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Ex1.xml" ContentType="application/vnd.ms-office.chartex+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charts/chart22.xml" ContentType="application/vnd.openxmlformats-officedocument.drawingml.chart+xml"/>
  <Override PartName="/xl/charts/style23.xml" ContentType="application/vnd.ms-office.chartstyle+xml"/>
  <Override PartName="/xl/charts/colors23.xml" ContentType="application/vnd.ms-office.chartcolorstyle+xml"/>
  <Override PartName="/xl/charts/chart23.xml" ContentType="application/vnd.openxmlformats-officedocument.drawingml.chart+xml"/>
  <Override PartName="/xl/charts/style24.xml" ContentType="application/vnd.ms-office.chartstyle+xml"/>
  <Override PartName="/xl/charts/colors24.xml" ContentType="application/vnd.ms-office.chartcolorstyle+xml"/>
  <Override PartName="/xl/charts/chart24.xml" ContentType="application/vnd.openxmlformats-officedocument.drawingml.chart+xml"/>
  <Override PartName="/xl/charts/style25.xml" ContentType="application/vnd.ms-office.chartstyle+xml"/>
  <Override PartName="/xl/charts/colors25.xml" ContentType="application/vnd.ms-office.chartcolorstyle+xml"/>
  <Override PartName="/xl/charts/chart25.xml" ContentType="application/vnd.openxmlformats-officedocument.drawingml.chart+xml"/>
  <Override PartName="/xl/charts/style26.xml" ContentType="application/vnd.ms-office.chartstyle+xml"/>
  <Override PartName="/xl/charts/colors26.xml" ContentType="application/vnd.ms-office.chartcolorstyle+xml"/>
  <Override PartName="/xl/charts/chart26.xml" ContentType="application/vnd.openxmlformats-officedocument.drawingml.chart+xml"/>
  <Override PartName="/xl/charts/style27.xml" ContentType="application/vnd.ms-office.chartstyle+xml"/>
  <Override PartName="/xl/charts/colors27.xml" ContentType="application/vnd.ms-office.chartcolorstyle+xml"/>
  <Override PartName="/xl/charts/chart27.xml" ContentType="application/vnd.openxmlformats-officedocument.drawingml.chart+xml"/>
  <Override PartName="/xl/charts/style28.xml" ContentType="application/vnd.ms-office.chartstyle+xml"/>
  <Override PartName="/xl/charts/colors28.xml" ContentType="application/vnd.ms-office.chartcolorstyle+xml"/>
  <Override PartName="/xl/charts/chart28.xml" ContentType="application/vnd.openxmlformats-officedocument.drawingml.chart+xml"/>
  <Override PartName="/xl/charts/style29.xml" ContentType="application/vnd.ms-office.chartstyle+xml"/>
  <Override PartName="/xl/charts/colors29.xml" ContentType="application/vnd.ms-office.chartcolorstyle+xml"/>
  <Override PartName="/xl/charts/chart29.xml" ContentType="application/vnd.openxmlformats-officedocument.drawingml.chart+xml"/>
  <Override PartName="/xl/charts/style30.xml" ContentType="application/vnd.ms-office.chartstyle+xml"/>
  <Override PartName="/xl/charts/colors30.xml" ContentType="application/vnd.ms-office.chartcolorstyle+xml"/>
  <Override PartName="/xl/charts/chart30.xml" ContentType="application/vnd.openxmlformats-officedocument.drawingml.chart+xml"/>
  <Override PartName="/xl/charts/style31.xml" ContentType="application/vnd.ms-office.chartstyle+xml"/>
  <Override PartName="/xl/charts/colors31.xml" ContentType="application/vnd.ms-office.chartcolorstyle+xml"/>
  <Override PartName="/xl/charts/chart31.xml" ContentType="application/vnd.openxmlformats-officedocument.drawingml.chart+xml"/>
  <Override PartName="/xl/charts/style32.xml" ContentType="application/vnd.ms-office.chartstyle+xml"/>
  <Override PartName="/xl/charts/colors32.xml" ContentType="application/vnd.ms-office.chartcolorstyle+xml"/>
  <Override PartName="/xl/charts/chart32.xml" ContentType="application/vnd.openxmlformats-officedocument.drawingml.chart+xml"/>
  <Override PartName="/xl/charts/style33.xml" ContentType="application/vnd.ms-office.chartstyle+xml"/>
  <Override PartName="/xl/charts/colors33.xml" ContentType="application/vnd.ms-office.chartcolorstyle+xml"/>
  <Override PartName="/xl/charts/chart33.xml" ContentType="application/vnd.openxmlformats-officedocument.drawingml.chart+xml"/>
  <Override PartName="/xl/charts/style34.xml" ContentType="application/vnd.ms-office.chartstyle+xml"/>
  <Override PartName="/xl/charts/colors34.xml" ContentType="application/vnd.ms-office.chartcolorstyle+xml"/>
  <Override PartName="/xl/charts/chart34.xml" ContentType="application/vnd.openxmlformats-officedocument.drawingml.chart+xml"/>
  <Override PartName="/xl/charts/style35.xml" ContentType="application/vnd.ms-office.chartstyle+xml"/>
  <Override PartName="/xl/charts/colors35.xml" ContentType="application/vnd.ms-office.chartcolorstyle+xml"/>
  <Override PartName="/xl/charts/chart35.xml" ContentType="application/vnd.openxmlformats-officedocument.drawingml.chart+xml"/>
  <Override PartName="/xl/charts/style36.xml" ContentType="application/vnd.ms-office.chartstyle+xml"/>
  <Override PartName="/xl/charts/colors36.xml" ContentType="application/vnd.ms-office.chartcolorstyle+xml"/>
  <Override PartName="/xl/charts/chart36.xml" ContentType="application/vnd.openxmlformats-officedocument.drawingml.chart+xml"/>
  <Override PartName="/xl/charts/style37.xml" ContentType="application/vnd.ms-office.chartstyle+xml"/>
  <Override PartName="/xl/charts/colors37.xml" ContentType="application/vnd.ms-office.chartcolorstyle+xml"/>
  <Override PartName="/xl/charts/chart37.xml" ContentType="application/vnd.openxmlformats-officedocument.drawingml.chart+xml"/>
  <Override PartName="/xl/charts/style38.xml" ContentType="application/vnd.ms-office.chartstyle+xml"/>
  <Override PartName="/xl/charts/colors38.xml" ContentType="application/vnd.ms-office.chartcolorstyle+xml"/>
  <Override PartName="/xl/charts/chart38.xml" ContentType="application/vnd.openxmlformats-officedocument.drawingml.chart+xml"/>
  <Override PartName="/xl/charts/style39.xml" ContentType="application/vnd.ms-office.chartstyle+xml"/>
  <Override PartName="/xl/charts/colors39.xml" ContentType="application/vnd.ms-office.chartcolorstyle+xml"/>
  <Override PartName="/xl/charts/chart39.xml" ContentType="application/vnd.openxmlformats-officedocument.drawingml.chart+xml"/>
  <Override PartName="/xl/charts/style40.xml" ContentType="application/vnd.ms-office.chartstyle+xml"/>
  <Override PartName="/xl/charts/colors40.xml" ContentType="application/vnd.ms-office.chartcolorstyle+xml"/>
  <Override PartName="/xl/charts/chart40.xml" ContentType="application/vnd.openxmlformats-officedocument.drawingml.chart+xml"/>
  <Override PartName="/xl/charts/style41.xml" ContentType="application/vnd.ms-office.chartstyle+xml"/>
  <Override PartName="/xl/charts/colors41.xml" ContentType="application/vnd.ms-office.chartcolorstyle+xml"/>
  <Override PartName="/xl/charts/chart41.xml" ContentType="application/vnd.openxmlformats-officedocument.drawingml.chart+xml"/>
  <Override PartName="/xl/charts/style42.xml" ContentType="application/vnd.ms-office.chartstyle+xml"/>
  <Override PartName="/xl/charts/colors42.xml" ContentType="application/vnd.ms-office.chartcolorstyle+xml"/>
  <Override PartName="/xl/charts/chart42.xml" ContentType="application/vnd.openxmlformats-officedocument.drawingml.chart+xml"/>
  <Override PartName="/xl/charts/style43.xml" ContentType="application/vnd.ms-office.chartstyle+xml"/>
  <Override PartName="/xl/charts/colors43.xml" ContentType="application/vnd.ms-office.chartcolorstyle+xml"/>
  <Override PartName="/xl/charts/chart43.xml" ContentType="application/vnd.openxmlformats-officedocument.drawingml.chart+xml"/>
  <Override PartName="/xl/charts/style44.xml" ContentType="application/vnd.ms-office.chartstyle+xml"/>
  <Override PartName="/xl/charts/colors44.xml" ContentType="application/vnd.ms-office.chartcolorstyle+xml"/>
  <Override PartName="/xl/charts/chart44.xml" ContentType="application/vnd.openxmlformats-officedocument.drawingml.chart+xml"/>
  <Override PartName="/xl/charts/style45.xml" ContentType="application/vnd.ms-office.chartstyle+xml"/>
  <Override PartName="/xl/charts/colors45.xml" ContentType="application/vnd.ms-office.chartcolorstyle+xml"/>
  <Override PartName="/xl/charts/chart45.xml" ContentType="application/vnd.openxmlformats-officedocument.drawingml.chart+xml"/>
  <Override PartName="/xl/charts/style46.xml" ContentType="application/vnd.ms-office.chartstyle+xml"/>
  <Override PartName="/xl/charts/colors46.xml" ContentType="application/vnd.ms-office.chartcolorstyle+xml"/>
  <Override PartName="/xl/charts/chart46.xml" ContentType="application/vnd.openxmlformats-officedocument.drawingml.chart+xml"/>
  <Override PartName="/xl/charts/style47.xml" ContentType="application/vnd.ms-office.chartstyle+xml"/>
  <Override PartName="/xl/charts/colors47.xml" ContentType="application/vnd.ms-office.chartcolorstyle+xml"/>
  <Override PartName="/xl/charts/chart47.xml" ContentType="application/vnd.openxmlformats-officedocument.drawingml.chart+xml"/>
  <Override PartName="/xl/charts/style48.xml" ContentType="application/vnd.ms-office.chartstyle+xml"/>
  <Override PartName="/xl/charts/colors48.xml" ContentType="application/vnd.ms-office.chartcolorstyle+xml"/>
  <Override PartName="/xl/charts/chart48.xml" ContentType="application/vnd.openxmlformats-officedocument.drawingml.chart+xml"/>
  <Override PartName="/xl/charts/style49.xml" ContentType="application/vnd.ms-office.chartstyle+xml"/>
  <Override PartName="/xl/charts/colors49.xml" ContentType="application/vnd.ms-office.chartcolorstyle+xml"/>
  <Override PartName="/xl/charts/chart49.xml" ContentType="application/vnd.openxmlformats-officedocument.drawingml.chart+xml"/>
  <Override PartName="/xl/charts/style50.xml" ContentType="application/vnd.ms-office.chartstyle+xml"/>
  <Override PartName="/xl/charts/colors50.xml" ContentType="application/vnd.ms-office.chartcolorstyle+xml"/>
  <Override PartName="/xl/charts/chart50.xml" ContentType="application/vnd.openxmlformats-officedocument.drawingml.chart+xml"/>
  <Override PartName="/xl/charts/style51.xml" ContentType="application/vnd.ms-office.chartstyle+xml"/>
  <Override PartName="/xl/charts/colors51.xml" ContentType="application/vnd.ms-office.chartcolorstyle+xml"/>
  <Override PartName="/xl/charts/chart51.xml" ContentType="application/vnd.openxmlformats-officedocument.drawingml.chart+xml"/>
  <Override PartName="/xl/charts/style52.xml" ContentType="application/vnd.ms-office.chartstyle+xml"/>
  <Override PartName="/xl/charts/colors52.xml" ContentType="application/vnd.ms-office.chartcolorstyle+xml"/>
  <Override PartName="/xl/charts/chart52.xml" ContentType="application/vnd.openxmlformats-officedocument.drawingml.chart+xml"/>
  <Override PartName="/xl/charts/style53.xml" ContentType="application/vnd.ms-office.chartstyle+xml"/>
  <Override PartName="/xl/charts/colors53.xml" ContentType="application/vnd.ms-office.chartcolorstyle+xml"/>
  <Override PartName="/xl/charts/chart53.xml" ContentType="application/vnd.openxmlformats-officedocument.drawingml.chart+xml"/>
  <Override PartName="/xl/charts/style54.xml" ContentType="application/vnd.ms-office.chartstyle+xml"/>
  <Override PartName="/xl/charts/colors54.xml" ContentType="application/vnd.ms-office.chartcolorstyle+xml"/>
  <Override PartName="/xl/charts/chart54.xml" ContentType="application/vnd.openxmlformats-officedocument.drawingml.chart+xml"/>
  <Override PartName="/xl/charts/style55.xml" ContentType="application/vnd.ms-office.chartstyle+xml"/>
  <Override PartName="/xl/charts/colors55.xml" ContentType="application/vnd.ms-office.chartcolorstyle+xml"/>
  <Override PartName="/xl/charts/chart55.xml" ContentType="application/vnd.openxmlformats-officedocument.drawingml.chart+xml"/>
  <Override PartName="/xl/charts/style56.xml" ContentType="application/vnd.ms-office.chartstyle+xml"/>
  <Override PartName="/xl/charts/colors56.xml" ContentType="application/vnd.ms-office.chartcolorstyle+xml"/>
  <Override PartName="/xl/charts/chart56.xml" ContentType="application/vnd.openxmlformats-officedocument.drawingml.chart+xml"/>
  <Override PartName="/xl/charts/style57.xml" ContentType="application/vnd.ms-office.chartstyle+xml"/>
  <Override PartName="/xl/charts/colors57.xml" ContentType="application/vnd.ms-office.chartcolorstyle+xml"/>
  <Override PartName="/xl/charts/chart57.xml" ContentType="application/vnd.openxmlformats-officedocument.drawingml.chart+xml"/>
  <Override PartName="/xl/charts/style58.xml" ContentType="application/vnd.ms-office.chartstyle+xml"/>
  <Override PartName="/xl/charts/colors58.xml" ContentType="application/vnd.ms-office.chartcolorstyle+xml"/>
  <Override PartName="/xl/charts/chart58.xml" ContentType="application/vnd.openxmlformats-officedocument.drawingml.chart+xml"/>
  <Override PartName="/xl/charts/style59.xml" ContentType="application/vnd.ms-office.chartstyle+xml"/>
  <Override PartName="/xl/charts/colors59.xml" ContentType="application/vnd.ms-office.chartcolorstyle+xml"/>
  <Override PartName="/xl/charts/chart59.xml" ContentType="application/vnd.openxmlformats-officedocument.drawingml.chart+xml"/>
  <Override PartName="/xl/charts/style60.xml" ContentType="application/vnd.ms-office.chartstyle+xml"/>
  <Override PartName="/xl/charts/colors60.xml" ContentType="application/vnd.ms-office.chartcolorstyle+xml"/>
  <Override PartName="/xl/charts/chart60.xml" ContentType="application/vnd.openxmlformats-officedocument.drawingml.chart+xml"/>
  <Override PartName="/xl/charts/style61.xml" ContentType="application/vnd.ms-office.chartstyle+xml"/>
  <Override PartName="/xl/charts/colors61.xml" ContentType="application/vnd.ms-office.chartcolorstyle+xml"/>
  <Override PartName="/xl/charts/chart61.xml" ContentType="application/vnd.openxmlformats-officedocument.drawingml.chart+xml"/>
  <Override PartName="/xl/charts/style62.xml" ContentType="application/vnd.ms-office.chartstyle+xml"/>
  <Override PartName="/xl/charts/colors62.xml" ContentType="application/vnd.ms-office.chartcolorstyle+xml"/>
  <Override PartName="/xl/drawings/drawing4.xml" ContentType="application/vnd.openxmlformats-officedocument.drawingml.chartshapes+xml"/>
  <Override PartName="/xl/charts/chart62.xml" ContentType="application/vnd.openxmlformats-officedocument.drawingml.chart+xml"/>
  <Override PartName="/xl/charts/style63.xml" ContentType="application/vnd.ms-office.chartstyle+xml"/>
  <Override PartName="/xl/charts/colors63.xml" ContentType="application/vnd.ms-office.chartcolorstyle+xml"/>
  <Override PartName="/xl/charts/chart63.xml" ContentType="application/vnd.openxmlformats-officedocument.drawingml.chart+xml"/>
  <Override PartName="/xl/charts/style64.xml" ContentType="application/vnd.ms-office.chartstyle+xml"/>
  <Override PartName="/xl/charts/colors64.xml" ContentType="application/vnd.ms-office.chartcolorstyle+xml"/>
  <Override PartName="/xl/charts/chart64.xml" ContentType="application/vnd.openxmlformats-officedocument.drawingml.chart+xml"/>
  <Override PartName="/xl/charts/style65.xml" ContentType="application/vnd.ms-office.chartstyle+xml"/>
  <Override PartName="/xl/charts/colors65.xml" ContentType="application/vnd.ms-office.chartcolorstyle+xml"/>
  <Override PartName="/xl/charts/chart65.xml" ContentType="application/vnd.openxmlformats-officedocument.drawingml.chart+xml"/>
  <Override PartName="/xl/charts/style66.xml" ContentType="application/vnd.ms-office.chartstyle+xml"/>
  <Override PartName="/xl/charts/colors66.xml" ContentType="application/vnd.ms-office.chartcolorstyle+xml"/>
  <Override PartName="/xl/charts/chart66.xml" ContentType="application/vnd.openxmlformats-officedocument.drawingml.chart+xml"/>
  <Override PartName="/xl/charts/style67.xml" ContentType="application/vnd.ms-office.chartstyle+xml"/>
  <Override PartName="/xl/charts/colors67.xml" ContentType="application/vnd.ms-office.chartcolorstyle+xml"/>
  <Override PartName="/xl/charts/chart67.xml" ContentType="application/vnd.openxmlformats-officedocument.drawingml.chart+xml"/>
  <Override PartName="/xl/charts/style68.xml" ContentType="application/vnd.ms-office.chartstyle+xml"/>
  <Override PartName="/xl/charts/colors68.xml" ContentType="application/vnd.ms-office.chartcolorstyle+xml"/>
  <Override PartName="/xl/charts/chart68.xml" ContentType="application/vnd.openxmlformats-officedocument.drawingml.chart+xml"/>
  <Override PartName="/xl/charts/style69.xml" ContentType="application/vnd.ms-office.chartstyle+xml"/>
  <Override PartName="/xl/charts/colors69.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charts/chart69.xml" ContentType="application/vnd.openxmlformats-officedocument.drawingml.chart+xml"/>
  <Override PartName="/xl/charts/style70.xml" ContentType="application/vnd.ms-office.chartstyle+xml"/>
  <Override PartName="/xl/charts/colors70.xml" ContentType="application/vnd.ms-office.chartcolorstyle+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codeName="ThisWorkbook" defaultThemeVersion="166925"/>
  <mc:AlternateContent xmlns:mc="http://schemas.openxmlformats.org/markup-compatibility/2006">
    <mc:Choice Requires="x15">
      <x15ac:absPath xmlns:x15ac="http://schemas.microsoft.com/office/spreadsheetml/2010/11/ac" url="https://worldbankgroup-my.sharepoint.com/personal/arana1_worldbank_org/Documents/Rethinking Project/Rethinking Database/Data for Upload/"/>
    </mc:Choice>
  </mc:AlternateContent>
  <xr:revisionPtr revIDLastSave="3" documentId="8_{F437117D-B561-4F20-B8CA-312A6EC52BFB}" xr6:coauthVersionLast="44" xr6:coauthVersionMax="44" xr10:uidLastSave="{8B6001CC-72F7-4905-B3A5-929F3B95ED56}"/>
  <bookViews>
    <workbookView xWindow="28680" yWindow="-120" windowWidth="29040" windowHeight="15840" tabRatio="840" xr2:uid="{00000000-000D-0000-FFFF-FFFF00000000}"/>
  </bookViews>
  <sheets>
    <sheet name="Cover" sheetId="1" r:id="rId1"/>
    <sheet name="Utilities" sheetId="27" r:id="rId2"/>
    <sheet name="Graphics" sheetId="19" r:id="rId3"/>
    <sheet name="Cost Recovery" sheetId="24" r:id="rId4"/>
    <sheet name="Costs" sheetId="4" r:id="rId5"/>
    <sheet name="Sales &amp; Collections" sheetId="22" r:id="rId6"/>
    <sheet name="Investments" sheetId="29" r:id="rId7"/>
    <sheet name="QFD" sheetId="31" r:id="rId8"/>
    <sheet name="Supply-Demand Balance" sheetId="30" r:id="rId9"/>
    <sheet name="Reforms &amp; Country Context" sheetId="26" r:id="rId10"/>
    <sheet name="Outcomes" sheetId="28" r:id="rId11"/>
    <sheet name="Affordability" sheetId="33" r:id="rId12"/>
    <sheet name="Conversation factors" sheetId="10" r:id="rId13"/>
    <sheet name="Inflation adjustment" sheetId="25" r:id="rId14"/>
    <sheet name="Macroeconomic indicators" sheetId="6" r:id="rId15"/>
  </sheets>
  <externalReferences>
    <externalReference r:id="rId16"/>
  </externalReferences>
  <definedNames>
    <definedName name="_xlnm._FilterDatabase" localSheetId="2" hidden="1">Graphics!$U$37:$V$37</definedName>
    <definedName name="_xlnm._FilterDatabase" localSheetId="1" hidden="1">Utilities!$A$1:$L$1</definedName>
    <definedName name="_xlchart.v5.0" hidden="1">Graphics!$AA$3</definedName>
    <definedName name="_xlchart.v5.1" hidden="1">Graphics!$AA$4:$AA$18</definedName>
    <definedName name="_xlchart.v5.2" hidden="1">Graphics!$Z$3</definedName>
    <definedName name="_xlchart.v5.3" hidden="1">Graphics!$Z$4:$Z$18</definedName>
  </definedNames>
  <calcPr calcId="191029" concurrentCalc="0"/>
  <pivotCaches>
    <pivotCache cacheId="0" r:id="rId17"/>
    <pivotCache cacheId="1" r:id="rId18"/>
    <pivotCache cacheId="2" r:id="rId19"/>
    <pivotCache cacheId="3" r:id="rId20"/>
    <pivotCache cacheId="4" r:id="rId21"/>
    <pivotCache cacheId="5" r:id="rId22"/>
    <pivotCache cacheId="6" r:id="rId2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G21" i="19" l="1"/>
  <c r="C21" i="19"/>
  <c r="F291" i="24"/>
  <c r="F290" i="24"/>
  <c r="F289" i="24"/>
  <c r="M288" i="24"/>
  <c r="L288" i="24"/>
  <c r="K288" i="24"/>
  <c r="F288" i="24"/>
  <c r="F287" i="24"/>
  <c r="F286" i="24"/>
  <c r="F285" i="24"/>
  <c r="F284" i="24"/>
  <c r="F283" i="24"/>
  <c r="F282" i="24"/>
  <c r="F281" i="24"/>
  <c r="F280" i="24"/>
  <c r="F279" i="24"/>
  <c r="F278" i="24"/>
  <c r="F277" i="24"/>
  <c r="F276" i="24"/>
  <c r="F275" i="24"/>
  <c r="F274" i="24"/>
  <c r="F273" i="24"/>
  <c r="F272" i="24"/>
  <c r="F271" i="24"/>
  <c r="F270" i="24"/>
  <c r="F269" i="24"/>
  <c r="F268" i="24"/>
  <c r="O246" i="4"/>
  <c r="O245" i="4"/>
  <c r="O244" i="4"/>
  <c r="O243" i="4"/>
  <c r="O242" i="4"/>
  <c r="O241" i="4"/>
  <c r="O240" i="4"/>
  <c r="O239" i="4"/>
  <c r="O238" i="4"/>
  <c r="O237" i="4"/>
  <c r="O236" i="4"/>
  <c r="O235" i="4"/>
  <c r="O234" i="4"/>
  <c r="O233" i="4"/>
  <c r="O232" i="4"/>
  <c r="O231" i="4"/>
  <c r="O230" i="4"/>
  <c r="O229" i="4"/>
  <c r="O228" i="4"/>
  <c r="O227" i="4"/>
  <c r="O226" i="4"/>
  <c r="O225" i="4"/>
  <c r="O224" i="4"/>
  <c r="O223" i="4"/>
  <c r="O218" i="4"/>
  <c r="O217" i="4"/>
  <c r="O216" i="4"/>
  <c r="O215" i="4"/>
  <c r="O214" i="4"/>
  <c r="O213" i="4"/>
  <c r="O212" i="4"/>
  <c r="O211" i="4"/>
  <c r="O210" i="4"/>
  <c r="O209" i="4"/>
  <c r="O208" i="4"/>
  <c r="O207" i="4"/>
  <c r="O206" i="4"/>
  <c r="O205" i="4"/>
  <c r="O204" i="4"/>
  <c r="O203" i="4"/>
  <c r="O202" i="4"/>
  <c r="O201" i="4"/>
  <c r="O200" i="4"/>
  <c r="O199" i="4"/>
  <c r="O198" i="4"/>
  <c r="O197" i="4"/>
  <c r="O196" i="4"/>
  <c r="O195" i="4"/>
  <c r="O170" i="4"/>
  <c r="O171" i="4"/>
  <c r="O172" i="4"/>
  <c r="O173" i="4"/>
  <c r="O174" i="4"/>
  <c r="O175" i="4"/>
  <c r="O176" i="4"/>
  <c r="O177" i="4"/>
  <c r="O178" i="4"/>
  <c r="O179" i="4"/>
  <c r="O180" i="4"/>
  <c r="O181" i="4"/>
  <c r="O182" i="4"/>
  <c r="O183" i="4"/>
  <c r="O184" i="4"/>
  <c r="O185" i="4"/>
  <c r="O186" i="4"/>
  <c r="O187" i="4"/>
  <c r="O188" i="4"/>
  <c r="O189" i="4"/>
  <c r="O190" i="4"/>
  <c r="O191" i="4"/>
  <c r="O192" i="4"/>
  <c r="O169" i="4"/>
  <c r="O143" i="4"/>
  <c r="O144" i="4"/>
  <c r="O145" i="4"/>
  <c r="O146" i="4"/>
  <c r="O147" i="4"/>
  <c r="O148" i="4"/>
  <c r="O149" i="4"/>
  <c r="O150" i="4"/>
  <c r="O151" i="4"/>
  <c r="O152" i="4"/>
  <c r="O153" i="4"/>
  <c r="O154" i="4"/>
  <c r="O155" i="4"/>
  <c r="O156" i="4"/>
  <c r="O157" i="4"/>
  <c r="O158" i="4"/>
  <c r="O159" i="4"/>
  <c r="O160" i="4"/>
  <c r="O161" i="4"/>
  <c r="O162" i="4"/>
  <c r="O163" i="4"/>
  <c r="O164" i="4"/>
  <c r="O165" i="4"/>
  <c r="O142" i="4"/>
  <c r="B67" i="19"/>
  <c r="C67" i="19"/>
  <c r="D67" i="19"/>
  <c r="F67" i="19"/>
  <c r="B61" i="19"/>
  <c r="C61" i="19"/>
  <c r="D61" i="19"/>
  <c r="F61" i="19"/>
  <c r="B60" i="19"/>
  <c r="C60" i="19"/>
  <c r="D60" i="19"/>
  <c r="F60" i="19"/>
  <c r="B62" i="19"/>
  <c r="C62" i="19"/>
  <c r="D62" i="19"/>
  <c r="F62" i="19"/>
  <c r="B70" i="19"/>
  <c r="C70" i="19"/>
  <c r="D70" i="19"/>
  <c r="F70" i="19"/>
  <c r="B75" i="19"/>
  <c r="C75" i="19"/>
  <c r="D75" i="19"/>
  <c r="F75" i="19"/>
  <c r="B68" i="19"/>
  <c r="C68" i="19"/>
  <c r="D68" i="19"/>
  <c r="F68" i="19"/>
  <c r="B58" i="19"/>
  <c r="C58" i="19"/>
  <c r="D58" i="19"/>
  <c r="F58" i="19"/>
  <c r="B56" i="19"/>
  <c r="C56" i="19"/>
  <c r="D56" i="19"/>
  <c r="F56" i="19"/>
  <c r="B52" i="19"/>
  <c r="C52" i="19"/>
  <c r="D52" i="19"/>
  <c r="F52" i="19"/>
  <c r="B54" i="19"/>
  <c r="C54" i="19"/>
  <c r="D54" i="19"/>
  <c r="F54" i="19"/>
  <c r="B71" i="19"/>
  <c r="C71" i="19"/>
  <c r="D71" i="19"/>
  <c r="F71" i="19"/>
  <c r="B66" i="19"/>
  <c r="C66" i="19"/>
  <c r="D66" i="19"/>
  <c r="F66" i="19"/>
  <c r="B53" i="19"/>
  <c r="C53" i="19"/>
  <c r="D53" i="19"/>
  <c r="F53" i="19"/>
  <c r="B55" i="19"/>
  <c r="C55" i="19"/>
  <c r="D55" i="19"/>
  <c r="F55" i="19"/>
  <c r="B57" i="19"/>
  <c r="C57" i="19"/>
  <c r="D57" i="19"/>
  <c r="F57" i="19"/>
  <c r="B69" i="19"/>
  <c r="C69" i="19"/>
  <c r="D69" i="19"/>
  <c r="F69" i="19"/>
  <c r="B63" i="19"/>
  <c r="C63" i="19"/>
  <c r="D63" i="19"/>
  <c r="F63" i="19"/>
  <c r="B64" i="19"/>
  <c r="C64" i="19"/>
  <c r="D64" i="19"/>
  <c r="F64" i="19"/>
  <c r="B59" i="19"/>
  <c r="C59" i="19"/>
  <c r="D59" i="19"/>
  <c r="F59" i="19"/>
  <c r="B73" i="19"/>
  <c r="C73" i="19"/>
  <c r="D73" i="19"/>
  <c r="F73" i="19"/>
  <c r="B65" i="19"/>
  <c r="C65" i="19"/>
  <c r="D65" i="19"/>
  <c r="F65" i="19"/>
  <c r="B72" i="19"/>
  <c r="C72" i="19"/>
  <c r="D72" i="19"/>
  <c r="F72" i="19"/>
  <c r="C74" i="19"/>
  <c r="D74" i="19"/>
  <c r="F74" i="19"/>
  <c r="B74" i="19"/>
  <c r="C699" i="19"/>
  <c r="C700" i="19"/>
  <c r="C701" i="19"/>
  <c r="C702" i="19"/>
  <c r="C703" i="19"/>
  <c r="C704" i="19"/>
  <c r="C705" i="19"/>
  <c r="C706" i="19"/>
  <c r="C707" i="19"/>
  <c r="C708" i="19"/>
  <c r="C709" i="19"/>
  <c r="C710" i="19"/>
  <c r="C711" i="19"/>
  <c r="C683" i="19"/>
  <c r="D683" i="19"/>
  <c r="E683" i="19"/>
  <c r="F683" i="19"/>
  <c r="G683" i="19"/>
  <c r="J376" i="19"/>
  <c r="J375" i="19"/>
  <c r="J374" i="19"/>
  <c r="J373" i="19"/>
  <c r="J372" i="19"/>
  <c r="J371" i="19"/>
  <c r="J370" i="19"/>
  <c r="J369" i="19"/>
  <c r="J368" i="19"/>
  <c r="J367" i="19"/>
  <c r="J366" i="19"/>
  <c r="J365" i="19"/>
  <c r="J364" i="19"/>
  <c r="J363" i="19"/>
  <c r="J362" i="19"/>
  <c r="J361" i="19"/>
  <c r="J360" i="19"/>
  <c r="J359" i="19"/>
  <c r="K348" i="19"/>
  <c r="K347" i="19"/>
  <c r="K346" i="19"/>
  <c r="K345" i="19"/>
  <c r="K344" i="19"/>
  <c r="K343" i="19"/>
  <c r="K342" i="19"/>
  <c r="K341" i="19"/>
  <c r="K340" i="19"/>
  <c r="K339" i="19"/>
  <c r="K338" i="19"/>
  <c r="K337" i="19"/>
  <c r="K336" i="19"/>
  <c r="K335" i="19"/>
  <c r="K334" i="19"/>
  <c r="K333" i="19"/>
  <c r="K332" i="19"/>
  <c r="K331" i="19"/>
  <c r="B342" i="19"/>
  <c r="L40" i="4"/>
  <c r="K40" i="4"/>
  <c r="J40" i="4"/>
  <c r="I40" i="4"/>
  <c r="H40" i="4"/>
  <c r="G40" i="4"/>
  <c r="H4" i="4"/>
  <c r="I4" i="4"/>
  <c r="J4" i="4"/>
  <c r="K4" i="4"/>
  <c r="L4" i="4"/>
  <c r="G4" i="4"/>
  <c r="AB110" i="19"/>
  <c r="AB111" i="19"/>
  <c r="AB112" i="19"/>
  <c r="AB113" i="19"/>
  <c r="AB114" i="19"/>
  <c r="AB115" i="19"/>
  <c r="R388" i="19"/>
  <c r="R389" i="19"/>
  <c r="R390" i="19"/>
  <c r="R394" i="19"/>
  <c r="R395" i="19"/>
  <c r="R396" i="19"/>
  <c r="R397" i="19"/>
  <c r="R398" i="19"/>
  <c r="R399" i="19"/>
  <c r="R401" i="19"/>
  <c r="R402" i="19"/>
  <c r="R404" i="19"/>
  <c r="G396" i="19"/>
  <c r="H396" i="19"/>
  <c r="I396" i="19"/>
  <c r="J396" i="19"/>
  <c r="F396" i="19"/>
  <c r="C629" i="19"/>
  <c r="D629" i="19"/>
  <c r="E629" i="19"/>
  <c r="C628" i="19"/>
  <c r="D628" i="19"/>
  <c r="E628" i="19"/>
  <c r="C622" i="19"/>
  <c r="D622" i="19"/>
  <c r="E622" i="19"/>
  <c r="C624" i="19"/>
  <c r="D624" i="19"/>
  <c r="E624" i="19"/>
  <c r="C630" i="19"/>
  <c r="D630" i="19"/>
  <c r="E630" i="19"/>
  <c r="C625" i="19"/>
  <c r="D625" i="19"/>
  <c r="E625" i="19"/>
  <c r="C626" i="19"/>
  <c r="D626" i="19"/>
  <c r="E626" i="19"/>
  <c r="C631" i="19"/>
  <c r="D631" i="19"/>
  <c r="E631" i="19"/>
  <c r="C621" i="19"/>
  <c r="D621" i="19"/>
  <c r="E621" i="19"/>
  <c r="C632" i="19"/>
  <c r="D632" i="19"/>
  <c r="E632" i="19"/>
  <c r="C633" i="19"/>
  <c r="D633" i="19"/>
  <c r="E633" i="19"/>
  <c r="C619" i="19"/>
  <c r="D619" i="19"/>
  <c r="E619" i="19"/>
  <c r="C618" i="19"/>
  <c r="D618" i="19"/>
  <c r="E618" i="19"/>
  <c r="C620" i="19"/>
  <c r="D620" i="19"/>
  <c r="E620" i="19"/>
  <c r="C623" i="19"/>
  <c r="D623" i="19"/>
  <c r="E623" i="19"/>
  <c r="C634" i="19"/>
  <c r="D634" i="19"/>
  <c r="E634" i="19"/>
  <c r="C627" i="19"/>
  <c r="D627" i="19"/>
  <c r="E627" i="19"/>
  <c r="B629" i="19"/>
  <c r="B628" i="19"/>
  <c r="B622" i="19"/>
  <c r="B624" i="19"/>
  <c r="B630" i="19"/>
  <c r="B625" i="19"/>
  <c r="B626" i="19"/>
  <c r="B631" i="19"/>
  <c r="B621" i="19"/>
  <c r="B632" i="19"/>
  <c r="B633" i="19"/>
  <c r="B619" i="19"/>
  <c r="B618" i="19"/>
  <c r="B620" i="19"/>
  <c r="B623" i="19"/>
  <c r="B634" i="19"/>
  <c r="B627" i="19"/>
  <c r="E469" i="19"/>
  <c r="E470" i="19"/>
  <c r="E471" i="19"/>
  <c r="E472" i="19"/>
  <c r="E473" i="19"/>
  <c r="E474" i="19"/>
  <c r="E475" i="19"/>
  <c r="E476" i="19"/>
  <c r="E477" i="19"/>
  <c r="E478" i="19"/>
  <c r="E479" i="19"/>
  <c r="E480" i="19"/>
  <c r="E481" i="19"/>
  <c r="E482" i="19"/>
  <c r="E483" i="19"/>
  <c r="E484" i="19"/>
  <c r="E485" i="19"/>
  <c r="B469" i="19"/>
  <c r="B470" i="19"/>
  <c r="B471" i="19"/>
  <c r="B472" i="19"/>
  <c r="B473" i="19"/>
  <c r="B474" i="19"/>
  <c r="B475" i="19"/>
  <c r="B476" i="19"/>
  <c r="B477" i="19"/>
  <c r="B478" i="19"/>
  <c r="B479" i="19"/>
  <c r="B480" i="19"/>
  <c r="B481" i="19"/>
  <c r="B482" i="19"/>
  <c r="B483" i="19"/>
  <c r="B484" i="19"/>
  <c r="B485" i="19"/>
  <c r="I359" i="19"/>
  <c r="J332" i="19"/>
  <c r="I360" i="19"/>
  <c r="J333" i="19"/>
  <c r="I361" i="19"/>
  <c r="J334" i="19"/>
  <c r="I362" i="19"/>
  <c r="J335" i="19"/>
  <c r="I363" i="19"/>
  <c r="J336" i="19"/>
  <c r="I364" i="19"/>
  <c r="J337" i="19"/>
  <c r="I365" i="19"/>
  <c r="J338" i="19"/>
  <c r="I366" i="19"/>
  <c r="J340" i="19"/>
  <c r="I368" i="19"/>
  <c r="J341" i="19"/>
  <c r="I369" i="19"/>
  <c r="J342" i="19"/>
  <c r="I370" i="19"/>
  <c r="J343" i="19"/>
  <c r="I371" i="19"/>
  <c r="J344" i="19"/>
  <c r="I372" i="19"/>
  <c r="J345" i="19"/>
  <c r="I373" i="19"/>
  <c r="J346" i="19"/>
  <c r="I374" i="19"/>
  <c r="J347" i="19"/>
  <c r="I375" i="19"/>
  <c r="J348" i="19"/>
  <c r="I376" i="19"/>
  <c r="I586" i="19"/>
  <c r="N3" i="30"/>
  <c r="H588" i="19"/>
  <c r="N4" i="30"/>
  <c r="H589" i="19"/>
  <c r="N5" i="30"/>
  <c r="H590" i="19"/>
  <c r="N7" i="30"/>
  <c r="H592" i="19"/>
  <c r="N8" i="30"/>
  <c r="H593" i="19"/>
  <c r="N9" i="30"/>
  <c r="H594" i="19"/>
  <c r="N10" i="30"/>
  <c r="H595" i="19"/>
  <c r="N11" i="30"/>
  <c r="H596" i="19"/>
  <c r="N12" i="30"/>
  <c r="H597" i="19"/>
  <c r="N13" i="30"/>
  <c r="H598" i="19"/>
  <c r="N14" i="30"/>
  <c r="H599" i="19"/>
  <c r="N15" i="30"/>
  <c r="H600" i="19"/>
  <c r="N16" i="30"/>
  <c r="H601" i="19"/>
  <c r="N17" i="30"/>
  <c r="H602" i="19"/>
  <c r="N18" i="30"/>
  <c r="H603" i="19"/>
  <c r="N2" i="30"/>
  <c r="H587" i="19"/>
  <c r="L101" i="26"/>
  <c r="H105" i="26"/>
  <c r="L109" i="26"/>
  <c r="H113" i="26"/>
  <c r="L117" i="26"/>
  <c r="D108" i="26"/>
  <c r="D116" i="26"/>
  <c r="M215" i="26"/>
  <c r="M223" i="26"/>
  <c r="M217" i="26"/>
  <c r="M225" i="26"/>
  <c r="K102" i="26"/>
  <c r="G106" i="26"/>
  <c r="K110" i="26"/>
  <c r="G114" i="26"/>
  <c r="M198" i="26"/>
  <c r="M206" i="26"/>
  <c r="M178" i="26"/>
  <c r="J103" i="26"/>
  <c r="F107" i="26"/>
  <c r="J111" i="26"/>
  <c r="F115" i="26"/>
  <c r="M160" i="26"/>
  <c r="M161" i="26"/>
  <c r="M168" i="26"/>
  <c r="M169" i="26"/>
  <c r="M141" i="26"/>
  <c r="M149" i="26"/>
  <c r="F101" i="26"/>
  <c r="G101" i="26"/>
  <c r="I101" i="26"/>
  <c r="J101" i="26"/>
  <c r="K101" i="26"/>
  <c r="F102" i="26"/>
  <c r="G102" i="26"/>
  <c r="H102" i="26"/>
  <c r="J102" i="26"/>
  <c r="L102" i="26"/>
  <c r="F103" i="26"/>
  <c r="G103" i="26"/>
  <c r="H103" i="26"/>
  <c r="I103" i="26"/>
  <c r="K103" i="26"/>
  <c r="L103" i="26"/>
  <c r="F104" i="26"/>
  <c r="G104" i="26"/>
  <c r="H104" i="26"/>
  <c r="I104" i="26"/>
  <c r="J104" i="26"/>
  <c r="K104" i="26"/>
  <c r="L104" i="26"/>
  <c r="F105" i="26"/>
  <c r="G105" i="26"/>
  <c r="I105" i="26"/>
  <c r="J105" i="26"/>
  <c r="K105" i="26"/>
  <c r="L105" i="26"/>
  <c r="F106" i="26"/>
  <c r="H106" i="26"/>
  <c r="I106" i="26"/>
  <c r="J106" i="26"/>
  <c r="K106" i="26"/>
  <c r="L106" i="26"/>
  <c r="G107" i="26"/>
  <c r="H107" i="26"/>
  <c r="I107" i="26"/>
  <c r="J107" i="26"/>
  <c r="K107" i="26"/>
  <c r="L107" i="26"/>
  <c r="F108" i="26"/>
  <c r="G108" i="26"/>
  <c r="H108" i="26"/>
  <c r="I108" i="26"/>
  <c r="J108" i="26"/>
  <c r="K108" i="26"/>
  <c r="L108" i="26"/>
  <c r="F109" i="26"/>
  <c r="G109" i="26"/>
  <c r="H109" i="26"/>
  <c r="I109" i="26"/>
  <c r="J109" i="26"/>
  <c r="K109" i="26"/>
  <c r="F110" i="26"/>
  <c r="G110" i="26"/>
  <c r="H110" i="26"/>
  <c r="J110" i="26"/>
  <c r="L110" i="26"/>
  <c r="F111" i="26"/>
  <c r="G111" i="26"/>
  <c r="H111" i="26"/>
  <c r="I111" i="26"/>
  <c r="K111" i="26"/>
  <c r="L111" i="26"/>
  <c r="F112" i="26"/>
  <c r="G112" i="26"/>
  <c r="H112" i="26"/>
  <c r="I112" i="26"/>
  <c r="J112" i="26"/>
  <c r="K112" i="26"/>
  <c r="L112" i="26"/>
  <c r="F113" i="26"/>
  <c r="G113" i="26"/>
  <c r="I113" i="26"/>
  <c r="J113" i="26"/>
  <c r="K113" i="26"/>
  <c r="L113" i="26"/>
  <c r="F114" i="26"/>
  <c r="H114" i="26"/>
  <c r="I114" i="26"/>
  <c r="J114" i="26"/>
  <c r="K114" i="26"/>
  <c r="L114" i="26"/>
  <c r="G115" i="26"/>
  <c r="H115" i="26"/>
  <c r="I115" i="26"/>
  <c r="J115" i="26"/>
  <c r="K115" i="26"/>
  <c r="L115" i="26"/>
  <c r="F116" i="26"/>
  <c r="G116" i="26"/>
  <c r="H116" i="26"/>
  <c r="I116" i="26"/>
  <c r="J116" i="26"/>
  <c r="K116" i="26"/>
  <c r="L116" i="26"/>
  <c r="F117" i="26"/>
  <c r="G117" i="26"/>
  <c r="H117" i="26"/>
  <c r="I117" i="26"/>
  <c r="J117" i="26"/>
  <c r="K117" i="26"/>
  <c r="E102" i="26"/>
  <c r="M121" i="26"/>
  <c r="M122" i="26"/>
  <c r="E106" i="26"/>
  <c r="E107" i="26"/>
  <c r="E109" i="26"/>
  <c r="E110" i="26"/>
  <c r="M129" i="26"/>
  <c r="M130" i="26"/>
  <c r="E114" i="26"/>
  <c r="E115" i="26"/>
  <c r="E117" i="26"/>
  <c r="E101" i="26"/>
  <c r="D102" i="26"/>
  <c r="D103" i="26"/>
  <c r="D104" i="26"/>
  <c r="D105" i="26"/>
  <c r="D106" i="26"/>
  <c r="D107" i="26"/>
  <c r="D109" i="26"/>
  <c r="D110" i="26"/>
  <c r="D111" i="26"/>
  <c r="D112" i="26"/>
  <c r="D113" i="26"/>
  <c r="D114" i="26"/>
  <c r="D115" i="26"/>
  <c r="D117" i="26"/>
  <c r="D101" i="26"/>
  <c r="C557" i="19"/>
  <c r="C587" i="19"/>
  <c r="D557" i="19"/>
  <c r="D587" i="19"/>
  <c r="E557" i="19"/>
  <c r="E587" i="19"/>
  <c r="C558" i="19"/>
  <c r="C588" i="19"/>
  <c r="D558" i="19"/>
  <c r="D588" i="19"/>
  <c r="E558" i="19"/>
  <c r="E588" i="19"/>
  <c r="C559" i="19"/>
  <c r="C589" i="19"/>
  <c r="D559" i="19"/>
  <c r="D589" i="19"/>
  <c r="E559" i="19"/>
  <c r="E589" i="19"/>
  <c r="C560" i="19"/>
  <c r="C590" i="19"/>
  <c r="D560" i="19"/>
  <c r="D590" i="19"/>
  <c r="E560" i="19"/>
  <c r="E590" i="19"/>
  <c r="C561" i="19"/>
  <c r="C591" i="19"/>
  <c r="D561" i="19"/>
  <c r="D591" i="19"/>
  <c r="E561" i="19"/>
  <c r="E591" i="19"/>
  <c r="C562" i="19"/>
  <c r="C592" i="19"/>
  <c r="D562" i="19"/>
  <c r="D592" i="19"/>
  <c r="E562" i="19"/>
  <c r="E592" i="19"/>
  <c r="C563" i="19"/>
  <c r="C593" i="19"/>
  <c r="D563" i="19"/>
  <c r="D593" i="19"/>
  <c r="E563" i="19"/>
  <c r="E593" i="19"/>
  <c r="C564" i="19"/>
  <c r="C594" i="19"/>
  <c r="D564" i="19"/>
  <c r="D594" i="19"/>
  <c r="E564" i="19"/>
  <c r="E594" i="19"/>
  <c r="C565" i="19"/>
  <c r="C595" i="19"/>
  <c r="D565" i="19"/>
  <c r="D595" i="19"/>
  <c r="E565" i="19"/>
  <c r="E595" i="19"/>
  <c r="C566" i="19"/>
  <c r="C596" i="19"/>
  <c r="D566" i="19"/>
  <c r="D596" i="19"/>
  <c r="E566" i="19"/>
  <c r="E596" i="19"/>
  <c r="C567" i="19"/>
  <c r="C597" i="19"/>
  <c r="D567" i="19"/>
  <c r="D597" i="19"/>
  <c r="E567" i="19"/>
  <c r="E597" i="19"/>
  <c r="C568" i="19"/>
  <c r="C598" i="19"/>
  <c r="D568" i="19"/>
  <c r="D598" i="19"/>
  <c r="E568" i="19"/>
  <c r="E598" i="19"/>
  <c r="C569" i="19"/>
  <c r="C599" i="19"/>
  <c r="D569" i="19"/>
  <c r="D599" i="19"/>
  <c r="E569" i="19"/>
  <c r="E599" i="19"/>
  <c r="C570" i="19"/>
  <c r="C600" i="19"/>
  <c r="D570" i="19"/>
  <c r="D600" i="19"/>
  <c r="E570" i="19"/>
  <c r="E600" i="19"/>
  <c r="C571" i="19"/>
  <c r="C601" i="19"/>
  <c r="D571" i="19"/>
  <c r="D601" i="19"/>
  <c r="E571" i="19"/>
  <c r="E601" i="19"/>
  <c r="C572" i="19"/>
  <c r="C602" i="19"/>
  <c r="D572" i="19"/>
  <c r="D602" i="19"/>
  <c r="E572" i="19"/>
  <c r="E602" i="19"/>
  <c r="C573" i="19"/>
  <c r="C603" i="19"/>
  <c r="D573" i="19"/>
  <c r="D603" i="19"/>
  <c r="E573" i="19"/>
  <c r="E603" i="19"/>
  <c r="B558" i="19"/>
  <c r="B588" i="19"/>
  <c r="B559" i="19"/>
  <c r="B589" i="19"/>
  <c r="B560" i="19"/>
  <c r="B590" i="19"/>
  <c r="B561" i="19"/>
  <c r="B591" i="19"/>
  <c r="B562" i="19"/>
  <c r="B592" i="19"/>
  <c r="B563" i="19"/>
  <c r="B593" i="19"/>
  <c r="B564" i="19"/>
  <c r="B594" i="19"/>
  <c r="B565" i="19"/>
  <c r="B595" i="19"/>
  <c r="B566" i="19"/>
  <c r="B596" i="19"/>
  <c r="B567" i="19"/>
  <c r="B597" i="19"/>
  <c r="B568" i="19"/>
  <c r="B598" i="19"/>
  <c r="B569" i="19"/>
  <c r="B599" i="19"/>
  <c r="B570" i="19"/>
  <c r="B600" i="19"/>
  <c r="B571" i="19"/>
  <c r="B601" i="19"/>
  <c r="B572" i="19"/>
  <c r="B602" i="19"/>
  <c r="B573" i="19"/>
  <c r="B603" i="19"/>
  <c r="B557" i="19"/>
  <c r="B587" i="19"/>
  <c r="M131" i="26"/>
  <c r="M123" i="26"/>
  <c r="M128" i="26"/>
  <c r="M120" i="26"/>
  <c r="M119" i="26"/>
  <c r="M151" i="26"/>
  <c r="M143" i="26"/>
  <c r="M153" i="26"/>
  <c r="M145" i="26"/>
  <c r="M170" i="26"/>
  <c r="M162" i="26"/>
  <c r="M189" i="26"/>
  <c r="M181" i="26"/>
  <c r="M187" i="26"/>
  <c r="M179" i="26"/>
  <c r="M208" i="26"/>
  <c r="M200" i="26"/>
  <c r="M204" i="26"/>
  <c r="M196" i="26"/>
  <c r="M210" i="26"/>
  <c r="M219" i="26"/>
  <c r="M211" i="26"/>
  <c r="M221" i="26"/>
  <c r="M213" i="26"/>
  <c r="M150" i="26"/>
  <c r="M142" i="26"/>
  <c r="M188" i="26"/>
  <c r="M180" i="26"/>
  <c r="M207" i="26"/>
  <c r="M199" i="26"/>
  <c r="M226" i="26"/>
  <c r="M218" i="26"/>
  <c r="E116" i="26"/>
  <c r="E108" i="26"/>
  <c r="M148" i="26"/>
  <c r="M167" i="26"/>
  <c r="M159" i="26"/>
  <c r="M186" i="26"/>
  <c r="M205" i="26"/>
  <c r="M197" i="26"/>
  <c r="M224" i="26"/>
  <c r="M216" i="26"/>
  <c r="M135" i="26"/>
  <c r="M127" i="26"/>
  <c r="M138" i="26"/>
  <c r="M147" i="26"/>
  <c r="M139" i="26"/>
  <c r="M166" i="26"/>
  <c r="M158" i="26"/>
  <c r="M185" i="26"/>
  <c r="M177" i="26"/>
  <c r="I110" i="26"/>
  <c r="I102" i="26"/>
  <c r="M126" i="26"/>
  <c r="M154" i="26"/>
  <c r="M146" i="26"/>
  <c r="M156" i="26"/>
  <c r="M165" i="26"/>
  <c r="M157" i="26"/>
  <c r="M184" i="26"/>
  <c r="M176" i="26"/>
  <c r="M203" i="26"/>
  <c r="M195" i="26"/>
  <c r="M222" i="26"/>
  <c r="M214" i="26"/>
  <c r="E113" i="26"/>
  <c r="E105" i="26"/>
  <c r="M134" i="26"/>
  <c r="M133" i="26"/>
  <c r="M125" i="26"/>
  <c r="M172" i="26"/>
  <c r="M164" i="26"/>
  <c r="M174" i="26"/>
  <c r="M183" i="26"/>
  <c r="M175" i="26"/>
  <c r="M202" i="26"/>
  <c r="M194" i="26"/>
  <c r="E112" i="26"/>
  <c r="E104" i="26"/>
  <c r="H101" i="26"/>
  <c r="M140" i="26"/>
  <c r="M132" i="26"/>
  <c r="M124" i="26"/>
  <c r="M152" i="26"/>
  <c r="M144" i="26"/>
  <c r="M171" i="26"/>
  <c r="M163" i="26"/>
  <c r="M190" i="26"/>
  <c r="M182" i="26"/>
  <c r="M192" i="26"/>
  <c r="M201" i="26"/>
  <c r="M193" i="26"/>
  <c r="M220" i="26"/>
  <c r="M212" i="26"/>
  <c r="E111" i="26"/>
  <c r="E103" i="26"/>
  <c r="I333" i="19"/>
  <c r="I334" i="19"/>
  <c r="I335" i="19"/>
  <c r="I336" i="19"/>
  <c r="I337" i="19"/>
  <c r="I338" i="19"/>
  <c r="I339" i="19"/>
  <c r="I340" i="19"/>
  <c r="I341" i="19"/>
  <c r="I342" i="19"/>
  <c r="I343" i="19"/>
  <c r="I344" i="19"/>
  <c r="I345" i="19"/>
  <c r="I346" i="19"/>
  <c r="I347" i="19"/>
  <c r="I348" i="19"/>
  <c r="I332" i="19"/>
  <c r="R93" i="19"/>
  <c r="R92" i="19"/>
  <c r="R94" i="19"/>
  <c r="O96" i="19"/>
  <c r="O91" i="19"/>
  <c r="O95" i="19"/>
  <c r="O93" i="19"/>
  <c r="O92" i="19"/>
  <c r="O94" i="19"/>
  <c r="V39" i="19"/>
  <c r="V38" i="19"/>
  <c r="V40" i="19"/>
  <c r="C94" i="19"/>
  <c r="C82" i="19"/>
  <c r="C85" i="19"/>
  <c r="C86" i="19"/>
  <c r="C87" i="19"/>
  <c r="C95" i="19"/>
  <c r="C96" i="19"/>
  <c r="C93" i="19"/>
  <c r="C90" i="19"/>
  <c r="C97" i="19"/>
  <c r="C92" i="19"/>
  <c r="C83" i="19"/>
  <c r="C91" i="19"/>
  <c r="C84" i="19"/>
  <c r="C81" i="19"/>
  <c r="C89" i="19"/>
  <c r="B94" i="19"/>
  <c r="F94" i="19"/>
  <c r="D94" i="19"/>
  <c r="B82" i="19"/>
  <c r="F82" i="19"/>
  <c r="D82" i="19"/>
  <c r="B85" i="19"/>
  <c r="F85" i="19"/>
  <c r="D85" i="19"/>
  <c r="B86" i="19"/>
  <c r="F86" i="19"/>
  <c r="D86" i="19"/>
  <c r="B87" i="19"/>
  <c r="F87" i="19"/>
  <c r="D87" i="19"/>
  <c r="B95" i="19"/>
  <c r="F95" i="19"/>
  <c r="D95" i="19"/>
  <c r="B96" i="19"/>
  <c r="F96" i="19"/>
  <c r="D96" i="19"/>
  <c r="B93" i="19"/>
  <c r="F93" i="19"/>
  <c r="D93" i="19"/>
  <c r="B90" i="19"/>
  <c r="F90" i="19"/>
  <c r="D90" i="19"/>
  <c r="B97" i="19"/>
  <c r="F97" i="19"/>
  <c r="D97" i="19"/>
  <c r="B92" i="19"/>
  <c r="F92" i="19"/>
  <c r="D92" i="19"/>
  <c r="B83" i="19"/>
  <c r="F83" i="19"/>
  <c r="D83" i="19"/>
  <c r="B91" i="19"/>
  <c r="F91" i="19"/>
  <c r="D91" i="19"/>
  <c r="B84" i="19"/>
  <c r="F84" i="19"/>
  <c r="D84" i="19"/>
  <c r="B81" i="19"/>
  <c r="F81" i="19"/>
  <c r="D81" i="19"/>
  <c r="B89" i="19"/>
  <c r="F89" i="19"/>
  <c r="D89" i="19"/>
  <c r="D88" i="19"/>
  <c r="B88" i="19"/>
  <c r="F88" i="19"/>
  <c r="C88" i="19"/>
  <c r="H333" i="19"/>
  <c r="H334" i="19"/>
  <c r="H335" i="19"/>
  <c r="H336" i="19"/>
  <c r="H337" i="19"/>
  <c r="H338" i="19"/>
  <c r="H339" i="19"/>
  <c r="H340" i="19"/>
  <c r="H341" i="19"/>
  <c r="H342" i="19"/>
  <c r="H343" i="19"/>
  <c r="H344" i="19"/>
  <c r="H345" i="19"/>
  <c r="H346" i="19"/>
  <c r="H347" i="19"/>
  <c r="H348" i="19"/>
  <c r="H332" i="19"/>
  <c r="B333" i="19"/>
  <c r="B334" i="19"/>
  <c r="B335" i="19"/>
  <c r="B336" i="19"/>
  <c r="B337" i="19"/>
  <c r="B338" i="19"/>
  <c r="B339" i="19"/>
  <c r="B340" i="19"/>
  <c r="B341" i="19"/>
  <c r="B343" i="19"/>
  <c r="B344" i="19"/>
  <c r="B345" i="19"/>
  <c r="B346" i="19"/>
  <c r="B347" i="19"/>
  <c r="B348" i="19"/>
  <c r="B332" i="19"/>
  <c r="M48" i="30"/>
  <c r="M49" i="30"/>
  <c r="M50" i="30"/>
  <c r="M51" i="30"/>
  <c r="M52" i="30"/>
  <c r="M53" i="30"/>
  <c r="M54" i="30"/>
  <c r="M55" i="30"/>
  <c r="M56" i="30"/>
  <c r="M57" i="30"/>
  <c r="M58" i="30"/>
  <c r="M59" i="30"/>
  <c r="M60" i="30"/>
  <c r="J61" i="30"/>
  <c r="M61" i="30"/>
  <c r="M62" i="30"/>
  <c r="M63" i="30"/>
  <c r="M64" i="30"/>
  <c r="J149" i="31"/>
  <c r="K149" i="31"/>
  <c r="L149" i="31"/>
  <c r="M104" i="26"/>
  <c r="M116" i="26"/>
  <c r="H572" i="19"/>
  <c r="M112" i="26"/>
  <c r="N112" i="26"/>
  <c r="I568" i="19"/>
  <c r="M106" i="26"/>
  <c r="N106" i="26"/>
  <c r="I562" i="19"/>
  <c r="M111" i="26"/>
  <c r="H567" i="19"/>
  <c r="M114" i="26"/>
  <c r="H570" i="19"/>
  <c r="M103" i="26"/>
  <c r="N103" i="26"/>
  <c r="I559" i="19"/>
  <c r="N111" i="26"/>
  <c r="I567" i="19"/>
  <c r="H560" i="19"/>
  <c r="N104" i="26"/>
  <c r="I560" i="19"/>
  <c r="M102" i="26"/>
  <c r="H562" i="19"/>
  <c r="M117" i="26"/>
  <c r="M110" i="26"/>
  <c r="M109" i="26"/>
  <c r="M105" i="26"/>
  <c r="M113" i="26"/>
  <c r="M107" i="26"/>
  <c r="M108" i="26"/>
  <c r="M115" i="26"/>
  <c r="M101" i="26"/>
  <c r="F6" i="30"/>
  <c r="G21" i="30"/>
  <c r="H21" i="30"/>
  <c r="I21" i="30"/>
  <c r="J21" i="30"/>
  <c r="K21" i="30"/>
  <c r="L21" i="30"/>
  <c r="M21" i="30"/>
  <c r="G22" i="30"/>
  <c r="H22" i="30"/>
  <c r="I22" i="30"/>
  <c r="J22" i="30"/>
  <c r="K22" i="30"/>
  <c r="L22" i="30"/>
  <c r="M22" i="30"/>
  <c r="G23" i="30"/>
  <c r="H23" i="30"/>
  <c r="I23" i="30"/>
  <c r="J23" i="30"/>
  <c r="K23" i="30"/>
  <c r="L23" i="30"/>
  <c r="M23" i="30"/>
  <c r="F22" i="30"/>
  <c r="F23" i="30"/>
  <c r="F21" i="30"/>
  <c r="N6" i="30"/>
  <c r="H591" i="19"/>
  <c r="H559" i="19"/>
  <c r="N114" i="26"/>
  <c r="I570" i="19"/>
  <c r="H568" i="19"/>
  <c r="N116" i="26"/>
  <c r="I572" i="19"/>
  <c r="N101" i="26"/>
  <c r="I557" i="19"/>
  <c r="H557" i="19"/>
  <c r="N115" i="26"/>
  <c r="I571" i="19"/>
  <c r="H571" i="19"/>
  <c r="H565" i="19"/>
  <c r="N109" i="26"/>
  <c r="I565" i="19"/>
  <c r="H564" i="19"/>
  <c r="N108" i="26"/>
  <c r="I564" i="19"/>
  <c r="H573" i="19"/>
  <c r="N117" i="26"/>
  <c r="I573" i="19"/>
  <c r="N113" i="26"/>
  <c r="I569" i="19"/>
  <c r="H569" i="19"/>
  <c r="N105" i="26"/>
  <c r="I561" i="19"/>
  <c r="H561" i="19"/>
  <c r="N107" i="26"/>
  <c r="I563" i="19"/>
  <c r="H563" i="19"/>
  <c r="H566" i="19"/>
  <c r="N110" i="26"/>
  <c r="I566" i="19"/>
  <c r="N102" i="26"/>
  <c r="I558" i="19"/>
  <c r="H558" i="19"/>
  <c r="P370" i="24"/>
  <c r="P371" i="24"/>
  <c r="P372" i="24"/>
  <c r="P373" i="24"/>
  <c r="P374" i="24"/>
  <c r="P375" i="24"/>
  <c r="P376" i="24"/>
  <c r="P377" i="24"/>
  <c r="P378" i="24"/>
  <c r="P379" i="24"/>
  <c r="P380" i="24"/>
  <c r="P381" i="24"/>
  <c r="P382" i="24"/>
  <c r="P383" i="24"/>
  <c r="P384" i="24"/>
  <c r="P385" i="24"/>
  <c r="P386" i="24"/>
  <c r="P387" i="24"/>
  <c r="P388" i="24"/>
  <c r="P389" i="24"/>
  <c r="P390" i="24"/>
  <c r="P391" i="24"/>
  <c r="P392" i="24"/>
  <c r="P393" i="24"/>
  <c r="P362" i="24"/>
  <c r="P363" i="24"/>
  <c r="P364" i="24"/>
  <c r="P365" i="24"/>
  <c r="P366" i="24"/>
  <c r="P367" i="24"/>
  <c r="P368" i="24"/>
  <c r="P345" i="24"/>
  <c r="P346" i="24"/>
  <c r="P347" i="24"/>
  <c r="P348" i="24"/>
  <c r="P349" i="24"/>
  <c r="P350" i="24"/>
  <c r="P351" i="24"/>
  <c r="P352" i="24"/>
  <c r="P353" i="24"/>
  <c r="P354" i="24"/>
  <c r="P355" i="24"/>
  <c r="P356" i="24"/>
  <c r="P357" i="24"/>
  <c r="P358" i="24"/>
  <c r="P359" i="24"/>
  <c r="P360" i="24"/>
  <c r="P361" i="24"/>
  <c r="F319" i="24"/>
  <c r="F320" i="24"/>
  <c r="F321" i="24"/>
  <c r="F322" i="24"/>
  <c r="F323" i="24"/>
  <c r="F324" i="24"/>
  <c r="F325" i="24"/>
  <c r="F326" i="24"/>
  <c r="F327" i="24"/>
  <c r="F328" i="24"/>
  <c r="F329" i="24"/>
  <c r="F330" i="24"/>
  <c r="F331" i="24"/>
  <c r="F332" i="24"/>
  <c r="F333" i="24"/>
  <c r="F334" i="24"/>
  <c r="F335" i="24"/>
  <c r="F336" i="24"/>
  <c r="F337" i="24"/>
  <c r="F338" i="24"/>
  <c r="F339" i="24"/>
  <c r="F340" i="24"/>
  <c r="F341" i="24"/>
  <c r="F318" i="24"/>
  <c r="F390" i="24"/>
  <c r="F382" i="24"/>
  <c r="F392" i="24"/>
  <c r="F384" i="24"/>
  <c r="F376" i="24"/>
  <c r="F391" i="24"/>
  <c r="F383" i="24"/>
  <c r="F375" i="24"/>
  <c r="F388" i="24"/>
  <c r="F372" i="24"/>
  <c r="F387" i="24"/>
  <c r="F371" i="24"/>
  <c r="F370" i="24"/>
  <c r="F386" i="24"/>
  <c r="F378" i="24"/>
  <c r="F380" i="24"/>
  <c r="F379" i="24"/>
  <c r="F393" i="24"/>
  <c r="F385" i="24"/>
  <c r="F377" i="24"/>
  <c r="F374" i="24"/>
  <c r="F389" i="24"/>
  <c r="F381" i="24"/>
  <c r="F373" i="24"/>
  <c r="H119" i="22"/>
  <c r="I119" i="22"/>
  <c r="J119" i="22"/>
  <c r="K119" i="22"/>
  <c r="L119" i="22"/>
  <c r="H120" i="22"/>
  <c r="I120" i="22"/>
  <c r="J120" i="22"/>
  <c r="K120" i="22"/>
  <c r="L120" i="22"/>
  <c r="H114" i="22"/>
  <c r="I114" i="22"/>
  <c r="J114" i="22"/>
  <c r="K114" i="22"/>
  <c r="L114" i="22"/>
  <c r="M114" i="22"/>
  <c r="N114" i="22"/>
  <c r="H115" i="22"/>
  <c r="I115" i="22"/>
  <c r="J115" i="22"/>
  <c r="K115" i="22"/>
  <c r="L115" i="22"/>
  <c r="M115" i="22"/>
  <c r="N115" i="22"/>
  <c r="H116" i="22"/>
  <c r="I116" i="22"/>
  <c r="J116" i="22"/>
  <c r="K116" i="22"/>
  <c r="L116" i="22"/>
  <c r="M116" i="22"/>
  <c r="N116" i="22"/>
  <c r="H117" i="22"/>
  <c r="I117" i="22"/>
  <c r="J117" i="22"/>
  <c r="K117" i="22"/>
  <c r="L117" i="22"/>
  <c r="M117" i="22"/>
  <c r="N117" i="22"/>
  <c r="H118" i="22"/>
  <c r="I118" i="22"/>
  <c r="J118" i="22"/>
  <c r="K118" i="22"/>
  <c r="L118" i="22"/>
  <c r="M118" i="22"/>
  <c r="N118" i="22"/>
  <c r="M119" i="22"/>
  <c r="N119" i="22"/>
  <c r="M120" i="22"/>
  <c r="N120" i="22"/>
  <c r="H121" i="22"/>
  <c r="I121" i="22"/>
  <c r="J121" i="22"/>
  <c r="K121" i="22"/>
  <c r="L121" i="22"/>
  <c r="M121" i="22"/>
  <c r="N121" i="22"/>
  <c r="H122" i="22"/>
  <c r="I122" i="22"/>
  <c r="J122" i="22"/>
  <c r="K122" i="22"/>
  <c r="L122" i="22"/>
  <c r="M122" i="22"/>
  <c r="N122" i="22"/>
  <c r="H123" i="22"/>
  <c r="I123" i="22"/>
  <c r="J123" i="22"/>
  <c r="K123" i="22"/>
  <c r="L123" i="22"/>
  <c r="M123" i="22"/>
  <c r="N123" i="22"/>
  <c r="H124" i="22"/>
  <c r="I124" i="22"/>
  <c r="J124" i="22"/>
  <c r="K124" i="22"/>
  <c r="L124" i="22"/>
  <c r="M124" i="22"/>
  <c r="N124" i="22"/>
  <c r="H125" i="22"/>
  <c r="I125" i="22"/>
  <c r="J125" i="22"/>
  <c r="K125" i="22"/>
  <c r="L125" i="22"/>
  <c r="M125" i="22"/>
  <c r="N125" i="22"/>
  <c r="H126" i="22"/>
  <c r="I126" i="22"/>
  <c r="J126" i="22"/>
  <c r="K126" i="22"/>
  <c r="L126" i="22"/>
  <c r="M126" i="22"/>
  <c r="N126" i="22"/>
  <c r="H127" i="22"/>
  <c r="I127" i="22"/>
  <c r="J127" i="22"/>
  <c r="K127" i="22"/>
  <c r="L127" i="22"/>
  <c r="M127" i="22"/>
  <c r="N127" i="22"/>
  <c r="H128" i="22"/>
  <c r="I128" i="22"/>
  <c r="J128" i="22"/>
  <c r="K128" i="22"/>
  <c r="L128" i="22"/>
  <c r="M128" i="22"/>
  <c r="N128" i="22"/>
  <c r="H129" i="22"/>
  <c r="I129" i="22"/>
  <c r="J129" i="22"/>
  <c r="K129" i="22"/>
  <c r="L129" i="22"/>
  <c r="M129" i="22"/>
  <c r="N129" i="22"/>
  <c r="H130" i="22"/>
  <c r="I130" i="22"/>
  <c r="J130" i="22"/>
  <c r="K130" i="22"/>
  <c r="L130" i="22"/>
  <c r="M130" i="22"/>
  <c r="N130" i="22"/>
  <c r="H131" i="22"/>
  <c r="I131" i="22"/>
  <c r="J131" i="22"/>
  <c r="K131" i="22"/>
  <c r="L131" i="22"/>
  <c r="M131" i="22"/>
  <c r="N131" i="22"/>
  <c r="H132" i="22"/>
  <c r="I132" i="22"/>
  <c r="J132" i="22"/>
  <c r="K132" i="22"/>
  <c r="L132" i="22"/>
  <c r="M132" i="22"/>
  <c r="N132" i="22"/>
  <c r="H133" i="22"/>
  <c r="I133" i="22"/>
  <c r="J133" i="22"/>
  <c r="K133" i="22"/>
  <c r="L133" i="22"/>
  <c r="M133" i="22"/>
  <c r="N133" i="22"/>
  <c r="H134" i="22"/>
  <c r="I134" i="22"/>
  <c r="J134" i="22"/>
  <c r="K134" i="22"/>
  <c r="L134" i="22"/>
  <c r="M134" i="22"/>
  <c r="N134" i="22"/>
  <c r="H135" i="22"/>
  <c r="I135" i="22"/>
  <c r="J135" i="22"/>
  <c r="K135" i="22"/>
  <c r="L135" i="22"/>
  <c r="M135" i="22"/>
  <c r="N135" i="22"/>
  <c r="H136" i="22"/>
  <c r="I136" i="22"/>
  <c r="J136" i="22"/>
  <c r="K136" i="22"/>
  <c r="L136" i="22"/>
  <c r="M136" i="22"/>
  <c r="N136" i="22"/>
  <c r="H137" i="22"/>
  <c r="I137" i="22"/>
  <c r="J137" i="22"/>
  <c r="K137" i="22"/>
  <c r="L137" i="22"/>
  <c r="M137" i="22"/>
  <c r="N137" i="22"/>
  <c r="G115" i="22"/>
  <c r="G116" i="22"/>
  <c r="G117" i="22"/>
  <c r="G118" i="22"/>
  <c r="G119" i="22"/>
  <c r="G120" i="22"/>
  <c r="G121" i="22"/>
  <c r="G122" i="22"/>
  <c r="G123" i="22"/>
  <c r="G124" i="22"/>
  <c r="G125" i="22"/>
  <c r="G126" i="22"/>
  <c r="G127" i="22"/>
  <c r="G128" i="22"/>
  <c r="G129" i="22"/>
  <c r="G130" i="22"/>
  <c r="G131" i="22"/>
  <c r="G132" i="22"/>
  <c r="G133" i="22"/>
  <c r="G134" i="22"/>
  <c r="G135" i="22"/>
  <c r="G136" i="22"/>
  <c r="G137" i="22"/>
  <c r="G114" i="22"/>
  <c r="O104" i="22"/>
  <c r="O102" i="22"/>
  <c r="O100" i="22"/>
  <c r="O96" i="22"/>
  <c r="O123" i="22"/>
  <c r="O95" i="22"/>
  <c r="O93" i="22"/>
  <c r="O91" i="22"/>
  <c r="O110" i="22"/>
  <c r="O109" i="22"/>
  <c r="O108" i="22"/>
  <c r="O107" i="22"/>
  <c r="O106" i="22"/>
  <c r="O105" i="22"/>
  <c r="O103" i="22"/>
  <c r="O101" i="22"/>
  <c r="O99" i="22"/>
  <c r="O98" i="22"/>
  <c r="O97" i="22"/>
  <c r="O94" i="22"/>
  <c r="O92" i="22"/>
  <c r="O90" i="22"/>
  <c r="O89" i="22"/>
  <c r="O88" i="22"/>
  <c r="O87" i="22"/>
  <c r="O65" i="22"/>
  <c r="O67" i="22"/>
  <c r="O70" i="22"/>
  <c r="O69" i="22"/>
  <c r="O74" i="22"/>
  <c r="O78" i="22"/>
  <c r="O76" i="22"/>
  <c r="O84" i="22"/>
  <c r="F84" i="22"/>
  <c r="O83" i="22"/>
  <c r="O82" i="22"/>
  <c r="O81" i="22"/>
  <c r="O80" i="22"/>
  <c r="O79" i="22"/>
  <c r="F79" i="22"/>
  <c r="O77" i="22"/>
  <c r="O75" i="22"/>
  <c r="O73" i="22"/>
  <c r="O72" i="22"/>
  <c r="O71" i="22"/>
  <c r="O68" i="22"/>
  <c r="O66" i="22"/>
  <c r="O64" i="22"/>
  <c r="O63" i="22"/>
  <c r="O62" i="22"/>
  <c r="O61" i="22"/>
  <c r="O119" i="22"/>
  <c r="O133" i="22"/>
  <c r="O115" i="22"/>
  <c r="O124" i="22"/>
  <c r="O132" i="22"/>
  <c r="O136" i="22"/>
  <c r="O125" i="22"/>
  <c r="O117" i="22"/>
  <c r="O118" i="22"/>
  <c r="O116" i="22"/>
  <c r="O130" i="22"/>
  <c r="O120" i="22"/>
  <c r="O134" i="22"/>
  <c r="O127" i="22"/>
  <c r="O135" i="22"/>
  <c r="O129" i="22"/>
  <c r="O114" i="22"/>
  <c r="O137" i="22"/>
  <c r="O121" i="22"/>
  <c r="O131" i="22"/>
  <c r="O126" i="22"/>
  <c r="O128" i="22"/>
  <c r="O122" i="22"/>
  <c r="O128" i="4"/>
  <c r="O132" i="4"/>
  <c r="O130" i="4"/>
  <c r="O124" i="4"/>
  <c r="O123" i="4"/>
  <c r="O121" i="4"/>
  <c r="O119" i="4"/>
  <c r="O138" i="4"/>
  <c r="O137" i="4"/>
  <c r="O136" i="4"/>
  <c r="O135" i="4"/>
  <c r="O134" i="4"/>
  <c r="O133" i="4"/>
  <c r="O131" i="4"/>
  <c r="O129" i="4"/>
  <c r="O127" i="4"/>
  <c r="O126" i="4"/>
  <c r="O125" i="4"/>
  <c r="O122" i="4"/>
  <c r="O120" i="4"/>
  <c r="O118" i="4"/>
  <c r="O117" i="4"/>
  <c r="O116" i="4"/>
  <c r="O115" i="4"/>
  <c r="B515" i="19"/>
  <c r="D515" i="19"/>
  <c r="D499" i="19"/>
  <c r="D500" i="19"/>
  <c r="D501" i="19"/>
  <c r="D502" i="19"/>
  <c r="D503" i="19"/>
  <c r="D504" i="19"/>
  <c r="D505" i="19"/>
  <c r="D508" i="19"/>
  <c r="D509" i="19"/>
  <c r="D510" i="19"/>
  <c r="D511" i="19"/>
  <c r="D512" i="19"/>
  <c r="D513" i="19"/>
  <c r="B499" i="19"/>
  <c r="B500" i="19"/>
  <c r="B501" i="19"/>
  <c r="B502" i="19"/>
  <c r="B503" i="19"/>
  <c r="B504" i="19"/>
  <c r="B505" i="19"/>
  <c r="B506" i="19"/>
  <c r="B507" i="19"/>
  <c r="B508" i="19"/>
  <c r="B509" i="19"/>
  <c r="B510" i="19"/>
  <c r="B511" i="19"/>
  <c r="B512" i="19"/>
  <c r="B513" i="19"/>
  <c r="B514" i="19"/>
  <c r="G337" i="19"/>
  <c r="G365" i="19"/>
  <c r="F337" i="19"/>
  <c r="F365" i="19"/>
  <c r="G336" i="19"/>
  <c r="G364" i="19"/>
  <c r="F336" i="19"/>
  <c r="F364" i="19"/>
  <c r="G335" i="19"/>
  <c r="G363" i="19"/>
  <c r="F335" i="19"/>
  <c r="F363" i="19"/>
  <c r="D440" i="19"/>
  <c r="E440" i="19"/>
  <c r="F440" i="19"/>
  <c r="D454" i="19"/>
  <c r="E454" i="19"/>
  <c r="F454" i="19"/>
  <c r="D441" i="19"/>
  <c r="E441" i="19"/>
  <c r="F441" i="19"/>
  <c r="D439" i="19"/>
  <c r="E439" i="19"/>
  <c r="F439" i="19"/>
  <c r="D449" i="19"/>
  <c r="E449" i="19"/>
  <c r="F449" i="19"/>
  <c r="D447" i="19"/>
  <c r="E447" i="19"/>
  <c r="F447" i="19"/>
  <c r="D446" i="19"/>
  <c r="E446" i="19"/>
  <c r="F446" i="19"/>
  <c r="D453" i="19"/>
  <c r="E453" i="19"/>
  <c r="F453" i="19"/>
  <c r="D452" i="19"/>
  <c r="E452" i="19"/>
  <c r="F452" i="19"/>
  <c r="D444" i="19"/>
  <c r="E444" i="19"/>
  <c r="F444" i="19"/>
  <c r="D442" i="19"/>
  <c r="E442" i="19"/>
  <c r="F442" i="19"/>
  <c r="D443" i="19"/>
  <c r="E443" i="19"/>
  <c r="F443" i="19"/>
  <c r="D450" i="19"/>
  <c r="E450" i="19"/>
  <c r="F450" i="19"/>
  <c r="D455" i="19"/>
  <c r="E455" i="19"/>
  <c r="F455" i="19"/>
  <c r="D448" i="19"/>
  <c r="E448" i="19"/>
  <c r="F448" i="19"/>
  <c r="B454" i="19"/>
  <c r="B441" i="19"/>
  <c r="B439" i="19"/>
  <c r="B449" i="19"/>
  <c r="B447" i="19"/>
  <c r="B446" i="19"/>
  <c r="B453" i="19"/>
  <c r="B452" i="19"/>
  <c r="B444" i="19"/>
  <c r="B442" i="19"/>
  <c r="B443" i="19"/>
  <c r="B450" i="19"/>
  <c r="B455" i="19"/>
  <c r="B448" i="19"/>
  <c r="J26" i="28"/>
  <c r="O391" i="19"/>
  <c r="J27" i="28"/>
  <c r="O392" i="19"/>
  <c r="J28" i="28"/>
  <c r="O393" i="19"/>
  <c r="J24" i="28"/>
  <c r="O389" i="19"/>
  <c r="J25" i="28"/>
  <c r="O390" i="19"/>
  <c r="J29" i="28"/>
  <c r="O394" i="19"/>
  <c r="J30" i="28"/>
  <c r="O395" i="19"/>
  <c r="J31" i="28"/>
  <c r="O396" i="19"/>
  <c r="J32" i="28"/>
  <c r="O397" i="19"/>
  <c r="J33" i="28"/>
  <c r="O398" i="19"/>
  <c r="J34" i="28"/>
  <c r="O399" i="19"/>
  <c r="J35" i="28"/>
  <c r="O400" i="19"/>
  <c r="J36" i="28"/>
  <c r="O401" i="19"/>
  <c r="J37" i="28"/>
  <c r="O402" i="19"/>
  <c r="J38" i="28"/>
  <c r="O403" i="19"/>
  <c r="J39" i="28"/>
  <c r="O404" i="19"/>
  <c r="J23" i="28"/>
  <c r="O388" i="19"/>
  <c r="N388" i="19"/>
  <c r="N389" i="19"/>
  <c r="N390" i="19"/>
  <c r="N391" i="19"/>
  <c r="N392" i="19"/>
  <c r="N393" i="19"/>
  <c r="N394" i="19"/>
  <c r="N395" i="19"/>
  <c r="N396" i="19"/>
  <c r="N397" i="19"/>
  <c r="N398" i="19"/>
  <c r="N399" i="19"/>
  <c r="N400" i="19"/>
  <c r="N401" i="19"/>
  <c r="N402" i="19"/>
  <c r="N403" i="19"/>
  <c r="N404" i="19"/>
  <c r="M388" i="19"/>
  <c r="M389" i="19"/>
  <c r="M390" i="19"/>
  <c r="M391" i="19"/>
  <c r="M392" i="19"/>
  <c r="M393" i="19"/>
  <c r="M394" i="19"/>
  <c r="M395" i="19"/>
  <c r="M396" i="19"/>
  <c r="M397" i="19"/>
  <c r="M398" i="19"/>
  <c r="M399" i="19"/>
  <c r="M400" i="19"/>
  <c r="M401" i="19"/>
  <c r="M402" i="19"/>
  <c r="M403" i="19"/>
  <c r="M404" i="19"/>
  <c r="L388" i="19"/>
  <c r="L389" i="19"/>
  <c r="L390" i="19"/>
  <c r="L391" i="19"/>
  <c r="L392" i="19"/>
  <c r="L393" i="19"/>
  <c r="L394" i="19"/>
  <c r="L395" i="19"/>
  <c r="L396" i="19"/>
  <c r="L397" i="19"/>
  <c r="L398" i="19"/>
  <c r="L399" i="19"/>
  <c r="L400" i="19"/>
  <c r="L401" i="19"/>
  <c r="L402" i="19"/>
  <c r="L403" i="19"/>
  <c r="L404" i="19"/>
  <c r="K388" i="19"/>
  <c r="K389" i="19"/>
  <c r="K390" i="19"/>
  <c r="K391" i="19"/>
  <c r="K392" i="19"/>
  <c r="K393" i="19"/>
  <c r="K394" i="19"/>
  <c r="K395" i="19"/>
  <c r="K396" i="19"/>
  <c r="K397" i="19"/>
  <c r="K398" i="19"/>
  <c r="K399" i="19"/>
  <c r="K400" i="19"/>
  <c r="K401" i="19"/>
  <c r="K402" i="19"/>
  <c r="K403" i="19"/>
  <c r="K404" i="19"/>
  <c r="J388" i="19"/>
  <c r="J389" i="19"/>
  <c r="J390" i="19"/>
  <c r="J391" i="19"/>
  <c r="J392" i="19"/>
  <c r="J393" i="19"/>
  <c r="J394" i="19"/>
  <c r="J395" i="19"/>
  <c r="J397" i="19"/>
  <c r="J398" i="19"/>
  <c r="J399" i="19"/>
  <c r="J400" i="19"/>
  <c r="J401" i="19"/>
  <c r="J402" i="19"/>
  <c r="J403" i="19"/>
  <c r="J404" i="19"/>
  <c r="H388" i="19"/>
  <c r="H389" i="19"/>
  <c r="H390" i="19"/>
  <c r="H391" i="19"/>
  <c r="H392" i="19"/>
  <c r="H393" i="19"/>
  <c r="H394" i="19"/>
  <c r="H395" i="19"/>
  <c r="H397" i="19"/>
  <c r="H398" i="19"/>
  <c r="H399" i="19"/>
  <c r="H400" i="19"/>
  <c r="H401" i="19"/>
  <c r="H402" i="19"/>
  <c r="H403" i="19"/>
  <c r="H404" i="19"/>
  <c r="G388" i="19"/>
  <c r="G389" i="19"/>
  <c r="G390" i="19"/>
  <c r="G391" i="19"/>
  <c r="G392" i="19"/>
  <c r="G393" i="19"/>
  <c r="G394" i="19"/>
  <c r="G395" i="19"/>
  <c r="G397" i="19"/>
  <c r="G398" i="19"/>
  <c r="G399" i="19"/>
  <c r="G400" i="19"/>
  <c r="G401" i="19"/>
  <c r="G402" i="19"/>
  <c r="G403" i="19"/>
  <c r="G404" i="19"/>
  <c r="F388" i="19"/>
  <c r="F389" i="19"/>
  <c r="F390" i="19"/>
  <c r="F391" i="19"/>
  <c r="F392" i="19"/>
  <c r="F393" i="19"/>
  <c r="F394" i="19"/>
  <c r="F395" i="19"/>
  <c r="F397" i="19"/>
  <c r="F398" i="19"/>
  <c r="F399" i="19"/>
  <c r="F400" i="19"/>
  <c r="F401" i="19"/>
  <c r="F402" i="19"/>
  <c r="F403" i="19"/>
  <c r="F404" i="19"/>
  <c r="H361" i="19"/>
  <c r="H367" i="19"/>
  <c r="B360" i="19"/>
  <c r="B361" i="19"/>
  <c r="B362" i="19"/>
  <c r="B363" i="19"/>
  <c r="B364" i="19"/>
  <c r="B365" i="19"/>
  <c r="B366" i="19"/>
  <c r="B367" i="19"/>
  <c r="B368" i="19"/>
  <c r="B369" i="19"/>
  <c r="B371" i="19"/>
  <c r="B372" i="19"/>
  <c r="B373" i="19"/>
  <c r="B374" i="19"/>
  <c r="B375" i="19"/>
  <c r="B376" i="19"/>
  <c r="B388" i="19"/>
  <c r="B389" i="19"/>
  <c r="B390" i="19"/>
  <c r="B391" i="19"/>
  <c r="B392" i="19"/>
  <c r="B393" i="19"/>
  <c r="B394" i="19"/>
  <c r="B395" i="19"/>
  <c r="B396" i="19"/>
  <c r="B397" i="19"/>
  <c r="B398" i="19"/>
  <c r="B399" i="19"/>
  <c r="B400" i="19"/>
  <c r="B401" i="19"/>
  <c r="B402" i="19"/>
  <c r="B403" i="19"/>
  <c r="B404" i="19"/>
  <c r="E389" i="19"/>
  <c r="E390" i="19"/>
  <c r="E391" i="19"/>
  <c r="E392" i="19"/>
  <c r="E393" i="19"/>
  <c r="E394" i="19"/>
  <c r="E395" i="19"/>
  <c r="E396" i="19"/>
  <c r="E397" i="19"/>
  <c r="E398" i="19"/>
  <c r="E399" i="19"/>
  <c r="E400" i="19"/>
  <c r="E402" i="19"/>
  <c r="E403" i="19"/>
  <c r="E404" i="19"/>
  <c r="E388" i="19"/>
  <c r="E401" i="19"/>
  <c r="H360" i="19"/>
  <c r="H362" i="19"/>
  <c r="H363" i="19"/>
  <c r="H364" i="19"/>
  <c r="H365" i="19"/>
  <c r="H366" i="19"/>
  <c r="H368" i="19"/>
  <c r="H369" i="19"/>
  <c r="H370" i="19"/>
  <c r="H371" i="19"/>
  <c r="H372" i="19"/>
  <c r="H373" i="19"/>
  <c r="H374" i="19"/>
  <c r="H375" i="19"/>
  <c r="H376" i="19"/>
  <c r="I393" i="19"/>
  <c r="I392" i="19"/>
  <c r="I391" i="19"/>
  <c r="I397" i="19"/>
  <c r="I399" i="19"/>
  <c r="I388" i="19"/>
  <c r="I395" i="19"/>
  <c r="I404" i="19"/>
  <c r="I389" i="19"/>
  <c r="I403" i="19"/>
  <c r="I402" i="19"/>
  <c r="I394" i="19"/>
  <c r="I401" i="19"/>
  <c r="I400" i="19"/>
  <c r="I398" i="19"/>
  <c r="I390" i="19"/>
  <c r="G332" i="19"/>
  <c r="G360" i="19"/>
  <c r="G333" i="19"/>
  <c r="G361" i="19"/>
  <c r="G334" i="19"/>
  <c r="G362" i="19"/>
  <c r="G338" i="19"/>
  <c r="G366" i="19"/>
  <c r="G339" i="19"/>
  <c r="G367" i="19"/>
  <c r="G340" i="19"/>
  <c r="G368" i="19"/>
  <c r="G341" i="19"/>
  <c r="G369" i="19"/>
  <c r="G342" i="19"/>
  <c r="G370" i="19"/>
  <c r="G343" i="19"/>
  <c r="G371" i="19"/>
  <c r="G344" i="19"/>
  <c r="G372" i="19"/>
  <c r="G345" i="19"/>
  <c r="G373" i="19"/>
  <c r="G346" i="19"/>
  <c r="G374" i="19"/>
  <c r="G347" i="19"/>
  <c r="G375" i="19"/>
  <c r="G348" i="19"/>
  <c r="G376" i="19"/>
  <c r="F332" i="19"/>
  <c r="F360" i="19"/>
  <c r="F333" i="19"/>
  <c r="F361" i="19"/>
  <c r="F334" i="19"/>
  <c r="F362" i="19"/>
  <c r="F338" i="19"/>
  <c r="F366" i="19"/>
  <c r="F339" i="19"/>
  <c r="F367" i="19"/>
  <c r="F340" i="19"/>
  <c r="F368" i="19"/>
  <c r="F341" i="19"/>
  <c r="F369" i="19"/>
  <c r="F342" i="19"/>
  <c r="F370" i="19"/>
  <c r="F343" i="19"/>
  <c r="F371" i="19"/>
  <c r="F344" i="19"/>
  <c r="F372" i="19"/>
  <c r="F345" i="19"/>
  <c r="F373" i="19"/>
  <c r="F346" i="19"/>
  <c r="F374" i="19"/>
  <c r="F347" i="19"/>
  <c r="F375" i="19"/>
  <c r="F348" i="19"/>
  <c r="F376" i="19"/>
  <c r="D23" i="26"/>
  <c r="E333" i="19"/>
  <c r="E361" i="19"/>
  <c r="D24" i="26"/>
  <c r="E334" i="19"/>
  <c r="E362" i="19"/>
  <c r="D25" i="26"/>
  <c r="E335" i="19"/>
  <c r="E363" i="19"/>
  <c r="D26" i="26"/>
  <c r="E336" i="19"/>
  <c r="E364" i="19"/>
  <c r="D27" i="26"/>
  <c r="E337" i="19"/>
  <c r="E365" i="19"/>
  <c r="D28" i="26"/>
  <c r="E338" i="19"/>
  <c r="E366" i="19"/>
  <c r="D29" i="26"/>
  <c r="E339" i="19"/>
  <c r="E367" i="19"/>
  <c r="D30" i="26"/>
  <c r="E340" i="19"/>
  <c r="E368" i="19"/>
  <c r="D31" i="26"/>
  <c r="E341" i="19"/>
  <c r="E369" i="19"/>
  <c r="D32" i="26"/>
  <c r="E342" i="19"/>
  <c r="E370" i="19"/>
  <c r="D33" i="26"/>
  <c r="E343" i="19"/>
  <c r="E371" i="19"/>
  <c r="D34" i="26"/>
  <c r="E344" i="19"/>
  <c r="E372" i="19"/>
  <c r="D35" i="26"/>
  <c r="E345" i="19"/>
  <c r="E373" i="19"/>
  <c r="D36" i="26"/>
  <c r="E346" i="19"/>
  <c r="E374" i="19"/>
  <c r="D37" i="26"/>
  <c r="E347" i="19"/>
  <c r="E375" i="19"/>
  <c r="D38" i="26"/>
  <c r="E348" i="19"/>
  <c r="E376" i="19"/>
  <c r="D22" i="26"/>
  <c r="E332" i="19"/>
  <c r="E360" i="19"/>
  <c r="G100" i="6"/>
  <c r="H100" i="6"/>
  <c r="I100" i="6"/>
  <c r="J100" i="6"/>
  <c r="K100" i="6"/>
  <c r="L100" i="6"/>
  <c r="M100" i="6"/>
  <c r="D332" i="19"/>
  <c r="G101" i="6"/>
  <c r="H101" i="6"/>
  <c r="I101" i="6"/>
  <c r="J101" i="6"/>
  <c r="K101" i="6"/>
  <c r="L101" i="6"/>
  <c r="M101" i="6"/>
  <c r="D333" i="19"/>
  <c r="G102" i="6"/>
  <c r="H102" i="6"/>
  <c r="I102" i="6"/>
  <c r="J102" i="6"/>
  <c r="K102" i="6"/>
  <c r="L102" i="6"/>
  <c r="M102" i="6"/>
  <c r="D334" i="19"/>
  <c r="G103" i="6"/>
  <c r="H103" i="6"/>
  <c r="I103" i="6"/>
  <c r="J103" i="6"/>
  <c r="K103" i="6"/>
  <c r="L103" i="6"/>
  <c r="M103" i="6"/>
  <c r="D335" i="19"/>
  <c r="G104" i="6"/>
  <c r="H104" i="6"/>
  <c r="I104" i="6"/>
  <c r="J104" i="6"/>
  <c r="K104" i="6"/>
  <c r="L104" i="6"/>
  <c r="M104" i="6"/>
  <c r="D336" i="19"/>
  <c r="G105" i="6"/>
  <c r="H105" i="6"/>
  <c r="I105" i="6"/>
  <c r="J105" i="6"/>
  <c r="K105" i="6"/>
  <c r="L105" i="6"/>
  <c r="M105" i="6"/>
  <c r="D337" i="19"/>
  <c r="G106" i="6"/>
  <c r="H106" i="6"/>
  <c r="I106" i="6"/>
  <c r="J106" i="6"/>
  <c r="K106" i="6"/>
  <c r="L106" i="6"/>
  <c r="M106" i="6"/>
  <c r="D338" i="19"/>
  <c r="G107" i="6"/>
  <c r="H107" i="6"/>
  <c r="I107" i="6"/>
  <c r="J107" i="6"/>
  <c r="K107" i="6"/>
  <c r="L107" i="6"/>
  <c r="M107" i="6"/>
  <c r="D339" i="19"/>
  <c r="G108" i="6"/>
  <c r="H108" i="6"/>
  <c r="I108" i="6"/>
  <c r="J108" i="6"/>
  <c r="K108" i="6"/>
  <c r="L108" i="6"/>
  <c r="M108" i="6"/>
  <c r="D340" i="19"/>
  <c r="G109" i="6"/>
  <c r="H109" i="6"/>
  <c r="I109" i="6"/>
  <c r="J109" i="6"/>
  <c r="K109" i="6"/>
  <c r="L109" i="6"/>
  <c r="M109" i="6"/>
  <c r="D341" i="19"/>
  <c r="G110" i="6"/>
  <c r="H110" i="6"/>
  <c r="I110" i="6"/>
  <c r="J110" i="6"/>
  <c r="K110" i="6"/>
  <c r="L110" i="6"/>
  <c r="M110" i="6"/>
  <c r="D342" i="19"/>
  <c r="G111" i="6"/>
  <c r="H111" i="6"/>
  <c r="I111" i="6"/>
  <c r="J111" i="6"/>
  <c r="K111" i="6"/>
  <c r="L111" i="6"/>
  <c r="M111" i="6"/>
  <c r="D343" i="19"/>
  <c r="G112" i="6"/>
  <c r="H112" i="6"/>
  <c r="I112" i="6"/>
  <c r="J112" i="6"/>
  <c r="K112" i="6"/>
  <c r="L112" i="6"/>
  <c r="M112" i="6"/>
  <c r="D344" i="19"/>
  <c r="G113" i="6"/>
  <c r="H113" i="6"/>
  <c r="I113" i="6"/>
  <c r="J113" i="6"/>
  <c r="K113" i="6"/>
  <c r="L113" i="6"/>
  <c r="M113" i="6"/>
  <c r="D345" i="19"/>
  <c r="G114" i="6"/>
  <c r="H114" i="6"/>
  <c r="I114" i="6"/>
  <c r="J114" i="6"/>
  <c r="K114" i="6"/>
  <c r="L114" i="6"/>
  <c r="M114" i="6"/>
  <c r="D346" i="19"/>
  <c r="G115" i="6"/>
  <c r="H115" i="6"/>
  <c r="I115" i="6"/>
  <c r="J115" i="6"/>
  <c r="K115" i="6"/>
  <c r="L115" i="6"/>
  <c r="M115" i="6"/>
  <c r="D347" i="19"/>
  <c r="G116" i="6"/>
  <c r="H116" i="6"/>
  <c r="I116" i="6"/>
  <c r="J116" i="6"/>
  <c r="K116" i="6"/>
  <c r="L116" i="6"/>
  <c r="M116" i="6"/>
  <c r="D348" i="19"/>
  <c r="F101" i="6"/>
  <c r="F102" i="6"/>
  <c r="F103" i="6"/>
  <c r="F104" i="6"/>
  <c r="F105" i="6"/>
  <c r="F106" i="6"/>
  <c r="F107" i="6"/>
  <c r="F108" i="6"/>
  <c r="F109" i="6"/>
  <c r="F110" i="6"/>
  <c r="F111" i="6"/>
  <c r="F112" i="6"/>
  <c r="F113" i="6"/>
  <c r="F114" i="6"/>
  <c r="F115" i="6"/>
  <c r="F116" i="6"/>
  <c r="F100" i="6"/>
  <c r="D373" i="19"/>
  <c r="I600" i="19"/>
  <c r="D365" i="19"/>
  <c r="I592" i="19"/>
  <c r="D360" i="19"/>
  <c r="I587" i="19"/>
  <c r="D364" i="19"/>
  <c r="I591" i="19"/>
  <c r="D374" i="19"/>
  <c r="I601" i="19"/>
  <c r="D375" i="19"/>
  <c r="I602" i="19"/>
  <c r="D361" i="19"/>
  <c r="I588" i="19"/>
  <c r="D366" i="19"/>
  <c r="I593" i="19"/>
  <c r="D376" i="19"/>
  <c r="I603" i="19"/>
  <c r="D368" i="19"/>
  <c r="I595" i="19"/>
  <c r="D371" i="19"/>
  <c r="I598" i="19"/>
  <c r="D369" i="19"/>
  <c r="I596" i="19"/>
  <c r="D372" i="19"/>
  <c r="I599" i="19"/>
  <c r="D367" i="19"/>
  <c r="I594" i="19"/>
  <c r="D370" i="19"/>
  <c r="I597" i="19"/>
  <c r="D362" i="19"/>
  <c r="I589" i="19"/>
  <c r="D363" i="19"/>
  <c r="I590" i="19"/>
  <c r="B11" i="19"/>
  <c r="B14" i="19"/>
  <c r="B4" i="19"/>
  <c r="B16" i="19"/>
  <c r="B5" i="19"/>
  <c r="B15" i="19"/>
  <c r="B10" i="19"/>
  <c r="B6" i="19"/>
  <c r="B13" i="19"/>
  <c r="B12" i="19"/>
  <c r="B7" i="19"/>
  <c r="B3" i="19"/>
  <c r="B19" i="19"/>
  <c r="B8" i="19"/>
  <c r="B9" i="19"/>
  <c r="B18" i="19"/>
  <c r="B17" i="19"/>
  <c r="B304" i="19"/>
  <c r="C304" i="19"/>
  <c r="D304" i="19"/>
  <c r="B305" i="19"/>
  <c r="C305" i="19"/>
  <c r="D305" i="19"/>
  <c r="B306" i="19"/>
  <c r="C306" i="19"/>
  <c r="D306" i="19"/>
  <c r="B307" i="19"/>
  <c r="C307" i="19"/>
  <c r="D307" i="19"/>
  <c r="B308" i="19"/>
  <c r="C308" i="19"/>
  <c r="D308" i="19"/>
  <c r="B309" i="19"/>
  <c r="C309" i="19"/>
  <c r="D309" i="19"/>
  <c r="B310" i="19"/>
  <c r="C310" i="19"/>
  <c r="D310" i="19"/>
  <c r="B311" i="19"/>
  <c r="C311" i="19"/>
  <c r="D311" i="19"/>
  <c r="B312" i="19"/>
  <c r="C312" i="19"/>
  <c r="D312" i="19"/>
  <c r="B313" i="19"/>
  <c r="C313" i="19"/>
  <c r="D313" i="19"/>
  <c r="B314" i="19"/>
  <c r="C314" i="19"/>
  <c r="D314" i="19"/>
  <c r="B315" i="19"/>
  <c r="C315" i="19"/>
  <c r="D315" i="19"/>
  <c r="B316" i="19"/>
  <c r="C316" i="19"/>
  <c r="D316" i="19"/>
  <c r="B317" i="19"/>
  <c r="C317" i="19"/>
  <c r="D317" i="19"/>
  <c r="B318" i="19"/>
  <c r="C318" i="19"/>
  <c r="D318" i="19"/>
  <c r="B319" i="19"/>
  <c r="C319" i="19"/>
  <c r="D319" i="19"/>
  <c r="B320" i="19"/>
  <c r="C320" i="19"/>
  <c r="D320" i="19"/>
  <c r="N57" i="22"/>
  <c r="M57" i="22"/>
  <c r="L57" i="22"/>
  <c r="K57" i="22"/>
  <c r="J57" i="22"/>
  <c r="I57" i="22"/>
  <c r="H57" i="22"/>
  <c r="G57" i="22"/>
  <c r="N56" i="22"/>
  <c r="M56" i="22"/>
  <c r="L56" i="22"/>
  <c r="K56" i="22"/>
  <c r="J56" i="22"/>
  <c r="I56" i="22"/>
  <c r="H56" i="22"/>
  <c r="G56" i="22"/>
  <c r="N55" i="22"/>
  <c r="M55" i="22"/>
  <c r="L55" i="22"/>
  <c r="K55" i="22"/>
  <c r="J55" i="22"/>
  <c r="I55" i="22"/>
  <c r="H55" i="22"/>
  <c r="G55" i="22"/>
  <c r="N54" i="22"/>
  <c r="M54" i="22"/>
  <c r="L54" i="22"/>
  <c r="K54" i="22"/>
  <c r="J54" i="22"/>
  <c r="I54" i="22"/>
  <c r="H54" i="22"/>
  <c r="G54" i="22"/>
  <c r="N53" i="22"/>
  <c r="M53" i="22"/>
  <c r="L53" i="22"/>
  <c r="K53" i="22"/>
  <c r="J53" i="22"/>
  <c r="I53" i="22"/>
  <c r="H53" i="22"/>
  <c r="G53" i="22"/>
  <c r="N52" i="22"/>
  <c r="M52" i="22"/>
  <c r="L52" i="22"/>
  <c r="K52" i="22"/>
  <c r="J52" i="22"/>
  <c r="I52" i="22"/>
  <c r="H52" i="22"/>
  <c r="G52" i="22"/>
  <c r="N51" i="22"/>
  <c r="M51" i="22"/>
  <c r="L51" i="22"/>
  <c r="K51" i="22"/>
  <c r="J51" i="22"/>
  <c r="I51" i="22"/>
  <c r="H51" i="22"/>
  <c r="G51" i="22"/>
  <c r="N50" i="22"/>
  <c r="M50" i="22"/>
  <c r="L50" i="22"/>
  <c r="K50" i="22"/>
  <c r="J50" i="22"/>
  <c r="I50" i="22"/>
  <c r="H50" i="22"/>
  <c r="G50" i="22"/>
  <c r="N49" i="22"/>
  <c r="M49" i="22"/>
  <c r="L49" i="22"/>
  <c r="K49" i="22"/>
  <c r="J49" i="22"/>
  <c r="I49" i="22"/>
  <c r="H49" i="22"/>
  <c r="G49" i="22"/>
  <c r="N48" i="22"/>
  <c r="M48" i="22"/>
  <c r="L48" i="22"/>
  <c r="K48" i="22"/>
  <c r="J48" i="22"/>
  <c r="I48" i="22"/>
  <c r="H48" i="22"/>
  <c r="G48" i="22"/>
  <c r="N47" i="22"/>
  <c r="M47" i="22"/>
  <c r="L47" i="22"/>
  <c r="K47" i="22"/>
  <c r="J47" i="22"/>
  <c r="I47" i="22"/>
  <c r="H47" i="22"/>
  <c r="G47" i="22"/>
  <c r="N46" i="22"/>
  <c r="M46" i="22"/>
  <c r="L46" i="22"/>
  <c r="K46" i="22"/>
  <c r="J46" i="22"/>
  <c r="I46" i="22"/>
  <c r="H46" i="22"/>
  <c r="G46" i="22"/>
  <c r="N45" i="22"/>
  <c r="M45" i="22"/>
  <c r="L45" i="22"/>
  <c r="K45" i="22"/>
  <c r="J45" i="22"/>
  <c r="I45" i="22"/>
  <c r="H45" i="22"/>
  <c r="G45" i="22"/>
  <c r="N44" i="22"/>
  <c r="M44" i="22"/>
  <c r="L44" i="22"/>
  <c r="K44" i="22"/>
  <c r="J44" i="22"/>
  <c r="I44" i="22"/>
  <c r="H44" i="22"/>
  <c r="G44" i="22"/>
  <c r="N43" i="22"/>
  <c r="M43" i="22"/>
  <c r="L43" i="22"/>
  <c r="K43" i="22"/>
  <c r="J43" i="22"/>
  <c r="I43" i="22"/>
  <c r="H43" i="22"/>
  <c r="G43" i="22"/>
  <c r="N42" i="22"/>
  <c r="M42" i="22"/>
  <c r="L42" i="22"/>
  <c r="K42" i="22"/>
  <c r="J42" i="22"/>
  <c r="I42" i="22"/>
  <c r="H42" i="22"/>
  <c r="G42" i="22"/>
  <c r="N41" i="22"/>
  <c r="M41" i="22"/>
  <c r="L41" i="22"/>
  <c r="K41" i="22"/>
  <c r="J41" i="22"/>
  <c r="I41" i="22"/>
  <c r="H41" i="22"/>
  <c r="G41" i="22"/>
  <c r="O37" i="22"/>
  <c r="O36" i="22"/>
  <c r="O35" i="22"/>
  <c r="O34" i="22"/>
  <c r="O33" i="22"/>
  <c r="O32" i="22"/>
  <c r="O31" i="22"/>
  <c r="O30" i="22"/>
  <c r="O29" i="22"/>
  <c r="O28" i="22"/>
  <c r="O27" i="22"/>
  <c r="O26" i="22"/>
  <c r="O25" i="22"/>
  <c r="O24" i="22"/>
  <c r="O23" i="22"/>
  <c r="O22" i="22"/>
  <c r="O21" i="22"/>
  <c r="O19" i="22"/>
  <c r="O18" i="22"/>
  <c r="O17" i="22"/>
  <c r="O16" i="22"/>
  <c r="O15" i="22"/>
  <c r="O14" i="22"/>
  <c r="O13" i="22"/>
  <c r="O12" i="22"/>
  <c r="O11" i="22"/>
  <c r="O10" i="22"/>
  <c r="O9" i="22"/>
  <c r="O8" i="22"/>
  <c r="O7" i="22"/>
  <c r="O6" i="22"/>
  <c r="O5" i="22"/>
  <c r="O4" i="22"/>
  <c r="O3" i="22"/>
  <c r="O111" i="4"/>
  <c r="O110" i="4"/>
  <c r="O109" i="4"/>
  <c r="O108" i="4"/>
  <c r="O107" i="4"/>
  <c r="O106" i="4"/>
  <c r="O105" i="4"/>
  <c r="O104" i="4"/>
  <c r="O103" i="4"/>
  <c r="O102" i="4"/>
  <c r="O101" i="4"/>
  <c r="O100" i="4"/>
  <c r="O99" i="4"/>
  <c r="O98" i="4"/>
  <c r="O97" i="4"/>
  <c r="O96" i="4"/>
  <c r="O95" i="4"/>
  <c r="O93" i="4"/>
  <c r="O92" i="4"/>
  <c r="O91" i="4"/>
  <c r="O90" i="4"/>
  <c r="O89" i="4"/>
  <c r="O88" i="4"/>
  <c r="O87" i="4"/>
  <c r="O86" i="4"/>
  <c r="O85" i="4"/>
  <c r="O84" i="4"/>
  <c r="O83" i="4"/>
  <c r="O82" i="4"/>
  <c r="O81" i="4"/>
  <c r="O80" i="4"/>
  <c r="O79" i="4"/>
  <c r="O78" i="4"/>
  <c r="O77" i="4"/>
  <c r="O75" i="4"/>
  <c r="O74" i="4"/>
  <c r="O73" i="4"/>
  <c r="O72" i="4"/>
  <c r="O71" i="4"/>
  <c r="O70" i="4"/>
  <c r="O69" i="4"/>
  <c r="O68" i="4"/>
  <c r="O67" i="4"/>
  <c r="O66" i="4"/>
  <c r="O65" i="4"/>
  <c r="O64" i="4"/>
  <c r="O63" i="4"/>
  <c r="O62" i="4"/>
  <c r="O61" i="4"/>
  <c r="O60" i="4"/>
  <c r="O59" i="4"/>
  <c r="O55" i="4"/>
  <c r="O54" i="4"/>
  <c r="O53" i="4"/>
  <c r="O52" i="4"/>
  <c r="O51" i="4"/>
  <c r="O50" i="4"/>
  <c r="O49" i="4"/>
  <c r="O48" i="4"/>
  <c r="O47" i="4"/>
  <c r="O46" i="4"/>
  <c r="O45" i="4"/>
  <c r="O44" i="4"/>
  <c r="O43" i="4"/>
  <c r="O42" i="4"/>
  <c r="O41" i="4"/>
  <c r="O40" i="4"/>
  <c r="O39" i="4"/>
  <c r="O37" i="4"/>
  <c r="O36" i="4"/>
  <c r="O35" i="4"/>
  <c r="O34" i="4"/>
  <c r="O33" i="4"/>
  <c r="O32" i="4"/>
  <c r="O31" i="4"/>
  <c r="O30" i="4"/>
  <c r="O29" i="4"/>
  <c r="O28" i="4"/>
  <c r="O27" i="4"/>
  <c r="O26" i="4"/>
  <c r="O25" i="4"/>
  <c r="O24" i="4"/>
  <c r="O23" i="4"/>
  <c r="O22" i="4"/>
  <c r="O21" i="4"/>
  <c r="O19" i="4"/>
  <c r="O18" i="4"/>
  <c r="O17" i="4"/>
  <c r="O16" i="4"/>
  <c r="O15" i="4"/>
  <c r="O14" i="4"/>
  <c r="O13" i="4"/>
  <c r="O12" i="4"/>
  <c r="O11" i="4"/>
  <c r="O10" i="4"/>
  <c r="O9" i="4"/>
  <c r="O8" i="4"/>
  <c r="O7" i="4"/>
  <c r="O6" i="4"/>
  <c r="O5" i="4"/>
  <c r="O4" i="4"/>
  <c r="O3" i="4"/>
  <c r="B252" i="19"/>
  <c r="B253" i="19"/>
  <c r="C253" i="19"/>
  <c r="D253" i="19"/>
  <c r="B254" i="19"/>
  <c r="C254" i="19"/>
  <c r="D254" i="19"/>
  <c r="B255" i="19"/>
  <c r="C255" i="19"/>
  <c r="D255" i="19"/>
  <c r="B256" i="19"/>
  <c r="C256" i="19"/>
  <c r="D256" i="19"/>
  <c r="B257" i="19"/>
  <c r="C257" i="19"/>
  <c r="D257" i="19"/>
  <c r="B258" i="19"/>
  <c r="C258" i="19"/>
  <c r="D258" i="19"/>
  <c r="B259" i="19"/>
  <c r="C259" i="19"/>
  <c r="D259" i="19"/>
  <c r="B260" i="19"/>
  <c r="C260" i="19"/>
  <c r="D260" i="19"/>
  <c r="B261" i="19"/>
  <c r="C261" i="19"/>
  <c r="D261" i="19"/>
  <c r="B262" i="19"/>
  <c r="C262" i="19"/>
  <c r="D262" i="19"/>
  <c r="B263" i="19"/>
  <c r="C263" i="19"/>
  <c r="D263" i="19"/>
  <c r="B264" i="19"/>
  <c r="C264" i="19"/>
  <c r="D264" i="19"/>
  <c r="B265" i="19"/>
  <c r="C265" i="19"/>
  <c r="D265" i="19"/>
  <c r="B266" i="19"/>
  <c r="C266" i="19"/>
  <c r="D266" i="19"/>
  <c r="B267" i="19"/>
  <c r="C267" i="19"/>
  <c r="D267" i="19"/>
  <c r="B268" i="19"/>
  <c r="C268" i="19"/>
  <c r="D268" i="19"/>
  <c r="B269" i="19"/>
  <c r="C269" i="19"/>
  <c r="D269" i="19"/>
  <c r="B122" i="19"/>
  <c r="C122" i="19"/>
  <c r="D122" i="19"/>
  <c r="B107" i="19"/>
  <c r="C107" i="19"/>
  <c r="D107" i="19"/>
  <c r="B113" i="19"/>
  <c r="C113" i="19"/>
  <c r="D113" i="19"/>
  <c r="B109" i="19"/>
  <c r="C109" i="19"/>
  <c r="D109" i="19"/>
  <c r="B112" i="19"/>
  <c r="C112" i="19"/>
  <c r="D112" i="19"/>
  <c r="B108" i="19"/>
  <c r="C108" i="19"/>
  <c r="D108" i="19"/>
  <c r="B118" i="19"/>
  <c r="C118" i="19"/>
  <c r="D118" i="19"/>
  <c r="B123" i="19"/>
  <c r="C123" i="19"/>
  <c r="D123" i="19"/>
  <c r="B115" i="19"/>
  <c r="C115" i="19"/>
  <c r="D115" i="19"/>
  <c r="B121" i="19"/>
  <c r="C121" i="19"/>
  <c r="D121" i="19"/>
  <c r="B116" i="19"/>
  <c r="C116" i="19"/>
  <c r="D116" i="19"/>
  <c r="B111" i="19"/>
  <c r="C111" i="19"/>
  <c r="D111" i="19"/>
  <c r="B119" i="19"/>
  <c r="C119" i="19"/>
  <c r="D119" i="19"/>
  <c r="B110" i="19"/>
  <c r="C110" i="19"/>
  <c r="D110" i="19"/>
  <c r="B120" i="19"/>
  <c r="C120" i="19"/>
  <c r="D120" i="19"/>
  <c r="B117" i="19"/>
  <c r="C117" i="19"/>
  <c r="D117" i="19"/>
  <c r="B114" i="19"/>
  <c r="C114" i="19"/>
  <c r="D114" i="19"/>
  <c r="T43" i="19"/>
  <c r="T41" i="19"/>
  <c r="T42" i="19"/>
  <c r="T39" i="19"/>
  <c r="T38" i="19"/>
  <c r="T40" i="19"/>
  <c r="B43" i="19"/>
  <c r="F43" i="19"/>
  <c r="C43" i="19"/>
  <c r="D43" i="19"/>
  <c r="B31" i="19"/>
  <c r="F31" i="19"/>
  <c r="C31" i="19"/>
  <c r="D31" i="19"/>
  <c r="B30" i="19"/>
  <c r="F30" i="19"/>
  <c r="C30" i="19"/>
  <c r="D30" i="19"/>
  <c r="B28" i="19"/>
  <c r="F28" i="19"/>
  <c r="C28" i="19"/>
  <c r="D28" i="19"/>
  <c r="B39" i="19"/>
  <c r="F39" i="19"/>
  <c r="C39" i="19"/>
  <c r="D39" i="19"/>
  <c r="B29" i="19"/>
  <c r="F29" i="19"/>
  <c r="C29" i="19"/>
  <c r="D29" i="19"/>
  <c r="B38" i="19"/>
  <c r="F38" i="19"/>
  <c r="C38" i="19"/>
  <c r="D38" i="19"/>
  <c r="B36" i="19"/>
  <c r="F36" i="19"/>
  <c r="C36" i="19"/>
  <c r="D36" i="19"/>
  <c r="B35" i="19"/>
  <c r="F35" i="19"/>
  <c r="C35" i="19"/>
  <c r="D35" i="19"/>
  <c r="B42" i="19"/>
  <c r="F42" i="19"/>
  <c r="C42" i="19"/>
  <c r="D42" i="19"/>
  <c r="B41" i="19"/>
  <c r="F41" i="19"/>
  <c r="C41" i="19"/>
  <c r="D41" i="19"/>
  <c r="B34" i="19"/>
  <c r="F34" i="19"/>
  <c r="C34" i="19"/>
  <c r="D34" i="19"/>
  <c r="B32" i="19"/>
  <c r="F32" i="19"/>
  <c r="C32" i="19"/>
  <c r="D32" i="19"/>
  <c r="B33" i="19"/>
  <c r="F33" i="19"/>
  <c r="C33" i="19"/>
  <c r="D33" i="19"/>
  <c r="B40" i="19"/>
  <c r="F40" i="19"/>
  <c r="C40" i="19"/>
  <c r="D40" i="19"/>
  <c r="B44" i="19"/>
  <c r="F44" i="19"/>
  <c r="C44" i="19"/>
  <c r="D44" i="19"/>
  <c r="B37" i="19"/>
  <c r="F37" i="19"/>
  <c r="C37" i="19"/>
  <c r="D37" i="19"/>
  <c r="Y290" i="19"/>
  <c r="Y295" i="19"/>
  <c r="Y294" i="19"/>
  <c r="Y293" i="19"/>
  <c r="Y291" i="19"/>
  <c r="Y292" i="19"/>
  <c r="B292" i="19"/>
  <c r="D292" i="19"/>
  <c r="B278" i="19"/>
  <c r="D278" i="19"/>
  <c r="B289" i="19"/>
  <c r="D289" i="19"/>
  <c r="B284" i="19"/>
  <c r="D284" i="19"/>
  <c r="B290" i="19"/>
  <c r="D290" i="19"/>
  <c r="B286" i="19"/>
  <c r="D286" i="19"/>
  <c r="B283" i="19"/>
  <c r="D283" i="19"/>
  <c r="B280" i="19"/>
  <c r="D280" i="19"/>
  <c r="B285" i="19"/>
  <c r="D285" i="19"/>
  <c r="B288" i="19"/>
  <c r="D288" i="19"/>
  <c r="B279" i="19"/>
  <c r="D279" i="19"/>
  <c r="B282" i="19"/>
  <c r="D282" i="19"/>
  <c r="B291" i="19"/>
  <c r="D291" i="19"/>
  <c r="B281" i="19"/>
  <c r="D281" i="19"/>
  <c r="B293" i="19"/>
  <c r="D293" i="19"/>
  <c r="B294" i="19"/>
  <c r="D294" i="19"/>
  <c r="B287" i="19"/>
  <c r="D287" i="19"/>
  <c r="O46" i="22"/>
  <c r="H294" i="19"/>
  <c r="H284" i="19"/>
  <c r="H282" i="19"/>
  <c r="H293" i="19"/>
  <c r="H279" i="19"/>
  <c r="H283" i="19"/>
  <c r="H289" i="19"/>
  <c r="H280" i="19"/>
  <c r="H281" i="19"/>
  <c r="H288" i="19"/>
  <c r="H286" i="19"/>
  <c r="H278" i="19"/>
  <c r="H290" i="19"/>
  <c r="H287" i="19"/>
  <c r="H291" i="19"/>
  <c r="H285" i="19"/>
  <c r="H292" i="19"/>
  <c r="O41" i="22"/>
  <c r="O49" i="22"/>
  <c r="O57" i="22"/>
  <c r="O50" i="22"/>
  <c r="O44" i="22"/>
  <c r="O52" i="22"/>
  <c r="O45" i="22"/>
  <c r="O53" i="22"/>
  <c r="O54" i="22"/>
  <c r="O47" i="22"/>
  <c r="O55" i="22"/>
  <c r="O48" i="22"/>
  <c r="O56" i="22"/>
  <c r="O42" i="22"/>
  <c r="O43" i="22"/>
  <c r="O51" i="22"/>
  <c r="F19" i="22"/>
  <c r="F14" i="22"/>
  <c r="F106" i="4"/>
  <c r="K225" i="24"/>
  <c r="L225" i="24"/>
  <c r="M225" i="24"/>
  <c r="F192" i="24"/>
  <c r="F191" i="24"/>
  <c r="F190" i="24"/>
  <c r="F189" i="24"/>
  <c r="F188" i="24"/>
  <c r="F187" i="24"/>
  <c r="F186" i="24"/>
  <c r="F185" i="24"/>
  <c r="F184" i="24"/>
  <c r="F183" i="24"/>
  <c r="F182" i="24"/>
  <c r="F181" i="24"/>
  <c r="F180" i="24"/>
  <c r="F179" i="24"/>
  <c r="F178" i="24"/>
  <c r="F177" i="24"/>
  <c r="F176" i="24"/>
  <c r="F264" i="24"/>
  <c r="F73" i="24"/>
  <c r="F263" i="24"/>
  <c r="F72" i="24"/>
  <c r="F262" i="24"/>
  <c r="F71" i="24"/>
  <c r="F261" i="24"/>
  <c r="F70" i="24"/>
  <c r="F260" i="24"/>
  <c r="F69" i="24"/>
  <c r="F259" i="24"/>
  <c r="F68" i="24"/>
  <c r="F258" i="24"/>
  <c r="F67" i="24"/>
  <c r="F257" i="24"/>
  <c r="F66" i="24"/>
  <c r="F256" i="24"/>
  <c r="F65" i="24"/>
  <c r="F255" i="24"/>
  <c r="F64" i="24"/>
  <c r="F254" i="24"/>
  <c r="F63" i="24"/>
  <c r="F253" i="24"/>
  <c r="F62" i="24"/>
  <c r="F252" i="24"/>
  <c r="F61" i="24"/>
  <c r="F251" i="24"/>
  <c r="F60" i="24"/>
  <c r="F250" i="24"/>
  <c r="F59" i="24"/>
  <c r="F249" i="24"/>
  <c r="F58" i="24"/>
  <c r="F248" i="24"/>
  <c r="F57" i="24"/>
  <c r="K189" i="24"/>
  <c r="K207" i="24"/>
  <c r="M189" i="24"/>
  <c r="M207" i="24"/>
  <c r="L189" i="24"/>
  <c r="L207" i="24"/>
  <c r="E3" i="25"/>
  <c r="F3" i="25"/>
  <c r="G3" i="25"/>
  <c r="H3" i="25"/>
  <c r="I3" i="25"/>
  <c r="J3" i="25"/>
  <c r="K3" i="25"/>
  <c r="L3" i="25"/>
  <c r="M3" i="25"/>
  <c r="N3" i="25"/>
  <c r="O3" i="25"/>
  <c r="P3" i="25"/>
  <c r="Q3" i="25"/>
  <c r="R3" i="25"/>
  <c r="S3" i="25"/>
  <c r="T3" i="25"/>
  <c r="U3" i="25"/>
  <c r="V3" i="25"/>
  <c r="W3" i="25"/>
  <c r="X3" i="25"/>
  <c r="Y3" i="25"/>
  <c r="Z3" i="25"/>
  <c r="AA3" i="25"/>
  <c r="AB3" i="25"/>
  <c r="AC3" i="25"/>
  <c r="AD3" i="25"/>
  <c r="AE3" i="25"/>
  <c r="AF3" i="25"/>
  <c r="AG3" i="25"/>
  <c r="AH3" i="25"/>
  <c r="AD246" i="4"/>
  <c r="Z246" i="4"/>
  <c r="AD245" i="4"/>
  <c r="Z245" i="4"/>
  <c r="AD244" i="4"/>
  <c r="Z244" i="4"/>
  <c r="AD243" i="4"/>
  <c r="Z243" i="4"/>
  <c r="AD242" i="4"/>
  <c r="Z242" i="4"/>
  <c r="AD241" i="4"/>
  <c r="Z241" i="4"/>
  <c r="AD240" i="4"/>
  <c r="Z240" i="4"/>
  <c r="AD239" i="4"/>
  <c r="Z239" i="4"/>
  <c r="AD238" i="4"/>
  <c r="Z238" i="4"/>
  <c r="AD237" i="4"/>
  <c r="Z237" i="4"/>
  <c r="AD236" i="4"/>
  <c r="Z236" i="4"/>
  <c r="AD235" i="4"/>
  <c r="Z235" i="4"/>
  <c r="AD234" i="4"/>
  <c r="Z234" i="4"/>
  <c r="AD233" i="4"/>
  <c r="Z233" i="4"/>
  <c r="AD232" i="4"/>
  <c r="Z232" i="4"/>
  <c r="AD231" i="4"/>
  <c r="Z231" i="4"/>
  <c r="AD230" i="4"/>
  <c r="Z230" i="4"/>
  <c r="AD229" i="4"/>
  <c r="Z229" i="4"/>
  <c r="AD228" i="4"/>
  <c r="Z228" i="4"/>
  <c r="AD227" i="4"/>
  <c r="Z227" i="4"/>
  <c r="AD226" i="4"/>
  <c r="Z226" i="4"/>
  <c r="AD225" i="4"/>
  <c r="Z225" i="4"/>
  <c r="AD224" i="4"/>
  <c r="Z224" i="4"/>
  <c r="AD223" i="4"/>
  <c r="Z223" i="4"/>
  <c r="AD218" i="4"/>
  <c r="Z218" i="4"/>
  <c r="AD217" i="4"/>
  <c r="Z217" i="4"/>
  <c r="AD216" i="4"/>
  <c r="Z216" i="4"/>
  <c r="AD215" i="4"/>
  <c r="Z215" i="4"/>
  <c r="AD214" i="4"/>
  <c r="Z214" i="4"/>
  <c r="AD213" i="4"/>
  <c r="Z213" i="4"/>
  <c r="AD212" i="4"/>
  <c r="Z212" i="4"/>
  <c r="AD211" i="4"/>
  <c r="Z211" i="4"/>
  <c r="AD210" i="4"/>
  <c r="Z210" i="4"/>
  <c r="AD209" i="4"/>
  <c r="Z209" i="4"/>
  <c r="AD208" i="4"/>
  <c r="Z208" i="4"/>
  <c r="AD207" i="4"/>
  <c r="Z207" i="4"/>
  <c r="AD206" i="4"/>
  <c r="Z206" i="4"/>
  <c r="AD205" i="4"/>
  <c r="Z205" i="4"/>
  <c r="AD204" i="4"/>
  <c r="Z204" i="4"/>
  <c r="AD203" i="4"/>
  <c r="Z203" i="4"/>
  <c r="AD202" i="4"/>
  <c r="Z202" i="4"/>
  <c r="AD201" i="4"/>
  <c r="Z201" i="4"/>
  <c r="AD200" i="4"/>
  <c r="Z200" i="4"/>
  <c r="AD199" i="4"/>
  <c r="Z199" i="4"/>
  <c r="AD198" i="4"/>
  <c r="Z198" i="4"/>
  <c r="AD197" i="4"/>
  <c r="Z197" i="4"/>
  <c r="AD196" i="4"/>
  <c r="Z196" i="4"/>
  <c r="AD195" i="4"/>
  <c r="Z195" i="4"/>
  <c r="W170" i="4"/>
  <c r="AA170" i="4"/>
  <c r="W171" i="4"/>
  <c r="AA171" i="4"/>
  <c r="W172" i="4"/>
  <c r="AA172" i="4"/>
  <c r="W173" i="4"/>
  <c r="AA173" i="4"/>
  <c r="W174" i="4"/>
  <c r="AA174" i="4"/>
  <c r="W175" i="4"/>
  <c r="AA175" i="4"/>
  <c r="W176" i="4"/>
  <c r="AA176" i="4"/>
  <c r="W177" i="4"/>
  <c r="AA177" i="4"/>
  <c r="W178" i="4"/>
  <c r="AA178" i="4"/>
  <c r="W179" i="4"/>
  <c r="AA179" i="4"/>
  <c r="W180" i="4"/>
  <c r="AA180" i="4"/>
  <c r="W181" i="4"/>
  <c r="AA181" i="4"/>
  <c r="W182" i="4"/>
  <c r="AA182" i="4"/>
  <c r="W183" i="4"/>
  <c r="AA183" i="4"/>
  <c r="W184" i="4"/>
  <c r="AA184" i="4"/>
  <c r="W185" i="4"/>
  <c r="AA185" i="4"/>
  <c r="Z186" i="4"/>
  <c r="AD186" i="4"/>
  <c r="Z187" i="4"/>
  <c r="AD187" i="4"/>
  <c r="Z188" i="4"/>
  <c r="AD188" i="4"/>
  <c r="Z189" i="4"/>
  <c r="AD189" i="4"/>
  <c r="Z190" i="4"/>
  <c r="AD190" i="4"/>
  <c r="Z191" i="4"/>
  <c r="AD191" i="4"/>
  <c r="Z192" i="4"/>
  <c r="AD192" i="4"/>
  <c r="AA169" i="4"/>
  <c r="W169" i="4"/>
  <c r="Z165" i="4"/>
  <c r="AD165" i="4"/>
  <c r="Z160" i="4"/>
  <c r="AD160" i="4"/>
  <c r="Z161" i="4"/>
  <c r="AD161" i="4"/>
  <c r="Z162" i="4"/>
  <c r="AD162" i="4"/>
  <c r="Z163" i="4"/>
  <c r="AD163" i="4"/>
  <c r="Y164" i="4"/>
  <c r="AC164" i="4"/>
  <c r="Y142" i="4"/>
  <c r="AC142" i="4"/>
  <c r="Y143" i="4"/>
  <c r="AC143" i="4"/>
  <c r="X144" i="4"/>
  <c r="AB144" i="4"/>
  <c r="X145" i="4"/>
  <c r="AB145" i="4"/>
  <c r="X146" i="4"/>
  <c r="AB146" i="4"/>
  <c r="X147" i="4"/>
  <c r="AB147" i="4"/>
  <c r="X148" i="4"/>
  <c r="AB148" i="4"/>
  <c r="X149" i="4"/>
  <c r="AB149" i="4"/>
  <c r="X150" i="4"/>
  <c r="AB150" i="4"/>
  <c r="X151" i="4"/>
  <c r="AB151" i="4"/>
  <c r="X152" i="4"/>
  <c r="AB152" i="4"/>
  <c r="X153" i="4"/>
  <c r="AB153" i="4"/>
  <c r="X154" i="4"/>
  <c r="AB154" i="4"/>
  <c r="X155" i="4"/>
  <c r="AB155" i="4"/>
  <c r="X156" i="4"/>
  <c r="AB156" i="4"/>
  <c r="X157" i="4"/>
  <c r="AB157" i="4"/>
  <c r="X158" i="4"/>
  <c r="AB158" i="4"/>
  <c r="X159" i="4"/>
  <c r="AB159" i="4"/>
  <c r="AC246" i="4"/>
  <c r="Y246" i="4"/>
  <c r="AC245" i="4"/>
  <c r="Y245" i="4"/>
  <c r="AC244" i="4"/>
  <c r="Y244" i="4"/>
  <c r="AC243" i="4"/>
  <c r="Y243" i="4"/>
  <c r="AC242" i="4"/>
  <c r="Y242" i="4"/>
  <c r="AC241" i="4"/>
  <c r="Y241" i="4"/>
  <c r="AC240" i="4"/>
  <c r="Y240" i="4"/>
  <c r="AC239" i="4"/>
  <c r="Y239" i="4"/>
  <c r="AC238" i="4"/>
  <c r="Y238" i="4"/>
  <c r="AC237" i="4"/>
  <c r="Y237" i="4"/>
  <c r="AC236" i="4"/>
  <c r="Y236" i="4"/>
  <c r="AC235" i="4"/>
  <c r="Y235" i="4"/>
  <c r="AC234" i="4"/>
  <c r="Y234" i="4"/>
  <c r="AC233" i="4"/>
  <c r="Y233" i="4"/>
  <c r="AC232" i="4"/>
  <c r="Y232" i="4"/>
  <c r="AC231" i="4"/>
  <c r="Y231" i="4"/>
  <c r="AC230" i="4"/>
  <c r="Y230" i="4"/>
  <c r="AC229" i="4"/>
  <c r="Y229" i="4"/>
  <c r="AC228" i="4"/>
  <c r="Y228" i="4"/>
  <c r="AC227" i="4"/>
  <c r="Y227" i="4"/>
  <c r="AC226" i="4"/>
  <c r="Y226" i="4"/>
  <c r="AC225" i="4"/>
  <c r="Y225" i="4"/>
  <c r="AC224" i="4"/>
  <c r="Y224" i="4"/>
  <c r="AC223" i="4"/>
  <c r="Y223" i="4"/>
  <c r="AC218" i="4"/>
  <c r="Y218" i="4"/>
  <c r="AC217" i="4"/>
  <c r="Y217" i="4"/>
  <c r="AC216" i="4"/>
  <c r="Y216" i="4"/>
  <c r="AC215" i="4"/>
  <c r="Y215" i="4"/>
  <c r="AC214" i="4"/>
  <c r="Y214" i="4"/>
  <c r="AC213" i="4"/>
  <c r="Y213" i="4"/>
  <c r="AC212" i="4"/>
  <c r="Y212" i="4"/>
  <c r="AC211" i="4"/>
  <c r="Y211" i="4"/>
  <c r="AC210" i="4"/>
  <c r="Y210" i="4"/>
  <c r="AC209" i="4"/>
  <c r="Y209" i="4"/>
  <c r="AC208" i="4"/>
  <c r="Y208" i="4"/>
  <c r="AC207" i="4"/>
  <c r="Y207" i="4"/>
  <c r="AC206" i="4"/>
  <c r="Y206" i="4"/>
  <c r="AC205" i="4"/>
  <c r="Y205" i="4"/>
  <c r="AC204" i="4"/>
  <c r="Y204" i="4"/>
  <c r="AC203" i="4"/>
  <c r="Y203" i="4"/>
  <c r="AC202" i="4"/>
  <c r="Y202" i="4"/>
  <c r="AC201" i="4"/>
  <c r="Y201" i="4"/>
  <c r="AC200" i="4"/>
  <c r="Y200" i="4"/>
  <c r="AC199" i="4"/>
  <c r="Y199" i="4"/>
  <c r="AC198" i="4"/>
  <c r="Y198" i="4"/>
  <c r="AC197" i="4"/>
  <c r="Y197" i="4"/>
  <c r="AC196" i="4"/>
  <c r="Y196" i="4"/>
  <c r="AC195" i="4"/>
  <c r="Y195" i="4"/>
  <c r="X170" i="4"/>
  <c r="AB170" i="4"/>
  <c r="X171" i="4"/>
  <c r="AB171" i="4"/>
  <c r="X172" i="4"/>
  <c r="AB172" i="4"/>
  <c r="X173" i="4"/>
  <c r="AB173" i="4"/>
  <c r="X174" i="4"/>
  <c r="AB174" i="4"/>
  <c r="X175" i="4"/>
  <c r="AB175" i="4"/>
  <c r="X176" i="4"/>
  <c r="AB176" i="4"/>
  <c r="X177" i="4"/>
  <c r="AB177" i="4"/>
  <c r="X178" i="4"/>
  <c r="AB178" i="4"/>
  <c r="X179" i="4"/>
  <c r="AB179" i="4"/>
  <c r="X180" i="4"/>
  <c r="AB180" i="4"/>
  <c r="X181" i="4"/>
  <c r="AB181" i="4"/>
  <c r="X182" i="4"/>
  <c r="AB182" i="4"/>
  <c r="X183" i="4"/>
  <c r="AB183" i="4"/>
  <c r="X184" i="4"/>
  <c r="AB184" i="4"/>
  <c r="X185" i="4"/>
  <c r="AB185" i="4"/>
  <c r="W186" i="4"/>
  <c r="AA186" i="4"/>
  <c r="W187" i="4"/>
  <c r="AA187" i="4"/>
  <c r="W188" i="4"/>
  <c r="AA188" i="4"/>
  <c r="W189" i="4"/>
  <c r="AA189" i="4"/>
  <c r="W190" i="4"/>
  <c r="AA190" i="4"/>
  <c r="W191" i="4"/>
  <c r="AA191" i="4"/>
  <c r="W192" i="4"/>
  <c r="AA192" i="4"/>
  <c r="AD169" i="4"/>
  <c r="Z169" i="4"/>
  <c r="W165" i="4"/>
  <c r="AA165" i="4"/>
  <c r="W160" i="4"/>
  <c r="AA160" i="4"/>
  <c r="W161" i="4"/>
  <c r="AA161" i="4"/>
  <c r="W162" i="4"/>
  <c r="AA162" i="4"/>
  <c r="W163" i="4"/>
  <c r="AA163" i="4"/>
  <c r="Z164" i="4"/>
  <c r="AD164" i="4"/>
  <c r="Z142" i="4"/>
  <c r="AD142" i="4"/>
  <c r="Z143" i="4"/>
  <c r="AD143" i="4"/>
  <c r="Y144" i="4"/>
  <c r="AC144" i="4"/>
  <c r="Y145" i="4"/>
  <c r="AC145" i="4"/>
  <c r="Y146" i="4"/>
  <c r="AC146" i="4"/>
  <c r="Y147" i="4"/>
  <c r="AC147" i="4"/>
  <c r="Y148" i="4"/>
  <c r="AC148" i="4"/>
  <c r="Y149" i="4"/>
  <c r="AC149" i="4"/>
  <c r="Y150" i="4"/>
  <c r="AC150" i="4"/>
  <c r="Y151" i="4"/>
  <c r="AC151" i="4"/>
  <c r="Y152" i="4"/>
  <c r="AC152" i="4"/>
  <c r="Y153" i="4"/>
  <c r="AC153" i="4"/>
  <c r="Y154" i="4"/>
  <c r="AC154" i="4"/>
  <c r="Y155" i="4"/>
  <c r="AC155" i="4"/>
  <c r="Y156" i="4"/>
  <c r="AC156" i="4"/>
  <c r="Y157" i="4"/>
  <c r="AC157" i="4"/>
  <c r="Y158" i="4"/>
  <c r="AC158" i="4"/>
  <c r="Y159" i="4"/>
  <c r="AC159" i="4"/>
  <c r="AB246" i="4"/>
  <c r="X246" i="4"/>
  <c r="AB245" i="4"/>
  <c r="X245" i="4"/>
  <c r="AB244" i="4"/>
  <c r="X244" i="4"/>
  <c r="AB243" i="4"/>
  <c r="X243" i="4"/>
  <c r="AB242" i="4"/>
  <c r="X242" i="4"/>
  <c r="AB241" i="4"/>
  <c r="X241" i="4"/>
  <c r="AB240" i="4"/>
  <c r="X240" i="4"/>
  <c r="AB239" i="4"/>
  <c r="X239" i="4"/>
  <c r="AB238" i="4"/>
  <c r="X238" i="4"/>
  <c r="AB237" i="4"/>
  <c r="X237" i="4"/>
  <c r="AB236" i="4"/>
  <c r="X236" i="4"/>
  <c r="AB235" i="4"/>
  <c r="X235" i="4"/>
  <c r="AB234" i="4"/>
  <c r="X234" i="4"/>
  <c r="W246" i="4"/>
  <c r="AE246" i="4"/>
  <c r="W244" i="4"/>
  <c r="AE244" i="4"/>
  <c r="W242" i="4"/>
  <c r="W240" i="4"/>
  <c r="W238" i="4"/>
  <c r="W236" i="4"/>
  <c r="AE236" i="4"/>
  <c r="W234" i="4"/>
  <c r="W233" i="4"/>
  <c r="W232" i="4"/>
  <c r="W231" i="4"/>
  <c r="AE231" i="4"/>
  <c r="W230" i="4"/>
  <c r="W229" i="4"/>
  <c r="W228" i="4"/>
  <c r="W227" i="4"/>
  <c r="W226" i="4"/>
  <c r="W225" i="4"/>
  <c r="W224" i="4"/>
  <c r="W223" i="4"/>
  <c r="W218" i="4"/>
  <c r="W217" i="4"/>
  <c r="W216" i="4"/>
  <c r="W215" i="4"/>
  <c r="W214" i="4"/>
  <c r="W213" i="4"/>
  <c r="W212" i="4"/>
  <c r="W211" i="4"/>
  <c r="AE211" i="4"/>
  <c r="W210" i="4"/>
  <c r="W209" i="4"/>
  <c r="W208" i="4"/>
  <c r="W207" i="4"/>
  <c r="AE207" i="4"/>
  <c r="W206" i="4"/>
  <c r="W205" i="4"/>
  <c r="W204" i="4"/>
  <c r="W203" i="4"/>
  <c r="W202" i="4"/>
  <c r="W201" i="4"/>
  <c r="W200" i="4"/>
  <c r="W199" i="4"/>
  <c r="AE199" i="4"/>
  <c r="W198" i="4"/>
  <c r="W197" i="4"/>
  <c r="W196" i="4"/>
  <c r="W195" i="4"/>
  <c r="AE195" i="4"/>
  <c r="AD170" i="4"/>
  <c r="AD171" i="4"/>
  <c r="AD172" i="4"/>
  <c r="AD173" i="4"/>
  <c r="AD174" i="4"/>
  <c r="AD175" i="4"/>
  <c r="AD176" i="4"/>
  <c r="AD177" i="4"/>
  <c r="AD178" i="4"/>
  <c r="AD179" i="4"/>
  <c r="AD180" i="4"/>
  <c r="AD181" i="4"/>
  <c r="AD182" i="4"/>
  <c r="AD183" i="4"/>
  <c r="AD184" i="4"/>
  <c r="AD185" i="4"/>
  <c r="AC186" i="4"/>
  <c r="AC187" i="4"/>
  <c r="AC188" i="4"/>
  <c r="AC189" i="4"/>
  <c r="AC190" i="4"/>
  <c r="AC191" i="4"/>
  <c r="AC192" i="4"/>
  <c r="X169" i="4"/>
  <c r="AC165" i="4"/>
  <c r="AC160" i="4"/>
  <c r="AC161" i="4"/>
  <c r="AC162" i="4"/>
  <c r="AC163" i="4"/>
  <c r="AB164" i="4"/>
  <c r="AB142" i="4"/>
  <c r="AB143" i="4"/>
  <c r="AA144" i="4"/>
  <c r="AA145" i="4"/>
  <c r="AA146" i="4"/>
  <c r="AA147" i="4"/>
  <c r="AA148" i="4"/>
  <c r="AA149" i="4"/>
  <c r="AA150" i="4"/>
  <c r="AA151" i="4"/>
  <c r="AA152" i="4"/>
  <c r="AA153" i="4"/>
  <c r="AA154" i="4"/>
  <c r="AA155" i="4"/>
  <c r="AA156" i="4"/>
  <c r="AA157" i="4"/>
  <c r="AA158" i="4"/>
  <c r="AA159" i="4"/>
  <c r="W243" i="4"/>
  <c r="W239" i="4"/>
  <c r="W235" i="4"/>
  <c r="AA232" i="4"/>
  <c r="AA230" i="4"/>
  <c r="AA228" i="4"/>
  <c r="AA225" i="4"/>
  <c r="AA223" i="4"/>
  <c r="AA217" i="4"/>
  <c r="AA216" i="4"/>
  <c r="AA214" i="4"/>
  <c r="AA213" i="4"/>
  <c r="AA211" i="4"/>
  <c r="AA210" i="4"/>
  <c r="AA208" i="4"/>
  <c r="AA206" i="4"/>
  <c r="AA204" i="4"/>
  <c r="AA202" i="4"/>
  <c r="AA200" i="4"/>
  <c r="AA198" i="4"/>
  <c r="AA197" i="4"/>
  <c r="AA195" i="4"/>
  <c r="Z171" i="4"/>
  <c r="Z173" i="4"/>
  <c r="Z174" i="4"/>
  <c r="Z176" i="4"/>
  <c r="Z178" i="4"/>
  <c r="Z179" i="4"/>
  <c r="Z181" i="4"/>
  <c r="Z183" i="4"/>
  <c r="Z185" i="4"/>
  <c r="Y186" i="4"/>
  <c r="AE186" i="4"/>
  <c r="Y188" i="4"/>
  <c r="Y190" i="4"/>
  <c r="Y192" i="4"/>
  <c r="AB169" i="4"/>
  <c r="Y160" i="4"/>
  <c r="Y161" i="4"/>
  <c r="Y163" i="4"/>
  <c r="X142" i="4"/>
  <c r="X143" i="4"/>
  <c r="W145" i="4"/>
  <c r="W147" i="4"/>
  <c r="W148" i="4"/>
  <c r="W150" i="4"/>
  <c r="W152" i="4"/>
  <c r="W154" i="4"/>
  <c r="W156" i="4"/>
  <c r="W158" i="4"/>
  <c r="AA244" i="4"/>
  <c r="AA240" i="4"/>
  <c r="AA234" i="4"/>
  <c r="X232" i="4"/>
  <c r="X230" i="4"/>
  <c r="X229" i="4"/>
  <c r="X227" i="4"/>
  <c r="X226" i="4"/>
  <c r="X224" i="4"/>
  <c r="X223" i="4"/>
  <c r="X217" i="4"/>
  <c r="X215" i="4"/>
  <c r="X213" i="4"/>
  <c r="X212" i="4"/>
  <c r="X210" i="4"/>
  <c r="X208" i="4"/>
  <c r="X206" i="4"/>
  <c r="X204" i="4"/>
  <c r="X203" i="4"/>
  <c r="X201" i="4"/>
  <c r="X200" i="4"/>
  <c r="X198" i="4"/>
  <c r="X197" i="4"/>
  <c r="X195" i="4"/>
  <c r="AC170" i="4"/>
  <c r="AC172" i="4"/>
  <c r="AC174" i="4"/>
  <c r="AC176" i="4"/>
  <c r="AC178" i="4"/>
  <c r="AC180" i="4"/>
  <c r="AC182" i="4"/>
  <c r="AC184" i="4"/>
  <c r="AB186" i="4"/>
  <c r="AB188" i="4"/>
  <c r="AB189" i="4"/>
  <c r="AB190" i="4"/>
  <c r="AB192" i="4"/>
  <c r="Y169" i="4"/>
  <c r="AB160" i="4"/>
  <c r="AB162" i="4"/>
  <c r="AA164" i="4"/>
  <c r="AA142" i="4"/>
  <c r="Z144" i="4"/>
  <c r="Z146" i="4"/>
  <c r="Z148" i="4"/>
  <c r="Z150" i="4"/>
  <c r="Z151" i="4"/>
  <c r="Z153" i="4"/>
  <c r="Z155" i="4"/>
  <c r="Z157" i="4"/>
  <c r="Z159" i="4"/>
  <c r="AA245" i="4"/>
  <c r="AA243" i="4"/>
  <c r="AA241" i="4"/>
  <c r="AA239" i="4"/>
  <c r="AA237" i="4"/>
  <c r="AA235" i="4"/>
  <c r="AB233" i="4"/>
  <c r="AB232" i="4"/>
  <c r="AB231" i="4"/>
  <c r="AB230" i="4"/>
  <c r="AB229" i="4"/>
  <c r="AB228" i="4"/>
  <c r="AB227" i="4"/>
  <c r="AB226" i="4"/>
  <c r="AB225" i="4"/>
  <c r="AB224" i="4"/>
  <c r="AB223" i="4"/>
  <c r="AB218" i="4"/>
  <c r="AB217" i="4"/>
  <c r="AB216" i="4"/>
  <c r="AB215" i="4"/>
  <c r="AB214" i="4"/>
  <c r="AB213" i="4"/>
  <c r="AB212" i="4"/>
  <c r="AB211" i="4"/>
  <c r="AB210" i="4"/>
  <c r="AB209" i="4"/>
  <c r="AB208" i="4"/>
  <c r="AB207" i="4"/>
  <c r="AB206" i="4"/>
  <c r="AB205" i="4"/>
  <c r="AB204" i="4"/>
  <c r="AB203" i="4"/>
  <c r="AB202" i="4"/>
  <c r="AB201" i="4"/>
  <c r="AB200" i="4"/>
  <c r="AB199" i="4"/>
  <c r="AB198" i="4"/>
  <c r="AB197" i="4"/>
  <c r="AB196" i="4"/>
  <c r="AB195" i="4"/>
  <c r="Y170" i="4"/>
  <c r="Y171" i="4"/>
  <c r="Y172" i="4"/>
  <c r="Y173" i="4"/>
  <c r="Y174" i="4"/>
  <c r="Y175" i="4"/>
  <c r="Y176" i="4"/>
  <c r="Y177" i="4"/>
  <c r="Y178" i="4"/>
  <c r="Y179" i="4"/>
  <c r="Y180" i="4"/>
  <c r="Y181" i="4"/>
  <c r="Y182" i="4"/>
  <c r="Y183" i="4"/>
  <c r="Y184" i="4"/>
  <c r="Y185" i="4"/>
  <c r="X186" i="4"/>
  <c r="X187" i="4"/>
  <c r="X188" i="4"/>
  <c r="X189" i="4"/>
  <c r="X190" i="4"/>
  <c r="X191" i="4"/>
  <c r="X192" i="4"/>
  <c r="AE192" i="4"/>
  <c r="AC169" i="4"/>
  <c r="X165" i="4"/>
  <c r="X160" i="4"/>
  <c r="X161" i="4"/>
  <c r="AE161" i="4"/>
  <c r="X162" i="4"/>
  <c r="X163" i="4"/>
  <c r="W164" i="4"/>
  <c r="W142" i="4"/>
  <c r="W143" i="4"/>
  <c r="AD144" i="4"/>
  <c r="AD145" i="4"/>
  <c r="AD146" i="4"/>
  <c r="AD147" i="4"/>
  <c r="AD148" i="4"/>
  <c r="AD149" i="4"/>
  <c r="AD150" i="4"/>
  <c r="AD151" i="4"/>
  <c r="AD152" i="4"/>
  <c r="AD153" i="4"/>
  <c r="AD154" i="4"/>
  <c r="AD155" i="4"/>
  <c r="AD156" i="4"/>
  <c r="AD157" i="4"/>
  <c r="AD158" i="4"/>
  <c r="AD159" i="4"/>
  <c r="W245" i="4"/>
  <c r="W241" i="4"/>
  <c r="W237" i="4"/>
  <c r="AE237" i="4"/>
  <c r="AA233" i="4"/>
  <c r="AA231" i="4"/>
  <c r="AA229" i="4"/>
  <c r="AA227" i="4"/>
  <c r="AA226" i="4"/>
  <c r="AA224" i="4"/>
  <c r="AA218" i="4"/>
  <c r="AA215" i="4"/>
  <c r="AA212" i="4"/>
  <c r="AA209" i="4"/>
  <c r="AA207" i="4"/>
  <c r="AA205" i="4"/>
  <c r="AA203" i="4"/>
  <c r="AA201" i="4"/>
  <c r="AA199" i="4"/>
  <c r="AA196" i="4"/>
  <c r="Z170" i="4"/>
  <c r="Z172" i="4"/>
  <c r="Z175" i="4"/>
  <c r="Z177" i="4"/>
  <c r="Z180" i="4"/>
  <c r="Z182" i="4"/>
  <c r="Z184" i="4"/>
  <c r="Y187" i="4"/>
  <c r="Y189" i="4"/>
  <c r="Y191" i="4"/>
  <c r="Y165" i="4"/>
  <c r="Y162" i="4"/>
  <c r="X164" i="4"/>
  <c r="W144" i="4"/>
  <c r="W146" i="4"/>
  <c r="W149" i="4"/>
  <c r="W151" i="4"/>
  <c r="W153" i="4"/>
  <c r="W155" i="4"/>
  <c r="W157" i="4"/>
  <c r="W159" i="4"/>
  <c r="AA246" i="4"/>
  <c r="AA242" i="4"/>
  <c r="AA238" i="4"/>
  <c r="AA236" i="4"/>
  <c r="X233" i="4"/>
  <c r="X231" i="4"/>
  <c r="X228" i="4"/>
  <c r="X225" i="4"/>
  <c r="X218" i="4"/>
  <c r="X216" i="4"/>
  <c r="X214" i="4"/>
  <c r="X211" i="4"/>
  <c r="X209" i="4"/>
  <c r="X207" i="4"/>
  <c r="X205" i="4"/>
  <c r="X202" i="4"/>
  <c r="X199" i="4"/>
  <c r="X196" i="4"/>
  <c r="AC171" i="4"/>
  <c r="AC173" i="4"/>
  <c r="AC175" i="4"/>
  <c r="AC177" i="4"/>
  <c r="AC179" i="4"/>
  <c r="AC181" i="4"/>
  <c r="AC183" i="4"/>
  <c r="AC185" i="4"/>
  <c r="AB187" i="4"/>
  <c r="AB191" i="4"/>
  <c r="AB165" i="4"/>
  <c r="AB161" i="4"/>
  <c r="AB163" i="4"/>
  <c r="AA143" i="4"/>
  <c r="Z145" i="4"/>
  <c r="Z147" i="4"/>
  <c r="Z149" i="4"/>
  <c r="Z152" i="4"/>
  <c r="Z154" i="4"/>
  <c r="Z156" i="4"/>
  <c r="Z158" i="4"/>
  <c r="G47" i="6"/>
  <c r="H48" i="6"/>
  <c r="G46" i="6"/>
  <c r="I46" i="6"/>
  <c r="J46" i="6"/>
  <c r="M47" i="6"/>
  <c r="F47" i="6"/>
  <c r="H47" i="6"/>
  <c r="I48" i="6"/>
  <c r="H46" i="6"/>
  <c r="K48" i="6"/>
  <c r="L47" i="6"/>
  <c r="M46" i="6"/>
  <c r="I47" i="6"/>
  <c r="J48" i="6"/>
  <c r="J47" i="6"/>
  <c r="M48" i="6"/>
  <c r="F48" i="6"/>
  <c r="K47" i="6"/>
  <c r="L48" i="6"/>
  <c r="K46" i="6"/>
  <c r="L46" i="6"/>
  <c r="G48" i="6"/>
  <c r="F46" i="6"/>
  <c r="K43" i="6"/>
  <c r="L44" i="6"/>
  <c r="M45" i="6"/>
  <c r="G50" i="6"/>
  <c r="H51" i="6"/>
  <c r="I52" i="6"/>
  <c r="J53" i="6"/>
  <c r="K54" i="6"/>
  <c r="L55" i="6"/>
  <c r="M56" i="6"/>
  <c r="G58" i="6"/>
  <c r="H59" i="6"/>
  <c r="F49" i="6"/>
  <c r="F57" i="6"/>
  <c r="L43" i="6"/>
  <c r="M44" i="6"/>
  <c r="G49" i="6"/>
  <c r="H50" i="6"/>
  <c r="I51" i="6"/>
  <c r="J52" i="6"/>
  <c r="K53" i="6"/>
  <c r="L54" i="6"/>
  <c r="M55" i="6"/>
  <c r="G57" i="6"/>
  <c r="H58" i="6"/>
  <c r="I59" i="6"/>
  <c r="F50" i="6"/>
  <c r="F58" i="6"/>
  <c r="M43" i="6"/>
  <c r="G45" i="6"/>
  <c r="H49" i="6"/>
  <c r="I50" i="6"/>
  <c r="J51" i="6"/>
  <c r="K52" i="6"/>
  <c r="L53" i="6"/>
  <c r="M54" i="6"/>
  <c r="G56" i="6"/>
  <c r="H57" i="6"/>
  <c r="I58" i="6"/>
  <c r="J59" i="6"/>
  <c r="F51" i="6"/>
  <c r="F59" i="6"/>
  <c r="G43" i="6"/>
  <c r="H44" i="6"/>
  <c r="I45" i="6"/>
  <c r="J49" i="6"/>
  <c r="K50" i="6"/>
  <c r="L51" i="6"/>
  <c r="M52" i="6"/>
  <c r="G54" i="6"/>
  <c r="H55" i="6"/>
  <c r="I56" i="6"/>
  <c r="J57" i="6"/>
  <c r="K58" i="6"/>
  <c r="L59" i="6"/>
  <c r="F53" i="6"/>
  <c r="H43" i="6"/>
  <c r="I44" i="6"/>
  <c r="J45" i="6"/>
  <c r="K49" i="6"/>
  <c r="L50" i="6"/>
  <c r="M51" i="6"/>
  <c r="G53" i="6"/>
  <c r="H54" i="6"/>
  <c r="I55" i="6"/>
  <c r="J56" i="6"/>
  <c r="K57" i="6"/>
  <c r="L58" i="6"/>
  <c r="M59" i="6"/>
  <c r="F54" i="6"/>
  <c r="K45" i="6"/>
  <c r="K51" i="6"/>
  <c r="J54" i="6"/>
  <c r="L57" i="6"/>
  <c r="F52" i="6"/>
  <c r="G52" i="6"/>
  <c r="M57" i="6"/>
  <c r="H56" i="6"/>
  <c r="L45" i="6"/>
  <c r="G55" i="6"/>
  <c r="F55" i="6"/>
  <c r="H53" i="6"/>
  <c r="I43" i="6"/>
  <c r="I49" i="6"/>
  <c r="H52" i="6"/>
  <c r="J55" i="6"/>
  <c r="J58" i="6"/>
  <c r="F56" i="6"/>
  <c r="J43" i="6"/>
  <c r="L52" i="6"/>
  <c r="K55" i="6"/>
  <c r="M58" i="6"/>
  <c r="M49" i="6"/>
  <c r="L49" i="6"/>
  <c r="F43" i="6"/>
  <c r="J44" i="6"/>
  <c r="J50" i="6"/>
  <c r="I53" i="6"/>
  <c r="K56" i="6"/>
  <c r="K59" i="6"/>
  <c r="I54" i="6"/>
  <c r="G44" i="6"/>
  <c r="K44" i="6"/>
  <c r="M50" i="6"/>
  <c r="M53" i="6"/>
  <c r="L56" i="6"/>
  <c r="F44" i="6"/>
  <c r="H45" i="6"/>
  <c r="G51" i="6"/>
  <c r="I57" i="6"/>
  <c r="F45" i="6"/>
  <c r="G59" i="6"/>
  <c r="AB104" i="22"/>
  <c r="AA102" i="22"/>
  <c r="Z100" i="22"/>
  <c r="Y96" i="22"/>
  <c r="X95" i="22"/>
  <c r="W93" i="22"/>
  <c r="AD91" i="22"/>
  <c r="W110" i="22"/>
  <c r="X109" i="22"/>
  <c r="Y108" i="22"/>
  <c r="Z107" i="22"/>
  <c r="AA106" i="22"/>
  <c r="AB105" i="22"/>
  <c r="AC104" i="22"/>
  <c r="AB102" i="22"/>
  <c r="AA100" i="22"/>
  <c r="Z96" i="22"/>
  <c r="Y95" i="22"/>
  <c r="X93" i="22"/>
  <c r="W91" i="22"/>
  <c r="AD110" i="22"/>
  <c r="W109" i="22"/>
  <c r="X108" i="22"/>
  <c r="Y107" i="22"/>
  <c r="Z106" i="22"/>
  <c r="AA105" i="22"/>
  <c r="AB103" i="22"/>
  <c r="AC101" i="22"/>
  <c r="AD99" i="22"/>
  <c r="W98" i="22"/>
  <c r="X97" i="22"/>
  <c r="Y94" i="22"/>
  <c r="Z92" i="22"/>
  <c r="AA90" i="22"/>
  <c r="AB89" i="22"/>
  <c r="AC88" i="22"/>
  <c r="AD87" i="22"/>
  <c r="AB65" i="22"/>
  <c r="L297" i="24"/>
  <c r="Z67" i="22"/>
  <c r="J299" i="24"/>
  <c r="X70" i="22"/>
  <c r="H302" i="24"/>
  <c r="V69" i="22"/>
  <c r="F301" i="24"/>
  <c r="AD69" i="22"/>
  <c r="N301" i="24"/>
  <c r="AB74" i="22"/>
  <c r="L306" i="24"/>
  <c r="Z78" i="22"/>
  <c r="J310" i="24"/>
  <c r="X76" i="22"/>
  <c r="H308" i="24"/>
  <c r="AC84" i="22"/>
  <c r="M316" i="24"/>
  <c r="W83" i="22"/>
  <c r="Y82" i="22"/>
  <c r="I314" i="24"/>
  <c r="AA81" i="22"/>
  <c r="K313" i="24"/>
  <c r="AC80" i="22"/>
  <c r="M312" i="24"/>
  <c r="W79" i="22"/>
  <c r="Y77" i="22"/>
  <c r="I309" i="24"/>
  <c r="AA75" i="22"/>
  <c r="K307" i="24"/>
  <c r="AC73" i="22"/>
  <c r="M305" i="24"/>
  <c r="W72" i="22"/>
  <c r="Y71" i="22"/>
  <c r="I303" i="24"/>
  <c r="AA68" i="22"/>
  <c r="K300" i="24"/>
  <c r="AC66" i="22"/>
  <c r="M298" i="24"/>
  <c r="W64" i="22"/>
  <c r="Y63" i="22"/>
  <c r="I295" i="24"/>
  <c r="AA62" i="22"/>
  <c r="K294" i="24"/>
  <c r="AC61" i="22"/>
  <c r="M293" i="24"/>
  <c r="W104" i="22"/>
  <c r="AD102" i="22"/>
  <c r="AC100" i="22"/>
  <c r="AB96" i="22"/>
  <c r="AA95" i="22"/>
  <c r="Z93" i="22"/>
  <c r="Y91" i="22"/>
  <c r="AB110" i="22"/>
  <c r="AC109" i="22"/>
  <c r="AD108" i="22"/>
  <c r="W107" i="22"/>
  <c r="X106" i="22"/>
  <c r="Y105" i="22"/>
  <c r="Z103" i="22"/>
  <c r="X104" i="22"/>
  <c r="W102" i="22"/>
  <c r="AD100" i="22"/>
  <c r="AC96" i="22"/>
  <c r="AB95" i="22"/>
  <c r="AA93" i="22"/>
  <c r="Z91" i="22"/>
  <c r="J322" i="24"/>
  <c r="AA110" i="22"/>
  <c r="AB109" i="22"/>
  <c r="AC108" i="22"/>
  <c r="AD107" i="22"/>
  <c r="W106" i="22"/>
  <c r="X105" i="22"/>
  <c r="Y103" i="22"/>
  <c r="Z101" i="22"/>
  <c r="AA99" i="22"/>
  <c r="AB98" i="22"/>
  <c r="AC97" i="22"/>
  <c r="AD94" i="22"/>
  <c r="W92" i="22"/>
  <c r="X90" i="22"/>
  <c r="Y89" i="22"/>
  <c r="Z88" i="22"/>
  <c r="AA87" i="22"/>
  <c r="W65" i="22"/>
  <c r="AC67" i="22"/>
  <c r="M299" i="24"/>
  <c r="AA70" i="22"/>
  <c r="K302" i="24"/>
  <c r="Y69" i="22"/>
  <c r="I301" i="24"/>
  <c r="W74" i="22"/>
  <c r="AC78" i="22"/>
  <c r="M310" i="24"/>
  <c r="AA76" i="22"/>
  <c r="K308" i="24"/>
  <c r="Z84" i="22"/>
  <c r="J316" i="24"/>
  <c r="AB83" i="22"/>
  <c r="L315" i="24"/>
  <c r="AD82" i="22"/>
  <c r="N314" i="24"/>
  <c r="V82" i="22"/>
  <c r="F314" i="24"/>
  <c r="X81" i="22"/>
  <c r="H313" i="24"/>
  <c r="Z80" i="22"/>
  <c r="J312" i="24"/>
  <c r="AB79" i="22"/>
  <c r="L311" i="24"/>
  <c r="AD77" i="22"/>
  <c r="N309" i="24"/>
  <c r="V77" i="22"/>
  <c r="F309" i="24"/>
  <c r="X75" i="22"/>
  <c r="H307" i="24"/>
  <c r="Z73" i="22"/>
  <c r="AB72" i="22"/>
  <c r="L304" i="24"/>
  <c r="AD71" i="22"/>
  <c r="N303" i="24"/>
  <c r="V71" i="22"/>
  <c r="F303" i="24"/>
  <c r="X68" i="22"/>
  <c r="H300" i="24"/>
  <c r="Z66" i="22"/>
  <c r="J298" i="24"/>
  <c r="AB64" i="22"/>
  <c r="L296" i="24"/>
  <c r="AD63" i="22"/>
  <c r="N295" i="24"/>
  <c r="V63" i="22"/>
  <c r="F295" i="24"/>
  <c r="X62" i="22"/>
  <c r="H294" i="24"/>
  <c r="Z61" i="22"/>
  <c r="J293" i="24"/>
  <c r="AA104" i="22"/>
  <c r="Z102" i="22"/>
  <c r="Y100" i="22"/>
  <c r="X96" i="22"/>
  <c r="W95" i="22"/>
  <c r="AD93" i="22"/>
  <c r="AC91" i="22"/>
  <c r="X110" i="22"/>
  <c r="Y109" i="22"/>
  <c r="Z108" i="22"/>
  <c r="AA107" i="22"/>
  <c r="AB106" i="22"/>
  <c r="AC105" i="22"/>
  <c r="AD103" i="22"/>
  <c r="W101" i="22"/>
  <c r="X99" i="22"/>
  <c r="Y98" i="22"/>
  <c r="Z97" i="22"/>
  <c r="AA94" i="22"/>
  <c r="AB92" i="22"/>
  <c r="AC90" i="22"/>
  <c r="AD89" i="22"/>
  <c r="W88" i="22"/>
  <c r="X87" i="22"/>
  <c r="Z65" i="22"/>
  <c r="J297" i="24"/>
  <c r="X67" i="22"/>
  <c r="H299" i="24"/>
  <c r="V70" i="22"/>
  <c r="F302" i="24"/>
  <c r="AD70" i="22"/>
  <c r="N302" i="24"/>
  <c r="AB69" i="22"/>
  <c r="L301" i="24"/>
  <c r="Z74" i="22"/>
  <c r="J306" i="24"/>
  <c r="X78" i="22"/>
  <c r="H310" i="24"/>
  <c r="V76" i="22"/>
  <c r="F308" i="24"/>
  <c r="AD76" i="22"/>
  <c r="N308" i="24"/>
  <c r="W84" i="22"/>
  <c r="Y83" i="22"/>
  <c r="I315" i="24"/>
  <c r="AA82" i="22"/>
  <c r="K314" i="24"/>
  <c r="AC81" i="22"/>
  <c r="M313" i="24"/>
  <c r="W80" i="22"/>
  <c r="Y79" i="22"/>
  <c r="I311" i="24"/>
  <c r="AA77" i="22"/>
  <c r="K309" i="24"/>
  <c r="AC75" i="22"/>
  <c r="M307" i="24"/>
  <c r="W73" i="22"/>
  <c r="Y72" i="22"/>
  <c r="I304" i="24"/>
  <c r="AA71" i="22"/>
  <c r="K303" i="24"/>
  <c r="AC68" i="22"/>
  <c r="M300" i="24"/>
  <c r="W66" i="22"/>
  <c r="Y64" i="22"/>
  <c r="I296" i="24"/>
  <c r="AA63" i="22"/>
  <c r="K295" i="24"/>
  <c r="AC62" i="22"/>
  <c r="M294" i="24"/>
  <c r="W61" i="22"/>
  <c r="AC103" i="22"/>
  <c r="AD101" i="22"/>
  <c r="W99" i="22"/>
  <c r="X98" i="22"/>
  <c r="Y97" i="22"/>
  <c r="Z94" i="22"/>
  <c r="AA92" i="22"/>
  <c r="AB90" i="22"/>
  <c r="AC89" i="22"/>
  <c r="AD88" i="22"/>
  <c r="W87" i="22"/>
  <c r="AA65" i="22"/>
  <c r="K297" i="24"/>
  <c r="Y67" i="22"/>
  <c r="I299" i="24"/>
  <c r="W70" i="22"/>
  <c r="AC69" i="22"/>
  <c r="M301" i="24"/>
  <c r="AA74" i="22"/>
  <c r="K306" i="24"/>
  <c r="Y78" i="22"/>
  <c r="I310" i="24"/>
  <c r="W76" i="22"/>
  <c r="X83" i="22"/>
  <c r="H315" i="24"/>
  <c r="Z82" i="22"/>
  <c r="J314" i="24"/>
  <c r="AB81" i="22"/>
  <c r="L313" i="24"/>
  <c r="AD80" i="22"/>
  <c r="N312" i="24"/>
  <c r="V80" i="22"/>
  <c r="F312" i="24"/>
  <c r="X79" i="22"/>
  <c r="H311" i="24"/>
  <c r="Z77" i="22"/>
  <c r="J309" i="24"/>
  <c r="AB75" i="22"/>
  <c r="L307" i="24"/>
  <c r="Y104" i="22"/>
  <c r="W100" i="22"/>
  <c r="Z95" i="22"/>
  <c r="X91" i="22"/>
  <c r="AA109" i="22"/>
  <c r="AB107" i="22"/>
  <c r="Z105" i="22"/>
  <c r="AA101" i="22"/>
  <c r="AA97" i="22"/>
  <c r="AD92" i="22"/>
  <c r="W90" i="22"/>
  <c r="AA88" i="22"/>
  <c r="V67" i="22"/>
  <c r="F299" i="24"/>
  <c r="AB70" i="22"/>
  <c r="L302" i="24"/>
  <c r="V74" i="22"/>
  <c r="F306" i="24"/>
  <c r="AA78" i="22"/>
  <c r="K310" i="24"/>
  <c r="AD84" i="22"/>
  <c r="N316" i="24"/>
  <c r="AC83" i="22"/>
  <c r="M315" i="24"/>
  <c r="W82" i="22"/>
  <c r="AB80" i="22"/>
  <c r="L312" i="24"/>
  <c r="Z79" i="22"/>
  <c r="J311" i="24"/>
  <c r="AD75" i="22"/>
  <c r="N307" i="24"/>
  <c r="AA73" i="22"/>
  <c r="K305" i="24"/>
  <c r="Z72" i="22"/>
  <c r="J304" i="24"/>
  <c r="W71" i="22"/>
  <c r="AD64" i="22"/>
  <c r="N296" i="24"/>
  <c r="AB63" i="22"/>
  <c r="L295" i="24"/>
  <c r="Y62" i="22"/>
  <c r="I294" i="24"/>
  <c r="X61" i="22"/>
  <c r="H293" i="24"/>
  <c r="Z75" i="22"/>
  <c r="J307" i="24"/>
  <c r="X72" i="22"/>
  <c r="H304" i="24"/>
  <c r="Z63" i="22"/>
  <c r="J295" i="24"/>
  <c r="AD104" i="22"/>
  <c r="AB100" i="22"/>
  <c r="AD95" i="22"/>
  <c r="Y74" i="22"/>
  <c r="I306" i="24"/>
  <c r="AD81" i="22"/>
  <c r="N313" i="24"/>
  <c r="Y75" i="22"/>
  <c r="I307" i="24"/>
  <c r="V72" i="22"/>
  <c r="F304" i="24"/>
  <c r="AB66" i="22"/>
  <c r="L298" i="24"/>
  <c r="X63" i="22"/>
  <c r="H295" i="24"/>
  <c r="AA103" i="22"/>
  <c r="Z89" i="22"/>
  <c r="AC74" i="22"/>
  <c r="Y84" i="22"/>
  <c r="I316" i="24"/>
  <c r="V83" i="22"/>
  <c r="F315" i="24"/>
  <c r="Z81" i="22"/>
  <c r="J313" i="24"/>
  <c r="W75" i="22"/>
  <c r="Z64" i="22"/>
  <c r="J296" i="24"/>
  <c r="AC76" i="22"/>
  <c r="M308" i="24"/>
  <c r="X71" i="22"/>
  <c r="H303" i="24"/>
  <c r="Z104" i="22"/>
  <c r="X100" i="22"/>
  <c r="AC95" i="22"/>
  <c r="AA91" i="22"/>
  <c r="Z109" i="22"/>
  <c r="X107" i="22"/>
  <c r="W105" i="22"/>
  <c r="Y101" i="22"/>
  <c r="AD98" i="22"/>
  <c r="W97" i="22"/>
  <c r="AC92" i="22"/>
  <c r="Y88" i="22"/>
  <c r="W67" i="22"/>
  <c r="AC70" i="22"/>
  <c r="M302" i="24"/>
  <c r="X74" i="22"/>
  <c r="H306" i="24"/>
  <c r="AB78" i="22"/>
  <c r="L310" i="24"/>
  <c r="AB84" i="22"/>
  <c r="L316" i="24"/>
  <c r="AA83" i="22"/>
  <c r="K315" i="24"/>
  <c r="AA80" i="22"/>
  <c r="K312" i="24"/>
  <c r="Y73" i="22"/>
  <c r="I305" i="24"/>
  <c r="AD66" i="22"/>
  <c r="N298" i="24"/>
  <c r="AC64" i="22"/>
  <c r="M296" i="24"/>
  <c r="W62" i="22"/>
  <c r="V61" i="22"/>
  <c r="F293" i="24"/>
  <c r="X101" i="22"/>
  <c r="V65" i="22"/>
  <c r="F297" i="24"/>
  <c r="AA84" i="22"/>
  <c r="K316" i="24"/>
  <c r="AA64" i="22"/>
  <c r="K296" i="24"/>
  <c r="AC110" i="22"/>
  <c r="AB108" i="22"/>
  <c r="AD106" i="22"/>
  <c r="AA98" i="22"/>
  <c r="AC94" i="22"/>
  <c r="X92" i="22"/>
  <c r="X65" i="22"/>
  <c r="H297" i="24"/>
  <c r="W69" i="22"/>
  <c r="AC77" i="22"/>
  <c r="M309" i="24"/>
  <c r="V73" i="22"/>
  <c r="F305" i="24"/>
  <c r="AA66" i="22"/>
  <c r="K298" i="24"/>
  <c r="AB88" i="22"/>
  <c r="AD83" i="22"/>
  <c r="N315" i="24"/>
  <c r="AA72" i="22"/>
  <c r="K304" i="24"/>
  <c r="AB91" i="22"/>
  <c r="AC98" i="22"/>
  <c r="Y92" i="22"/>
  <c r="AA89" i="22"/>
  <c r="X88" i="22"/>
  <c r="AA67" i="22"/>
  <c r="K299" i="24"/>
  <c r="AD78" i="22"/>
  <c r="N310" i="24"/>
  <c r="Z83" i="22"/>
  <c r="J315" i="24"/>
  <c r="Y80" i="22"/>
  <c r="I312" i="24"/>
  <c r="X73" i="22"/>
  <c r="H305" i="24"/>
  <c r="AD68" i="22"/>
  <c r="N300" i="24"/>
  <c r="V62" i="22"/>
  <c r="F294" i="24"/>
  <c r="AB67" i="22"/>
  <c r="L299" i="24"/>
  <c r="X80" i="22"/>
  <c r="H312" i="24"/>
  <c r="AB68" i="22"/>
  <c r="L300" i="24"/>
  <c r="W63" i="22"/>
  <c r="Z70" i="22"/>
  <c r="J302" i="24"/>
  <c r="AA79" i="22"/>
  <c r="K311" i="24"/>
  <c r="V68" i="22"/>
  <c r="F300" i="24"/>
  <c r="Z62" i="22"/>
  <c r="J294" i="24"/>
  <c r="X102" i="22"/>
  <c r="W96" i="22"/>
  <c r="Y93" i="22"/>
  <c r="Z110" i="22"/>
  <c r="AA108" i="22"/>
  <c r="AC106" i="22"/>
  <c r="X103" i="22"/>
  <c r="AC99" i="22"/>
  <c r="Z98" i="22"/>
  <c r="AB94" i="22"/>
  <c r="X89" i="22"/>
  <c r="AC87" i="22"/>
  <c r="Y65" i="22"/>
  <c r="I297" i="24"/>
  <c r="AD67" i="22"/>
  <c r="N299" i="24"/>
  <c r="X69" i="22"/>
  <c r="H301" i="24"/>
  <c r="AD74" i="22"/>
  <c r="N306" i="24"/>
  <c r="Y76" i="22"/>
  <c r="I308" i="24"/>
  <c r="X84" i="22"/>
  <c r="H316" i="24"/>
  <c r="Y81" i="22"/>
  <c r="I313" i="24"/>
  <c r="AB77" i="22"/>
  <c r="L309" i="24"/>
  <c r="V75" i="22"/>
  <c r="F307" i="24"/>
  <c r="AC71" i="22"/>
  <c r="M303" i="24"/>
  <c r="Z68" i="22"/>
  <c r="J300" i="24"/>
  <c r="Y66" i="22"/>
  <c r="I298" i="24"/>
  <c r="X64" i="22"/>
  <c r="H296" i="24"/>
  <c r="AD61" i="22"/>
  <c r="N293" i="24"/>
  <c r="W94" i="22"/>
  <c r="AD65" i="22"/>
  <c r="N297" i="24"/>
  <c r="V78" i="22"/>
  <c r="F310" i="24"/>
  <c r="V81" i="22"/>
  <c r="F313" i="24"/>
  <c r="W77" i="22"/>
  <c r="AC72" i="22"/>
  <c r="M304" i="24"/>
  <c r="W68" i="22"/>
  <c r="AA61" i="22"/>
  <c r="K293" i="24"/>
  <c r="AC107" i="22"/>
  <c r="AD105" i="22"/>
  <c r="Y99" i="22"/>
  <c r="AB97" i="22"/>
  <c r="Y90" i="22"/>
  <c r="W78" i="22"/>
  <c r="X82" i="22"/>
  <c r="H314" i="24"/>
  <c r="Y102" i="22"/>
  <c r="AA96" i="22"/>
  <c r="AB93" i="22"/>
  <c r="Y110" i="22"/>
  <c r="W108" i="22"/>
  <c r="Y106" i="22"/>
  <c r="W103" i="22"/>
  <c r="AB99" i="22"/>
  <c r="X94" i="22"/>
  <c r="AD90" i="22"/>
  <c r="W89" i="22"/>
  <c r="AB87" i="22"/>
  <c r="AC65" i="22"/>
  <c r="M297" i="24"/>
  <c r="Z69" i="22"/>
  <c r="J301" i="24"/>
  <c r="Z76" i="22"/>
  <c r="J308" i="24"/>
  <c r="AC82" i="22"/>
  <c r="M314" i="24"/>
  <c r="W81" i="22"/>
  <c r="AD79" i="22"/>
  <c r="N311" i="24"/>
  <c r="X77" i="22"/>
  <c r="H309" i="24"/>
  <c r="AD72" i="22"/>
  <c r="N304" i="24"/>
  <c r="AB71" i="22"/>
  <c r="L303" i="24"/>
  <c r="Y68" i="22"/>
  <c r="I300" i="24"/>
  <c r="X66" i="22"/>
  <c r="H298" i="24"/>
  <c r="V64" i="22"/>
  <c r="F296" i="24"/>
  <c r="AD62" i="22"/>
  <c r="N294" i="24"/>
  <c r="AB61" i="22"/>
  <c r="L293" i="24"/>
  <c r="AC102" i="22"/>
  <c r="AD96" i="22"/>
  <c r="AC93" i="22"/>
  <c r="M324" i="24"/>
  <c r="Z99" i="22"/>
  <c r="AD97" i="22"/>
  <c r="Z90" i="22"/>
  <c r="Z87" i="22"/>
  <c r="Y70" i="22"/>
  <c r="I302" i="24"/>
  <c r="AA69" i="22"/>
  <c r="K301" i="24"/>
  <c r="AB76" i="22"/>
  <c r="L308" i="24"/>
  <c r="AB82" i="22"/>
  <c r="L314" i="24"/>
  <c r="AC79" i="22"/>
  <c r="M311" i="24"/>
  <c r="AD73" i="22"/>
  <c r="N305" i="24"/>
  <c r="Z71" i="22"/>
  <c r="J303" i="24"/>
  <c r="V66" i="22"/>
  <c r="F298" i="24"/>
  <c r="AB62" i="22"/>
  <c r="L294" i="24"/>
  <c r="AD109" i="22"/>
  <c r="AB101" i="22"/>
  <c r="Y87" i="22"/>
  <c r="AB73" i="22"/>
  <c r="L305" i="24"/>
  <c r="AC63" i="22"/>
  <c r="M295" i="24"/>
  <c r="Y61" i="22"/>
  <c r="I293" i="24"/>
  <c r="W128" i="4"/>
  <c r="G281" i="24"/>
  <c r="AD132" i="4"/>
  <c r="N285" i="24"/>
  <c r="AC130" i="4"/>
  <c r="M283" i="24"/>
  <c r="AB124" i="4"/>
  <c r="L277" i="24"/>
  <c r="AA123" i="4"/>
  <c r="K276" i="24"/>
  <c r="Z121" i="4"/>
  <c r="J274" i="24"/>
  <c r="Y119" i="4"/>
  <c r="I272" i="24"/>
  <c r="AB138" i="4"/>
  <c r="L291" i="24"/>
  <c r="AC137" i="4"/>
  <c r="M290" i="24"/>
  <c r="AD136" i="4"/>
  <c r="N289" i="24"/>
  <c r="AC134" i="4"/>
  <c r="M287" i="24"/>
  <c r="AD133" i="4"/>
  <c r="N286" i="24"/>
  <c r="W131" i="4"/>
  <c r="G284" i="24"/>
  <c r="X129" i="4"/>
  <c r="H282" i="24"/>
  <c r="Y127" i="4"/>
  <c r="I280" i="24"/>
  <c r="Z126" i="4"/>
  <c r="J279" i="24"/>
  <c r="AA125" i="4"/>
  <c r="K278" i="24"/>
  <c r="AB122" i="4"/>
  <c r="L275" i="24"/>
  <c r="AC120" i="4"/>
  <c r="M273" i="24"/>
  <c r="AD118" i="4"/>
  <c r="N271" i="24"/>
  <c r="W117" i="4"/>
  <c r="G270" i="24"/>
  <c r="X116" i="4"/>
  <c r="H269" i="24"/>
  <c r="Y115" i="4"/>
  <c r="I268" i="24"/>
  <c r="W124" i="4"/>
  <c r="G277" i="24"/>
  <c r="Y138" i="4"/>
  <c r="I291" i="24"/>
  <c r="AA136" i="4"/>
  <c r="K289" i="24"/>
  <c r="Z134" i="4"/>
  <c r="J287" i="24"/>
  <c r="AB131" i="4"/>
  <c r="L284" i="24"/>
  <c r="X125" i="4"/>
  <c r="H278" i="24"/>
  <c r="Z120" i="4"/>
  <c r="J273" i="24"/>
  <c r="AC116" i="4"/>
  <c r="M269" i="24"/>
  <c r="V79" i="22"/>
  <c r="F311" i="24"/>
  <c r="X128" i="4"/>
  <c r="H281" i="24"/>
  <c r="W132" i="4"/>
  <c r="G285" i="24"/>
  <c r="AD130" i="4"/>
  <c r="N283" i="24"/>
  <c r="AC124" i="4"/>
  <c r="M277" i="24"/>
  <c r="AB123" i="4"/>
  <c r="L276" i="24"/>
  <c r="AA121" i="4"/>
  <c r="K274" i="24"/>
  <c r="Z119" i="4"/>
  <c r="J272" i="24"/>
  <c r="AA138" i="4"/>
  <c r="K291" i="24"/>
  <c r="AB137" i="4"/>
  <c r="L290" i="24"/>
  <c r="AC136" i="4"/>
  <c r="M289" i="24"/>
  <c r="AD135" i="4"/>
  <c r="N288" i="24"/>
  <c r="AB134" i="4"/>
  <c r="L287" i="24"/>
  <c r="AC133" i="4"/>
  <c r="M286" i="24"/>
  <c r="AD131" i="4"/>
  <c r="N284" i="24"/>
  <c r="W129" i="4"/>
  <c r="G282" i="24"/>
  <c r="X127" i="4"/>
  <c r="H280" i="24"/>
  <c r="Y126" i="4"/>
  <c r="I279" i="24"/>
  <c r="Z125" i="4"/>
  <c r="J278" i="24"/>
  <c r="AA122" i="4"/>
  <c r="K275" i="24"/>
  <c r="AB120" i="4"/>
  <c r="L273" i="24"/>
  <c r="AC118" i="4"/>
  <c r="M271" i="24"/>
  <c r="AD117" i="4"/>
  <c r="N270" i="24"/>
  <c r="W116" i="4"/>
  <c r="G269" i="24"/>
  <c r="X115" i="4"/>
  <c r="H268" i="24"/>
  <c r="Y132" i="4"/>
  <c r="I285" i="24"/>
  <c r="AD123" i="4"/>
  <c r="N276" i="24"/>
  <c r="AC121" i="4"/>
  <c r="M274" i="24"/>
  <c r="Z137" i="4"/>
  <c r="J290" i="24"/>
  <c r="AC129" i="4"/>
  <c r="M282" i="24"/>
  <c r="AD115" i="4"/>
  <c r="N268" i="24"/>
  <c r="Y128" i="4"/>
  <c r="I281" i="24"/>
  <c r="X132" i="4"/>
  <c r="H285" i="24"/>
  <c r="W130" i="4"/>
  <c r="G283" i="24"/>
  <c r="AD124" i="4"/>
  <c r="N277" i="24"/>
  <c r="AC123" i="4"/>
  <c r="M276" i="24"/>
  <c r="AB121" i="4"/>
  <c r="L274" i="24"/>
  <c r="AA119" i="4"/>
  <c r="K272" i="24"/>
  <c r="Z138" i="4"/>
  <c r="J291" i="24"/>
  <c r="AA137" i="4"/>
  <c r="K290" i="24"/>
  <c r="AB136" i="4"/>
  <c r="L289" i="24"/>
  <c r="Z135" i="4"/>
  <c r="J288" i="24"/>
  <c r="AA134" i="4"/>
  <c r="K287" i="24"/>
  <c r="AB133" i="4"/>
  <c r="L286" i="24"/>
  <c r="AC131" i="4"/>
  <c r="M284" i="24"/>
  <c r="AD129" i="4"/>
  <c r="N282" i="24"/>
  <c r="W127" i="4"/>
  <c r="G280" i="24"/>
  <c r="X126" i="4"/>
  <c r="H279" i="24"/>
  <c r="Y125" i="4"/>
  <c r="I278" i="24"/>
  <c r="Z122" i="4"/>
  <c r="J275" i="24"/>
  <c r="AA120" i="4"/>
  <c r="K273" i="24"/>
  <c r="AB118" i="4"/>
  <c r="L271" i="24"/>
  <c r="AC117" i="4"/>
  <c r="M270" i="24"/>
  <c r="AD116" i="4"/>
  <c r="N269" i="24"/>
  <c r="W115" i="4"/>
  <c r="G268" i="24"/>
  <c r="V84" i="22"/>
  <c r="F316" i="24"/>
  <c r="Z128" i="4"/>
  <c r="J281" i="24"/>
  <c r="AB119" i="4"/>
  <c r="L272" i="24"/>
  <c r="Y135" i="4"/>
  <c r="I288" i="24"/>
  <c r="AA133" i="4"/>
  <c r="K286" i="24"/>
  <c r="AD127" i="4"/>
  <c r="N280" i="24"/>
  <c r="W126" i="4"/>
  <c r="G279" i="24"/>
  <c r="Y122" i="4"/>
  <c r="I275" i="24"/>
  <c r="AA118" i="4"/>
  <c r="K271" i="24"/>
  <c r="X130" i="4"/>
  <c r="H283" i="24"/>
  <c r="AB117" i="4"/>
  <c r="L270" i="24"/>
  <c r="AB128" i="4"/>
  <c r="L281" i="24"/>
  <c r="AA132" i="4"/>
  <c r="K285" i="24"/>
  <c r="Z130" i="4"/>
  <c r="J283" i="24"/>
  <c r="Y124" i="4"/>
  <c r="I277" i="24"/>
  <c r="X123" i="4"/>
  <c r="H276" i="24"/>
  <c r="W121" i="4"/>
  <c r="G274" i="24"/>
  <c r="AD119" i="4"/>
  <c r="N272" i="24"/>
  <c r="W138" i="4"/>
  <c r="G291" i="24"/>
  <c r="X137" i="4"/>
  <c r="H290" i="24"/>
  <c r="Y136" i="4"/>
  <c r="I289" i="24"/>
  <c r="W135" i="4"/>
  <c r="G288" i="24"/>
  <c r="X134" i="4"/>
  <c r="H287" i="24"/>
  <c r="Y133" i="4"/>
  <c r="I286" i="24"/>
  <c r="Z131" i="4"/>
  <c r="J284" i="24"/>
  <c r="AA129" i="4"/>
  <c r="K282" i="24"/>
  <c r="AB127" i="4"/>
  <c r="L280" i="24"/>
  <c r="AC126" i="4"/>
  <c r="M279" i="24"/>
  <c r="AD125" i="4"/>
  <c r="N278" i="24"/>
  <c r="W122" i="4"/>
  <c r="G275" i="24"/>
  <c r="X120" i="4"/>
  <c r="H273" i="24"/>
  <c r="Y118" i="4"/>
  <c r="I271" i="24"/>
  <c r="Z117" i="4"/>
  <c r="J270" i="24"/>
  <c r="AA116" i="4"/>
  <c r="K269" i="24"/>
  <c r="AB115" i="4"/>
  <c r="L268" i="24"/>
  <c r="AC128" i="4"/>
  <c r="M281" i="24"/>
  <c r="AB132" i="4"/>
  <c r="L285" i="24"/>
  <c r="AA130" i="4"/>
  <c r="K283" i="24"/>
  <c r="AC132" i="4"/>
  <c r="M285" i="24"/>
  <c r="AD137" i="4"/>
  <c r="N290" i="24"/>
  <c r="X135" i="4"/>
  <c r="H288" i="24"/>
  <c r="W133" i="4"/>
  <c r="G286" i="24"/>
  <c r="Y129" i="4"/>
  <c r="I282" i="24"/>
  <c r="AA126" i="4"/>
  <c r="K279" i="24"/>
  <c r="X122" i="4"/>
  <c r="H275" i="24"/>
  <c r="W118" i="4"/>
  <c r="G271" i="24"/>
  <c r="Y116" i="4"/>
  <c r="I269" i="24"/>
  <c r="Y123" i="4"/>
  <c r="I276" i="24"/>
  <c r="X119" i="4"/>
  <c r="H272" i="24"/>
  <c r="AD134" i="4"/>
  <c r="N287" i="24"/>
  <c r="AA131" i="4"/>
  <c r="K284" i="24"/>
  <c r="AC127" i="4"/>
  <c r="M280" i="24"/>
  <c r="AA117" i="4"/>
  <c r="K270" i="24"/>
  <c r="AC115" i="4"/>
  <c r="M268" i="24"/>
  <c r="Y120" i="4"/>
  <c r="I273" i="24"/>
  <c r="AD138" i="4"/>
  <c r="N291" i="24"/>
  <c r="W134" i="4"/>
  <c r="G287" i="24"/>
  <c r="W125" i="4"/>
  <c r="G278" i="24"/>
  <c r="X117" i="4"/>
  <c r="H270" i="24"/>
  <c r="X138" i="4"/>
  <c r="H291" i="24"/>
  <c r="W136" i="4"/>
  <c r="G289" i="24"/>
  <c r="AD122" i="4"/>
  <c r="N275" i="24"/>
  <c r="Z116" i="4"/>
  <c r="J269" i="24"/>
  <c r="W123" i="4"/>
  <c r="G276" i="24"/>
  <c r="W119" i="4"/>
  <c r="G272" i="24"/>
  <c r="Y137" i="4"/>
  <c r="I290" i="24"/>
  <c r="AC125" i="4"/>
  <c r="M278" i="24"/>
  <c r="AA115" i="4"/>
  <c r="K268" i="24"/>
  <c r="X131" i="4"/>
  <c r="H284" i="24"/>
  <c r="Z115" i="4"/>
  <c r="J268" i="24"/>
  <c r="AB129" i="4"/>
  <c r="L282" i="24"/>
  <c r="AB116" i="4"/>
  <c r="L269" i="24"/>
  <c r="AD121" i="4"/>
  <c r="N274" i="24"/>
  <c r="Z129" i="4"/>
  <c r="J282" i="24"/>
  <c r="X118" i="4"/>
  <c r="H271" i="24"/>
  <c r="Y130" i="4"/>
  <c r="I283" i="24"/>
  <c r="W137" i="4"/>
  <c r="G290" i="24"/>
  <c r="AD120" i="4"/>
  <c r="N273" i="24"/>
  <c r="AB130" i="4"/>
  <c r="L283" i="24"/>
  <c r="Z123" i="4"/>
  <c r="J276" i="24"/>
  <c r="AC119" i="4"/>
  <c r="M272" i="24"/>
  <c r="Y134" i="4"/>
  <c r="I287" i="24"/>
  <c r="Y131" i="4"/>
  <c r="I284" i="24"/>
  <c r="AA127" i="4"/>
  <c r="K280" i="24"/>
  <c r="AB125" i="4"/>
  <c r="L278" i="24"/>
  <c r="Y117" i="4"/>
  <c r="I270" i="24"/>
  <c r="AA128" i="4"/>
  <c r="K281" i="24"/>
  <c r="Z136" i="4"/>
  <c r="J289" i="24"/>
  <c r="Z127" i="4"/>
  <c r="J280" i="24"/>
  <c r="W120" i="4"/>
  <c r="G273" i="24"/>
  <c r="Z124" i="4"/>
  <c r="J277" i="24"/>
  <c r="AD126" i="4"/>
  <c r="N279" i="24"/>
  <c r="Z132" i="4"/>
  <c r="J285" i="24"/>
  <c r="AB126" i="4"/>
  <c r="L279" i="24"/>
  <c r="AD128" i="4"/>
  <c r="N281" i="24"/>
  <c r="X124" i="4"/>
  <c r="H277" i="24"/>
  <c r="X121" i="4"/>
  <c r="H274" i="24"/>
  <c r="AC138" i="4"/>
  <c r="M291" i="24"/>
  <c r="X136" i="4"/>
  <c r="H289" i="24"/>
  <c r="Y121" i="4"/>
  <c r="I274" i="24"/>
  <c r="Z133" i="4"/>
  <c r="J286" i="24"/>
  <c r="Z118" i="4"/>
  <c r="J271" i="24"/>
  <c r="AA124" i="4"/>
  <c r="K277" i="24"/>
  <c r="X133" i="4"/>
  <c r="H286" i="24"/>
  <c r="AC122" i="4"/>
  <c r="M275" i="24"/>
  <c r="AD37" i="22"/>
  <c r="W36" i="22"/>
  <c r="X35" i="22"/>
  <c r="Y34" i="22"/>
  <c r="Z33" i="22"/>
  <c r="AA32" i="22"/>
  <c r="AB31" i="22"/>
  <c r="L258" i="24"/>
  <c r="L67" i="24"/>
  <c r="AC30" i="22"/>
  <c r="AD29" i="22"/>
  <c r="W28" i="22"/>
  <c r="X27" i="22"/>
  <c r="H254" i="24"/>
  <c r="H63" i="24"/>
  <c r="Y26" i="22"/>
  <c r="Z25" i="22"/>
  <c r="AA24" i="22"/>
  <c r="AB23" i="22"/>
  <c r="AC22" i="22"/>
  <c r="AD21" i="22"/>
  <c r="W19" i="22"/>
  <c r="X18" i="22"/>
  <c r="Z17" i="22"/>
  <c r="AB16" i="22"/>
  <c r="K110" i="31"/>
  <c r="AD15" i="22"/>
  <c r="V15" i="22"/>
  <c r="F242" i="24"/>
  <c r="X14" i="22"/>
  <c r="Y13" i="22"/>
  <c r="AA12" i="22"/>
  <c r="AC11" i="22"/>
  <c r="W10" i="22"/>
  <c r="Y9" i="22"/>
  <c r="AA8" i="22"/>
  <c r="J102" i="31"/>
  <c r="AC7" i="22"/>
  <c r="W6" i="22"/>
  <c r="Y5" i="22"/>
  <c r="AA4" i="22"/>
  <c r="AC3" i="22"/>
  <c r="W111" i="4"/>
  <c r="Y110" i="4"/>
  <c r="AA109" i="4"/>
  <c r="Z108" i="4"/>
  <c r="AB107" i="4"/>
  <c r="AD106" i="4"/>
  <c r="W105" i="4"/>
  <c r="Y104" i="4"/>
  <c r="AA103" i="4"/>
  <c r="AC102" i="4"/>
  <c r="W101" i="4"/>
  <c r="Y100" i="4"/>
  <c r="AA99" i="4"/>
  <c r="AC98" i="4"/>
  <c r="W97" i="4"/>
  <c r="Y96" i="4"/>
  <c r="AA95" i="4"/>
  <c r="AC93" i="4"/>
  <c r="AD92" i="4"/>
  <c r="W91" i="4"/>
  <c r="AD89" i="4"/>
  <c r="W88" i="4"/>
  <c r="X87" i="4"/>
  <c r="Y86" i="4"/>
  <c r="Z85" i="4"/>
  <c r="AA84" i="4"/>
  <c r="AB83" i="4"/>
  <c r="AC82" i="4"/>
  <c r="AD81" i="4"/>
  <c r="W80" i="4"/>
  <c r="X79" i="4"/>
  <c r="Y78" i="4"/>
  <c r="Z77" i="4"/>
  <c r="AA75" i="4"/>
  <c r="K192" i="24"/>
  <c r="AB74" i="4"/>
  <c r="L191" i="24"/>
  <c r="AC73" i="4"/>
  <c r="M190" i="24"/>
  <c r="M208" i="24"/>
  <c r="AD72" i="4"/>
  <c r="N189" i="24"/>
  <c r="AB71" i="4"/>
  <c r="L188" i="24"/>
  <c r="AC70" i="4"/>
  <c r="M187" i="24"/>
  <c r="AD69" i="4"/>
  <c r="N186" i="24"/>
  <c r="W68" i="4"/>
  <c r="X67" i="4"/>
  <c r="H184" i="24"/>
  <c r="AC37" i="22"/>
  <c r="AD36" i="22"/>
  <c r="W35" i="22"/>
  <c r="X34" i="22"/>
  <c r="Y33" i="22"/>
  <c r="Z32" i="22"/>
  <c r="J259" i="24"/>
  <c r="J68" i="24"/>
  <c r="AA31" i="22"/>
  <c r="AB30" i="22"/>
  <c r="AC29" i="22"/>
  <c r="AD28" i="22"/>
  <c r="W27" i="22"/>
  <c r="X26" i="22"/>
  <c r="Y25" i="22"/>
  <c r="Z24" i="22"/>
  <c r="AA23" i="22"/>
  <c r="AB22" i="22"/>
  <c r="AC21" i="22"/>
  <c r="AD19" i="22"/>
  <c r="M113" i="31"/>
  <c r="W18" i="22"/>
  <c r="Y17" i="22"/>
  <c r="AA16" i="22"/>
  <c r="J110" i="31"/>
  <c r="AC15" i="22"/>
  <c r="W14" i="22"/>
  <c r="X13" i="22"/>
  <c r="G107" i="31"/>
  <c r="Z12" i="22"/>
  <c r="AB11" i="22"/>
  <c r="AD10" i="22"/>
  <c r="V10" i="22"/>
  <c r="F237" i="24"/>
  <c r="X9" i="22"/>
  <c r="Z8" i="22"/>
  <c r="AB7" i="22"/>
  <c r="AD6" i="22"/>
  <c r="V6" i="22"/>
  <c r="F233" i="24"/>
  <c r="X5" i="22"/>
  <c r="G99" i="31"/>
  <c r="Z4" i="22"/>
  <c r="AB3" i="22"/>
  <c r="AD111" i="4"/>
  <c r="V111" i="4"/>
  <c r="F228" i="24"/>
  <c r="F37" i="24"/>
  <c r="E89" i="19"/>
  <c r="X110" i="4"/>
  <c r="Z109" i="4"/>
  <c r="Y108" i="4"/>
  <c r="AA107" i="4"/>
  <c r="AC106" i="4"/>
  <c r="AD105" i="4"/>
  <c r="V105" i="4"/>
  <c r="F222" i="24"/>
  <c r="X104" i="4"/>
  <c r="Z103" i="4"/>
  <c r="AB102" i="4"/>
  <c r="AD101" i="4"/>
  <c r="V101" i="4"/>
  <c r="F218" i="24"/>
  <c r="X100" i="4"/>
  <c r="Z99" i="4"/>
  <c r="AB98" i="4"/>
  <c r="AD97" i="4"/>
  <c r="V97" i="4"/>
  <c r="F214" i="24"/>
  <c r="X96" i="4"/>
  <c r="Z95" i="4"/>
  <c r="AB93" i="4"/>
  <c r="AC92" i="4"/>
  <c r="AD91" i="4"/>
  <c r="AC89" i="4"/>
  <c r="AD88" i="4"/>
  <c r="W87" i="4"/>
  <c r="X86" i="4"/>
  <c r="Y85" i="4"/>
  <c r="Z84" i="4"/>
  <c r="AA83" i="4"/>
  <c r="AB82" i="4"/>
  <c r="AC81" i="4"/>
  <c r="AD80" i="4"/>
  <c r="W79" i="4"/>
  <c r="X78" i="4"/>
  <c r="Y77" i="4"/>
  <c r="Z75" i="4"/>
  <c r="J192" i="24"/>
  <c r="AA74" i="4"/>
  <c r="K191" i="24"/>
  <c r="AB73" i="4"/>
  <c r="L190" i="24"/>
  <c r="Z72" i="4"/>
  <c r="J189" i="24"/>
  <c r="AA71" i="4"/>
  <c r="K188" i="24"/>
  <c r="AB70" i="4"/>
  <c r="L187" i="24"/>
  <c r="AC69" i="4"/>
  <c r="M186" i="24"/>
  <c r="AD68" i="4"/>
  <c r="N185" i="24"/>
  <c r="W67" i="4"/>
  <c r="G184" i="24"/>
  <c r="G202" i="24"/>
  <c r="AB37" i="22"/>
  <c r="AC36" i="22"/>
  <c r="AD35" i="22"/>
  <c r="W34" i="22"/>
  <c r="G261" i="24"/>
  <c r="G70" i="24"/>
  <c r="X33" i="22"/>
  <c r="Y32" i="22"/>
  <c r="Z31" i="22"/>
  <c r="AA30" i="22"/>
  <c r="AB29" i="22"/>
  <c r="AC28" i="22"/>
  <c r="AD27" i="22"/>
  <c r="W26" i="22"/>
  <c r="G253" i="24"/>
  <c r="G62" i="24"/>
  <c r="X25" i="22"/>
  <c r="G82" i="31"/>
  <c r="Y24" i="22"/>
  <c r="Z23" i="22"/>
  <c r="AA22" i="22"/>
  <c r="AB21" i="22"/>
  <c r="AC19" i="22"/>
  <c r="L113" i="31"/>
  <c r="AD18" i="22"/>
  <c r="V18" i="22"/>
  <c r="F245" i="24"/>
  <c r="X17" i="22"/>
  <c r="Z16" i="22"/>
  <c r="AB15" i="22"/>
  <c r="AD14" i="22"/>
  <c r="W13" i="22"/>
  <c r="Y12" i="22"/>
  <c r="AA11" i="22"/>
  <c r="AC10" i="22"/>
  <c r="W9" i="22"/>
  <c r="Y8" i="22"/>
  <c r="AA7" i="22"/>
  <c r="AC6" i="22"/>
  <c r="W5" i="22"/>
  <c r="Y4" i="22"/>
  <c r="AA3" i="22"/>
  <c r="AC111" i="4"/>
  <c r="W110" i="4"/>
  <c r="Y109" i="4"/>
  <c r="X108" i="4"/>
  <c r="Z107" i="4"/>
  <c r="AB106" i="4"/>
  <c r="AC105" i="4"/>
  <c r="W104" i="4"/>
  <c r="Y103" i="4"/>
  <c r="AA102" i="4"/>
  <c r="AC101" i="4"/>
  <c r="W100" i="4"/>
  <c r="Y99" i="4"/>
  <c r="AA98" i="4"/>
  <c r="AC97" i="4"/>
  <c r="W96" i="4"/>
  <c r="Y95" i="4"/>
  <c r="AA93" i="4"/>
  <c r="AB92" i="4"/>
  <c r="AC91" i="4"/>
  <c r="AD90" i="4"/>
  <c r="AB89" i="4"/>
  <c r="AC88" i="4"/>
  <c r="AD87" i="4"/>
  <c r="W86" i="4"/>
  <c r="X85" i="4"/>
  <c r="Y84" i="4"/>
  <c r="Z83" i="4"/>
  <c r="AA82" i="4"/>
  <c r="AB81" i="4"/>
  <c r="AC80" i="4"/>
  <c r="AD79" i="4"/>
  <c r="W78" i="4"/>
  <c r="X77" i="4"/>
  <c r="Y75" i="4"/>
  <c r="I192" i="24"/>
  <c r="Z74" i="4"/>
  <c r="J191" i="24"/>
  <c r="AA73" i="4"/>
  <c r="K190" i="24"/>
  <c r="K208" i="24"/>
  <c r="Y72" i="4"/>
  <c r="I189" i="24"/>
  <c r="Z71" i="4"/>
  <c r="J188" i="24"/>
  <c r="AA70" i="4"/>
  <c r="K187" i="24"/>
  <c r="AB69" i="4"/>
  <c r="L186" i="24"/>
  <c r="L204" i="24"/>
  <c r="AC68" i="4"/>
  <c r="M185" i="24"/>
  <c r="AD67" i="4"/>
  <c r="N184" i="24"/>
  <c r="AA37" i="22"/>
  <c r="AB36" i="22"/>
  <c r="AC35" i="22"/>
  <c r="AD34" i="22"/>
  <c r="W33" i="22"/>
  <c r="X32" i="22"/>
  <c r="H259" i="24"/>
  <c r="H68" i="24"/>
  <c r="Y31" i="22"/>
  <c r="Z30" i="22"/>
  <c r="AA29" i="22"/>
  <c r="AB28" i="22"/>
  <c r="AC27" i="22"/>
  <c r="AD26" i="22"/>
  <c r="W25" i="22"/>
  <c r="X24" i="22"/>
  <c r="H251" i="24"/>
  <c r="H60" i="24"/>
  <c r="Y23" i="22"/>
  <c r="Z22" i="22"/>
  <c r="AA21" i="22"/>
  <c r="AB19" i="22"/>
  <c r="AC18" i="22"/>
  <c r="L112" i="31"/>
  <c r="W17" i="22"/>
  <c r="Y16" i="22"/>
  <c r="AA15" i="22"/>
  <c r="AC14" i="22"/>
  <c r="AD13" i="22"/>
  <c r="V13" i="22"/>
  <c r="F240" i="24"/>
  <c r="X12" i="22"/>
  <c r="Z11" i="22"/>
  <c r="AB10" i="22"/>
  <c r="AD9" i="22"/>
  <c r="V9" i="22"/>
  <c r="F236" i="24"/>
  <c r="X8" i="22"/>
  <c r="Z7" i="22"/>
  <c r="AB6" i="22"/>
  <c r="AD5" i="22"/>
  <c r="V5" i="22"/>
  <c r="F232" i="24"/>
  <c r="X4" i="22"/>
  <c r="G98" i="31"/>
  <c r="Z3" i="22"/>
  <c r="AB111" i="4"/>
  <c r="AD110" i="4"/>
  <c r="V110" i="4"/>
  <c r="F227" i="24"/>
  <c r="X109" i="4"/>
  <c r="W108" i="4"/>
  <c r="Y107" i="4"/>
  <c r="AA106" i="4"/>
  <c r="AB105" i="4"/>
  <c r="AD104" i="4"/>
  <c r="V104" i="4"/>
  <c r="F221" i="24"/>
  <c r="X103" i="4"/>
  <c r="Z102" i="4"/>
  <c r="AB101" i="4"/>
  <c r="AD100" i="4"/>
  <c r="V100" i="4"/>
  <c r="F217" i="24"/>
  <c r="X99" i="4"/>
  <c r="Z98" i="4"/>
  <c r="AB97" i="4"/>
  <c r="AD96" i="4"/>
  <c r="V96" i="4"/>
  <c r="F213" i="24"/>
  <c r="X95" i="4"/>
  <c r="Z93" i="4"/>
  <c r="AA92" i="4"/>
  <c r="AB91" i="4"/>
  <c r="Z90" i="4"/>
  <c r="AA89" i="4"/>
  <c r="AB88" i="4"/>
  <c r="AC87" i="4"/>
  <c r="AD86" i="4"/>
  <c r="W85" i="4"/>
  <c r="X84" i="4"/>
  <c r="Y83" i="4"/>
  <c r="Z82" i="4"/>
  <c r="AA81" i="4"/>
  <c r="AB80" i="4"/>
  <c r="AC79" i="4"/>
  <c r="AD78" i="4"/>
  <c r="W77" i="4"/>
  <c r="X75" i="4"/>
  <c r="H192" i="24"/>
  <c r="Y74" i="4"/>
  <c r="I191" i="24"/>
  <c r="I209" i="24"/>
  <c r="Z73" i="4"/>
  <c r="J190" i="24"/>
  <c r="J208" i="24"/>
  <c r="X72" i="4"/>
  <c r="H189" i="24"/>
  <c r="Y71" i="4"/>
  <c r="I188" i="24"/>
  <c r="Z70" i="4"/>
  <c r="J187" i="24"/>
  <c r="AA69" i="4"/>
  <c r="K186" i="24"/>
  <c r="K204" i="24"/>
  <c r="AB68" i="4"/>
  <c r="L185" i="24"/>
  <c r="AC67" i="4"/>
  <c r="M184" i="24"/>
  <c r="AD66" i="4"/>
  <c r="N183" i="24"/>
  <c r="Z37" i="22"/>
  <c r="AA36" i="22"/>
  <c r="AB35" i="22"/>
  <c r="AC34" i="22"/>
  <c r="AD33" i="22"/>
  <c r="W32" i="22"/>
  <c r="X31" i="22"/>
  <c r="Y30" i="22"/>
  <c r="Z29" i="22"/>
  <c r="J256" i="24"/>
  <c r="AA28" i="22"/>
  <c r="AB27" i="22"/>
  <c r="AC26" i="22"/>
  <c r="AD25" i="22"/>
  <c r="W24" i="22"/>
  <c r="X23" i="22"/>
  <c r="Y22" i="22"/>
  <c r="Z21" i="22"/>
  <c r="AA19" i="22"/>
  <c r="AB18" i="22"/>
  <c r="AD17" i="22"/>
  <c r="V17" i="22"/>
  <c r="F244" i="24"/>
  <c r="X16" i="22"/>
  <c r="Z15" i="22"/>
  <c r="AB14" i="22"/>
  <c r="AC13" i="22"/>
  <c r="W12" i="22"/>
  <c r="Y11" i="22"/>
  <c r="AA10" i="22"/>
  <c r="J104" i="31"/>
  <c r="AC9" i="22"/>
  <c r="W8" i="22"/>
  <c r="Y7" i="22"/>
  <c r="AA6" i="22"/>
  <c r="AC5" i="22"/>
  <c r="W4" i="22"/>
  <c r="Y3" i="22"/>
  <c r="AA111" i="4"/>
  <c r="AC110" i="4"/>
  <c r="W109" i="4"/>
  <c r="V108" i="4"/>
  <c r="F225" i="24"/>
  <c r="X107" i="4"/>
  <c r="Z106" i="4"/>
  <c r="AA105" i="4"/>
  <c r="AC104" i="4"/>
  <c r="W103" i="4"/>
  <c r="Y102" i="4"/>
  <c r="AA101" i="4"/>
  <c r="AC100" i="4"/>
  <c r="W99" i="4"/>
  <c r="Y98" i="4"/>
  <c r="AA97" i="4"/>
  <c r="AC96" i="4"/>
  <c r="W95" i="4"/>
  <c r="Y93" i="4"/>
  <c r="Z92" i="4"/>
  <c r="AA91" i="4"/>
  <c r="Y90" i="4"/>
  <c r="Z89" i="4"/>
  <c r="AA88" i="4"/>
  <c r="AB87" i="4"/>
  <c r="AC86" i="4"/>
  <c r="AD85" i="4"/>
  <c r="W84" i="4"/>
  <c r="X83" i="4"/>
  <c r="Y82" i="4"/>
  <c r="Z81" i="4"/>
  <c r="AA80" i="4"/>
  <c r="AB79" i="4"/>
  <c r="AC78" i="4"/>
  <c r="AD77" i="4"/>
  <c r="W75" i="4"/>
  <c r="X74" i="4"/>
  <c r="H191" i="24"/>
  <c r="Y73" i="4"/>
  <c r="I190" i="24"/>
  <c r="I208" i="24"/>
  <c r="W72" i="4"/>
  <c r="X71" i="4"/>
  <c r="H188" i="24"/>
  <c r="Y70" i="4"/>
  <c r="I187" i="24"/>
  <c r="Z69" i="4"/>
  <c r="J186" i="24"/>
  <c r="AA68" i="4"/>
  <c r="K185" i="24"/>
  <c r="AB67" i="4"/>
  <c r="L184" i="24"/>
  <c r="AC66" i="4"/>
  <c r="M183" i="24"/>
  <c r="M201" i="24"/>
  <c r="Y37" i="22"/>
  <c r="I264" i="24"/>
  <c r="Z36" i="22"/>
  <c r="AA35" i="22"/>
  <c r="AB34" i="22"/>
  <c r="AC33" i="22"/>
  <c r="AD32" i="22"/>
  <c r="W31" i="22"/>
  <c r="X30" i="22"/>
  <c r="Y29" i="22"/>
  <c r="Z28" i="22"/>
  <c r="AA27" i="22"/>
  <c r="AB26" i="22"/>
  <c r="AC25" i="22"/>
  <c r="AD24" i="22"/>
  <c r="W23" i="22"/>
  <c r="X22" i="22"/>
  <c r="Y21" i="22"/>
  <c r="Z19" i="22"/>
  <c r="AA18" i="22"/>
  <c r="AC17" i="22"/>
  <c r="W16" i="22"/>
  <c r="Y15" i="22"/>
  <c r="AA14" i="22"/>
  <c r="AB13" i="22"/>
  <c r="AD12" i="22"/>
  <c r="V12" i="22"/>
  <c r="F239" i="24"/>
  <c r="X11" i="22"/>
  <c r="Z10" i="22"/>
  <c r="AB9" i="22"/>
  <c r="K103" i="31"/>
  <c r="AD8" i="22"/>
  <c r="V8" i="22"/>
  <c r="F235" i="24"/>
  <c r="X7" i="22"/>
  <c r="Z6" i="22"/>
  <c r="AB5" i="22"/>
  <c r="AD4" i="22"/>
  <c r="M98" i="31"/>
  <c r="V4" i="22"/>
  <c r="F231" i="24"/>
  <c r="X3" i="22"/>
  <c r="Z111" i="4"/>
  <c r="AB110" i="4"/>
  <c r="AD109" i="4"/>
  <c r="V109" i="4"/>
  <c r="F226" i="24"/>
  <c r="W107" i="4"/>
  <c r="Y106" i="4"/>
  <c r="Z105" i="4"/>
  <c r="AB104" i="4"/>
  <c r="AD103" i="4"/>
  <c r="V103" i="4"/>
  <c r="F220" i="24"/>
  <c r="X102" i="4"/>
  <c r="Z101" i="4"/>
  <c r="AB100" i="4"/>
  <c r="AD99" i="4"/>
  <c r="V99" i="4"/>
  <c r="F216" i="24"/>
  <c r="X98" i="4"/>
  <c r="Z97" i="4"/>
  <c r="AB96" i="4"/>
  <c r="AD95" i="4"/>
  <c r="V95" i="4"/>
  <c r="F212" i="24"/>
  <c r="X93" i="4"/>
  <c r="Y92" i="4"/>
  <c r="Z91" i="4"/>
  <c r="X90" i="4"/>
  <c r="Y89" i="4"/>
  <c r="Z88" i="4"/>
  <c r="AA87" i="4"/>
  <c r="AB86" i="4"/>
  <c r="AC85" i="4"/>
  <c r="AD84" i="4"/>
  <c r="W83" i="4"/>
  <c r="X82" i="4"/>
  <c r="Y81" i="4"/>
  <c r="Z80" i="4"/>
  <c r="AA79" i="4"/>
  <c r="AB78" i="4"/>
  <c r="AC77" i="4"/>
  <c r="AD75" i="4"/>
  <c r="N192" i="24"/>
  <c r="W74" i="4"/>
  <c r="X73" i="4"/>
  <c r="H190" i="24"/>
  <c r="H208" i="24"/>
  <c r="W71" i="4"/>
  <c r="X70" i="4"/>
  <c r="H187" i="24"/>
  <c r="Y69" i="4"/>
  <c r="I186" i="24"/>
  <c r="Z68" i="4"/>
  <c r="J185" i="24"/>
  <c r="AA67" i="4"/>
  <c r="K184" i="24"/>
  <c r="K202" i="24"/>
  <c r="AB66" i="4"/>
  <c r="L183" i="24"/>
  <c r="L201" i="24"/>
  <c r="X37" i="22"/>
  <c r="AB32" i="22"/>
  <c r="X29" i="22"/>
  <c r="H256" i="24"/>
  <c r="AB24" i="22"/>
  <c r="X21" i="22"/>
  <c r="X15" i="22"/>
  <c r="Y10" i="22"/>
  <c r="AA5" i="22"/>
  <c r="V3" i="22"/>
  <c r="F230" i="24"/>
  <c r="AC109" i="4"/>
  <c r="Z104" i="4"/>
  <c r="AB99" i="4"/>
  <c r="W93" i="4"/>
  <c r="W90" i="4"/>
  <c r="Z87" i="4"/>
  <c r="W82" i="4"/>
  <c r="Z79" i="4"/>
  <c r="W73" i="4"/>
  <c r="Y67" i="4"/>
  <c r="I184" i="24"/>
  <c r="I202" i="24"/>
  <c r="AD65" i="4"/>
  <c r="N182" i="24"/>
  <c r="W64" i="4"/>
  <c r="X63" i="4"/>
  <c r="H180" i="24"/>
  <c r="H198" i="24"/>
  <c r="Y62" i="4"/>
  <c r="I179" i="24"/>
  <c r="I197" i="24"/>
  <c r="Z61" i="4"/>
  <c r="J178" i="24"/>
  <c r="AA60" i="4"/>
  <c r="K177" i="24"/>
  <c r="AB59" i="4"/>
  <c r="L176" i="24"/>
  <c r="AC55" i="4"/>
  <c r="AD54" i="4"/>
  <c r="W53" i="4"/>
  <c r="AD51" i="4"/>
  <c r="W50" i="4"/>
  <c r="X49" i="4"/>
  <c r="Y48" i="4"/>
  <c r="Z47" i="4"/>
  <c r="AA46" i="4"/>
  <c r="AB45" i="4"/>
  <c r="AC44" i="4"/>
  <c r="AD43" i="4"/>
  <c r="W42" i="4"/>
  <c r="X41" i="4"/>
  <c r="Y40" i="4"/>
  <c r="Z39" i="4"/>
  <c r="AA37" i="4"/>
  <c r="AB36" i="4"/>
  <c r="AC35" i="4"/>
  <c r="AD34" i="4"/>
  <c r="AB33" i="4"/>
  <c r="AC32" i="4"/>
  <c r="AD31" i="4"/>
  <c r="W30" i="4"/>
  <c r="X29" i="4"/>
  <c r="Y28" i="4"/>
  <c r="Z27" i="4"/>
  <c r="AA26" i="4"/>
  <c r="AB25" i="4"/>
  <c r="AC24" i="4"/>
  <c r="AD23" i="4"/>
  <c r="W22" i="4"/>
  <c r="X21" i="4"/>
  <c r="Y19" i="4"/>
  <c r="Z18" i="4"/>
  <c r="AA17" i="4"/>
  <c r="Y16" i="4"/>
  <c r="Z15" i="4"/>
  <c r="AA14" i="4"/>
  <c r="AB13" i="4"/>
  <c r="AC12" i="4"/>
  <c r="AD11" i="4"/>
  <c r="W10" i="4"/>
  <c r="X9" i="4"/>
  <c r="Y8" i="4"/>
  <c r="Z7" i="4"/>
  <c r="AA6" i="4"/>
  <c r="AB5" i="4"/>
  <c r="AC4" i="4"/>
  <c r="AD3" i="4"/>
  <c r="W37" i="22"/>
  <c r="AA34" i="22"/>
  <c r="W29" i="22"/>
  <c r="AA26" i="22"/>
  <c r="W21" i="22"/>
  <c r="AB17" i="22"/>
  <c r="K111" i="31"/>
  <c r="W15" i="22"/>
  <c r="AC12" i="22"/>
  <c r="X10" i="22"/>
  <c r="AD7" i="22"/>
  <c r="M101" i="31"/>
  <c r="Z5" i="22"/>
  <c r="AB109" i="4"/>
  <c r="X106" i="4"/>
  <c r="Y101" i="4"/>
  <c r="AA96" i="4"/>
  <c r="Y87" i="4"/>
  <c r="AC84" i="4"/>
  <c r="Y79" i="4"/>
  <c r="AC75" i="4"/>
  <c r="M192" i="24"/>
  <c r="M210" i="24"/>
  <c r="X69" i="4"/>
  <c r="H186" i="24"/>
  <c r="AC65" i="4"/>
  <c r="M182" i="24"/>
  <c r="M200" i="24"/>
  <c r="AD64" i="4"/>
  <c r="N181" i="24"/>
  <c r="W63" i="4"/>
  <c r="X62" i="4"/>
  <c r="H179" i="24"/>
  <c r="Y61" i="4"/>
  <c r="I178" i="24"/>
  <c r="Z60" i="4"/>
  <c r="J177" i="24"/>
  <c r="AA59" i="4"/>
  <c r="K176" i="24"/>
  <c r="K194" i="24"/>
  <c r="AB55" i="4"/>
  <c r="AC54" i="4"/>
  <c r="AD53" i="4"/>
  <c r="AC51" i="4"/>
  <c r="AD50" i="4"/>
  <c r="W49" i="4"/>
  <c r="X48" i="4"/>
  <c r="Y47" i="4"/>
  <c r="Z46" i="4"/>
  <c r="AA45" i="4"/>
  <c r="AB44" i="4"/>
  <c r="AC43" i="4"/>
  <c r="AD42" i="4"/>
  <c r="W41" i="4"/>
  <c r="X40" i="4"/>
  <c r="Y39" i="4"/>
  <c r="Z37" i="4"/>
  <c r="AA36" i="4"/>
  <c r="AB35" i="4"/>
  <c r="Z34" i="4"/>
  <c r="AA33" i="4"/>
  <c r="AB32" i="4"/>
  <c r="AC31" i="4"/>
  <c r="AD30" i="4"/>
  <c r="W29" i="4"/>
  <c r="X28" i="4"/>
  <c r="Y27" i="4"/>
  <c r="Z26" i="4"/>
  <c r="AA25" i="4"/>
  <c r="AB24" i="4"/>
  <c r="AC23" i="4"/>
  <c r="AD22" i="4"/>
  <c r="W21" i="4"/>
  <c r="X19" i="4"/>
  <c r="Y18" i="4"/>
  <c r="Z17" i="4"/>
  <c r="X16" i="4"/>
  <c r="Y15" i="4"/>
  <c r="Z14" i="4"/>
  <c r="AA13" i="4"/>
  <c r="AB12" i="4"/>
  <c r="AC11" i="4"/>
  <c r="AD10" i="4"/>
  <c r="W9" i="4"/>
  <c r="X8" i="4"/>
  <c r="Y7" i="4"/>
  <c r="Z6" i="4"/>
  <c r="AA5" i="4"/>
  <c r="AB4" i="4"/>
  <c r="AC3" i="4"/>
  <c r="Z34" i="22"/>
  <c r="J261" i="24"/>
  <c r="AD31" i="22"/>
  <c r="Z26" i="22"/>
  <c r="AD23" i="22"/>
  <c r="AA17" i="22"/>
  <c r="AB12" i="22"/>
  <c r="W7" i="22"/>
  <c r="Y111" i="4"/>
  <c r="W106" i="4"/>
  <c r="AC103" i="4"/>
  <c r="X101" i="4"/>
  <c r="AD98" i="4"/>
  <c r="Z96" i="4"/>
  <c r="X92" i="4"/>
  <c r="X89" i="4"/>
  <c r="AB84" i="4"/>
  <c r="X81" i="4"/>
  <c r="AB75" i="4"/>
  <c r="L192" i="24"/>
  <c r="L210" i="24"/>
  <c r="W69" i="4"/>
  <c r="AA66" i="4"/>
  <c r="K183" i="24"/>
  <c r="AB65" i="4"/>
  <c r="L182" i="24"/>
  <c r="AC64" i="4"/>
  <c r="M181" i="24"/>
  <c r="AD63" i="4"/>
  <c r="N180" i="24"/>
  <c r="N198" i="24"/>
  <c r="W62" i="4"/>
  <c r="X61" i="4"/>
  <c r="H178" i="24"/>
  <c r="Y60" i="4"/>
  <c r="I177" i="24"/>
  <c r="I195" i="24"/>
  <c r="Z59" i="4"/>
  <c r="J176" i="24"/>
  <c r="AA55" i="4"/>
  <c r="AB54" i="4"/>
  <c r="AC53" i="4"/>
  <c r="AD52" i="4"/>
  <c r="AB51" i="4"/>
  <c r="AC50" i="4"/>
  <c r="AD49" i="4"/>
  <c r="W48" i="4"/>
  <c r="X47" i="4"/>
  <c r="Y46" i="4"/>
  <c r="Z45" i="4"/>
  <c r="AA44" i="4"/>
  <c r="AB43" i="4"/>
  <c r="AC42" i="4"/>
  <c r="AD41" i="4"/>
  <c r="W40" i="4"/>
  <c r="X39" i="4"/>
  <c r="Y37" i="4"/>
  <c r="Z36" i="4"/>
  <c r="AA35" i="4"/>
  <c r="Y34" i="4"/>
  <c r="Z33" i="4"/>
  <c r="AA32" i="4"/>
  <c r="AB31" i="4"/>
  <c r="AC30" i="4"/>
  <c r="AD29" i="4"/>
  <c r="W28" i="4"/>
  <c r="X27" i="4"/>
  <c r="Y26" i="4"/>
  <c r="Z25" i="4"/>
  <c r="AA24" i="4"/>
  <c r="AB23" i="4"/>
  <c r="AC22" i="4"/>
  <c r="AD21" i="4"/>
  <c r="W19" i="4"/>
  <c r="X18" i="4"/>
  <c r="Y17" i="4"/>
  <c r="W16" i="4"/>
  <c r="X15" i="4"/>
  <c r="Y14" i="4"/>
  <c r="Z13" i="4"/>
  <c r="AA12" i="4"/>
  <c r="AB11" i="4"/>
  <c r="AC10" i="4"/>
  <c r="AD9" i="4"/>
  <c r="W8" i="4"/>
  <c r="X7" i="4"/>
  <c r="Y6" i="4"/>
  <c r="Z5" i="4"/>
  <c r="AA4" i="4"/>
  <c r="AB3" i="4"/>
  <c r="AC16" i="22"/>
  <c r="AA110" i="4"/>
  <c r="Y88" i="4"/>
  <c r="X68" i="4"/>
  <c r="H185" i="24"/>
  <c r="H203" i="24"/>
  <c r="Y65" i="4"/>
  <c r="I182" i="24"/>
  <c r="AB62" i="4"/>
  <c r="L179" i="24"/>
  <c r="W59" i="4"/>
  <c r="Y36" i="22"/>
  <c r="I263" i="24"/>
  <c r="I72" i="24"/>
  <c r="AC31" i="22"/>
  <c r="Y28" i="22"/>
  <c r="AC23" i="22"/>
  <c r="Y19" i="22"/>
  <c r="Z14" i="22"/>
  <c r="AA9" i="22"/>
  <c r="J103" i="31"/>
  <c r="V7" i="22"/>
  <c r="F234" i="24"/>
  <c r="AC4" i="22"/>
  <c r="X111" i="4"/>
  <c r="AD108" i="4"/>
  <c r="AB103" i="4"/>
  <c r="W98" i="4"/>
  <c r="W92" i="4"/>
  <c r="W89" i="4"/>
  <c r="AA86" i="4"/>
  <c r="W81" i="4"/>
  <c r="AA78" i="4"/>
  <c r="AD71" i="4"/>
  <c r="N188" i="24"/>
  <c r="Z66" i="4"/>
  <c r="J183" i="24"/>
  <c r="J201" i="24"/>
  <c r="AA65" i="4"/>
  <c r="K182" i="24"/>
  <c r="K200" i="24"/>
  <c r="AB64" i="4"/>
  <c r="L181" i="24"/>
  <c r="AC63" i="4"/>
  <c r="M180" i="24"/>
  <c r="AD62" i="4"/>
  <c r="N179" i="24"/>
  <c r="W61" i="4"/>
  <c r="X60" i="4"/>
  <c r="H177" i="24"/>
  <c r="H195" i="24"/>
  <c r="Y59" i="4"/>
  <c r="I176" i="24"/>
  <c r="Z55" i="4"/>
  <c r="AA54" i="4"/>
  <c r="AB53" i="4"/>
  <c r="Z52" i="4"/>
  <c r="AA51" i="4"/>
  <c r="AB50" i="4"/>
  <c r="AC49" i="4"/>
  <c r="AD48" i="4"/>
  <c r="W47" i="4"/>
  <c r="X46" i="4"/>
  <c r="Y45" i="4"/>
  <c r="Z44" i="4"/>
  <c r="AA43" i="4"/>
  <c r="AB42" i="4"/>
  <c r="AC41" i="4"/>
  <c r="AD40" i="4"/>
  <c r="W39" i="4"/>
  <c r="X37" i="4"/>
  <c r="Y36" i="4"/>
  <c r="Z35" i="4"/>
  <c r="X34" i="4"/>
  <c r="Y33" i="4"/>
  <c r="Z32" i="4"/>
  <c r="AA31" i="4"/>
  <c r="AB30" i="4"/>
  <c r="AC29" i="4"/>
  <c r="AD28" i="4"/>
  <c r="W27" i="4"/>
  <c r="X26" i="4"/>
  <c r="Y25" i="4"/>
  <c r="Z24" i="4"/>
  <c r="AA23" i="4"/>
  <c r="AB22" i="4"/>
  <c r="AC21" i="4"/>
  <c r="AD19" i="4"/>
  <c r="W18" i="4"/>
  <c r="X17" i="4"/>
  <c r="W15" i="4"/>
  <c r="X14" i="4"/>
  <c r="Y13" i="4"/>
  <c r="Z12" i="4"/>
  <c r="AA11" i="4"/>
  <c r="AB10" i="4"/>
  <c r="AC9" i="4"/>
  <c r="AD8" i="4"/>
  <c r="W7" i="4"/>
  <c r="X6" i="4"/>
  <c r="Y5" i="4"/>
  <c r="Z4" i="4"/>
  <c r="AA3" i="4"/>
  <c r="AA33" i="22"/>
  <c r="AD22" i="22"/>
  <c r="W11" i="22"/>
  <c r="AD102" i="4"/>
  <c r="Y91" i="4"/>
  <c r="AC83" i="4"/>
  <c r="AC74" i="4"/>
  <c r="M191" i="24"/>
  <c r="X66" i="4"/>
  <c r="H183" i="24"/>
  <c r="H201" i="24"/>
  <c r="AA63" i="4"/>
  <c r="K180" i="24"/>
  <c r="K198" i="24"/>
  <c r="AD60" i="4"/>
  <c r="N177" i="24"/>
  <c r="N195" i="24"/>
  <c r="X55" i="4"/>
  <c r="X36" i="22"/>
  <c r="H263" i="24"/>
  <c r="H72" i="24"/>
  <c r="AB33" i="22"/>
  <c r="X28" i="22"/>
  <c r="AB25" i="22"/>
  <c r="X19" i="22"/>
  <c r="AD16" i="22"/>
  <c r="Y14" i="22"/>
  <c r="AD11" i="22"/>
  <c r="Z9" i="22"/>
  <c r="AB4" i="22"/>
  <c r="Y105" i="4"/>
  <c r="AA100" i="4"/>
  <c r="V98" i="4"/>
  <c r="F215" i="24"/>
  <c r="F24" i="24"/>
  <c r="E85" i="19"/>
  <c r="AC95" i="4"/>
  <c r="Z86" i="4"/>
  <c r="AD83" i="4"/>
  <c r="Z78" i="4"/>
  <c r="AD74" i="4"/>
  <c r="N191" i="24"/>
  <c r="N209" i="24"/>
  <c r="AC71" i="4"/>
  <c r="M188" i="24"/>
  <c r="Y68" i="4"/>
  <c r="I185" i="24"/>
  <c r="Y66" i="4"/>
  <c r="I183" i="24"/>
  <c r="I201" i="24"/>
  <c r="Z65" i="4"/>
  <c r="J182" i="24"/>
  <c r="AA64" i="4"/>
  <c r="K181" i="24"/>
  <c r="AB63" i="4"/>
  <c r="L180" i="24"/>
  <c r="AC62" i="4"/>
  <c r="M179" i="24"/>
  <c r="AD61" i="4"/>
  <c r="N178" i="24"/>
  <c r="W60" i="4"/>
  <c r="X59" i="4"/>
  <c r="H176" i="24"/>
  <c r="Y55" i="4"/>
  <c r="Z54" i="4"/>
  <c r="AA53" i="4"/>
  <c r="Y52" i="4"/>
  <c r="Z51" i="4"/>
  <c r="AA50" i="4"/>
  <c r="AB49" i="4"/>
  <c r="AC48" i="4"/>
  <c r="AD47" i="4"/>
  <c r="W46" i="4"/>
  <c r="X45" i="4"/>
  <c r="Y44" i="4"/>
  <c r="Z43" i="4"/>
  <c r="AA42" i="4"/>
  <c r="AB41" i="4"/>
  <c r="AC40" i="4"/>
  <c r="AD39" i="4"/>
  <c r="W37" i="4"/>
  <c r="X36" i="4"/>
  <c r="Y35" i="4"/>
  <c r="W34" i="4"/>
  <c r="X33" i="4"/>
  <c r="Y32" i="4"/>
  <c r="Z31" i="4"/>
  <c r="AA30" i="4"/>
  <c r="AB29" i="4"/>
  <c r="AC28" i="4"/>
  <c r="AD27" i="4"/>
  <c r="W26" i="4"/>
  <c r="X25" i="4"/>
  <c r="Y24" i="4"/>
  <c r="Z23" i="4"/>
  <c r="AA22" i="4"/>
  <c r="AB21" i="4"/>
  <c r="AC19" i="4"/>
  <c r="AD18" i="4"/>
  <c r="W17" i="4"/>
  <c r="AD15" i="4"/>
  <c r="W14" i="4"/>
  <c r="X13" i="4"/>
  <c r="Y12" i="4"/>
  <c r="Z11" i="4"/>
  <c r="AA10" i="4"/>
  <c r="AB9" i="4"/>
  <c r="AC8" i="4"/>
  <c r="AD7" i="4"/>
  <c r="W6" i="4"/>
  <c r="X5" i="4"/>
  <c r="Y4" i="4"/>
  <c r="Z3" i="4"/>
  <c r="AD30" i="22"/>
  <c r="AA25" i="22"/>
  <c r="Y6" i="22"/>
  <c r="H100" i="31"/>
  <c r="AD107" i="4"/>
  <c r="X105" i="4"/>
  <c r="Z100" i="4"/>
  <c r="AB95" i="4"/>
  <c r="Y80" i="4"/>
  <c r="Z64" i="4"/>
  <c r="J181" i="24"/>
  <c r="AC61" i="4"/>
  <c r="M178" i="24"/>
  <c r="Y35" i="22"/>
  <c r="AC32" i="22"/>
  <c r="Y27" i="22"/>
  <c r="AC24" i="22"/>
  <c r="Y18" i="22"/>
  <c r="Z13" i="22"/>
  <c r="AB8" i="22"/>
  <c r="W3" i="22"/>
  <c r="G230" i="24"/>
  <c r="V107" i="4"/>
  <c r="F224" i="24"/>
  <c r="AA104" i="4"/>
  <c r="V102" i="4"/>
  <c r="F219" i="24"/>
  <c r="AC99" i="4"/>
  <c r="X97" i="4"/>
  <c r="AD93" i="4"/>
  <c r="AA85" i="4"/>
  <c r="AD82" i="4"/>
  <c r="AA77" i="4"/>
  <c r="AD73" i="4"/>
  <c r="N190" i="24"/>
  <c r="W70" i="4"/>
  <c r="Z67" i="4"/>
  <c r="J184" i="24"/>
  <c r="J202" i="24"/>
  <c r="W65" i="4"/>
  <c r="X64" i="4"/>
  <c r="H181" i="24"/>
  <c r="H199" i="24"/>
  <c r="Y63" i="4"/>
  <c r="I180" i="24"/>
  <c r="Z62" i="4"/>
  <c r="J179" i="24"/>
  <c r="AA61" i="4"/>
  <c r="K178" i="24"/>
  <c r="K196" i="24"/>
  <c r="AB60" i="4"/>
  <c r="L177" i="24"/>
  <c r="L195" i="24"/>
  <c r="AC59" i="4"/>
  <c r="M176" i="24"/>
  <c r="AD55" i="4"/>
  <c r="W54" i="4"/>
  <c r="X53" i="4"/>
  <c r="W51" i="4"/>
  <c r="X50" i="4"/>
  <c r="Y49" i="4"/>
  <c r="Z48" i="4"/>
  <c r="AA47" i="4"/>
  <c r="AB46" i="4"/>
  <c r="AC45" i="4"/>
  <c r="AD44" i="4"/>
  <c r="W43" i="4"/>
  <c r="X42" i="4"/>
  <c r="Y41" i="4"/>
  <c r="Z40" i="4"/>
  <c r="AA39" i="4"/>
  <c r="AB37" i="4"/>
  <c r="AC36" i="4"/>
  <c r="AD35" i="4"/>
  <c r="AC33" i="4"/>
  <c r="AD32" i="4"/>
  <c r="W31" i="4"/>
  <c r="X30" i="4"/>
  <c r="Y29" i="4"/>
  <c r="Z28" i="4"/>
  <c r="AA27" i="4"/>
  <c r="AB26" i="4"/>
  <c r="AC25" i="4"/>
  <c r="AD24" i="4"/>
  <c r="W23" i="4"/>
  <c r="X22" i="4"/>
  <c r="Y21" i="4"/>
  <c r="Z19" i="4"/>
  <c r="AA18" i="4"/>
  <c r="AB17" i="4"/>
  <c r="Z16" i="4"/>
  <c r="AA15" i="4"/>
  <c r="AB14" i="4"/>
  <c r="AC13" i="4"/>
  <c r="AD12" i="4"/>
  <c r="W11" i="4"/>
  <c r="X10" i="4"/>
  <c r="Y9" i="4"/>
  <c r="Z8" i="4"/>
  <c r="AA7" i="4"/>
  <c r="AB6" i="4"/>
  <c r="AC5" i="4"/>
  <c r="AD4" i="4"/>
  <c r="W3" i="4"/>
  <c r="W30" i="22"/>
  <c r="G257" i="24"/>
  <c r="V11" i="22"/>
  <c r="F238" i="24"/>
  <c r="F11" i="24"/>
  <c r="W102" i="4"/>
  <c r="X88" i="4"/>
  <c r="Z63" i="4"/>
  <c r="J180" i="24"/>
  <c r="AD59" i="4"/>
  <c r="N176" i="24"/>
  <c r="Y53" i="4"/>
  <c r="Z50" i="4"/>
  <c r="W45" i="4"/>
  <c r="Z42" i="4"/>
  <c r="W36" i="4"/>
  <c r="Y30" i="4"/>
  <c r="AC27" i="4"/>
  <c r="Y22" i="4"/>
  <c r="AC18" i="4"/>
  <c r="AC15" i="4"/>
  <c r="Y10" i="4"/>
  <c r="AC7" i="4"/>
  <c r="AB77" i="4"/>
  <c r="AD45" i="4"/>
  <c r="W33" i="4"/>
  <c r="Z22" i="4"/>
  <c r="V16" i="22"/>
  <c r="F243" i="24"/>
  <c r="Y50" i="4"/>
  <c r="AC47" i="4"/>
  <c r="Y42" i="4"/>
  <c r="AC39" i="4"/>
  <c r="X32" i="4"/>
  <c r="AB27" i="4"/>
  <c r="X24" i="4"/>
  <c r="AB18" i="4"/>
  <c r="AB15" i="4"/>
  <c r="X12" i="4"/>
  <c r="AB7" i="4"/>
  <c r="X4" i="4"/>
  <c r="AD3" i="22"/>
  <c r="M97" i="31"/>
  <c r="W52" i="4"/>
  <c r="W44" i="4"/>
  <c r="AA41" i="4"/>
  <c r="W35" i="4"/>
  <c r="AD26" i="4"/>
  <c r="AD17" i="4"/>
  <c r="Z9" i="4"/>
  <c r="X43" i="4"/>
  <c r="AD33" i="4"/>
  <c r="AD25" i="4"/>
  <c r="AA8" i="4"/>
  <c r="AA48" i="4"/>
  <c r="W25" i="4"/>
  <c r="Z35" i="22"/>
  <c r="W22" i="22"/>
  <c r="AC107" i="4"/>
  <c r="X80" i="4"/>
  <c r="W66" i="4"/>
  <c r="AA62" i="4"/>
  <c r="K179" i="24"/>
  <c r="K197" i="24"/>
  <c r="W55" i="4"/>
  <c r="X52" i="4"/>
  <c r="AB47" i="4"/>
  <c r="X44" i="4"/>
  <c r="AB39" i="4"/>
  <c r="X35" i="4"/>
  <c r="W32" i="4"/>
  <c r="AA29" i="4"/>
  <c r="W24" i="4"/>
  <c r="AA21" i="4"/>
  <c r="W12" i="4"/>
  <c r="AA9" i="4"/>
  <c r="W4" i="4"/>
  <c r="AA49" i="4"/>
  <c r="Z29" i="4"/>
  <c r="Z21" i="4"/>
  <c r="AD14" i="4"/>
  <c r="AD6" i="4"/>
  <c r="AA19" i="4"/>
  <c r="Z53" i="4"/>
  <c r="AA40" i="4"/>
  <c r="W5" i="4"/>
  <c r="AC60" i="4"/>
  <c r="M177" i="24"/>
  <c r="M195" i="24"/>
  <c r="AD36" i="4"/>
  <c r="W13" i="4"/>
  <c r="Z27" i="22"/>
  <c r="J254" i="24"/>
  <c r="AC8" i="22"/>
  <c r="X91" i="4"/>
  <c r="AB85" i="4"/>
  <c r="X65" i="4"/>
  <c r="H182" i="24"/>
  <c r="H200" i="24"/>
  <c r="AB61" i="4"/>
  <c r="L178" i="24"/>
  <c r="L196" i="24"/>
  <c r="Y54" i="4"/>
  <c r="Z49" i="4"/>
  <c r="AD46" i="4"/>
  <c r="Z41" i="4"/>
  <c r="AD37" i="4"/>
  <c r="Y31" i="4"/>
  <c r="AC26" i="4"/>
  <c r="Y23" i="4"/>
  <c r="AC17" i="4"/>
  <c r="AC14" i="4"/>
  <c r="Y11" i="4"/>
  <c r="AC6" i="4"/>
  <c r="Y3" i="4"/>
  <c r="AD16" i="4"/>
  <c r="X6" i="22"/>
  <c r="Z30" i="4"/>
  <c r="AA13" i="22"/>
  <c r="AD70" i="4"/>
  <c r="N187" i="24"/>
  <c r="X54" i="4"/>
  <c r="Y51" i="4"/>
  <c r="AC46" i="4"/>
  <c r="Y43" i="4"/>
  <c r="AC37" i="4"/>
  <c r="X31" i="4"/>
  <c r="AB28" i="4"/>
  <c r="X23" i="4"/>
  <c r="AB19" i="4"/>
  <c r="X11" i="4"/>
  <c r="AB8" i="4"/>
  <c r="X3" i="4"/>
  <c r="Z18" i="22"/>
  <c r="Z110" i="4"/>
  <c r="Y97" i="4"/>
  <c r="Y64" i="4"/>
  <c r="I181" i="24"/>
  <c r="X51" i="4"/>
  <c r="AB48" i="4"/>
  <c r="AB40" i="4"/>
  <c r="AA28" i="4"/>
  <c r="AD13" i="4"/>
  <c r="AD5" i="4"/>
  <c r="Z10" i="4"/>
  <c r="V14" i="22"/>
  <c r="F241" i="24"/>
  <c r="F201" i="24"/>
  <c r="F100" i="24"/>
  <c r="F209" i="24"/>
  <c r="F108" i="24"/>
  <c r="V106" i="4"/>
  <c r="F223" i="24"/>
  <c r="F195" i="24"/>
  <c r="F94" i="24"/>
  <c r="F196" i="24"/>
  <c r="F95" i="24"/>
  <c r="F203" i="24"/>
  <c r="F102" i="24"/>
  <c r="F198" i="24"/>
  <c r="F202" i="24"/>
  <c r="F101" i="24"/>
  <c r="F199" i="24"/>
  <c r="F98" i="24"/>
  <c r="F208" i="24"/>
  <c r="F107" i="24"/>
  <c r="V19" i="22"/>
  <c r="F246" i="24"/>
  <c r="F115" i="24"/>
  <c r="F116" i="24"/>
  <c r="F124" i="24"/>
  <c r="F123" i="24"/>
  <c r="F117" i="24"/>
  <c r="F125" i="24"/>
  <c r="F118" i="24"/>
  <c r="F126" i="24"/>
  <c r="F119" i="24"/>
  <c r="F127" i="24"/>
  <c r="F112" i="24"/>
  <c r="F120" i="24"/>
  <c r="F128" i="24"/>
  <c r="F113" i="24"/>
  <c r="F121" i="24"/>
  <c r="F114" i="24"/>
  <c r="F122" i="24"/>
  <c r="F32" i="24"/>
  <c r="E92" i="19"/>
  <c r="F21" i="24"/>
  <c r="E88" i="19"/>
  <c r="F3" i="24"/>
  <c r="F19" i="24"/>
  <c r="F28" i="24"/>
  <c r="E96" i="19"/>
  <c r="F10" i="24"/>
  <c r="F75" i="24"/>
  <c r="F83" i="24"/>
  <c r="F91" i="24"/>
  <c r="F76" i="24"/>
  <c r="F84" i="24"/>
  <c r="F7" i="24"/>
  <c r="F25" i="24"/>
  <c r="E86" i="19"/>
  <c r="F6" i="24"/>
  <c r="F77" i="24"/>
  <c r="F85" i="24"/>
  <c r="F16" i="24"/>
  <c r="F5" i="24"/>
  <c r="F23" i="24"/>
  <c r="E82" i="19"/>
  <c r="F78" i="24"/>
  <c r="F86" i="24"/>
  <c r="F26" i="24"/>
  <c r="E87" i="19"/>
  <c r="F8" i="24"/>
  <c r="F4" i="24"/>
  <c r="F22" i="24"/>
  <c r="E94" i="19"/>
  <c r="F97" i="24"/>
  <c r="F79" i="24"/>
  <c r="F87" i="24"/>
  <c r="F80" i="24"/>
  <c r="F88" i="24"/>
  <c r="F81" i="24"/>
  <c r="F89" i="24"/>
  <c r="F31" i="24"/>
  <c r="E97" i="19"/>
  <c r="F13" i="24"/>
  <c r="F29" i="24"/>
  <c r="E93" i="19"/>
  <c r="F82" i="24"/>
  <c r="F90" i="24"/>
  <c r="H261" i="24"/>
  <c r="H70" i="24"/>
  <c r="H260" i="24"/>
  <c r="H255" i="24"/>
  <c r="H252" i="24"/>
  <c r="M245" i="24"/>
  <c r="N231" i="24"/>
  <c r="L244" i="24"/>
  <c r="I241" i="24"/>
  <c r="N234" i="24"/>
  <c r="G258" i="24"/>
  <c r="G250" i="24"/>
  <c r="H264" i="24"/>
  <c r="H73" i="24"/>
  <c r="H240" i="24"/>
  <c r="L251" i="24"/>
  <c r="L236" i="24"/>
  <c r="N230" i="24"/>
  <c r="K236" i="24"/>
  <c r="K235" i="24"/>
  <c r="G263" i="24"/>
  <c r="G72" i="24"/>
  <c r="G255" i="24"/>
  <c r="G64" i="24"/>
  <c r="J257" i="24"/>
  <c r="J253" i="24"/>
  <c r="J250" i="24"/>
  <c r="J59" i="24"/>
  <c r="G262" i="24"/>
  <c r="G254" i="24"/>
  <c r="H213" i="24"/>
  <c r="L213" i="24"/>
  <c r="L249" i="24"/>
  <c r="H227" i="24"/>
  <c r="L227" i="24"/>
  <c r="N227" i="24"/>
  <c r="I227" i="24"/>
  <c r="K227" i="24"/>
  <c r="K237" i="24"/>
  <c r="K243" i="24"/>
  <c r="L243" i="24"/>
  <c r="G176" i="24"/>
  <c r="G194" i="24"/>
  <c r="G185" i="24"/>
  <c r="I50" i="24"/>
  <c r="I162" i="24"/>
  <c r="I143" i="24"/>
  <c r="M54" i="24"/>
  <c r="M166" i="24"/>
  <c r="M147" i="24"/>
  <c r="J137" i="31"/>
  <c r="F48" i="24"/>
  <c r="F141" i="24"/>
  <c r="F160" i="24"/>
  <c r="F53" i="24"/>
  <c r="F146" i="24"/>
  <c r="F165" i="24"/>
  <c r="F54" i="24"/>
  <c r="F166" i="24"/>
  <c r="F147" i="24"/>
  <c r="H137" i="31"/>
  <c r="L408" i="24"/>
  <c r="L435" i="24"/>
  <c r="L462" i="24"/>
  <c r="I405" i="24"/>
  <c r="I432" i="24"/>
  <c r="I459" i="24"/>
  <c r="L396" i="24"/>
  <c r="L423" i="24"/>
  <c r="L450" i="24"/>
  <c r="J403" i="24"/>
  <c r="J457" i="24"/>
  <c r="J430" i="24"/>
  <c r="N403" i="24"/>
  <c r="N430" i="24"/>
  <c r="N457" i="24"/>
  <c r="L473" i="24"/>
  <c r="L446" i="24"/>
  <c r="L419" i="24"/>
  <c r="L401" i="24"/>
  <c r="L428" i="24"/>
  <c r="L455" i="24"/>
  <c r="I397" i="24"/>
  <c r="I451" i="24"/>
  <c r="I424" i="24"/>
  <c r="L469" i="24"/>
  <c r="L442" i="24"/>
  <c r="L415" i="24"/>
  <c r="L410" i="24"/>
  <c r="L437" i="24"/>
  <c r="L464" i="24"/>
  <c r="K406" i="24"/>
  <c r="K433" i="24"/>
  <c r="K460" i="24"/>
  <c r="N405" i="24"/>
  <c r="N432" i="24"/>
  <c r="N459" i="24"/>
  <c r="J423" i="24"/>
  <c r="J450" i="24"/>
  <c r="J396" i="24"/>
  <c r="H416" i="24"/>
  <c r="H470" i="24"/>
  <c r="H443" i="24"/>
  <c r="I431" i="24"/>
  <c r="I458" i="24"/>
  <c r="I404" i="24"/>
  <c r="I439" i="24"/>
  <c r="I466" i="24"/>
  <c r="I412" i="24"/>
  <c r="J413" i="24"/>
  <c r="J440" i="24"/>
  <c r="J467" i="24"/>
  <c r="AE159" i="4"/>
  <c r="AE227" i="4"/>
  <c r="L146" i="24"/>
  <c r="L165" i="24"/>
  <c r="F50" i="24"/>
  <c r="F143" i="24"/>
  <c r="F162" i="24"/>
  <c r="G39" i="24"/>
  <c r="G3" i="24"/>
  <c r="G132" i="24"/>
  <c r="G151" i="24"/>
  <c r="F42" i="24"/>
  <c r="F154" i="24"/>
  <c r="F135" i="24"/>
  <c r="F401" i="24"/>
  <c r="F428" i="24"/>
  <c r="F455" i="24"/>
  <c r="L444" i="24"/>
  <c r="L471" i="24"/>
  <c r="L417" i="24"/>
  <c r="N397" i="24"/>
  <c r="N424" i="24"/>
  <c r="N451" i="24"/>
  <c r="L406" i="24"/>
  <c r="L433" i="24"/>
  <c r="L460" i="24"/>
  <c r="M427" i="24"/>
  <c r="M454" i="24"/>
  <c r="M400" i="24"/>
  <c r="K450" i="24"/>
  <c r="K423" i="24"/>
  <c r="K396" i="24"/>
  <c r="F470" i="24"/>
  <c r="F443" i="24"/>
  <c r="F416" i="24"/>
  <c r="N396" i="24"/>
  <c r="N423" i="24"/>
  <c r="N450" i="24"/>
  <c r="M433" i="24"/>
  <c r="M460" i="24"/>
  <c r="M406" i="24"/>
  <c r="H473" i="24"/>
  <c r="H446" i="24"/>
  <c r="H419" i="24"/>
  <c r="N429" i="24"/>
  <c r="N456" i="24"/>
  <c r="N402" i="24"/>
  <c r="K414" i="24"/>
  <c r="K441" i="24"/>
  <c r="K468" i="24"/>
  <c r="H442" i="24"/>
  <c r="H469" i="24"/>
  <c r="H415" i="24"/>
  <c r="H408" i="24"/>
  <c r="H462" i="24"/>
  <c r="H435" i="24"/>
  <c r="K402" i="24"/>
  <c r="K429" i="24"/>
  <c r="K456" i="24"/>
  <c r="K426" i="24"/>
  <c r="K453" i="24"/>
  <c r="K399" i="24"/>
  <c r="F396" i="24"/>
  <c r="F423" i="24"/>
  <c r="F450" i="24"/>
  <c r="I435" i="24"/>
  <c r="I462" i="24"/>
  <c r="I408" i="24"/>
  <c r="L467" i="24"/>
  <c r="L440" i="24"/>
  <c r="L413" i="24"/>
  <c r="H406" i="24"/>
  <c r="H433" i="24"/>
  <c r="H460" i="24"/>
  <c r="J443" i="24"/>
  <c r="J470" i="24"/>
  <c r="J416" i="24"/>
  <c r="F407" i="24"/>
  <c r="F434" i="24"/>
  <c r="F461" i="24"/>
  <c r="H407" i="24"/>
  <c r="H434" i="24"/>
  <c r="H461" i="24"/>
  <c r="L398" i="24"/>
  <c r="L452" i="24"/>
  <c r="L425" i="24"/>
  <c r="K408" i="24"/>
  <c r="K435" i="24"/>
  <c r="K462" i="24"/>
  <c r="F409" i="24"/>
  <c r="F436" i="24"/>
  <c r="F463" i="24"/>
  <c r="J439" i="24"/>
  <c r="J466" i="24"/>
  <c r="J412" i="24"/>
  <c r="L416" i="24"/>
  <c r="L443" i="24"/>
  <c r="L470" i="24"/>
  <c r="I413" i="24"/>
  <c r="I467" i="24"/>
  <c r="I440" i="24"/>
  <c r="I429" i="24"/>
  <c r="I456" i="24"/>
  <c r="I402" i="24"/>
  <c r="I399" i="24"/>
  <c r="I426" i="24"/>
  <c r="I453" i="24"/>
  <c r="I407" i="24"/>
  <c r="I434" i="24"/>
  <c r="I461" i="24"/>
  <c r="I441" i="24"/>
  <c r="I468" i="24"/>
  <c r="I414" i="24"/>
  <c r="I445" i="24"/>
  <c r="I472" i="24"/>
  <c r="I418" i="24"/>
  <c r="H413" i="24"/>
  <c r="H440" i="24"/>
  <c r="H467" i="24"/>
  <c r="F405" i="24"/>
  <c r="F432" i="24"/>
  <c r="F459" i="24"/>
  <c r="H424" i="24"/>
  <c r="H451" i="24"/>
  <c r="H397" i="24"/>
  <c r="J401" i="24"/>
  <c r="J428" i="24"/>
  <c r="J455" i="24"/>
  <c r="L434" i="24"/>
  <c r="L461" i="24"/>
  <c r="L407" i="24"/>
  <c r="N466" i="24"/>
  <c r="N412" i="24"/>
  <c r="N439" i="24"/>
  <c r="F417" i="24"/>
  <c r="F444" i="24"/>
  <c r="F471" i="24"/>
  <c r="K438" i="24"/>
  <c r="K465" i="24"/>
  <c r="K411" i="24"/>
  <c r="K432" i="24"/>
  <c r="K459" i="24"/>
  <c r="K405" i="24"/>
  <c r="L409" i="24"/>
  <c r="L436" i="24"/>
  <c r="L463" i="24"/>
  <c r="J402" i="24"/>
  <c r="J429" i="24"/>
  <c r="J456" i="24"/>
  <c r="AE155" i="4"/>
  <c r="AE241" i="4"/>
  <c r="AE191" i="4"/>
  <c r="AE187" i="4"/>
  <c r="AE147" i="4"/>
  <c r="AE235" i="4"/>
  <c r="AE196" i="4"/>
  <c r="AE200" i="4"/>
  <c r="AE204" i="4"/>
  <c r="AE208" i="4"/>
  <c r="AE212" i="4"/>
  <c r="AE216" i="4"/>
  <c r="AE224" i="4"/>
  <c r="AE228" i="4"/>
  <c r="AE232" i="4"/>
  <c r="AE238" i="4"/>
  <c r="AE189" i="4"/>
  <c r="AE183" i="4"/>
  <c r="AE179" i="4"/>
  <c r="AE175" i="4"/>
  <c r="AE171" i="4"/>
  <c r="AE157" i="4"/>
  <c r="AE153" i="4"/>
  <c r="AE149" i="4"/>
  <c r="AE145" i="4"/>
  <c r="AE164" i="4"/>
  <c r="AE185" i="4"/>
  <c r="AE181" i="4"/>
  <c r="AE177" i="4"/>
  <c r="AE173" i="4"/>
  <c r="K139" i="24"/>
  <c r="K158" i="24"/>
  <c r="L151" i="31"/>
  <c r="F51" i="24"/>
  <c r="F144" i="24"/>
  <c r="F163" i="24"/>
  <c r="L397" i="24"/>
  <c r="L424" i="24"/>
  <c r="L451" i="24"/>
  <c r="N468" i="24"/>
  <c r="N441" i="24"/>
  <c r="N414" i="24"/>
  <c r="J431" i="24"/>
  <c r="J458" i="24"/>
  <c r="J404" i="24"/>
  <c r="H404" i="24"/>
  <c r="H431" i="24"/>
  <c r="H458" i="24"/>
  <c r="F403" i="24"/>
  <c r="F430" i="24"/>
  <c r="F457" i="24"/>
  <c r="L430" i="24"/>
  <c r="L457" i="24"/>
  <c r="L403" i="24"/>
  <c r="N445" i="24"/>
  <c r="N472" i="24"/>
  <c r="N418" i="24"/>
  <c r="N401" i="24"/>
  <c r="N428" i="24"/>
  <c r="N455" i="24"/>
  <c r="I409" i="24"/>
  <c r="I436" i="24"/>
  <c r="I463" i="24"/>
  <c r="J407" i="24"/>
  <c r="J434" i="24"/>
  <c r="J461" i="24"/>
  <c r="K440" i="24"/>
  <c r="K467" i="24"/>
  <c r="K413" i="24"/>
  <c r="N415" i="24"/>
  <c r="N442" i="24"/>
  <c r="N469" i="24"/>
  <c r="K412" i="24"/>
  <c r="K466" i="24"/>
  <c r="K439" i="24"/>
  <c r="K444" i="24"/>
  <c r="K471" i="24"/>
  <c r="K417" i="24"/>
  <c r="L426" i="24"/>
  <c r="L453" i="24"/>
  <c r="L399" i="24"/>
  <c r="F412" i="24"/>
  <c r="F439" i="24"/>
  <c r="F466" i="24"/>
  <c r="J419" i="24"/>
  <c r="J473" i="24"/>
  <c r="J446" i="24"/>
  <c r="I425" i="24"/>
  <c r="I452" i="24"/>
  <c r="I398" i="24"/>
  <c r="I417" i="24"/>
  <c r="I444" i="24"/>
  <c r="I471" i="24"/>
  <c r="H432" i="24"/>
  <c r="H459" i="24"/>
  <c r="H405" i="24"/>
  <c r="AE215" i="4"/>
  <c r="AE223" i="4"/>
  <c r="AE169" i="4"/>
  <c r="K137" i="24"/>
  <c r="K156" i="24"/>
  <c r="F43" i="24"/>
  <c r="F155" i="24"/>
  <c r="F136" i="24"/>
  <c r="F49" i="24"/>
  <c r="F161" i="24"/>
  <c r="F142" i="24"/>
  <c r="L52" i="24"/>
  <c r="L164" i="24"/>
  <c r="L145" i="24"/>
  <c r="K45" i="24"/>
  <c r="K157" i="24"/>
  <c r="K138" i="24"/>
  <c r="H232" i="24"/>
  <c r="F55" i="24"/>
  <c r="F148" i="24"/>
  <c r="F167" i="24"/>
  <c r="F52" i="24"/>
  <c r="F164" i="24"/>
  <c r="F145" i="24"/>
  <c r="J151" i="31"/>
  <c r="F39" i="24"/>
  <c r="F132" i="24"/>
  <c r="F151" i="24"/>
  <c r="F40" i="24"/>
  <c r="F152" i="24"/>
  <c r="F133" i="24"/>
  <c r="G137" i="31"/>
  <c r="F46" i="24"/>
  <c r="F158" i="24"/>
  <c r="F139" i="24"/>
  <c r="G163" i="31"/>
  <c r="H151" i="31"/>
  <c r="F414" i="24"/>
  <c r="F441" i="24"/>
  <c r="F468" i="24"/>
  <c r="I423" i="24"/>
  <c r="I450" i="24"/>
  <c r="I396" i="24"/>
  <c r="J406" i="24"/>
  <c r="J433" i="24"/>
  <c r="J460" i="24"/>
  <c r="L465" i="24"/>
  <c r="L438" i="24"/>
  <c r="L411" i="24"/>
  <c r="F399" i="24"/>
  <c r="F426" i="24"/>
  <c r="F453" i="24"/>
  <c r="N407" i="24"/>
  <c r="N434" i="24"/>
  <c r="N461" i="24"/>
  <c r="M417" i="24"/>
  <c r="M444" i="24"/>
  <c r="M471" i="24"/>
  <c r="H471" i="24"/>
  <c r="H444" i="24"/>
  <c r="H417" i="24"/>
  <c r="F413" i="24"/>
  <c r="F440" i="24"/>
  <c r="F467" i="24"/>
  <c r="H399" i="24"/>
  <c r="H426" i="24"/>
  <c r="H453" i="24"/>
  <c r="F410" i="24"/>
  <c r="F437" i="24"/>
  <c r="F464" i="24"/>
  <c r="I411" i="24"/>
  <c r="I438" i="24"/>
  <c r="I465" i="24"/>
  <c r="I427" i="24"/>
  <c r="I454" i="24"/>
  <c r="I400" i="24"/>
  <c r="J405" i="24"/>
  <c r="J459" i="24"/>
  <c r="J432" i="24"/>
  <c r="L402" i="24"/>
  <c r="L429" i="24"/>
  <c r="L456" i="24"/>
  <c r="I415" i="24"/>
  <c r="I442" i="24"/>
  <c r="I469" i="24"/>
  <c r="K428" i="24"/>
  <c r="K455" i="24"/>
  <c r="K401" i="24"/>
  <c r="H400" i="24"/>
  <c r="H427" i="24"/>
  <c r="H454" i="24"/>
  <c r="K446" i="24"/>
  <c r="K473" i="24"/>
  <c r="K419" i="24"/>
  <c r="K442" i="24"/>
  <c r="K469" i="24"/>
  <c r="K415" i="24"/>
  <c r="H436" i="24"/>
  <c r="H463" i="24"/>
  <c r="H409" i="24"/>
  <c r="M411" i="24"/>
  <c r="M438" i="24"/>
  <c r="M465" i="24"/>
  <c r="F472" i="24"/>
  <c r="F445" i="24"/>
  <c r="F418" i="24"/>
  <c r="I437" i="24"/>
  <c r="I464" i="24"/>
  <c r="I410" i="24"/>
  <c r="J437" i="24"/>
  <c r="J464" i="24"/>
  <c r="J410" i="24"/>
  <c r="N399" i="24"/>
  <c r="N426" i="24"/>
  <c r="N453" i="24"/>
  <c r="N410" i="24"/>
  <c r="N437" i="24"/>
  <c r="N464" i="24"/>
  <c r="M445" i="24"/>
  <c r="M472" i="24"/>
  <c r="M418" i="24"/>
  <c r="L405" i="24"/>
  <c r="L432" i="24"/>
  <c r="L459" i="24"/>
  <c r="H414" i="24"/>
  <c r="H441" i="24"/>
  <c r="H468" i="24"/>
  <c r="J417" i="24"/>
  <c r="J444" i="24"/>
  <c r="J471" i="24"/>
  <c r="K436" i="24"/>
  <c r="K463" i="24"/>
  <c r="K409" i="24"/>
  <c r="K400" i="24"/>
  <c r="K427" i="24"/>
  <c r="K454" i="24"/>
  <c r="J409" i="24"/>
  <c r="J436" i="24"/>
  <c r="J463" i="24"/>
  <c r="H402" i="24"/>
  <c r="H429" i="24"/>
  <c r="H456" i="24"/>
  <c r="F425" i="24"/>
  <c r="F452" i="24"/>
  <c r="F398" i="24"/>
  <c r="H403" i="24"/>
  <c r="H430" i="24"/>
  <c r="H457" i="24"/>
  <c r="L414" i="24"/>
  <c r="L441" i="24"/>
  <c r="L468" i="24"/>
  <c r="N417" i="24"/>
  <c r="N444" i="24"/>
  <c r="N471" i="24"/>
  <c r="M413" i="24"/>
  <c r="M440" i="24"/>
  <c r="M467" i="24"/>
  <c r="M429" i="24"/>
  <c r="M456" i="24"/>
  <c r="M402" i="24"/>
  <c r="M423" i="24"/>
  <c r="M450" i="24"/>
  <c r="M396" i="24"/>
  <c r="M401" i="24"/>
  <c r="M428" i="24"/>
  <c r="M455" i="24"/>
  <c r="M435" i="24"/>
  <c r="M462" i="24"/>
  <c r="M408" i="24"/>
  <c r="M415" i="24"/>
  <c r="M442" i="24"/>
  <c r="M469" i="24"/>
  <c r="M419" i="24"/>
  <c r="M446" i="24"/>
  <c r="M473" i="24"/>
  <c r="N404" i="24"/>
  <c r="N431" i="24"/>
  <c r="N458" i="24"/>
  <c r="L400" i="24"/>
  <c r="L454" i="24"/>
  <c r="L427" i="24"/>
  <c r="AE245" i="4"/>
  <c r="AE182" i="4"/>
  <c r="AE178" i="4"/>
  <c r="AE190" i="4"/>
  <c r="AE239" i="4"/>
  <c r="AE197" i="4"/>
  <c r="AE201" i="4"/>
  <c r="AE205" i="4"/>
  <c r="AE209" i="4"/>
  <c r="AE213" i="4"/>
  <c r="AE217" i="4"/>
  <c r="AE225" i="4"/>
  <c r="AE229" i="4"/>
  <c r="AE233" i="4"/>
  <c r="AE240" i="4"/>
  <c r="L45" i="24"/>
  <c r="L138" i="24"/>
  <c r="L157" i="24"/>
  <c r="F45" i="24"/>
  <c r="F138" i="24"/>
  <c r="F157" i="24"/>
  <c r="M441" i="24"/>
  <c r="M468" i="24"/>
  <c r="M414" i="24"/>
  <c r="I403" i="24"/>
  <c r="I430" i="24"/>
  <c r="I457" i="24"/>
  <c r="I443" i="24"/>
  <c r="I470" i="24"/>
  <c r="I416" i="24"/>
  <c r="N413" i="24"/>
  <c r="N440" i="24"/>
  <c r="N467" i="24"/>
  <c r="M439" i="24"/>
  <c r="M466" i="24"/>
  <c r="M412" i="24"/>
  <c r="J398" i="24"/>
  <c r="J425" i="24"/>
  <c r="J452" i="24"/>
  <c r="K398" i="24"/>
  <c r="K425" i="24"/>
  <c r="K452" i="24"/>
  <c r="F411" i="24"/>
  <c r="F438" i="24"/>
  <c r="F465" i="24"/>
  <c r="N433" i="24"/>
  <c r="N460" i="24"/>
  <c r="N406" i="24"/>
  <c r="I433" i="24"/>
  <c r="I460" i="24"/>
  <c r="I406" i="24"/>
  <c r="AE142" i="4"/>
  <c r="AE203" i="4"/>
  <c r="K52" i="24"/>
  <c r="K145" i="24"/>
  <c r="K164" i="24"/>
  <c r="N132" i="24"/>
  <c r="N151" i="24"/>
  <c r="H49" i="24"/>
  <c r="H142" i="24"/>
  <c r="H161" i="24"/>
  <c r="N155" i="24"/>
  <c r="N136" i="24"/>
  <c r="N152" i="24"/>
  <c r="N133" i="24"/>
  <c r="I151" i="31"/>
  <c r="F47" i="24"/>
  <c r="F159" i="24"/>
  <c r="F140" i="24"/>
  <c r="K137" i="31"/>
  <c r="K151" i="31"/>
  <c r="F44" i="24"/>
  <c r="F156" i="24"/>
  <c r="F137" i="24"/>
  <c r="M151" i="31"/>
  <c r="F41" i="24"/>
  <c r="F134" i="24"/>
  <c r="F153" i="24"/>
  <c r="G151" i="31"/>
  <c r="F419" i="24"/>
  <c r="F446" i="24"/>
  <c r="F473" i="24"/>
  <c r="M425" i="24"/>
  <c r="M452" i="24"/>
  <c r="M398" i="24"/>
  <c r="N408" i="24"/>
  <c r="N435" i="24"/>
  <c r="N462" i="24"/>
  <c r="K404" i="24"/>
  <c r="K431" i="24"/>
  <c r="K458" i="24"/>
  <c r="H428" i="24"/>
  <c r="H455" i="24"/>
  <c r="H401" i="24"/>
  <c r="H412" i="24"/>
  <c r="H439" i="24"/>
  <c r="H466" i="24"/>
  <c r="J411" i="24"/>
  <c r="J465" i="24"/>
  <c r="J438" i="24"/>
  <c r="M407" i="24"/>
  <c r="M434" i="24"/>
  <c r="M461" i="24"/>
  <c r="N400" i="24"/>
  <c r="N427" i="24"/>
  <c r="N454" i="24"/>
  <c r="I401" i="24"/>
  <c r="I428" i="24"/>
  <c r="I455" i="24"/>
  <c r="L412" i="24"/>
  <c r="L439" i="24"/>
  <c r="L466" i="24"/>
  <c r="N409" i="24"/>
  <c r="N436" i="24"/>
  <c r="N463" i="24"/>
  <c r="J397" i="24"/>
  <c r="J451" i="24"/>
  <c r="J424" i="24"/>
  <c r="F397" i="24"/>
  <c r="F424" i="24"/>
  <c r="F451" i="24"/>
  <c r="J472" i="24"/>
  <c r="J445" i="24"/>
  <c r="J418" i="24"/>
  <c r="K434" i="24"/>
  <c r="K461" i="24"/>
  <c r="K407" i="24"/>
  <c r="F408" i="24"/>
  <c r="F435" i="24"/>
  <c r="F462" i="24"/>
  <c r="F400" i="24"/>
  <c r="F427" i="24"/>
  <c r="F454" i="24"/>
  <c r="M399" i="24"/>
  <c r="M426" i="24"/>
  <c r="M453" i="24"/>
  <c r="K418" i="24"/>
  <c r="K472" i="24"/>
  <c r="K445" i="24"/>
  <c r="M405" i="24"/>
  <c r="M432" i="24"/>
  <c r="M459" i="24"/>
  <c r="J399" i="24"/>
  <c r="J426" i="24"/>
  <c r="J453" i="24"/>
  <c r="I419" i="24"/>
  <c r="I473" i="24"/>
  <c r="I446" i="24"/>
  <c r="H398" i="24"/>
  <c r="H425" i="24"/>
  <c r="H452" i="24"/>
  <c r="N470" i="24"/>
  <c r="N443" i="24"/>
  <c r="N416" i="24"/>
  <c r="H396" i="24"/>
  <c r="H423" i="24"/>
  <c r="H450" i="24"/>
  <c r="J468" i="24"/>
  <c r="J441" i="24"/>
  <c r="J414" i="24"/>
  <c r="N419" i="24"/>
  <c r="N473" i="24"/>
  <c r="N446" i="24"/>
  <c r="F429" i="24"/>
  <c r="F456" i="24"/>
  <c r="F402" i="24"/>
  <c r="F415" i="24"/>
  <c r="F442" i="24"/>
  <c r="F469" i="24"/>
  <c r="H418" i="24"/>
  <c r="H445" i="24"/>
  <c r="H472" i="24"/>
  <c r="M431" i="24"/>
  <c r="M458" i="24"/>
  <c r="M404" i="24"/>
  <c r="M397" i="24"/>
  <c r="M424" i="24"/>
  <c r="M451" i="24"/>
  <c r="M403" i="24"/>
  <c r="M430" i="24"/>
  <c r="M457" i="24"/>
  <c r="M437" i="24"/>
  <c r="M464" i="24"/>
  <c r="M410" i="24"/>
  <c r="M443" i="24"/>
  <c r="M470" i="24"/>
  <c r="M416" i="24"/>
  <c r="N411" i="24"/>
  <c r="N438" i="24"/>
  <c r="N465" i="24"/>
  <c r="L404" i="24"/>
  <c r="L431" i="24"/>
  <c r="L458" i="24"/>
  <c r="J427" i="24"/>
  <c r="J454" i="24"/>
  <c r="J400" i="24"/>
  <c r="N425" i="24"/>
  <c r="N452" i="24"/>
  <c r="N398" i="24"/>
  <c r="F433" i="24"/>
  <c r="F460" i="24"/>
  <c r="F406" i="24"/>
  <c r="H410" i="24"/>
  <c r="H437" i="24"/>
  <c r="H464" i="24"/>
  <c r="J415" i="24"/>
  <c r="J442" i="24"/>
  <c r="J469" i="24"/>
  <c r="L418" i="24"/>
  <c r="L445" i="24"/>
  <c r="L472" i="24"/>
  <c r="K424" i="24"/>
  <c r="K451" i="24"/>
  <c r="K397" i="24"/>
  <c r="K430" i="24"/>
  <c r="K457" i="24"/>
  <c r="K403" i="24"/>
  <c r="K410" i="24"/>
  <c r="K464" i="24"/>
  <c r="K437" i="24"/>
  <c r="K416" i="24"/>
  <c r="K443" i="24"/>
  <c r="K470" i="24"/>
  <c r="H411" i="24"/>
  <c r="H438" i="24"/>
  <c r="H465" i="24"/>
  <c r="F404" i="24"/>
  <c r="F431" i="24"/>
  <c r="F458" i="24"/>
  <c r="AE151" i="4"/>
  <c r="AE143" i="4"/>
  <c r="AE162" i="4"/>
  <c r="AE160" i="4"/>
  <c r="AE243" i="4"/>
  <c r="AE198" i="4"/>
  <c r="AE202" i="4"/>
  <c r="AE206" i="4"/>
  <c r="AE210" i="4"/>
  <c r="AE214" i="4"/>
  <c r="AE218" i="4"/>
  <c r="AE226" i="4"/>
  <c r="AE230" i="4"/>
  <c r="AE234" i="4"/>
  <c r="AE242" i="4"/>
  <c r="AE163" i="4"/>
  <c r="AE188" i="4"/>
  <c r="AE184" i="4"/>
  <c r="AE180" i="4"/>
  <c r="AE176" i="4"/>
  <c r="AE174" i="4"/>
  <c r="AE172" i="4"/>
  <c r="AE170" i="4"/>
  <c r="AE158" i="4"/>
  <c r="AE156" i="4"/>
  <c r="AE154" i="4"/>
  <c r="AE152" i="4"/>
  <c r="AE150" i="4"/>
  <c r="AE148" i="4"/>
  <c r="AE146" i="4"/>
  <c r="AE144" i="4"/>
  <c r="AE165" i="4"/>
  <c r="N363" i="24"/>
  <c r="N362" i="24"/>
  <c r="M361" i="24"/>
  <c r="J347" i="24"/>
  <c r="K362" i="24"/>
  <c r="N354" i="24"/>
  <c r="L348" i="24"/>
  <c r="F361" i="24"/>
  <c r="I347" i="24"/>
  <c r="F350" i="24"/>
  <c r="N346" i="24"/>
  <c r="F365" i="24"/>
  <c r="N351" i="24"/>
  <c r="F345" i="24"/>
  <c r="F356" i="24"/>
  <c r="F358" i="24"/>
  <c r="L365" i="24"/>
  <c r="F354" i="24"/>
  <c r="N361" i="24"/>
  <c r="F366" i="24"/>
  <c r="L357" i="24"/>
  <c r="N352" i="24"/>
  <c r="N367" i="24"/>
  <c r="L359" i="24"/>
  <c r="K355" i="24"/>
  <c r="N355" i="24"/>
  <c r="J362" i="24"/>
  <c r="F363" i="24"/>
  <c r="F348" i="24"/>
  <c r="N356" i="24"/>
  <c r="F362" i="24"/>
  <c r="F359" i="24"/>
  <c r="F367" i="24"/>
  <c r="N348" i="24"/>
  <c r="N359" i="24"/>
  <c r="F347" i="24"/>
  <c r="N366" i="24"/>
  <c r="N353" i="24"/>
  <c r="M363" i="24"/>
  <c r="J352" i="24"/>
  <c r="F352" i="24"/>
  <c r="N350" i="24"/>
  <c r="L350" i="24"/>
  <c r="N364" i="24"/>
  <c r="F360" i="24"/>
  <c r="I361" i="24"/>
  <c r="F368" i="24"/>
  <c r="N357" i="24"/>
  <c r="N349" i="24"/>
  <c r="N358" i="24"/>
  <c r="F346" i="24"/>
  <c r="F357" i="24"/>
  <c r="F349" i="24"/>
  <c r="N365" i="24"/>
  <c r="N368" i="24"/>
  <c r="F351" i="24"/>
  <c r="F364" i="24"/>
  <c r="M365" i="24"/>
  <c r="N360" i="24"/>
  <c r="N347" i="24"/>
  <c r="F355" i="24"/>
  <c r="K365" i="24"/>
  <c r="F353" i="24"/>
  <c r="L53" i="24"/>
  <c r="AE5" i="4"/>
  <c r="H65" i="24"/>
  <c r="K203" i="24"/>
  <c r="J65" i="24"/>
  <c r="K44" i="24"/>
  <c r="L198" i="24"/>
  <c r="L58" i="24"/>
  <c r="G66" i="24"/>
  <c r="I73" i="24"/>
  <c r="K201" i="24"/>
  <c r="N199" i="24"/>
  <c r="J227" i="24"/>
  <c r="H209" i="24"/>
  <c r="J66" i="24"/>
  <c r="F194" i="24"/>
  <c r="F93" i="24"/>
  <c r="G203" i="24"/>
  <c r="N43" i="24"/>
  <c r="F204" i="24"/>
  <c r="F103" i="24"/>
  <c r="J70" i="24"/>
  <c r="J204" i="24"/>
  <c r="G71" i="24"/>
  <c r="F18" i="24"/>
  <c r="F30" i="24"/>
  <c r="E90" i="19"/>
  <c r="F210" i="24"/>
  <c r="F109" i="24"/>
  <c r="AE52" i="4"/>
  <c r="F9" i="24"/>
  <c r="J197" i="24"/>
  <c r="I203" i="24"/>
  <c r="I213" i="24"/>
  <c r="L60" i="24"/>
  <c r="G67" i="24"/>
  <c r="H69" i="24"/>
  <c r="I233" i="24"/>
  <c r="F35" i="24"/>
  <c r="E84" i="19"/>
  <c r="F36" i="24"/>
  <c r="E81" i="19"/>
  <c r="F12" i="24"/>
  <c r="F27" i="24"/>
  <c r="E95" i="19"/>
  <c r="AE36" i="4"/>
  <c r="AE43" i="4"/>
  <c r="AE51" i="4"/>
  <c r="I198" i="24"/>
  <c r="J199" i="24"/>
  <c r="J98" i="24"/>
  <c r="K199" i="24"/>
  <c r="AE18" i="4"/>
  <c r="I194" i="24"/>
  <c r="M198" i="24"/>
  <c r="AE89" i="4"/>
  <c r="L197" i="24"/>
  <c r="AE41" i="4"/>
  <c r="I196" i="24"/>
  <c r="AE93" i="4"/>
  <c r="I204" i="24"/>
  <c r="F34" i="24"/>
  <c r="E91" i="19"/>
  <c r="H210" i="24"/>
  <c r="H109" i="24"/>
  <c r="L208" i="24"/>
  <c r="L206" i="24"/>
  <c r="I345" i="24"/>
  <c r="J355" i="24"/>
  <c r="M366" i="24"/>
  <c r="H366" i="24"/>
  <c r="H348" i="24"/>
  <c r="I360" i="24"/>
  <c r="L351" i="24"/>
  <c r="K350" i="24"/>
  <c r="H358" i="24"/>
  <c r="M360" i="24"/>
  <c r="M367" i="24"/>
  <c r="K349" i="24"/>
  <c r="M351" i="24"/>
  <c r="M345" i="24"/>
  <c r="M357" i="24"/>
  <c r="L349" i="24"/>
  <c r="AE33" i="4"/>
  <c r="K366" i="24"/>
  <c r="K213" i="24"/>
  <c r="G63" i="24"/>
  <c r="F17" i="24"/>
  <c r="F14" i="24"/>
  <c r="F206" i="24"/>
  <c r="F105" i="24"/>
  <c r="N196" i="24"/>
  <c r="J200" i="24"/>
  <c r="L199" i="24"/>
  <c r="I200" i="24"/>
  <c r="J194" i="24"/>
  <c r="H197" i="24"/>
  <c r="N200" i="24"/>
  <c r="H205" i="24"/>
  <c r="H104" i="24"/>
  <c r="N210" i="24"/>
  <c r="H206" i="24"/>
  <c r="H207" i="24"/>
  <c r="H106" i="24"/>
  <c r="M203" i="24"/>
  <c r="I207" i="24"/>
  <c r="L205" i="24"/>
  <c r="K353" i="24"/>
  <c r="F79" i="31"/>
  <c r="W42" i="22"/>
  <c r="AE22" i="22"/>
  <c r="G249" i="24"/>
  <c r="J122" i="31"/>
  <c r="M139" i="31"/>
  <c r="N215" i="24"/>
  <c r="AE49" i="4"/>
  <c r="AE10" i="4"/>
  <c r="AE53" i="4"/>
  <c r="G78" i="31"/>
  <c r="X41" i="22"/>
  <c r="G143" i="31"/>
  <c r="H219" i="24"/>
  <c r="X45" i="22"/>
  <c r="G101" i="31"/>
  <c r="H234" i="24"/>
  <c r="G79" i="31"/>
  <c r="G22" i="31"/>
  <c r="X42" i="22"/>
  <c r="H249" i="24"/>
  <c r="H101" i="31"/>
  <c r="I234" i="24"/>
  <c r="G80" i="31"/>
  <c r="X43" i="22"/>
  <c r="H250" i="24"/>
  <c r="G88" i="31"/>
  <c r="X51" i="22"/>
  <c r="H258" i="24"/>
  <c r="J147" i="31"/>
  <c r="K223" i="24"/>
  <c r="K104" i="31"/>
  <c r="L237" i="24"/>
  <c r="M83" i="31"/>
  <c r="AD46" i="22"/>
  <c r="N253" i="24"/>
  <c r="L138" i="31"/>
  <c r="M214" i="24"/>
  <c r="H98" i="31"/>
  <c r="I231" i="24"/>
  <c r="H106" i="31"/>
  <c r="I239" i="24"/>
  <c r="L85" i="31"/>
  <c r="AC48" i="22"/>
  <c r="M255" i="24"/>
  <c r="I140" i="31"/>
  <c r="J216" i="24"/>
  <c r="G83" i="31"/>
  <c r="X46" i="22"/>
  <c r="H253" i="24"/>
  <c r="AE88" i="4"/>
  <c r="M147" i="31"/>
  <c r="N223" i="24"/>
  <c r="H99" i="31"/>
  <c r="I232" i="24"/>
  <c r="H107" i="31"/>
  <c r="I240" i="24"/>
  <c r="M86" i="31"/>
  <c r="AD49" i="22"/>
  <c r="N256" i="24"/>
  <c r="AE120" i="4"/>
  <c r="O273" i="24"/>
  <c r="AE125" i="4"/>
  <c r="O278" i="24"/>
  <c r="AE133" i="4"/>
  <c r="O286" i="24"/>
  <c r="AE124" i="4"/>
  <c r="O277" i="24"/>
  <c r="J321" i="24"/>
  <c r="J373" i="24"/>
  <c r="Z117" i="22"/>
  <c r="L330" i="24"/>
  <c r="L382" i="24"/>
  <c r="AB126" i="22"/>
  <c r="G300" i="24"/>
  <c r="AE68" i="22"/>
  <c r="O300" i="24"/>
  <c r="J329" i="24"/>
  <c r="J381" i="24"/>
  <c r="Z125" i="22"/>
  <c r="X129" i="22"/>
  <c r="H333" i="24"/>
  <c r="H385" i="24"/>
  <c r="H319" i="24"/>
  <c r="H371" i="24"/>
  <c r="X115" i="22"/>
  <c r="N337" i="24"/>
  <c r="N389" i="24"/>
  <c r="AD133" i="22"/>
  <c r="G294" i="24"/>
  <c r="AE62" i="22"/>
  <c r="O294" i="24"/>
  <c r="G336" i="24"/>
  <c r="AE105" i="22"/>
  <c r="W132" i="22"/>
  <c r="K334" i="24"/>
  <c r="K386" i="24"/>
  <c r="AA130" i="22"/>
  <c r="L331" i="24"/>
  <c r="L383" i="24"/>
  <c r="AB127" i="22"/>
  <c r="N323" i="24"/>
  <c r="N375" i="24"/>
  <c r="AD119" i="22"/>
  <c r="G331" i="24"/>
  <c r="W127" i="22"/>
  <c r="AE100" i="22"/>
  <c r="J366" i="24"/>
  <c r="H329" i="24"/>
  <c r="H381" i="24"/>
  <c r="X125" i="22"/>
  <c r="G298" i="24"/>
  <c r="AE66" i="22"/>
  <c r="O298" i="24"/>
  <c r="G312" i="24"/>
  <c r="AE80" i="22"/>
  <c r="O312" i="24"/>
  <c r="J358" i="24"/>
  <c r="N320" i="24"/>
  <c r="N372" i="24"/>
  <c r="AD116" i="22"/>
  <c r="N334" i="24"/>
  <c r="N386" i="24"/>
  <c r="AD130" i="22"/>
  <c r="N324" i="24"/>
  <c r="N376" i="24"/>
  <c r="AD120" i="22"/>
  <c r="Z118" i="22"/>
  <c r="J305" i="24"/>
  <c r="M328" i="24"/>
  <c r="M380" i="24"/>
  <c r="AC124" i="22"/>
  <c r="M339" i="24"/>
  <c r="M391" i="24"/>
  <c r="AC135" i="22"/>
  <c r="G333" i="24"/>
  <c r="AE102" i="22"/>
  <c r="W129" i="22"/>
  <c r="AB137" i="22"/>
  <c r="L341" i="24"/>
  <c r="L393" i="24"/>
  <c r="M368" i="24"/>
  <c r="G329" i="24"/>
  <c r="W125" i="22"/>
  <c r="AE98" i="22"/>
  <c r="G340" i="24"/>
  <c r="AE109" i="22"/>
  <c r="W136" i="22"/>
  <c r="M335" i="24"/>
  <c r="M387" i="24"/>
  <c r="AC131" i="22"/>
  <c r="I112" i="31"/>
  <c r="J245" i="24"/>
  <c r="F143" i="31"/>
  <c r="AE102" i="4"/>
  <c r="O219" i="24"/>
  <c r="P219" i="24"/>
  <c r="E311" i="19"/>
  <c r="G219" i="24"/>
  <c r="K102" i="31"/>
  <c r="L235" i="24"/>
  <c r="M87" i="31"/>
  <c r="AD50" i="22"/>
  <c r="N257" i="24"/>
  <c r="Y52" i="22"/>
  <c r="H108" i="31"/>
  <c r="M79" i="31"/>
  <c r="AD42" i="22"/>
  <c r="N249" i="24"/>
  <c r="AE27" i="4"/>
  <c r="M80" i="31"/>
  <c r="AD43" i="22"/>
  <c r="N250" i="24"/>
  <c r="G104" i="31"/>
  <c r="H237" i="24"/>
  <c r="F94" i="31"/>
  <c r="W57" i="22"/>
  <c r="AE37" i="22"/>
  <c r="G264" i="24"/>
  <c r="AE64" i="4"/>
  <c r="O181" i="24"/>
  <c r="G181" i="24"/>
  <c r="G199" i="24"/>
  <c r="M136" i="31"/>
  <c r="N212" i="24"/>
  <c r="N21" i="24"/>
  <c r="M150" i="31"/>
  <c r="N226" i="24"/>
  <c r="K107" i="31"/>
  <c r="L240" i="24"/>
  <c r="G87" i="31"/>
  <c r="X50" i="22"/>
  <c r="L141" i="31"/>
  <c r="M217" i="24"/>
  <c r="I109" i="31"/>
  <c r="J242" i="24"/>
  <c r="M202" i="24"/>
  <c r="G117" i="31"/>
  <c r="F111" i="31"/>
  <c r="AE17" i="22"/>
  <c r="G244" i="24"/>
  <c r="M91" i="31"/>
  <c r="AD54" i="22"/>
  <c r="N261" i="24"/>
  <c r="J206" i="24"/>
  <c r="L146" i="31"/>
  <c r="M222" i="24"/>
  <c r="L132" i="31"/>
  <c r="L93" i="31"/>
  <c r="AC56" i="22"/>
  <c r="M263" i="24"/>
  <c r="M146" i="31"/>
  <c r="N222" i="24"/>
  <c r="K97" i="31"/>
  <c r="L230" i="24"/>
  <c r="H111" i="31"/>
  <c r="I244" i="24"/>
  <c r="G91" i="31"/>
  <c r="X54" i="22"/>
  <c r="AE80" i="4"/>
  <c r="L139" i="31"/>
  <c r="M215" i="24"/>
  <c r="M78" i="31"/>
  <c r="M21" i="31"/>
  <c r="AD41" i="22"/>
  <c r="N248" i="24"/>
  <c r="M94" i="31"/>
  <c r="AD57" i="22"/>
  <c r="N264" i="24"/>
  <c r="H231" i="24"/>
  <c r="J62" i="24"/>
  <c r="H61" i="24"/>
  <c r="AE25" i="4"/>
  <c r="F87" i="31"/>
  <c r="AE30" i="22"/>
  <c r="W50" i="22"/>
  <c r="K136" i="31"/>
  <c r="L212" i="24"/>
  <c r="F109" i="31"/>
  <c r="AE15" i="22"/>
  <c r="I145" i="31"/>
  <c r="J221" i="24"/>
  <c r="M144" i="31"/>
  <c r="N220" i="24"/>
  <c r="M81" i="31"/>
  <c r="AD44" i="22"/>
  <c r="N251" i="24"/>
  <c r="M99" i="31"/>
  <c r="N232" i="24"/>
  <c r="K113" i="31"/>
  <c r="L246" i="24"/>
  <c r="H140" i="31"/>
  <c r="I216" i="24"/>
  <c r="AE67" i="4"/>
  <c r="O184" i="24"/>
  <c r="G118" i="31"/>
  <c r="G23" i="31"/>
  <c r="M85" i="31"/>
  <c r="AD48" i="22"/>
  <c r="N255" i="24"/>
  <c r="H141" i="31"/>
  <c r="I217" i="24"/>
  <c r="I149" i="31"/>
  <c r="J225" i="24"/>
  <c r="K88" i="31"/>
  <c r="AB51" i="22"/>
  <c r="AE123" i="4"/>
  <c r="O276" i="24"/>
  <c r="AE127" i="4"/>
  <c r="O280" i="24"/>
  <c r="I352" i="24"/>
  <c r="J353" i="24"/>
  <c r="I337" i="24"/>
  <c r="I389" i="24"/>
  <c r="Y133" i="22"/>
  <c r="I321" i="24"/>
  <c r="I373" i="24"/>
  <c r="Y117" i="22"/>
  <c r="G309" i="24"/>
  <c r="AE77" i="22"/>
  <c r="O309" i="24"/>
  <c r="H353" i="24"/>
  <c r="H334" i="24"/>
  <c r="H386" i="24"/>
  <c r="X130" i="22"/>
  <c r="G299" i="24"/>
  <c r="AE67" i="22"/>
  <c r="O299" i="24"/>
  <c r="J340" i="24"/>
  <c r="J392" i="24"/>
  <c r="Z136" i="22"/>
  <c r="G307" i="24"/>
  <c r="AE75" i="22"/>
  <c r="O307" i="24"/>
  <c r="J356" i="24"/>
  <c r="K332" i="24"/>
  <c r="K384" i="24"/>
  <c r="AA128" i="22"/>
  <c r="G308" i="24"/>
  <c r="AE76" i="22"/>
  <c r="O308" i="24"/>
  <c r="N319" i="24"/>
  <c r="N371" i="24"/>
  <c r="AD115" i="22"/>
  <c r="N332" i="24"/>
  <c r="N384" i="24"/>
  <c r="AD128" i="22"/>
  <c r="L323" i="24"/>
  <c r="L375" i="24"/>
  <c r="AB119" i="22"/>
  <c r="L337" i="24"/>
  <c r="L389" i="24"/>
  <c r="AB133" i="22"/>
  <c r="H327" i="24"/>
  <c r="H379" i="24"/>
  <c r="X123" i="22"/>
  <c r="J368" i="24"/>
  <c r="K318" i="24"/>
  <c r="K370" i="24"/>
  <c r="AA114" i="22"/>
  <c r="K330" i="24"/>
  <c r="K382" i="24"/>
  <c r="AA126" i="22"/>
  <c r="AA137" i="22"/>
  <c r="K341" i="24"/>
  <c r="K393" i="24"/>
  <c r="J334" i="24"/>
  <c r="J386" i="24"/>
  <c r="Z130" i="22"/>
  <c r="J324" i="24"/>
  <c r="J376" i="24"/>
  <c r="Z120" i="22"/>
  <c r="M319" i="24"/>
  <c r="M371" i="24"/>
  <c r="AC115" i="22"/>
  <c r="M332" i="24"/>
  <c r="M384" i="24"/>
  <c r="AC128" i="22"/>
  <c r="G322" i="24"/>
  <c r="W118" i="22"/>
  <c r="AE91" i="22"/>
  <c r="K337" i="24"/>
  <c r="K389" i="24"/>
  <c r="AA133" i="22"/>
  <c r="F205" i="24"/>
  <c r="F104" i="24"/>
  <c r="AE45" i="4"/>
  <c r="G138" i="31"/>
  <c r="H214" i="24"/>
  <c r="L144" i="31"/>
  <c r="M220" i="24"/>
  <c r="AE63" i="4"/>
  <c r="O180" i="24"/>
  <c r="G180" i="24"/>
  <c r="G198" i="24"/>
  <c r="I152" i="31"/>
  <c r="J228" i="24"/>
  <c r="H109" i="31"/>
  <c r="I242" i="24"/>
  <c r="H143" i="31"/>
  <c r="I219" i="24"/>
  <c r="M82" i="31"/>
  <c r="M25" i="31"/>
  <c r="AD45" i="22"/>
  <c r="N252" i="24"/>
  <c r="F149" i="31"/>
  <c r="AE108" i="4"/>
  <c r="O225" i="24"/>
  <c r="P225" i="24"/>
  <c r="E317" i="19"/>
  <c r="G225" i="24"/>
  <c r="K85" i="31"/>
  <c r="AB48" i="22"/>
  <c r="L255" i="24"/>
  <c r="M108" i="31"/>
  <c r="N241" i="24"/>
  <c r="J87" i="31"/>
  <c r="AA50" i="22"/>
  <c r="K257" i="24"/>
  <c r="J210" i="24"/>
  <c r="J148" i="31"/>
  <c r="K224" i="24"/>
  <c r="K105" i="31"/>
  <c r="L238" i="24"/>
  <c r="M93" i="31"/>
  <c r="AD56" i="22"/>
  <c r="N263" i="24"/>
  <c r="AE91" i="4"/>
  <c r="L101" i="31"/>
  <c r="M234" i="24"/>
  <c r="K80" i="31"/>
  <c r="AB43" i="22"/>
  <c r="L250" i="24"/>
  <c r="J330" i="24"/>
  <c r="J382" i="24"/>
  <c r="Z126" i="22"/>
  <c r="I323" i="24"/>
  <c r="I375" i="24"/>
  <c r="Y119" i="22"/>
  <c r="N39" i="24"/>
  <c r="H64" i="24"/>
  <c r="F33" i="24"/>
  <c r="E83" i="19"/>
  <c r="F200" i="24"/>
  <c r="F99" i="24"/>
  <c r="F197" i="24"/>
  <c r="F96" i="24"/>
  <c r="I199" i="24"/>
  <c r="N205" i="24"/>
  <c r="AE13" i="4"/>
  <c r="AE24" i="4"/>
  <c r="AE55" i="4"/>
  <c r="AE35" i="4"/>
  <c r="J63" i="24"/>
  <c r="I84" i="31"/>
  <c r="Z47" i="22"/>
  <c r="AE65" i="4"/>
  <c r="O182" i="24"/>
  <c r="D6" i="19"/>
  <c r="G182" i="24"/>
  <c r="G200" i="24"/>
  <c r="H112" i="31"/>
  <c r="I245" i="24"/>
  <c r="G113" i="31"/>
  <c r="H246" i="24"/>
  <c r="F139" i="31"/>
  <c r="AE98" i="4"/>
  <c r="O215" i="24"/>
  <c r="P215" i="24"/>
  <c r="E307" i="19"/>
  <c r="G215" i="24"/>
  <c r="M88" i="31"/>
  <c r="AD51" i="22"/>
  <c r="N258" i="24"/>
  <c r="AE71" i="4"/>
  <c r="O188" i="24"/>
  <c r="O206" i="24"/>
  <c r="G188" i="24"/>
  <c r="G206" i="24"/>
  <c r="I138" i="31"/>
  <c r="J214" i="24"/>
  <c r="M102" i="31"/>
  <c r="N235" i="24"/>
  <c r="L103" i="31"/>
  <c r="M236" i="24"/>
  <c r="M90" i="31"/>
  <c r="AD53" i="22"/>
  <c r="N260" i="24"/>
  <c r="G136" i="31"/>
  <c r="H212" i="24"/>
  <c r="K142" i="31"/>
  <c r="L218" i="24"/>
  <c r="G106" i="31"/>
  <c r="H239" i="24"/>
  <c r="K93" i="31"/>
  <c r="AB56" i="22"/>
  <c r="L263" i="24"/>
  <c r="L100" i="31"/>
  <c r="M233" i="24"/>
  <c r="J79" i="31"/>
  <c r="AA42" i="22"/>
  <c r="K249" i="24"/>
  <c r="M132" i="31"/>
  <c r="M37" i="31"/>
  <c r="AE115" i="4"/>
  <c r="O268" i="24"/>
  <c r="AC137" i="22"/>
  <c r="M341" i="24"/>
  <c r="M393" i="24"/>
  <c r="M246" i="24"/>
  <c r="M227" i="24"/>
  <c r="M36" i="24"/>
  <c r="K268" i="19"/>
  <c r="N246" i="24"/>
  <c r="H248" i="24"/>
  <c r="H57" i="24"/>
  <c r="G242" i="24"/>
  <c r="F15" i="24"/>
  <c r="G100" i="31"/>
  <c r="H233" i="24"/>
  <c r="G59" i="24"/>
  <c r="AE54" i="4"/>
  <c r="H113" i="31"/>
  <c r="I246" i="24"/>
  <c r="AE9" i="4"/>
  <c r="G86" i="31"/>
  <c r="X49" i="22"/>
  <c r="M89" i="31"/>
  <c r="AD52" i="22"/>
  <c r="N259" i="24"/>
  <c r="I148" i="31"/>
  <c r="J224" i="24"/>
  <c r="H257" i="24"/>
  <c r="H66" i="24"/>
  <c r="F207" i="24"/>
  <c r="F106" i="24"/>
  <c r="AE32" i="4"/>
  <c r="AE66" i="4"/>
  <c r="O183" i="24"/>
  <c r="G183" i="24"/>
  <c r="G201" i="24"/>
  <c r="AE44" i="4"/>
  <c r="N194" i="24"/>
  <c r="N208" i="24"/>
  <c r="J198" i="24"/>
  <c r="AE23" i="4"/>
  <c r="AE31" i="4"/>
  <c r="H92" i="31"/>
  <c r="Y55" i="22"/>
  <c r="I262" i="24"/>
  <c r="H119" i="31"/>
  <c r="AE17" i="4"/>
  <c r="AE26" i="4"/>
  <c r="AE34" i="4"/>
  <c r="M197" i="24"/>
  <c r="I103" i="31"/>
  <c r="J236" i="24"/>
  <c r="G93" i="31"/>
  <c r="X56" i="22"/>
  <c r="M143" i="31"/>
  <c r="N219" i="24"/>
  <c r="AE7" i="4"/>
  <c r="AE15" i="4"/>
  <c r="AE61" i="4"/>
  <c r="O178" i="24"/>
  <c r="D16" i="19"/>
  <c r="G178" i="24"/>
  <c r="G196" i="24"/>
  <c r="AE81" i="4"/>
  <c r="L98" i="31"/>
  <c r="M231" i="24"/>
  <c r="H93" i="31"/>
  <c r="Y56" i="22"/>
  <c r="AE19" i="4"/>
  <c r="AE28" i="4"/>
  <c r="M199" i="24"/>
  <c r="K106" i="31"/>
  <c r="L239" i="24"/>
  <c r="I99" i="31"/>
  <c r="J232" i="24"/>
  <c r="F86" i="31"/>
  <c r="W49" i="22"/>
  <c r="AE29" i="22"/>
  <c r="G256" i="24"/>
  <c r="AE42" i="4"/>
  <c r="AE50" i="4"/>
  <c r="H104" i="31"/>
  <c r="I237" i="24"/>
  <c r="K141" i="31"/>
  <c r="L217" i="24"/>
  <c r="F148" i="31"/>
  <c r="AE107" i="4"/>
  <c r="O224" i="24"/>
  <c r="P224" i="24"/>
  <c r="E316" i="19"/>
  <c r="G224" i="24"/>
  <c r="K99" i="31"/>
  <c r="L232" i="24"/>
  <c r="I113" i="31"/>
  <c r="J246" i="24"/>
  <c r="I85" i="31"/>
  <c r="Z48" i="22"/>
  <c r="J255" i="24"/>
  <c r="I93" i="31"/>
  <c r="Z56" i="22"/>
  <c r="J263" i="24"/>
  <c r="AE72" i="4"/>
  <c r="O189" i="24"/>
  <c r="D8" i="19"/>
  <c r="G189" i="24"/>
  <c r="G207" i="24"/>
  <c r="H139" i="31"/>
  <c r="I215" i="24"/>
  <c r="I24" i="24"/>
  <c r="G256" i="19"/>
  <c r="I147" i="31"/>
  <c r="J223" i="24"/>
  <c r="L99" i="31"/>
  <c r="M232" i="24"/>
  <c r="L107" i="31"/>
  <c r="M240" i="24"/>
  <c r="I78" i="31"/>
  <c r="Z41" i="22"/>
  <c r="J248" i="24"/>
  <c r="I86" i="31"/>
  <c r="Z49" i="22"/>
  <c r="I94" i="31"/>
  <c r="Z57" i="22"/>
  <c r="J264" i="24"/>
  <c r="I139" i="31"/>
  <c r="J215" i="24"/>
  <c r="M145" i="31"/>
  <c r="N221" i="24"/>
  <c r="K152" i="31"/>
  <c r="L228" i="24"/>
  <c r="J109" i="31"/>
  <c r="K242" i="24"/>
  <c r="G81" i="31"/>
  <c r="X44" i="22"/>
  <c r="G89" i="31"/>
  <c r="X52" i="22"/>
  <c r="AE78" i="4"/>
  <c r="AE86" i="4"/>
  <c r="H136" i="31"/>
  <c r="I212" i="24"/>
  <c r="H144" i="31"/>
  <c r="I220" i="24"/>
  <c r="L152" i="31"/>
  <c r="M228" i="24"/>
  <c r="L104" i="31"/>
  <c r="M237" i="24"/>
  <c r="F83" i="31"/>
  <c r="AE26" i="22"/>
  <c r="W46" i="22"/>
  <c r="F91" i="31"/>
  <c r="W54" i="22"/>
  <c r="AE34" i="22"/>
  <c r="K206" i="24"/>
  <c r="M138" i="31"/>
  <c r="N214" i="24"/>
  <c r="G145" i="31"/>
  <c r="H221" i="24"/>
  <c r="I102" i="31"/>
  <c r="J235" i="24"/>
  <c r="L109" i="31"/>
  <c r="M242" i="24"/>
  <c r="I81" i="31"/>
  <c r="J251" i="24"/>
  <c r="I89" i="31"/>
  <c r="Z52" i="22"/>
  <c r="N204" i="24"/>
  <c r="H145" i="31"/>
  <c r="I221" i="24"/>
  <c r="L97" i="31"/>
  <c r="M230" i="24"/>
  <c r="L105" i="31"/>
  <c r="M238" i="24"/>
  <c r="G112" i="31"/>
  <c r="H245" i="24"/>
  <c r="G84" i="31"/>
  <c r="X47" i="22"/>
  <c r="G92" i="31"/>
  <c r="X55" i="22"/>
  <c r="H262" i="24"/>
  <c r="AE132" i="4"/>
  <c r="O285" i="24"/>
  <c r="L346" i="24"/>
  <c r="I354" i="24"/>
  <c r="L345" i="24"/>
  <c r="N321" i="24"/>
  <c r="N373" i="24"/>
  <c r="AD117" i="22"/>
  <c r="K327" i="24"/>
  <c r="K379" i="24"/>
  <c r="AA123" i="22"/>
  <c r="M338" i="24"/>
  <c r="M390" i="24"/>
  <c r="AC134" i="22"/>
  <c r="G325" i="24"/>
  <c r="W121" i="22"/>
  <c r="AE94" i="22"/>
  <c r="I365" i="24"/>
  <c r="H320" i="24"/>
  <c r="H372" i="24"/>
  <c r="X116" i="22"/>
  <c r="I324" i="24"/>
  <c r="I376" i="24"/>
  <c r="Y120" i="22"/>
  <c r="L352" i="24"/>
  <c r="M325" i="24"/>
  <c r="M377" i="24"/>
  <c r="AC121" i="22"/>
  <c r="H332" i="24"/>
  <c r="H384" i="24"/>
  <c r="X128" i="22"/>
  <c r="L368" i="24"/>
  <c r="N329" i="24"/>
  <c r="N381" i="24"/>
  <c r="AD125" i="22"/>
  <c r="J335" i="24"/>
  <c r="J387" i="24"/>
  <c r="Z131" i="22"/>
  <c r="AC120" i="22"/>
  <c r="M306" i="24"/>
  <c r="I358" i="24"/>
  <c r="I346" i="24"/>
  <c r="L364" i="24"/>
  <c r="K319" i="24"/>
  <c r="K371" i="24"/>
  <c r="AA115" i="22"/>
  <c r="H322" i="24"/>
  <c r="H374" i="24"/>
  <c r="X118" i="22"/>
  <c r="G302" i="24"/>
  <c r="AE70" i="22"/>
  <c r="O302" i="24"/>
  <c r="J325" i="24"/>
  <c r="J377" i="24"/>
  <c r="Z121" i="22"/>
  <c r="K347" i="24"/>
  <c r="K361" i="24"/>
  <c r="H318" i="24"/>
  <c r="H370" i="24"/>
  <c r="X114" i="22"/>
  <c r="H330" i="24"/>
  <c r="H382" i="24"/>
  <c r="X126" i="22"/>
  <c r="X137" i="22"/>
  <c r="H341" i="24"/>
  <c r="H393" i="24"/>
  <c r="J345" i="24"/>
  <c r="H365" i="24"/>
  <c r="I353" i="24"/>
  <c r="G323" i="24"/>
  <c r="AE92" i="22"/>
  <c r="W119" i="22"/>
  <c r="G337" i="24"/>
  <c r="W133" i="22"/>
  <c r="AE106" i="22"/>
  <c r="M327" i="24"/>
  <c r="M379" i="24"/>
  <c r="AC123" i="22"/>
  <c r="N339" i="24"/>
  <c r="N391" i="24"/>
  <c r="AD135" i="22"/>
  <c r="AD129" i="22"/>
  <c r="N333" i="24"/>
  <c r="N385" i="24"/>
  <c r="I355" i="24"/>
  <c r="I366" i="24"/>
  <c r="H354" i="24"/>
  <c r="I325" i="24"/>
  <c r="I377" i="24"/>
  <c r="Y121" i="22"/>
  <c r="I338" i="24"/>
  <c r="I390" i="24"/>
  <c r="Y134" i="22"/>
  <c r="K331" i="24"/>
  <c r="K383" i="24"/>
  <c r="AA127" i="22"/>
  <c r="W137" i="22"/>
  <c r="G341" i="24"/>
  <c r="AE110" i="22"/>
  <c r="AE4" i="4"/>
  <c r="L148" i="31"/>
  <c r="M224" i="24"/>
  <c r="M116" i="31"/>
  <c r="F97" i="31"/>
  <c r="AE3" i="22"/>
  <c r="M196" i="24"/>
  <c r="J82" i="31"/>
  <c r="AA45" i="22"/>
  <c r="K252" i="24"/>
  <c r="M105" i="31"/>
  <c r="N238" i="24"/>
  <c r="F105" i="31"/>
  <c r="AE11" i="22"/>
  <c r="O238" i="24"/>
  <c r="G238" i="24"/>
  <c r="N197" i="24"/>
  <c r="AE59" i="4"/>
  <c r="O176" i="24"/>
  <c r="L200" i="24"/>
  <c r="I137" i="31"/>
  <c r="J213" i="24"/>
  <c r="J111" i="31"/>
  <c r="K244" i="24"/>
  <c r="J195" i="24"/>
  <c r="M120" i="31"/>
  <c r="J91" i="31"/>
  <c r="J34" i="31"/>
  <c r="AA54" i="22"/>
  <c r="K261" i="24"/>
  <c r="AE90" i="4"/>
  <c r="G109" i="31"/>
  <c r="H242" i="24"/>
  <c r="J203" i="24"/>
  <c r="J102" i="24"/>
  <c r="I142" i="31"/>
  <c r="J218" i="24"/>
  <c r="Z44" i="22"/>
  <c r="I100" i="31"/>
  <c r="J233" i="24"/>
  <c r="M106" i="31"/>
  <c r="N239" i="24"/>
  <c r="H78" i="31"/>
  <c r="Y41" i="22"/>
  <c r="I248" i="24"/>
  <c r="H86" i="31"/>
  <c r="Y49" i="22"/>
  <c r="I256" i="24"/>
  <c r="H94" i="31"/>
  <c r="Y57" i="22"/>
  <c r="F140" i="31"/>
  <c r="AE99" i="4"/>
  <c r="O216" i="24"/>
  <c r="P216" i="24"/>
  <c r="E308" i="19"/>
  <c r="G216" i="24"/>
  <c r="G148" i="31"/>
  <c r="H224" i="24"/>
  <c r="J100" i="31"/>
  <c r="K233" i="24"/>
  <c r="K108" i="31"/>
  <c r="L241" i="24"/>
  <c r="H79" i="31"/>
  <c r="Y42" i="22"/>
  <c r="I249" i="24"/>
  <c r="H87" i="31"/>
  <c r="Y50" i="22"/>
  <c r="I257" i="24"/>
  <c r="N201" i="24"/>
  <c r="G140" i="31"/>
  <c r="H216" i="24"/>
  <c r="K146" i="31"/>
  <c r="L222" i="24"/>
  <c r="I97" i="31"/>
  <c r="J230" i="24"/>
  <c r="M103" i="31"/>
  <c r="N236" i="24"/>
  <c r="H110" i="31"/>
  <c r="I243" i="24"/>
  <c r="F82" i="31"/>
  <c r="W45" i="22"/>
  <c r="AE25" i="22"/>
  <c r="G252" i="24"/>
  <c r="F90" i="31"/>
  <c r="W53" i="22"/>
  <c r="AE33" i="22"/>
  <c r="G260" i="24"/>
  <c r="K205" i="24"/>
  <c r="F137" i="31"/>
  <c r="AE96" i="4"/>
  <c r="O213" i="24"/>
  <c r="P213" i="24"/>
  <c r="E305" i="19"/>
  <c r="G213" i="24"/>
  <c r="F145" i="31"/>
  <c r="AE104" i="4"/>
  <c r="O221" i="24"/>
  <c r="P221" i="24"/>
  <c r="E313" i="19"/>
  <c r="G221" i="24"/>
  <c r="J97" i="31"/>
  <c r="K230" i="24"/>
  <c r="J105" i="31"/>
  <c r="K238" i="24"/>
  <c r="M112" i="31"/>
  <c r="N245" i="24"/>
  <c r="M84" i="31"/>
  <c r="AD47" i="22"/>
  <c r="N254" i="24"/>
  <c r="M92" i="31"/>
  <c r="AD55" i="22"/>
  <c r="N262" i="24"/>
  <c r="J207" i="24"/>
  <c r="J106" i="24"/>
  <c r="K139" i="31"/>
  <c r="L215" i="24"/>
  <c r="M152" i="31"/>
  <c r="N228" i="24"/>
  <c r="G103" i="31"/>
  <c r="H236" i="24"/>
  <c r="J129" i="31"/>
  <c r="H82" i="31"/>
  <c r="Y45" i="22"/>
  <c r="I252" i="24"/>
  <c r="H90" i="31"/>
  <c r="Y53" i="22"/>
  <c r="I260" i="24"/>
  <c r="M205" i="24"/>
  <c r="F138" i="31"/>
  <c r="AE97" i="4"/>
  <c r="O214" i="24"/>
  <c r="P214" i="24"/>
  <c r="E306" i="19"/>
  <c r="G214" i="24"/>
  <c r="F146" i="31"/>
  <c r="AE105" i="4"/>
  <c r="O222" i="24"/>
  <c r="P222" i="24"/>
  <c r="E314" i="19"/>
  <c r="G222" i="24"/>
  <c r="J98" i="31"/>
  <c r="K231" i="24"/>
  <c r="J106" i="31"/>
  <c r="K239" i="24"/>
  <c r="F113" i="31"/>
  <c r="AE19" i="22"/>
  <c r="O246" i="24"/>
  <c r="G246" i="24"/>
  <c r="F85" i="31"/>
  <c r="AE28" i="22"/>
  <c r="W48" i="22"/>
  <c r="F93" i="31"/>
  <c r="AE36" i="22"/>
  <c r="W56" i="22"/>
  <c r="AE138" i="4"/>
  <c r="O291" i="24"/>
  <c r="AE130" i="4"/>
  <c r="O283" i="24"/>
  <c r="AE128" i="4"/>
  <c r="O281" i="24"/>
  <c r="J318" i="24"/>
  <c r="J370" i="24"/>
  <c r="Z114" i="22"/>
  <c r="G313" i="24"/>
  <c r="AE81" i="22"/>
  <c r="O313" i="24"/>
  <c r="H325" i="24"/>
  <c r="H377" i="24"/>
  <c r="X121" i="22"/>
  <c r="I333" i="24"/>
  <c r="I385" i="24"/>
  <c r="Y129" i="22"/>
  <c r="K345" i="24"/>
  <c r="N345" i="24"/>
  <c r="H368" i="24"/>
  <c r="L325" i="24"/>
  <c r="L377" i="24"/>
  <c r="AB121" i="22"/>
  <c r="G327" i="24"/>
  <c r="G379" i="24"/>
  <c r="W123" i="22"/>
  <c r="AE96" i="22"/>
  <c r="H364" i="24"/>
  <c r="K351" i="24"/>
  <c r="L319" i="24"/>
  <c r="L371" i="24"/>
  <c r="AB115" i="22"/>
  <c r="K329" i="24"/>
  <c r="K381" i="24"/>
  <c r="AA125" i="22"/>
  <c r="L362" i="24"/>
  <c r="I332" i="24"/>
  <c r="I384" i="24"/>
  <c r="Y128" i="22"/>
  <c r="H355" i="24"/>
  <c r="J320" i="24"/>
  <c r="J372" i="24"/>
  <c r="Z116" i="22"/>
  <c r="N326" i="24"/>
  <c r="N378" i="24"/>
  <c r="AD122" i="22"/>
  <c r="L347" i="24"/>
  <c r="G314" i="24"/>
  <c r="AE82" i="22"/>
  <c r="O314" i="24"/>
  <c r="G321" i="24"/>
  <c r="W117" i="22"/>
  <c r="AE90" i="22"/>
  <c r="J326" i="24"/>
  <c r="J378" i="24"/>
  <c r="Z122" i="22"/>
  <c r="I351" i="24"/>
  <c r="I328" i="24"/>
  <c r="I380" i="24"/>
  <c r="Y124" i="22"/>
  <c r="I348" i="24"/>
  <c r="I363" i="24"/>
  <c r="H362" i="24"/>
  <c r="G319" i="24"/>
  <c r="W115" i="22"/>
  <c r="AE88" i="22"/>
  <c r="G332" i="24"/>
  <c r="AE101" i="22"/>
  <c r="W128" i="22"/>
  <c r="M322" i="24"/>
  <c r="M374" i="24"/>
  <c r="AC118" i="22"/>
  <c r="H346" i="24"/>
  <c r="L356" i="24"/>
  <c r="K354" i="24"/>
  <c r="N325" i="24"/>
  <c r="N377" i="24"/>
  <c r="AD121" i="22"/>
  <c r="N338" i="24"/>
  <c r="N390" i="24"/>
  <c r="AD134" i="22"/>
  <c r="N331" i="24"/>
  <c r="N383" i="24"/>
  <c r="AD127" i="22"/>
  <c r="M340" i="24"/>
  <c r="M392" i="24"/>
  <c r="AC136" i="22"/>
  <c r="W131" i="22"/>
  <c r="G335" i="24"/>
  <c r="AE104" i="22"/>
  <c r="G304" i="24"/>
  <c r="AE72" i="22"/>
  <c r="O304" i="24"/>
  <c r="G315" i="24"/>
  <c r="AE83" i="22"/>
  <c r="O315" i="24"/>
  <c r="J351" i="24"/>
  <c r="H328" i="24"/>
  <c r="H380" i="24"/>
  <c r="X124" i="22"/>
  <c r="H339" i="24"/>
  <c r="H391" i="24"/>
  <c r="X135" i="22"/>
  <c r="L333" i="24"/>
  <c r="L385" i="24"/>
  <c r="AB129" i="22"/>
  <c r="N322" i="24"/>
  <c r="N374" i="24"/>
  <c r="AD118" i="22"/>
  <c r="G324" i="24"/>
  <c r="AE93" i="22"/>
  <c r="W120" i="22"/>
  <c r="L102" i="31"/>
  <c r="M235" i="24"/>
  <c r="AE12" i="4"/>
  <c r="I92" i="31"/>
  <c r="Z55" i="22"/>
  <c r="J262" i="24"/>
  <c r="I107" i="31"/>
  <c r="J240" i="24"/>
  <c r="AE37" i="4"/>
  <c r="AE46" i="4"/>
  <c r="L136" i="31"/>
  <c r="M212" i="24"/>
  <c r="M110" i="31"/>
  <c r="N243" i="24"/>
  <c r="J90" i="31"/>
  <c r="AA53" i="22"/>
  <c r="K260" i="24"/>
  <c r="AE92" i="4"/>
  <c r="I108" i="31"/>
  <c r="J241" i="24"/>
  <c r="AE40" i="4"/>
  <c r="AE48" i="4"/>
  <c r="AE69" i="4"/>
  <c r="O186" i="24"/>
  <c r="D7" i="19"/>
  <c r="G186" i="24"/>
  <c r="G204" i="24"/>
  <c r="G142" i="31"/>
  <c r="H218" i="24"/>
  <c r="I83" i="31"/>
  <c r="Z46" i="22"/>
  <c r="L106" i="31"/>
  <c r="M239" i="24"/>
  <c r="K140" i="31"/>
  <c r="L216" i="24"/>
  <c r="K81" i="31"/>
  <c r="AB44" i="22"/>
  <c r="J108" i="31"/>
  <c r="K241" i="24"/>
  <c r="F80" i="31"/>
  <c r="AE23" i="22"/>
  <c r="W43" i="22"/>
  <c r="F88" i="31"/>
  <c r="W51" i="22"/>
  <c r="AE31" i="22"/>
  <c r="L202" i="24"/>
  <c r="AE75" i="4"/>
  <c r="O192" i="24"/>
  <c r="D17" i="19"/>
  <c r="G192" i="24"/>
  <c r="G210" i="24"/>
  <c r="AE84" i="4"/>
  <c r="J142" i="31"/>
  <c r="K218" i="24"/>
  <c r="K27" i="24"/>
  <c r="I259" i="19"/>
  <c r="F150" i="31"/>
  <c r="AE109" i="4"/>
  <c r="O226" i="24"/>
  <c r="P226" i="24"/>
  <c r="E318" i="19"/>
  <c r="G226" i="24"/>
  <c r="F102" i="31"/>
  <c r="AE8" i="22"/>
  <c r="G235" i="24"/>
  <c r="G110" i="31"/>
  <c r="H243" i="24"/>
  <c r="F81" i="31"/>
  <c r="AE24" i="22"/>
  <c r="W44" i="22"/>
  <c r="G251" i="24"/>
  <c r="F89" i="31"/>
  <c r="W52" i="22"/>
  <c r="AE32" i="22"/>
  <c r="G259" i="24"/>
  <c r="L203" i="24"/>
  <c r="AE77" i="4"/>
  <c r="AE85" i="4"/>
  <c r="M141" i="31"/>
  <c r="N217" i="24"/>
  <c r="H148" i="31"/>
  <c r="I224" i="24"/>
  <c r="I105" i="31"/>
  <c r="J238" i="24"/>
  <c r="L131" i="31"/>
  <c r="L36" i="31"/>
  <c r="L84" i="31"/>
  <c r="AC47" i="22"/>
  <c r="M254" i="24"/>
  <c r="L92" i="31"/>
  <c r="AC55" i="22"/>
  <c r="M262" i="24"/>
  <c r="J139" i="31"/>
  <c r="K215" i="24"/>
  <c r="K147" i="31"/>
  <c r="L223" i="24"/>
  <c r="F99" i="31"/>
  <c r="AE5" i="22"/>
  <c r="G232" i="24"/>
  <c r="F107" i="31"/>
  <c r="AE13" i="22"/>
  <c r="G240" i="24"/>
  <c r="K78" i="31"/>
  <c r="AB41" i="22"/>
  <c r="L248" i="24"/>
  <c r="K86" i="31"/>
  <c r="AB49" i="22"/>
  <c r="L256" i="24"/>
  <c r="K94" i="31"/>
  <c r="AB57" i="22"/>
  <c r="L264" i="24"/>
  <c r="K209" i="24"/>
  <c r="G141" i="31"/>
  <c r="H217" i="24"/>
  <c r="L147" i="31"/>
  <c r="M223" i="24"/>
  <c r="I98" i="31"/>
  <c r="J231" i="24"/>
  <c r="M104" i="31"/>
  <c r="N237" i="24"/>
  <c r="F112" i="31"/>
  <c r="AE18" i="22"/>
  <c r="G245" i="24"/>
  <c r="F84" i="31"/>
  <c r="AE27" i="22"/>
  <c r="W47" i="22"/>
  <c r="F92" i="31"/>
  <c r="AE35" i="22"/>
  <c r="W55" i="22"/>
  <c r="N207" i="24"/>
  <c r="J140" i="31"/>
  <c r="K216" i="24"/>
  <c r="K148" i="31"/>
  <c r="L224" i="24"/>
  <c r="F100" i="31"/>
  <c r="AE6" i="22"/>
  <c r="G233" i="24"/>
  <c r="G108" i="31"/>
  <c r="H241" i="24"/>
  <c r="L79" i="31"/>
  <c r="AC42" i="22"/>
  <c r="M249" i="24"/>
  <c r="L87" i="31"/>
  <c r="AC50" i="22"/>
  <c r="M257" i="24"/>
  <c r="AE119" i="4"/>
  <c r="O272" i="24"/>
  <c r="AE134" i="4"/>
  <c r="O287" i="24"/>
  <c r="AE121" i="4"/>
  <c r="O274" i="24"/>
  <c r="AE116" i="4"/>
  <c r="O269" i="24"/>
  <c r="AE129" i="4"/>
  <c r="O282" i="24"/>
  <c r="M347" i="24"/>
  <c r="N328" i="24"/>
  <c r="N380" i="24"/>
  <c r="AD124" i="22"/>
  <c r="H350" i="24"/>
  <c r="J360" i="24"/>
  <c r="G334" i="24"/>
  <c r="AE103" i="22"/>
  <c r="W130" i="22"/>
  <c r="G310" i="24"/>
  <c r="AE78" i="22"/>
  <c r="O310" i="24"/>
  <c r="M356" i="24"/>
  <c r="I350" i="24"/>
  <c r="M330" i="24"/>
  <c r="M382" i="24"/>
  <c r="AC126" i="22"/>
  <c r="J346" i="24"/>
  <c r="K320" i="24"/>
  <c r="K372" i="24"/>
  <c r="AA116" i="22"/>
  <c r="L339" i="24"/>
  <c r="L391" i="24"/>
  <c r="AB135" i="22"/>
  <c r="M348" i="24"/>
  <c r="M354" i="24"/>
  <c r="H338" i="24"/>
  <c r="H390" i="24"/>
  <c r="X134" i="22"/>
  <c r="J348" i="24"/>
  <c r="H347" i="24"/>
  <c r="AD131" i="22"/>
  <c r="N335" i="24"/>
  <c r="N387" i="24"/>
  <c r="G303" i="24"/>
  <c r="AE71" i="22"/>
  <c r="O303" i="24"/>
  <c r="K328" i="24"/>
  <c r="K380" i="24"/>
  <c r="AA124" i="22"/>
  <c r="I335" i="24"/>
  <c r="I387" i="24"/>
  <c r="Y131" i="22"/>
  <c r="H367" i="24"/>
  <c r="G318" i="24"/>
  <c r="G370" i="24"/>
  <c r="AE87" i="22"/>
  <c r="W114" i="22"/>
  <c r="G330" i="24"/>
  <c r="G382" i="24"/>
  <c r="W126" i="22"/>
  <c r="AE99" i="22"/>
  <c r="M352" i="24"/>
  <c r="L353" i="24"/>
  <c r="M321" i="24"/>
  <c r="M373" i="24"/>
  <c r="AC117" i="22"/>
  <c r="M336" i="24"/>
  <c r="M388" i="24"/>
  <c r="AC132" i="22"/>
  <c r="G326" i="24"/>
  <c r="G378" i="24"/>
  <c r="W122" i="22"/>
  <c r="AE95" i="22"/>
  <c r="H359" i="24"/>
  <c r="L367" i="24"/>
  <c r="G297" i="24"/>
  <c r="AE65" i="22"/>
  <c r="O297" i="24"/>
  <c r="L329" i="24"/>
  <c r="L381" i="24"/>
  <c r="AB125" i="22"/>
  <c r="L340" i="24"/>
  <c r="L392" i="24"/>
  <c r="AB136" i="22"/>
  <c r="H335" i="24"/>
  <c r="H387" i="24"/>
  <c r="X131" i="22"/>
  <c r="I322" i="24"/>
  <c r="I374" i="24"/>
  <c r="Y118" i="22"/>
  <c r="K346" i="24"/>
  <c r="K359" i="24"/>
  <c r="H360" i="24"/>
  <c r="N318" i="24"/>
  <c r="N370" i="24"/>
  <c r="AD114" i="22"/>
  <c r="N330" i="24"/>
  <c r="N382" i="24"/>
  <c r="AD126" i="22"/>
  <c r="AD137" i="22"/>
  <c r="N341" i="24"/>
  <c r="N393" i="24"/>
  <c r="L336" i="24"/>
  <c r="L388" i="24"/>
  <c r="AB132" i="22"/>
  <c r="H326" i="24"/>
  <c r="H378" i="24"/>
  <c r="X122" i="22"/>
  <c r="I327" i="24"/>
  <c r="I379" i="24"/>
  <c r="Y123" i="22"/>
  <c r="AE3" i="4"/>
  <c r="AE11" i="4"/>
  <c r="L140" i="31"/>
  <c r="M216" i="24"/>
  <c r="L81" i="31"/>
  <c r="AC44" i="22"/>
  <c r="M251" i="24"/>
  <c r="I141" i="31"/>
  <c r="J217" i="24"/>
  <c r="H194" i="24"/>
  <c r="H93" i="24"/>
  <c r="J141" i="31"/>
  <c r="K217" i="24"/>
  <c r="K26" i="24"/>
  <c r="I258" i="19"/>
  <c r="K82" i="31"/>
  <c r="AB45" i="22"/>
  <c r="L252" i="24"/>
  <c r="M209" i="24"/>
  <c r="AE39" i="4"/>
  <c r="AE47" i="4"/>
  <c r="K144" i="31"/>
  <c r="L220" i="24"/>
  <c r="L80" i="31"/>
  <c r="AC43" i="22"/>
  <c r="M250" i="24"/>
  <c r="AE8" i="4"/>
  <c r="AE16" i="4"/>
  <c r="H196" i="24"/>
  <c r="F147" i="31"/>
  <c r="AE106" i="4"/>
  <c r="O223" i="24"/>
  <c r="P223" i="24"/>
  <c r="E315" i="19"/>
  <c r="G223" i="24"/>
  <c r="I91" i="31"/>
  <c r="Z54" i="22"/>
  <c r="H142" i="31"/>
  <c r="I218" i="24"/>
  <c r="K130" i="31"/>
  <c r="AE22" i="4"/>
  <c r="AE30" i="4"/>
  <c r="L194" i="24"/>
  <c r="AE73" i="4"/>
  <c r="O190" i="24"/>
  <c r="D9" i="19"/>
  <c r="G190" i="24"/>
  <c r="G208" i="24"/>
  <c r="L150" i="31"/>
  <c r="M226" i="24"/>
  <c r="K89" i="31"/>
  <c r="AB52" i="22"/>
  <c r="L259" i="24"/>
  <c r="G139" i="31"/>
  <c r="H215" i="24"/>
  <c r="K145" i="31"/>
  <c r="L221" i="24"/>
  <c r="G97" i="31"/>
  <c r="H230" i="24"/>
  <c r="K122" i="31"/>
  <c r="F110" i="31"/>
  <c r="AE16" i="22"/>
  <c r="G243" i="24"/>
  <c r="L82" i="31"/>
  <c r="AC45" i="22"/>
  <c r="M252" i="24"/>
  <c r="L90" i="31"/>
  <c r="AC53" i="22"/>
  <c r="M260" i="24"/>
  <c r="F136" i="31"/>
  <c r="AE95" i="4"/>
  <c r="O212" i="24"/>
  <c r="P212" i="24"/>
  <c r="E304" i="19"/>
  <c r="G212" i="24"/>
  <c r="G21" i="24"/>
  <c r="F144" i="31"/>
  <c r="AE103" i="4"/>
  <c r="O220" i="24"/>
  <c r="P220" i="24"/>
  <c r="E312" i="19"/>
  <c r="G220" i="24"/>
  <c r="J152" i="31"/>
  <c r="K228" i="24"/>
  <c r="J123" i="31"/>
  <c r="M111" i="31"/>
  <c r="N244" i="24"/>
  <c r="L83" i="31"/>
  <c r="AC46" i="22"/>
  <c r="M253" i="24"/>
  <c r="L91" i="31"/>
  <c r="AC54" i="22"/>
  <c r="M261" i="24"/>
  <c r="J205" i="24"/>
  <c r="J104" i="24"/>
  <c r="I143" i="31"/>
  <c r="J219" i="24"/>
  <c r="G150" i="31"/>
  <c r="H226" i="24"/>
  <c r="K100" i="31"/>
  <c r="L233" i="24"/>
  <c r="J78" i="31"/>
  <c r="AA41" i="22"/>
  <c r="K248" i="24"/>
  <c r="J86" i="31"/>
  <c r="AA49" i="22"/>
  <c r="K256" i="24"/>
  <c r="J94" i="31"/>
  <c r="AA57" i="22"/>
  <c r="K264" i="24"/>
  <c r="J209" i="24"/>
  <c r="F141" i="31"/>
  <c r="AE100" i="4"/>
  <c r="O217" i="24"/>
  <c r="P217" i="24"/>
  <c r="E309" i="19"/>
  <c r="G217" i="24"/>
  <c r="G149" i="31"/>
  <c r="H225" i="24"/>
  <c r="J101" i="31"/>
  <c r="K234" i="24"/>
  <c r="K109" i="31"/>
  <c r="L242" i="24"/>
  <c r="I80" i="31"/>
  <c r="Z43" i="22"/>
  <c r="I88" i="31"/>
  <c r="Z51" i="22"/>
  <c r="J258" i="24"/>
  <c r="N203" i="24"/>
  <c r="I136" i="31"/>
  <c r="J212" i="24"/>
  <c r="M142" i="31"/>
  <c r="N218" i="24"/>
  <c r="H149" i="31"/>
  <c r="I225" i="24"/>
  <c r="I106" i="31"/>
  <c r="J239" i="24"/>
  <c r="L78" i="31"/>
  <c r="AC41" i="22"/>
  <c r="M248" i="24"/>
  <c r="L86" i="31"/>
  <c r="AC49" i="22"/>
  <c r="M256" i="24"/>
  <c r="L94" i="31"/>
  <c r="L37" i="31"/>
  <c r="AC57" i="22"/>
  <c r="M264" i="24"/>
  <c r="L209" i="24"/>
  <c r="F142" i="31"/>
  <c r="AE101" i="4"/>
  <c r="O218" i="24"/>
  <c r="P218" i="24"/>
  <c r="E310" i="19"/>
  <c r="G218" i="24"/>
  <c r="J150" i="31"/>
  <c r="K226" i="24"/>
  <c r="J121" i="31"/>
  <c r="M109" i="31"/>
  <c r="N242" i="24"/>
  <c r="J81" i="31"/>
  <c r="AA44" i="22"/>
  <c r="K251" i="24"/>
  <c r="J89" i="31"/>
  <c r="AA52" i="22"/>
  <c r="K259" i="24"/>
  <c r="AE126" i="4"/>
  <c r="O279" i="24"/>
  <c r="AE117" i="4"/>
  <c r="O270" i="24"/>
  <c r="AE131" i="4"/>
  <c r="O284" i="24"/>
  <c r="I318" i="24"/>
  <c r="I370" i="24"/>
  <c r="Y114" i="22"/>
  <c r="L366" i="24"/>
  <c r="M376" i="24"/>
  <c r="L355" i="24"/>
  <c r="M349" i="24"/>
  <c r="G339" i="24"/>
  <c r="AE108" i="22"/>
  <c r="W135" i="22"/>
  <c r="L328" i="24"/>
  <c r="L380" i="24"/>
  <c r="AB124" i="22"/>
  <c r="M355" i="24"/>
  <c r="M337" i="24"/>
  <c r="M389" i="24"/>
  <c r="AC133" i="22"/>
  <c r="K363" i="24"/>
  <c r="H357" i="24"/>
  <c r="M329" i="24"/>
  <c r="M381" i="24"/>
  <c r="AC125" i="22"/>
  <c r="G301" i="24"/>
  <c r="AE69" i="22"/>
  <c r="O301" i="24"/>
  <c r="K348" i="24"/>
  <c r="I357" i="24"/>
  <c r="I319" i="24"/>
  <c r="I371" i="24"/>
  <c r="Y115" i="22"/>
  <c r="K322" i="24"/>
  <c r="K374" i="24"/>
  <c r="AA118" i="22"/>
  <c r="J365" i="24"/>
  <c r="H356" i="24"/>
  <c r="K357" i="24"/>
  <c r="J336" i="24"/>
  <c r="J388" i="24"/>
  <c r="Z132" i="22"/>
  <c r="J361" i="24"/>
  <c r="I362" i="24"/>
  <c r="M320" i="24"/>
  <c r="M372" i="24"/>
  <c r="AC116" i="22"/>
  <c r="M334" i="24"/>
  <c r="M386" i="24"/>
  <c r="AC130" i="22"/>
  <c r="I356" i="24"/>
  <c r="I367" i="24"/>
  <c r="K325" i="24"/>
  <c r="K377" i="24"/>
  <c r="AA121" i="22"/>
  <c r="K338" i="24"/>
  <c r="K390" i="24"/>
  <c r="AA134" i="22"/>
  <c r="I331" i="24"/>
  <c r="I383" i="24"/>
  <c r="Y127" i="22"/>
  <c r="J350" i="24"/>
  <c r="K360" i="24"/>
  <c r="J319" i="24"/>
  <c r="J371" i="24"/>
  <c r="Z115" i="22"/>
  <c r="J332" i="24"/>
  <c r="J384" i="24"/>
  <c r="Z128" i="22"/>
  <c r="J374" i="24"/>
  <c r="I336" i="24"/>
  <c r="I388" i="24"/>
  <c r="Y132" i="22"/>
  <c r="K326" i="24"/>
  <c r="K378" i="24"/>
  <c r="AA122" i="22"/>
  <c r="G296" i="24"/>
  <c r="AE64" i="22"/>
  <c r="O296" i="24"/>
  <c r="G311" i="24"/>
  <c r="AE79" i="22"/>
  <c r="O311" i="24"/>
  <c r="L358" i="24"/>
  <c r="L320" i="24"/>
  <c r="L372" i="24"/>
  <c r="AB116" i="22"/>
  <c r="L334" i="24"/>
  <c r="L386" i="24"/>
  <c r="AB130" i="22"/>
  <c r="H324" i="24"/>
  <c r="H376" i="24"/>
  <c r="X120" i="22"/>
  <c r="J338" i="24"/>
  <c r="J390" i="24"/>
  <c r="Z134" i="22"/>
  <c r="J331" i="24"/>
  <c r="J383" i="24"/>
  <c r="Z127" i="22"/>
  <c r="H138" i="31"/>
  <c r="I214" i="24"/>
  <c r="J107" i="31"/>
  <c r="K240" i="24"/>
  <c r="M194" i="24"/>
  <c r="AE70" i="4"/>
  <c r="O187" i="24"/>
  <c r="D3" i="19"/>
  <c r="G187" i="24"/>
  <c r="G205" i="24"/>
  <c r="H84" i="31"/>
  <c r="Y47" i="22"/>
  <c r="I254" i="24"/>
  <c r="G146" i="31"/>
  <c r="H222" i="24"/>
  <c r="H31" i="24"/>
  <c r="F263" i="19"/>
  <c r="AE6" i="4"/>
  <c r="AE14" i="4"/>
  <c r="AE60" i="4"/>
  <c r="O177" i="24"/>
  <c r="D4" i="19"/>
  <c r="G177" i="24"/>
  <c r="G195" i="24"/>
  <c r="M206" i="24"/>
  <c r="H146" i="31"/>
  <c r="I222" i="24"/>
  <c r="G85" i="31"/>
  <c r="X48" i="22"/>
  <c r="N206" i="24"/>
  <c r="M149" i="31"/>
  <c r="N225" i="24"/>
  <c r="H85" i="31"/>
  <c r="Y48" i="22"/>
  <c r="I255" i="24"/>
  <c r="AE62" i="4"/>
  <c r="O179" i="24"/>
  <c r="D5" i="19"/>
  <c r="G179" i="24"/>
  <c r="G197" i="24"/>
  <c r="H152" i="31"/>
  <c r="I228" i="24"/>
  <c r="G147" i="31"/>
  <c r="H223" i="24"/>
  <c r="F78" i="31"/>
  <c r="AE21" i="22"/>
  <c r="W41" i="22"/>
  <c r="G248" i="24"/>
  <c r="G93" i="24"/>
  <c r="K195" i="24"/>
  <c r="G94" i="31"/>
  <c r="X57" i="22"/>
  <c r="AE74" i="4"/>
  <c r="O191" i="24"/>
  <c r="G191" i="24"/>
  <c r="G209" i="24"/>
  <c r="AE83" i="4"/>
  <c r="I146" i="31"/>
  <c r="J222" i="24"/>
  <c r="I104" i="31"/>
  <c r="J237" i="24"/>
  <c r="L111" i="31"/>
  <c r="M244" i="24"/>
  <c r="K83" i="31"/>
  <c r="AB46" i="22"/>
  <c r="L253" i="24"/>
  <c r="K91" i="31"/>
  <c r="K34" i="31"/>
  <c r="AB54" i="22"/>
  <c r="L261" i="24"/>
  <c r="I205" i="24"/>
  <c r="L137" i="31"/>
  <c r="M213" i="24"/>
  <c r="L145" i="31"/>
  <c r="M221" i="24"/>
  <c r="H97" i="31"/>
  <c r="I230" i="24"/>
  <c r="H105" i="31"/>
  <c r="I238" i="24"/>
  <c r="K112" i="31"/>
  <c r="L245" i="24"/>
  <c r="K84" i="31"/>
  <c r="K27" i="31"/>
  <c r="AB47" i="22"/>
  <c r="L254" i="24"/>
  <c r="K92" i="31"/>
  <c r="K35" i="31"/>
  <c r="AB55" i="22"/>
  <c r="L262" i="24"/>
  <c r="I206" i="24"/>
  <c r="M137" i="31"/>
  <c r="N213" i="24"/>
  <c r="N22" i="24"/>
  <c r="N40" i="24"/>
  <c r="G144" i="31"/>
  <c r="H220" i="24"/>
  <c r="I101" i="31"/>
  <c r="J234" i="24"/>
  <c r="M107" i="31"/>
  <c r="N240" i="24"/>
  <c r="I79" i="31"/>
  <c r="Z42" i="22"/>
  <c r="J249" i="24"/>
  <c r="I87" i="31"/>
  <c r="Z50" i="22"/>
  <c r="N202" i="24"/>
  <c r="I210" i="24"/>
  <c r="I109" i="24"/>
  <c r="L142" i="31"/>
  <c r="M218" i="24"/>
  <c r="H150" i="31"/>
  <c r="I226" i="24"/>
  <c r="H102" i="31"/>
  <c r="I235" i="24"/>
  <c r="I110" i="31"/>
  <c r="J243" i="24"/>
  <c r="H81" i="31"/>
  <c r="H24" i="31"/>
  <c r="Y44" i="22"/>
  <c r="I251" i="24"/>
  <c r="H89" i="31"/>
  <c r="I259" i="24"/>
  <c r="M204" i="24"/>
  <c r="G60" i="31"/>
  <c r="K143" i="31"/>
  <c r="L219" i="24"/>
  <c r="I150" i="31"/>
  <c r="J226" i="24"/>
  <c r="M100" i="31"/>
  <c r="N233" i="24"/>
  <c r="G126" i="31"/>
  <c r="G31" i="31"/>
  <c r="G170" i="31"/>
  <c r="K79" i="31"/>
  <c r="AB42" i="22"/>
  <c r="K87" i="31"/>
  <c r="AB50" i="22"/>
  <c r="L257" i="24"/>
  <c r="H202" i="24"/>
  <c r="H101" i="24"/>
  <c r="K210" i="24"/>
  <c r="L143" i="31"/>
  <c r="M219" i="24"/>
  <c r="H103" i="31"/>
  <c r="I236" i="24"/>
  <c r="K129" i="31"/>
  <c r="I82" i="31"/>
  <c r="Z45" i="22"/>
  <c r="J252" i="24"/>
  <c r="I90" i="31"/>
  <c r="Z53" i="22"/>
  <c r="J260" i="24"/>
  <c r="AE118" i="4"/>
  <c r="O271" i="24"/>
  <c r="AE122" i="4"/>
  <c r="O275" i="24"/>
  <c r="AE135" i="4"/>
  <c r="O288" i="24"/>
  <c r="L332" i="24"/>
  <c r="L384" i="24"/>
  <c r="AB128" i="22"/>
  <c r="L360" i="24"/>
  <c r="N327" i="24"/>
  <c r="N379" i="24"/>
  <c r="AD123" i="22"/>
  <c r="L318" i="24"/>
  <c r="L370" i="24"/>
  <c r="AB114" i="22"/>
  <c r="Y137" i="22"/>
  <c r="I341" i="24"/>
  <c r="I393" i="24"/>
  <c r="I330" i="24"/>
  <c r="I382" i="24"/>
  <c r="Y126" i="22"/>
  <c r="I349" i="24"/>
  <c r="K339" i="24"/>
  <c r="K391" i="24"/>
  <c r="AA135" i="22"/>
  <c r="J354" i="24"/>
  <c r="I364" i="24"/>
  <c r="L322" i="24"/>
  <c r="L374" i="24"/>
  <c r="AB118" i="22"/>
  <c r="H349" i="24"/>
  <c r="K368" i="24"/>
  <c r="K364" i="24"/>
  <c r="M323" i="24"/>
  <c r="M375" i="24"/>
  <c r="AC119" i="22"/>
  <c r="M326" i="24"/>
  <c r="M378" i="24"/>
  <c r="AC122" i="22"/>
  <c r="I359" i="24"/>
  <c r="J359" i="24"/>
  <c r="L354" i="24"/>
  <c r="L338" i="24"/>
  <c r="L390" i="24"/>
  <c r="AB134" i="22"/>
  <c r="H363" i="24"/>
  <c r="K358" i="24"/>
  <c r="L321" i="24"/>
  <c r="L373" i="24"/>
  <c r="AB117" i="22"/>
  <c r="G293" i="24"/>
  <c r="AE61" i="22"/>
  <c r="O293" i="24"/>
  <c r="G305" i="24"/>
  <c r="AE73" i="22"/>
  <c r="O305" i="24"/>
  <c r="G316" i="24"/>
  <c r="AE84" i="22"/>
  <c r="O316" i="24"/>
  <c r="H351" i="24"/>
  <c r="J328" i="24"/>
  <c r="J380" i="24"/>
  <c r="Z124" i="22"/>
  <c r="J339" i="24"/>
  <c r="J391" i="24"/>
  <c r="Z135" i="22"/>
  <c r="J333" i="24"/>
  <c r="J385" i="24"/>
  <c r="Z129" i="22"/>
  <c r="H352" i="24"/>
  <c r="L363" i="24"/>
  <c r="M362" i="24"/>
  <c r="I320" i="24"/>
  <c r="I372" i="24"/>
  <c r="Y116" i="22"/>
  <c r="I334" i="24"/>
  <c r="I386" i="24"/>
  <c r="Y130" i="22"/>
  <c r="K324" i="24"/>
  <c r="K376" i="24"/>
  <c r="AA120" i="22"/>
  <c r="H337" i="24"/>
  <c r="H389" i="24"/>
  <c r="X133" i="22"/>
  <c r="L327" i="24"/>
  <c r="L379" i="24"/>
  <c r="AB123" i="22"/>
  <c r="M350" i="24"/>
  <c r="M364" i="24"/>
  <c r="K321" i="24"/>
  <c r="K373" i="24"/>
  <c r="AA117" i="22"/>
  <c r="K336" i="24"/>
  <c r="K388" i="24"/>
  <c r="AA132" i="22"/>
  <c r="I326" i="24"/>
  <c r="I378" i="24"/>
  <c r="Y122" i="22"/>
  <c r="I339" i="24"/>
  <c r="I391" i="24"/>
  <c r="Y135" i="22"/>
  <c r="K333" i="24"/>
  <c r="K385" i="24"/>
  <c r="AA129" i="22"/>
  <c r="J145" i="31"/>
  <c r="K221" i="24"/>
  <c r="L89" i="31"/>
  <c r="AC52" i="22"/>
  <c r="M259" i="24"/>
  <c r="M148" i="31"/>
  <c r="N224" i="24"/>
  <c r="K98" i="31"/>
  <c r="L231" i="24"/>
  <c r="K90" i="31"/>
  <c r="AB53" i="22"/>
  <c r="L260" i="24"/>
  <c r="G152" i="31"/>
  <c r="H228" i="24"/>
  <c r="L88" i="31"/>
  <c r="AC51" i="22"/>
  <c r="M258" i="24"/>
  <c r="L110" i="31"/>
  <c r="M243" i="24"/>
  <c r="F101" i="31"/>
  <c r="AE7" i="22"/>
  <c r="G234" i="24"/>
  <c r="AE21" i="4"/>
  <c r="AE29" i="4"/>
  <c r="H204" i="24"/>
  <c r="K150" i="31"/>
  <c r="L226" i="24"/>
  <c r="L35" i="24"/>
  <c r="J267" i="19"/>
  <c r="J83" i="31"/>
  <c r="J26" i="31"/>
  <c r="AA46" i="22"/>
  <c r="K253" i="24"/>
  <c r="J196" i="24"/>
  <c r="J95" i="24"/>
  <c r="AE82" i="4"/>
  <c r="J99" i="31"/>
  <c r="K232" i="24"/>
  <c r="M140" i="31"/>
  <c r="N216" i="24"/>
  <c r="N25" i="24"/>
  <c r="H147" i="31"/>
  <c r="I223" i="24"/>
  <c r="I32" i="24"/>
  <c r="G264" i="19"/>
  <c r="M117" i="31"/>
  <c r="M22" i="31"/>
  <c r="G105" i="31"/>
  <c r="H238" i="24"/>
  <c r="J112" i="31"/>
  <c r="K245" i="24"/>
  <c r="J84" i="31"/>
  <c r="J27" i="31"/>
  <c r="AA47" i="22"/>
  <c r="K254" i="24"/>
  <c r="J92" i="31"/>
  <c r="AA55" i="22"/>
  <c r="K262" i="24"/>
  <c r="J138" i="31"/>
  <c r="K214" i="24"/>
  <c r="J146" i="31"/>
  <c r="K222" i="24"/>
  <c r="F98" i="31"/>
  <c r="AE4" i="22"/>
  <c r="G231" i="24"/>
  <c r="F106" i="31"/>
  <c r="AE12" i="22"/>
  <c r="G239" i="24"/>
  <c r="J113" i="31"/>
  <c r="K246" i="24"/>
  <c r="J85" i="31"/>
  <c r="J28" i="31"/>
  <c r="AA48" i="22"/>
  <c r="K255" i="24"/>
  <c r="J93" i="31"/>
  <c r="AA56" i="22"/>
  <c r="K263" i="24"/>
  <c r="K138" i="31"/>
  <c r="L214" i="24"/>
  <c r="G102" i="31"/>
  <c r="H235" i="24"/>
  <c r="L108" i="31"/>
  <c r="M241" i="24"/>
  <c r="H80" i="31"/>
  <c r="Y43" i="22"/>
  <c r="I250" i="24"/>
  <c r="H88" i="31"/>
  <c r="Y51" i="22"/>
  <c r="I258" i="24"/>
  <c r="J143" i="31"/>
  <c r="K219" i="24"/>
  <c r="K28" i="24"/>
  <c r="K46" i="24"/>
  <c r="F151" i="31"/>
  <c r="AE110" i="4"/>
  <c r="O227" i="24"/>
  <c r="P227" i="24"/>
  <c r="E319" i="19"/>
  <c r="G227" i="24"/>
  <c r="F103" i="31"/>
  <c r="AE9" i="22"/>
  <c r="G236" i="24"/>
  <c r="G111" i="31"/>
  <c r="H244" i="24"/>
  <c r="G90" i="31"/>
  <c r="X53" i="22"/>
  <c r="AE79" i="4"/>
  <c r="AE87" i="4"/>
  <c r="I144" i="31"/>
  <c r="J220" i="24"/>
  <c r="K101" i="31"/>
  <c r="L234" i="24"/>
  <c r="F108" i="31"/>
  <c r="AE14" i="22"/>
  <c r="G241" i="24"/>
  <c r="J80" i="31"/>
  <c r="AA43" i="22"/>
  <c r="K250" i="24"/>
  <c r="J88" i="31"/>
  <c r="AA51" i="22"/>
  <c r="K258" i="24"/>
  <c r="AE68" i="4"/>
  <c r="O185" i="24"/>
  <c r="J136" i="31"/>
  <c r="K212" i="24"/>
  <c r="J144" i="31"/>
  <c r="K220" i="24"/>
  <c r="F152" i="31"/>
  <c r="AE111" i="4"/>
  <c r="O228" i="24"/>
  <c r="P228" i="24"/>
  <c r="E320" i="19"/>
  <c r="G228" i="24"/>
  <c r="F104" i="31"/>
  <c r="AE10" i="22"/>
  <c r="G237" i="24"/>
  <c r="I111" i="31"/>
  <c r="J244" i="24"/>
  <c r="H83" i="31"/>
  <c r="Y46" i="22"/>
  <c r="I253" i="24"/>
  <c r="H91" i="31"/>
  <c r="Y54" i="22"/>
  <c r="I261" i="24"/>
  <c r="AE137" i="4"/>
  <c r="O290" i="24"/>
  <c r="AE136" i="4"/>
  <c r="O289" i="24"/>
  <c r="N340" i="24"/>
  <c r="N392" i="24"/>
  <c r="AD136" i="22"/>
  <c r="M333" i="24"/>
  <c r="M385" i="24"/>
  <c r="AC129" i="22"/>
  <c r="H361" i="24"/>
  <c r="G320" i="24"/>
  <c r="AE89" i="22"/>
  <c r="W116" i="22"/>
  <c r="L324" i="24"/>
  <c r="L376" i="24"/>
  <c r="AB120" i="22"/>
  <c r="N336" i="24"/>
  <c r="N388" i="24"/>
  <c r="AD132" i="22"/>
  <c r="L361" i="24"/>
  <c r="M318" i="24"/>
  <c r="M370" i="24"/>
  <c r="AC114" i="22"/>
  <c r="Z137" i="22"/>
  <c r="J341" i="24"/>
  <c r="J393" i="24"/>
  <c r="G295" i="24"/>
  <c r="AE63" i="22"/>
  <c r="O295" i="24"/>
  <c r="J367" i="24"/>
  <c r="K356" i="24"/>
  <c r="H323" i="24"/>
  <c r="H375" i="24"/>
  <c r="X119" i="22"/>
  <c r="K367" i="24"/>
  <c r="G328" i="24"/>
  <c r="W124" i="22"/>
  <c r="AE97" i="22"/>
  <c r="H331" i="24"/>
  <c r="H383" i="24"/>
  <c r="X127" i="22"/>
  <c r="I368" i="24"/>
  <c r="H345" i="24"/>
  <c r="J363" i="24"/>
  <c r="K340" i="24"/>
  <c r="K392" i="24"/>
  <c r="AA136" i="22"/>
  <c r="M353" i="24"/>
  <c r="K323" i="24"/>
  <c r="K375" i="24"/>
  <c r="AA119" i="22"/>
  <c r="M346" i="24"/>
  <c r="M359" i="24"/>
  <c r="J349" i="24"/>
  <c r="I329" i="24"/>
  <c r="I381" i="24"/>
  <c r="Y125" i="22"/>
  <c r="I340" i="24"/>
  <c r="I392" i="24"/>
  <c r="Y136" i="22"/>
  <c r="AA131" i="22"/>
  <c r="K335" i="24"/>
  <c r="K387" i="24"/>
  <c r="J364" i="24"/>
  <c r="G306" i="24"/>
  <c r="AE74" i="22"/>
  <c r="O306" i="24"/>
  <c r="H321" i="24"/>
  <c r="H373" i="24"/>
  <c r="X117" i="22"/>
  <c r="H336" i="24"/>
  <c r="H388" i="24"/>
  <c r="X132" i="22"/>
  <c r="L326" i="24"/>
  <c r="L378" i="24"/>
  <c r="AB122" i="22"/>
  <c r="G338" i="24"/>
  <c r="W134" i="22"/>
  <c r="AE107" i="22"/>
  <c r="M331" i="24"/>
  <c r="M383" i="24"/>
  <c r="AC127" i="22"/>
  <c r="K352" i="24"/>
  <c r="J323" i="24"/>
  <c r="J375" i="24"/>
  <c r="Z119" i="22"/>
  <c r="J337" i="24"/>
  <c r="J389" i="24"/>
  <c r="Z133" i="22"/>
  <c r="J327" i="24"/>
  <c r="J379" i="24"/>
  <c r="Z123" i="22"/>
  <c r="H340" i="24"/>
  <c r="H392" i="24"/>
  <c r="X136" i="22"/>
  <c r="AB131" i="22"/>
  <c r="L335" i="24"/>
  <c r="L387" i="24"/>
  <c r="J118" i="24"/>
  <c r="I127" i="24"/>
  <c r="H118" i="24"/>
  <c r="G125" i="24"/>
  <c r="H116" i="24"/>
  <c r="J120" i="24"/>
  <c r="H119" i="24"/>
  <c r="J121" i="24"/>
  <c r="H120" i="24"/>
  <c r="H127" i="24"/>
  <c r="J117" i="24"/>
  <c r="G117" i="24"/>
  <c r="J123" i="24"/>
  <c r="L115" i="24"/>
  <c r="I128" i="24"/>
  <c r="G118" i="24"/>
  <c r="J125" i="24"/>
  <c r="L122" i="24"/>
  <c r="H128" i="24"/>
  <c r="H123" i="24"/>
  <c r="L113" i="24"/>
  <c r="G126" i="24"/>
  <c r="G119" i="24"/>
  <c r="G121" i="24"/>
  <c r="G114" i="24"/>
  <c r="H124" i="24"/>
  <c r="J114" i="24"/>
  <c r="G127" i="24"/>
  <c r="G122" i="24"/>
  <c r="H115" i="24"/>
  <c r="H125" i="24"/>
  <c r="O204" i="24"/>
  <c r="D10" i="19"/>
  <c r="D13" i="19"/>
  <c r="J77" i="24"/>
  <c r="H13" i="24"/>
  <c r="H88" i="24"/>
  <c r="G11" i="24"/>
  <c r="J80" i="24"/>
  <c r="K8" i="24"/>
  <c r="N7" i="24"/>
  <c r="H79" i="24"/>
  <c r="H97" i="24"/>
  <c r="H22" i="24"/>
  <c r="H4" i="24"/>
  <c r="G84" i="24"/>
  <c r="G102" i="24"/>
  <c r="I108" i="24"/>
  <c r="I90" i="24"/>
  <c r="H81" i="24"/>
  <c r="H99" i="24"/>
  <c r="G83" i="24"/>
  <c r="J36" i="24"/>
  <c r="H268" i="19"/>
  <c r="L34" i="24"/>
  <c r="J266" i="19"/>
  <c r="L16" i="24"/>
  <c r="J83" i="24"/>
  <c r="J101" i="24"/>
  <c r="N3" i="24"/>
  <c r="M19" i="24"/>
  <c r="M37" i="24"/>
  <c r="K269" i="19"/>
  <c r="L17" i="24"/>
  <c r="H100" i="24"/>
  <c r="H82" i="24"/>
  <c r="I6" i="24"/>
  <c r="G101" i="24"/>
  <c r="M18" i="24"/>
  <c r="K16" i="24"/>
  <c r="K34" i="24"/>
  <c r="J99" i="24"/>
  <c r="J81" i="24"/>
  <c r="K9" i="24"/>
  <c r="G88" i="24"/>
  <c r="G106" i="24"/>
  <c r="J84" i="24"/>
  <c r="L27" i="24"/>
  <c r="J259" i="19"/>
  <c r="L9" i="24"/>
  <c r="N37" i="24"/>
  <c r="H83" i="24"/>
  <c r="G33" i="24"/>
  <c r="K10" i="24"/>
  <c r="L94" i="24"/>
  <c r="L76" i="24"/>
  <c r="J86" i="24"/>
  <c r="L96" i="24"/>
  <c r="L78" i="24"/>
  <c r="H108" i="24"/>
  <c r="H90" i="24"/>
  <c r="I91" i="24"/>
  <c r="I14" i="24"/>
  <c r="J88" i="24"/>
  <c r="L103" i="24"/>
  <c r="L85" i="24"/>
  <c r="H91" i="24"/>
  <c r="N4" i="24"/>
  <c r="H86" i="24"/>
  <c r="H5" i="24"/>
  <c r="L22" i="24"/>
  <c r="H105" i="24"/>
  <c r="H87" i="24"/>
  <c r="H96" i="24"/>
  <c r="H78" i="24"/>
  <c r="O245" i="24"/>
  <c r="O244" i="24"/>
  <c r="O234" i="24"/>
  <c r="O233" i="24"/>
  <c r="O167" i="24"/>
  <c r="E164" i="19"/>
  <c r="O148" i="24"/>
  <c r="E184" i="19"/>
  <c r="O159" i="24"/>
  <c r="E170" i="19"/>
  <c r="O140" i="24"/>
  <c r="E191" i="19"/>
  <c r="O35" i="24"/>
  <c r="O165" i="24"/>
  <c r="E169" i="19"/>
  <c r="O146" i="24"/>
  <c r="E192" i="19"/>
  <c r="G139" i="24"/>
  <c r="G158" i="24"/>
  <c r="H165" i="24"/>
  <c r="H146" i="24"/>
  <c r="F122" i="31"/>
  <c r="M162" i="24"/>
  <c r="M143" i="24"/>
  <c r="K167" i="24"/>
  <c r="K148" i="24"/>
  <c r="H140" i="24"/>
  <c r="H159" i="24"/>
  <c r="K153" i="24"/>
  <c r="K134" i="24"/>
  <c r="O408" i="24"/>
  <c r="O462" i="24"/>
  <c r="E234" i="19"/>
  <c r="O435" i="24"/>
  <c r="E204" i="19"/>
  <c r="I138" i="24"/>
  <c r="I157" i="24"/>
  <c r="G50" i="31"/>
  <c r="G171" i="31"/>
  <c r="G164" i="31"/>
  <c r="L166" i="24"/>
  <c r="L147" i="24"/>
  <c r="G426" i="24"/>
  <c r="G453" i="24"/>
  <c r="G399" i="24"/>
  <c r="J45" i="31"/>
  <c r="J160" i="24"/>
  <c r="J141" i="24"/>
  <c r="O406" i="24"/>
  <c r="O433" i="24"/>
  <c r="E214" i="19"/>
  <c r="O460" i="24"/>
  <c r="E244" i="19"/>
  <c r="G440" i="24"/>
  <c r="G467" i="24"/>
  <c r="G413" i="24"/>
  <c r="G147" i="24"/>
  <c r="G166" i="24"/>
  <c r="H145" i="24"/>
  <c r="H164" i="24"/>
  <c r="J162" i="24"/>
  <c r="J143" i="24"/>
  <c r="O418" i="24"/>
  <c r="O445" i="24"/>
  <c r="E213" i="19"/>
  <c r="O472" i="24"/>
  <c r="E242" i="19"/>
  <c r="M144" i="24"/>
  <c r="M163" i="24"/>
  <c r="N55" i="24"/>
  <c r="N148" i="24"/>
  <c r="N167" i="24"/>
  <c r="H160" i="24"/>
  <c r="H141" i="24"/>
  <c r="G438" i="24"/>
  <c r="G465" i="24"/>
  <c r="G411" i="24"/>
  <c r="O428" i="24"/>
  <c r="E206" i="19"/>
  <c r="O455" i="24"/>
  <c r="E237" i="19"/>
  <c r="O401" i="24"/>
  <c r="G430" i="24"/>
  <c r="G457" i="24"/>
  <c r="G403" i="24"/>
  <c r="H134" i="24"/>
  <c r="H153" i="24"/>
  <c r="O135" i="24"/>
  <c r="E179" i="19"/>
  <c r="O154" i="24"/>
  <c r="E160" i="19"/>
  <c r="G89" i="24"/>
  <c r="D19" i="19"/>
  <c r="O436" i="24"/>
  <c r="E199" i="19"/>
  <c r="O463" i="24"/>
  <c r="E229" i="19"/>
  <c r="O409" i="24"/>
  <c r="G143" i="24"/>
  <c r="G162" i="24"/>
  <c r="G133" i="24"/>
  <c r="G152" i="24"/>
  <c r="J8" i="31"/>
  <c r="L4" i="24"/>
  <c r="L152" i="24"/>
  <c r="L133" i="24"/>
  <c r="G408" i="24"/>
  <c r="G435" i="24"/>
  <c r="G462" i="24"/>
  <c r="N154" i="24"/>
  <c r="N135" i="24"/>
  <c r="N161" i="24"/>
  <c r="N142" i="24"/>
  <c r="M146" i="24"/>
  <c r="M165" i="24"/>
  <c r="O414" i="24"/>
  <c r="O441" i="24"/>
  <c r="E208" i="19"/>
  <c r="O468" i="24"/>
  <c r="E232" i="19"/>
  <c r="O404" i="24"/>
  <c r="E133" i="19"/>
  <c r="O458" i="24"/>
  <c r="E226" i="19"/>
  <c r="O431" i="24"/>
  <c r="E200" i="19"/>
  <c r="L135" i="24"/>
  <c r="L154" i="24"/>
  <c r="G400" i="24"/>
  <c r="G427" i="24"/>
  <c r="G454" i="24"/>
  <c r="G406" i="24"/>
  <c r="G433" i="24"/>
  <c r="G460" i="24"/>
  <c r="J133" i="24"/>
  <c r="J152" i="24"/>
  <c r="G161" i="24"/>
  <c r="G142" i="24"/>
  <c r="J65" i="31"/>
  <c r="I163" i="31"/>
  <c r="G418" i="24"/>
  <c r="G445" i="24"/>
  <c r="G472" i="24"/>
  <c r="O444" i="24"/>
  <c r="E216" i="19"/>
  <c r="O471" i="24"/>
  <c r="E246" i="19"/>
  <c r="O417" i="24"/>
  <c r="N36" i="24"/>
  <c r="L268" i="19"/>
  <c r="N166" i="24"/>
  <c r="N147" i="24"/>
  <c r="K132" i="24"/>
  <c r="K151" i="24"/>
  <c r="K135" i="24"/>
  <c r="K154" i="24"/>
  <c r="F21" i="31"/>
  <c r="M140" i="24"/>
  <c r="M159" i="24"/>
  <c r="K163" i="24"/>
  <c r="K144" i="24"/>
  <c r="M142" i="24"/>
  <c r="M161" i="24"/>
  <c r="J167" i="24"/>
  <c r="J148" i="24"/>
  <c r="M138" i="24"/>
  <c r="M157" i="24"/>
  <c r="I36" i="24"/>
  <c r="G268" i="19"/>
  <c r="I166" i="24"/>
  <c r="I147" i="24"/>
  <c r="I144" i="24"/>
  <c r="I163" i="24"/>
  <c r="H23" i="24"/>
  <c r="F255" i="19"/>
  <c r="G410" i="24"/>
  <c r="G437" i="24"/>
  <c r="G464" i="24"/>
  <c r="G402" i="24"/>
  <c r="G429" i="24"/>
  <c r="G456" i="24"/>
  <c r="O412" i="24"/>
  <c r="E147" i="19"/>
  <c r="O439" i="24"/>
  <c r="E212" i="19"/>
  <c r="O466" i="24"/>
  <c r="E240" i="19"/>
  <c r="L148" i="24"/>
  <c r="L167" i="24"/>
  <c r="J147" i="24"/>
  <c r="J166" i="24"/>
  <c r="J435" i="24"/>
  <c r="J462" i="24"/>
  <c r="J408" i="24"/>
  <c r="G428" i="24"/>
  <c r="G455" i="24"/>
  <c r="G401" i="24"/>
  <c r="O424" i="24"/>
  <c r="E198" i="19"/>
  <c r="O451" i="24"/>
  <c r="E247" i="19"/>
  <c r="O397" i="24"/>
  <c r="H163" i="31"/>
  <c r="I4" i="24"/>
  <c r="I152" i="24"/>
  <c r="I133" i="24"/>
  <c r="I42" i="24"/>
  <c r="I154" i="24"/>
  <c r="I135" i="24"/>
  <c r="H41" i="24"/>
  <c r="G398" i="24"/>
  <c r="G452" i="24"/>
  <c r="G425" i="24"/>
  <c r="I156" i="24"/>
  <c r="I137" i="24"/>
  <c r="I132" i="24"/>
  <c r="I151" i="24"/>
  <c r="K155" i="24"/>
  <c r="K136" i="24"/>
  <c r="O400" i="24"/>
  <c r="O427" i="24"/>
  <c r="E207" i="19"/>
  <c r="O454" i="24"/>
  <c r="E231" i="19"/>
  <c r="H143" i="24"/>
  <c r="H162" i="24"/>
  <c r="G153" i="24"/>
  <c r="G134" i="24"/>
  <c r="K143" i="24"/>
  <c r="K162" i="24"/>
  <c r="J142" i="24"/>
  <c r="J161" i="24"/>
  <c r="H157" i="24"/>
  <c r="H138" i="24"/>
  <c r="N138" i="24"/>
  <c r="N157" i="24"/>
  <c r="N160" i="24"/>
  <c r="N141" i="24"/>
  <c r="H163" i="24"/>
  <c r="H144" i="24"/>
  <c r="K165" i="24"/>
  <c r="K146" i="24"/>
  <c r="M409" i="24"/>
  <c r="M463" i="24"/>
  <c r="M436" i="24"/>
  <c r="H62" i="31"/>
  <c r="H5" i="31"/>
  <c r="L159" i="24"/>
  <c r="L140" i="24"/>
  <c r="N143" i="24"/>
  <c r="N162" i="24"/>
  <c r="O410" i="24"/>
  <c r="O437" i="24"/>
  <c r="E218" i="19"/>
  <c r="O464" i="24"/>
  <c r="E243" i="19"/>
  <c r="J163" i="24"/>
  <c r="J144" i="24"/>
  <c r="L156" i="24"/>
  <c r="L137" i="24"/>
  <c r="L139" i="24"/>
  <c r="L158" i="24"/>
  <c r="O155" i="24"/>
  <c r="E162" i="19"/>
  <c r="O136" i="24"/>
  <c r="E183" i="19"/>
  <c r="O147" i="24"/>
  <c r="E188" i="19"/>
  <c r="O166" i="24"/>
  <c r="E166" i="19"/>
  <c r="H137" i="24"/>
  <c r="H156" i="24"/>
  <c r="G12" i="24"/>
  <c r="G141" i="24"/>
  <c r="G160" i="24"/>
  <c r="K36" i="24"/>
  <c r="I268" i="19"/>
  <c r="K147" i="24"/>
  <c r="K166" i="24"/>
  <c r="O423" i="24"/>
  <c r="E220" i="19"/>
  <c r="O450" i="24"/>
  <c r="E245" i="19"/>
  <c r="O396" i="24"/>
  <c r="I140" i="24"/>
  <c r="I159" i="24"/>
  <c r="K161" i="24"/>
  <c r="K142" i="24"/>
  <c r="G414" i="24"/>
  <c r="G441" i="24"/>
  <c r="G468" i="24"/>
  <c r="G404" i="24"/>
  <c r="G458" i="24"/>
  <c r="G431" i="24"/>
  <c r="N165" i="24"/>
  <c r="N146" i="24"/>
  <c r="G135" i="24"/>
  <c r="G154" i="24"/>
  <c r="L55" i="31"/>
  <c r="G137" i="24"/>
  <c r="G156" i="24"/>
  <c r="M160" i="24"/>
  <c r="M141" i="24"/>
  <c r="N164" i="24"/>
  <c r="N145" i="24"/>
  <c r="M156" i="24"/>
  <c r="M137" i="24"/>
  <c r="O434" i="24"/>
  <c r="E221" i="19"/>
  <c r="O461" i="24"/>
  <c r="E248" i="19"/>
  <c r="O407" i="24"/>
  <c r="G444" i="24"/>
  <c r="G471" i="24"/>
  <c r="G417" i="24"/>
  <c r="O416" i="24"/>
  <c r="O470" i="24"/>
  <c r="E230" i="19"/>
  <c r="O443" i="24"/>
  <c r="E203" i="19"/>
  <c r="K141" i="24"/>
  <c r="K160" i="24"/>
  <c r="I164" i="24"/>
  <c r="I145" i="24"/>
  <c r="J132" i="24"/>
  <c r="J151" i="24"/>
  <c r="J135" i="24"/>
  <c r="J154" i="24"/>
  <c r="M44" i="31"/>
  <c r="N140" i="24"/>
  <c r="N159" i="24"/>
  <c r="M40" i="31"/>
  <c r="J137" i="24"/>
  <c r="J156" i="24"/>
  <c r="L163" i="31"/>
  <c r="I158" i="24"/>
  <c r="I139" i="24"/>
  <c r="J153" i="24"/>
  <c r="J134" i="24"/>
  <c r="J157" i="24"/>
  <c r="J138" i="24"/>
  <c r="G51" i="24"/>
  <c r="G163" i="24"/>
  <c r="G144" i="24"/>
  <c r="M55" i="24"/>
  <c r="M148" i="24"/>
  <c r="M167" i="24"/>
  <c r="M136" i="24"/>
  <c r="M155" i="24"/>
  <c r="G412" i="24"/>
  <c r="G439" i="24"/>
  <c r="G466" i="24"/>
  <c r="H133" i="24"/>
  <c r="H152" i="24"/>
  <c r="I146" i="24"/>
  <c r="I165" i="24"/>
  <c r="G165" i="24"/>
  <c r="G146" i="24"/>
  <c r="G41" i="31"/>
  <c r="G3" i="31"/>
  <c r="L161" i="24"/>
  <c r="L142" i="24"/>
  <c r="H158" i="24"/>
  <c r="H139" i="24"/>
  <c r="O442" i="24"/>
  <c r="E215" i="19"/>
  <c r="O469" i="24"/>
  <c r="E241" i="19"/>
  <c r="O415" i="24"/>
  <c r="E148" i="19"/>
  <c r="G424" i="24"/>
  <c r="G451" i="24"/>
  <c r="G397" i="24"/>
  <c r="I134" i="24"/>
  <c r="I153" i="24"/>
  <c r="I136" i="24"/>
  <c r="I155" i="24"/>
  <c r="L155" i="24"/>
  <c r="L136" i="24"/>
  <c r="G155" i="24"/>
  <c r="G136" i="24"/>
  <c r="K4" i="24"/>
  <c r="K133" i="24"/>
  <c r="K152" i="24"/>
  <c r="G432" i="24"/>
  <c r="G459" i="24"/>
  <c r="G405" i="24"/>
  <c r="L141" i="24"/>
  <c r="L160" i="24"/>
  <c r="H43" i="31"/>
  <c r="O402" i="24"/>
  <c r="O429" i="24"/>
  <c r="E205" i="19"/>
  <c r="O456" i="24"/>
  <c r="E235" i="19"/>
  <c r="L132" i="24"/>
  <c r="L151" i="24"/>
  <c r="I142" i="24"/>
  <c r="I161" i="24"/>
  <c r="G436" i="24"/>
  <c r="G463" i="24"/>
  <c r="G409" i="24"/>
  <c r="J146" i="24"/>
  <c r="J165" i="24"/>
  <c r="G157" i="24"/>
  <c r="G138" i="24"/>
  <c r="O446" i="24"/>
  <c r="E209" i="19"/>
  <c r="O473" i="24"/>
  <c r="E238" i="19"/>
  <c r="O419" i="24"/>
  <c r="J145" i="24"/>
  <c r="J164" i="24"/>
  <c r="N163" i="24"/>
  <c r="N144" i="24"/>
  <c r="L144" i="24"/>
  <c r="L163" i="24"/>
  <c r="K46" i="31"/>
  <c r="O398" i="24"/>
  <c r="O452" i="24"/>
  <c r="E233" i="19"/>
  <c r="O425" i="24"/>
  <c r="E219" i="19"/>
  <c r="M41" i="31"/>
  <c r="M63" i="31"/>
  <c r="M6" i="31"/>
  <c r="M164" i="24"/>
  <c r="M145" i="24"/>
  <c r="G446" i="24"/>
  <c r="G473" i="24"/>
  <c r="G419" i="24"/>
  <c r="G423" i="24"/>
  <c r="G450" i="24"/>
  <c r="G396" i="24"/>
  <c r="J136" i="24"/>
  <c r="J155" i="24"/>
  <c r="J139" i="24"/>
  <c r="J158" i="24"/>
  <c r="G165" i="31"/>
  <c r="G162" i="31"/>
  <c r="J163" i="31"/>
  <c r="O426" i="24"/>
  <c r="E211" i="19"/>
  <c r="O453" i="24"/>
  <c r="E227" i="19"/>
  <c r="O399" i="24"/>
  <c r="G145" i="24"/>
  <c r="G164" i="24"/>
  <c r="H132" i="24"/>
  <c r="H151" i="24"/>
  <c r="K54" i="31"/>
  <c r="O440" i="24"/>
  <c r="E210" i="19"/>
  <c r="O467" i="24"/>
  <c r="E239" i="19"/>
  <c r="O413" i="24"/>
  <c r="N158" i="24"/>
  <c r="N139" i="24"/>
  <c r="F163" i="31"/>
  <c r="F31" i="31"/>
  <c r="F170" i="31"/>
  <c r="J159" i="24"/>
  <c r="J140" i="24"/>
  <c r="G434" i="24"/>
  <c r="G461" i="24"/>
  <c r="G407" i="24"/>
  <c r="G416" i="24"/>
  <c r="G470" i="24"/>
  <c r="G443" i="24"/>
  <c r="G167" i="24"/>
  <c r="G148" i="24"/>
  <c r="M75" i="31"/>
  <c r="K159" i="24"/>
  <c r="K140" i="24"/>
  <c r="L162" i="24"/>
  <c r="L143" i="24"/>
  <c r="G159" i="24"/>
  <c r="G140" i="24"/>
  <c r="O432" i="24"/>
  <c r="E202" i="19"/>
  <c r="O459" i="24"/>
  <c r="E228" i="19"/>
  <c r="O405" i="24"/>
  <c r="H36" i="24"/>
  <c r="H147" i="24"/>
  <c r="H166" i="24"/>
  <c r="M132" i="24"/>
  <c r="M151" i="24"/>
  <c r="M158" i="24"/>
  <c r="M139" i="24"/>
  <c r="M134" i="24"/>
  <c r="M153" i="24"/>
  <c r="L153" i="24"/>
  <c r="L134" i="24"/>
  <c r="M152" i="24"/>
  <c r="M133" i="24"/>
  <c r="I148" i="24"/>
  <c r="I167" i="24"/>
  <c r="H154" i="24"/>
  <c r="H135" i="24"/>
  <c r="M56" i="31"/>
  <c r="M18" i="31"/>
  <c r="M154" i="24"/>
  <c r="M135" i="24"/>
  <c r="N156" i="24"/>
  <c r="N137" i="24"/>
  <c r="H167" i="24"/>
  <c r="H148" i="24"/>
  <c r="O438" i="24"/>
  <c r="E217" i="19"/>
  <c r="O465" i="24"/>
  <c r="E236" i="19"/>
  <c r="O411" i="24"/>
  <c r="N134" i="24"/>
  <c r="N153" i="24"/>
  <c r="L56" i="31"/>
  <c r="K163" i="31"/>
  <c r="G442" i="24"/>
  <c r="G469" i="24"/>
  <c r="G415" i="24"/>
  <c r="O430" i="24"/>
  <c r="E201" i="19"/>
  <c r="O457" i="24"/>
  <c r="E225" i="19"/>
  <c r="O403" i="24"/>
  <c r="I160" i="24"/>
  <c r="I141" i="24"/>
  <c r="H136" i="24"/>
  <c r="H155" i="24"/>
  <c r="J46" i="31"/>
  <c r="H75" i="24"/>
  <c r="O196" i="24"/>
  <c r="H112" i="24"/>
  <c r="E145" i="19"/>
  <c r="O355" i="24"/>
  <c r="G362" i="24"/>
  <c r="E144" i="19"/>
  <c r="O367" i="24"/>
  <c r="O358" i="24"/>
  <c r="D530" i="19"/>
  <c r="G357" i="24"/>
  <c r="O363" i="24"/>
  <c r="O353" i="24"/>
  <c r="E140" i="19"/>
  <c r="E150" i="19"/>
  <c r="E146" i="19"/>
  <c r="O366" i="24"/>
  <c r="E151" i="19"/>
  <c r="O359" i="24"/>
  <c r="O351" i="24"/>
  <c r="O350" i="24"/>
  <c r="E134" i="19"/>
  <c r="O357" i="24"/>
  <c r="D531" i="19"/>
  <c r="E137" i="19"/>
  <c r="G358" i="24"/>
  <c r="O368" i="24"/>
  <c r="O345" i="24"/>
  <c r="E138" i="19"/>
  <c r="G353" i="24"/>
  <c r="O356" i="24"/>
  <c r="E149" i="19"/>
  <c r="O365" i="24"/>
  <c r="E152" i="19"/>
  <c r="E141" i="19"/>
  <c r="O361" i="24"/>
  <c r="J357" i="24"/>
  <c r="E142" i="19"/>
  <c r="O346" i="24"/>
  <c r="I22" i="24"/>
  <c r="G254" i="19"/>
  <c r="O349" i="24"/>
  <c r="G354" i="24"/>
  <c r="E135" i="19"/>
  <c r="M358" i="24"/>
  <c r="O360" i="24"/>
  <c r="O352" i="24"/>
  <c r="G81" i="24"/>
  <c r="N19" i="24"/>
  <c r="G103" i="24"/>
  <c r="O347" i="24"/>
  <c r="G368" i="24"/>
  <c r="E143" i="19"/>
  <c r="E153" i="19"/>
  <c r="O348" i="24"/>
  <c r="O362" i="24"/>
  <c r="E67" i="19"/>
  <c r="E154" i="19"/>
  <c r="E136" i="19"/>
  <c r="O354" i="24"/>
  <c r="D540" i="19"/>
  <c r="O364" i="24"/>
  <c r="E131" i="19"/>
  <c r="E11" i="19"/>
  <c r="C11" i="19"/>
  <c r="O207" i="24"/>
  <c r="G95" i="24"/>
  <c r="G347" i="24"/>
  <c r="G85" i="24"/>
  <c r="O203" i="24"/>
  <c r="E12" i="19"/>
  <c r="O205" i="24"/>
  <c r="G77" i="24"/>
  <c r="G107" i="24"/>
  <c r="O200" i="24"/>
  <c r="E6" i="19"/>
  <c r="C6" i="19"/>
  <c r="O197" i="24"/>
  <c r="D529" i="19"/>
  <c r="G345" i="24"/>
  <c r="O201" i="24"/>
  <c r="D12" i="19"/>
  <c r="G390" i="24"/>
  <c r="G387" i="24"/>
  <c r="G90" i="24"/>
  <c r="D547" i="19"/>
  <c r="E68" i="19"/>
  <c r="O209" i="24"/>
  <c r="E18" i="19"/>
  <c r="O194" i="24"/>
  <c r="E14" i="19"/>
  <c r="G99" i="24"/>
  <c r="D18" i="19"/>
  <c r="G363" i="24"/>
  <c r="G375" i="24"/>
  <c r="G350" i="24"/>
  <c r="G15" i="24"/>
  <c r="G82" i="24"/>
  <c r="G75" i="24"/>
  <c r="G98" i="24"/>
  <c r="D14" i="19"/>
  <c r="G69" i="31"/>
  <c r="G100" i="24"/>
  <c r="G80" i="24"/>
  <c r="J64" i="31"/>
  <c r="J7" i="31"/>
  <c r="K65" i="31"/>
  <c r="K8" i="31"/>
  <c r="L74" i="31"/>
  <c r="L17" i="31"/>
  <c r="O198" i="24"/>
  <c r="E15" i="19"/>
  <c r="I70" i="24"/>
  <c r="I88" i="24"/>
  <c r="I125" i="24"/>
  <c r="I106" i="24"/>
  <c r="J22" i="24"/>
  <c r="J4" i="24"/>
  <c r="L30" i="31"/>
  <c r="L125" i="31"/>
  <c r="J39" i="24"/>
  <c r="J21" i="24"/>
  <c r="H253" i="19"/>
  <c r="J3" i="24"/>
  <c r="J42" i="24"/>
  <c r="J24" i="24"/>
  <c r="H256" i="19"/>
  <c r="J6" i="24"/>
  <c r="L41" i="24"/>
  <c r="L23" i="24"/>
  <c r="J255" i="19"/>
  <c r="L5" i="24"/>
  <c r="M128" i="31"/>
  <c r="M33" i="31"/>
  <c r="L51" i="24"/>
  <c r="L33" i="24"/>
  <c r="J265" i="19"/>
  <c r="L15" i="24"/>
  <c r="K70" i="24"/>
  <c r="K125" i="24"/>
  <c r="K106" i="24"/>
  <c r="K88" i="24"/>
  <c r="K118" i="31"/>
  <c r="K23" i="31"/>
  <c r="N44" i="24"/>
  <c r="N26" i="24"/>
  <c r="N8" i="24"/>
  <c r="O322" i="24"/>
  <c r="O374" i="24"/>
  <c r="AE118" i="22"/>
  <c r="G61" i="31"/>
  <c r="G4" i="31"/>
  <c r="G42" i="31"/>
  <c r="H130" i="31"/>
  <c r="H35" i="31"/>
  <c r="G53" i="24"/>
  <c r="G17" i="24"/>
  <c r="G35" i="24"/>
  <c r="O340" i="24"/>
  <c r="O392" i="24"/>
  <c r="AE136" i="22"/>
  <c r="I41" i="24"/>
  <c r="I23" i="24"/>
  <c r="G255" i="19"/>
  <c r="I5" i="24"/>
  <c r="H102" i="24"/>
  <c r="G380" i="24"/>
  <c r="F28" i="31"/>
  <c r="F123" i="31"/>
  <c r="Q32" i="24"/>
  <c r="F282" i="19"/>
  <c r="R32" i="24"/>
  <c r="G282" i="19"/>
  <c r="O241" i="24"/>
  <c r="I59" i="24"/>
  <c r="I114" i="24"/>
  <c r="I77" i="24"/>
  <c r="I95" i="24"/>
  <c r="K55" i="24"/>
  <c r="K19" i="24"/>
  <c r="K37" i="24"/>
  <c r="I269" i="19"/>
  <c r="K62" i="24"/>
  <c r="K80" i="24"/>
  <c r="K98" i="24"/>
  <c r="K117" i="24"/>
  <c r="G43" i="24"/>
  <c r="G25" i="24"/>
  <c r="G7" i="24"/>
  <c r="H122" i="31"/>
  <c r="H27" i="31"/>
  <c r="N49" i="24"/>
  <c r="N31" i="24"/>
  <c r="N13" i="24"/>
  <c r="K36" i="31"/>
  <c r="K131" i="31"/>
  <c r="M53" i="24"/>
  <c r="M17" i="24"/>
  <c r="M35" i="24"/>
  <c r="K267" i="19"/>
  <c r="K68" i="24"/>
  <c r="K123" i="24"/>
  <c r="K86" i="24"/>
  <c r="K104" i="24"/>
  <c r="M73" i="24"/>
  <c r="M128" i="24"/>
  <c r="M109" i="24"/>
  <c r="M91" i="24"/>
  <c r="K33" i="31"/>
  <c r="K128" i="31"/>
  <c r="M35" i="31"/>
  <c r="M130" i="31"/>
  <c r="F27" i="31"/>
  <c r="L65" i="24"/>
  <c r="L120" i="24"/>
  <c r="L83" i="24"/>
  <c r="L101" i="24"/>
  <c r="F126" i="31"/>
  <c r="F69" i="31"/>
  <c r="F172" i="31"/>
  <c r="M71" i="24"/>
  <c r="M89" i="24"/>
  <c r="M107" i="24"/>
  <c r="M126" i="24"/>
  <c r="J47" i="24"/>
  <c r="J11" i="24"/>
  <c r="J29" i="24"/>
  <c r="H261" i="19"/>
  <c r="I127" i="31"/>
  <c r="I32" i="31"/>
  <c r="G367" i="24"/>
  <c r="G371" i="24"/>
  <c r="AE48" i="22"/>
  <c r="O255" i="24"/>
  <c r="J117" i="31"/>
  <c r="J22" i="31"/>
  <c r="I69" i="24"/>
  <c r="I87" i="24"/>
  <c r="I124" i="24"/>
  <c r="I105" i="24"/>
  <c r="H45" i="24"/>
  <c r="H9" i="24"/>
  <c r="H27" i="24"/>
  <c r="F259" i="19"/>
  <c r="J124" i="31"/>
  <c r="J29" i="31"/>
  <c r="I58" i="24"/>
  <c r="I94" i="24"/>
  <c r="I76" i="24"/>
  <c r="I113" i="24"/>
  <c r="M124" i="31"/>
  <c r="M29" i="31"/>
  <c r="G389" i="24"/>
  <c r="L128" i="31"/>
  <c r="L33" i="31"/>
  <c r="AE54" i="22"/>
  <c r="O261" i="24"/>
  <c r="K125" i="31"/>
  <c r="K30" i="31"/>
  <c r="I55" i="24"/>
  <c r="I37" i="24"/>
  <c r="G269" i="19"/>
  <c r="I19" i="24"/>
  <c r="L72" i="24"/>
  <c r="L108" i="24"/>
  <c r="L90" i="24"/>
  <c r="L127" i="24"/>
  <c r="M121" i="31"/>
  <c r="M26" i="31"/>
  <c r="L39" i="24"/>
  <c r="L21" i="24"/>
  <c r="J253" i="19"/>
  <c r="L3" i="24"/>
  <c r="Q35" i="24"/>
  <c r="F293" i="19"/>
  <c r="R35" i="24"/>
  <c r="G293" i="19"/>
  <c r="M59" i="31"/>
  <c r="M2" i="31"/>
  <c r="G123" i="31"/>
  <c r="G28" i="31"/>
  <c r="H127" i="31"/>
  <c r="H32" i="31"/>
  <c r="G392" i="24"/>
  <c r="O333" i="24"/>
  <c r="O385" i="24"/>
  <c r="AE129" i="22"/>
  <c r="G364" i="24"/>
  <c r="G383" i="24"/>
  <c r="O336" i="24"/>
  <c r="O388" i="24"/>
  <c r="AE132" i="22"/>
  <c r="H118" i="31"/>
  <c r="H23" i="31"/>
  <c r="H25" i="31"/>
  <c r="H120" i="31"/>
  <c r="G121" i="31"/>
  <c r="G26" i="31"/>
  <c r="K53" i="31"/>
  <c r="K72" i="31"/>
  <c r="K15" i="31"/>
  <c r="I64" i="24"/>
  <c r="I119" i="24"/>
  <c r="I100" i="24"/>
  <c r="I82" i="24"/>
  <c r="N51" i="24"/>
  <c r="N33" i="24"/>
  <c r="N15" i="24"/>
  <c r="M129" i="31"/>
  <c r="M34" i="31"/>
  <c r="M131" i="31"/>
  <c r="M36" i="31"/>
  <c r="I65" i="24"/>
  <c r="I120" i="24"/>
  <c r="I101" i="24"/>
  <c r="I83" i="24"/>
  <c r="J130" i="31"/>
  <c r="J35" i="31"/>
  <c r="M28" i="24"/>
  <c r="M46" i="24"/>
  <c r="M10" i="24"/>
  <c r="M41" i="24"/>
  <c r="M5" i="24"/>
  <c r="M23" i="24"/>
  <c r="K255" i="19"/>
  <c r="I23" i="31"/>
  <c r="I118" i="31"/>
  <c r="M42" i="24"/>
  <c r="M24" i="24"/>
  <c r="M6" i="24"/>
  <c r="L64" i="24"/>
  <c r="L82" i="24"/>
  <c r="L100" i="24"/>
  <c r="L119" i="24"/>
  <c r="K28" i="31"/>
  <c r="K123" i="31"/>
  <c r="H121" i="24"/>
  <c r="Q28" i="24"/>
  <c r="F280" i="19"/>
  <c r="R28" i="24"/>
  <c r="G280" i="19"/>
  <c r="O237" i="24"/>
  <c r="K63" i="24"/>
  <c r="K99" i="24"/>
  <c r="K118" i="24"/>
  <c r="K81" i="24"/>
  <c r="L54" i="24"/>
  <c r="L18" i="24"/>
  <c r="K71" i="31"/>
  <c r="R31" i="24"/>
  <c r="G279" i="19"/>
  <c r="Q31" i="24"/>
  <c r="F279" i="19"/>
  <c r="O240" i="24"/>
  <c r="AE45" i="22"/>
  <c r="O252" i="24"/>
  <c r="N47" i="24"/>
  <c r="N29" i="24"/>
  <c r="N11" i="24"/>
  <c r="L118" i="31"/>
  <c r="L23" i="31"/>
  <c r="L117" i="31"/>
  <c r="L22" i="31"/>
  <c r="L120" i="31"/>
  <c r="L25" i="31"/>
  <c r="N60" i="24"/>
  <c r="N96" i="24"/>
  <c r="N78" i="24"/>
  <c r="N115" i="24"/>
  <c r="H28" i="24"/>
  <c r="H46" i="24"/>
  <c r="H10" i="24"/>
  <c r="O210" i="24"/>
  <c r="E17" i="19"/>
  <c r="C17" i="19"/>
  <c r="I62" i="24"/>
  <c r="I98" i="24"/>
  <c r="I117" i="24"/>
  <c r="I80" i="24"/>
  <c r="K67" i="24"/>
  <c r="K122" i="24"/>
  <c r="K103" i="24"/>
  <c r="K85" i="24"/>
  <c r="F127" i="31"/>
  <c r="F32" i="31"/>
  <c r="J132" i="31"/>
  <c r="J37" i="31"/>
  <c r="R25" i="24"/>
  <c r="G290" i="19"/>
  <c r="Q25" i="24"/>
  <c r="F290" i="19"/>
  <c r="M68" i="24"/>
  <c r="M104" i="24"/>
  <c r="M86" i="24"/>
  <c r="M123" i="24"/>
  <c r="J52" i="24"/>
  <c r="J34" i="24"/>
  <c r="H266" i="19"/>
  <c r="I266" i="19"/>
  <c r="J16" i="24"/>
  <c r="M126" i="31"/>
  <c r="M31" i="31"/>
  <c r="L71" i="24"/>
  <c r="L126" i="24"/>
  <c r="L89" i="24"/>
  <c r="L107" i="24"/>
  <c r="I47" i="24"/>
  <c r="I11" i="24"/>
  <c r="I29" i="24"/>
  <c r="L130" i="31"/>
  <c r="L35" i="31"/>
  <c r="J48" i="24"/>
  <c r="J30" i="24"/>
  <c r="H262" i="19"/>
  <c r="J12" i="24"/>
  <c r="K43" i="24"/>
  <c r="K25" i="24"/>
  <c r="I257" i="19"/>
  <c r="K7" i="24"/>
  <c r="K73" i="24"/>
  <c r="K91" i="24"/>
  <c r="K109" i="24"/>
  <c r="K128" i="24"/>
  <c r="M70" i="24"/>
  <c r="M88" i="24"/>
  <c r="M125" i="24"/>
  <c r="M106" i="24"/>
  <c r="G52" i="24"/>
  <c r="G34" i="24"/>
  <c r="G16" i="24"/>
  <c r="H65" i="31"/>
  <c r="G349" i="24"/>
  <c r="D535" i="19"/>
  <c r="O334" i="24"/>
  <c r="O386" i="24"/>
  <c r="AE130" i="22"/>
  <c r="H50" i="24"/>
  <c r="H14" i="24"/>
  <c r="H32" i="24"/>
  <c r="F264" i="19"/>
  <c r="G18" i="24"/>
  <c r="G36" i="24"/>
  <c r="G41" i="24"/>
  <c r="G23" i="24"/>
  <c r="G5" i="24"/>
  <c r="I124" i="31"/>
  <c r="I29" i="31"/>
  <c r="G68" i="24"/>
  <c r="G104" i="24"/>
  <c r="G86" i="24"/>
  <c r="G123" i="24"/>
  <c r="H52" i="24"/>
  <c r="H34" i="24"/>
  <c r="H16" i="24"/>
  <c r="M44" i="24"/>
  <c r="M8" i="24"/>
  <c r="M26" i="24"/>
  <c r="O321" i="24"/>
  <c r="O373" i="24"/>
  <c r="AE117" i="22"/>
  <c r="G122" i="31"/>
  <c r="G27" i="31"/>
  <c r="K39" i="24"/>
  <c r="K3" i="24"/>
  <c r="K21" i="24"/>
  <c r="I253" i="19"/>
  <c r="I57" i="24"/>
  <c r="I93" i="24"/>
  <c r="I112" i="24"/>
  <c r="I75" i="24"/>
  <c r="K61" i="24"/>
  <c r="K79" i="24"/>
  <c r="K116" i="24"/>
  <c r="K97" i="24"/>
  <c r="G377" i="24"/>
  <c r="J44" i="24"/>
  <c r="J8" i="24"/>
  <c r="J26" i="24"/>
  <c r="H258" i="19"/>
  <c r="L75" i="31"/>
  <c r="L18" i="31"/>
  <c r="J57" i="24"/>
  <c r="J75" i="24"/>
  <c r="J112" i="24"/>
  <c r="J93" i="24"/>
  <c r="J64" i="24"/>
  <c r="J119" i="24"/>
  <c r="J82" i="24"/>
  <c r="J100" i="24"/>
  <c r="G65" i="24"/>
  <c r="G120" i="24"/>
  <c r="J45" i="24"/>
  <c r="J9" i="24"/>
  <c r="J27" i="24"/>
  <c r="H259" i="19"/>
  <c r="I71" i="24"/>
  <c r="I126" i="24"/>
  <c r="I107" i="24"/>
  <c r="I89" i="24"/>
  <c r="N68" i="24"/>
  <c r="N123" i="24"/>
  <c r="N104" i="24"/>
  <c r="N86" i="24"/>
  <c r="H132" i="31"/>
  <c r="H37" i="31"/>
  <c r="N69" i="24"/>
  <c r="N124" i="24"/>
  <c r="N105" i="24"/>
  <c r="N87" i="24"/>
  <c r="N72" i="24"/>
  <c r="N127" i="24"/>
  <c r="N108" i="24"/>
  <c r="N90" i="24"/>
  <c r="K66" i="24"/>
  <c r="K84" i="24"/>
  <c r="K121" i="24"/>
  <c r="K102" i="24"/>
  <c r="I51" i="24"/>
  <c r="I33" i="24"/>
  <c r="I15" i="24"/>
  <c r="G374" i="24"/>
  <c r="G359" i="24"/>
  <c r="E73" i="19"/>
  <c r="K116" i="31"/>
  <c r="K21" i="31"/>
  <c r="F130" i="31"/>
  <c r="F35" i="31"/>
  <c r="N59" i="24"/>
  <c r="N114" i="24"/>
  <c r="N95" i="24"/>
  <c r="N77" i="24"/>
  <c r="F66" i="31"/>
  <c r="O329" i="24"/>
  <c r="O381" i="24"/>
  <c r="AE125" i="22"/>
  <c r="G385" i="24"/>
  <c r="G388" i="24"/>
  <c r="M64" i="24"/>
  <c r="M100" i="24"/>
  <c r="M82" i="24"/>
  <c r="M119" i="24"/>
  <c r="H67" i="24"/>
  <c r="H122" i="24"/>
  <c r="H85" i="24"/>
  <c r="H103" i="24"/>
  <c r="H58" i="24"/>
  <c r="H76" i="24"/>
  <c r="H113" i="24"/>
  <c r="H94" i="24"/>
  <c r="AE41" i="22"/>
  <c r="O248" i="24"/>
  <c r="O93" i="24"/>
  <c r="L63" i="31"/>
  <c r="J24" i="31"/>
  <c r="J119" i="31"/>
  <c r="J62" i="31"/>
  <c r="F116" i="31"/>
  <c r="M118" i="31"/>
  <c r="M23" i="31"/>
  <c r="H84" i="24"/>
  <c r="M60" i="31"/>
  <c r="M3" i="31"/>
  <c r="G348" i="24"/>
  <c r="N53" i="24"/>
  <c r="N17" i="24"/>
  <c r="N35" i="24"/>
  <c r="I117" i="31"/>
  <c r="I22" i="31"/>
  <c r="J53" i="31"/>
  <c r="J72" i="31"/>
  <c r="O325" i="24"/>
  <c r="O377" i="24"/>
  <c r="AE121" i="22"/>
  <c r="M51" i="24"/>
  <c r="M15" i="24"/>
  <c r="M33" i="24"/>
  <c r="K265" i="19"/>
  <c r="L48" i="24"/>
  <c r="L12" i="24"/>
  <c r="L30" i="24"/>
  <c r="J262" i="19"/>
  <c r="H22" i="31"/>
  <c r="H117" i="31"/>
  <c r="L43" i="24"/>
  <c r="L7" i="24"/>
  <c r="L25" i="24"/>
  <c r="J257" i="19"/>
  <c r="K72" i="24"/>
  <c r="K127" i="24"/>
  <c r="K90" i="24"/>
  <c r="K108" i="24"/>
  <c r="G48" i="24"/>
  <c r="G30" i="24"/>
  <c r="K54" i="24"/>
  <c r="K18" i="24"/>
  <c r="F25" i="31"/>
  <c r="F120" i="31"/>
  <c r="L69" i="24"/>
  <c r="L87" i="24"/>
  <c r="L105" i="24"/>
  <c r="L124" i="24"/>
  <c r="J61" i="24"/>
  <c r="J116" i="24"/>
  <c r="J79" i="24"/>
  <c r="J97" i="24"/>
  <c r="I34" i="31"/>
  <c r="I129" i="31"/>
  <c r="J43" i="24"/>
  <c r="J7" i="24"/>
  <c r="J25" i="24"/>
  <c r="H257" i="19"/>
  <c r="H124" i="31"/>
  <c r="H29" i="31"/>
  <c r="L70" i="24"/>
  <c r="L125" i="24"/>
  <c r="L106" i="24"/>
  <c r="L88" i="24"/>
  <c r="J10" i="24"/>
  <c r="J28" i="24"/>
  <c r="O339" i="24"/>
  <c r="O391" i="24"/>
  <c r="AE135" i="22"/>
  <c r="I125" i="31"/>
  <c r="I30" i="31"/>
  <c r="J67" i="24"/>
  <c r="J122" i="24"/>
  <c r="J103" i="24"/>
  <c r="J85" i="24"/>
  <c r="J120" i="31"/>
  <c r="J25" i="31"/>
  <c r="L42" i="24"/>
  <c r="L24" i="24"/>
  <c r="J256" i="19"/>
  <c r="L6" i="24"/>
  <c r="J66" i="31"/>
  <c r="J47" i="31"/>
  <c r="F59" i="31"/>
  <c r="R34" i="24"/>
  <c r="G281" i="19"/>
  <c r="Q34" i="24"/>
  <c r="F281" i="19"/>
  <c r="O243" i="24"/>
  <c r="M59" i="24"/>
  <c r="M114" i="24"/>
  <c r="M95" i="24"/>
  <c r="M77" i="24"/>
  <c r="L61" i="24"/>
  <c r="L116" i="24"/>
  <c r="L97" i="24"/>
  <c r="L79" i="24"/>
  <c r="M60" i="24"/>
  <c r="M96" i="24"/>
  <c r="M115" i="24"/>
  <c r="M78" i="24"/>
  <c r="O318" i="24"/>
  <c r="O370" i="24"/>
  <c r="AE114" i="22"/>
  <c r="G386" i="24"/>
  <c r="G32" i="31"/>
  <c r="G127" i="31"/>
  <c r="Q36" i="24"/>
  <c r="F294" i="19"/>
  <c r="R36" i="24"/>
  <c r="G294" i="19"/>
  <c r="R23" i="24"/>
  <c r="G289" i="19"/>
  <c r="Q23" i="24"/>
  <c r="F289" i="19"/>
  <c r="O232" i="24"/>
  <c r="AE52" i="22"/>
  <c r="O259" i="24"/>
  <c r="G129" i="31"/>
  <c r="G34" i="31"/>
  <c r="K69" i="24"/>
  <c r="K105" i="24"/>
  <c r="K124" i="24"/>
  <c r="K87" i="24"/>
  <c r="L26" i="31"/>
  <c r="L121" i="31"/>
  <c r="G356" i="24"/>
  <c r="E63" i="19"/>
  <c r="G365" i="24"/>
  <c r="G55" i="24"/>
  <c r="G19" i="24"/>
  <c r="G37" i="24"/>
  <c r="N63" i="24"/>
  <c r="N118" i="24"/>
  <c r="N99" i="24"/>
  <c r="N81" i="24"/>
  <c r="J116" i="31"/>
  <c r="J21" i="31"/>
  <c r="G69" i="24"/>
  <c r="G105" i="24"/>
  <c r="G87" i="24"/>
  <c r="G124" i="24"/>
  <c r="I52" i="24"/>
  <c r="I34" i="24"/>
  <c r="G266" i="19"/>
  <c r="I16" i="24"/>
  <c r="L71" i="31"/>
  <c r="O323" i="24"/>
  <c r="O375" i="24"/>
  <c r="AE119" i="22"/>
  <c r="H54" i="24"/>
  <c r="H18" i="24"/>
  <c r="I26" i="31"/>
  <c r="I121" i="31"/>
  <c r="AE49" i="22"/>
  <c r="O256" i="24"/>
  <c r="I122" i="31"/>
  <c r="I27" i="31"/>
  <c r="H128" i="31"/>
  <c r="H33" i="31"/>
  <c r="G361" i="24"/>
  <c r="N66" i="24"/>
  <c r="N84" i="24"/>
  <c r="N121" i="24"/>
  <c r="N102" i="24"/>
  <c r="J54" i="24"/>
  <c r="J18" i="24"/>
  <c r="N65" i="24"/>
  <c r="N83" i="24"/>
  <c r="N120" i="24"/>
  <c r="N101" i="24"/>
  <c r="N62" i="24"/>
  <c r="N117" i="24"/>
  <c r="N98" i="24"/>
  <c r="N80" i="24"/>
  <c r="G58" i="24"/>
  <c r="G113" i="24"/>
  <c r="G94" i="24"/>
  <c r="G76" i="24"/>
  <c r="O328" i="24"/>
  <c r="O380" i="24"/>
  <c r="AE124" i="22"/>
  <c r="K117" i="31"/>
  <c r="K22" i="31"/>
  <c r="M57" i="24"/>
  <c r="M112" i="24"/>
  <c r="M93" i="24"/>
  <c r="M75" i="24"/>
  <c r="G49" i="24"/>
  <c r="G31" i="24"/>
  <c r="G13" i="24"/>
  <c r="O319" i="24"/>
  <c r="O371" i="24"/>
  <c r="AE115" i="22"/>
  <c r="F124" i="31"/>
  <c r="F29" i="31"/>
  <c r="O337" i="24"/>
  <c r="O389" i="24"/>
  <c r="AE133" i="22"/>
  <c r="H123" i="31"/>
  <c r="H28" i="31"/>
  <c r="M43" i="24"/>
  <c r="M25" i="24"/>
  <c r="M7" i="24"/>
  <c r="N57" i="24"/>
  <c r="N112" i="24"/>
  <c r="N93" i="24"/>
  <c r="N75" i="24"/>
  <c r="I128" i="31"/>
  <c r="I33" i="31"/>
  <c r="K121" i="31"/>
  <c r="K26" i="31"/>
  <c r="O331" i="24"/>
  <c r="O383" i="24"/>
  <c r="AE127" i="22"/>
  <c r="O202" i="24"/>
  <c r="I63" i="24"/>
  <c r="I99" i="24"/>
  <c r="I118" i="24"/>
  <c r="I81" i="24"/>
  <c r="F67" i="31"/>
  <c r="AE47" i="22"/>
  <c r="O254" i="24"/>
  <c r="AE44" i="22"/>
  <c r="O251" i="24"/>
  <c r="O96" i="24"/>
  <c r="J50" i="24"/>
  <c r="J32" i="24"/>
  <c r="H264" i="19"/>
  <c r="J14" i="24"/>
  <c r="N71" i="24"/>
  <c r="N107" i="24"/>
  <c r="N126" i="24"/>
  <c r="N89" i="24"/>
  <c r="I116" i="31"/>
  <c r="I21" i="31"/>
  <c r="I119" i="31"/>
  <c r="I24" i="31"/>
  <c r="L123" i="31"/>
  <c r="L28" i="31"/>
  <c r="L119" i="31"/>
  <c r="L24" i="31"/>
  <c r="F128" i="31"/>
  <c r="F33" i="31"/>
  <c r="I43" i="24"/>
  <c r="I25" i="24"/>
  <c r="G257" i="19"/>
  <c r="I7" i="24"/>
  <c r="L36" i="24"/>
  <c r="J268" i="19"/>
  <c r="O195" i="24"/>
  <c r="O320" i="24"/>
  <c r="O372" i="24"/>
  <c r="AE116" i="22"/>
  <c r="K25" i="31"/>
  <c r="K120" i="31"/>
  <c r="H53" i="24"/>
  <c r="H35" i="24"/>
  <c r="H17" i="24"/>
  <c r="M50" i="24"/>
  <c r="M14" i="24"/>
  <c r="M32" i="24"/>
  <c r="K264" i="19"/>
  <c r="R30" i="24"/>
  <c r="G288" i="19"/>
  <c r="Q30" i="24"/>
  <c r="F288" i="19"/>
  <c r="O239" i="24"/>
  <c r="J131" i="31"/>
  <c r="J36" i="31"/>
  <c r="M52" i="24"/>
  <c r="M34" i="24"/>
  <c r="K266" i="19"/>
  <c r="M16" i="24"/>
  <c r="I44" i="24"/>
  <c r="I8" i="24"/>
  <c r="I26" i="24"/>
  <c r="G258" i="19"/>
  <c r="I120" i="31"/>
  <c r="I25" i="31"/>
  <c r="I39" i="24"/>
  <c r="I3" i="24"/>
  <c r="I21" i="24"/>
  <c r="G253" i="19"/>
  <c r="I123" i="31"/>
  <c r="I28" i="31"/>
  <c r="H75" i="31"/>
  <c r="G391" i="24"/>
  <c r="K60" i="24"/>
  <c r="K115" i="24"/>
  <c r="K96" i="24"/>
  <c r="K78" i="24"/>
  <c r="M65" i="24"/>
  <c r="M120" i="24"/>
  <c r="M83" i="24"/>
  <c r="M101" i="24"/>
  <c r="K119" i="31"/>
  <c r="K24" i="31"/>
  <c r="M69" i="24"/>
  <c r="M124" i="24"/>
  <c r="M105" i="24"/>
  <c r="M87" i="24"/>
  <c r="F34" i="31"/>
  <c r="F129" i="31"/>
  <c r="G355" i="24"/>
  <c r="M66" i="24"/>
  <c r="M102" i="24"/>
  <c r="M84" i="24"/>
  <c r="M121" i="24"/>
  <c r="G42" i="24"/>
  <c r="G24" i="24"/>
  <c r="G6" i="24"/>
  <c r="F36" i="31"/>
  <c r="F131" i="31"/>
  <c r="G64" i="31"/>
  <c r="L57" i="24"/>
  <c r="L93" i="24"/>
  <c r="L75" i="24"/>
  <c r="L112" i="24"/>
  <c r="F118" i="31"/>
  <c r="F23" i="31"/>
  <c r="M63" i="24"/>
  <c r="M118" i="24"/>
  <c r="M99" i="24"/>
  <c r="M81" i="24"/>
  <c r="G44" i="24"/>
  <c r="G8" i="24"/>
  <c r="G26" i="24"/>
  <c r="AE43" i="22"/>
  <c r="O250" i="24"/>
  <c r="J49" i="24"/>
  <c r="J31" i="24"/>
  <c r="H263" i="19"/>
  <c r="J13" i="24"/>
  <c r="O335" i="24"/>
  <c r="O387" i="24"/>
  <c r="AE131" i="22"/>
  <c r="G373" i="24"/>
  <c r="R37" i="24"/>
  <c r="G287" i="19"/>
  <c r="Q37" i="24"/>
  <c r="F287" i="19"/>
  <c r="I61" i="24"/>
  <c r="I116" i="24"/>
  <c r="I79" i="24"/>
  <c r="I97" i="24"/>
  <c r="AE53" i="22"/>
  <c r="O260" i="24"/>
  <c r="H129" i="31"/>
  <c r="H34" i="31"/>
  <c r="L50" i="24"/>
  <c r="L32" i="24"/>
  <c r="J264" i="19"/>
  <c r="L14" i="24"/>
  <c r="G131" i="31"/>
  <c r="G36" i="31"/>
  <c r="K58" i="24"/>
  <c r="K113" i="24"/>
  <c r="K76" i="24"/>
  <c r="K94" i="24"/>
  <c r="H48" i="24"/>
  <c r="H30" i="24"/>
  <c r="F262" i="19"/>
  <c r="H12" i="24"/>
  <c r="H55" i="24"/>
  <c r="H19" i="24"/>
  <c r="H37" i="24"/>
  <c r="F269" i="19"/>
  <c r="L59" i="24"/>
  <c r="L95" i="24"/>
  <c r="L77" i="24"/>
  <c r="L114" i="24"/>
  <c r="N64" i="24"/>
  <c r="N100" i="24"/>
  <c r="N82" i="24"/>
  <c r="N119" i="24"/>
  <c r="L55" i="24"/>
  <c r="L19" i="24"/>
  <c r="L37" i="24"/>
  <c r="J269" i="19"/>
  <c r="M67" i="31"/>
  <c r="AE50" i="22"/>
  <c r="O257" i="24"/>
  <c r="N73" i="24"/>
  <c r="N109" i="24"/>
  <c r="N91" i="24"/>
  <c r="N128" i="24"/>
  <c r="L49" i="24"/>
  <c r="L13" i="24"/>
  <c r="L31" i="24"/>
  <c r="J263" i="19"/>
  <c r="G73" i="24"/>
  <c r="G128" i="24"/>
  <c r="G109" i="24"/>
  <c r="G91" i="24"/>
  <c r="I131" i="31"/>
  <c r="I36" i="31"/>
  <c r="G381" i="24"/>
  <c r="G346" i="24"/>
  <c r="E58" i="19"/>
  <c r="AE42" i="22"/>
  <c r="O249" i="24"/>
  <c r="I67" i="31"/>
  <c r="J126" i="31"/>
  <c r="J165" i="31"/>
  <c r="J31" i="31"/>
  <c r="J170" i="31"/>
  <c r="H39" i="24"/>
  <c r="H21" i="24"/>
  <c r="F253" i="19"/>
  <c r="H3" i="24"/>
  <c r="O330" i="24"/>
  <c r="O382" i="24"/>
  <c r="AE126" i="22"/>
  <c r="M58" i="24"/>
  <c r="M76" i="24"/>
  <c r="M113" i="24"/>
  <c r="M94" i="24"/>
  <c r="J32" i="31"/>
  <c r="J127" i="31"/>
  <c r="J125" i="31"/>
  <c r="J30" i="31"/>
  <c r="G61" i="24"/>
  <c r="G79" i="24"/>
  <c r="G116" i="24"/>
  <c r="G97" i="24"/>
  <c r="M39" i="24"/>
  <c r="M3" i="24"/>
  <c r="M21" i="24"/>
  <c r="K253" i="19"/>
  <c r="M22" i="24"/>
  <c r="M40" i="24"/>
  <c r="M4" i="24"/>
  <c r="R33" i="24"/>
  <c r="G291" i="19"/>
  <c r="Q33" i="24"/>
  <c r="F291" i="19"/>
  <c r="O242" i="24"/>
  <c r="I53" i="24"/>
  <c r="I35" i="24"/>
  <c r="G267" i="19"/>
  <c r="I17" i="24"/>
  <c r="O199" i="24"/>
  <c r="E10" i="19"/>
  <c r="C10" i="19"/>
  <c r="F117" i="31"/>
  <c r="F22" i="31"/>
  <c r="I45" i="24"/>
  <c r="I27" i="24"/>
  <c r="G259" i="19"/>
  <c r="I9" i="24"/>
  <c r="K57" i="24"/>
  <c r="K112" i="24"/>
  <c r="K93" i="24"/>
  <c r="K75" i="24"/>
  <c r="G21" i="31"/>
  <c r="G116" i="31"/>
  <c r="AE51" i="22"/>
  <c r="O258" i="24"/>
  <c r="O103" i="24"/>
  <c r="K47" i="24"/>
  <c r="K29" i="24"/>
  <c r="I261" i="19"/>
  <c r="K11" i="24"/>
  <c r="L21" i="31"/>
  <c r="L116" i="31"/>
  <c r="K22" i="24"/>
  <c r="I254" i="19"/>
  <c r="E253" i="19"/>
  <c r="D15" i="19"/>
  <c r="G372" i="24"/>
  <c r="J53" i="24"/>
  <c r="J17" i="24"/>
  <c r="J35" i="24"/>
  <c r="H267" i="19"/>
  <c r="K59" i="24"/>
  <c r="K77" i="24"/>
  <c r="K114" i="24"/>
  <c r="K95" i="24"/>
  <c r="G130" i="31"/>
  <c r="G35" i="31"/>
  <c r="L127" i="31"/>
  <c r="L32" i="31"/>
  <c r="F30" i="31"/>
  <c r="F125" i="31"/>
  <c r="K71" i="24"/>
  <c r="K126" i="24"/>
  <c r="K89" i="24"/>
  <c r="K107" i="24"/>
  <c r="H47" i="24"/>
  <c r="H11" i="24"/>
  <c r="H29" i="24"/>
  <c r="K41" i="24"/>
  <c r="K23" i="24"/>
  <c r="I255" i="19"/>
  <c r="K5" i="24"/>
  <c r="K73" i="31"/>
  <c r="K16" i="31"/>
  <c r="L34" i="31"/>
  <c r="L129" i="31"/>
  <c r="N42" i="24"/>
  <c r="N24" i="24"/>
  <c r="N6" i="24"/>
  <c r="I68" i="24"/>
  <c r="I86" i="24"/>
  <c r="I123" i="24"/>
  <c r="I104" i="24"/>
  <c r="H121" i="31"/>
  <c r="H26" i="31"/>
  <c r="L63" i="24"/>
  <c r="L118" i="24"/>
  <c r="L81" i="24"/>
  <c r="L99" i="24"/>
  <c r="H116" i="31"/>
  <c r="H21" i="31"/>
  <c r="G57" i="24"/>
  <c r="G112" i="24"/>
  <c r="K65" i="24"/>
  <c r="K120" i="24"/>
  <c r="K83" i="24"/>
  <c r="K101" i="24"/>
  <c r="M62" i="24"/>
  <c r="M117" i="24"/>
  <c r="M98" i="24"/>
  <c r="M80" i="24"/>
  <c r="L68" i="24"/>
  <c r="L123" i="24"/>
  <c r="L104" i="24"/>
  <c r="L86" i="24"/>
  <c r="Q24" i="24"/>
  <c r="F284" i="19"/>
  <c r="R24" i="24"/>
  <c r="G284" i="19"/>
  <c r="AE55" i="22"/>
  <c r="O262" i="24"/>
  <c r="N10" i="24"/>
  <c r="N28" i="24"/>
  <c r="N46" i="24"/>
  <c r="R26" i="24"/>
  <c r="G286" i="19"/>
  <c r="Q26" i="24"/>
  <c r="F286" i="19"/>
  <c r="O235" i="24"/>
  <c r="I31" i="31"/>
  <c r="I170" i="31"/>
  <c r="I126" i="31"/>
  <c r="I165" i="31"/>
  <c r="O324" i="24"/>
  <c r="O376" i="24"/>
  <c r="AE120" i="22"/>
  <c r="O332" i="24"/>
  <c r="O384" i="24"/>
  <c r="AE128" i="22"/>
  <c r="F132" i="31"/>
  <c r="F37" i="31"/>
  <c r="N45" i="24"/>
  <c r="N27" i="24"/>
  <c r="N9" i="24"/>
  <c r="K127" i="31"/>
  <c r="K32" i="31"/>
  <c r="N48" i="24"/>
  <c r="N30" i="24"/>
  <c r="N12" i="24"/>
  <c r="H51" i="24"/>
  <c r="H33" i="24"/>
  <c r="H15" i="24"/>
  <c r="G47" i="24"/>
  <c r="G29" i="24"/>
  <c r="AE137" i="22"/>
  <c r="O341" i="24"/>
  <c r="O393" i="24"/>
  <c r="M47" i="24"/>
  <c r="M29" i="24"/>
  <c r="K261" i="19"/>
  <c r="M11" i="24"/>
  <c r="AE46" i="22"/>
  <c r="O253" i="24"/>
  <c r="K51" i="24"/>
  <c r="K33" i="24"/>
  <c r="I265" i="19"/>
  <c r="K15" i="24"/>
  <c r="J73" i="24"/>
  <c r="J109" i="24"/>
  <c r="J91" i="24"/>
  <c r="J128" i="24"/>
  <c r="M49" i="24"/>
  <c r="M13" i="24"/>
  <c r="M31" i="24"/>
  <c r="K263" i="19"/>
  <c r="J55" i="24"/>
  <c r="J19" i="24"/>
  <c r="J37" i="24"/>
  <c r="H269" i="19"/>
  <c r="K64" i="31"/>
  <c r="H42" i="24"/>
  <c r="H6" i="24"/>
  <c r="H24" i="24"/>
  <c r="F256" i="19"/>
  <c r="G125" i="31"/>
  <c r="G30" i="31"/>
  <c r="M45" i="24"/>
  <c r="M9" i="24"/>
  <c r="M27" i="24"/>
  <c r="K259" i="19"/>
  <c r="G37" i="31"/>
  <c r="G132" i="31"/>
  <c r="L47" i="24"/>
  <c r="L11" i="24"/>
  <c r="L29" i="24"/>
  <c r="J261" i="19"/>
  <c r="N50" i="24"/>
  <c r="N32" i="24"/>
  <c r="N14" i="24"/>
  <c r="N61" i="24"/>
  <c r="N116" i="24"/>
  <c r="N97" i="24"/>
  <c r="N79" i="24"/>
  <c r="G360" i="24"/>
  <c r="E65" i="19"/>
  <c r="K132" i="31"/>
  <c r="K37" i="31"/>
  <c r="M72" i="24"/>
  <c r="M90" i="24"/>
  <c r="M108" i="24"/>
  <c r="M127" i="24"/>
  <c r="N70" i="24"/>
  <c r="N125" i="24"/>
  <c r="N106" i="24"/>
  <c r="N88" i="24"/>
  <c r="K126" i="31"/>
  <c r="K31" i="31"/>
  <c r="K170" i="31"/>
  <c r="AE57" i="22"/>
  <c r="O264" i="24"/>
  <c r="H62" i="24"/>
  <c r="H117" i="24"/>
  <c r="H80" i="24"/>
  <c r="H98" i="24"/>
  <c r="I48" i="24"/>
  <c r="I30" i="24"/>
  <c r="G262" i="19"/>
  <c r="I12" i="24"/>
  <c r="H59" i="24"/>
  <c r="H114" i="24"/>
  <c r="H95" i="24"/>
  <c r="H77" i="24"/>
  <c r="H43" i="24"/>
  <c r="H25" i="24"/>
  <c r="F257" i="19"/>
  <c r="H7" i="24"/>
  <c r="G10" i="24"/>
  <c r="G28" i="24"/>
  <c r="Q27" i="24"/>
  <c r="F283" i="19"/>
  <c r="R27" i="24"/>
  <c r="G283" i="19"/>
  <c r="O236" i="24"/>
  <c r="R22" i="24"/>
  <c r="G278" i="19"/>
  <c r="Q22" i="24"/>
  <c r="F278" i="19"/>
  <c r="O231" i="24"/>
  <c r="I60" i="24"/>
  <c r="I115" i="24"/>
  <c r="I96" i="24"/>
  <c r="I78" i="24"/>
  <c r="M61" i="24"/>
  <c r="M116" i="24"/>
  <c r="M79" i="24"/>
  <c r="M97" i="24"/>
  <c r="M61" i="31"/>
  <c r="J72" i="24"/>
  <c r="J90" i="24"/>
  <c r="J127" i="24"/>
  <c r="J108" i="24"/>
  <c r="H131" i="31"/>
  <c r="H36" i="31"/>
  <c r="H126" i="31"/>
  <c r="H165" i="31"/>
  <c r="H31" i="31"/>
  <c r="H170" i="31"/>
  <c r="G50" i="24"/>
  <c r="G14" i="24"/>
  <c r="G32" i="24"/>
  <c r="J69" i="24"/>
  <c r="J124" i="24"/>
  <c r="J87" i="24"/>
  <c r="J105" i="24"/>
  <c r="G108" i="24"/>
  <c r="O208" i="24"/>
  <c r="O107" i="24"/>
  <c r="O338" i="24"/>
  <c r="O390" i="24"/>
  <c r="AE134" i="22"/>
  <c r="I130" i="31"/>
  <c r="I35" i="31"/>
  <c r="J67" i="31"/>
  <c r="G45" i="24"/>
  <c r="G27" i="24"/>
  <c r="G9" i="24"/>
  <c r="I67" i="24"/>
  <c r="I85" i="24"/>
  <c r="I103" i="24"/>
  <c r="I122" i="24"/>
  <c r="H44" i="24"/>
  <c r="H26" i="24"/>
  <c r="F258" i="19"/>
  <c r="H8" i="24"/>
  <c r="K64" i="24"/>
  <c r="K82" i="24"/>
  <c r="K100" i="24"/>
  <c r="K119" i="24"/>
  <c r="G4" i="24"/>
  <c r="G22" i="24"/>
  <c r="G29" i="31"/>
  <c r="G124" i="31"/>
  <c r="J118" i="31"/>
  <c r="J23" i="31"/>
  <c r="M67" i="24"/>
  <c r="M122" i="24"/>
  <c r="M85" i="24"/>
  <c r="M103" i="24"/>
  <c r="L66" i="24"/>
  <c r="L102" i="24"/>
  <c r="L121" i="24"/>
  <c r="L84" i="24"/>
  <c r="M119" i="31"/>
  <c r="M24" i="31"/>
  <c r="J58" i="24"/>
  <c r="J76" i="24"/>
  <c r="J113" i="24"/>
  <c r="J94" i="24"/>
  <c r="L62" i="24"/>
  <c r="L80" i="24"/>
  <c r="L98" i="24"/>
  <c r="L117" i="24"/>
  <c r="K49" i="24"/>
  <c r="K13" i="24"/>
  <c r="K31" i="24"/>
  <c r="I263" i="19"/>
  <c r="O326" i="24"/>
  <c r="O378" i="24"/>
  <c r="AE122" i="22"/>
  <c r="F24" i="31"/>
  <c r="F119" i="31"/>
  <c r="M123" i="31"/>
  <c r="M28" i="31"/>
  <c r="L73" i="24"/>
  <c r="L128" i="24"/>
  <c r="L109" i="24"/>
  <c r="L91" i="24"/>
  <c r="K70" i="31"/>
  <c r="M64" i="31"/>
  <c r="G60" i="24"/>
  <c r="G115" i="24"/>
  <c r="G96" i="24"/>
  <c r="G78" i="24"/>
  <c r="F121" i="31"/>
  <c r="F26" i="31"/>
  <c r="K50" i="24"/>
  <c r="K32" i="24"/>
  <c r="I264" i="19"/>
  <c r="K14" i="24"/>
  <c r="M48" i="24"/>
  <c r="M12" i="24"/>
  <c r="M30" i="24"/>
  <c r="K262" i="19"/>
  <c r="N52" i="24"/>
  <c r="N16" i="24"/>
  <c r="N34" i="24"/>
  <c r="J71" i="24"/>
  <c r="J89" i="24"/>
  <c r="J107" i="24"/>
  <c r="J126" i="24"/>
  <c r="G376" i="24"/>
  <c r="G384" i="24"/>
  <c r="G366" i="24"/>
  <c r="O327" i="24"/>
  <c r="O379" i="24"/>
  <c r="AE123" i="22"/>
  <c r="AE56" i="22"/>
  <c r="O263" i="24"/>
  <c r="K48" i="24"/>
  <c r="K12" i="24"/>
  <c r="K30" i="24"/>
  <c r="I262" i="19"/>
  <c r="N54" i="24"/>
  <c r="N18" i="24"/>
  <c r="M27" i="31"/>
  <c r="M122" i="31"/>
  <c r="I66" i="24"/>
  <c r="I121" i="24"/>
  <c r="I102" i="24"/>
  <c r="I84" i="24"/>
  <c r="K42" i="24"/>
  <c r="K6" i="24"/>
  <c r="K24" i="24"/>
  <c r="I256" i="19"/>
  <c r="M30" i="31"/>
  <c r="M125" i="31"/>
  <c r="G128" i="31"/>
  <c r="G33" i="31"/>
  <c r="K53" i="24"/>
  <c r="K35" i="24"/>
  <c r="I267" i="19"/>
  <c r="K17" i="24"/>
  <c r="R29" i="24"/>
  <c r="G285" i="19"/>
  <c r="Q29" i="24"/>
  <c r="F285" i="19"/>
  <c r="R21" i="24"/>
  <c r="G292" i="19"/>
  <c r="Q21" i="24"/>
  <c r="F292" i="19"/>
  <c r="O230" i="24"/>
  <c r="G393" i="24"/>
  <c r="H71" i="24"/>
  <c r="H89" i="24"/>
  <c r="H126" i="24"/>
  <c r="H107" i="24"/>
  <c r="L29" i="31"/>
  <c r="L124" i="31"/>
  <c r="J60" i="24"/>
  <c r="J115" i="24"/>
  <c r="J78" i="24"/>
  <c r="J96" i="24"/>
  <c r="H59" i="31"/>
  <c r="J128" i="31"/>
  <c r="J33" i="31"/>
  <c r="L126" i="31"/>
  <c r="L165" i="31"/>
  <c r="L31" i="31"/>
  <c r="L170" i="31"/>
  <c r="I132" i="31"/>
  <c r="I37" i="31"/>
  <c r="I10" i="24"/>
  <c r="I28" i="24"/>
  <c r="I46" i="24"/>
  <c r="J41" i="24"/>
  <c r="J5" i="24"/>
  <c r="J23" i="24"/>
  <c r="H255" i="19"/>
  <c r="G24" i="31"/>
  <c r="G119" i="31"/>
  <c r="L122" i="31"/>
  <c r="L27" i="31"/>
  <c r="N67" i="24"/>
  <c r="N122" i="24"/>
  <c r="N85" i="24"/>
  <c r="N103" i="24"/>
  <c r="I54" i="24"/>
  <c r="I18" i="24"/>
  <c r="K124" i="31"/>
  <c r="K29" i="31"/>
  <c r="M127" i="31"/>
  <c r="M32" i="31"/>
  <c r="G351" i="24"/>
  <c r="N41" i="24"/>
  <c r="N23" i="24"/>
  <c r="N5" i="24"/>
  <c r="I68" i="31"/>
  <c r="J51" i="24"/>
  <c r="J33" i="24"/>
  <c r="H265" i="19"/>
  <c r="J15" i="24"/>
  <c r="N58" i="24"/>
  <c r="N113" i="24"/>
  <c r="N76" i="24"/>
  <c r="N94" i="24"/>
  <c r="L44" i="24"/>
  <c r="L26" i="24"/>
  <c r="J258" i="19"/>
  <c r="L8" i="24"/>
  <c r="G352" i="24"/>
  <c r="I49" i="24"/>
  <c r="I31" i="24"/>
  <c r="G263" i="19"/>
  <c r="I13" i="24"/>
  <c r="H30" i="31"/>
  <c r="H125" i="31"/>
  <c r="L28" i="24"/>
  <c r="L46" i="24"/>
  <c r="L10" i="24"/>
  <c r="G120" i="31"/>
  <c r="G25" i="31"/>
  <c r="G9" i="19"/>
  <c r="F623" i="19"/>
  <c r="O53" i="24"/>
  <c r="G13" i="19"/>
  <c r="O29" i="24"/>
  <c r="F621" i="19"/>
  <c r="O47" i="24"/>
  <c r="O55" i="24"/>
  <c r="O37" i="24"/>
  <c r="F627" i="19"/>
  <c r="J254" i="19"/>
  <c r="L40" i="24"/>
  <c r="I40" i="24"/>
  <c r="F254" i="19"/>
  <c r="H40" i="24"/>
  <c r="G5" i="19"/>
  <c r="O24" i="24"/>
  <c r="F624" i="19"/>
  <c r="O42" i="24"/>
  <c r="G18" i="19"/>
  <c r="O54" i="24"/>
  <c r="G454" i="19"/>
  <c r="O36" i="24"/>
  <c r="G15" i="19"/>
  <c r="O25" i="24"/>
  <c r="F630" i="19"/>
  <c r="O43" i="24"/>
  <c r="G17" i="19"/>
  <c r="E3" i="19"/>
  <c r="C3" i="19"/>
  <c r="E19" i="19"/>
  <c r="E8" i="19"/>
  <c r="C8" i="19"/>
  <c r="E16" i="19"/>
  <c r="C16" i="19"/>
  <c r="E7" i="19"/>
  <c r="C7" i="19"/>
  <c r="E5" i="19"/>
  <c r="C5" i="19"/>
  <c r="P244" i="24"/>
  <c r="F318" i="19"/>
  <c r="O17" i="24"/>
  <c r="E120" i="19"/>
  <c r="P238" i="24"/>
  <c r="F312" i="19"/>
  <c r="O11" i="24"/>
  <c r="E115" i="19"/>
  <c r="P234" i="24"/>
  <c r="F308" i="19"/>
  <c r="O7" i="24"/>
  <c r="E112" i="19"/>
  <c r="P233" i="24"/>
  <c r="F307" i="19"/>
  <c r="O6" i="24"/>
  <c r="E109" i="19"/>
  <c r="P245" i="24"/>
  <c r="F319" i="19"/>
  <c r="O18" i="24"/>
  <c r="E117" i="19"/>
  <c r="O19" i="24"/>
  <c r="E114" i="19"/>
  <c r="P246" i="24"/>
  <c r="F320" i="19"/>
  <c r="H56" i="31"/>
  <c r="L41" i="31"/>
  <c r="O13" i="24"/>
  <c r="E116" i="19"/>
  <c r="O161" i="24"/>
  <c r="E165" i="19"/>
  <c r="O142" i="24"/>
  <c r="E185" i="19"/>
  <c r="J48" i="31"/>
  <c r="J10" i="31"/>
  <c r="F47" i="31"/>
  <c r="G12" i="31"/>
  <c r="G172" i="31"/>
  <c r="F65" i="31"/>
  <c r="L46" i="31"/>
  <c r="M49" i="31"/>
  <c r="K50" i="31"/>
  <c r="K171" i="31"/>
  <c r="K164" i="31"/>
  <c r="G49" i="31"/>
  <c r="N49" i="31"/>
  <c r="E431" i="19"/>
  <c r="O163" i="24"/>
  <c r="E168" i="19"/>
  <c r="O144" i="24"/>
  <c r="E186" i="19"/>
  <c r="F53" i="31"/>
  <c r="I40" i="31"/>
  <c r="I52" i="31"/>
  <c r="O145" i="24"/>
  <c r="E180" i="19"/>
  <c r="O164" i="24"/>
  <c r="E161" i="19"/>
  <c r="I49" i="31"/>
  <c r="F44" i="31"/>
  <c r="M50" i="31"/>
  <c r="J56" i="31"/>
  <c r="F50" i="31"/>
  <c r="F171" i="31"/>
  <c r="F164" i="31"/>
  <c r="K52" i="31"/>
  <c r="K14" i="31"/>
  <c r="F46" i="31"/>
  <c r="F8" i="31"/>
  <c r="G44" i="31"/>
  <c r="G43" i="31"/>
  <c r="I56" i="31"/>
  <c r="M47" i="31"/>
  <c r="J42" i="31"/>
  <c r="F49" i="31"/>
  <c r="J49" i="31"/>
  <c r="J11" i="31"/>
  <c r="C19" i="19"/>
  <c r="M51" i="31"/>
  <c r="O3" i="24"/>
  <c r="E122" i="19"/>
  <c r="O151" i="24"/>
  <c r="E173" i="19"/>
  <c r="O132" i="24"/>
  <c r="E190" i="19"/>
  <c r="F43" i="31"/>
  <c r="M43" i="31"/>
  <c r="I54" i="31"/>
  <c r="O157" i="24"/>
  <c r="E167" i="19"/>
  <c r="O138" i="24"/>
  <c r="E189" i="19"/>
  <c r="K51" i="31"/>
  <c r="K13" i="31"/>
  <c r="O137" i="24"/>
  <c r="E178" i="19"/>
  <c r="O156" i="24"/>
  <c r="E159" i="19"/>
  <c r="H40" i="31"/>
  <c r="L40" i="31"/>
  <c r="J50" i="31"/>
  <c r="J171" i="31"/>
  <c r="J164" i="31"/>
  <c r="J162" i="31"/>
  <c r="F55" i="31"/>
  <c r="I43" i="31"/>
  <c r="O101" i="24"/>
  <c r="K45" i="31"/>
  <c r="F48" i="31"/>
  <c r="H52" i="31"/>
  <c r="J40" i="31"/>
  <c r="O153" i="24"/>
  <c r="E172" i="19"/>
  <c r="O134" i="24"/>
  <c r="E182" i="19"/>
  <c r="J44" i="31"/>
  <c r="H48" i="31"/>
  <c r="I53" i="31"/>
  <c r="I41" i="31"/>
  <c r="M42" i="31"/>
  <c r="H70" i="31"/>
  <c r="F51" i="31"/>
  <c r="M45" i="31"/>
  <c r="M48" i="31"/>
  <c r="M54" i="31"/>
  <c r="O32" i="24"/>
  <c r="O143" i="24"/>
  <c r="E181" i="19"/>
  <c r="O162" i="24"/>
  <c r="E163" i="19"/>
  <c r="H54" i="31"/>
  <c r="L49" i="31"/>
  <c r="D544" i="19"/>
  <c r="I164" i="31"/>
  <c r="I44" i="31"/>
  <c r="F52" i="31"/>
  <c r="N52" i="31"/>
  <c r="E419" i="19"/>
  <c r="I46" i="31"/>
  <c r="J43" i="31"/>
  <c r="J54" i="31"/>
  <c r="M53" i="31"/>
  <c r="H44" i="31"/>
  <c r="H51" i="31"/>
  <c r="H13" i="31"/>
  <c r="I51" i="31"/>
  <c r="M52" i="31"/>
  <c r="M14" i="31"/>
  <c r="I162" i="31"/>
  <c r="F165" i="31"/>
  <c r="F162" i="31"/>
  <c r="J52" i="31"/>
  <c r="M46" i="31"/>
  <c r="F45" i="31"/>
  <c r="O141" i="24"/>
  <c r="E187" i="19"/>
  <c r="O160" i="24"/>
  <c r="E171" i="19"/>
  <c r="L50" i="31"/>
  <c r="L171" i="31"/>
  <c r="L164" i="31"/>
  <c r="L48" i="31"/>
  <c r="G52" i="31"/>
  <c r="J68" i="31"/>
  <c r="H50" i="31"/>
  <c r="H171" i="31"/>
  <c r="H164" i="31"/>
  <c r="H162" i="31"/>
  <c r="O133" i="24"/>
  <c r="E193" i="19"/>
  <c r="O152" i="24"/>
  <c r="E158" i="19"/>
  <c r="F56" i="31"/>
  <c r="K43" i="31"/>
  <c r="H63" i="31"/>
  <c r="H6" i="31"/>
  <c r="I45" i="31"/>
  <c r="G53" i="31"/>
  <c r="G51" i="31"/>
  <c r="F40" i="31"/>
  <c r="F2" i="31"/>
  <c r="F54" i="31"/>
  <c r="I70" i="31"/>
  <c r="I13" i="31"/>
  <c r="I48" i="31"/>
  <c r="I10" i="31"/>
  <c r="I64" i="31"/>
  <c r="L54" i="31"/>
  <c r="L44" i="31"/>
  <c r="O139" i="24"/>
  <c r="E194" i="19"/>
  <c r="O158" i="24"/>
  <c r="E174" i="19"/>
  <c r="G45" i="31"/>
  <c r="H42" i="31"/>
  <c r="K49" i="31"/>
  <c r="L52" i="31"/>
  <c r="G71" i="31"/>
  <c r="H46" i="31"/>
  <c r="H8" i="31"/>
  <c r="K42" i="31"/>
  <c r="L162" i="31"/>
  <c r="K165" i="31"/>
  <c r="K162" i="31"/>
  <c r="E60" i="19"/>
  <c r="D545" i="19"/>
  <c r="E57" i="19"/>
  <c r="E71" i="19"/>
  <c r="E139" i="19"/>
  <c r="O94" i="24"/>
  <c r="E132" i="19"/>
  <c r="E59" i="19"/>
  <c r="E64" i="19"/>
  <c r="E61" i="19"/>
  <c r="C12" i="19"/>
  <c r="D537" i="19"/>
  <c r="E54" i="19"/>
  <c r="E13" i="19"/>
  <c r="C13" i="19"/>
  <c r="O99" i="24"/>
  <c r="O102" i="24"/>
  <c r="C14" i="19"/>
  <c r="E56" i="19"/>
  <c r="C18" i="19"/>
  <c r="O108" i="24"/>
  <c r="T21" i="24"/>
  <c r="K40" i="24"/>
  <c r="D536" i="19"/>
  <c r="E66" i="19"/>
  <c r="D543" i="19"/>
  <c r="E72" i="19"/>
  <c r="D539" i="19"/>
  <c r="E55" i="19"/>
  <c r="D538" i="19"/>
  <c r="E53" i="19"/>
  <c r="D532" i="19"/>
  <c r="E74" i="19"/>
  <c r="D541" i="19"/>
  <c r="E69" i="19"/>
  <c r="J15" i="31"/>
  <c r="D533" i="19"/>
  <c r="E62" i="19"/>
  <c r="D548" i="19"/>
  <c r="E75" i="19"/>
  <c r="D546" i="19"/>
  <c r="E70" i="19"/>
  <c r="D534" i="19"/>
  <c r="E52" i="19"/>
  <c r="L60" i="31"/>
  <c r="L3" i="31"/>
  <c r="F70" i="31"/>
  <c r="F13" i="31"/>
  <c r="G68" i="31"/>
  <c r="G11" i="31"/>
  <c r="J59" i="31"/>
  <c r="J2" i="31"/>
  <c r="M68" i="31"/>
  <c r="M11" i="31"/>
  <c r="J63" i="31"/>
  <c r="J6" i="31"/>
  <c r="L68" i="31"/>
  <c r="L11" i="31"/>
  <c r="U33" i="24"/>
  <c r="I62" i="31"/>
  <c r="F63" i="31"/>
  <c r="I11" i="31"/>
  <c r="M73" i="31"/>
  <c r="K61" i="31"/>
  <c r="K4" i="31"/>
  <c r="F73" i="31"/>
  <c r="F16" i="31"/>
  <c r="H73" i="31"/>
  <c r="H16" i="31"/>
  <c r="K62" i="31"/>
  <c r="K5" i="31"/>
  <c r="O109" i="24"/>
  <c r="C15" i="19"/>
  <c r="J75" i="31"/>
  <c r="J18" i="31"/>
  <c r="M69" i="31"/>
  <c r="F72" i="31"/>
  <c r="F15" i="31"/>
  <c r="H67" i="31"/>
  <c r="H71" i="31"/>
  <c r="J61" i="31"/>
  <c r="J4" i="31"/>
  <c r="J9" i="31"/>
  <c r="I60" i="31"/>
  <c r="E259" i="19"/>
  <c r="U27" i="24"/>
  <c r="S27" i="24"/>
  <c r="T27" i="24"/>
  <c r="L61" i="31"/>
  <c r="L42" i="31"/>
  <c r="F68" i="31"/>
  <c r="F11" i="31"/>
  <c r="U22" i="24"/>
  <c r="T22" i="24"/>
  <c r="S22" i="24"/>
  <c r="E254" i="19"/>
  <c r="G40" i="24"/>
  <c r="O73" i="24"/>
  <c r="P404" i="19"/>
  <c r="F17" i="19"/>
  <c r="O128" i="24"/>
  <c r="D404" i="19"/>
  <c r="O91" i="24"/>
  <c r="I75" i="31"/>
  <c r="I18" i="31"/>
  <c r="N37" i="31"/>
  <c r="D428" i="19"/>
  <c r="G72" i="31"/>
  <c r="G15" i="31"/>
  <c r="N30" i="31"/>
  <c r="D431" i="19"/>
  <c r="U21" i="24"/>
  <c r="F60" i="31"/>
  <c r="F41" i="31"/>
  <c r="I74" i="31"/>
  <c r="I55" i="31"/>
  <c r="O59" i="24"/>
  <c r="P390" i="19"/>
  <c r="O77" i="24"/>
  <c r="F16" i="19"/>
  <c r="O114" i="24"/>
  <c r="D390" i="19"/>
  <c r="J73" i="31"/>
  <c r="J16" i="31"/>
  <c r="I66" i="31"/>
  <c r="I9" i="31"/>
  <c r="I47" i="31"/>
  <c r="G12" i="19"/>
  <c r="P239" i="24"/>
  <c r="F313" i="19"/>
  <c r="O30" i="24"/>
  <c r="O48" i="24"/>
  <c r="O12" i="24"/>
  <c r="E121" i="19"/>
  <c r="O63" i="24"/>
  <c r="P394" i="19"/>
  <c r="F6" i="19"/>
  <c r="O118" i="24"/>
  <c r="D394" i="19"/>
  <c r="O81" i="24"/>
  <c r="H66" i="31"/>
  <c r="H47" i="31"/>
  <c r="E263" i="19"/>
  <c r="U31" i="24"/>
  <c r="S31" i="24"/>
  <c r="T31" i="24"/>
  <c r="L69" i="31"/>
  <c r="O65" i="24"/>
  <c r="P396" i="19"/>
  <c r="O83" i="24"/>
  <c r="F13" i="19"/>
  <c r="O120" i="24"/>
  <c r="D396" i="19"/>
  <c r="G8" i="19"/>
  <c r="P243" i="24"/>
  <c r="F317" i="19"/>
  <c r="O34" i="24"/>
  <c r="O16" i="24"/>
  <c r="E110" i="19"/>
  <c r="O52" i="24"/>
  <c r="O57" i="24"/>
  <c r="P388" i="19"/>
  <c r="F14" i="19"/>
  <c r="O112" i="24"/>
  <c r="D388" i="19"/>
  <c r="O75" i="24"/>
  <c r="K68" i="31"/>
  <c r="K11" i="31"/>
  <c r="J69" i="31"/>
  <c r="F64" i="31"/>
  <c r="G11" i="19"/>
  <c r="O28" i="24"/>
  <c r="O10" i="24"/>
  <c r="E123" i="19"/>
  <c r="P237" i="24"/>
  <c r="F311" i="19"/>
  <c r="G7" i="31"/>
  <c r="N28" i="31"/>
  <c r="D424" i="19"/>
  <c r="I72" i="31"/>
  <c r="I15" i="31"/>
  <c r="K55" i="31"/>
  <c r="K74" i="31"/>
  <c r="K17" i="31"/>
  <c r="M71" i="31"/>
  <c r="M62" i="31"/>
  <c r="M5" i="31"/>
  <c r="J71" i="31"/>
  <c r="O51" i="24"/>
  <c r="G19" i="19"/>
  <c r="O33" i="24"/>
  <c r="P242" i="24"/>
  <c r="F316" i="19"/>
  <c r="O15" i="24"/>
  <c r="E119" i="19"/>
  <c r="L64" i="31"/>
  <c r="L45" i="31"/>
  <c r="I61" i="31"/>
  <c r="I42" i="31"/>
  <c r="N22" i="31"/>
  <c r="D423" i="19"/>
  <c r="K41" i="31"/>
  <c r="K60" i="31"/>
  <c r="E262" i="19"/>
  <c r="U30" i="24"/>
  <c r="T30" i="24"/>
  <c r="S30" i="24"/>
  <c r="N35" i="31"/>
  <c r="D429" i="19"/>
  <c r="O70" i="24"/>
  <c r="P401" i="19"/>
  <c r="O88" i="24"/>
  <c r="F8" i="19"/>
  <c r="O125" i="24"/>
  <c r="D401" i="19"/>
  <c r="O64" i="24"/>
  <c r="O119" i="24"/>
  <c r="O100" i="24"/>
  <c r="O82" i="24"/>
  <c r="G3" i="19"/>
  <c r="O50" i="24"/>
  <c r="P241" i="24"/>
  <c r="F315" i="19"/>
  <c r="O14" i="24"/>
  <c r="E111" i="19"/>
  <c r="H68" i="31"/>
  <c r="H49" i="31"/>
  <c r="K67" i="31"/>
  <c r="K48" i="31"/>
  <c r="G4" i="19"/>
  <c r="O22" i="24"/>
  <c r="P231" i="24"/>
  <c r="F305" i="19"/>
  <c r="O4" i="24"/>
  <c r="E107" i="19"/>
  <c r="H72" i="31"/>
  <c r="H15" i="31"/>
  <c r="H53" i="31"/>
  <c r="K63" i="31"/>
  <c r="K44" i="31"/>
  <c r="N44" i="31"/>
  <c r="E426" i="19"/>
  <c r="L66" i="31"/>
  <c r="L47" i="31"/>
  <c r="E269" i="19"/>
  <c r="U37" i="24"/>
  <c r="T37" i="24"/>
  <c r="S37" i="24"/>
  <c r="O41" i="24"/>
  <c r="G16" i="19"/>
  <c r="P232" i="24"/>
  <c r="F306" i="19"/>
  <c r="O23" i="24"/>
  <c r="O5" i="24"/>
  <c r="E113" i="19"/>
  <c r="H60" i="31"/>
  <c r="H41" i="31"/>
  <c r="M66" i="31"/>
  <c r="G65" i="31"/>
  <c r="G46" i="31"/>
  <c r="O95" i="24"/>
  <c r="L6" i="31"/>
  <c r="G66" i="31"/>
  <c r="G47" i="31"/>
  <c r="L14" i="31"/>
  <c r="N31" i="31"/>
  <c r="D430" i="19"/>
  <c r="L62" i="31"/>
  <c r="L43" i="31"/>
  <c r="N43" i="31"/>
  <c r="E417" i="19"/>
  <c r="O68" i="24"/>
  <c r="P399" i="19"/>
  <c r="O86" i="24"/>
  <c r="F3" i="19"/>
  <c r="O123" i="24"/>
  <c r="D399" i="19"/>
  <c r="N24" i="31"/>
  <c r="D417" i="19"/>
  <c r="H74" i="31"/>
  <c r="H55" i="31"/>
  <c r="O44" i="24"/>
  <c r="G10" i="19"/>
  <c r="O26" i="24"/>
  <c r="P235" i="24"/>
  <c r="F309" i="19"/>
  <c r="O8" i="24"/>
  <c r="E108" i="19"/>
  <c r="H64" i="31"/>
  <c r="H45" i="31"/>
  <c r="L72" i="31"/>
  <c r="L53" i="31"/>
  <c r="L70" i="31"/>
  <c r="L51" i="31"/>
  <c r="T33" i="24"/>
  <c r="O98" i="24"/>
  <c r="G55" i="31"/>
  <c r="G74" i="31"/>
  <c r="O69" i="24"/>
  <c r="P400" i="19"/>
  <c r="F19" i="19"/>
  <c r="O124" i="24"/>
  <c r="D400" i="19"/>
  <c r="O87" i="24"/>
  <c r="U26" i="24"/>
  <c r="T26" i="24"/>
  <c r="S26" i="24"/>
  <c r="N23" i="31"/>
  <c r="D420" i="19"/>
  <c r="N36" i="31"/>
  <c r="D433" i="19"/>
  <c r="F71" i="31"/>
  <c r="N21" i="31"/>
  <c r="D432" i="19"/>
  <c r="K59" i="31"/>
  <c r="K40" i="31"/>
  <c r="U34" i="24"/>
  <c r="T34" i="24"/>
  <c r="S34" i="24"/>
  <c r="G70" i="31"/>
  <c r="G13" i="31"/>
  <c r="O61" i="24"/>
  <c r="P392" i="19"/>
  <c r="F15" i="19"/>
  <c r="O79" i="24"/>
  <c r="O116" i="24"/>
  <c r="D392" i="19"/>
  <c r="L67" i="31"/>
  <c r="I59" i="31"/>
  <c r="I2" i="31"/>
  <c r="U25" i="24"/>
  <c r="T25" i="24"/>
  <c r="S25" i="24"/>
  <c r="H18" i="31"/>
  <c r="J41" i="31"/>
  <c r="J60" i="31"/>
  <c r="O71" i="24"/>
  <c r="P402" i="19"/>
  <c r="O89" i="24"/>
  <c r="O126" i="24"/>
  <c r="D402" i="19"/>
  <c r="F9" i="19"/>
  <c r="S21" i="24"/>
  <c r="G63" i="31"/>
  <c r="G6" i="31"/>
  <c r="E4" i="19"/>
  <c r="C4" i="19"/>
  <c r="O21" i="24"/>
  <c r="P21" i="24"/>
  <c r="P230" i="24"/>
  <c r="F304" i="19"/>
  <c r="G14" i="19"/>
  <c r="O39" i="24"/>
  <c r="G14" i="31"/>
  <c r="N26" i="31"/>
  <c r="D418" i="19"/>
  <c r="G75" i="31"/>
  <c r="G56" i="31"/>
  <c r="O62" i="24"/>
  <c r="O117" i="24"/>
  <c r="O80" i="24"/>
  <c r="U29" i="24"/>
  <c r="S29" i="24"/>
  <c r="T29" i="24"/>
  <c r="H2" i="31"/>
  <c r="S33" i="24"/>
  <c r="O67" i="24"/>
  <c r="P398" i="19"/>
  <c r="F7" i="19"/>
  <c r="O122" i="24"/>
  <c r="D398" i="19"/>
  <c r="O85" i="24"/>
  <c r="H69" i="31"/>
  <c r="H172" i="31"/>
  <c r="O58" i="24"/>
  <c r="F4" i="19"/>
  <c r="O76" i="24"/>
  <c r="O113" i="24"/>
  <c r="F61" i="31"/>
  <c r="F42" i="31"/>
  <c r="N42" i="31"/>
  <c r="E420" i="19"/>
  <c r="G62" i="31"/>
  <c r="F75" i="31"/>
  <c r="K7" i="31"/>
  <c r="N29" i="31"/>
  <c r="D425" i="19"/>
  <c r="F10" i="31"/>
  <c r="M70" i="31"/>
  <c r="M13" i="31"/>
  <c r="I7" i="31"/>
  <c r="I65" i="31"/>
  <c r="I8" i="31"/>
  <c r="M72" i="31"/>
  <c r="U23" i="24"/>
  <c r="S23" i="24"/>
  <c r="T23" i="24"/>
  <c r="I73" i="31"/>
  <c r="M7" i="31"/>
  <c r="L59" i="31"/>
  <c r="H61" i="31"/>
  <c r="F9" i="31"/>
  <c r="I69" i="31"/>
  <c r="I172" i="31"/>
  <c r="I50" i="31"/>
  <c r="I171" i="31"/>
  <c r="E9" i="19"/>
  <c r="C9" i="19"/>
  <c r="E264" i="19"/>
  <c r="U32" i="24"/>
  <c r="S32" i="24"/>
  <c r="T32" i="24"/>
  <c r="G6" i="19"/>
  <c r="P236" i="24"/>
  <c r="F310" i="19"/>
  <c r="O45" i="24"/>
  <c r="O27" i="24"/>
  <c r="O9" i="24"/>
  <c r="E118" i="19"/>
  <c r="G73" i="31"/>
  <c r="G54" i="31"/>
  <c r="J70" i="31"/>
  <c r="J51" i="31"/>
  <c r="U24" i="24"/>
  <c r="S24" i="24"/>
  <c r="T24" i="24"/>
  <c r="N33" i="31"/>
  <c r="D419" i="19"/>
  <c r="H260" i="19"/>
  <c r="J46" i="24"/>
  <c r="N25" i="31"/>
  <c r="D426" i="19"/>
  <c r="F6" i="31"/>
  <c r="K69" i="31"/>
  <c r="N32" i="31"/>
  <c r="D421" i="19"/>
  <c r="O49" i="24"/>
  <c r="O31" i="24"/>
  <c r="G7" i="19"/>
  <c r="P240" i="24"/>
  <c r="F314" i="19"/>
  <c r="O105" i="24"/>
  <c r="M55" i="31"/>
  <c r="M74" i="31"/>
  <c r="I63" i="31"/>
  <c r="I6" i="31"/>
  <c r="I71" i="31"/>
  <c r="M10" i="31"/>
  <c r="N27" i="31"/>
  <c r="D427" i="19"/>
  <c r="J40" i="24"/>
  <c r="H254" i="19"/>
  <c r="O97" i="24"/>
  <c r="G67" i="31"/>
  <c r="G48" i="31"/>
  <c r="J74" i="31"/>
  <c r="J55" i="31"/>
  <c r="O72" i="24"/>
  <c r="O90" i="24"/>
  <c r="O127" i="24"/>
  <c r="G46" i="24"/>
  <c r="U28" i="24"/>
  <c r="S28" i="24"/>
  <c r="T28" i="24"/>
  <c r="M65" i="31"/>
  <c r="M8" i="31"/>
  <c r="M4" i="31"/>
  <c r="U35" i="24"/>
  <c r="S35" i="24"/>
  <c r="T35" i="24"/>
  <c r="O106" i="24"/>
  <c r="K75" i="31"/>
  <c r="K56" i="31"/>
  <c r="G59" i="31"/>
  <c r="G40" i="31"/>
  <c r="O66" i="24"/>
  <c r="P397" i="19"/>
  <c r="F12" i="19"/>
  <c r="O84" i="24"/>
  <c r="O121" i="24"/>
  <c r="D397" i="19"/>
  <c r="O60" i="24"/>
  <c r="O115" i="24"/>
  <c r="O78" i="24"/>
  <c r="F62" i="31"/>
  <c r="N34" i="31"/>
  <c r="D422" i="19"/>
  <c r="F74" i="31"/>
  <c r="J5" i="31"/>
  <c r="G54" i="24"/>
  <c r="U36" i="24"/>
  <c r="S36" i="24"/>
  <c r="T36" i="24"/>
  <c r="K66" i="31"/>
  <c r="K47" i="31"/>
  <c r="L73" i="31"/>
  <c r="L16" i="31"/>
  <c r="L65" i="31"/>
  <c r="O104" i="24"/>
  <c r="G624" i="19"/>
  <c r="H624" i="19"/>
  <c r="G442" i="19"/>
  <c r="G630" i="19"/>
  <c r="H630" i="19"/>
  <c r="G443" i="19"/>
  <c r="G627" i="19"/>
  <c r="H627" i="19"/>
  <c r="G455" i="19"/>
  <c r="G621" i="19"/>
  <c r="H621" i="19"/>
  <c r="G447" i="19"/>
  <c r="G623" i="19"/>
  <c r="H623" i="19"/>
  <c r="G453" i="19"/>
  <c r="C503" i="19"/>
  <c r="D473" i="19"/>
  <c r="F561" i="19"/>
  <c r="F591" i="19"/>
  <c r="C502" i="19"/>
  <c r="D472" i="19"/>
  <c r="F560" i="19"/>
  <c r="F590" i="19"/>
  <c r="C515" i="19"/>
  <c r="D485" i="19"/>
  <c r="F573" i="19"/>
  <c r="F603" i="19"/>
  <c r="C507" i="19"/>
  <c r="D477" i="19"/>
  <c r="F565" i="19"/>
  <c r="F595" i="19"/>
  <c r="C514" i="19"/>
  <c r="D484" i="19"/>
  <c r="F572" i="19"/>
  <c r="F602" i="19"/>
  <c r="C513" i="19"/>
  <c r="D483" i="19"/>
  <c r="F571" i="19"/>
  <c r="F601" i="19"/>
  <c r="P35" i="24"/>
  <c r="G571" i="19"/>
  <c r="G601" i="19"/>
  <c r="C402" i="19"/>
  <c r="Q402" i="19"/>
  <c r="C450" i="19"/>
  <c r="C346" i="19"/>
  <c r="P25" i="24"/>
  <c r="C392" i="19"/>
  <c r="Q392" i="19"/>
  <c r="C336" i="19"/>
  <c r="P24" i="24"/>
  <c r="C391" i="19"/>
  <c r="C335" i="19"/>
  <c r="P36" i="24"/>
  <c r="G572" i="19"/>
  <c r="G602" i="19"/>
  <c r="C455" i="19"/>
  <c r="C403" i="19"/>
  <c r="C347" i="19"/>
  <c r="P37" i="24"/>
  <c r="G573" i="19"/>
  <c r="G603" i="19"/>
  <c r="C448" i="19"/>
  <c r="C404" i="19"/>
  <c r="Q404" i="19"/>
  <c r="C348" i="19"/>
  <c r="P29" i="24"/>
  <c r="C446" i="19"/>
  <c r="C396" i="19"/>
  <c r="Q396" i="19"/>
  <c r="C340" i="19"/>
  <c r="E44" i="19"/>
  <c r="E28" i="19"/>
  <c r="E37" i="19"/>
  <c r="E40" i="19"/>
  <c r="E39" i="19"/>
  <c r="E35" i="19"/>
  <c r="O6" i="31"/>
  <c r="O15" i="31"/>
  <c r="N46" i="31"/>
  <c r="E427" i="19"/>
  <c r="I5" i="31"/>
  <c r="G169" i="31"/>
  <c r="I14" i="31"/>
  <c r="H9" i="31"/>
  <c r="M12" i="31"/>
  <c r="J17" i="31"/>
  <c r="N54" i="31"/>
  <c r="E429" i="19"/>
  <c r="H4" i="31"/>
  <c r="I16" i="31"/>
  <c r="L10" i="31"/>
  <c r="J14" i="31"/>
  <c r="L4" i="31"/>
  <c r="H14" i="31"/>
  <c r="L8" i="31"/>
  <c r="F5" i="31"/>
  <c r="N48" i="31"/>
  <c r="E425" i="19"/>
  <c r="M17" i="31"/>
  <c r="K12" i="31"/>
  <c r="K172" i="31"/>
  <c r="L2" i="31"/>
  <c r="M15" i="31"/>
  <c r="G5" i="31"/>
  <c r="N53" i="31"/>
  <c r="E422" i="19"/>
  <c r="J12" i="31"/>
  <c r="J172" i="31"/>
  <c r="L12" i="31"/>
  <c r="L172" i="31"/>
  <c r="I3" i="31"/>
  <c r="H10" i="31"/>
  <c r="M16" i="31"/>
  <c r="G18" i="31"/>
  <c r="L7" i="31"/>
  <c r="G17" i="31"/>
  <c r="K10" i="31"/>
  <c r="O40" i="24"/>
  <c r="G440" i="19"/>
  <c r="K18" i="31"/>
  <c r="I17" i="31"/>
  <c r="O46" i="24"/>
  <c r="G446" i="19"/>
  <c r="G2" i="31"/>
  <c r="K2" i="31"/>
  <c r="L9" i="31"/>
  <c r="L13" i="31"/>
  <c r="H7" i="31"/>
  <c r="N66" i="31"/>
  <c r="F424" i="19"/>
  <c r="N51" i="31"/>
  <c r="E421" i="19"/>
  <c r="N72" i="31"/>
  <c r="F422" i="19"/>
  <c r="N73" i="31"/>
  <c r="F429" i="19"/>
  <c r="N61" i="31"/>
  <c r="F420" i="19"/>
  <c r="N63" i="31"/>
  <c r="F426" i="19"/>
  <c r="J3" i="31"/>
  <c r="N70" i="31"/>
  <c r="F421" i="19"/>
  <c r="N50" i="31"/>
  <c r="E430" i="19"/>
  <c r="N59" i="31"/>
  <c r="F432" i="19"/>
  <c r="F3" i="31"/>
  <c r="N67" i="31"/>
  <c r="F425" i="19"/>
  <c r="K9" i="31"/>
  <c r="N71" i="31"/>
  <c r="F419" i="19"/>
  <c r="H17" i="31"/>
  <c r="K6" i="31"/>
  <c r="N56" i="31"/>
  <c r="E428" i="19"/>
  <c r="K3" i="31"/>
  <c r="G8" i="31"/>
  <c r="N74" i="31"/>
  <c r="F433" i="19"/>
  <c r="F633" i="19"/>
  <c r="C342" i="19"/>
  <c r="C509" i="19"/>
  <c r="F567" i="19"/>
  <c r="F597" i="19"/>
  <c r="E41" i="19"/>
  <c r="D479" i="19"/>
  <c r="C452" i="19"/>
  <c r="C398" i="19"/>
  <c r="Q398" i="19"/>
  <c r="P31" i="24"/>
  <c r="F626" i="19"/>
  <c r="C505" i="19"/>
  <c r="D475" i="19"/>
  <c r="E38" i="19"/>
  <c r="F563" i="19"/>
  <c r="F593" i="19"/>
  <c r="C449" i="19"/>
  <c r="C338" i="19"/>
  <c r="P27" i="24"/>
  <c r="C394" i="19"/>
  <c r="Q394" i="19"/>
  <c r="G16" i="31"/>
  <c r="H3" i="31"/>
  <c r="N55" i="31"/>
  <c r="E433" i="19"/>
  <c r="H11" i="31"/>
  <c r="F620" i="19"/>
  <c r="C443" i="19"/>
  <c r="P34" i="24"/>
  <c r="E33" i="19"/>
  <c r="C345" i="19"/>
  <c r="C512" i="19"/>
  <c r="D482" i="19"/>
  <c r="C401" i="19"/>
  <c r="Q401" i="19"/>
  <c r="F570" i="19"/>
  <c r="F600" i="19"/>
  <c r="G620" i="19"/>
  <c r="G452" i="19"/>
  <c r="G622" i="19"/>
  <c r="G441" i="19"/>
  <c r="G633" i="19"/>
  <c r="G449" i="19"/>
  <c r="G626" i="19"/>
  <c r="H626" i="19"/>
  <c r="G445" i="19"/>
  <c r="N45" i="31"/>
  <c r="E418" i="19"/>
  <c r="N75" i="31"/>
  <c r="F428" i="19"/>
  <c r="F629" i="19"/>
  <c r="E43" i="19"/>
  <c r="C454" i="19"/>
  <c r="F557" i="19"/>
  <c r="F587" i="19"/>
  <c r="C499" i="19"/>
  <c r="C388" i="19"/>
  <c r="Q388" i="19"/>
  <c r="D469" i="19"/>
  <c r="C332" i="19"/>
  <c r="M9" i="31"/>
  <c r="C500" i="19"/>
  <c r="P22" i="24"/>
  <c r="D470" i="19"/>
  <c r="C389" i="19"/>
  <c r="C333" i="19"/>
  <c r="E31" i="19"/>
  <c r="F558" i="19"/>
  <c r="F588" i="19"/>
  <c r="C441" i="19"/>
  <c r="P28" i="24"/>
  <c r="E36" i="19"/>
  <c r="C447" i="19"/>
  <c r="C395" i="19"/>
  <c r="F564" i="19"/>
  <c r="F594" i="19"/>
  <c r="C506" i="19"/>
  <c r="C339" i="19"/>
  <c r="D476" i="19"/>
  <c r="N68" i="31"/>
  <c r="F431" i="19"/>
  <c r="N47" i="31"/>
  <c r="E424" i="19"/>
  <c r="J13" i="31"/>
  <c r="N69" i="31"/>
  <c r="F430" i="19"/>
  <c r="L5" i="31"/>
  <c r="F17" i="31"/>
  <c r="F625" i="19"/>
  <c r="C504" i="19"/>
  <c r="P26" i="24"/>
  <c r="D474" i="19"/>
  <c r="C393" i="19"/>
  <c r="C337" i="19"/>
  <c r="F562" i="19"/>
  <c r="F592" i="19"/>
  <c r="E29" i="19"/>
  <c r="F18" i="31"/>
  <c r="G629" i="19"/>
  <c r="G439" i="19"/>
  <c r="F14" i="31"/>
  <c r="F12" i="31"/>
  <c r="F618" i="19"/>
  <c r="C442" i="19"/>
  <c r="C511" i="19"/>
  <c r="C400" i="19"/>
  <c r="Q400" i="19"/>
  <c r="F569" i="19"/>
  <c r="F599" i="19"/>
  <c r="D481" i="19"/>
  <c r="C344" i="19"/>
  <c r="P33" i="24"/>
  <c r="E32" i="19"/>
  <c r="N64" i="31"/>
  <c r="F418" i="19"/>
  <c r="N62" i="31"/>
  <c r="F417" i="19"/>
  <c r="I12" i="31"/>
  <c r="F7" i="31"/>
  <c r="F4" i="31"/>
  <c r="L15" i="31"/>
  <c r="G444" i="19"/>
  <c r="G625" i="19"/>
  <c r="F622" i="19"/>
  <c r="C439" i="19"/>
  <c r="E30" i="19"/>
  <c r="C390" i="19"/>
  <c r="Q390" i="19"/>
  <c r="C334" i="19"/>
  <c r="P23" i="24"/>
  <c r="D471" i="19"/>
  <c r="C501" i="19"/>
  <c r="F559" i="19"/>
  <c r="F589" i="19"/>
  <c r="G619" i="19"/>
  <c r="G450" i="19"/>
  <c r="G9" i="31"/>
  <c r="G632" i="19"/>
  <c r="G448" i="19"/>
  <c r="N41" i="31"/>
  <c r="E423" i="19"/>
  <c r="H12" i="31"/>
  <c r="G10" i="31"/>
  <c r="N40" i="31"/>
  <c r="E432" i="19"/>
  <c r="N65" i="31"/>
  <c r="F427" i="19"/>
  <c r="F619" i="19"/>
  <c r="C510" i="19"/>
  <c r="D480" i="19"/>
  <c r="F568" i="19"/>
  <c r="F598" i="19"/>
  <c r="P32" i="24"/>
  <c r="C343" i="19"/>
  <c r="C444" i="19"/>
  <c r="E34" i="19"/>
  <c r="C399" i="19"/>
  <c r="Q399" i="19"/>
  <c r="I4" i="31"/>
  <c r="G451" i="19"/>
  <c r="G618" i="19"/>
  <c r="F632" i="19"/>
  <c r="F566" i="19"/>
  <c r="F596" i="19"/>
  <c r="C397" i="19"/>
  <c r="Q397" i="19"/>
  <c r="P30" i="24"/>
  <c r="D478" i="19"/>
  <c r="C341" i="19"/>
  <c r="C508" i="19"/>
  <c r="C453" i="19"/>
  <c r="E42" i="19"/>
  <c r="N60" i="31"/>
  <c r="F423" i="19"/>
  <c r="E290" i="19"/>
  <c r="G561" i="19"/>
  <c r="G591" i="19"/>
  <c r="E284" i="19"/>
  <c r="G560" i="19"/>
  <c r="G590" i="19"/>
  <c r="E285" i="19"/>
  <c r="G565" i="19"/>
  <c r="G595" i="19"/>
  <c r="C363" i="19"/>
  <c r="G307" i="19"/>
  <c r="C375" i="19"/>
  <c r="G319" i="19"/>
  <c r="E294" i="19"/>
  <c r="C376" i="19"/>
  <c r="G320" i="19"/>
  <c r="C374" i="19"/>
  <c r="G318" i="19"/>
  <c r="E293" i="19"/>
  <c r="E287" i="19"/>
  <c r="C364" i="19"/>
  <c r="G308" i="19"/>
  <c r="C368" i="19"/>
  <c r="G312" i="19"/>
  <c r="G62" i="6"/>
  <c r="H62" i="6"/>
  <c r="I62" i="6"/>
  <c r="J62" i="6"/>
  <c r="K62" i="6"/>
  <c r="L62" i="6"/>
  <c r="M62" i="6"/>
  <c r="G63" i="6"/>
  <c r="H63" i="6"/>
  <c r="I63" i="6"/>
  <c r="J63" i="6"/>
  <c r="K63" i="6"/>
  <c r="L63" i="6"/>
  <c r="M63" i="6"/>
  <c r="G64" i="6"/>
  <c r="H64" i="6"/>
  <c r="I64" i="6"/>
  <c r="J64" i="6"/>
  <c r="K64" i="6"/>
  <c r="L64" i="6"/>
  <c r="M64" i="6"/>
  <c r="G65" i="6"/>
  <c r="H65" i="6"/>
  <c r="I65" i="6"/>
  <c r="J65" i="6"/>
  <c r="K65" i="6"/>
  <c r="L65" i="6"/>
  <c r="M65" i="6"/>
  <c r="G66" i="6"/>
  <c r="H66" i="6"/>
  <c r="I66" i="6"/>
  <c r="J66" i="6"/>
  <c r="K66" i="6"/>
  <c r="L66" i="6"/>
  <c r="M66" i="6"/>
  <c r="G67" i="6"/>
  <c r="H67" i="6"/>
  <c r="I67" i="6"/>
  <c r="J67" i="6"/>
  <c r="K67" i="6"/>
  <c r="L67" i="6"/>
  <c r="M67" i="6"/>
  <c r="G68" i="6"/>
  <c r="H68" i="6"/>
  <c r="I68" i="6"/>
  <c r="J68" i="6"/>
  <c r="K68" i="6"/>
  <c r="L68" i="6"/>
  <c r="M68" i="6"/>
  <c r="G69" i="6"/>
  <c r="H69" i="6"/>
  <c r="I69" i="6"/>
  <c r="J69" i="6"/>
  <c r="K69" i="6"/>
  <c r="L69" i="6"/>
  <c r="M69" i="6"/>
  <c r="G70" i="6"/>
  <c r="H70" i="6"/>
  <c r="I70" i="6"/>
  <c r="J70" i="6"/>
  <c r="K70" i="6"/>
  <c r="L70" i="6"/>
  <c r="M70" i="6"/>
  <c r="G71" i="6"/>
  <c r="H71" i="6"/>
  <c r="I71" i="6"/>
  <c r="J71" i="6"/>
  <c r="K71" i="6"/>
  <c r="L71" i="6"/>
  <c r="M71" i="6"/>
  <c r="G72" i="6"/>
  <c r="H72" i="6"/>
  <c r="I72" i="6"/>
  <c r="J72" i="6"/>
  <c r="K72" i="6"/>
  <c r="L72" i="6"/>
  <c r="M72" i="6"/>
  <c r="G73" i="6"/>
  <c r="H73" i="6"/>
  <c r="I73" i="6"/>
  <c r="J73" i="6"/>
  <c r="K73" i="6"/>
  <c r="L73" i="6"/>
  <c r="M73" i="6"/>
  <c r="G74" i="6"/>
  <c r="H74" i="6"/>
  <c r="I74" i="6"/>
  <c r="J74" i="6"/>
  <c r="K74" i="6"/>
  <c r="L74" i="6"/>
  <c r="M74" i="6"/>
  <c r="G75" i="6"/>
  <c r="H75" i="6"/>
  <c r="I75" i="6"/>
  <c r="J75" i="6"/>
  <c r="K75" i="6"/>
  <c r="L75" i="6"/>
  <c r="M75" i="6"/>
  <c r="G76" i="6"/>
  <c r="H76" i="6"/>
  <c r="I76" i="6"/>
  <c r="J76" i="6"/>
  <c r="K76" i="6"/>
  <c r="L76" i="6"/>
  <c r="M76" i="6"/>
  <c r="G77" i="6"/>
  <c r="H77" i="6"/>
  <c r="I77" i="6"/>
  <c r="J77" i="6"/>
  <c r="K77" i="6"/>
  <c r="L77" i="6"/>
  <c r="M77" i="6"/>
  <c r="G78" i="6"/>
  <c r="H78" i="6"/>
  <c r="I78" i="6"/>
  <c r="J78" i="6"/>
  <c r="K78" i="6"/>
  <c r="L78" i="6"/>
  <c r="M78" i="6"/>
  <c r="F63" i="6"/>
  <c r="F64" i="6"/>
  <c r="F65" i="6"/>
  <c r="F66" i="6"/>
  <c r="F67" i="6"/>
  <c r="F68" i="6"/>
  <c r="F69" i="6"/>
  <c r="F70" i="6"/>
  <c r="F71" i="6"/>
  <c r="F72" i="6"/>
  <c r="F73" i="6"/>
  <c r="F74" i="6"/>
  <c r="F75" i="6"/>
  <c r="F76" i="6"/>
  <c r="F77" i="6"/>
  <c r="F78" i="6"/>
  <c r="F62" i="6"/>
  <c r="O12" i="31"/>
  <c r="F169" i="31"/>
  <c r="O17" i="31"/>
  <c r="J169" i="31"/>
  <c r="K169" i="31"/>
  <c r="O9" i="31"/>
  <c r="I169" i="31"/>
  <c r="N18" i="31"/>
  <c r="C428" i="19"/>
  <c r="O18" i="31"/>
  <c r="O10" i="31"/>
  <c r="O4" i="31"/>
  <c r="N14" i="31"/>
  <c r="C419" i="19"/>
  <c r="O14" i="31"/>
  <c r="N6" i="31"/>
  <c r="C426" i="19"/>
  <c r="R77" i="6"/>
  <c r="R69" i="6"/>
  <c r="H169" i="31"/>
  <c r="N2" i="31"/>
  <c r="C432" i="19"/>
  <c r="N5" i="31"/>
  <c r="C417" i="19"/>
  <c r="N16" i="31"/>
  <c r="C429" i="19"/>
  <c r="N8" i="31"/>
  <c r="C427" i="19"/>
  <c r="O3" i="31"/>
  <c r="O2" i="31"/>
  <c r="O13" i="31"/>
  <c r="O16" i="31"/>
  <c r="O8" i="31"/>
  <c r="N15" i="31"/>
  <c r="C422" i="19"/>
  <c r="O5" i="31"/>
  <c r="O7" i="31"/>
  <c r="N11" i="31"/>
  <c r="C431" i="19"/>
  <c r="L169" i="31"/>
  <c r="O11" i="31"/>
  <c r="N13" i="31"/>
  <c r="C421" i="19"/>
  <c r="N10" i="31"/>
  <c r="N7" i="31"/>
  <c r="C418" i="19"/>
  <c r="N4" i="31"/>
  <c r="C420" i="19"/>
  <c r="N12" i="31"/>
  <c r="C430" i="19"/>
  <c r="N9" i="31"/>
  <c r="C424" i="19"/>
  <c r="H625" i="19"/>
  <c r="N17" i="31"/>
  <c r="C433" i="19"/>
  <c r="H632" i="19"/>
  <c r="H629" i="19"/>
  <c r="H620" i="19"/>
  <c r="N3" i="31"/>
  <c r="C423" i="19"/>
  <c r="C425" i="19"/>
  <c r="R6" i="31"/>
  <c r="R76" i="6"/>
  <c r="R62" i="6"/>
  <c r="R78" i="6"/>
  <c r="R70" i="6"/>
  <c r="H622" i="19"/>
  <c r="G559" i="19"/>
  <c r="G589" i="19"/>
  <c r="G306" i="19"/>
  <c r="E289" i="19"/>
  <c r="C362" i="19"/>
  <c r="R68" i="6"/>
  <c r="R75" i="6"/>
  <c r="R67" i="6"/>
  <c r="E288" i="19"/>
  <c r="G566" i="19"/>
  <c r="G596" i="19"/>
  <c r="C369" i="19"/>
  <c r="G313" i="19"/>
  <c r="R66" i="6"/>
  <c r="G567" i="19"/>
  <c r="G597" i="19"/>
  <c r="C370" i="19"/>
  <c r="E279" i="19"/>
  <c r="G314" i="19"/>
  <c r="G569" i="19"/>
  <c r="G599" i="19"/>
  <c r="C372" i="19"/>
  <c r="E291" i="19"/>
  <c r="G316" i="19"/>
  <c r="R74" i="6"/>
  <c r="R73" i="6"/>
  <c r="R65" i="6"/>
  <c r="G568" i="19"/>
  <c r="G598" i="19"/>
  <c r="G315" i="19"/>
  <c r="C371" i="19"/>
  <c r="E282" i="19"/>
  <c r="H619" i="19"/>
  <c r="E286" i="19"/>
  <c r="C365" i="19"/>
  <c r="G562" i="19"/>
  <c r="G592" i="19"/>
  <c r="G309" i="19"/>
  <c r="G558" i="19"/>
  <c r="G588" i="19"/>
  <c r="C361" i="19"/>
  <c r="G305" i="19"/>
  <c r="E278" i="19"/>
  <c r="G570" i="19"/>
  <c r="G600" i="19"/>
  <c r="C373" i="19"/>
  <c r="G317" i="19"/>
  <c r="E281" i="19"/>
  <c r="R72" i="6"/>
  <c r="R64" i="6"/>
  <c r="H618" i="19"/>
  <c r="G564" i="19"/>
  <c r="G594" i="19"/>
  <c r="C367" i="19"/>
  <c r="E280" i="19"/>
  <c r="G311" i="19"/>
  <c r="H633" i="19"/>
  <c r="G563" i="19"/>
  <c r="G593" i="19"/>
  <c r="G310" i="19"/>
  <c r="C366" i="19"/>
  <c r="E283" i="19"/>
  <c r="R71" i="6"/>
  <c r="R63" i="6"/>
  <c r="E292" i="19"/>
  <c r="G557" i="19"/>
  <c r="G587" i="19"/>
  <c r="C360" i="19"/>
  <c r="G304" i="19"/>
  <c r="D8" i="10"/>
  <c r="R4" i="31"/>
  <c r="R5" i="31"/>
  <c r="D27" i="10"/>
  <c r="D25" i="10"/>
  <c r="C23" i="10"/>
  <c r="C22"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Joern Huenteler</author>
  </authors>
  <commentList>
    <comment ref="J102" authorId="0" shapeId="0" xr:uid="{45B770F0-B713-461C-ACD2-8924B1E7F38E}">
      <text>
        <r>
          <rPr>
            <b/>
            <sz val="9"/>
            <color indexed="81"/>
            <rFont val="Tahoma"/>
            <family val="2"/>
          </rPr>
          <t>Joern Huenteler:</t>
        </r>
        <r>
          <rPr>
            <sz val="9"/>
            <color indexed="81"/>
            <rFont val="Tahoma"/>
            <family val="2"/>
          </rPr>
          <t xml:space="preserve">
MENA Utiilities study</t>
        </r>
      </text>
    </comment>
    <comment ref="F106" authorId="0" shapeId="0" xr:uid="{534D3EB8-1141-409B-A1A1-7A6BBE7FA406}">
      <text>
        <r>
          <rPr>
            <b/>
            <sz val="9"/>
            <color indexed="81"/>
            <rFont val="Tahoma"/>
            <family val="2"/>
          </rPr>
          <t>Joern Huenteler:</t>
        </r>
        <r>
          <rPr>
            <sz val="9"/>
            <color indexed="81"/>
            <rFont val="Tahoma"/>
            <family val="2"/>
          </rPr>
          <t xml:space="preserve">
Approximated by actual cost in 1991</t>
        </r>
      </text>
    </comment>
    <comment ref="F107" authorId="0" shapeId="0" xr:uid="{1BA184DD-9915-49B3-9881-098379EBCE5A}">
      <text>
        <r>
          <rPr>
            <b/>
            <sz val="9"/>
            <color indexed="81"/>
            <rFont val="Tahoma"/>
            <family val="2"/>
          </rPr>
          <t>Joern Huenteler:</t>
        </r>
        <r>
          <rPr>
            <sz val="9"/>
            <color indexed="81"/>
            <rFont val="Tahoma"/>
            <family val="2"/>
          </rPr>
          <t xml:space="preserve">
2003 from Regional Export Study http://documents.worldbank.org/curated/en/907281468251378105/pdf/338770v10ENGLISH0REEPS1Main1Report.pdf
</t>
        </r>
      </text>
    </comment>
    <comment ref="F108" authorId="0" shapeId="0" xr:uid="{15966129-D1D0-4FB1-8A0C-F8D713A30D9B}">
      <text>
        <r>
          <rPr>
            <b/>
            <sz val="9"/>
            <color indexed="81"/>
            <rFont val="Tahoma"/>
            <family val="2"/>
          </rPr>
          <t>Joern Huenteler:</t>
        </r>
        <r>
          <rPr>
            <sz val="9"/>
            <color indexed="81"/>
            <rFont val="Tahoma"/>
            <family val="2"/>
          </rPr>
          <t xml:space="preserve">
1993 Estimate (Sixth Power Project PAD)</t>
        </r>
      </text>
    </comment>
    <comment ref="F110" authorId="0" shapeId="0" xr:uid="{35F86CB3-E498-4C41-9C89-FA86CD3BAAF7}">
      <text>
        <r>
          <rPr>
            <b/>
            <sz val="9"/>
            <color indexed="81"/>
            <rFont val="Tahoma"/>
            <family val="2"/>
          </rPr>
          <t>Joern Huenteler:</t>
        </r>
        <r>
          <rPr>
            <sz val="9"/>
            <color indexed="81"/>
            <rFont val="Tahoma"/>
            <family val="2"/>
          </rPr>
          <t xml:space="preserve">
1994 (Market Development PAD)
</t>
        </r>
      </text>
    </comment>
    <comment ref="F111" authorId="0" shapeId="0" xr:uid="{C279CC6C-1C61-4902-913D-614BC2AAEFDE}">
      <text>
        <r>
          <rPr>
            <b/>
            <sz val="9"/>
            <color indexed="81"/>
            <rFont val="Tahoma"/>
            <family val="2"/>
          </rPr>
          <t>Joern Huenteler:</t>
        </r>
        <r>
          <rPr>
            <sz val="9"/>
            <color indexed="81"/>
            <rFont val="Tahoma"/>
            <family val="2"/>
          </rPr>
          <t xml:space="preserve">
1993 LRMC study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Joern Huenteler</author>
  </authors>
  <commentList>
    <comment ref="J10" authorId="0" shapeId="0" xr:uid="{6F8E2839-463A-4675-99AF-4B984CB7126F}">
      <text>
        <r>
          <rPr>
            <b/>
            <sz val="9"/>
            <color indexed="81"/>
            <rFont val="Tahoma"/>
            <family val="2"/>
          </rPr>
          <t>Joern Huenteler:</t>
        </r>
        <r>
          <rPr>
            <sz val="9"/>
            <color indexed="81"/>
            <rFont val="Tahoma"/>
            <family val="2"/>
          </rPr>
          <t xml:space="preserve">
MENA Utilities study</t>
        </r>
      </text>
    </comment>
    <comment ref="F14" authorId="0" shapeId="0" xr:uid="{C90E14E8-4F9E-4D1E-9BCA-4B1C4A3733D3}">
      <text>
        <r>
          <rPr>
            <b/>
            <sz val="9"/>
            <color indexed="81"/>
            <rFont val="Tahoma"/>
            <family val="2"/>
          </rPr>
          <t>Joern Huenteler:</t>
        </r>
        <r>
          <rPr>
            <sz val="9"/>
            <color indexed="81"/>
            <rFont val="Tahoma"/>
            <family val="2"/>
          </rPr>
          <t xml:space="preserve">
From 1998 Energy Adjustment PAD; tariff for 1991
</t>
        </r>
      </text>
    </comment>
    <comment ref="F15" authorId="0" shapeId="0" xr:uid="{1C026633-BDD0-4704-9119-F1E1E7972C91}">
      <text>
        <r>
          <rPr>
            <b/>
            <sz val="9"/>
            <color indexed="81"/>
            <rFont val="Tahoma"/>
            <family val="2"/>
          </rPr>
          <t>Joern Huenteler:</t>
        </r>
        <r>
          <rPr>
            <sz val="9"/>
            <color indexed="81"/>
            <rFont val="Tahoma"/>
            <family val="2"/>
          </rPr>
          <t xml:space="preserve">
2003 from Regional Export Study http://documents.worldbank.org/curated/en/907281468251378105/pdf/338770v10ENGLISH0REEPS1Main1Report.pdf
</t>
        </r>
      </text>
    </comment>
    <comment ref="F18" authorId="0" shapeId="0" xr:uid="{E0DF7F00-8125-492A-A44C-02E99F9DD08D}">
      <text>
        <r>
          <rPr>
            <b/>
            <sz val="9"/>
            <color indexed="81"/>
            <rFont val="Tahoma"/>
            <family val="2"/>
          </rPr>
          <t>Joern Huenteler:</t>
        </r>
        <r>
          <rPr>
            <sz val="9"/>
            <color indexed="81"/>
            <rFont val="Tahoma"/>
            <family val="2"/>
          </rPr>
          <t xml:space="preserve">
1991 from Electricity Market Development Project</t>
        </r>
      </text>
    </comment>
    <comment ref="F19" authorId="0" shapeId="0" xr:uid="{A7FCEE63-FBF5-46A5-80F1-F838BD34E49C}">
      <text>
        <r>
          <rPr>
            <b/>
            <sz val="9"/>
            <color indexed="81"/>
            <rFont val="Tahoma"/>
            <family val="2"/>
          </rPr>
          <t>Joern Huenteler:</t>
        </r>
        <r>
          <rPr>
            <sz val="9"/>
            <color indexed="81"/>
            <rFont val="Tahoma"/>
            <family val="2"/>
          </rPr>
          <t xml:space="preserve">
1994; from Power Sector Rehab and Expansion Project
</t>
        </r>
      </text>
    </comment>
    <comment ref="J72" authorId="0" shapeId="0" xr:uid="{923C83EC-D551-4265-A393-8228D122E357}">
      <text>
        <r>
          <rPr>
            <b/>
            <sz val="9"/>
            <color indexed="81"/>
            <rFont val="Tahoma"/>
            <family val="2"/>
          </rPr>
          <t>Joern Huenteler:</t>
        </r>
        <r>
          <rPr>
            <sz val="9"/>
            <color indexed="81"/>
            <rFont val="Tahoma"/>
            <family val="2"/>
          </rPr>
          <t xml:space="preserve">
MENA Utilities study</t>
        </r>
      </text>
    </comment>
    <comment ref="F79" authorId="0" shapeId="0" xr:uid="{F4CF81B9-CA9E-4B8F-8549-885BD4F4B459}">
      <text>
        <r>
          <rPr>
            <b/>
            <sz val="9"/>
            <color indexed="81"/>
            <rFont val="Tahoma"/>
            <family val="2"/>
          </rPr>
          <t>Joern Huenteler:</t>
        </r>
        <r>
          <rPr>
            <sz val="9"/>
            <color indexed="81"/>
            <rFont val="Tahoma"/>
            <family val="2"/>
          </rPr>
          <t xml:space="preserve">
From 1998 Energy Adjustment PAD; tariff for 1991
</t>
        </r>
      </text>
    </comment>
    <comment ref="F80" authorId="0" shapeId="0" xr:uid="{4B9166F7-2952-46AB-B069-3022BFA3205B}">
      <text>
        <r>
          <rPr>
            <b/>
            <sz val="9"/>
            <color indexed="81"/>
            <rFont val="Tahoma"/>
            <family val="2"/>
          </rPr>
          <t>Joern Huenteler:</t>
        </r>
        <r>
          <rPr>
            <sz val="9"/>
            <color indexed="81"/>
            <rFont val="Tahoma"/>
            <family val="2"/>
          </rPr>
          <t xml:space="preserve">
2003 from Regional Export Study http://documents.worldbank.org/curated/en/907281468251378105/pdf/338770v10ENGLISH0REEPS1Main1Report.pdf
</t>
        </r>
      </text>
    </comment>
    <comment ref="F83" authorId="0" shapeId="0" xr:uid="{3EEF1E4F-4E77-4988-883D-DD54AB311123}">
      <text>
        <r>
          <rPr>
            <b/>
            <sz val="9"/>
            <color indexed="81"/>
            <rFont val="Tahoma"/>
            <family val="2"/>
          </rPr>
          <t>Joern Huenteler:</t>
        </r>
        <r>
          <rPr>
            <sz val="9"/>
            <color indexed="81"/>
            <rFont val="Tahoma"/>
            <family val="2"/>
          </rPr>
          <t xml:space="preserve">
1991 from Electricity Market Development Project</t>
        </r>
      </text>
    </comment>
    <comment ref="F84" authorId="0" shapeId="0" xr:uid="{C0ACE9D0-C94D-404E-B6E6-BB6A02EF8DB8}">
      <text>
        <r>
          <rPr>
            <b/>
            <sz val="9"/>
            <color indexed="81"/>
            <rFont val="Tahoma"/>
            <family val="2"/>
          </rPr>
          <t>Joern Huenteler:</t>
        </r>
        <r>
          <rPr>
            <sz val="9"/>
            <color indexed="81"/>
            <rFont val="Tahoma"/>
            <family val="2"/>
          </rPr>
          <t xml:space="preserve">
1994; from Power Sector Rehab and Expansion Project
</t>
        </r>
      </text>
    </comment>
  </commentList>
</comments>
</file>

<file path=xl/sharedStrings.xml><?xml version="1.0" encoding="utf-8"?>
<sst xmlns="http://schemas.openxmlformats.org/spreadsheetml/2006/main" count="10304" uniqueCount="547">
  <si>
    <t>Use these buttons to navigate to data --&gt;</t>
  </si>
  <si>
    <t xml:space="preserve"> </t>
  </si>
  <si>
    <t>Date</t>
  </si>
  <si>
    <t>&lt;-- Use this symbol to return to cover sheet</t>
  </si>
  <si>
    <t>DISCLAIMER</t>
  </si>
  <si>
    <t>This model has been prepared by the World Bank for its advisory services only. Although the World Bank has prepared the model with utmost care and diligence, the Bank cannot be held liable directly or indirectly for the adequacy, completeness or accuracy of the model structure, the assumptions used or results obtained from the model. Anyone using this model does so at their own risk. Model users should carry out their own due diligence and verify all assumptions, calculations and results presented in this model.</t>
  </si>
  <si>
    <t>Unit</t>
  </si>
  <si>
    <t>%</t>
  </si>
  <si>
    <t>Exchange rate</t>
  </si>
  <si>
    <t>Source</t>
  </si>
  <si>
    <t>WDI</t>
  </si>
  <si>
    <t>Population</t>
  </si>
  <si>
    <t>Total</t>
  </si>
  <si>
    <t>Crude oil price</t>
  </si>
  <si>
    <t>US$/bbl</t>
  </si>
  <si>
    <t>EIA</t>
  </si>
  <si>
    <t>Fuel</t>
  </si>
  <si>
    <t>Conversion factors</t>
  </si>
  <si>
    <t>1 Bbtu</t>
  </si>
  <si>
    <t>=</t>
  </si>
  <si>
    <t>Bcm</t>
  </si>
  <si>
    <t>1 mmbtu</t>
  </si>
  <si>
    <t>kwh</t>
  </si>
  <si>
    <t>1 kcal</t>
  </si>
  <si>
    <t>mmbtu</t>
  </si>
  <si>
    <t>toe</t>
  </si>
  <si>
    <t>1 toe</t>
  </si>
  <si>
    <t>1 kWh</t>
  </si>
  <si>
    <t>1 MWh</t>
  </si>
  <si>
    <t>mcm</t>
  </si>
  <si>
    <t>1 litre of fuel oil</t>
  </si>
  <si>
    <t>MJ</t>
  </si>
  <si>
    <t>1 Kg of LPG</t>
  </si>
  <si>
    <t>1 MJ</t>
  </si>
  <si>
    <t xml:space="preserve">1 GJ </t>
  </si>
  <si>
    <t>1 bbl</t>
  </si>
  <si>
    <t>litre</t>
  </si>
  <si>
    <t>1 kg of lignite</t>
  </si>
  <si>
    <t>kcal</t>
  </si>
  <si>
    <t>1 kg of CNG</t>
  </si>
  <si>
    <t>1 bbl or RFO</t>
  </si>
  <si>
    <t>1 MMBtu</t>
  </si>
  <si>
    <t>bcf</t>
  </si>
  <si>
    <t>1 bcf</t>
  </si>
  <si>
    <t>m3</t>
  </si>
  <si>
    <t>bcm</t>
  </si>
  <si>
    <t>1 m3</t>
  </si>
  <si>
    <t>1 ktoe</t>
  </si>
  <si>
    <t>MMSCfd</t>
  </si>
  <si>
    <t>MSCM</t>
  </si>
  <si>
    <t>1 ton of HFO</t>
  </si>
  <si>
    <t>1 ton of diesel</t>
  </si>
  <si>
    <t>1 m3 of diesel</t>
  </si>
  <si>
    <t>1 GWh</t>
  </si>
  <si>
    <t>kg</t>
  </si>
  <si>
    <t>1 litre of diesel</t>
  </si>
  <si>
    <t>tCO2e/TJ</t>
  </si>
  <si>
    <t>Crude Oil</t>
  </si>
  <si>
    <t>Orimulsion</t>
  </si>
  <si>
    <t>Natural Gas Liquids</t>
  </si>
  <si>
    <t>Motor Gasoline</t>
  </si>
  <si>
    <t>Aviation Gasoline</t>
  </si>
  <si>
    <t>Jet Gasoline</t>
  </si>
  <si>
    <t>Jet Kerosene</t>
  </si>
  <si>
    <t>Other Kerosene</t>
  </si>
  <si>
    <t>Shale Oil</t>
  </si>
  <si>
    <t>Gas/Diesel Oil</t>
  </si>
  <si>
    <t>Residual Fuel Oil</t>
  </si>
  <si>
    <t>Liquefied Petroleum Gases</t>
  </si>
  <si>
    <t>Ethane</t>
  </si>
  <si>
    <t>Naphtha</t>
  </si>
  <si>
    <t>Bitumen</t>
  </si>
  <si>
    <t>Lubricants</t>
  </si>
  <si>
    <t>Petroleum Coke</t>
  </si>
  <si>
    <t>Refinery Feedstocks</t>
  </si>
  <si>
    <t>Refinery Gas</t>
  </si>
  <si>
    <t>Paraffin Waxes</t>
  </si>
  <si>
    <t>White Spirit and SBP</t>
  </si>
  <si>
    <t>Other Petroleum Products</t>
  </si>
  <si>
    <t>Anthracite</t>
  </si>
  <si>
    <t>Coking Coal</t>
  </si>
  <si>
    <t>Other Bituminous Coal</t>
  </si>
  <si>
    <t>Sub-Bituminous Coal</t>
  </si>
  <si>
    <t>Lignite</t>
  </si>
  <si>
    <t>Oil Shale and Tar Sands</t>
  </si>
  <si>
    <t>Brown Coal Briquettes</t>
  </si>
  <si>
    <t>Patent Fuel</t>
  </si>
  <si>
    <t>Coke Oven Coke and Lignite Coke</t>
  </si>
  <si>
    <t>Gas Coke</t>
  </si>
  <si>
    <t>Coal Tar</t>
  </si>
  <si>
    <t>Gas Works Gas</t>
  </si>
  <si>
    <t>Coke Oven Gas</t>
  </si>
  <si>
    <t>Blast Furnace Gas</t>
  </si>
  <si>
    <t>Oxygen Steel Furnace Gas</t>
  </si>
  <si>
    <t>Natural Gas</t>
  </si>
  <si>
    <t>Municipal Wastes (non-biomass fraction)</t>
  </si>
  <si>
    <t>Industrial Wastes</t>
  </si>
  <si>
    <t>Waste Oils</t>
  </si>
  <si>
    <t>Peat</t>
  </si>
  <si>
    <t>Wood / Wood Waste</t>
  </si>
  <si>
    <t>Sulphite lyes (Black Liquor)</t>
  </si>
  <si>
    <t>Other Primary Solid Biomass</t>
  </si>
  <si>
    <t>Charcoal</t>
  </si>
  <si>
    <t>Biogasoline</t>
  </si>
  <si>
    <t>Biodiesels</t>
  </si>
  <si>
    <t>Other Liquid Biofuels</t>
  </si>
  <si>
    <t>Landfill Gas</t>
  </si>
  <si>
    <t>Biomass</t>
  </si>
  <si>
    <t>Other Biogas</t>
  </si>
  <si>
    <t>Municipal Wastes (biomass fraction)</t>
  </si>
  <si>
    <t>n.a.</t>
  </si>
  <si>
    <t>WB Commodity price outlook April 2018</t>
  </si>
  <si>
    <t>Calculated</t>
  </si>
  <si>
    <t>No.</t>
  </si>
  <si>
    <t>Model status</t>
  </si>
  <si>
    <t>Collection rate</t>
  </si>
  <si>
    <t>Revenues</t>
  </si>
  <si>
    <t>Vietnam</t>
  </si>
  <si>
    <t>Senegal</t>
  </si>
  <si>
    <t>Uganda</t>
  </si>
  <si>
    <t>Kenya</t>
  </si>
  <si>
    <t>Tanzania</t>
  </si>
  <si>
    <t>Country</t>
  </si>
  <si>
    <t>Rethinking Power Sector Reform Data Repository</t>
  </si>
  <si>
    <t>Colombia</t>
  </si>
  <si>
    <t>Morocco</t>
  </si>
  <si>
    <t>Pakistan</t>
  </si>
  <si>
    <t>Peru</t>
  </si>
  <si>
    <t>Philippines</t>
  </si>
  <si>
    <t>Tajikistan</t>
  </si>
  <si>
    <t>Ukraine</t>
  </si>
  <si>
    <t>India - Andhra Pradesh</t>
  </si>
  <si>
    <t>Dominican Republic</t>
  </si>
  <si>
    <t>India - Odisha</t>
  </si>
  <si>
    <t>India - Rajasthan</t>
  </si>
  <si>
    <t>A1</t>
  </si>
  <si>
    <t>A2</t>
  </si>
  <si>
    <t>A3</t>
  </si>
  <si>
    <t>C1</t>
  </si>
  <si>
    <t>C2</t>
  </si>
  <si>
    <t>C3</t>
  </si>
  <si>
    <t>Average effective revenues from electricity sales</t>
  </si>
  <si>
    <t>Collected revenue</t>
  </si>
  <si>
    <t>GDP in current LCU</t>
  </si>
  <si>
    <t>LCU</t>
  </si>
  <si>
    <t>GDP in current US$</t>
  </si>
  <si>
    <t>US$</t>
  </si>
  <si>
    <t>LCU/US$</t>
  </si>
  <si>
    <t>Financial cost per unit</t>
  </si>
  <si>
    <t>Economic cost per unit</t>
  </si>
  <si>
    <t>Average</t>
  </si>
  <si>
    <t>Average effective revenues (from electricity sales)</t>
  </si>
  <si>
    <t>Cost recovery analysis</t>
  </si>
  <si>
    <t>Source/comment</t>
  </si>
  <si>
    <t>Tariffs/C1</t>
  </si>
  <si>
    <t>Tariffs/C3</t>
  </si>
  <si>
    <t>Operating cost recovery (tariff revenues)</t>
  </si>
  <si>
    <t>Operating cost recovery (cash collection)</t>
  </si>
  <si>
    <t>Cash collected</t>
  </si>
  <si>
    <t>Average 2010-17</t>
  </si>
  <si>
    <t>Region</t>
  </si>
  <si>
    <t>LAC</t>
  </si>
  <si>
    <t>MNA</t>
  </si>
  <si>
    <t>SAR</t>
  </si>
  <si>
    <t>AFR</t>
  </si>
  <si>
    <t>EAP</t>
  </si>
  <si>
    <t>ECA</t>
  </si>
  <si>
    <t>US$ CPI inflator</t>
  </si>
  <si>
    <t>Consumer price inflator</t>
  </si>
  <si>
    <t>Consumer price inflation</t>
  </si>
  <si>
    <t>Country models</t>
  </si>
  <si>
    <t>Current US$/kWh</t>
  </si>
  <si>
    <t>2017 US$/kWh</t>
  </si>
  <si>
    <t>C3-C1</t>
  </si>
  <si>
    <t>Change from 1987</t>
  </si>
  <si>
    <t>Edesur</t>
  </si>
  <si>
    <t>Pre-reform</t>
  </si>
  <si>
    <t>Change from Pre-Reform</t>
  </si>
  <si>
    <t>Value</t>
  </si>
  <si>
    <t>Percentage points</t>
  </si>
  <si>
    <t>Row Labels</t>
  </si>
  <si>
    <t>Grand Total</t>
  </si>
  <si>
    <t>Average of Value</t>
  </si>
  <si>
    <t>Change</t>
  </si>
  <si>
    <t>Operating cost recovery (C1 or approximate)</t>
  </si>
  <si>
    <t>Variance</t>
  </si>
  <si>
    <t>Drivers of change</t>
  </si>
  <si>
    <t>Cost</t>
  </si>
  <si>
    <t>Tariffs</t>
  </si>
  <si>
    <t>CR</t>
  </si>
  <si>
    <t>Operating Cost</t>
  </si>
  <si>
    <t>Capital Cost</t>
  </si>
  <si>
    <t>Cash Collected</t>
  </si>
  <si>
    <t>Billed tariff revenue</t>
  </si>
  <si>
    <t>Country context</t>
  </si>
  <si>
    <t>Fragile state index</t>
  </si>
  <si>
    <t>Public</t>
  </si>
  <si>
    <t>Private</t>
  </si>
  <si>
    <t>Codensa, a private distribution company, unbundled from the government-owned generation and distribution company Empresa de Energía de Bogotá (EEB), which serves 3.3 million customers in the capital and 100+ municipalities in Cundinamarca</t>
  </si>
  <si>
    <t>Luz del Sur, a private distribution company serving 30 districts in Lima, with 940 thousand customers</t>
  </si>
  <si>
    <t>Hidrandina, a majority state-owned distribution company serving Ancash, La Libertad, and part of Cajamarca, with over 800 thousand customers</t>
  </si>
  <si>
    <t>SENELEC, Senegal’s vertically integrated public utility, responsible for 70 percent of generation, transmission, and all distribution not covered by rural concession agreements.</t>
  </si>
  <si>
    <t xml:space="preserve">Manila Electric Company and the Benguet Electric Cooperative. Manila Electric Company (MERALCO) is the largest distribution utility in the Philippines and serves 6.3 million customers. Its service area covers 36 cities and 75 municipalities, including Metro Manila and other political and economic centers. MERALCO is investor owned. </t>
  </si>
  <si>
    <t>The Benguet Electric Cooperative, Inc. (BENECO) is an electric cooperative, owned and operated by the consumers it serves. It serves six districts in Baguio City and five districts in Benguet Province, with a total of 188,395 metered connections.</t>
  </si>
  <si>
    <t>Northern Power Corporation (NPC), one of the five subsidiary distribution companies established during the sector’s reorganization in 2010, 100 percent owned by Viet Nam Electricity (EVN). NPC serves the northern region.</t>
  </si>
  <si>
    <t>Lahore Electric Supply Company (LESCO) is an unbundled distribution company (formerly part of WAPDA) with 3 million connections in Lahore, Kasur, Okara and Sheikhupura.</t>
  </si>
  <si>
    <t xml:space="preserve">K-Electric (KE) is a privately owned vertically integrated generation, transmission, and distribution company with 2.5 million connections in Karachi and the surrounding region. </t>
  </si>
  <si>
    <t>Kenya Power and Lighting Company (KPLC), the monopoly distribution company serving over 6.8 million customers. KPLC is owned 50.1 percent by the state and its shares are traded on the Nairobi Securities Exchange.</t>
  </si>
  <si>
    <t>UMEME, a private distribution company listed on the Uganda Securities Exchange (USE) and cross listed on the Nairobi Securities Exchange (NSE). UMEME is operating under a 20-year concession agreement (effective 2005) from the Government. It is the primary distribution company in Uganda, with a grid covering 80 percent of the area of distribution, including mostly urban areas. UMEME had 950,814 connections as of 2016.</t>
  </si>
  <si>
    <t>Barki Tojik, the vertically integrated state-owned utility, and only major utility responsible for distribution and transmission</t>
  </si>
  <si>
    <t>Ajmer Vidyut Nigam Limited (AVVNL) which serves 11 districts of Rajasthan</t>
  </si>
  <si>
    <t>Jodhpur Vidyut Nigam Limited (JdVVNL) which serves 10 districts</t>
  </si>
  <si>
    <t>Jaipur Vidyut Nigam Limited (JVVNL) which serves 12 districts</t>
  </si>
  <si>
    <t>Central Electricity Supply Utility of Odisha (CESU) serving primarily domestic customers (90%- 69% rural and 21% urban)</t>
  </si>
  <si>
    <t>Western Electricity Supply Company of Odisha Limited (WESCO) is a public distribution company that served the entire western region of Odisha.</t>
  </si>
  <si>
    <t>Southern Power Distribution Company of Andhra Pradesh Ltd. (APSPDCL), a 100 percent state government-owned distribution company with over 1.13 million customers, serving the districts of Anantapur, Chittor, Guntur, Kadapa, Krishna, Kurnool, Nellore, and Prakasam</t>
  </si>
  <si>
    <t xml:space="preserve">Eastern Power Distribution Company of Andhra Pradesh Ltd. (APEPDCL), a 100 percent state government-owned distribution company serving the districts of Eluru, Rajahmundry, Srikakulam, Visakhapatanam, and Vizianagaram </t>
  </si>
  <si>
    <t xml:space="preserve">Dniprooblenergo is 52 percent owned by DTEK and 25 percent owned by the Government (privatized in 2012). It is the largest power supply company in Ukraine and serves 1.5 million households and over 40,000 companies. </t>
  </si>
  <si>
    <t xml:space="preserve">Khmelnytskoblenergo is a 70 percent state-owned distributor that supplies the Khmelnytsky region, serving mostly residential, agricultural, and small business customers. </t>
  </si>
  <si>
    <t xml:space="preserve">The Cairo North Electricity Distribution Company serves 4.3 million customers in North and East Cairo Sectors, New Cairo, and El-Salam City in Cairo Governorate; and El-Obour City, Khanka, Shoubra El-kheima and El-Qanater in Qalyoubeya Governorate. </t>
  </si>
  <si>
    <t>The Alexandria Electricity Distribution Company serves 2.6 million customers in Alexandria Governorate to K. 66 Alex/Matrouh Road.</t>
  </si>
  <si>
    <t>Utilities</t>
  </si>
  <si>
    <t>Largest of three distribution companies</t>
  </si>
  <si>
    <t>Holding company</t>
  </si>
  <si>
    <t>State-owned single buyer</t>
  </si>
  <si>
    <t>India</t>
  </si>
  <si>
    <t>GDP per capita</t>
  </si>
  <si>
    <t>Current US$/capita</t>
  </si>
  <si>
    <t>Private sector participation</t>
  </si>
  <si>
    <t>Total PSP</t>
  </si>
  <si>
    <t>Generation</t>
  </si>
  <si>
    <t>Transmission</t>
  </si>
  <si>
    <t>Distribution</t>
  </si>
  <si>
    <t>PSP</t>
  </si>
  <si>
    <t>Inclusive Development Index</t>
  </si>
  <si>
    <t>Sector Reform Index</t>
  </si>
  <si>
    <t>Human development index</t>
  </si>
  <si>
    <t>Sector reform index</t>
  </si>
  <si>
    <t>Utility governance index</t>
  </si>
  <si>
    <t>Country context &amp; sector reform</t>
  </si>
  <si>
    <t>T&amp;D losses</t>
  </si>
  <si>
    <t>Change in cost recovery</t>
  </si>
  <si>
    <t>Year</t>
  </si>
  <si>
    <t>Percent of firms experiencing electrical outages</t>
  </si>
  <si>
    <t>Number of electrical outages in a typical month</t>
  </si>
  <si>
    <t>If there were outages, average duration of a typical electrical outage (hours)</t>
  </si>
  <si>
    <t>If there were outages, average losses due to electrical outages (% of annual sales)</t>
  </si>
  <si>
    <t>Percent of firms owning or sharing  a generator</t>
  </si>
  <si>
    <t>If a generator is used, average proportion of electricity from a generator (%)</t>
  </si>
  <si>
    <t>Days to obtain an electrical connection (upon application)</t>
  </si>
  <si>
    <t>Percent of firms identifying electricity as a major constraint</t>
  </si>
  <si>
    <t>Egypt, Arab Rep.</t>
  </si>
  <si>
    <t>Enterprise Survey Data</t>
  </si>
  <si>
    <t>Score</t>
  </si>
  <si>
    <t>Getting Electricity Score</t>
  </si>
  <si>
    <t>Getting electricity</t>
  </si>
  <si>
    <t>Total outage duration</t>
  </si>
  <si>
    <t>Doing Business</t>
  </si>
  <si>
    <t>Progress since 1990</t>
  </si>
  <si>
    <t>Tanzania (United Rep. of)</t>
  </si>
  <si>
    <t>Electricity Access (SDG7 Progress Report)</t>
  </si>
  <si>
    <t>Total electricity access</t>
  </si>
  <si>
    <t>Access in 1990</t>
  </si>
  <si>
    <t>Access in 2016</t>
  </si>
  <si>
    <t>Electricity access</t>
  </si>
  <si>
    <t>Financial cost recovery</t>
  </si>
  <si>
    <t>Tariffs/A1</t>
  </si>
  <si>
    <t>Financial operating cost recovery</t>
  </si>
  <si>
    <t>Full-Cost Recovery (C3 or approximate)</t>
  </si>
  <si>
    <t xml:space="preserve">Change in Full-Cost Recovery level of tariffs compared to pre-reform </t>
  </si>
  <si>
    <t>Full-Cost Recovery</t>
  </si>
  <si>
    <t>Full-Cost Recovery and Doing Business / Enterprise Surveys</t>
  </si>
  <si>
    <t>Full-Cost Recovery (tariff revenues)</t>
  </si>
  <si>
    <t>Full-Cost Recovery (cash collection)</t>
  </si>
  <si>
    <t>Investment</t>
  </si>
  <si>
    <t>Morocco*</t>
  </si>
  <si>
    <t>Pakistan (KE)</t>
  </si>
  <si>
    <t>Pakistan (LESCO)</t>
  </si>
  <si>
    <t>Philippines (MERALCO)</t>
  </si>
  <si>
    <t>Philippines (BENECO)</t>
  </si>
  <si>
    <t>Investment as % of revenue</t>
  </si>
  <si>
    <t xml:space="preserve">Average </t>
  </si>
  <si>
    <t>Indicators table</t>
  </si>
  <si>
    <t>Cost recovery</t>
  </si>
  <si>
    <t>Cross subsidization</t>
  </si>
  <si>
    <t>Cross-Subsidization</t>
  </si>
  <si>
    <t>Cost Recovery</t>
  </si>
  <si>
    <t>Financial cost per unit - Country level</t>
  </si>
  <si>
    <t>Economic cost per unit - Country level</t>
  </si>
  <si>
    <t>India - Andhra Pradesh (APSPDCL)</t>
  </si>
  <si>
    <t>India - Andhra Pradesh (APEPDCL)</t>
  </si>
  <si>
    <t>India - Odisha (WESCO)</t>
  </si>
  <si>
    <t>India - Odisha (CESCO)</t>
  </si>
  <si>
    <t>India - Rajasthan (AVVN)</t>
  </si>
  <si>
    <t>India - Rajasthan (JDVVN)</t>
  </si>
  <si>
    <t>India - Rajasthan (JVVN)</t>
  </si>
  <si>
    <t>Peru (Luz del Sur)</t>
  </si>
  <si>
    <t>Peru (Hidrandina)</t>
  </si>
  <si>
    <t>Philippines (Meralco)</t>
  </si>
  <si>
    <t>Philippines (Beneco)</t>
  </si>
  <si>
    <t>Economic cost per unit - Utility level</t>
  </si>
  <si>
    <t>Revenue/collections per unit - Country level</t>
  </si>
  <si>
    <t>Revenue/collections per unit - Utility level</t>
  </si>
  <si>
    <t>vertically integrated electric utility, which is responsible for generation, purchasing, transmission, distribution and selling of electricity to the Mainland Tanzania as well as bulk supply to Zanzibar and neighboring countries</t>
  </si>
  <si>
    <t>Large govt transfers</t>
  </si>
  <si>
    <t>Subsidized fuels</t>
  </si>
  <si>
    <t>Sustained net losses</t>
  </si>
  <si>
    <t>Large debt service</t>
  </si>
  <si>
    <t>Excessive payables</t>
  </si>
  <si>
    <t>Excessive receivables</t>
  </si>
  <si>
    <t>Sust. neg. operating CF</t>
  </si>
  <si>
    <t>No</t>
  </si>
  <si>
    <t>Yes</t>
  </si>
  <si>
    <t>Financial viability</t>
  </si>
  <si>
    <t>Colombia (Codensa)</t>
  </si>
  <si>
    <t>Dominican Republic (Edesur)</t>
  </si>
  <si>
    <t>Kenya (KPLC)</t>
  </si>
  <si>
    <t>Morocco (ONEE)</t>
  </si>
  <si>
    <t>Ukraine (Dniprooblenergo)</t>
  </si>
  <si>
    <t>Ukraine (Khmelnytskoblenergo)</t>
  </si>
  <si>
    <t>Uganda (UMEME)</t>
  </si>
  <si>
    <t>Tanzania (TANESCO)</t>
  </si>
  <si>
    <t>Tajikistan (Barki Tojik)</t>
  </si>
  <si>
    <t>Vietnam (NPC)</t>
  </si>
  <si>
    <t>Senegal (SENELEC)</t>
  </si>
  <si>
    <r>
      <rPr>
        <u/>
        <sz val="11"/>
        <color theme="1"/>
        <rFont val="Calibri"/>
        <family val="2"/>
        <scheme val="minor"/>
      </rPr>
      <t>Large government transfers</t>
    </r>
    <r>
      <rPr>
        <i/>
        <sz val="11"/>
        <color theme="1"/>
        <rFont val="Calibri"/>
        <family val="2"/>
        <scheme val="minor"/>
      </rPr>
      <t xml:space="preserve">: </t>
    </r>
    <r>
      <rPr>
        <sz val="11"/>
        <color theme="1"/>
        <rFont val="Calibri"/>
        <family val="2"/>
        <scheme val="minor"/>
      </rPr>
      <t>If total government transfers exceed 10% of C3 cost recovery</t>
    </r>
  </si>
  <si>
    <r>
      <rPr>
        <u/>
        <sz val="11"/>
        <color theme="1"/>
        <rFont val="Calibri"/>
        <family val="2"/>
        <scheme val="minor"/>
      </rPr>
      <t>Subsidized fuels:</t>
    </r>
    <r>
      <rPr>
        <sz val="11"/>
        <color theme="1"/>
        <rFont val="Calibri"/>
        <family val="2"/>
        <scheme val="minor"/>
      </rPr>
      <t xml:space="preserve"> If utility receives fuels below market prices (qualitative information)</t>
    </r>
  </si>
  <si>
    <r>
      <rPr>
        <u/>
        <sz val="11"/>
        <color theme="1"/>
        <rFont val="Calibri"/>
        <family val="2"/>
        <scheme val="minor"/>
      </rPr>
      <t>Sustained net losses:</t>
    </r>
    <r>
      <rPr>
        <sz val="11"/>
        <color theme="1"/>
        <rFont val="Calibri"/>
        <family val="2"/>
        <scheme val="minor"/>
      </rPr>
      <t xml:space="preserve"> If net losses exceed 5% of revenue (average of last three years)</t>
    </r>
  </si>
  <si>
    <r>
      <t>L</t>
    </r>
    <r>
      <rPr>
        <u/>
        <sz val="11"/>
        <color theme="1"/>
        <rFont val="Calibri"/>
        <family val="2"/>
        <scheme val="minor"/>
      </rPr>
      <t>arge debt service:</t>
    </r>
    <r>
      <rPr>
        <sz val="11"/>
        <color theme="1"/>
        <rFont val="Calibri"/>
        <family val="2"/>
        <scheme val="minor"/>
      </rPr>
      <t xml:space="preserve"> If total debt service (interest and principal payments) exceed 20% of C3 cost recovery </t>
    </r>
  </si>
  <si>
    <r>
      <t>E</t>
    </r>
    <r>
      <rPr>
        <u/>
        <sz val="11"/>
        <color theme="1"/>
        <rFont val="Calibri"/>
        <family val="2"/>
        <scheme val="minor"/>
      </rPr>
      <t>xcessive payables</t>
    </r>
    <r>
      <rPr>
        <sz val="11"/>
        <color theme="1"/>
        <rFont val="Calibri"/>
        <family val="2"/>
        <scheme val="minor"/>
      </rPr>
      <t>: Payables exceed 50% of annual revenues</t>
    </r>
  </si>
  <si>
    <r>
      <t>E</t>
    </r>
    <r>
      <rPr>
        <u/>
        <sz val="11"/>
        <color theme="1"/>
        <rFont val="Calibri"/>
        <family val="2"/>
        <scheme val="minor"/>
      </rPr>
      <t xml:space="preserve">xcessive receivables: </t>
    </r>
    <r>
      <rPr>
        <sz val="11"/>
        <color theme="1"/>
        <rFont val="Calibri"/>
        <family val="2"/>
        <scheme val="minor"/>
      </rPr>
      <t>Receivables exceed 50% of annual revenues</t>
    </r>
  </si>
  <si>
    <r>
      <rPr>
        <u/>
        <sz val="11"/>
        <color theme="1"/>
        <rFont val="Calibri"/>
        <family val="2"/>
        <scheme val="minor"/>
      </rPr>
      <t>Maturity mismatch: (</t>
    </r>
    <r>
      <rPr>
        <sz val="11"/>
        <color theme="1"/>
        <rFont val="Calibri"/>
        <family val="2"/>
        <scheme val="minor"/>
      </rPr>
      <t>Current liabilities / Non-current liabilities)/(Current assets / [Non-current assets + equity]) &gt; 200%</t>
    </r>
  </si>
  <si>
    <r>
      <rPr>
        <u/>
        <sz val="11"/>
        <color theme="1"/>
        <rFont val="Calibri"/>
        <family val="2"/>
        <scheme val="minor"/>
      </rPr>
      <t>Large short-term debt:</t>
    </r>
    <r>
      <rPr>
        <sz val="11"/>
        <color theme="1"/>
        <rFont val="Calibri"/>
        <family val="2"/>
        <scheme val="minor"/>
      </rPr>
      <t xml:space="preserve"> Short-term debt of more than 20% of assets</t>
    </r>
  </si>
  <si>
    <r>
      <rPr>
        <u/>
        <sz val="11"/>
        <color theme="1"/>
        <rFont val="Calibri"/>
        <family val="2"/>
        <scheme val="minor"/>
      </rPr>
      <t xml:space="preserve">Sustained negative operating CF: </t>
    </r>
    <r>
      <rPr>
        <sz val="11"/>
        <color theme="1"/>
        <rFont val="Calibri"/>
        <family val="2"/>
        <scheme val="minor"/>
      </rPr>
      <t>Negative net operating cash flow of more than 5% of revenue</t>
    </r>
  </si>
  <si>
    <t>Definitions</t>
  </si>
  <si>
    <t>Collection rate - Utility level</t>
  </si>
  <si>
    <t>Type</t>
  </si>
  <si>
    <t>Mixed</t>
  </si>
  <si>
    <t>Cost recovery elements - Utility level</t>
  </si>
  <si>
    <t>Cost recovery elements - Country level</t>
  </si>
  <si>
    <t>Cost recovery analysis - Country level</t>
  </si>
  <si>
    <t>C3 - Total cost</t>
  </si>
  <si>
    <t>C3 - Operating cost</t>
  </si>
  <si>
    <t>C3 - Capital cost</t>
  </si>
  <si>
    <t>Cost recovery analysis - Utility level</t>
  </si>
  <si>
    <t>Collection/C3</t>
  </si>
  <si>
    <t>Power sector reform index regulation score</t>
  </si>
  <si>
    <t>NAP</t>
  </si>
  <si>
    <t>Power sector reform index regulation score (De Facto)</t>
  </si>
  <si>
    <t>Power sector reform index privatization score</t>
  </si>
  <si>
    <t>Power sector reform index restructuring score</t>
  </si>
  <si>
    <t>Power sector reform index planning and procurement score</t>
  </si>
  <si>
    <t>Power sector reform index utility governance</t>
  </si>
  <si>
    <t>Poer sector reform market readiness index</t>
  </si>
  <si>
    <t>Ratio of growth of installed capacity to peak demand</t>
  </si>
  <si>
    <t>NAV</t>
  </si>
  <si>
    <t>Aggregate utility efficiency ratio</t>
  </si>
  <si>
    <t>Affordability budget share subsistence</t>
  </si>
  <si>
    <t>Affordability budget share average consumption</t>
  </si>
  <si>
    <t>Carbon intensity of electricity generation</t>
  </si>
  <si>
    <t>Average annual change in carbon intensity</t>
  </si>
  <si>
    <t>De Jure Regulatory Governance</t>
  </si>
  <si>
    <t>De Jure Regulatory Accountability</t>
  </si>
  <si>
    <t>De Jure Regulatory Autonomy</t>
  </si>
  <si>
    <t>De Jure Regulatory Substance</t>
  </si>
  <si>
    <t>De Jure Tariff Regulation</t>
  </si>
  <si>
    <t>De Jure Quality Regulation</t>
  </si>
  <si>
    <t>De Jure Market Entry Regulation</t>
  </si>
  <si>
    <t>De Facto Regulatory Governance</t>
  </si>
  <si>
    <t>De Facto Regulatory Accountability</t>
  </si>
  <si>
    <t>De Facto Regulatory Autonomy</t>
  </si>
  <si>
    <t>De Facto Regulatory Substance</t>
  </si>
  <si>
    <t>De Facto Tariff Regulation</t>
  </si>
  <si>
    <t>De Facto Quality Regulation</t>
  </si>
  <si>
    <t>De Facto Market Entry Regulation</t>
  </si>
  <si>
    <t>Corporate Governance</t>
  </si>
  <si>
    <t>Utility Management</t>
  </si>
  <si>
    <t>Utility Financial Discipline</t>
  </si>
  <si>
    <t>Utility Key Business Processes</t>
  </si>
  <si>
    <t>Power sector reform index</t>
  </si>
  <si>
    <t>Regulation</t>
  </si>
  <si>
    <t>Governance</t>
  </si>
  <si>
    <t>Other outcomes</t>
  </si>
  <si>
    <t>GWh</t>
  </si>
  <si>
    <t>GWh sold - Country level</t>
  </si>
  <si>
    <t>GWh sold - Utility level</t>
  </si>
  <si>
    <t>Total collected revenue</t>
  </si>
  <si>
    <t>2017 US$m</t>
  </si>
  <si>
    <t>Total billed revenue</t>
  </si>
  <si>
    <t>Total cost (C3)</t>
  </si>
  <si>
    <t>Total billed revenue at benchmark T&amp;D losses (5%)</t>
  </si>
  <si>
    <t>Total QFD (% of GDP)</t>
  </si>
  <si>
    <t>QFD: Collection losses</t>
  </si>
  <si>
    <t>QFD: T&amp;D losses</t>
  </si>
  <si>
    <t>QFD: Underpricing</t>
  </si>
  <si>
    <t>GDP in 2017US$</t>
  </si>
  <si>
    <t>QFD</t>
  </si>
  <si>
    <t>Total QFD</t>
  </si>
  <si>
    <t>Collection losses</t>
  </si>
  <si>
    <t>Underpricing</t>
  </si>
  <si>
    <t>Pre-Reform Full-Cost Recovery (C3 or approximate)</t>
  </si>
  <si>
    <t>Change in Full-Cost Recovery over Time</t>
  </si>
  <si>
    <t>Remained Public</t>
  </si>
  <si>
    <t>Reformed (Public and Private)</t>
  </si>
  <si>
    <t>Reformed (Fully Private)</t>
  </si>
  <si>
    <t>Changes in tariff levels</t>
  </si>
  <si>
    <t>Tariff contribution</t>
  </si>
  <si>
    <t>Cost contribution</t>
  </si>
  <si>
    <t>World Governance Indicators</t>
  </si>
  <si>
    <t>Voice and Accountability</t>
  </si>
  <si>
    <t>Egypt, Arab Rep., Arab Rep.</t>
  </si>
  <si>
    <t>Egypt, Arab Rep. (Alexandria)</t>
  </si>
  <si>
    <t>Egypt, Arab Rep. (Cairo North)</t>
  </si>
  <si>
    <t>Egypt, Arab Rep. (EEHC)</t>
  </si>
  <si>
    <t>Political Stability and Non-Violence</t>
  </si>
  <si>
    <t>Government Effectiveness</t>
  </si>
  <si>
    <t>Regulatory Quality</t>
  </si>
  <si>
    <t>Rule of Law</t>
  </si>
  <si>
    <t>Control of Corruption</t>
  </si>
  <si>
    <t>Overall average of 6 indicators</t>
  </si>
  <si>
    <t>Change compared to Pre-Reform</t>
  </si>
  <si>
    <t>WGI Average</t>
  </si>
  <si>
    <t>Change from 1996</t>
  </si>
  <si>
    <t>Boundary conditions: Governance</t>
  </si>
  <si>
    <t>Boundary conditions: Power Sector</t>
  </si>
  <si>
    <t>Sales in GWh</t>
  </si>
  <si>
    <t>Regulatory autonomy</t>
  </si>
  <si>
    <t>Share of state GDP: http://www.esopb.gov.in/Static/PDF/GSDP/Statewise-Data/StateWiseData.pdf</t>
  </si>
  <si>
    <t>GNI per capita</t>
  </si>
  <si>
    <t>Income share  of lowest 20%</t>
  </si>
  <si>
    <t>Income share  of second 20%</t>
  </si>
  <si>
    <t>Income share of bottom 40%</t>
  </si>
  <si>
    <t>GNI per capita bottom 40%</t>
  </si>
  <si>
    <t>Average household size</t>
  </si>
  <si>
    <t>GNI per household, bottom 40%</t>
  </si>
  <si>
    <t>GNI per household per month, bottom 40%</t>
  </si>
  <si>
    <t>Final tariff for 30 kwh/month in USD</t>
  </si>
  <si>
    <t>Avg tariff for first 30kwh (USD/kwh)</t>
  </si>
  <si>
    <t>2017 US c/kWh for 30kWh monthly consumption</t>
  </si>
  <si>
    <t>Share of Monthly expenditure</t>
  </si>
  <si>
    <t>Affordability</t>
  </si>
  <si>
    <t>RISE data</t>
  </si>
  <si>
    <t>RISE</t>
  </si>
  <si>
    <t>Cost of 30kWh per month as share of GNI for bottom 40%</t>
  </si>
  <si>
    <t>February 1 2019</t>
  </si>
  <si>
    <t>Draft final</t>
  </si>
  <si>
    <t>Financial viabiltiy</t>
  </si>
  <si>
    <t>Full Financial Cost Recovery (tariff revenues)</t>
  </si>
  <si>
    <t>C3 Cost Recovery</t>
  </si>
  <si>
    <t>A3 Cost Recovery</t>
  </si>
  <si>
    <t>Gap between A3 and C3</t>
  </si>
  <si>
    <t>Financial Operating Cost Recovery (cash collected)</t>
  </si>
  <si>
    <t>Financial operating cost recovery (cash collected)</t>
  </si>
  <si>
    <t>C3, same sample</t>
  </si>
  <si>
    <t>Growth in supply</t>
  </si>
  <si>
    <t>Egypt</t>
  </si>
  <si>
    <t>India-AP</t>
  </si>
  <si>
    <t>India-Odisha</t>
  </si>
  <si>
    <t>India-Raj</t>
  </si>
  <si>
    <t>Security of supply</t>
  </si>
  <si>
    <t>Growth 1990-2015</t>
  </si>
  <si>
    <t>India - Andhra Pradesh*</t>
  </si>
  <si>
    <t>India - Rajasthan*</t>
  </si>
  <si>
    <t>India - Odisha*</t>
  </si>
  <si>
    <t>Min</t>
  </si>
  <si>
    <t>Max</t>
  </si>
  <si>
    <t>Net change</t>
  </si>
  <si>
    <t>Philippines*</t>
  </si>
  <si>
    <t>Stdev</t>
  </si>
  <si>
    <t>Coeff of Variation</t>
  </si>
  <si>
    <t>Difference between realized costs and LRMC</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</si>
  <si>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</si>
  <si>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</si>
  <si>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</si>
  <si>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</si>
  <si>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</si>
  <si>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</si>
  <si>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</si>
  <si>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</si>
  <si>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</si>
  <si>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</si>
  <si>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</si>
  <si>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</si>
  <si>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</si>
  <si>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</si>
  <si>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</si>
  <si>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</si>
  <si>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</si>
  <si>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</si>
  <si>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</si>
  <si>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</si>
  <si>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</si>
  <si>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</si>
  <si>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</si>
  <si>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</si>
  <si>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</si>
  <si>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</si>
  <si>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</si>
  <si>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</si>
  <si>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</si>
  <si>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</si>
  <si>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</si>
  <si>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</si>
  <si>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</si>
  <si>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</si>
  <si>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</si>
  <si>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</si>
  <si>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</si>
  <si>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</si>
  <si>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</si>
  <si>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</si>
  <si>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</si>
  <si>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</si>
  <si>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</si>
  <si>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</si>
  <si>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</si>
  <si>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</si>
  <si>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</si>
  <si>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Investment in energy with private participation (current US$)</t>
  </si>
  <si>
    <t>Delay in obtaining an electrical connection (days)</t>
  </si>
  <si>
    <t>Electric power transmission and distribution losses (% of output)</t>
  </si>
  <si>
    <t>Time required to get electricity (days)</t>
  </si>
  <si>
    <t>Value lost due to electrical outages (% of sales for affected firms)</t>
  </si>
  <si>
    <t>Firms experiencing electrical outages (% of firms)</t>
  </si>
  <si>
    <t>Days</t>
  </si>
  <si>
    <t>Average borrowing rate for the utilities</t>
  </si>
  <si>
    <t>Odisha</t>
  </si>
  <si>
    <t>Andhra Pradesh</t>
  </si>
  <si>
    <t>Rajasthan</t>
  </si>
  <si>
    <t>Average commercial borrowing rate for the country</t>
  </si>
  <si>
    <t>Cost of Debt</t>
  </si>
  <si>
    <t>Average borrowing rate</t>
  </si>
  <si>
    <t>Government</t>
  </si>
  <si>
    <t>NA</t>
  </si>
  <si>
    <t>Commercial</t>
  </si>
  <si>
    <t>IFI</t>
  </si>
  <si>
    <t>Percent of total loans</t>
  </si>
  <si>
    <t>Full-Cost Recovery (C3 or approximate)- Utility level</t>
  </si>
  <si>
    <t>Operating cost recovery (C1 or approximate) - utility level</t>
  </si>
  <si>
    <t>Operating Cost Recovery (tariff revenues)</t>
  </si>
  <si>
    <t>A2 cost recovery</t>
  </si>
  <si>
    <t>A1 Cost recovery</t>
  </si>
  <si>
    <t>Cost recovery (A1 or approximate) country level</t>
  </si>
  <si>
    <t>Cost recovery (A2 or approximate) country level</t>
  </si>
  <si>
    <t>Cost recovery (A1 or approximate) utility level</t>
  </si>
  <si>
    <t>Cost recovery (A2 or approximate) utility level</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</si>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</sst>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0_);_(* \(#,##0\);_(* &quot;-&quot;??_);_(@_)"/>
    <numFmt numFmtId="165" formatCode="_-* #,##0.00_-;\-* #,##0.00_-;_-* &quot;-&quot;??_-;_-@_-"/>
    <numFmt numFmtId="166" formatCode="[$-809]d\ mmmm\ yyyy;@"/>
    <numFmt numFmtId="167" formatCode="_(* #,##0_);_(* \(#,##0\);_(* &quot;-&quot;_);@_)"/>
    <numFmt numFmtId="168" formatCode="0.0"/>
    <numFmt numFmtId="169" formatCode="0.000"/>
    <numFmt numFmtId="170" formatCode="_(* #,##0.0_);_(* \(#,##0.0\);_(* &quot;-&quot;??_);_(@_)"/>
    <numFmt numFmtId="171" formatCode="0.0%"/>
    <numFmt numFmtId="172" formatCode="0.00000%"/>
    <numFmt numFmtId="173" formatCode="0.000000%"/>
  </numFmts>
  <fonts count="42" x14ac:knownFonts="1">
    <font>
      <sz val="11"/>
      <color theme="1"/>
      <name val="Calibri"/>
      <family val="2"/>
      <scheme val="minor"/>
    </font>
    <font>
      <b/>
      <sz val="9"/>
      <color theme="1"/>
      <name val="Arial"/>
      <family val="2"/>
    </font>
    <font>
      <sz val="9"/>
      <color theme="1"/>
      <name val="Arial"/>
      <family val="2"/>
    </font>
    <font>
      <sz val="10"/>
      <color theme="1"/>
      <name val="Book Antiqua"/>
      <family val="1"/>
    </font>
    <font>
      <sz val="11"/>
      <color theme="1"/>
      <name val="Calibri"/>
      <family val="2"/>
      <scheme val="minor"/>
    </font>
    <font>
      <b/>
      <sz val="11"/>
      <color theme="1"/>
      <name val="Calibri"/>
      <family val="2"/>
      <scheme val="minor"/>
    </font>
    <font>
      <sz val="11"/>
      <color theme="4" tint="-0.499984740745262"/>
      <name val="Calibri"/>
      <family val="2"/>
      <scheme val="minor"/>
    </font>
    <font>
      <b/>
      <sz val="11"/>
      <color theme="4" tint="-0.499984740745262"/>
      <name val="Calibri"/>
      <family val="2"/>
      <scheme val="minor"/>
    </font>
    <font>
      <i/>
      <sz val="11"/>
      <color theme="4" tint="-0.499984740745262"/>
      <name val="Calibri"/>
      <family val="2"/>
      <scheme val="minor"/>
    </font>
    <font>
      <i/>
      <sz val="11"/>
      <color theme="1"/>
      <name val="Calibri"/>
      <family val="2"/>
      <scheme val="minor"/>
    </font>
    <font>
      <sz val="11"/>
      <color rgb="FFFF0000"/>
      <name val="Calibri"/>
      <family val="2"/>
      <scheme val="minor"/>
    </font>
    <font>
      <sz val="10"/>
      <name val="Arial"/>
      <family val="2"/>
    </font>
    <font>
      <sz val="1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10"/>
      <name val="Arial"/>
      <family val="2"/>
    </font>
    <font>
      <sz val="10"/>
      <color theme="1"/>
      <name val="Calibri"/>
      <family val="2"/>
      <scheme val="minor"/>
    </font>
    <font>
      <sz val="10"/>
      <color theme="7" tint="-0.249977111117893"/>
      <name val="Calibri"/>
      <family val="2"/>
      <scheme val="minor"/>
    </font>
    <font>
      <i/>
      <sz val="10"/>
      <color theme="1"/>
      <name val="Calibri"/>
      <family val="2"/>
      <scheme val="minor"/>
    </font>
    <font>
      <sz val="8"/>
      <name val="Arial"/>
      <family val="2"/>
    </font>
    <font>
      <sz val="12"/>
      <color theme="1"/>
      <name val="Calibri"/>
      <family val="2"/>
      <scheme val="minor"/>
    </font>
    <font>
      <b/>
      <sz val="8"/>
      <color theme="4"/>
      <name val="Calibri"/>
      <family val="2"/>
      <scheme val="minor"/>
    </font>
    <font>
      <b/>
      <sz val="8"/>
      <color theme="1"/>
      <name val="Calibri"/>
      <family val="2"/>
      <scheme val="minor"/>
    </font>
    <font>
      <sz val="9"/>
      <color indexed="81"/>
      <name val="Tahoma"/>
      <family val="2"/>
    </font>
    <font>
      <b/>
      <sz val="9"/>
      <color indexed="81"/>
      <name val="Tahoma"/>
      <family val="2"/>
    </font>
    <font>
      <u/>
      <sz val="11"/>
      <color theme="1"/>
      <name val="Calibri"/>
      <family val="2"/>
      <scheme val="minor"/>
    </font>
    <font>
      <sz val="11"/>
      <color indexed="8"/>
      <name val="Calibri"/>
      <family val="2"/>
    </font>
    <font>
      <sz val="9"/>
      <color rgb="FF0E0EE4"/>
      <name val="Arial"/>
      <family val="2"/>
    </font>
    <font>
      <sz val="9"/>
      <name val="Arial"/>
      <family val="2"/>
    </font>
    <font>
      <sz val="11"/>
      <color rgb="FF000000"/>
      <name val="Calibri"/>
      <family val="2"/>
      <charset val="204"/>
    </font>
  </fonts>
  <fills count="40">
    <fill>
      <patternFill patternType="none"/>
    </fill>
    <fill>
      <patternFill patternType="gray125"/>
    </fill>
    <fill>
      <patternFill patternType="solid">
        <fgColor theme="0"/>
        <bgColor indexed="64"/>
      </patternFill>
    </fill>
    <fill>
      <patternFill patternType="solid">
        <fgColor indexed="65"/>
        <bgColor theme="0"/>
      </patternFill>
    </fill>
    <fill>
      <patternFill patternType="solid">
        <fgColor rgb="FF0070C0"/>
        <bgColor theme="4" tint="-0.24994659260841701"/>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
      <patternFill patternType="solid">
        <fgColor theme="5" tint="0.79998168889431442"/>
        <bgColor indexed="64"/>
      </patternFill>
    </fill>
    <fill>
      <patternFill patternType="solid">
        <fgColor theme="0"/>
        <bgColor theme="4" tint="0.79998168889431442"/>
      </patternFill>
    </fill>
  </fills>
  <borders count="22">
    <border>
      <left/>
      <right/>
      <top/>
      <bottom/>
      <diagonal/>
    </border>
    <border>
      <left/>
      <right/>
      <top/>
      <bottom style="medium">
        <color theme="4" tint="-0.2499465926084170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3"/>
      </top>
      <bottom style="medium">
        <color theme="3"/>
      </bottom>
      <diagonal/>
    </border>
    <border>
      <left style="medium">
        <color theme="3" tint="-0.499984740745262"/>
      </left>
      <right/>
      <top style="medium">
        <color theme="3" tint="-0.499984740745262"/>
      </top>
      <bottom/>
      <diagonal/>
    </border>
    <border>
      <left/>
      <right/>
      <top style="medium">
        <color theme="3" tint="-0.499984740745262"/>
      </top>
      <bottom/>
      <diagonal/>
    </border>
    <border>
      <left/>
      <right style="medium">
        <color theme="3" tint="-0.499984740745262"/>
      </right>
      <top style="medium">
        <color theme="3" tint="-0.499984740745262"/>
      </top>
      <bottom/>
      <diagonal/>
    </border>
    <border>
      <left style="medium">
        <color theme="3" tint="-0.499984740745262"/>
      </left>
      <right/>
      <top/>
      <bottom/>
      <diagonal/>
    </border>
    <border>
      <left/>
      <right style="medium">
        <color theme="3" tint="-0.499984740745262"/>
      </right>
      <top/>
      <bottom/>
      <diagonal/>
    </border>
    <border>
      <left style="medium">
        <color theme="3" tint="-0.499984740745262"/>
      </left>
      <right/>
      <top/>
      <bottom style="medium">
        <color theme="3" tint="-0.499984740745262"/>
      </bottom>
      <diagonal/>
    </border>
    <border>
      <left/>
      <right/>
      <top/>
      <bottom style="medium">
        <color theme="3" tint="-0.499984740745262"/>
      </bottom>
      <diagonal/>
    </border>
    <border>
      <left/>
      <right style="medium">
        <color theme="3" tint="-0.499984740745262"/>
      </right>
      <top/>
      <bottom style="medium">
        <color theme="3" tint="-0.499984740745262"/>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s>
  <cellStyleXfs count="71">
    <xf numFmtId="0" fontId="0" fillId="0" borderId="0"/>
    <xf numFmtId="43" fontId="4" fillId="0" borderId="0" applyFont="0" applyFill="0" applyBorder="0" applyAlignment="0" applyProtection="0"/>
    <xf numFmtId="9" fontId="4" fillId="0" borderId="0" applyFont="0" applyFill="0" applyBorder="0" applyAlignment="0" applyProtection="0"/>
    <xf numFmtId="0" fontId="11" fillId="0" borderId="0"/>
    <xf numFmtId="0" fontId="11" fillId="0" borderId="0"/>
    <xf numFmtId="0" fontId="13" fillId="0" borderId="0" applyNumberFormat="0" applyFill="0" applyBorder="0" applyAlignment="0" applyProtection="0"/>
    <xf numFmtId="0" fontId="14" fillId="0" borderId="2" applyNumberFormat="0" applyFill="0" applyAlignment="0" applyProtection="0"/>
    <xf numFmtId="0" fontId="15" fillId="0" borderId="3" applyNumberFormat="0" applyFill="0" applyAlignment="0" applyProtection="0"/>
    <xf numFmtId="0" fontId="16" fillId="0" borderId="4" applyNumberFormat="0" applyFill="0" applyAlignment="0" applyProtection="0"/>
    <xf numFmtId="0" fontId="16" fillId="0" borderId="0" applyNumberFormat="0" applyFill="0" applyBorder="0" applyAlignment="0" applyProtection="0"/>
    <xf numFmtId="0" fontId="17" fillId="6" borderId="0" applyNumberFormat="0" applyBorder="0" applyAlignment="0" applyProtection="0"/>
    <xf numFmtId="0" fontId="18" fillId="7" borderId="0" applyNumberFormat="0" applyBorder="0" applyAlignment="0" applyProtection="0"/>
    <xf numFmtId="0" fontId="19" fillId="8" borderId="0" applyNumberFormat="0" applyBorder="0" applyAlignment="0" applyProtection="0"/>
    <xf numFmtId="0" fontId="20" fillId="9" borderId="5" applyNumberFormat="0" applyAlignment="0" applyProtection="0"/>
    <xf numFmtId="0" fontId="21" fillId="10" borderId="6" applyNumberFormat="0" applyAlignment="0" applyProtection="0"/>
    <xf numFmtId="0" fontId="22" fillId="10" borderId="5" applyNumberFormat="0" applyAlignment="0" applyProtection="0"/>
    <xf numFmtId="0" fontId="23" fillId="0" borderId="7" applyNumberFormat="0" applyFill="0" applyAlignment="0" applyProtection="0"/>
    <xf numFmtId="0" fontId="24" fillId="11" borderId="8" applyNumberFormat="0" applyAlignment="0" applyProtection="0"/>
    <xf numFmtId="0" fontId="10" fillId="0" borderId="0" applyNumberFormat="0" applyFill="0" applyBorder="0" applyAlignment="0" applyProtection="0"/>
    <xf numFmtId="0" fontId="4" fillId="12" borderId="9" applyNumberFormat="0" applyFont="0" applyAlignment="0" applyProtection="0"/>
    <xf numFmtId="0" fontId="25" fillId="0" borderId="0" applyNumberFormat="0" applyFill="0" applyBorder="0" applyAlignment="0" applyProtection="0"/>
    <xf numFmtId="0" fontId="5" fillId="0" borderId="10" applyNumberFormat="0" applyFill="0" applyAlignment="0" applyProtection="0"/>
    <xf numFmtId="0" fontId="26"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26"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26"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26" fillId="25"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26" fillId="29"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26" fillId="33"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4" fillId="36" borderId="0" applyNumberFormat="0" applyBorder="0" applyAlignment="0" applyProtection="0"/>
    <xf numFmtId="0" fontId="27" fillId="0" borderId="0"/>
    <xf numFmtId="43" fontId="32" fillId="0" borderId="0" applyFont="0" applyFill="0" applyBorder="0" applyAlignment="0" applyProtection="0"/>
    <xf numFmtId="43" fontId="11" fillId="0" borderId="0" applyFont="0" applyFill="0" applyBorder="0" applyAlignment="0" applyProtection="0"/>
    <xf numFmtId="165" fontId="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66" fontId="31" fillId="37" borderId="0" applyNumberFormat="0">
      <alignment horizontal="right"/>
    </xf>
    <xf numFmtId="0" fontId="4" fillId="0" borderId="0"/>
    <xf numFmtId="0" fontId="11" fillId="0" borderId="0"/>
    <xf numFmtId="0" fontId="32" fillId="0" borderId="0"/>
    <xf numFmtId="0" fontId="11" fillId="0" borderId="0"/>
    <xf numFmtId="0" fontId="11" fillId="0" borderId="0"/>
    <xf numFmtId="167" fontId="33" fillId="0" borderId="0" applyNumberFormat="0" applyFill="0" applyBorder="0" applyAlignment="0" applyProtection="0"/>
    <xf numFmtId="167" fontId="34" fillId="0" borderId="11" applyNumberFormat="0" applyFill="0" applyAlignment="0" applyProtection="0"/>
    <xf numFmtId="0" fontId="11" fillId="0" borderId="0" applyNumberFormat="0" applyFont="0" applyFill="0" applyBorder="0" applyAlignment="0" applyProtection="0"/>
    <xf numFmtId="0" fontId="11" fillId="0" borderId="0"/>
    <xf numFmtId="43" fontId="38" fillId="0" borderId="0" applyFont="0" applyFill="0" applyBorder="0" applyAlignment="0" applyProtection="0"/>
    <xf numFmtId="0" fontId="11" fillId="0" borderId="0"/>
    <xf numFmtId="170" fontId="39" fillId="0" borderId="0" applyNumberFormat="0" applyFill="0" applyAlignment="0" applyProtection="0"/>
    <xf numFmtId="170" fontId="40" fillId="38" borderId="20" applyNumberFormat="0" applyAlignment="0" applyProtection="0"/>
    <xf numFmtId="0" fontId="4" fillId="0" borderId="0"/>
    <xf numFmtId="43" fontId="4" fillId="0" borderId="0" applyFont="0" applyFill="0" applyBorder="0" applyAlignment="0" applyProtection="0"/>
    <xf numFmtId="0" fontId="41" fillId="0" borderId="0"/>
    <xf numFmtId="43" fontId="4" fillId="0" borderId="0" applyFont="0" applyFill="0" applyBorder="0" applyAlignment="0" applyProtection="0"/>
    <xf numFmtId="0" fontId="4" fillId="0" borderId="0"/>
  </cellStyleXfs>
  <cellXfs count="113">
    <xf numFmtId="0" fontId="0" fillId="0" borderId="0" xfId="0"/>
    <xf numFmtId="0" fontId="0" fillId="2" borderId="0" xfId="0" applyFill="1"/>
    <xf numFmtId="0" fontId="1" fillId="2" borderId="0" xfId="0" applyFont="1" applyFill="1" applyAlignment="1">
      <alignment horizontal="left"/>
    </xf>
    <xf numFmtId="0" fontId="2" fillId="2" borderId="0" xfId="0" applyFont="1" applyFill="1"/>
    <xf numFmtId="0" fontId="3" fillId="2" borderId="0" xfId="0" applyFont="1" applyFill="1"/>
    <xf numFmtId="14" fontId="2" fillId="2" borderId="0" xfId="0" applyNumberFormat="1" applyFont="1" applyFill="1"/>
    <xf numFmtId="0" fontId="1" fillId="2" borderId="0" xfId="0" applyFont="1" applyFill="1" applyAlignment="1">
      <alignment horizontal="left" indent="3"/>
    </xf>
    <xf numFmtId="0" fontId="6" fillId="4" borderId="1" xfId="0" applyFont="1" applyFill="1" applyBorder="1" applyAlignment="1">
      <alignment wrapText="1"/>
    </xf>
    <xf numFmtId="0" fontId="7" fillId="2" borderId="1" xfId="0" applyFont="1" applyFill="1" applyBorder="1" applyAlignment="1">
      <alignment wrapText="1"/>
    </xf>
    <xf numFmtId="0" fontId="7" fillId="5" borderId="1" xfId="0" applyFont="1" applyFill="1" applyBorder="1" applyAlignment="1">
      <alignment horizontal="right" wrapText="1"/>
    </xf>
    <xf numFmtId="0" fontId="7" fillId="2" borderId="1" xfId="0" applyFont="1" applyFill="1" applyBorder="1" applyAlignment="1">
      <alignment horizontal="right" wrapText="1"/>
    </xf>
    <xf numFmtId="0" fontId="8" fillId="2" borderId="1" xfId="0" applyFont="1" applyFill="1" applyBorder="1" applyAlignment="1">
      <alignment wrapText="1"/>
    </xf>
    <xf numFmtId="0" fontId="6" fillId="2" borderId="1" xfId="0" applyFont="1" applyFill="1" applyBorder="1" applyAlignment="1">
      <alignment wrapText="1"/>
    </xf>
    <xf numFmtId="0" fontId="5" fillId="2" borderId="0" xfId="0" applyFont="1" applyFill="1"/>
    <xf numFmtId="164" fontId="5" fillId="2" borderId="0" xfId="1" applyNumberFormat="1" applyFont="1" applyFill="1"/>
    <xf numFmtId="0" fontId="9" fillId="2" borderId="0" xfId="0" applyFont="1" applyFill="1"/>
    <xf numFmtId="0" fontId="0" fillId="2" borderId="0" xfId="0" applyFont="1" applyFill="1"/>
    <xf numFmtId="0" fontId="0" fillId="5" borderId="0" xfId="0" applyFill="1"/>
    <xf numFmtId="0" fontId="9" fillId="5" borderId="0" xfId="0" applyFont="1" applyFill="1" applyAlignment="1">
      <alignment horizontal="right" vertical="top"/>
    </xf>
    <xf numFmtId="164" fontId="0" fillId="5" borderId="0" xfId="1" applyNumberFormat="1" applyFont="1" applyFill="1"/>
    <xf numFmtId="0" fontId="5" fillId="2" borderId="0" xfId="0" applyFont="1" applyFill="1" applyAlignment="1">
      <alignment horizontal="left"/>
    </xf>
    <xf numFmtId="43" fontId="12" fillId="5" borderId="0" xfId="1" applyNumberFormat="1" applyFont="1" applyFill="1"/>
    <xf numFmtId="43" fontId="12" fillId="2" borderId="0" xfId="1" applyNumberFormat="1" applyFont="1" applyFill="1"/>
    <xf numFmtId="0" fontId="9" fillId="2" borderId="0" xfId="0" applyFont="1" applyFill="1" applyAlignment="1">
      <alignment horizontal="right" vertical="top"/>
    </xf>
    <xf numFmtId="164" fontId="0" fillId="2" borderId="0" xfId="1" applyNumberFormat="1" applyFont="1" applyFill="1"/>
    <xf numFmtId="164" fontId="12" fillId="5" borderId="0" xfId="1" applyNumberFormat="1" applyFont="1" applyFill="1"/>
    <xf numFmtId="9" fontId="0" fillId="2" borderId="0" xfId="2" applyFont="1" applyFill="1"/>
    <xf numFmtId="0" fontId="28" fillId="2" borderId="0" xfId="0" applyFont="1" applyFill="1"/>
    <xf numFmtId="0" fontId="29" fillId="2" borderId="0" xfId="0" applyFont="1" applyFill="1"/>
    <xf numFmtId="0" fontId="30" fillId="2" borderId="0" xfId="0" applyFont="1" applyFill="1"/>
    <xf numFmtId="11" fontId="0" fillId="2" borderId="0" xfId="0" applyNumberFormat="1" applyFont="1" applyFill="1"/>
    <xf numFmtId="9" fontId="0" fillId="5" borderId="0" xfId="2" applyFont="1" applyFill="1" applyAlignment="1">
      <alignment horizontal="right"/>
    </xf>
    <xf numFmtId="168" fontId="0" fillId="2" borderId="0" xfId="0" applyNumberFormat="1" applyFill="1"/>
    <xf numFmtId="169" fontId="0" fillId="5" borderId="0" xfId="2" applyNumberFormat="1" applyFont="1" applyFill="1"/>
    <xf numFmtId="0" fontId="1" fillId="3" borderId="12" xfId="0" applyFont="1" applyFill="1" applyBorder="1" applyAlignment="1"/>
    <xf numFmtId="0" fontId="2" fillId="3" borderId="13" xfId="0" applyFont="1" applyFill="1" applyBorder="1" applyAlignment="1"/>
    <xf numFmtId="0" fontId="2" fillId="3" borderId="14" xfId="0" applyFont="1" applyFill="1" applyBorder="1" applyAlignment="1"/>
    <xf numFmtId="0" fontId="2" fillId="3" borderId="17" xfId="0" applyFont="1" applyFill="1" applyBorder="1" applyAlignment="1">
      <alignment horizontal="justify" vertical="top" wrapText="1"/>
    </xf>
    <xf numFmtId="0" fontId="2" fillId="3" borderId="18" xfId="0" applyFont="1" applyFill="1" applyBorder="1" applyAlignment="1">
      <alignment horizontal="justify" vertical="top" wrapText="1"/>
    </xf>
    <xf numFmtId="0" fontId="2" fillId="3" borderId="19" xfId="0" applyFont="1" applyFill="1" applyBorder="1" applyAlignment="1">
      <alignment horizontal="justify" vertical="top" wrapText="1"/>
    </xf>
    <xf numFmtId="0" fontId="7" fillId="5" borderId="1" xfId="1" applyNumberFormat="1" applyFont="1" applyFill="1" applyBorder="1" applyAlignment="1">
      <alignment horizontal="right" wrapText="1"/>
    </xf>
    <xf numFmtId="164" fontId="4" fillId="5" borderId="0" xfId="1" applyNumberFormat="1" applyFont="1" applyFill="1" applyAlignment="1">
      <alignment horizontal="right" vertical="top"/>
    </xf>
    <xf numFmtId="169" fontId="0" fillId="5" borderId="0" xfId="2" applyNumberFormat="1" applyFont="1" applyFill="1" applyAlignment="1">
      <alignment horizontal="right"/>
    </xf>
    <xf numFmtId="0" fontId="7" fillId="2" borderId="1" xfId="0" applyFont="1" applyFill="1" applyBorder="1" applyAlignment="1"/>
    <xf numFmtId="0" fontId="9" fillId="2" borderId="0" xfId="0" applyFont="1" applyFill="1" applyAlignment="1">
      <alignment horizontal="right"/>
    </xf>
    <xf numFmtId="9" fontId="0" fillId="2" borderId="0" xfId="0" applyNumberFormat="1" applyFill="1"/>
    <xf numFmtId="0" fontId="0" fillId="2" borderId="0" xfId="0" applyNumberFormat="1" applyFill="1"/>
    <xf numFmtId="10" fontId="0" fillId="2" borderId="0" xfId="2" applyNumberFormat="1" applyFont="1" applyFill="1"/>
    <xf numFmtId="0" fontId="0" fillId="2" borderId="0" xfId="0" pivotButton="1" applyFill="1"/>
    <xf numFmtId="2" fontId="0" fillId="5" borderId="0" xfId="0" applyNumberFormat="1" applyFill="1"/>
    <xf numFmtId="2" fontId="0" fillId="2" borderId="0" xfId="0" applyNumberFormat="1" applyFill="1"/>
    <xf numFmtId="9" fontId="0" fillId="5" borderId="0" xfId="2" applyFont="1" applyFill="1"/>
    <xf numFmtId="9" fontId="0" fillId="2" borderId="0" xfId="0" applyNumberFormat="1" applyFill="1" applyAlignment="1">
      <alignment horizontal="right"/>
    </xf>
    <xf numFmtId="0" fontId="0" fillId="5" borderId="0" xfId="2" applyNumberFormat="1" applyFont="1" applyFill="1" applyAlignment="1">
      <alignment horizontal="right"/>
    </xf>
    <xf numFmtId="0" fontId="0" fillId="2" borderId="0" xfId="0" applyNumberFormat="1" applyFill="1" applyAlignment="1">
      <alignment horizontal="right"/>
    </xf>
    <xf numFmtId="10" fontId="0" fillId="5" borderId="0" xfId="2" applyNumberFormat="1" applyFont="1" applyFill="1"/>
    <xf numFmtId="164" fontId="0" fillId="2" borderId="0" xfId="0" applyNumberFormat="1" applyFill="1" applyAlignment="1">
      <alignment horizontal="right"/>
    </xf>
    <xf numFmtId="164" fontId="0" fillId="2" borderId="0" xfId="0" applyNumberFormat="1" applyFill="1"/>
    <xf numFmtId="0" fontId="9" fillId="2" borderId="0" xfId="0" applyFont="1" applyFill="1" applyAlignment="1">
      <alignment horizontal="right" wrapText="1"/>
    </xf>
    <xf numFmtId="9" fontId="0" fillId="5" borderId="0" xfId="0" applyNumberFormat="1" applyFill="1"/>
    <xf numFmtId="9" fontId="7" fillId="2" borderId="1" xfId="0" applyNumberFormat="1" applyFont="1" applyFill="1" applyBorder="1" applyAlignment="1">
      <alignment wrapText="1"/>
    </xf>
    <xf numFmtId="0" fontId="7" fillId="2" borderId="1" xfId="0" applyFont="1" applyFill="1" applyBorder="1" applyAlignment="1">
      <alignment horizontal="left" wrapText="1"/>
    </xf>
    <xf numFmtId="1" fontId="0" fillId="2" borderId="0" xfId="0" applyNumberFormat="1" applyFill="1"/>
    <xf numFmtId="164" fontId="0" fillId="5" borderId="0" xfId="1" applyNumberFormat="1" applyFont="1" applyFill="1" applyAlignment="1">
      <alignment horizontal="right"/>
    </xf>
    <xf numFmtId="2" fontId="0" fillId="5" borderId="0" xfId="0" applyNumberFormat="1" applyFill="1" applyAlignment="1">
      <alignment horizontal="right"/>
    </xf>
    <xf numFmtId="0" fontId="0" fillId="0" borderId="0" xfId="0" applyAlignment="1">
      <alignment horizontal="left"/>
    </xf>
    <xf numFmtId="0" fontId="0" fillId="2" borderId="0" xfId="0" applyFill="1"/>
    <xf numFmtId="0" fontId="0" fillId="5" borderId="0" xfId="0" applyFill="1"/>
    <xf numFmtId="0" fontId="9" fillId="2" borderId="0" xfId="0" applyFont="1" applyFill="1"/>
    <xf numFmtId="10" fontId="0" fillId="2" borderId="0" xfId="0" applyNumberFormat="1" applyFill="1"/>
    <xf numFmtId="164" fontId="0" fillId="5" borderId="0" xfId="1" applyNumberFormat="1" applyFont="1" applyFill="1"/>
    <xf numFmtId="164" fontId="5" fillId="2" borderId="0" xfId="1" applyNumberFormat="1" applyFont="1" applyFill="1"/>
    <xf numFmtId="0" fontId="6" fillId="4" borderId="1" xfId="0" applyFont="1" applyFill="1" applyBorder="1" applyAlignment="1">
      <alignment wrapText="1"/>
    </xf>
    <xf numFmtId="0" fontId="7" fillId="2" borderId="1" xfId="0" applyFont="1" applyFill="1" applyBorder="1" applyAlignment="1">
      <alignment wrapText="1"/>
    </xf>
    <xf numFmtId="0" fontId="7" fillId="5" borderId="1" xfId="0" applyFont="1" applyFill="1" applyBorder="1" applyAlignment="1">
      <alignment horizontal="right" wrapText="1"/>
    </xf>
    <xf numFmtId="0" fontId="7" fillId="2" borderId="1" xfId="0" applyFont="1" applyFill="1" applyBorder="1" applyAlignment="1">
      <alignment horizontal="right" wrapText="1"/>
    </xf>
    <xf numFmtId="0" fontId="8" fillId="2" borderId="1" xfId="0" applyFont="1" applyFill="1" applyBorder="1" applyAlignment="1">
      <alignment wrapText="1"/>
    </xf>
    <xf numFmtId="0" fontId="6" fillId="2" borderId="1" xfId="0" applyFont="1" applyFill="1" applyBorder="1" applyAlignment="1">
      <alignment wrapText="1"/>
    </xf>
    <xf numFmtId="164" fontId="12" fillId="5" borderId="0" xfId="1" applyNumberFormat="1" applyFont="1" applyFill="1" applyBorder="1"/>
    <xf numFmtId="9" fontId="0" fillId="2" borderId="0" xfId="2" applyFont="1" applyFill="1"/>
    <xf numFmtId="9" fontId="0" fillId="2" borderId="0" xfId="0" applyNumberFormat="1" applyFill="1"/>
    <xf numFmtId="43" fontId="12" fillId="2" borderId="0" xfId="1" applyNumberFormat="1" applyFont="1" applyFill="1"/>
    <xf numFmtId="0" fontId="0" fillId="2" borderId="0" xfId="0" applyFill="1" applyAlignment="1">
      <alignment horizontal="left"/>
    </xf>
    <xf numFmtId="10" fontId="0" fillId="5" borderId="0" xfId="2" applyNumberFormat="1" applyFont="1" applyFill="1" applyAlignment="1">
      <alignment horizontal="right"/>
    </xf>
    <xf numFmtId="0" fontId="5" fillId="2" borderId="0" xfId="0" applyFont="1" applyFill="1"/>
    <xf numFmtId="0" fontId="0" fillId="0" borderId="0" xfId="0" pivotButton="1"/>
    <xf numFmtId="0" fontId="0" fillId="0" borderId="0" xfId="0" applyNumberFormat="1"/>
    <xf numFmtId="0" fontId="5" fillId="39" borderId="21" xfId="0" applyFont="1" applyFill="1" applyBorder="1"/>
    <xf numFmtId="0" fontId="0" fillId="2" borderId="0" xfId="0" applyFill="1" applyAlignment="1">
      <alignment horizontal="right"/>
    </xf>
    <xf numFmtId="0" fontId="5" fillId="5" borderId="0" xfId="0" applyFont="1" applyFill="1"/>
    <xf numFmtId="43" fontId="0" fillId="5" borderId="0" xfId="1" applyNumberFormat="1" applyFont="1" applyFill="1"/>
    <xf numFmtId="43" fontId="5" fillId="5" borderId="0" xfId="1" applyNumberFormat="1" applyFont="1" applyFill="1"/>
    <xf numFmtId="43" fontId="9" fillId="5" borderId="0" xfId="1" applyNumberFormat="1" applyFont="1" applyFill="1" applyAlignment="1">
      <alignment horizontal="right" vertical="top"/>
    </xf>
    <xf numFmtId="43" fontId="0" fillId="5" borderId="0" xfId="0" applyNumberFormat="1" applyFill="1"/>
    <xf numFmtId="43" fontId="0" fillId="2" borderId="0" xfId="0" applyNumberFormat="1" applyFill="1"/>
    <xf numFmtId="9" fontId="0" fillId="2" borderId="0" xfId="2" applyFont="1" applyFill="1" applyAlignment="1">
      <alignment horizontal="right"/>
    </xf>
    <xf numFmtId="9" fontId="9" fillId="2" borderId="0" xfId="2" applyFont="1" applyFill="1" applyAlignment="1">
      <alignment horizontal="right" vertical="top"/>
    </xf>
    <xf numFmtId="170" fontId="0" fillId="5" borderId="0" xfId="1" applyNumberFormat="1" applyFont="1" applyFill="1"/>
    <xf numFmtId="2" fontId="0" fillId="2" borderId="0" xfId="0" applyNumberFormat="1" applyFont="1" applyFill="1"/>
    <xf numFmtId="171" fontId="0" fillId="5" borderId="0" xfId="2" applyNumberFormat="1" applyFont="1" applyFill="1" applyAlignment="1">
      <alignment horizontal="right"/>
    </xf>
    <xf numFmtId="170" fontId="0" fillId="5" borderId="0" xfId="1" applyNumberFormat="1" applyFont="1" applyFill="1" applyAlignment="1">
      <alignment horizontal="right"/>
    </xf>
    <xf numFmtId="169" fontId="0" fillId="5" borderId="0" xfId="0" applyNumberFormat="1" applyFill="1"/>
    <xf numFmtId="169" fontId="0" fillId="5" borderId="0" xfId="0" applyNumberFormat="1" applyFill="1" applyAlignment="1">
      <alignment horizontal="right"/>
    </xf>
    <xf numFmtId="0" fontId="0" fillId="5" borderId="0" xfId="0" applyFill="1" applyAlignment="1">
      <alignment horizontal="right"/>
    </xf>
    <xf numFmtId="0" fontId="9" fillId="0" borderId="0" xfId="0" applyFont="1" applyFill="1"/>
    <xf numFmtId="172" fontId="0" fillId="5" borderId="0" xfId="2" applyNumberFormat="1" applyFont="1" applyFill="1" applyAlignment="1">
      <alignment horizontal="right"/>
    </xf>
    <xf numFmtId="173" fontId="0" fillId="5" borderId="0" xfId="2" applyNumberFormat="1" applyFont="1" applyFill="1" applyAlignment="1">
      <alignment horizontal="right"/>
    </xf>
    <xf numFmtId="10" fontId="0" fillId="5" borderId="0" xfId="0" applyNumberFormat="1" applyFill="1"/>
    <xf numFmtId="0" fontId="0" fillId="5" borderId="0" xfId="0" applyNumberFormat="1" applyFill="1"/>
    <xf numFmtId="0" fontId="0" fillId="2" borderId="15" xfId="0" applyFill="1" applyBorder="1" applyAlignment="1">
      <alignment horizontal="left" vertical="top" wrapText="1"/>
    </xf>
    <xf numFmtId="0" fontId="0" fillId="2" borderId="0" xfId="0" applyFill="1" applyBorder="1" applyAlignment="1">
      <alignment horizontal="left" vertical="top" wrapText="1"/>
    </xf>
    <xf numFmtId="0" fontId="0" fillId="2" borderId="16" xfId="0" applyFill="1" applyBorder="1" applyAlignment="1">
      <alignment horizontal="left" vertical="top" wrapText="1"/>
    </xf>
    <xf numFmtId="0" fontId="0" fillId="2" borderId="0" xfId="0" applyFill="1" applyAlignment="1">
      <alignment horizontal="left" vertical="top" wrapText="1"/>
    </xf>
  </cellXfs>
  <cellStyles count="71">
    <cellStyle name="20% - Accent1" xfId="23" builtinId="30" customBuiltin="1"/>
    <cellStyle name="20% - Accent2" xfId="27" builtinId="34" customBuiltin="1"/>
    <cellStyle name="20% - Accent3" xfId="31" builtinId="38" customBuiltin="1"/>
    <cellStyle name="20% - Accent4" xfId="35" builtinId="42" customBuiltin="1"/>
    <cellStyle name="20% - Accent5" xfId="39" builtinId="46" customBuiltin="1"/>
    <cellStyle name="20% - Accent6" xfId="43" builtinId="50" customBuiltin="1"/>
    <cellStyle name="40% - Accent1" xfId="24" builtinId="31" customBuiltin="1"/>
    <cellStyle name="40% - Accent2" xfId="28" builtinId="35" customBuiltin="1"/>
    <cellStyle name="40% - Accent3" xfId="32" builtinId="39" customBuiltin="1"/>
    <cellStyle name="40% - Accent4" xfId="36" builtinId="43" customBuiltin="1"/>
    <cellStyle name="40% - Accent5" xfId="40" builtinId="47" customBuiltin="1"/>
    <cellStyle name="40% - Accent6" xfId="44" builtinId="51" customBuiltin="1"/>
    <cellStyle name="60% - Accent1" xfId="25" builtinId="32" customBuiltin="1"/>
    <cellStyle name="60% - Accent2" xfId="29" builtinId="36" customBuiltin="1"/>
    <cellStyle name="60% - Accent3" xfId="33" builtinId="40" customBuiltin="1"/>
    <cellStyle name="60% - Accent4" xfId="37" builtinId="44" customBuiltin="1"/>
    <cellStyle name="60% - Accent5" xfId="41" builtinId="48" customBuiltin="1"/>
    <cellStyle name="60% - Accent6" xfId="45" builtinId="52" customBuiltin="1"/>
    <cellStyle name="Accent1" xfId="22" builtinId="29" customBuiltin="1"/>
    <cellStyle name="Accent2" xfId="26" builtinId="33" customBuiltin="1"/>
    <cellStyle name="Accent3" xfId="30" builtinId="37" customBuiltin="1"/>
    <cellStyle name="Accent4" xfId="34" builtinId="41" customBuiltin="1"/>
    <cellStyle name="Accent5" xfId="38" builtinId="45" customBuiltin="1"/>
    <cellStyle name="Accent6" xfId="42" builtinId="49" customBuiltin="1"/>
    <cellStyle name="Actuals" xfId="64" xr:uid="{00000000-0005-0000-0000-000000000000}"/>
    <cellStyle name="Bad" xfId="11" builtinId="27" customBuiltin="1"/>
    <cellStyle name="Calculation" xfId="15" builtinId="22" customBuiltin="1"/>
    <cellStyle name="Check Cell" xfId="17" builtinId="23" customBuiltin="1"/>
    <cellStyle name="Comma" xfId="1" builtinId="3"/>
    <cellStyle name="Comma 11" xfId="67" xr:uid="{00000000-0005-0000-0000-000002000000}"/>
    <cellStyle name="Comma 2" xfId="47" xr:uid="{00000000-0005-0000-0000-00001C000000}"/>
    <cellStyle name="Comma 2 2" xfId="48" xr:uid="{00000000-0005-0000-0000-00001D000000}"/>
    <cellStyle name="Comma 2 2 4" xfId="62" xr:uid="{00000000-0005-0000-0000-000002000000}"/>
    <cellStyle name="Comma 2 3" xfId="69" xr:uid="{00000000-0005-0000-0000-000003000000}"/>
    <cellStyle name="Comma 3" xfId="49" xr:uid="{00000000-0005-0000-0000-00001E000000}"/>
    <cellStyle name="Comma 4" xfId="50" xr:uid="{00000000-0005-0000-0000-00001F000000}"/>
    <cellStyle name="Comma 9" xfId="51" xr:uid="{00000000-0005-0000-0000-000020000000}"/>
    <cellStyle name="Explanatory Text" xfId="20" builtinId="53" customBuiltin="1"/>
    <cellStyle name="Forecast Input" xfId="52" xr:uid="{00000000-0005-0000-0000-000022000000}"/>
    <cellStyle name="Good" xfId="10" builtinId="26" customBuiltin="1"/>
    <cellStyle name="Heading 1" xfId="6" builtinId="16" customBuiltin="1"/>
    <cellStyle name="Heading 2" xfId="7" builtinId="17" customBuiltin="1"/>
    <cellStyle name="Heading 3" xfId="8" builtinId="18" customBuiltin="1"/>
    <cellStyle name="Heading 4" xfId="9" builtinId="19" customBuiltin="1"/>
    <cellStyle name="Input" xfId="13" builtinId="20" customBuiltin="1"/>
    <cellStyle name="Linked Cell" xfId="16" builtinId="24" customBuiltin="1"/>
    <cellStyle name="Neutral" xfId="12" builtinId="28" customBuiltin="1"/>
    <cellStyle name="Normal" xfId="0" builtinId="0"/>
    <cellStyle name="Normal 2" xfId="46" xr:uid="{00000000-0005-0000-0000-00002C000000}"/>
    <cellStyle name="Normal 2 2" xfId="54" xr:uid="{00000000-0005-0000-0000-00002D000000}"/>
    <cellStyle name="Normal 2 3" xfId="53" xr:uid="{00000000-0005-0000-0000-00002E000000}"/>
    <cellStyle name="Normal 2 4" xfId="68" xr:uid="{00000000-0005-0000-0000-000005000000}"/>
    <cellStyle name="Normal 3" xfId="55" xr:uid="{00000000-0005-0000-0000-00002F000000}"/>
    <cellStyle name="Normal 3 2" xfId="61" xr:uid="{00000000-0005-0000-0000-000005000000}"/>
    <cellStyle name="Normal 3 3" xfId="70" xr:uid="{00000000-0005-0000-0000-000006000000}"/>
    <cellStyle name="Normal 4" xfId="56" xr:uid="{00000000-0005-0000-0000-000030000000}"/>
    <cellStyle name="Normal 5" xfId="60" xr:uid="{00000000-0005-0000-0000-000031000000}"/>
    <cellStyle name="Normal 5 2" xfId="63" xr:uid="{00000000-0005-0000-0000-000004000000}"/>
    <cellStyle name="Normal 64" xfId="57" xr:uid="{00000000-0005-0000-0000-000032000000}"/>
    <cellStyle name="Normal 8" xfId="4" xr:uid="{00000000-0005-0000-0000-000033000000}"/>
    <cellStyle name="Normal 9" xfId="3" xr:uid="{00000000-0005-0000-0000-000034000000}"/>
    <cellStyle name="Normal 9 2" xfId="66" xr:uid="{00000000-0005-0000-0000-000008000000}"/>
    <cellStyle name="Note" xfId="19" builtinId="10" customBuiltin="1"/>
    <cellStyle name="Output" xfId="14" builtinId="21" customBuiltin="1"/>
    <cellStyle name="Percent" xfId="2" builtinId="5"/>
    <cellStyle name="Smart Bold" xfId="58" xr:uid="{00000000-0005-0000-0000-000038000000}"/>
    <cellStyle name="Smart Total" xfId="59" xr:uid="{00000000-0005-0000-0000-000039000000}"/>
    <cellStyle name="Style 1" xfId="65" xr:uid="{00000000-0005-0000-0000-00000A000000}"/>
    <cellStyle name="Title" xfId="5" builtinId="15" customBuiltin="1"/>
    <cellStyle name="Total" xfId="21" builtinId="25" customBuiltin="1"/>
    <cellStyle name="Warning Text" xfId="18" builtinId="11" customBuiltin="1"/>
  </cellStyles>
  <dxfs count="40">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3"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3"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pivotCacheDefinition" Target="pivotCache/pivotCacheDefinition4.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6.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3.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4.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5.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6.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7.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8.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9.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0.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1.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2.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3.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4.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5.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6.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7.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8.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39.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0.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1.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2.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3.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4.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5.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6.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7.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8.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49.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0.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1.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2.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3.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4.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5.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6.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7.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58.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59.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0.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1.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62.xml"/><Relationship Id="rId1" Type="http://schemas.microsoft.com/office/2011/relationships/chartStyle" Target="style62.xml"/></Relationships>
</file>

<file path=xl/charts/_rels/chart62.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63.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64.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65.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66.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67.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68.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69.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Ex1.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200" b="1" i="0" baseline="0">
                <a:solidFill>
                  <a:sysClr val="windowText" lastClr="000000"/>
                </a:solidFill>
                <a:effectLst/>
              </a:rPr>
              <a:t>Change in Full Cost Recovery Level </a:t>
            </a:r>
            <a:br>
              <a:rPr lang="en-US" sz="1200" b="1" i="0" baseline="0">
                <a:solidFill>
                  <a:sysClr val="windowText" lastClr="000000"/>
                </a:solidFill>
                <a:effectLst/>
              </a:rPr>
            </a:br>
            <a:r>
              <a:rPr lang="en-US" sz="1200" b="1" i="0" baseline="0">
                <a:solidFill>
                  <a:sysClr val="windowText" lastClr="000000"/>
                </a:solidFill>
                <a:effectLst/>
              </a:rPr>
              <a:t>Compared to Pre-Reform Period (Percentage Points)</a:t>
            </a:r>
            <a:endParaRPr lang="en-US" sz="1050">
              <a:solidFill>
                <a:sysClr val="windowText" lastClr="000000"/>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bar"/>
        <c:grouping val="clustered"/>
        <c:varyColors val="0"/>
        <c:ser>
          <c:idx val="0"/>
          <c:order val="0"/>
          <c:spPr>
            <a:solidFill>
              <a:srgbClr val="00B050"/>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1-2470-4EBD-ABDB-54D57DFC3897}"/>
              </c:ext>
            </c:extLst>
          </c:dPt>
          <c:cat>
            <c:strRef>
              <c:f>Graphics!$X$290:$X$295</c:f>
              <c:strCache>
                <c:ptCount val="6"/>
                <c:pt idx="0">
                  <c:v>EAP</c:v>
                </c:pt>
                <c:pt idx="1">
                  <c:v>SAR</c:v>
                </c:pt>
                <c:pt idx="2">
                  <c:v>AFR</c:v>
                </c:pt>
                <c:pt idx="3">
                  <c:v>MNA</c:v>
                </c:pt>
                <c:pt idx="4">
                  <c:v>LAC</c:v>
                </c:pt>
                <c:pt idx="5">
                  <c:v>ECA</c:v>
                </c:pt>
              </c:strCache>
            </c:strRef>
          </c:cat>
          <c:val>
            <c:numRef>
              <c:f>Graphics!$Y$290:$Y$295</c:f>
              <c:numCache>
                <c:formatCode>0.00%</c:formatCode>
                <c:ptCount val="6"/>
                <c:pt idx="0">
                  <c:v>-6.1660420887412248E-2</c:v>
                </c:pt>
                <c:pt idx="1">
                  <c:v>2.2116139675577434E-3</c:v>
                </c:pt>
                <c:pt idx="2">
                  <c:v>2.6814004833168176E-2</c:v>
                </c:pt>
                <c:pt idx="3">
                  <c:v>5.8936095252162451E-2</c:v>
                </c:pt>
                <c:pt idx="4">
                  <c:v>0.10408380587502002</c:v>
                </c:pt>
                <c:pt idx="5">
                  <c:v>0.67625813377194355</c:v>
                </c:pt>
              </c:numCache>
            </c:numRef>
          </c:val>
          <c:extLst>
            <c:ext xmlns:c16="http://schemas.microsoft.com/office/drawing/2014/chart" uri="{C3380CC4-5D6E-409C-BE32-E72D297353CC}">
              <c16:uniqueId val="{00000000-2470-4EBD-ABDB-54D57DFC3897}"/>
            </c:ext>
          </c:extLst>
        </c:ser>
        <c:dLbls>
          <c:showLegendKey val="0"/>
          <c:showVal val="0"/>
          <c:showCatName val="0"/>
          <c:showSerName val="0"/>
          <c:showPercent val="0"/>
          <c:showBubbleSize val="0"/>
        </c:dLbls>
        <c:gapWidth val="182"/>
        <c:axId val="1278336991"/>
        <c:axId val="1220653599"/>
      </c:barChart>
      <c:catAx>
        <c:axId val="1278336991"/>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220653599"/>
        <c:crosses val="autoZero"/>
        <c:auto val="1"/>
        <c:lblAlgn val="ctr"/>
        <c:lblOffset val="100"/>
        <c:noMultiLvlLbl val="0"/>
      </c:catAx>
      <c:valAx>
        <c:axId val="122065359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78336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ysClr val="windowText" lastClr="000000"/>
                </a:solidFill>
                <a:latin typeface="+mn-lt"/>
                <a:ea typeface="+mn-ea"/>
                <a:cs typeface="+mn-cs"/>
              </a:defRPr>
            </a:pPr>
            <a:r>
              <a:rPr lang="en-US" b="1" baseline="0">
                <a:solidFill>
                  <a:sysClr val="windowText" lastClr="000000"/>
                </a:solidFill>
              </a:rPr>
              <a:t>Average Full Cost Recovery Level in 2010-17</a:t>
            </a:r>
            <a:br>
              <a:rPr lang="en-US" b="1" baseline="0">
                <a:solidFill>
                  <a:sysClr val="windowText" lastClr="000000"/>
                </a:solidFill>
              </a:rPr>
            </a:br>
            <a:r>
              <a:rPr lang="en-US" b="1" baseline="0">
                <a:solidFill>
                  <a:sysClr val="windowText" lastClr="000000"/>
                </a:solidFill>
              </a:rPr>
              <a:t>(C3, %)</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320" b="0" i="0" u="none" strike="noStrike" kern="1200" spc="0" baseline="0">
              <a:solidFill>
                <a:sysClr val="windowText" lastClr="000000"/>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18-6125-4D24-B99E-623940CBA340}"/>
              </c:ext>
            </c:extLst>
          </c:dPt>
          <c:dPt>
            <c:idx val="1"/>
            <c:invertIfNegative val="0"/>
            <c:bubble3D val="0"/>
            <c:spPr>
              <a:solidFill>
                <a:srgbClr val="C00000"/>
              </a:solidFill>
              <a:ln>
                <a:noFill/>
              </a:ln>
              <a:effectLst/>
            </c:spPr>
            <c:extLst>
              <c:ext xmlns:c16="http://schemas.microsoft.com/office/drawing/2014/chart" uri="{C3380CC4-5D6E-409C-BE32-E72D297353CC}">
                <c16:uniqueId val="{00000017-6125-4D24-B99E-623940CBA340}"/>
              </c:ext>
            </c:extLst>
          </c:dPt>
          <c:dPt>
            <c:idx val="2"/>
            <c:invertIfNegative val="0"/>
            <c:bubble3D val="0"/>
            <c:spPr>
              <a:solidFill>
                <a:srgbClr val="C00000"/>
              </a:solidFill>
              <a:ln>
                <a:noFill/>
              </a:ln>
              <a:effectLst/>
            </c:spPr>
            <c:extLst>
              <c:ext xmlns:c16="http://schemas.microsoft.com/office/drawing/2014/chart" uri="{C3380CC4-5D6E-409C-BE32-E72D297353CC}">
                <c16:uniqueId val="{00000016-6125-4D24-B99E-623940CBA340}"/>
              </c:ext>
            </c:extLst>
          </c:dPt>
          <c:dPt>
            <c:idx val="3"/>
            <c:invertIfNegative val="0"/>
            <c:bubble3D val="0"/>
            <c:spPr>
              <a:solidFill>
                <a:srgbClr val="C00000"/>
              </a:solidFill>
              <a:ln>
                <a:noFill/>
              </a:ln>
              <a:effectLst/>
            </c:spPr>
            <c:extLst>
              <c:ext xmlns:c16="http://schemas.microsoft.com/office/drawing/2014/chart" uri="{C3380CC4-5D6E-409C-BE32-E72D297353CC}">
                <c16:uniqueId val="{00000015-6125-4D24-B99E-623940CBA340}"/>
              </c:ext>
            </c:extLst>
          </c:dPt>
          <c:dPt>
            <c:idx val="4"/>
            <c:invertIfNegative val="0"/>
            <c:bubble3D val="0"/>
            <c:spPr>
              <a:solidFill>
                <a:srgbClr val="C00000"/>
              </a:solidFill>
              <a:ln>
                <a:noFill/>
              </a:ln>
              <a:effectLst/>
            </c:spPr>
            <c:extLst>
              <c:ext xmlns:c16="http://schemas.microsoft.com/office/drawing/2014/chart" uri="{C3380CC4-5D6E-409C-BE32-E72D297353CC}">
                <c16:uniqueId val="{00000014-6125-4D24-B99E-623940CBA340}"/>
              </c:ext>
            </c:extLst>
          </c:dPt>
          <c:dPt>
            <c:idx val="5"/>
            <c:invertIfNegative val="0"/>
            <c:bubble3D val="0"/>
            <c:spPr>
              <a:solidFill>
                <a:srgbClr val="C00000"/>
              </a:solidFill>
              <a:ln>
                <a:noFill/>
              </a:ln>
              <a:effectLst/>
            </c:spPr>
            <c:extLst>
              <c:ext xmlns:c16="http://schemas.microsoft.com/office/drawing/2014/chart" uri="{C3380CC4-5D6E-409C-BE32-E72D297353CC}">
                <c16:uniqueId val="{00000013-6125-4D24-B99E-623940CBA340}"/>
              </c:ext>
            </c:extLst>
          </c:dPt>
          <c:dPt>
            <c:idx val="6"/>
            <c:invertIfNegative val="0"/>
            <c:bubble3D val="0"/>
            <c:spPr>
              <a:solidFill>
                <a:srgbClr val="C00000"/>
              </a:solidFill>
              <a:ln>
                <a:noFill/>
              </a:ln>
              <a:effectLst/>
            </c:spPr>
            <c:extLst>
              <c:ext xmlns:c16="http://schemas.microsoft.com/office/drawing/2014/chart" uri="{C3380CC4-5D6E-409C-BE32-E72D297353CC}">
                <c16:uniqueId val="{00000012-6125-4D24-B99E-623940CBA340}"/>
              </c:ext>
            </c:extLst>
          </c:dPt>
          <c:dPt>
            <c:idx val="7"/>
            <c:invertIfNegative val="0"/>
            <c:bubble3D val="0"/>
            <c:spPr>
              <a:solidFill>
                <a:srgbClr val="FFC000"/>
              </a:solidFill>
              <a:ln>
                <a:noFill/>
              </a:ln>
              <a:effectLst/>
            </c:spPr>
            <c:extLst>
              <c:ext xmlns:c16="http://schemas.microsoft.com/office/drawing/2014/chart" uri="{C3380CC4-5D6E-409C-BE32-E72D297353CC}">
                <c16:uniqueId val="{00000011-6125-4D24-B99E-623940CBA340}"/>
              </c:ext>
            </c:extLst>
          </c:dPt>
          <c:dPt>
            <c:idx val="8"/>
            <c:invertIfNegative val="0"/>
            <c:bubble3D val="0"/>
            <c:spPr>
              <a:solidFill>
                <a:srgbClr val="FFC000"/>
              </a:solidFill>
              <a:ln>
                <a:noFill/>
              </a:ln>
              <a:effectLst/>
            </c:spPr>
            <c:extLst>
              <c:ext xmlns:c16="http://schemas.microsoft.com/office/drawing/2014/chart" uri="{C3380CC4-5D6E-409C-BE32-E72D297353CC}">
                <c16:uniqueId val="{00000010-6125-4D24-B99E-623940CBA340}"/>
              </c:ext>
            </c:extLst>
          </c:dPt>
          <c:dPt>
            <c:idx val="9"/>
            <c:invertIfNegative val="0"/>
            <c:bubble3D val="0"/>
            <c:spPr>
              <a:solidFill>
                <a:srgbClr val="FFC000"/>
              </a:solidFill>
              <a:ln>
                <a:noFill/>
              </a:ln>
              <a:effectLst/>
            </c:spPr>
            <c:extLst>
              <c:ext xmlns:c16="http://schemas.microsoft.com/office/drawing/2014/chart" uri="{C3380CC4-5D6E-409C-BE32-E72D297353CC}">
                <c16:uniqueId val="{00000008-D72B-4E7B-952D-072F5BDEFD8D}"/>
              </c:ext>
            </c:extLst>
          </c:dPt>
          <c:dPt>
            <c:idx val="10"/>
            <c:invertIfNegative val="0"/>
            <c:bubble3D val="0"/>
            <c:spPr>
              <a:solidFill>
                <a:srgbClr val="FFC000"/>
              </a:solidFill>
              <a:ln>
                <a:noFill/>
              </a:ln>
              <a:effectLst/>
            </c:spPr>
            <c:extLst>
              <c:ext xmlns:c16="http://schemas.microsoft.com/office/drawing/2014/chart" uri="{C3380CC4-5D6E-409C-BE32-E72D297353CC}">
                <c16:uniqueId val="{00000007-D72B-4E7B-952D-072F5BDEFD8D}"/>
              </c:ext>
            </c:extLst>
          </c:dPt>
          <c:dPt>
            <c:idx val="11"/>
            <c:invertIfNegative val="0"/>
            <c:bubble3D val="0"/>
            <c:spPr>
              <a:solidFill>
                <a:srgbClr val="FFC000"/>
              </a:solidFill>
              <a:ln>
                <a:noFill/>
              </a:ln>
              <a:effectLst/>
            </c:spPr>
            <c:extLst>
              <c:ext xmlns:c16="http://schemas.microsoft.com/office/drawing/2014/chart" uri="{C3380CC4-5D6E-409C-BE32-E72D297353CC}">
                <c16:uniqueId val="{00000006-D72B-4E7B-952D-072F5BDEFD8D}"/>
              </c:ext>
            </c:extLst>
          </c:dPt>
          <c:dPt>
            <c:idx val="12"/>
            <c:invertIfNegative val="0"/>
            <c:bubble3D val="0"/>
            <c:spPr>
              <a:solidFill>
                <a:srgbClr val="FFC000"/>
              </a:solidFill>
              <a:ln>
                <a:noFill/>
              </a:ln>
              <a:effectLst/>
            </c:spPr>
            <c:extLst>
              <c:ext xmlns:c16="http://schemas.microsoft.com/office/drawing/2014/chart" uri="{C3380CC4-5D6E-409C-BE32-E72D297353CC}">
                <c16:uniqueId val="{00000005-D72B-4E7B-952D-072F5BDEFD8D}"/>
              </c:ext>
            </c:extLst>
          </c:dPt>
          <c:dPt>
            <c:idx val="13"/>
            <c:invertIfNegative val="0"/>
            <c:bubble3D val="0"/>
            <c:spPr>
              <a:solidFill>
                <a:srgbClr val="FFC000"/>
              </a:solidFill>
              <a:ln>
                <a:noFill/>
              </a:ln>
              <a:effectLst/>
            </c:spPr>
            <c:extLst>
              <c:ext xmlns:c16="http://schemas.microsoft.com/office/drawing/2014/chart" uri="{C3380CC4-5D6E-409C-BE32-E72D297353CC}">
                <c16:uniqueId val="{00000004-D72B-4E7B-952D-072F5BDEFD8D}"/>
              </c:ext>
            </c:extLst>
          </c:dPt>
          <c:dPt>
            <c:idx val="14"/>
            <c:invertIfNegative val="0"/>
            <c:bubble3D val="0"/>
            <c:spPr>
              <a:solidFill>
                <a:srgbClr val="FFC000"/>
              </a:solidFill>
              <a:ln>
                <a:noFill/>
              </a:ln>
              <a:effectLst/>
            </c:spPr>
            <c:extLst>
              <c:ext xmlns:c16="http://schemas.microsoft.com/office/drawing/2014/chart" uri="{C3380CC4-5D6E-409C-BE32-E72D297353CC}">
                <c16:uniqueId val="{00000003-D72B-4E7B-952D-072F5BDEFD8D}"/>
              </c:ext>
            </c:extLst>
          </c:dPt>
          <c:dPt>
            <c:idx val="15"/>
            <c:invertIfNegative val="0"/>
            <c:bubble3D val="0"/>
            <c:spPr>
              <a:solidFill>
                <a:srgbClr val="00B050"/>
              </a:solidFill>
              <a:ln>
                <a:noFill/>
              </a:ln>
              <a:effectLst/>
            </c:spPr>
            <c:extLst>
              <c:ext xmlns:c16="http://schemas.microsoft.com/office/drawing/2014/chart" uri="{C3380CC4-5D6E-409C-BE32-E72D297353CC}">
                <c16:uniqueId val="{00000002-D72B-4E7B-952D-072F5BDEFD8D}"/>
              </c:ext>
            </c:extLst>
          </c:dPt>
          <c:dPt>
            <c:idx val="16"/>
            <c:invertIfNegative val="0"/>
            <c:bubble3D val="0"/>
            <c:spPr>
              <a:solidFill>
                <a:srgbClr val="00B050"/>
              </a:solidFill>
              <a:ln>
                <a:noFill/>
              </a:ln>
              <a:effectLst/>
            </c:spPr>
            <c:extLst>
              <c:ext xmlns:c16="http://schemas.microsoft.com/office/drawing/2014/chart" uri="{C3380CC4-5D6E-409C-BE32-E72D297353CC}">
                <c16:uniqueId val="{00000001-D72B-4E7B-952D-072F5BDEFD8D}"/>
              </c:ext>
            </c:extLst>
          </c:dPt>
          <c:cat>
            <c:strRef>
              <c:f>Graphics!$B$28:$B$44</c:f>
              <c:strCache>
                <c:ptCount val="17"/>
                <c:pt idx="0">
                  <c:v>India - Andhra Pradesh</c:v>
                </c:pt>
                <c:pt idx="1">
                  <c:v>India - Rajasthan</c:v>
                </c:pt>
                <c:pt idx="2">
                  <c:v>Egypt, Arab Rep.</c:v>
                </c:pt>
                <c:pt idx="3">
                  <c:v>Dominican Republic</c:v>
                </c:pt>
                <c:pt idx="4">
                  <c:v>Tajikistan</c:v>
                </c:pt>
                <c:pt idx="5">
                  <c:v>Tanzania</c:v>
                </c:pt>
                <c:pt idx="6">
                  <c:v>Senegal</c:v>
                </c:pt>
                <c:pt idx="7">
                  <c:v>Pakistan</c:v>
                </c:pt>
                <c:pt idx="8">
                  <c:v>Morocco</c:v>
                </c:pt>
                <c:pt idx="9">
                  <c:v>Vietnam</c:v>
                </c:pt>
                <c:pt idx="10">
                  <c:v>Kenya</c:v>
                </c:pt>
                <c:pt idx="11">
                  <c:v>India - Odisha</c:v>
                </c:pt>
                <c:pt idx="12">
                  <c:v>Uganda</c:v>
                </c:pt>
                <c:pt idx="13">
                  <c:v>Philippines</c:v>
                </c:pt>
                <c:pt idx="14">
                  <c:v>Peru</c:v>
                </c:pt>
                <c:pt idx="15">
                  <c:v>Colombia</c:v>
                </c:pt>
                <c:pt idx="16">
                  <c:v>Ukraine</c:v>
                </c:pt>
              </c:strCache>
            </c:strRef>
          </c:cat>
          <c:val>
            <c:numRef>
              <c:f>Graphics!$E$28:$E$44</c:f>
              <c:numCache>
                <c:formatCode>0%</c:formatCode>
                <c:ptCount val="17"/>
                <c:pt idx="0">
                  <c:v>0.37989174060478015</c:v>
                </c:pt>
                <c:pt idx="1">
                  <c:v>0.44613518539373803</c:v>
                </c:pt>
                <c:pt idx="2">
                  <c:v>0.55498466885919051</c:v>
                </c:pt>
                <c:pt idx="3">
                  <c:v>0.65667288802700041</c:v>
                </c:pt>
                <c:pt idx="4">
                  <c:v>0.67199477884186576</c:v>
                </c:pt>
                <c:pt idx="5">
                  <c:v>0.67602992832109032</c:v>
                </c:pt>
                <c:pt idx="6">
                  <c:v>0.7048048462356894</c:v>
                </c:pt>
                <c:pt idx="7">
                  <c:v>0.79621896963994743</c:v>
                </c:pt>
                <c:pt idx="8">
                  <c:v>0.84148148148148139</c:v>
                </c:pt>
                <c:pt idx="9">
                  <c:v>0.88941769703292295</c:v>
                </c:pt>
                <c:pt idx="10">
                  <c:v>0.90104685738204815</c:v>
                </c:pt>
                <c:pt idx="11">
                  <c:v>0.91442845373130077</c:v>
                </c:pt>
                <c:pt idx="12">
                  <c:v>0.92310109790100714</c:v>
                </c:pt>
                <c:pt idx="13">
                  <c:v>0.97973707583216474</c:v>
                </c:pt>
                <c:pt idx="14">
                  <c:v>0.98044528094054995</c:v>
                </c:pt>
                <c:pt idx="15">
                  <c:v>1.0406534418093973</c:v>
                </c:pt>
                <c:pt idx="16">
                  <c:v>1.0649581902118934</c:v>
                </c:pt>
              </c:numCache>
            </c:numRef>
          </c:val>
          <c:extLst>
            <c:ext xmlns:c16="http://schemas.microsoft.com/office/drawing/2014/chart" uri="{C3380CC4-5D6E-409C-BE32-E72D297353CC}">
              <c16:uniqueId val="{00000000-D72B-4E7B-952D-072F5BDEFD8D}"/>
            </c:ext>
          </c:extLst>
        </c:ser>
        <c:dLbls>
          <c:showLegendKey val="0"/>
          <c:showVal val="0"/>
          <c:showCatName val="0"/>
          <c:showSerName val="0"/>
          <c:showPercent val="0"/>
          <c:showBubbleSize val="0"/>
        </c:dLbls>
        <c:gapWidth val="182"/>
        <c:axId val="1225013343"/>
        <c:axId val="1711006719"/>
      </c:barChart>
      <c:catAx>
        <c:axId val="1225013343"/>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711006719"/>
        <c:crosses val="autoZero"/>
        <c:auto val="1"/>
        <c:lblAlgn val="ctr"/>
        <c:lblOffset val="100"/>
        <c:noMultiLvlLbl val="0"/>
      </c:catAx>
      <c:valAx>
        <c:axId val="171100671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225013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200" b="1" i="0" baseline="0">
                <a:solidFill>
                  <a:sysClr val="windowText" lastClr="000000"/>
                </a:solidFill>
                <a:effectLst/>
              </a:rPr>
              <a:t>Average Full Cost Recovery Level </a:t>
            </a:r>
            <a:br>
              <a:rPr lang="en-US" sz="1200" b="1" i="0" baseline="0">
                <a:solidFill>
                  <a:sysClr val="windowText" lastClr="000000"/>
                </a:solidFill>
                <a:effectLst/>
              </a:rPr>
            </a:br>
            <a:r>
              <a:rPr lang="en-US" sz="1200" b="1" i="0" baseline="0">
                <a:solidFill>
                  <a:sysClr val="windowText" lastClr="000000"/>
                </a:solidFill>
                <a:effectLst/>
              </a:rPr>
              <a:t>(%)</a:t>
            </a:r>
            <a:endParaRPr lang="en-US" sz="1050">
              <a:solidFill>
                <a:sysClr val="windowText" lastClr="000000"/>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1-2470-4EBD-ABDB-54D57DFC3897}"/>
              </c:ext>
            </c:extLst>
          </c:dPt>
          <c:dPt>
            <c:idx val="1"/>
            <c:invertIfNegative val="0"/>
            <c:bubble3D val="0"/>
            <c:spPr>
              <a:solidFill>
                <a:srgbClr val="C00000"/>
              </a:solidFill>
              <a:ln>
                <a:noFill/>
              </a:ln>
              <a:effectLst/>
            </c:spPr>
            <c:extLst>
              <c:ext xmlns:c16="http://schemas.microsoft.com/office/drawing/2014/chart" uri="{C3380CC4-5D6E-409C-BE32-E72D297353CC}">
                <c16:uniqueId val="{00000006-368A-44BD-9F1E-DEADA0BAC2AE}"/>
              </c:ext>
            </c:extLst>
          </c:dPt>
          <c:dPt>
            <c:idx val="2"/>
            <c:invertIfNegative val="0"/>
            <c:bubble3D val="0"/>
            <c:spPr>
              <a:solidFill>
                <a:srgbClr val="FFC000"/>
              </a:solidFill>
              <a:ln>
                <a:noFill/>
              </a:ln>
              <a:effectLst/>
            </c:spPr>
            <c:extLst>
              <c:ext xmlns:c16="http://schemas.microsoft.com/office/drawing/2014/chart" uri="{C3380CC4-5D6E-409C-BE32-E72D297353CC}">
                <c16:uniqueId val="{00000005-368A-44BD-9F1E-DEADA0BAC2AE}"/>
              </c:ext>
            </c:extLst>
          </c:dPt>
          <c:dPt>
            <c:idx val="3"/>
            <c:invertIfNegative val="0"/>
            <c:bubble3D val="0"/>
            <c:spPr>
              <a:solidFill>
                <a:srgbClr val="FFC000"/>
              </a:solidFill>
              <a:ln>
                <a:noFill/>
              </a:ln>
              <a:effectLst/>
            </c:spPr>
            <c:extLst>
              <c:ext xmlns:c16="http://schemas.microsoft.com/office/drawing/2014/chart" uri="{C3380CC4-5D6E-409C-BE32-E72D297353CC}">
                <c16:uniqueId val="{00000004-368A-44BD-9F1E-DEADA0BAC2AE}"/>
              </c:ext>
            </c:extLst>
          </c:dPt>
          <c:dPt>
            <c:idx val="4"/>
            <c:invertIfNegative val="0"/>
            <c:bubble3D val="0"/>
            <c:spPr>
              <a:solidFill>
                <a:srgbClr val="FFC000"/>
              </a:solidFill>
              <a:ln>
                <a:noFill/>
              </a:ln>
              <a:effectLst/>
            </c:spPr>
            <c:extLst>
              <c:ext xmlns:c16="http://schemas.microsoft.com/office/drawing/2014/chart" uri="{C3380CC4-5D6E-409C-BE32-E72D297353CC}">
                <c16:uniqueId val="{00000003-368A-44BD-9F1E-DEADA0BAC2AE}"/>
              </c:ext>
            </c:extLst>
          </c:dPt>
          <c:dPt>
            <c:idx val="5"/>
            <c:invertIfNegative val="0"/>
            <c:bubble3D val="0"/>
            <c:spPr>
              <a:solidFill>
                <a:srgbClr val="FFC000"/>
              </a:solidFill>
              <a:ln>
                <a:noFill/>
              </a:ln>
              <a:effectLst/>
            </c:spPr>
            <c:extLst>
              <c:ext xmlns:c16="http://schemas.microsoft.com/office/drawing/2014/chart" uri="{C3380CC4-5D6E-409C-BE32-E72D297353CC}">
                <c16:uniqueId val="{00000002-368A-44BD-9F1E-DEADA0BAC2AE}"/>
              </c:ext>
            </c:extLst>
          </c:dPt>
          <c:cat>
            <c:strRef>
              <c:f>Graphics!$S$38:$S$43</c:f>
              <c:strCache>
                <c:ptCount val="6"/>
                <c:pt idx="0">
                  <c:v>SAR</c:v>
                </c:pt>
                <c:pt idx="1">
                  <c:v>MNA</c:v>
                </c:pt>
                <c:pt idx="2">
                  <c:v>AFR</c:v>
                </c:pt>
                <c:pt idx="3">
                  <c:v>ECA</c:v>
                </c:pt>
                <c:pt idx="4">
                  <c:v>LAC</c:v>
                </c:pt>
                <c:pt idx="5">
                  <c:v>EAP</c:v>
                </c:pt>
              </c:strCache>
            </c:strRef>
          </c:cat>
          <c:val>
            <c:numRef>
              <c:f>Graphics!$T$38:$T$43</c:f>
              <c:numCache>
                <c:formatCode>0.00%</c:formatCode>
                <c:ptCount val="6"/>
                <c:pt idx="0">
                  <c:v>0.63416858734244164</c:v>
                </c:pt>
                <c:pt idx="1">
                  <c:v>0.69823307517033595</c:v>
                </c:pt>
                <c:pt idx="2">
                  <c:v>0.80124568245995875</c:v>
                </c:pt>
                <c:pt idx="3">
                  <c:v>0.86847648452687953</c:v>
                </c:pt>
                <c:pt idx="4">
                  <c:v>0.89259053692564916</c:v>
                </c:pt>
                <c:pt idx="5">
                  <c:v>0.93457738643254384</c:v>
                </c:pt>
              </c:numCache>
            </c:numRef>
          </c:val>
          <c:extLst>
            <c:ext xmlns:c16="http://schemas.microsoft.com/office/drawing/2014/chart" uri="{C3380CC4-5D6E-409C-BE32-E72D297353CC}">
              <c16:uniqueId val="{00000000-2470-4EBD-ABDB-54D57DFC3897}"/>
            </c:ext>
          </c:extLst>
        </c:ser>
        <c:dLbls>
          <c:showLegendKey val="0"/>
          <c:showVal val="0"/>
          <c:showCatName val="0"/>
          <c:showSerName val="0"/>
          <c:showPercent val="0"/>
          <c:showBubbleSize val="0"/>
        </c:dLbls>
        <c:gapWidth val="182"/>
        <c:axId val="1278336991"/>
        <c:axId val="1220653599"/>
      </c:barChart>
      <c:catAx>
        <c:axId val="1278336991"/>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220653599"/>
        <c:crosses val="autoZero"/>
        <c:auto val="1"/>
        <c:lblAlgn val="ctr"/>
        <c:lblOffset val="100"/>
        <c:noMultiLvlLbl val="0"/>
      </c:catAx>
      <c:valAx>
        <c:axId val="122065359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78336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ysClr val="windowText" lastClr="000000"/>
                </a:solidFill>
                <a:latin typeface="+mn-lt"/>
                <a:ea typeface="+mn-ea"/>
                <a:cs typeface="+mn-cs"/>
              </a:defRPr>
            </a:pPr>
            <a:r>
              <a:rPr lang="en-US" b="1" baseline="0">
                <a:solidFill>
                  <a:sysClr val="windowText" lastClr="000000"/>
                </a:solidFill>
              </a:rPr>
              <a:t>Average Operating Recovery Level in 2010-17</a:t>
            </a:r>
            <a:br>
              <a:rPr lang="en-US" b="1" baseline="0">
                <a:solidFill>
                  <a:sysClr val="windowText" lastClr="000000"/>
                </a:solidFill>
              </a:rPr>
            </a:br>
            <a:r>
              <a:rPr lang="en-US" b="1" baseline="0">
                <a:solidFill>
                  <a:sysClr val="windowText" lastClr="000000"/>
                </a:solidFill>
              </a:rPr>
              <a:t>(C1, %)</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320" b="0" i="0" u="none" strike="noStrike" kern="1200" spc="0" baseline="0">
              <a:solidFill>
                <a:sysClr val="windowText" lastClr="000000"/>
              </a:solidFill>
              <a:latin typeface="+mn-lt"/>
              <a:ea typeface="+mn-ea"/>
              <a:cs typeface="+mn-cs"/>
            </a:defRPr>
          </a:pPr>
          <a:endParaRPr lang="en-US"/>
        </a:p>
      </c:txPr>
    </c:title>
    <c:autoTitleDeleted val="0"/>
    <c:plotArea>
      <c:layout/>
      <c:barChart>
        <c:barDir val="bar"/>
        <c:grouping val="clustered"/>
        <c:varyColors val="0"/>
        <c:ser>
          <c:idx val="0"/>
          <c:order val="0"/>
          <c:spPr>
            <a:solidFill>
              <a:srgbClr val="00B050"/>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18-6125-4D24-B99E-623940CBA340}"/>
              </c:ext>
            </c:extLst>
          </c:dPt>
          <c:dPt>
            <c:idx val="1"/>
            <c:invertIfNegative val="0"/>
            <c:bubble3D val="0"/>
            <c:spPr>
              <a:solidFill>
                <a:srgbClr val="C00000"/>
              </a:solidFill>
              <a:ln>
                <a:noFill/>
              </a:ln>
              <a:effectLst/>
            </c:spPr>
            <c:extLst>
              <c:ext xmlns:c16="http://schemas.microsoft.com/office/drawing/2014/chart" uri="{C3380CC4-5D6E-409C-BE32-E72D297353CC}">
                <c16:uniqueId val="{00000017-6125-4D24-B99E-623940CBA340}"/>
              </c:ext>
            </c:extLst>
          </c:dPt>
          <c:dPt>
            <c:idx val="2"/>
            <c:invertIfNegative val="0"/>
            <c:bubble3D val="0"/>
            <c:spPr>
              <a:solidFill>
                <a:srgbClr val="C00000"/>
              </a:solidFill>
              <a:ln>
                <a:noFill/>
              </a:ln>
              <a:effectLst/>
            </c:spPr>
            <c:extLst>
              <c:ext xmlns:c16="http://schemas.microsoft.com/office/drawing/2014/chart" uri="{C3380CC4-5D6E-409C-BE32-E72D297353CC}">
                <c16:uniqueId val="{00000016-6125-4D24-B99E-623940CBA340}"/>
              </c:ext>
            </c:extLst>
          </c:dPt>
          <c:dPt>
            <c:idx val="3"/>
            <c:invertIfNegative val="0"/>
            <c:bubble3D val="0"/>
            <c:spPr>
              <a:solidFill>
                <a:srgbClr val="FFC000"/>
              </a:solidFill>
              <a:ln>
                <a:noFill/>
              </a:ln>
              <a:effectLst/>
            </c:spPr>
            <c:extLst>
              <c:ext xmlns:c16="http://schemas.microsoft.com/office/drawing/2014/chart" uri="{C3380CC4-5D6E-409C-BE32-E72D297353CC}">
                <c16:uniqueId val="{00000015-6125-4D24-B99E-623940CBA340}"/>
              </c:ext>
            </c:extLst>
          </c:dPt>
          <c:dPt>
            <c:idx val="4"/>
            <c:invertIfNegative val="0"/>
            <c:bubble3D val="0"/>
            <c:spPr>
              <a:solidFill>
                <a:srgbClr val="FFC000"/>
              </a:solidFill>
              <a:ln>
                <a:noFill/>
              </a:ln>
              <a:effectLst/>
            </c:spPr>
            <c:extLst>
              <c:ext xmlns:c16="http://schemas.microsoft.com/office/drawing/2014/chart" uri="{C3380CC4-5D6E-409C-BE32-E72D297353CC}">
                <c16:uniqueId val="{00000014-6125-4D24-B99E-623940CBA340}"/>
              </c:ext>
            </c:extLst>
          </c:dPt>
          <c:dPt>
            <c:idx val="5"/>
            <c:invertIfNegative val="0"/>
            <c:bubble3D val="0"/>
            <c:spPr>
              <a:solidFill>
                <a:srgbClr val="FFC000"/>
              </a:solidFill>
              <a:ln>
                <a:noFill/>
              </a:ln>
              <a:effectLst/>
            </c:spPr>
            <c:extLst>
              <c:ext xmlns:c16="http://schemas.microsoft.com/office/drawing/2014/chart" uri="{C3380CC4-5D6E-409C-BE32-E72D297353CC}">
                <c16:uniqueId val="{00000013-6125-4D24-B99E-623940CBA340}"/>
              </c:ext>
            </c:extLst>
          </c:dPt>
          <c:dPt>
            <c:idx val="6"/>
            <c:invertIfNegative val="0"/>
            <c:bubble3D val="0"/>
            <c:spPr>
              <a:solidFill>
                <a:srgbClr val="FFC000"/>
              </a:solidFill>
              <a:ln>
                <a:noFill/>
              </a:ln>
              <a:effectLst/>
            </c:spPr>
            <c:extLst>
              <c:ext xmlns:c16="http://schemas.microsoft.com/office/drawing/2014/chart" uri="{C3380CC4-5D6E-409C-BE32-E72D297353CC}">
                <c16:uniqueId val="{00000012-6125-4D24-B99E-623940CBA340}"/>
              </c:ext>
            </c:extLst>
          </c:dPt>
          <c:cat>
            <c:strRef>
              <c:extLst>
                <c:ext xmlns:c15="http://schemas.microsoft.com/office/drawing/2012/chart" uri="{02D57815-91ED-43cb-92C2-25804820EDAC}">
                  <c15:fullRef>
                    <c15:sqref>Graphics!$B$107:$B$123</c15:sqref>
                  </c15:fullRef>
                </c:ext>
              </c:extLst>
              <c:f>Graphics!$B$107:$B$122</c:f>
              <c:strCache>
                <c:ptCount val="16"/>
                <c:pt idx="0">
                  <c:v>Dominican Republic</c:v>
                </c:pt>
                <c:pt idx="1">
                  <c:v>India - Rajasthan</c:v>
                </c:pt>
                <c:pt idx="2">
                  <c:v>India - Andhra Pradesh</c:v>
                </c:pt>
                <c:pt idx="3">
                  <c:v>Tanzania</c:v>
                </c:pt>
                <c:pt idx="4">
                  <c:v>Senegal</c:v>
                </c:pt>
                <c:pt idx="5">
                  <c:v>India - Odisha</c:v>
                </c:pt>
                <c:pt idx="6">
                  <c:v>Egypt, Arab Rep.</c:v>
                </c:pt>
                <c:pt idx="7">
                  <c:v>Vietnam</c:v>
                </c:pt>
                <c:pt idx="8">
                  <c:v>Pakistan</c:v>
                </c:pt>
                <c:pt idx="9">
                  <c:v>Philippines</c:v>
                </c:pt>
                <c:pt idx="10">
                  <c:v>Ukraine</c:v>
                </c:pt>
                <c:pt idx="11">
                  <c:v>Kenya</c:v>
                </c:pt>
                <c:pt idx="12">
                  <c:v>Tajikistan</c:v>
                </c:pt>
                <c:pt idx="13">
                  <c:v>Uganda</c:v>
                </c:pt>
                <c:pt idx="14">
                  <c:v>Peru</c:v>
                </c:pt>
                <c:pt idx="15">
                  <c:v>Colombia</c:v>
                </c:pt>
              </c:strCache>
            </c:strRef>
          </c:cat>
          <c:val>
            <c:numRef>
              <c:extLst>
                <c:ext xmlns:c15="http://schemas.microsoft.com/office/drawing/2012/chart" uri="{02D57815-91ED-43cb-92C2-25804820EDAC}">
                  <c15:fullRef>
                    <c15:sqref>Graphics!$E$107:$E$123</c15:sqref>
                  </c15:fullRef>
                </c:ext>
              </c:extLst>
              <c:f>Graphics!$E$107:$E$122</c:f>
              <c:numCache>
                <c:formatCode>0%</c:formatCode>
                <c:ptCount val="16"/>
                <c:pt idx="0">
                  <c:v>0.67217609612565343</c:v>
                </c:pt>
                <c:pt idx="1">
                  <c:v>0.73792022121924417</c:v>
                </c:pt>
                <c:pt idx="2">
                  <c:v>0.75091047910582343</c:v>
                </c:pt>
                <c:pt idx="3">
                  <c:v>0.79868240823307335</c:v>
                </c:pt>
                <c:pt idx="4">
                  <c:v>0.81284127168635434</c:v>
                </c:pt>
                <c:pt idx="5">
                  <c:v>0.98489218505814125</c:v>
                </c:pt>
                <c:pt idx="6">
                  <c:v>0.99478144995048989</c:v>
                </c:pt>
                <c:pt idx="7">
                  <c:v>1.0131880754272753</c:v>
                </c:pt>
                <c:pt idx="8">
                  <c:v>1.0668341563488262</c:v>
                </c:pt>
                <c:pt idx="9">
                  <c:v>1.1109905475488211</c:v>
                </c:pt>
                <c:pt idx="10">
                  <c:v>1.1337773737899097</c:v>
                </c:pt>
                <c:pt idx="11">
                  <c:v>1.1678287766223976</c:v>
                </c:pt>
                <c:pt idx="12">
                  <c:v>1.1813563626226611</c:v>
                </c:pt>
                <c:pt idx="13">
                  <c:v>1.1880552491422758</c:v>
                </c:pt>
                <c:pt idx="14">
                  <c:v>1.3332897263202264</c:v>
                </c:pt>
                <c:pt idx="15">
                  <c:v>1.5172759917837326</c:v>
                </c:pt>
              </c:numCache>
            </c:numRef>
          </c:val>
          <c:extLst>
            <c:ext xmlns:c16="http://schemas.microsoft.com/office/drawing/2014/chart" uri="{C3380CC4-5D6E-409C-BE32-E72D297353CC}">
              <c16:uniqueId val="{00000000-D72B-4E7B-952D-072F5BDEFD8D}"/>
            </c:ext>
          </c:extLst>
        </c:ser>
        <c:dLbls>
          <c:showLegendKey val="0"/>
          <c:showVal val="0"/>
          <c:showCatName val="0"/>
          <c:showSerName val="0"/>
          <c:showPercent val="0"/>
          <c:showBubbleSize val="0"/>
        </c:dLbls>
        <c:gapWidth val="182"/>
        <c:axId val="1225013343"/>
        <c:axId val="1711006719"/>
      </c:barChart>
      <c:catAx>
        <c:axId val="1225013343"/>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711006719"/>
        <c:crosses val="autoZero"/>
        <c:auto val="1"/>
        <c:lblAlgn val="ctr"/>
        <c:lblOffset val="100"/>
        <c:noMultiLvlLbl val="0"/>
      </c:catAx>
      <c:valAx>
        <c:axId val="171100671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225013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200" b="1" i="0" baseline="0">
                <a:solidFill>
                  <a:sysClr val="windowText" lastClr="000000"/>
                </a:solidFill>
                <a:effectLst/>
              </a:rPr>
              <a:t>Average Operating Cost Recovery Level </a:t>
            </a:r>
            <a:br>
              <a:rPr lang="en-US" sz="1200" b="1" i="0" baseline="0">
                <a:solidFill>
                  <a:sysClr val="windowText" lastClr="000000"/>
                </a:solidFill>
                <a:effectLst/>
              </a:rPr>
            </a:br>
            <a:r>
              <a:rPr lang="en-US" sz="1200" b="1" i="0" baseline="0">
                <a:solidFill>
                  <a:sysClr val="windowText" lastClr="000000"/>
                </a:solidFill>
                <a:effectLst/>
              </a:rPr>
              <a:t>(%)</a:t>
            </a:r>
            <a:endParaRPr lang="en-US" sz="1050">
              <a:solidFill>
                <a:sysClr val="windowText" lastClr="000000"/>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1-2470-4EBD-ABDB-54D57DFC3897}"/>
              </c:ext>
            </c:extLst>
          </c:dPt>
          <c:dPt>
            <c:idx val="1"/>
            <c:invertIfNegative val="0"/>
            <c:bubble3D val="0"/>
            <c:spPr>
              <a:solidFill>
                <a:srgbClr val="FFC000"/>
              </a:solidFill>
              <a:ln>
                <a:noFill/>
              </a:ln>
              <a:effectLst/>
            </c:spPr>
            <c:extLst>
              <c:ext xmlns:c16="http://schemas.microsoft.com/office/drawing/2014/chart" uri="{C3380CC4-5D6E-409C-BE32-E72D297353CC}">
                <c16:uniqueId val="{00000006-368A-44BD-9F1E-DEADA0BAC2AE}"/>
              </c:ext>
            </c:extLst>
          </c:dPt>
          <c:dPt>
            <c:idx val="2"/>
            <c:invertIfNegative val="0"/>
            <c:bubble3D val="0"/>
            <c:spPr>
              <a:solidFill>
                <a:srgbClr val="FFC000"/>
              </a:solidFill>
              <a:ln>
                <a:noFill/>
              </a:ln>
              <a:effectLst/>
            </c:spPr>
            <c:extLst>
              <c:ext xmlns:c16="http://schemas.microsoft.com/office/drawing/2014/chart" uri="{C3380CC4-5D6E-409C-BE32-E72D297353CC}">
                <c16:uniqueId val="{00000005-368A-44BD-9F1E-DEADA0BAC2AE}"/>
              </c:ext>
            </c:extLst>
          </c:dPt>
          <c:dPt>
            <c:idx val="3"/>
            <c:invertIfNegative val="0"/>
            <c:bubble3D val="0"/>
            <c:spPr>
              <a:solidFill>
                <a:srgbClr val="00B050"/>
              </a:solidFill>
              <a:ln>
                <a:noFill/>
              </a:ln>
              <a:effectLst/>
            </c:spPr>
            <c:extLst>
              <c:ext xmlns:c16="http://schemas.microsoft.com/office/drawing/2014/chart" uri="{C3380CC4-5D6E-409C-BE32-E72D297353CC}">
                <c16:uniqueId val="{00000004-368A-44BD-9F1E-DEADA0BAC2AE}"/>
              </c:ext>
            </c:extLst>
          </c:dPt>
          <c:dPt>
            <c:idx val="4"/>
            <c:invertIfNegative val="0"/>
            <c:bubble3D val="0"/>
            <c:spPr>
              <a:solidFill>
                <a:srgbClr val="00B050"/>
              </a:solidFill>
              <a:ln>
                <a:noFill/>
              </a:ln>
              <a:effectLst/>
            </c:spPr>
            <c:extLst>
              <c:ext xmlns:c16="http://schemas.microsoft.com/office/drawing/2014/chart" uri="{C3380CC4-5D6E-409C-BE32-E72D297353CC}">
                <c16:uniqueId val="{00000003-368A-44BD-9F1E-DEADA0BAC2AE}"/>
              </c:ext>
            </c:extLst>
          </c:dPt>
          <c:dPt>
            <c:idx val="5"/>
            <c:invertIfNegative val="0"/>
            <c:bubble3D val="0"/>
            <c:spPr>
              <a:solidFill>
                <a:srgbClr val="00B050"/>
              </a:solidFill>
              <a:ln>
                <a:noFill/>
              </a:ln>
              <a:effectLst/>
            </c:spPr>
            <c:extLst>
              <c:ext xmlns:c16="http://schemas.microsoft.com/office/drawing/2014/chart" uri="{C3380CC4-5D6E-409C-BE32-E72D297353CC}">
                <c16:uniqueId val="{00000002-368A-44BD-9F1E-DEADA0BAC2AE}"/>
              </c:ext>
            </c:extLst>
          </c:dPt>
          <c:cat>
            <c:strRef>
              <c:f>Graphics!$AA$110:$AA$115</c:f>
              <c:strCache>
                <c:ptCount val="6"/>
                <c:pt idx="0">
                  <c:v>SAR</c:v>
                </c:pt>
                <c:pt idx="1">
                  <c:v>AFR</c:v>
                </c:pt>
                <c:pt idx="2">
                  <c:v>MNA</c:v>
                </c:pt>
                <c:pt idx="3">
                  <c:v>EAP</c:v>
                </c:pt>
                <c:pt idx="4">
                  <c:v>ECA</c:v>
                </c:pt>
                <c:pt idx="5">
                  <c:v>LAC</c:v>
                </c:pt>
              </c:strCache>
            </c:strRef>
          </c:cat>
          <c:val>
            <c:numRef>
              <c:f>Graphics!$AB$110:$AB$115</c:f>
              <c:numCache>
                <c:formatCode>0.00%</c:formatCode>
                <c:ptCount val="6"/>
                <c:pt idx="0">
                  <c:v>0.88513926043300883</c:v>
                </c:pt>
                <c:pt idx="1">
                  <c:v>0.99185192642102527</c:v>
                </c:pt>
                <c:pt idx="2">
                  <c:v>0.99478144995048989</c:v>
                </c:pt>
                <c:pt idx="3">
                  <c:v>1.0620893114880481</c:v>
                </c:pt>
                <c:pt idx="4">
                  <c:v>1.1575668682062854</c:v>
                </c:pt>
                <c:pt idx="5">
                  <c:v>1.1742472714098708</c:v>
                </c:pt>
              </c:numCache>
            </c:numRef>
          </c:val>
          <c:extLst>
            <c:ext xmlns:c16="http://schemas.microsoft.com/office/drawing/2014/chart" uri="{C3380CC4-5D6E-409C-BE32-E72D297353CC}">
              <c16:uniqueId val="{00000000-2470-4EBD-ABDB-54D57DFC3897}"/>
            </c:ext>
          </c:extLst>
        </c:ser>
        <c:dLbls>
          <c:showLegendKey val="0"/>
          <c:showVal val="0"/>
          <c:showCatName val="0"/>
          <c:showSerName val="0"/>
          <c:showPercent val="0"/>
          <c:showBubbleSize val="0"/>
        </c:dLbls>
        <c:gapWidth val="182"/>
        <c:axId val="1278336991"/>
        <c:axId val="1220653599"/>
      </c:barChart>
      <c:catAx>
        <c:axId val="1278336991"/>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220653599"/>
        <c:crosses val="autoZero"/>
        <c:auto val="1"/>
        <c:lblAlgn val="ctr"/>
        <c:lblOffset val="100"/>
        <c:noMultiLvlLbl val="0"/>
      </c:catAx>
      <c:valAx>
        <c:axId val="122065359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78336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a:solidFill>
                  <a:sysClr val="windowText" lastClr="000000"/>
                </a:solidFill>
              </a:rPr>
              <a:t>Full-Cost Recovery Level during</a:t>
            </a:r>
            <a:r>
              <a:rPr lang="en-US" b="1" baseline="0">
                <a:solidFill>
                  <a:sysClr val="windowText" lastClr="000000"/>
                </a:solidFill>
              </a:rPr>
              <a:t> 2010-17 (C3, %)</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Graphics!$B$253:$D$253</c:f>
              <c:strCache>
                <c:ptCount val="3"/>
                <c:pt idx="0">
                  <c:v>Colombia</c:v>
                </c:pt>
                <c:pt idx="1">
                  <c:v>%</c:v>
                </c:pt>
                <c:pt idx="2">
                  <c:v>LAC</c:v>
                </c:pt>
              </c:strCache>
            </c:strRef>
          </c:tx>
          <c:spPr>
            <a:ln w="28575" cap="rnd">
              <a:solidFill>
                <a:srgbClr val="002060"/>
              </a:solidFill>
              <a:round/>
            </a:ln>
            <a:effectLst/>
          </c:spPr>
          <c:marker>
            <c:symbol val="none"/>
          </c:marker>
          <c:cat>
            <c:numRef>
              <c:f>Graphics!$E$252:$L$252</c:f>
              <c:numCache>
                <c:formatCode>General</c:formatCode>
                <c:ptCount val="8"/>
                <c:pt idx="0">
                  <c:v>2010</c:v>
                </c:pt>
                <c:pt idx="1">
                  <c:v>2011</c:v>
                </c:pt>
                <c:pt idx="2">
                  <c:v>2012</c:v>
                </c:pt>
                <c:pt idx="3">
                  <c:v>2013</c:v>
                </c:pt>
                <c:pt idx="4">
                  <c:v>2014</c:v>
                </c:pt>
                <c:pt idx="5">
                  <c:v>2015</c:v>
                </c:pt>
                <c:pt idx="6">
                  <c:v>2016</c:v>
                </c:pt>
                <c:pt idx="7">
                  <c:v>2017</c:v>
                </c:pt>
              </c:numCache>
            </c:numRef>
          </c:cat>
          <c:val>
            <c:numRef>
              <c:f>Graphics!$E$253:$L$253</c:f>
              <c:numCache>
                <c:formatCode>0%</c:formatCode>
                <c:ptCount val="8"/>
                <c:pt idx="0">
                  <c:v>0.9358966740085588</c:v>
                </c:pt>
                <c:pt idx="1">
                  <c:v>1.0902277288508497</c:v>
                </c:pt>
                <c:pt idx="2">
                  <c:v>1.1701546241050307</c:v>
                </c:pt>
                <c:pt idx="3">
                  <c:v>1.0271786445155995</c:v>
                </c:pt>
                <c:pt idx="4">
                  <c:v>1.0045184018467326</c:v>
                </c:pt>
                <c:pt idx="5">
                  <c:v>1.0526919937663388</c:v>
                </c:pt>
                <c:pt idx="6">
                  <c:v>1.0244124406110839</c:v>
                </c:pt>
              </c:numCache>
            </c:numRef>
          </c:val>
          <c:smooth val="1"/>
          <c:extLst>
            <c:ext xmlns:c16="http://schemas.microsoft.com/office/drawing/2014/chart" uri="{C3380CC4-5D6E-409C-BE32-E72D297353CC}">
              <c16:uniqueId val="{00000000-C945-4D4B-AB6A-5E0816996E08}"/>
            </c:ext>
          </c:extLst>
        </c:ser>
        <c:ser>
          <c:idx val="1"/>
          <c:order val="1"/>
          <c:tx>
            <c:strRef>
              <c:f>Graphics!$B$254:$D$254</c:f>
              <c:strCache>
                <c:ptCount val="3"/>
                <c:pt idx="0">
                  <c:v>Dominican Republic</c:v>
                </c:pt>
                <c:pt idx="1">
                  <c:v>%</c:v>
                </c:pt>
                <c:pt idx="2">
                  <c:v>LAC</c:v>
                </c:pt>
              </c:strCache>
            </c:strRef>
          </c:tx>
          <c:spPr>
            <a:ln w="28575" cap="rnd">
              <a:solidFill>
                <a:schemeClr val="accent5">
                  <a:lumMod val="50000"/>
                </a:schemeClr>
              </a:solidFill>
              <a:round/>
            </a:ln>
            <a:effectLst/>
          </c:spPr>
          <c:marker>
            <c:symbol val="none"/>
          </c:marker>
          <c:cat>
            <c:numRef>
              <c:f>Graphics!$E$252:$L$252</c:f>
              <c:numCache>
                <c:formatCode>General</c:formatCode>
                <c:ptCount val="8"/>
                <c:pt idx="0">
                  <c:v>2010</c:v>
                </c:pt>
                <c:pt idx="1">
                  <c:v>2011</c:v>
                </c:pt>
                <c:pt idx="2">
                  <c:v>2012</c:v>
                </c:pt>
                <c:pt idx="3">
                  <c:v>2013</c:v>
                </c:pt>
                <c:pt idx="4">
                  <c:v>2014</c:v>
                </c:pt>
                <c:pt idx="5">
                  <c:v>2015</c:v>
                </c:pt>
                <c:pt idx="6">
                  <c:v>2016</c:v>
                </c:pt>
                <c:pt idx="7">
                  <c:v>2017</c:v>
                </c:pt>
              </c:numCache>
            </c:numRef>
          </c:cat>
          <c:val>
            <c:numRef>
              <c:f>Graphics!$E$254:$L$254</c:f>
              <c:numCache>
                <c:formatCode>0%</c:formatCode>
                <c:ptCount val="8"/>
                <c:pt idx="0">
                  <c:v>0.70519218000531014</c:v>
                </c:pt>
                <c:pt idx="1">
                  <c:v>0.64537083807499107</c:v>
                </c:pt>
                <c:pt idx="2">
                  <c:v>0.621268426814652</c:v>
                </c:pt>
                <c:pt idx="3">
                  <c:v>0.64714685366614477</c:v>
                </c:pt>
                <c:pt idx="4">
                  <c:v>0.6199463500261696</c:v>
                </c:pt>
                <c:pt idx="5">
                  <c:v>0.73275259600464426</c:v>
                </c:pt>
              </c:numCache>
            </c:numRef>
          </c:val>
          <c:smooth val="1"/>
          <c:extLst>
            <c:ext xmlns:c16="http://schemas.microsoft.com/office/drawing/2014/chart" uri="{C3380CC4-5D6E-409C-BE32-E72D297353CC}">
              <c16:uniqueId val="{00000001-C945-4D4B-AB6A-5E0816996E08}"/>
            </c:ext>
          </c:extLst>
        </c:ser>
        <c:ser>
          <c:idx val="2"/>
          <c:order val="2"/>
          <c:tx>
            <c:strRef>
              <c:f>Graphics!$B$255:$D$255</c:f>
              <c:strCache>
                <c:ptCount val="3"/>
                <c:pt idx="0">
                  <c:v>Egypt, Arab Rep.</c:v>
                </c:pt>
                <c:pt idx="1">
                  <c:v>%</c:v>
                </c:pt>
                <c:pt idx="2">
                  <c:v>MNA</c:v>
                </c:pt>
              </c:strCache>
            </c:strRef>
          </c:tx>
          <c:spPr>
            <a:ln w="28575" cap="rnd">
              <a:solidFill>
                <a:srgbClr val="FFC000"/>
              </a:solidFill>
              <a:round/>
            </a:ln>
            <a:effectLst/>
          </c:spPr>
          <c:marker>
            <c:symbol val="none"/>
          </c:marker>
          <c:cat>
            <c:numRef>
              <c:f>Graphics!$E$252:$L$252</c:f>
              <c:numCache>
                <c:formatCode>General</c:formatCode>
                <c:ptCount val="8"/>
                <c:pt idx="0">
                  <c:v>2010</c:v>
                </c:pt>
                <c:pt idx="1">
                  <c:v>2011</c:v>
                </c:pt>
                <c:pt idx="2">
                  <c:v>2012</c:v>
                </c:pt>
                <c:pt idx="3">
                  <c:v>2013</c:v>
                </c:pt>
                <c:pt idx="4">
                  <c:v>2014</c:v>
                </c:pt>
                <c:pt idx="5">
                  <c:v>2015</c:v>
                </c:pt>
                <c:pt idx="6">
                  <c:v>2016</c:v>
                </c:pt>
                <c:pt idx="7">
                  <c:v>2017</c:v>
                </c:pt>
              </c:numCache>
            </c:numRef>
          </c:cat>
          <c:val>
            <c:numRef>
              <c:f>Graphics!$E$255:$L$255</c:f>
              <c:numCache>
                <c:formatCode>0%</c:formatCode>
                <c:ptCount val="8"/>
                <c:pt idx="1">
                  <c:v>0.61743080869994393</c:v>
                </c:pt>
                <c:pt idx="2">
                  <c:v>0.62214293344790517</c:v>
                </c:pt>
                <c:pt idx="3">
                  <c:v>0.67704061793245207</c:v>
                </c:pt>
                <c:pt idx="4">
                  <c:v>0.49802617318274994</c:v>
                </c:pt>
                <c:pt idx="5">
                  <c:v>0.49020079141546946</c:v>
                </c:pt>
                <c:pt idx="6">
                  <c:v>0.50356044521280963</c:v>
                </c:pt>
              </c:numCache>
            </c:numRef>
          </c:val>
          <c:smooth val="1"/>
          <c:extLst>
            <c:ext xmlns:c16="http://schemas.microsoft.com/office/drawing/2014/chart" uri="{C3380CC4-5D6E-409C-BE32-E72D297353CC}">
              <c16:uniqueId val="{00000002-C945-4D4B-AB6A-5E0816996E08}"/>
            </c:ext>
          </c:extLst>
        </c:ser>
        <c:ser>
          <c:idx val="3"/>
          <c:order val="3"/>
          <c:tx>
            <c:strRef>
              <c:f>Graphics!$B$256:$D$256</c:f>
              <c:strCache>
                <c:ptCount val="3"/>
                <c:pt idx="0">
                  <c:v>India - Andhra Pradesh</c:v>
                </c:pt>
                <c:pt idx="1">
                  <c:v>%</c:v>
                </c:pt>
                <c:pt idx="2">
                  <c:v>SAR</c:v>
                </c:pt>
              </c:strCache>
            </c:strRef>
          </c:tx>
          <c:spPr>
            <a:ln w="28575" cap="rnd">
              <a:solidFill>
                <a:srgbClr val="00B050"/>
              </a:solidFill>
              <a:round/>
            </a:ln>
            <a:effectLst/>
          </c:spPr>
          <c:marker>
            <c:symbol val="none"/>
          </c:marker>
          <c:cat>
            <c:numRef>
              <c:f>Graphics!$E$252:$L$252</c:f>
              <c:numCache>
                <c:formatCode>General</c:formatCode>
                <c:ptCount val="8"/>
                <c:pt idx="0">
                  <c:v>2010</c:v>
                </c:pt>
                <c:pt idx="1">
                  <c:v>2011</c:v>
                </c:pt>
                <c:pt idx="2">
                  <c:v>2012</c:v>
                </c:pt>
                <c:pt idx="3">
                  <c:v>2013</c:v>
                </c:pt>
                <c:pt idx="4">
                  <c:v>2014</c:v>
                </c:pt>
                <c:pt idx="5">
                  <c:v>2015</c:v>
                </c:pt>
                <c:pt idx="6">
                  <c:v>2016</c:v>
                </c:pt>
                <c:pt idx="7">
                  <c:v>2017</c:v>
                </c:pt>
              </c:numCache>
            </c:numRef>
          </c:cat>
          <c:val>
            <c:numRef>
              <c:f>Graphics!$E$256:$L$256</c:f>
              <c:numCache>
                <c:formatCode>0%</c:formatCode>
                <c:ptCount val="8"/>
                <c:pt idx="1">
                  <c:v>0.35638013993363366</c:v>
                </c:pt>
                <c:pt idx="2">
                  <c:v>0.36412687392667742</c:v>
                </c:pt>
                <c:pt idx="3">
                  <c:v>0.38234608502297368</c:v>
                </c:pt>
                <c:pt idx="4">
                  <c:v>0.36789350459815606</c:v>
                </c:pt>
                <c:pt idx="5">
                  <c:v>0.44054807512356625</c:v>
                </c:pt>
              </c:numCache>
            </c:numRef>
          </c:val>
          <c:smooth val="1"/>
          <c:extLst>
            <c:ext xmlns:c16="http://schemas.microsoft.com/office/drawing/2014/chart" uri="{C3380CC4-5D6E-409C-BE32-E72D297353CC}">
              <c16:uniqueId val="{00000003-C945-4D4B-AB6A-5E0816996E08}"/>
            </c:ext>
          </c:extLst>
        </c:ser>
        <c:ser>
          <c:idx val="4"/>
          <c:order val="4"/>
          <c:tx>
            <c:strRef>
              <c:f>Graphics!$B$257:$D$257</c:f>
              <c:strCache>
                <c:ptCount val="3"/>
                <c:pt idx="0">
                  <c:v>India - Odisha</c:v>
                </c:pt>
                <c:pt idx="1">
                  <c:v>%</c:v>
                </c:pt>
                <c:pt idx="2">
                  <c:v>SAR</c:v>
                </c:pt>
              </c:strCache>
            </c:strRef>
          </c:tx>
          <c:spPr>
            <a:ln w="28575" cap="rnd">
              <a:solidFill>
                <a:srgbClr val="00B050"/>
              </a:solidFill>
              <a:round/>
            </a:ln>
            <a:effectLst/>
          </c:spPr>
          <c:marker>
            <c:symbol val="none"/>
          </c:marker>
          <c:cat>
            <c:numRef>
              <c:f>Graphics!$E$252:$L$252</c:f>
              <c:numCache>
                <c:formatCode>General</c:formatCode>
                <c:ptCount val="8"/>
                <c:pt idx="0">
                  <c:v>2010</c:v>
                </c:pt>
                <c:pt idx="1">
                  <c:v>2011</c:v>
                </c:pt>
                <c:pt idx="2">
                  <c:v>2012</c:v>
                </c:pt>
                <c:pt idx="3">
                  <c:v>2013</c:v>
                </c:pt>
                <c:pt idx="4">
                  <c:v>2014</c:v>
                </c:pt>
                <c:pt idx="5">
                  <c:v>2015</c:v>
                </c:pt>
                <c:pt idx="6">
                  <c:v>2016</c:v>
                </c:pt>
                <c:pt idx="7">
                  <c:v>2017</c:v>
                </c:pt>
              </c:numCache>
            </c:numRef>
          </c:cat>
          <c:val>
            <c:numRef>
              <c:f>Graphics!$E$257:$L$257</c:f>
              <c:numCache>
                <c:formatCode>0%</c:formatCode>
                <c:ptCount val="8"/>
                <c:pt idx="1">
                  <c:v>0.93758771007397823</c:v>
                </c:pt>
                <c:pt idx="2">
                  <c:v>0.91515301797120141</c:v>
                </c:pt>
                <c:pt idx="3">
                  <c:v>0.89531064718389031</c:v>
                </c:pt>
                <c:pt idx="4">
                  <c:v>0.91668135286994423</c:v>
                </c:pt>
                <c:pt idx="5">
                  <c:v>0.90692378150240083</c:v>
                </c:pt>
              </c:numCache>
            </c:numRef>
          </c:val>
          <c:smooth val="1"/>
          <c:extLst>
            <c:ext xmlns:c16="http://schemas.microsoft.com/office/drawing/2014/chart" uri="{C3380CC4-5D6E-409C-BE32-E72D297353CC}">
              <c16:uniqueId val="{00000004-C945-4D4B-AB6A-5E0816996E08}"/>
            </c:ext>
          </c:extLst>
        </c:ser>
        <c:ser>
          <c:idx val="5"/>
          <c:order val="5"/>
          <c:tx>
            <c:strRef>
              <c:f>Graphics!$B$258:$D$258</c:f>
              <c:strCache>
                <c:ptCount val="3"/>
                <c:pt idx="0">
                  <c:v>India - Rajasthan</c:v>
                </c:pt>
                <c:pt idx="1">
                  <c:v>%</c:v>
                </c:pt>
                <c:pt idx="2">
                  <c:v>SAR</c:v>
                </c:pt>
              </c:strCache>
            </c:strRef>
          </c:tx>
          <c:spPr>
            <a:ln w="28575" cap="rnd">
              <a:solidFill>
                <a:srgbClr val="00B050"/>
              </a:solidFill>
              <a:round/>
            </a:ln>
            <a:effectLst/>
          </c:spPr>
          <c:marker>
            <c:symbol val="none"/>
          </c:marker>
          <c:cat>
            <c:numRef>
              <c:f>Graphics!$E$252:$L$252</c:f>
              <c:numCache>
                <c:formatCode>General</c:formatCode>
                <c:ptCount val="8"/>
                <c:pt idx="0">
                  <c:v>2010</c:v>
                </c:pt>
                <c:pt idx="1">
                  <c:v>2011</c:v>
                </c:pt>
                <c:pt idx="2">
                  <c:v>2012</c:v>
                </c:pt>
                <c:pt idx="3">
                  <c:v>2013</c:v>
                </c:pt>
                <c:pt idx="4">
                  <c:v>2014</c:v>
                </c:pt>
                <c:pt idx="5">
                  <c:v>2015</c:v>
                </c:pt>
                <c:pt idx="6">
                  <c:v>2016</c:v>
                </c:pt>
                <c:pt idx="7">
                  <c:v>2017</c:v>
                </c:pt>
              </c:numCache>
            </c:numRef>
          </c:cat>
          <c:val>
            <c:numRef>
              <c:f>Graphics!$E$258:$L$258</c:f>
              <c:numCache>
                <c:formatCode>0%</c:formatCode>
                <c:ptCount val="8"/>
                <c:pt idx="1">
                  <c:v>0.38391317699299171</c:v>
                </c:pt>
                <c:pt idx="2">
                  <c:v>0.41135686154416584</c:v>
                </c:pt>
                <c:pt idx="3">
                  <c:v>0.47313733026152283</c:v>
                </c:pt>
                <c:pt idx="4">
                  <c:v>0.42822699865243957</c:v>
                </c:pt>
                <c:pt idx="5">
                  <c:v>0.56686202586498802</c:v>
                </c:pt>
              </c:numCache>
            </c:numRef>
          </c:val>
          <c:smooth val="1"/>
          <c:extLst>
            <c:ext xmlns:c16="http://schemas.microsoft.com/office/drawing/2014/chart" uri="{C3380CC4-5D6E-409C-BE32-E72D297353CC}">
              <c16:uniqueId val="{00000005-C945-4D4B-AB6A-5E0816996E08}"/>
            </c:ext>
          </c:extLst>
        </c:ser>
        <c:ser>
          <c:idx val="6"/>
          <c:order val="6"/>
          <c:tx>
            <c:strRef>
              <c:f>Graphics!$B$259:$D$259</c:f>
              <c:strCache>
                <c:ptCount val="3"/>
                <c:pt idx="0">
                  <c:v>Kenya</c:v>
                </c:pt>
                <c:pt idx="1">
                  <c:v>%</c:v>
                </c:pt>
                <c:pt idx="2">
                  <c:v>AFR</c:v>
                </c:pt>
              </c:strCache>
            </c:strRef>
          </c:tx>
          <c:spPr>
            <a:ln w="28575" cap="rnd">
              <a:solidFill>
                <a:schemeClr val="accent4">
                  <a:lumMod val="50000"/>
                </a:schemeClr>
              </a:solidFill>
              <a:round/>
            </a:ln>
            <a:effectLst/>
          </c:spPr>
          <c:marker>
            <c:symbol val="none"/>
          </c:marker>
          <c:cat>
            <c:numRef>
              <c:f>Graphics!$E$252:$L$252</c:f>
              <c:numCache>
                <c:formatCode>General</c:formatCode>
                <c:ptCount val="8"/>
                <c:pt idx="0">
                  <c:v>2010</c:v>
                </c:pt>
                <c:pt idx="1">
                  <c:v>2011</c:v>
                </c:pt>
                <c:pt idx="2">
                  <c:v>2012</c:v>
                </c:pt>
                <c:pt idx="3">
                  <c:v>2013</c:v>
                </c:pt>
                <c:pt idx="4">
                  <c:v>2014</c:v>
                </c:pt>
                <c:pt idx="5">
                  <c:v>2015</c:v>
                </c:pt>
                <c:pt idx="6">
                  <c:v>2016</c:v>
                </c:pt>
                <c:pt idx="7">
                  <c:v>2017</c:v>
                </c:pt>
              </c:numCache>
            </c:numRef>
          </c:cat>
          <c:val>
            <c:numRef>
              <c:f>Graphics!$E$259:$L$259</c:f>
              <c:numCache>
                <c:formatCode>0%</c:formatCode>
                <c:ptCount val="8"/>
                <c:pt idx="0">
                  <c:v>0.99283243193424264</c:v>
                </c:pt>
                <c:pt idx="1">
                  <c:v>1.0053585759604244</c:v>
                </c:pt>
                <c:pt idx="2">
                  <c:v>0.93871935005388885</c:v>
                </c:pt>
                <c:pt idx="3">
                  <c:v>0.87485101028304824</c:v>
                </c:pt>
                <c:pt idx="4">
                  <c:v>0.89240748876032638</c:v>
                </c:pt>
                <c:pt idx="5">
                  <c:v>0.81330249321739534</c:v>
                </c:pt>
                <c:pt idx="6">
                  <c:v>0.80030107428530683</c:v>
                </c:pt>
              </c:numCache>
            </c:numRef>
          </c:val>
          <c:smooth val="1"/>
          <c:extLst>
            <c:ext xmlns:c16="http://schemas.microsoft.com/office/drawing/2014/chart" uri="{C3380CC4-5D6E-409C-BE32-E72D297353CC}">
              <c16:uniqueId val="{00000006-C945-4D4B-AB6A-5E0816996E08}"/>
            </c:ext>
          </c:extLst>
        </c:ser>
        <c:ser>
          <c:idx val="8"/>
          <c:order val="8"/>
          <c:tx>
            <c:strRef>
              <c:f>Graphics!$B$261:$D$261</c:f>
              <c:strCache>
                <c:ptCount val="3"/>
                <c:pt idx="0">
                  <c:v>Pakistan</c:v>
                </c:pt>
                <c:pt idx="1">
                  <c:v>%</c:v>
                </c:pt>
                <c:pt idx="2">
                  <c:v>SAR</c:v>
                </c:pt>
              </c:strCache>
            </c:strRef>
          </c:tx>
          <c:spPr>
            <a:ln w="28575" cap="rnd">
              <a:solidFill>
                <a:schemeClr val="accent3">
                  <a:lumMod val="60000"/>
                </a:schemeClr>
              </a:solidFill>
              <a:round/>
            </a:ln>
            <a:effectLst/>
          </c:spPr>
          <c:marker>
            <c:symbol val="none"/>
          </c:marker>
          <c:cat>
            <c:numRef>
              <c:f>Graphics!$E$252:$L$252</c:f>
              <c:numCache>
                <c:formatCode>General</c:formatCode>
                <c:ptCount val="8"/>
                <c:pt idx="0">
                  <c:v>2010</c:v>
                </c:pt>
                <c:pt idx="1">
                  <c:v>2011</c:v>
                </c:pt>
                <c:pt idx="2">
                  <c:v>2012</c:v>
                </c:pt>
                <c:pt idx="3">
                  <c:v>2013</c:v>
                </c:pt>
                <c:pt idx="4">
                  <c:v>2014</c:v>
                </c:pt>
                <c:pt idx="5">
                  <c:v>2015</c:v>
                </c:pt>
                <c:pt idx="6">
                  <c:v>2016</c:v>
                </c:pt>
                <c:pt idx="7">
                  <c:v>2017</c:v>
                </c:pt>
              </c:numCache>
            </c:numRef>
          </c:cat>
          <c:val>
            <c:numRef>
              <c:f>Graphics!$E$261:$L$261</c:f>
              <c:numCache>
                <c:formatCode>0%</c:formatCode>
                <c:ptCount val="8"/>
                <c:pt idx="3">
                  <c:v>0.65705726269122278</c:v>
                </c:pt>
                <c:pt idx="4">
                  <c:v>0.74903779332487574</c:v>
                </c:pt>
                <c:pt idx="5">
                  <c:v>0.86771830441142239</c:v>
                </c:pt>
                <c:pt idx="6">
                  <c:v>0.96846916535356453</c:v>
                </c:pt>
              </c:numCache>
            </c:numRef>
          </c:val>
          <c:smooth val="1"/>
          <c:extLst>
            <c:ext xmlns:c16="http://schemas.microsoft.com/office/drawing/2014/chart" uri="{C3380CC4-5D6E-409C-BE32-E72D297353CC}">
              <c16:uniqueId val="{00000008-C945-4D4B-AB6A-5E0816996E08}"/>
            </c:ext>
          </c:extLst>
        </c:ser>
        <c:ser>
          <c:idx val="9"/>
          <c:order val="9"/>
          <c:tx>
            <c:strRef>
              <c:f>Graphics!$B$262:$D$262</c:f>
              <c:strCache>
                <c:ptCount val="3"/>
                <c:pt idx="0">
                  <c:v>Peru</c:v>
                </c:pt>
                <c:pt idx="1">
                  <c:v>%</c:v>
                </c:pt>
                <c:pt idx="2">
                  <c:v>LAC</c:v>
                </c:pt>
              </c:strCache>
            </c:strRef>
          </c:tx>
          <c:spPr>
            <a:ln w="28575" cap="rnd">
              <a:solidFill>
                <a:srgbClr val="002060"/>
              </a:solidFill>
              <a:round/>
            </a:ln>
            <a:effectLst/>
          </c:spPr>
          <c:marker>
            <c:symbol val="none"/>
          </c:marker>
          <c:cat>
            <c:numRef>
              <c:f>Graphics!$E$252:$L$252</c:f>
              <c:numCache>
                <c:formatCode>General</c:formatCode>
                <c:ptCount val="8"/>
                <c:pt idx="0">
                  <c:v>2010</c:v>
                </c:pt>
                <c:pt idx="1">
                  <c:v>2011</c:v>
                </c:pt>
                <c:pt idx="2">
                  <c:v>2012</c:v>
                </c:pt>
                <c:pt idx="3">
                  <c:v>2013</c:v>
                </c:pt>
                <c:pt idx="4">
                  <c:v>2014</c:v>
                </c:pt>
                <c:pt idx="5">
                  <c:v>2015</c:v>
                </c:pt>
                <c:pt idx="6">
                  <c:v>2016</c:v>
                </c:pt>
                <c:pt idx="7">
                  <c:v>2017</c:v>
                </c:pt>
              </c:numCache>
            </c:numRef>
          </c:cat>
          <c:val>
            <c:numRef>
              <c:f>Graphics!$E$262:$L$262</c:f>
              <c:numCache>
                <c:formatCode>0%</c:formatCode>
                <c:ptCount val="8"/>
                <c:pt idx="0">
                  <c:v>1.0184225633106119</c:v>
                </c:pt>
                <c:pt idx="1">
                  <c:v>1.0197176626729196</c:v>
                </c:pt>
                <c:pt idx="2">
                  <c:v>1.0125604305574269</c:v>
                </c:pt>
                <c:pt idx="3">
                  <c:v>0.98362551562123546</c:v>
                </c:pt>
                <c:pt idx="4">
                  <c:v>0.94890368929599322</c:v>
                </c:pt>
                <c:pt idx="5">
                  <c:v>0.96949242864206475</c:v>
                </c:pt>
                <c:pt idx="6">
                  <c:v>0.92991165353001637</c:v>
                </c:pt>
              </c:numCache>
            </c:numRef>
          </c:val>
          <c:smooth val="1"/>
          <c:extLst>
            <c:ext xmlns:c16="http://schemas.microsoft.com/office/drawing/2014/chart" uri="{C3380CC4-5D6E-409C-BE32-E72D297353CC}">
              <c16:uniqueId val="{00000009-C945-4D4B-AB6A-5E0816996E08}"/>
            </c:ext>
          </c:extLst>
        </c:ser>
        <c:ser>
          <c:idx val="10"/>
          <c:order val="10"/>
          <c:tx>
            <c:strRef>
              <c:f>Graphics!$B$263:$D$263</c:f>
              <c:strCache>
                <c:ptCount val="3"/>
                <c:pt idx="0">
                  <c:v>Philippines</c:v>
                </c:pt>
                <c:pt idx="1">
                  <c:v>%</c:v>
                </c:pt>
                <c:pt idx="2">
                  <c:v>EAP</c:v>
                </c:pt>
              </c:strCache>
            </c:strRef>
          </c:tx>
          <c:spPr>
            <a:ln w="28575" cap="rnd">
              <a:solidFill>
                <a:srgbClr val="FF0000"/>
              </a:solidFill>
              <a:round/>
            </a:ln>
            <a:effectLst/>
          </c:spPr>
          <c:marker>
            <c:symbol val="none"/>
          </c:marker>
          <c:cat>
            <c:numRef>
              <c:f>Graphics!$E$252:$L$252</c:f>
              <c:numCache>
                <c:formatCode>General</c:formatCode>
                <c:ptCount val="8"/>
                <c:pt idx="0">
                  <c:v>2010</c:v>
                </c:pt>
                <c:pt idx="1">
                  <c:v>2011</c:v>
                </c:pt>
                <c:pt idx="2">
                  <c:v>2012</c:v>
                </c:pt>
                <c:pt idx="3">
                  <c:v>2013</c:v>
                </c:pt>
                <c:pt idx="4">
                  <c:v>2014</c:v>
                </c:pt>
                <c:pt idx="5">
                  <c:v>2015</c:v>
                </c:pt>
                <c:pt idx="6">
                  <c:v>2016</c:v>
                </c:pt>
                <c:pt idx="7">
                  <c:v>2017</c:v>
                </c:pt>
              </c:numCache>
            </c:numRef>
          </c:cat>
          <c:val>
            <c:numRef>
              <c:f>Graphics!$E$263:$L$263</c:f>
              <c:numCache>
                <c:formatCode>0%</c:formatCode>
                <c:ptCount val="8"/>
                <c:pt idx="0">
                  <c:v>0.97809706268193086</c:v>
                </c:pt>
                <c:pt idx="1">
                  <c:v>0.99267450406059266</c:v>
                </c:pt>
                <c:pt idx="2">
                  <c:v>0.99937077567800447</c:v>
                </c:pt>
                <c:pt idx="3">
                  <c:v>0.96215973617064499</c:v>
                </c:pt>
                <c:pt idx="4">
                  <c:v>0.97595453806321852</c:v>
                </c:pt>
                <c:pt idx="5">
                  <c:v>0.99048205388219535</c:v>
                </c:pt>
                <c:pt idx="6">
                  <c:v>0.95320455692222017</c:v>
                </c:pt>
              </c:numCache>
            </c:numRef>
          </c:val>
          <c:smooth val="1"/>
          <c:extLst>
            <c:ext xmlns:c16="http://schemas.microsoft.com/office/drawing/2014/chart" uri="{C3380CC4-5D6E-409C-BE32-E72D297353CC}">
              <c16:uniqueId val="{0000000A-C945-4D4B-AB6A-5E0816996E08}"/>
            </c:ext>
          </c:extLst>
        </c:ser>
        <c:ser>
          <c:idx val="11"/>
          <c:order val="11"/>
          <c:tx>
            <c:strRef>
              <c:f>Graphics!$B$264:$D$264</c:f>
              <c:strCache>
                <c:ptCount val="3"/>
                <c:pt idx="0">
                  <c:v>Senegal</c:v>
                </c:pt>
                <c:pt idx="1">
                  <c:v>%</c:v>
                </c:pt>
                <c:pt idx="2">
                  <c:v>AFR</c:v>
                </c:pt>
              </c:strCache>
            </c:strRef>
          </c:tx>
          <c:spPr>
            <a:ln w="28575" cap="rnd">
              <a:solidFill>
                <a:schemeClr val="accent4">
                  <a:lumMod val="50000"/>
                </a:schemeClr>
              </a:solidFill>
              <a:round/>
            </a:ln>
            <a:effectLst/>
          </c:spPr>
          <c:marker>
            <c:symbol val="none"/>
          </c:marker>
          <c:cat>
            <c:numRef>
              <c:f>Graphics!$E$252:$L$252</c:f>
              <c:numCache>
                <c:formatCode>General</c:formatCode>
                <c:ptCount val="8"/>
                <c:pt idx="0">
                  <c:v>2010</c:v>
                </c:pt>
                <c:pt idx="1">
                  <c:v>2011</c:v>
                </c:pt>
                <c:pt idx="2">
                  <c:v>2012</c:v>
                </c:pt>
                <c:pt idx="3">
                  <c:v>2013</c:v>
                </c:pt>
                <c:pt idx="4">
                  <c:v>2014</c:v>
                </c:pt>
                <c:pt idx="5">
                  <c:v>2015</c:v>
                </c:pt>
                <c:pt idx="6">
                  <c:v>2016</c:v>
                </c:pt>
                <c:pt idx="7">
                  <c:v>2017</c:v>
                </c:pt>
              </c:numCache>
            </c:numRef>
          </c:cat>
          <c:val>
            <c:numRef>
              <c:f>Graphics!$E$264:$L$264</c:f>
              <c:numCache>
                <c:formatCode>0%</c:formatCode>
                <c:ptCount val="8"/>
                <c:pt idx="0">
                  <c:v>0.76604519925011139</c:v>
                </c:pt>
                <c:pt idx="1">
                  <c:v>0.67879802633492825</c:v>
                </c:pt>
                <c:pt idx="2">
                  <c:v>0.54860314436540625</c:v>
                </c:pt>
                <c:pt idx="3">
                  <c:v>0.65833515451790214</c:v>
                </c:pt>
                <c:pt idx="4">
                  <c:v>0.71512207156715224</c:v>
                </c:pt>
                <c:pt idx="5">
                  <c:v>0.85990348423732021</c:v>
                </c:pt>
                <c:pt idx="6">
                  <c:v>0.87210790894978585</c:v>
                </c:pt>
              </c:numCache>
            </c:numRef>
          </c:val>
          <c:smooth val="1"/>
          <c:extLst>
            <c:ext xmlns:c16="http://schemas.microsoft.com/office/drawing/2014/chart" uri="{C3380CC4-5D6E-409C-BE32-E72D297353CC}">
              <c16:uniqueId val="{0000000B-C945-4D4B-AB6A-5E0816996E08}"/>
            </c:ext>
          </c:extLst>
        </c:ser>
        <c:ser>
          <c:idx val="12"/>
          <c:order val="12"/>
          <c:tx>
            <c:strRef>
              <c:f>Graphics!$B$265:$D$265</c:f>
              <c:strCache>
                <c:ptCount val="3"/>
                <c:pt idx="0">
                  <c:v>Tajikistan</c:v>
                </c:pt>
                <c:pt idx="1">
                  <c:v>%</c:v>
                </c:pt>
                <c:pt idx="2">
                  <c:v>ECA</c:v>
                </c:pt>
              </c:strCache>
            </c:strRef>
          </c:tx>
          <c:spPr>
            <a:ln w="28575" cap="rnd">
              <a:solidFill>
                <a:srgbClr val="00B0F0"/>
              </a:solidFill>
              <a:round/>
            </a:ln>
            <a:effectLst/>
          </c:spPr>
          <c:marker>
            <c:symbol val="none"/>
          </c:marker>
          <c:cat>
            <c:numRef>
              <c:f>Graphics!$E$252:$L$252</c:f>
              <c:numCache>
                <c:formatCode>General</c:formatCode>
                <c:ptCount val="8"/>
                <c:pt idx="0">
                  <c:v>2010</c:v>
                </c:pt>
                <c:pt idx="1">
                  <c:v>2011</c:v>
                </c:pt>
                <c:pt idx="2">
                  <c:v>2012</c:v>
                </c:pt>
                <c:pt idx="3">
                  <c:v>2013</c:v>
                </c:pt>
                <c:pt idx="4">
                  <c:v>2014</c:v>
                </c:pt>
                <c:pt idx="5">
                  <c:v>2015</c:v>
                </c:pt>
                <c:pt idx="6">
                  <c:v>2016</c:v>
                </c:pt>
                <c:pt idx="7">
                  <c:v>2017</c:v>
                </c:pt>
              </c:numCache>
            </c:numRef>
          </c:cat>
          <c:val>
            <c:numRef>
              <c:f>Graphics!$E$265:$L$265</c:f>
              <c:numCache>
                <c:formatCode>0%</c:formatCode>
                <c:ptCount val="8"/>
                <c:pt idx="3">
                  <c:v>0.52123301465697636</c:v>
                </c:pt>
                <c:pt idx="4">
                  <c:v>0.72901723990876943</c:v>
                </c:pt>
                <c:pt idx="5">
                  <c:v>0.8280000167750059</c:v>
                </c:pt>
                <c:pt idx="6">
                  <c:v>0.70170827676049241</c:v>
                </c:pt>
              </c:numCache>
            </c:numRef>
          </c:val>
          <c:smooth val="1"/>
          <c:extLst>
            <c:ext xmlns:c16="http://schemas.microsoft.com/office/drawing/2014/chart" uri="{C3380CC4-5D6E-409C-BE32-E72D297353CC}">
              <c16:uniqueId val="{0000000C-C945-4D4B-AB6A-5E0816996E08}"/>
            </c:ext>
          </c:extLst>
        </c:ser>
        <c:ser>
          <c:idx val="13"/>
          <c:order val="13"/>
          <c:tx>
            <c:strRef>
              <c:f>Graphics!$B$266:$D$266</c:f>
              <c:strCache>
                <c:ptCount val="3"/>
                <c:pt idx="0">
                  <c:v>Tanzania</c:v>
                </c:pt>
                <c:pt idx="1">
                  <c:v>%</c:v>
                </c:pt>
                <c:pt idx="2">
                  <c:v>AFR</c:v>
                </c:pt>
              </c:strCache>
            </c:strRef>
          </c:tx>
          <c:spPr>
            <a:ln w="28575" cap="rnd">
              <a:solidFill>
                <a:schemeClr val="accent4">
                  <a:lumMod val="50000"/>
                </a:schemeClr>
              </a:solidFill>
              <a:round/>
            </a:ln>
            <a:effectLst/>
          </c:spPr>
          <c:marker>
            <c:symbol val="none"/>
          </c:marker>
          <c:cat>
            <c:numRef>
              <c:f>Graphics!$E$252:$L$252</c:f>
              <c:numCache>
                <c:formatCode>General</c:formatCode>
                <c:ptCount val="8"/>
                <c:pt idx="0">
                  <c:v>2010</c:v>
                </c:pt>
                <c:pt idx="1">
                  <c:v>2011</c:v>
                </c:pt>
                <c:pt idx="2">
                  <c:v>2012</c:v>
                </c:pt>
                <c:pt idx="3">
                  <c:v>2013</c:v>
                </c:pt>
                <c:pt idx="4">
                  <c:v>2014</c:v>
                </c:pt>
                <c:pt idx="5">
                  <c:v>2015</c:v>
                </c:pt>
                <c:pt idx="6">
                  <c:v>2016</c:v>
                </c:pt>
                <c:pt idx="7">
                  <c:v>2017</c:v>
                </c:pt>
              </c:numCache>
            </c:numRef>
          </c:cat>
          <c:val>
            <c:numRef>
              <c:f>Graphics!$E$266:$L$266</c:f>
              <c:numCache>
                <c:formatCode>0%</c:formatCode>
                <c:ptCount val="8"/>
                <c:pt idx="2">
                  <c:v>0.60309251329454339</c:v>
                </c:pt>
                <c:pt idx="3">
                  <c:v>0.55865024905557192</c:v>
                </c:pt>
                <c:pt idx="4">
                  <c:v>0.73126959208993947</c:v>
                </c:pt>
                <c:pt idx="5">
                  <c:v>0.9038889351243069</c:v>
                </c:pt>
                <c:pt idx="6">
                  <c:v>0.70652608206851497</c:v>
                </c:pt>
              </c:numCache>
            </c:numRef>
          </c:val>
          <c:smooth val="1"/>
          <c:extLst>
            <c:ext xmlns:c16="http://schemas.microsoft.com/office/drawing/2014/chart" uri="{C3380CC4-5D6E-409C-BE32-E72D297353CC}">
              <c16:uniqueId val="{0000000D-C945-4D4B-AB6A-5E0816996E08}"/>
            </c:ext>
          </c:extLst>
        </c:ser>
        <c:ser>
          <c:idx val="14"/>
          <c:order val="14"/>
          <c:tx>
            <c:strRef>
              <c:f>Graphics!$B$267:$D$267</c:f>
              <c:strCache>
                <c:ptCount val="3"/>
                <c:pt idx="0">
                  <c:v>Uganda</c:v>
                </c:pt>
                <c:pt idx="1">
                  <c:v>%</c:v>
                </c:pt>
                <c:pt idx="2">
                  <c:v>AFR</c:v>
                </c:pt>
              </c:strCache>
            </c:strRef>
          </c:tx>
          <c:spPr>
            <a:ln w="28575" cap="rnd">
              <a:solidFill>
                <a:schemeClr val="accent4">
                  <a:lumMod val="50000"/>
                </a:schemeClr>
              </a:solidFill>
              <a:round/>
            </a:ln>
            <a:effectLst/>
          </c:spPr>
          <c:marker>
            <c:symbol val="none"/>
          </c:marker>
          <c:cat>
            <c:numRef>
              <c:f>Graphics!$E$252:$L$252</c:f>
              <c:numCache>
                <c:formatCode>General</c:formatCode>
                <c:ptCount val="8"/>
                <c:pt idx="0">
                  <c:v>2010</c:v>
                </c:pt>
                <c:pt idx="1">
                  <c:v>2011</c:v>
                </c:pt>
                <c:pt idx="2">
                  <c:v>2012</c:v>
                </c:pt>
                <c:pt idx="3">
                  <c:v>2013</c:v>
                </c:pt>
                <c:pt idx="4">
                  <c:v>2014</c:v>
                </c:pt>
                <c:pt idx="5">
                  <c:v>2015</c:v>
                </c:pt>
                <c:pt idx="6">
                  <c:v>2016</c:v>
                </c:pt>
                <c:pt idx="7">
                  <c:v>2017</c:v>
                </c:pt>
              </c:numCache>
            </c:numRef>
          </c:cat>
          <c:val>
            <c:numRef>
              <c:f>Graphics!$E$267:$L$267</c:f>
              <c:numCache>
                <c:formatCode>0%</c:formatCode>
                <c:ptCount val="8"/>
                <c:pt idx="2">
                  <c:v>1.0967371542451998</c:v>
                </c:pt>
                <c:pt idx="3">
                  <c:v>0.96247194267953329</c:v>
                </c:pt>
                <c:pt idx="4">
                  <c:v>0.90934387375991832</c:v>
                </c:pt>
                <c:pt idx="5">
                  <c:v>0.84712030591231358</c:v>
                </c:pt>
                <c:pt idx="6">
                  <c:v>0.80939571358518791</c:v>
                </c:pt>
              </c:numCache>
            </c:numRef>
          </c:val>
          <c:smooth val="1"/>
          <c:extLst>
            <c:ext xmlns:c16="http://schemas.microsoft.com/office/drawing/2014/chart" uri="{C3380CC4-5D6E-409C-BE32-E72D297353CC}">
              <c16:uniqueId val="{0000000E-C945-4D4B-AB6A-5E0816996E08}"/>
            </c:ext>
          </c:extLst>
        </c:ser>
        <c:ser>
          <c:idx val="15"/>
          <c:order val="15"/>
          <c:tx>
            <c:strRef>
              <c:f>Graphics!$B$268:$D$268</c:f>
              <c:strCache>
                <c:ptCount val="3"/>
                <c:pt idx="0">
                  <c:v>Ukraine</c:v>
                </c:pt>
                <c:pt idx="1">
                  <c:v>%</c:v>
                </c:pt>
                <c:pt idx="2">
                  <c:v>ECA</c:v>
                </c:pt>
              </c:strCache>
            </c:strRef>
          </c:tx>
          <c:spPr>
            <a:ln w="28575" cap="rnd">
              <a:solidFill>
                <a:srgbClr val="00B0F0"/>
              </a:solidFill>
              <a:round/>
            </a:ln>
            <a:effectLst/>
          </c:spPr>
          <c:marker>
            <c:symbol val="none"/>
          </c:marker>
          <c:cat>
            <c:numRef>
              <c:f>Graphics!$E$252:$L$252</c:f>
              <c:numCache>
                <c:formatCode>General</c:formatCode>
                <c:ptCount val="8"/>
                <c:pt idx="0">
                  <c:v>2010</c:v>
                </c:pt>
                <c:pt idx="1">
                  <c:v>2011</c:v>
                </c:pt>
                <c:pt idx="2">
                  <c:v>2012</c:v>
                </c:pt>
                <c:pt idx="3">
                  <c:v>2013</c:v>
                </c:pt>
                <c:pt idx="4">
                  <c:v>2014</c:v>
                </c:pt>
                <c:pt idx="5">
                  <c:v>2015</c:v>
                </c:pt>
                <c:pt idx="6">
                  <c:v>2016</c:v>
                </c:pt>
                <c:pt idx="7">
                  <c:v>2017</c:v>
                </c:pt>
              </c:numCache>
            </c:numRef>
          </c:cat>
          <c:val>
            <c:numRef>
              <c:f>Graphics!$E$268:$L$268</c:f>
              <c:numCache>
                <c:formatCode>0%</c:formatCode>
                <c:ptCount val="8"/>
                <c:pt idx="2">
                  <c:v>1.0727120813952919</c:v>
                </c:pt>
                <c:pt idx="3">
                  <c:v>1.1541130021791903</c:v>
                </c:pt>
                <c:pt idx="4">
                  <c:v>1.1023189277622667</c:v>
                </c:pt>
                <c:pt idx="5">
                  <c:v>1.0489184995960759</c:v>
                </c:pt>
                <c:pt idx="6">
                  <c:v>1.0278866723310747</c:v>
                </c:pt>
                <c:pt idx="7">
                  <c:v>0.93303952789130928</c:v>
                </c:pt>
              </c:numCache>
            </c:numRef>
          </c:val>
          <c:smooth val="1"/>
          <c:extLst>
            <c:ext xmlns:c16="http://schemas.microsoft.com/office/drawing/2014/chart" uri="{C3380CC4-5D6E-409C-BE32-E72D297353CC}">
              <c16:uniqueId val="{0000000F-C945-4D4B-AB6A-5E0816996E08}"/>
            </c:ext>
          </c:extLst>
        </c:ser>
        <c:ser>
          <c:idx val="16"/>
          <c:order val="16"/>
          <c:tx>
            <c:strRef>
              <c:f>Graphics!$B$269:$D$269</c:f>
              <c:strCache>
                <c:ptCount val="3"/>
                <c:pt idx="0">
                  <c:v>Vietnam</c:v>
                </c:pt>
                <c:pt idx="1">
                  <c:v>%</c:v>
                </c:pt>
                <c:pt idx="2">
                  <c:v>EAP</c:v>
                </c:pt>
              </c:strCache>
            </c:strRef>
          </c:tx>
          <c:spPr>
            <a:ln w="28575" cap="rnd">
              <a:solidFill>
                <a:srgbClr val="FF0000"/>
              </a:solidFill>
              <a:round/>
            </a:ln>
            <a:effectLst/>
          </c:spPr>
          <c:marker>
            <c:symbol val="none"/>
          </c:marker>
          <c:cat>
            <c:numRef>
              <c:f>Graphics!$E$252:$L$252</c:f>
              <c:numCache>
                <c:formatCode>General</c:formatCode>
                <c:ptCount val="8"/>
                <c:pt idx="0">
                  <c:v>2010</c:v>
                </c:pt>
                <c:pt idx="1">
                  <c:v>2011</c:v>
                </c:pt>
                <c:pt idx="2">
                  <c:v>2012</c:v>
                </c:pt>
                <c:pt idx="3">
                  <c:v>2013</c:v>
                </c:pt>
                <c:pt idx="4">
                  <c:v>2014</c:v>
                </c:pt>
                <c:pt idx="5">
                  <c:v>2015</c:v>
                </c:pt>
                <c:pt idx="6">
                  <c:v>2016</c:v>
                </c:pt>
                <c:pt idx="7">
                  <c:v>2017</c:v>
                </c:pt>
              </c:numCache>
            </c:numRef>
          </c:cat>
          <c:val>
            <c:numRef>
              <c:f>Graphics!$E$269:$L$269</c:f>
              <c:numCache>
                <c:formatCode>0%</c:formatCode>
                <c:ptCount val="8"/>
                <c:pt idx="0">
                  <c:v>0.91028876475668918</c:v>
                </c:pt>
                <c:pt idx="1">
                  <c:v>0.85904268945368201</c:v>
                </c:pt>
                <c:pt idx="2">
                  <c:v>0.91485347768891478</c:v>
                </c:pt>
                <c:pt idx="3">
                  <c:v>0.88108623082952719</c:v>
                </c:pt>
                <c:pt idx="4">
                  <c:v>0.89217348653185014</c:v>
                </c:pt>
                <c:pt idx="5">
                  <c:v>0.88883685826352499</c:v>
                </c:pt>
                <c:pt idx="6">
                  <c:v>0.88340634329072876</c:v>
                </c:pt>
              </c:numCache>
            </c:numRef>
          </c:val>
          <c:smooth val="1"/>
          <c:extLst>
            <c:ext xmlns:c16="http://schemas.microsoft.com/office/drawing/2014/chart" uri="{C3380CC4-5D6E-409C-BE32-E72D297353CC}">
              <c16:uniqueId val="{00000010-C945-4D4B-AB6A-5E0816996E08}"/>
            </c:ext>
          </c:extLst>
        </c:ser>
        <c:dLbls>
          <c:showLegendKey val="0"/>
          <c:showVal val="0"/>
          <c:showCatName val="0"/>
          <c:showSerName val="0"/>
          <c:showPercent val="0"/>
          <c:showBubbleSize val="0"/>
        </c:dLbls>
        <c:smooth val="0"/>
        <c:axId val="1611877199"/>
        <c:axId val="1519205967"/>
        <c:extLst>
          <c:ext xmlns:c15="http://schemas.microsoft.com/office/drawing/2012/chart" uri="{02D57815-91ED-43cb-92C2-25804820EDAC}">
            <c15:filteredLineSeries>
              <c15:ser>
                <c:idx val="7"/>
                <c:order val="7"/>
                <c:tx>
                  <c:strRef>
                    <c:extLst>
                      <c:ext uri="{02D57815-91ED-43cb-92C2-25804820EDAC}">
                        <c15:formulaRef>
                          <c15:sqref>Graphics!$B$260:$D$260</c15:sqref>
                        </c15:formulaRef>
                      </c:ext>
                    </c:extLst>
                    <c:strCache>
                      <c:ptCount val="3"/>
                      <c:pt idx="0">
                        <c:v>Morocco</c:v>
                      </c:pt>
                      <c:pt idx="1">
                        <c:v>%</c:v>
                      </c:pt>
                      <c:pt idx="2">
                        <c:v>MNA</c:v>
                      </c:pt>
                    </c:strCache>
                  </c:strRef>
                </c:tx>
                <c:spPr>
                  <a:ln w="28575" cap="rnd">
                    <a:solidFill>
                      <a:schemeClr val="accent2">
                        <a:lumMod val="60000"/>
                      </a:schemeClr>
                    </a:solidFill>
                    <a:round/>
                  </a:ln>
                  <a:effectLst/>
                </c:spPr>
                <c:marker>
                  <c:symbol val="none"/>
                </c:marker>
                <c:cat>
                  <c:numRef>
                    <c:extLst>
                      <c:ext uri="{02D57815-91ED-43cb-92C2-25804820EDAC}">
                        <c15:formulaRef>
                          <c15:sqref>Graphics!$E$252:$L$252</c15:sqref>
                        </c15:formulaRef>
                      </c:ext>
                    </c:extLst>
                    <c:numCache>
                      <c:formatCode>General</c:formatCode>
                      <c:ptCount val="8"/>
                      <c:pt idx="0">
                        <c:v>2010</c:v>
                      </c:pt>
                      <c:pt idx="1">
                        <c:v>2011</c:v>
                      </c:pt>
                      <c:pt idx="2">
                        <c:v>2012</c:v>
                      </c:pt>
                      <c:pt idx="3">
                        <c:v>2013</c:v>
                      </c:pt>
                      <c:pt idx="4">
                        <c:v>2014</c:v>
                      </c:pt>
                      <c:pt idx="5">
                        <c:v>2015</c:v>
                      </c:pt>
                      <c:pt idx="6">
                        <c:v>2016</c:v>
                      </c:pt>
                      <c:pt idx="7">
                        <c:v>2017</c:v>
                      </c:pt>
                    </c:numCache>
                  </c:numRef>
                </c:cat>
                <c:val>
                  <c:numRef>
                    <c:extLst>
                      <c:ext uri="{02D57815-91ED-43cb-92C2-25804820EDAC}">
                        <c15:formulaRef>
                          <c15:sqref>Graphics!$E$260:$L$260</c15:sqref>
                        </c15:formulaRef>
                      </c:ext>
                    </c:extLst>
                    <c:numCache>
                      <c:formatCode>0%</c:formatCode>
                      <c:ptCount val="8"/>
                      <c:pt idx="3">
                        <c:v>0.84148148148148139</c:v>
                      </c:pt>
                    </c:numCache>
                  </c:numRef>
                </c:val>
                <c:smooth val="0"/>
                <c:extLst>
                  <c:ext xmlns:c16="http://schemas.microsoft.com/office/drawing/2014/chart" uri="{C3380CC4-5D6E-409C-BE32-E72D297353CC}">
                    <c16:uniqueId val="{00000007-C945-4D4B-AB6A-5E0816996E08}"/>
                  </c:ext>
                </c:extLst>
              </c15:ser>
            </c15:filteredLineSeries>
          </c:ext>
        </c:extLst>
      </c:lineChart>
      <c:catAx>
        <c:axId val="1611877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9205967"/>
        <c:crosses val="autoZero"/>
        <c:auto val="1"/>
        <c:lblAlgn val="ctr"/>
        <c:lblOffset val="100"/>
        <c:noMultiLvlLbl val="0"/>
      </c:catAx>
      <c:valAx>
        <c:axId val="1519205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Full</a:t>
                </a:r>
                <a:r>
                  <a:rPr lang="en-US" b="1" baseline="0"/>
                  <a:t> Cost Recovery Level (C3, %)</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8771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a:solidFill>
                  <a:sysClr val="windowText" lastClr="000000"/>
                </a:solidFill>
              </a:rPr>
              <a:t>Change in Tariffs</a:t>
            </a:r>
            <a:r>
              <a:rPr lang="en-US" b="1" baseline="0">
                <a:solidFill>
                  <a:sysClr val="windowText" lastClr="000000"/>
                </a:solidFill>
              </a:rPr>
              <a:t> and Total Cost </a:t>
            </a:r>
            <a:br>
              <a:rPr lang="en-US" b="1" baseline="0">
                <a:solidFill>
                  <a:sysClr val="windowText" lastClr="000000"/>
                </a:solidFill>
              </a:rPr>
            </a:br>
            <a:r>
              <a:rPr lang="en-US" b="1" baseline="0">
                <a:solidFill>
                  <a:sysClr val="windowText" lastClr="000000"/>
                </a:solidFill>
              </a:rPr>
              <a:t>Compared to Pre-reform State (%)</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dPt>
            <c:idx val="0"/>
            <c:marker>
              <c:symbol val="circle"/>
              <c:size val="5"/>
              <c:spPr>
                <a:solidFill>
                  <a:srgbClr val="00B050"/>
                </a:solidFill>
                <a:ln w="9525">
                  <a:noFill/>
                </a:ln>
                <a:effectLst/>
              </c:spPr>
            </c:marker>
            <c:bubble3D val="0"/>
            <c:spPr>
              <a:ln w="19050" cap="rnd">
                <a:solidFill>
                  <a:schemeClr val="accent1"/>
                </a:solidFill>
                <a:round/>
              </a:ln>
              <a:effectLst/>
            </c:spPr>
            <c:extLst>
              <c:ext xmlns:c16="http://schemas.microsoft.com/office/drawing/2014/chart" uri="{C3380CC4-5D6E-409C-BE32-E72D297353CC}">
                <c16:uniqueId val="{00000002-59A7-452B-8D85-E77D35B5AD93}"/>
              </c:ext>
            </c:extLst>
          </c:dPt>
          <c:dPt>
            <c:idx val="1"/>
            <c:marker>
              <c:symbol val="circle"/>
              <c:size val="5"/>
              <c:spPr>
                <a:solidFill>
                  <a:srgbClr val="C00000"/>
                </a:solidFill>
                <a:ln w="9525">
                  <a:noFill/>
                </a:ln>
                <a:effectLst/>
              </c:spPr>
            </c:marker>
            <c:bubble3D val="0"/>
            <c:extLst>
              <c:ext xmlns:c16="http://schemas.microsoft.com/office/drawing/2014/chart" uri="{C3380CC4-5D6E-409C-BE32-E72D297353CC}">
                <c16:uniqueId val="{00000006-59A7-452B-8D85-E77D35B5AD93}"/>
              </c:ext>
            </c:extLst>
          </c:dPt>
          <c:dPt>
            <c:idx val="2"/>
            <c:marker>
              <c:symbol val="circle"/>
              <c:size val="5"/>
              <c:spPr>
                <a:solidFill>
                  <a:srgbClr val="00B050"/>
                </a:solidFill>
                <a:ln w="9525">
                  <a:noFill/>
                </a:ln>
                <a:effectLst/>
              </c:spPr>
            </c:marker>
            <c:bubble3D val="0"/>
            <c:extLst>
              <c:ext xmlns:c16="http://schemas.microsoft.com/office/drawing/2014/chart" uri="{C3380CC4-5D6E-409C-BE32-E72D297353CC}">
                <c16:uniqueId val="{00000013-59A7-452B-8D85-E77D35B5AD93}"/>
              </c:ext>
            </c:extLst>
          </c:dPt>
          <c:dPt>
            <c:idx val="3"/>
            <c:marker>
              <c:symbol val="circle"/>
              <c:size val="5"/>
              <c:spPr>
                <a:solidFill>
                  <a:srgbClr val="C00000"/>
                </a:solidFill>
                <a:ln w="9525">
                  <a:noFill/>
                </a:ln>
                <a:effectLst/>
              </c:spPr>
            </c:marker>
            <c:bubble3D val="0"/>
            <c:extLst>
              <c:ext xmlns:c16="http://schemas.microsoft.com/office/drawing/2014/chart" uri="{C3380CC4-5D6E-409C-BE32-E72D297353CC}">
                <c16:uniqueId val="{0000000C-59A7-452B-8D85-E77D35B5AD93}"/>
              </c:ext>
            </c:extLst>
          </c:dPt>
          <c:dPt>
            <c:idx val="4"/>
            <c:marker>
              <c:symbol val="circle"/>
              <c:size val="5"/>
              <c:spPr>
                <a:solidFill>
                  <a:srgbClr val="00B050"/>
                </a:solidFill>
                <a:ln w="9525">
                  <a:noFill/>
                </a:ln>
                <a:effectLst/>
              </c:spPr>
            </c:marker>
            <c:bubble3D val="0"/>
            <c:extLst>
              <c:ext xmlns:c16="http://schemas.microsoft.com/office/drawing/2014/chart" uri="{C3380CC4-5D6E-409C-BE32-E72D297353CC}">
                <c16:uniqueId val="{00000012-59A7-452B-8D85-E77D35B5AD93}"/>
              </c:ext>
            </c:extLst>
          </c:dPt>
          <c:dPt>
            <c:idx val="5"/>
            <c:marker>
              <c:symbol val="circle"/>
              <c:size val="5"/>
              <c:spPr>
                <a:solidFill>
                  <a:srgbClr val="C00000"/>
                </a:solidFill>
                <a:ln w="9525">
                  <a:noFill/>
                </a:ln>
                <a:effectLst/>
              </c:spPr>
            </c:marker>
            <c:bubble3D val="0"/>
            <c:extLst>
              <c:ext xmlns:c16="http://schemas.microsoft.com/office/drawing/2014/chart" uri="{C3380CC4-5D6E-409C-BE32-E72D297353CC}">
                <c16:uniqueId val="{0000000E-59A7-452B-8D85-E77D35B5AD93}"/>
              </c:ext>
            </c:extLst>
          </c:dPt>
          <c:dPt>
            <c:idx val="6"/>
            <c:marker>
              <c:symbol val="circle"/>
              <c:size val="5"/>
              <c:spPr>
                <a:solidFill>
                  <a:srgbClr val="C00000"/>
                </a:solidFill>
                <a:ln w="9525">
                  <a:noFill/>
                </a:ln>
                <a:effectLst/>
              </c:spPr>
            </c:marker>
            <c:bubble3D val="0"/>
            <c:extLst>
              <c:ext xmlns:c16="http://schemas.microsoft.com/office/drawing/2014/chart" uri="{C3380CC4-5D6E-409C-BE32-E72D297353CC}">
                <c16:uniqueId val="{00000007-59A7-452B-8D85-E77D35B5AD93}"/>
              </c:ext>
            </c:extLst>
          </c:dPt>
          <c:dPt>
            <c:idx val="7"/>
            <c:marker>
              <c:symbol val="circle"/>
              <c:size val="5"/>
              <c:spPr>
                <a:solidFill>
                  <a:srgbClr val="C00000"/>
                </a:solidFill>
                <a:ln w="9525">
                  <a:noFill/>
                </a:ln>
                <a:effectLst/>
              </c:spPr>
            </c:marker>
            <c:bubble3D val="0"/>
            <c:extLst>
              <c:ext xmlns:c16="http://schemas.microsoft.com/office/drawing/2014/chart" uri="{C3380CC4-5D6E-409C-BE32-E72D297353CC}">
                <c16:uniqueId val="{0000000F-59A7-452B-8D85-E77D35B5AD93}"/>
              </c:ext>
            </c:extLst>
          </c:dPt>
          <c:dPt>
            <c:idx val="8"/>
            <c:marker>
              <c:symbol val="circle"/>
              <c:size val="5"/>
              <c:spPr>
                <a:solidFill>
                  <a:srgbClr val="C00000"/>
                </a:solidFill>
                <a:ln w="9525">
                  <a:noFill/>
                </a:ln>
                <a:effectLst/>
              </c:spPr>
            </c:marker>
            <c:bubble3D val="0"/>
            <c:extLst>
              <c:ext xmlns:c16="http://schemas.microsoft.com/office/drawing/2014/chart" uri="{C3380CC4-5D6E-409C-BE32-E72D297353CC}">
                <c16:uniqueId val="{0000000D-59A7-452B-8D85-E77D35B5AD93}"/>
              </c:ext>
            </c:extLst>
          </c:dPt>
          <c:dPt>
            <c:idx val="9"/>
            <c:marker>
              <c:symbol val="circle"/>
              <c:size val="5"/>
              <c:spPr>
                <a:solidFill>
                  <a:srgbClr val="00B050"/>
                </a:solidFill>
                <a:ln w="9525">
                  <a:noFill/>
                </a:ln>
                <a:effectLst/>
              </c:spPr>
            </c:marker>
            <c:bubble3D val="0"/>
            <c:extLst>
              <c:ext xmlns:c16="http://schemas.microsoft.com/office/drawing/2014/chart" uri="{C3380CC4-5D6E-409C-BE32-E72D297353CC}">
                <c16:uniqueId val="{00000014-59A7-452B-8D85-E77D35B5AD93}"/>
              </c:ext>
            </c:extLst>
          </c:dPt>
          <c:dPt>
            <c:idx val="10"/>
            <c:marker>
              <c:symbol val="circle"/>
              <c:size val="5"/>
              <c:spPr>
                <a:solidFill>
                  <a:srgbClr val="C00000"/>
                </a:solidFill>
                <a:ln w="9525">
                  <a:noFill/>
                </a:ln>
                <a:effectLst/>
              </c:spPr>
            </c:marker>
            <c:bubble3D val="0"/>
            <c:extLst>
              <c:ext xmlns:c16="http://schemas.microsoft.com/office/drawing/2014/chart" uri="{C3380CC4-5D6E-409C-BE32-E72D297353CC}">
                <c16:uniqueId val="{00000008-59A7-452B-8D85-E77D35B5AD93}"/>
              </c:ext>
            </c:extLst>
          </c:dPt>
          <c:dPt>
            <c:idx val="11"/>
            <c:marker>
              <c:symbol val="circle"/>
              <c:size val="5"/>
              <c:spPr>
                <a:solidFill>
                  <a:srgbClr val="C00000"/>
                </a:solidFill>
                <a:ln w="9525">
                  <a:noFill/>
                </a:ln>
                <a:effectLst/>
              </c:spPr>
            </c:marker>
            <c:bubble3D val="0"/>
            <c:extLst>
              <c:ext xmlns:c16="http://schemas.microsoft.com/office/drawing/2014/chart" uri="{C3380CC4-5D6E-409C-BE32-E72D297353CC}">
                <c16:uniqueId val="{00000010-59A7-452B-8D85-E77D35B5AD93}"/>
              </c:ext>
            </c:extLst>
          </c:dPt>
          <c:dPt>
            <c:idx val="12"/>
            <c:marker>
              <c:symbol val="circle"/>
              <c:size val="5"/>
              <c:spPr>
                <a:solidFill>
                  <a:srgbClr val="00B050"/>
                </a:solidFill>
                <a:ln w="9525">
                  <a:noFill/>
                </a:ln>
                <a:effectLst/>
              </c:spPr>
            </c:marker>
            <c:bubble3D val="0"/>
            <c:extLst>
              <c:ext xmlns:c16="http://schemas.microsoft.com/office/drawing/2014/chart" uri="{C3380CC4-5D6E-409C-BE32-E72D297353CC}">
                <c16:uniqueId val="{00000005-59A7-452B-8D85-E77D35B5AD93}"/>
              </c:ext>
            </c:extLst>
          </c:dPt>
          <c:dPt>
            <c:idx val="13"/>
            <c:marker>
              <c:symbol val="circle"/>
              <c:size val="5"/>
              <c:spPr>
                <a:solidFill>
                  <a:srgbClr val="C00000"/>
                </a:solidFill>
                <a:ln w="9525">
                  <a:noFill/>
                </a:ln>
                <a:effectLst/>
              </c:spPr>
            </c:marker>
            <c:bubble3D val="0"/>
            <c:extLst>
              <c:ext xmlns:c16="http://schemas.microsoft.com/office/drawing/2014/chart" uri="{C3380CC4-5D6E-409C-BE32-E72D297353CC}">
                <c16:uniqueId val="{0000000B-59A7-452B-8D85-E77D35B5AD93}"/>
              </c:ext>
            </c:extLst>
          </c:dPt>
          <c:dPt>
            <c:idx val="14"/>
            <c:marker>
              <c:symbol val="circle"/>
              <c:size val="5"/>
              <c:spPr>
                <a:solidFill>
                  <a:srgbClr val="00B050"/>
                </a:solidFill>
                <a:ln w="9525">
                  <a:noFill/>
                </a:ln>
                <a:effectLst/>
              </c:spPr>
            </c:marker>
            <c:bubble3D val="0"/>
            <c:extLst>
              <c:ext xmlns:c16="http://schemas.microsoft.com/office/drawing/2014/chart" uri="{C3380CC4-5D6E-409C-BE32-E72D297353CC}">
                <c16:uniqueId val="{00000004-59A7-452B-8D85-E77D35B5AD93}"/>
              </c:ext>
            </c:extLst>
          </c:dPt>
          <c:dPt>
            <c:idx val="15"/>
            <c:marker>
              <c:symbol val="circle"/>
              <c:size val="5"/>
              <c:spPr>
                <a:solidFill>
                  <a:srgbClr val="00B050"/>
                </a:solidFill>
                <a:ln w="9525">
                  <a:solidFill>
                    <a:schemeClr val="accent1"/>
                  </a:solidFill>
                </a:ln>
                <a:effectLst/>
              </c:spPr>
            </c:marker>
            <c:bubble3D val="0"/>
            <c:extLst>
              <c:ext xmlns:c16="http://schemas.microsoft.com/office/drawing/2014/chart" uri="{C3380CC4-5D6E-409C-BE32-E72D297353CC}">
                <c16:uniqueId val="{00000003-59A7-452B-8D85-E77D35B5AD93}"/>
              </c:ext>
            </c:extLst>
          </c:dPt>
          <c:dPt>
            <c:idx val="16"/>
            <c:marker>
              <c:symbol val="circle"/>
              <c:size val="5"/>
              <c:spPr>
                <a:solidFill>
                  <a:srgbClr val="00B050"/>
                </a:solidFill>
                <a:ln w="9525">
                  <a:noFill/>
                </a:ln>
                <a:effectLst/>
              </c:spPr>
            </c:marker>
            <c:bubble3D val="0"/>
            <c:extLst>
              <c:ext xmlns:c16="http://schemas.microsoft.com/office/drawing/2014/chart" uri="{C3380CC4-5D6E-409C-BE32-E72D297353CC}">
                <c16:uniqueId val="{00000011-59A7-452B-8D85-E77D35B5AD93}"/>
              </c:ext>
            </c:extLst>
          </c:dPt>
          <c:dLbls>
            <c:dLbl>
              <c:idx val="0"/>
              <c:layout>
                <c:manualLayout>
                  <c:x val="9.844369814991644E-3"/>
                  <c:y val="-3.6150974439553153E-2"/>
                </c:manualLayout>
              </c:layout>
              <c:tx>
                <c:rich>
                  <a:bodyPr/>
                  <a:lstStyle/>
                  <a:p>
                    <a:r>
                      <a:rPr lang="en-US"/>
                      <a:t>Colombia</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9A7-452B-8D85-E77D35B5AD93}"/>
                </c:ext>
              </c:extLst>
            </c:dLbl>
            <c:dLbl>
              <c:idx val="1"/>
              <c:layout>
                <c:manualLayout>
                  <c:x val="-1.8047802837726387E-16"/>
                  <c:y val="4.3897611819457304E-2"/>
                </c:manualLayout>
              </c:layout>
              <c:tx>
                <c:rich>
                  <a:bodyPr/>
                  <a:lstStyle/>
                  <a:p>
                    <a:r>
                      <a:rPr lang="en-US"/>
                      <a:t>Dominican Republic</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9A7-452B-8D85-E77D35B5AD93}"/>
                </c:ext>
              </c:extLst>
            </c:dLbl>
            <c:dLbl>
              <c:idx val="2"/>
              <c:layout>
                <c:manualLayout>
                  <c:x val="-3.188182521614856E-2"/>
                  <c:y val="-4.088339520501353E-2"/>
                </c:manualLayout>
              </c:layout>
              <c:tx>
                <c:rich>
                  <a:bodyPr/>
                  <a:lstStyle/>
                  <a:p>
                    <a:r>
                      <a:rPr lang="en-US"/>
                      <a:t>Egypt</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59A7-452B-8D85-E77D35B5AD93}"/>
                </c:ext>
              </c:extLst>
            </c:dLbl>
            <c:dLbl>
              <c:idx val="3"/>
              <c:layout>
                <c:manualLayout>
                  <c:x val="-2.2072032841949078E-2"/>
                  <c:y val="4.3438607405326686E-2"/>
                </c:manualLayout>
              </c:layout>
              <c:tx>
                <c:rich>
                  <a:bodyPr/>
                  <a:lstStyle/>
                  <a:p>
                    <a:r>
                      <a:rPr lang="en-US"/>
                      <a:t>Andhra</a:t>
                    </a:r>
                    <a:r>
                      <a:rPr lang="en-US" baseline="0"/>
                      <a:t> Pradesh</a:t>
                    </a:r>
                    <a:endParaRPr lang="en-US"/>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9A7-452B-8D85-E77D35B5AD93}"/>
                </c:ext>
              </c:extLst>
            </c:dLbl>
            <c:dLbl>
              <c:idx val="4"/>
              <c:layout>
                <c:manualLayout>
                  <c:x val="-2.4524480935498878E-3"/>
                  <c:y val="-4.088339520501353E-2"/>
                </c:manualLayout>
              </c:layout>
              <c:tx>
                <c:rich>
                  <a:bodyPr/>
                  <a:lstStyle/>
                  <a:p>
                    <a:r>
                      <a:rPr lang="en-US">
                        <a:solidFill>
                          <a:sysClr val="windowText" lastClr="000000"/>
                        </a:solidFill>
                      </a:rPr>
                      <a:t>Odisha</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59A7-452B-8D85-E77D35B5AD93}"/>
                </c:ext>
              </c:extLst>
            </c:dLbl>
            <c:dLbl>
              <c:idx val="5"/>
              <c:layout>
                <c:manualLayout>
                  <c:x val="-3.6786721403248318E-2"/>
                  <c:y val="4.088339520501353E-2"/>
                </c:manualLayout>
              </c:layout>
              <c:tx>
                <c:rich>
                  <a:bodyPr/>
                  <a:lstStyle/>
                  <a:p>
                    <a:r>
                      <a:rPr lang="en-US"/>
                      <a:t>Rajasthan</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9A7-452B-8D85-E77D35B5AD93}"/>
                </c:ext>
              </c:extLst>
            </c:dLbl>
            <c:dLbl>
              <c:idx val="6"/>
              <c:layout>
                <c:manualLayout>
                  <c:x val="-3.6916386806219004E-2"/>
                  <c:y val="-4.3897611819457491E-2"/>
                </c:manualLayout>
              </c:layout>
              <c:tx>
                <c:rich>
                  <a:bodyPr/>
                  <a:lstStyle/>
                  <a:p>
                    <a:r>
                      <a:rPr lang="en-US"/>
                      <a:t>Kenya</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9A7-452B-8D85-E77D35B5AD93}"/>
                </c:ext>
              </c:extLst>
            </c:dLbl>
            <c:dLbl>
              <c:idx val="7"/>
              <c:layout>
                <c:manualLayout>
                  <c:x val="-7.3573442806496633E-3"/>
                  <c:y val="4.8549031805953567E-2"/>
                </c:manualLayout>
              </c:layout>
              <c:tx>
                <c:rich>
                  <a:bodyPr/>
                  <a:lstStyle/>
                  <a:p>
                    <a:r>
                      <a:rPr lang="en-US"/>
                      <a:t>Morocco</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9A7-452B-8D85-E77D35B5AD93}"/>
                </c:ext>
              </c:extLst>
            </c:dLbl>
            <c:dLbl>
              <c:idx val="8"/>
              <c:layout>
                <c:manualLayout>
                  <c:x val="-2.6976929029048764E-2"/>
                  <c:y val="-5.1104244006266911E-2"/>
                </c:manualLayout>
              </c:layout>
              <c:tx>
                <c:rich>
                  <a:bodyPr/>
                  <a:lstStyle/>
                  <a:p>
                    <a:r>
                      <a:rPr lang="en-US"/>
                      <a:t>Pakistan</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9A7-452B-8D85-E77D35B5AD93}"/>
                </c:ext>
              </c:extLst>
            </c:dLbl>
            <c:dLbl>
              <c:idx val="9"/>
              <c:layout>
                <c:manualLayout>
                  <c:x val="-4.9048961870997776E-2"/>
                  <c:y val="5.3659456206580254E-2"/>
                </c:manualLayout>
              </c:layout>
              <c:tx>
                <c:rich>
                  <a:bodyPr/>
                  <a:lstStyle/>
                  <a:p>
                    <a:r>
                      <a:rPr lang="en-US"/>
                      <a:t>Peru</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59A7-452B-8D85-E77D35B5AD93}"/>
                </c:ext>
              </c:extLst>
            </c:dLbl>
            <c:dLbl>
              <c:idx val="10"/>
              <c:layout>
                <c:manualLayout>
                  <c:x val="-1.7227647176235625E-2"/>
                  <c:y val="2.5822124599680821E-2"/>
                </c:manualLayout>
              </c:layout>
              <c:tx>
                <c:rich>
                  <a:bodyPr/>
                  <a:lstStyle/>
                  <a:p>
                    <a:r>
                      <a:rPr lang="en-US"/>
                      <a:t>Philippines</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9A7-452B-8D85-E77D35B5AD93}"/>
                </c:ext>
              </c:extLst>
            </c:dLbl>
            <c:dLbl>
              <c:idx val="11"/>
              <c:layout>
                <c:manualLayout>
                  <c:x val="-9.5645475648445666E-2"/>
                  <c:y val="5.8769880607206948E-2"/>
                </c:manualLayout>
              </c:layout>
              <c:tx>
                <c:rich>
                  <a:bodyPr/>
                  <a:lstStyle/>
                  <a:p>
                    <a:r>
                      <a:rPr lang="en-US"/>
                      <a:t>Senegal</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9A7-452B-8D85-E77D35B5AD93}"/>
                </c:ext>
              </c:extLst>
            </c:dLbl>
            <c:dLbl>
              <c:idx val="12"/>
              <c:layout>
                <c:manualLayout>
                  <c:x val="-5.9066218889950409E-2"/>
                  <c:y val="4.1315399359489219E-2"/>
                </c:manualLayout>
              </c:layout>
              <c:tx>
                <c:rich>
                  <a:bodyPr/>
                  <a:lstStyle/>
                  <a:p>
                    <a:r>
                      <a:rPr lang="en-US"/>
                      <a:t>Tajikistan</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9A7-452B-8D85-E77D35B5AD93}"/>
                </c:ext>
              </c:extLst>
            </c:dLbl>
            <c:dLbl>
              <c:idx val="13"/>
              <c:layout>
                <c:manualLayout>
                  <c:x val="3.1881825216148539E-2"/>
                  <c:y val="7.6656366009399428E-3"/>
                </c:manualLayout>
              </c:layout>
              <c:tx>
                <c:rich>
                  <a:bodyPr/>
                  <a:lstStyle/>
                  <a:p>
                    <a:r>
                      <a:rPr lang="en-US"/>
                      <a:t>Tanzania</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9A7-452B-8D85-E77D35B5AD93}"/>
                </c:ext>
              </c:extLst>
            </c:dLbl>
            <c:dLbl>
              <c:idx val="14"/>
              <c:layout>
                <c:manualLayout>
                  <c:x val="-2.4610924537479383E-2"/>
                  <c:y val="-5.9390886579265889E-2"/>
                </c:manualLayout>
              </c:layout>
              <c:tx>
                <c:rich>
                  <a:bodyPr/>
                  <a:lstStyle/>
                  <a:p>
                    <a:r>
                      <a:rPr lang="en-US"/>
                      <a:t>Uganda</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9A7-452B-8D85-E77D35B5AD93}"/>
                </c:ext>
              </c:extLst>
            </c:dLbl>
            <c:dLbl>
              <c:idx val="15"/>
              <c:tx>
                <c:rich>
                  <a:bodyPr/>
                  <a:lstStyle/>
                  <a:p>
                    <a:r>
                      <a:rPr lang="en-US"/>
                      <a:t>Ukraine</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9A7-452B-8D85-E77D35B5AD93}"/>
                </c:ext>
              </c:extLst>
            </c:dLbl>
            <c:dLbl>
              <c:idx val="16"/>
              <c:tx>
                <c:rich>
                  <a:bodyPr/>
                  <a:lstStyle/>
                  <a:p>
                    <a:r>
                      <a:rPr lang="en-US">
                        <a:solidFill>
                          <a:sysClr val="windowText" lastClr="000000"/>
                        </a:solidFill>
                      </a:rPr>
                      <a:t>Vietnam</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9A7-452B-8D85-E77D35B5AD9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Graphics!$E$304:$E$320</c:f>
              <c:numCache>
                <c:formatCode>0%</c:formatCode>
                <c:ptCount val="17"/>
                <c:pt idx="0">
                  <c:v>6.0146431479134829E-2</c:v>
                </c:pt>
                <c:pt idx="1">
                  <c:v>0.66053256053261677</c:v>
                </c:pt>
                <c:pt idx="2">
                  <c:v>-0.53801321834488514</c:v>
                </c:pt>
                <c:pt idx="3">
                  <c:v>0.1573429485882275</c:v>
                </c:pt>
                <c:pt idx="4">
                  <c:v>-0.40380303188659944</c:v>
                </c:pt>
                <c:pt idx="5">
                  <c:v>-4.436967494694017E-2</c:v>
                </c:pt>
                <c:pt idx="6">
                  <c:v>0.60223338330660681</c:v>
                </c:pt>
                <c:pt idx="7">
                  <c:v>-0.19797374153241595</c:v>
                </c:pt>
                <c:pt idx="8">
                  <c:v>0.10320643672302297</c:v>
                </c:pt>
                <c:pt idx="9">
                  <c:v>-0.4913542364664944</c:v>
                </c:pt>
                <c:pt idx="10">
                  <c:v>0.42984097185696246</c:v>
                </c:pt>
                <c:pt idx="11">
                  <c:v>-0.22659716855953896</c:v>
                </c:pt>
                <c:pt idx="12">
                  <c:v>-8.3578514174714111E-2</c:v>
                </c:pt>
                <c:pt idx="13">
                  <c:v>0.16054698895396474</c:v>
                </c:pt>
                <c:pt idx="14">
                  <c:v>-0.16709806586730497</c:v>
                </c:pt>
                <c:pt idx="15">
                  <c:v>-0.18843410382870346</c:v>
                </c:pt>
                <c:pt idx="16">
                  <c:v>-0.36521531621624276</c:v>
                </c:pt>
              </c:numCache>
            </c:numRef>
          </c:xVal>
          <c:yVal>
            <c:numRef>
              <c:f>Graphics!$F$304:$F$320</c:f>
              <c:numCache>
                <c:formatCode>0%</c:formatCode>
                <c:ptCount val="17"/>
                <c:pt idx="0">
                  <c:v>1.0045401272848191</c:v>
                </c:pt>
                <c:pt idx="1">
                  <c:v>3.0992998175361334E-2</c:v>
                </c:pt>
                <c:pt idx="2">
                  <c:v>0.20475032052208386</c:v>
                </c:pt>
                <c:pt idx="3">
                  <c:v>-0.18550534128676588</c:v>
                </c:pt>
                <c:pt idx="4">
                  <c:v>9.9638138794149334E-3</c:v>
                </c:pt>
                <c:pt idx="5">
                  <c:v>-0.21018983631962757</c:v>
                </c:pt>
                <c:pt idx="6">
                  <c:v>0.35692150378002802</c:v>
                </c:pt>
                <c:pt idx="7">
                  <c:v>-0.36676012519166729</c:v>
                </c:pt>
                <c:pt idx="8">
                  <c:v>-3.3058336246212273E-2</c:v>
                </c:pt>
                <c:pt idx="9">
                  <c:v>-0.34165103824841137</c:v>
                </c:pt>
                <c:pt idx="10">
                  <c:v>6.1621814181673798E-2</c:v>
                </c:pt>
                <c:pt idx="11">
                  <c:v>-0.38200714900566524</c:v>
                </c:pt>
                <c:pt idx="12">
                  <c:v>1.5864879055110079</c:v>
                </c:pt>
                <c:pt idx="13">
                  <c:v>-0.10084211340974812</c:v>
                </c:pt>
                <c:pt idx="14">
                  <c:v>1.7539392514192766</c:v>
                </c:pt>
                <c:pt idx="15">
                  <c:v>4.9059389448325632</c:v>
                </c:pt>
                <c:pt idx="16">
                  <c:v>-0.16098780069921634</c:v>
                </c:pt>
              </c:numCache>
            </c:numRef>
          </c:yVal>
          <c:smooth val="0"/>
          <c:extLst>
            <c:ext xmlns:c16="http://schemas.microsoft.com/office/drawing/2014/chart" uri="{C3380CC4-5D6E-409C-BE32-E72D297353CC}">
              <c16:uniqueId val="{00000000-59A7-452B-8D85-E77D35B5AD93}"/>
            </c:ext>
          </c:extLst>
        </c:ser>
        <c:dLbls>
          <c:showLegendKey val="0"/>
          <c:showVal val="0"/>
          <c:showCatName val="0"/>
          <c:showSerName val="0"/>
          <c:showPercent val="0"/>
          <c:showBubbleSize val="0"/>
        </c:dLbls>
        <c:axId val="1805441408"/>
        <c:axId val="1796641360"/>
      </c:scatterChart>
      <c:valAx>
        <c:axId val="18054414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Change in Costs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641360"/>
        <c:crosses val="autoZero"/>
        <c:crossBetween val="midCat"/>
      </c:valAx>
      <c:valAx>
        <c:axId val="1796641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Change in Tariffs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44140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a:solidFill>
                  <a:sysClr val="windowText" lastClr="000000"/>
                </a:solidFill>
              </a:rPr>
              <a:t>Tariffs, Collection</a:t>
            </a:r>
            <a:r>
              <a:rPr lang="en-US" b="1" baseline="0">
                <a:solidFill>
                  <a:sysClr val="windowText" lastClr="000000"/>
                </a:solidFill>
              </a:rPr>
              <a:t> and Costs of 17 Case Studies (in US$/kWh)</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stacked"/>
        <c:varyColors val="0"/>
        <c:ser>
          <c:idx val="0"/>
          <c:order val="0"/>
          <c:tx>
            <c:strRef>
              <c:f>Graphics!$D$2</c:f>
              <c:strCache>
                <c:ptCount val="1"/>
                <c:pt idx="0">
                  <c:v>Operating Cost</c:v>
                </c:pt>
              </c:strCache>
            </c:strRef>
          </c:tx>
          <c:spPr>
            <a:solidFill>
              <a:schemeClr val="accent1">
                <a:lumMod val="40000"/>
                <a:lumOff val="60000"/>
              </a:schemeClr>
            </a:solidFill>
            <a:ln w="6350">
              <a:solidFill>
                <a:schemeClr val="tx1">
                  <a:lumMod val="95000"/>
                  <a:lumOff val="5000"/>
                </a:schemeClr>
              </a:solidFill>
            </a:ln>
            <a:effectLst/>
          </c:spPr>
          <c:invertIfNegative val="0"/>
          <c:cat>
            <c:strRef>
              <c:f>Graphics!$B$3:$B$19</c:f>
              <c:strCache>
                <c:ptCount val="17"/>
                <c:pt idx="0">
                  <c:v>Senegal</c:v>
                </c:pt>
                <c:pt idx="1">
                  <c:v>Dominican Republic</c:v>
                </c:pt>
                <c:pt idx="2">
                  <c:v>India - Andhra Pradesh</c:v>
                </c:pt>
                <c:pt idx="3">
                  <c:v>Kenya</c:v>
                </c:pt>
                <c:pt idx="4">
                  <c:v>Philippines</c:v>
                </c:pt>
                <c:pt idx="5">
                  <c:v>Tanzania</c:v>
                </c:pt>
                <c:pt idx="6">
                  <c:v>Uganda</c:v>
                </c:pt>
                <c:pt idx="7">
                  <c:v>India - Rajasthan</c:v>
                </c:pt>
                <c:pt idx="8">
                  <c:v>Morocco*</c:v>
                </c:pt>
                <c:pt idx="9">
                  <c:v>Peru</c:v>
                </c:pt>
                <c:pt idx="10">
                  <c:v>Pakistan</c:v>
                </c:pt>
                <c:pt idx="11">
                  <c:v>Colombia</c:v>
                </c:pt>
                <c:pt idx="12">
                  <c:v>India - Odisha</c:v>
                </c:pt>
                <c:pt idx="13">
                  <c:v>Egypt, Arab Rep.</c:v>
                </c:pt>
                <c:pt idx="14">
                  <c:v>Vietnam</c:v>
                </c:pt>
                <c:pt idx="15">
                  <c:v>Ukraine</c:v>
                </c:pt>
                <c:pt idx="16">
                  <c:v>Tajikistan</c:v>
                </c:pt>
              </c:strCache>
            </c:strRef>
          </c:cat>
          <c:val>
            <c:numRef>
              <c:f>Graphics!$D$3:$D$19</c:f>
              <c:numCache>
                <c:formatCode>0.00</c:formatCode>
                <c:ptCount val="17"/>
                <c:pt idx="0">
                  <c:v>0.30759668922583827</c:v>
                </c:pt>
                <c:pt idx="1">
                  <c:v>0.29746539960756707</c:v>
                </c:pt>
                <c:pt idx="2">
                  <c:v>0.10155327150155077</c:v>
                </c:pt>
                <c:pt idx="3">
                  <c:v>0.15014348368633054</c:v>
                </c:pt>
                <c:pt idx="4">
                  <c:v>0.17109671675329524</c:v>
                </c:pt>
                <c:pt idx="5">
                  <c:v>0.15834835217213963</c:v>
                </c:pt>
                <c:pt idx="6">
                  <c:v>0.14351712597539384</c:v>
                </c:pt>
                <c:pt idx="7">
                  <c:v>0.10020909723815437</c:v>
                </c:pt>
                <c:pt idx="9">
                  <c:v>9.6827700690599053E-2</c:v>
                </c:pt>
                <c:pt idx="10">
                  <c:v>9.6981556879379663E-2</c:v>
                </c:pt>
                <c:pt idx="11">
                  <c:v>8.407682402584904E-2</c:v>
                </c:pt>
                <c:pt idx="12">
                  <c:v>9.6008783135311804E-2</c:v>
                </c:pt>
                <c:pt idx="13">
                  <c:v>4.3369216248221244E-2</c:v>
                </c:pt>
                <c:pt idx="14">
                  <c:v>6.61874403365105E-2</c:v>
                </c:pt>
                <c:pt idx="15">
                  <c:v>5.6252249277738968E-2</c:v>
                </c:pt>
                <c:pt idx="16">
                  <c:v>1.4586734396247795E-2</c:v>
                </c:pt>
              </c:numCache>
            </c:numRef>
          </c:val>
          <c:extLst>
            <c:ext xmlns:c16="http://schemas.microsoft.com/office/drawing/2014/chart" uri="{C3380CC4-5D6E-409C-BE32-E72D297353CC}">
              <c16:uniqueId val="{00000000-FE55-49BD-B4EB-34755E31A6AD}"/>
            </c:ext>
          </c:extLst>
        </c:ser>
        <c:ser>
          <c:idx val="1"/>
          <c:order val="1"/>
          <c:tx>
            <c:strRef>
              <c:f>Graphics!$E$2</c:f>
              <c:strCache>
                <c:ptCount val="1"/>
                <c:pt idx="0">
                  <c:v>Capital Cost</c:v>
                </c:pt>
              </c:strCache>
            </c:strRef>
          </c:tx>
          <c:spPr>
            <a:solidFill>
              <a:schemeClr val="accent1">
                <a:lumMod val="20000"/>
                <a:lumOff val="80000"/>
              </a:schemeClr>
            </a:solidFill>
            <a:ln w="6350">
              <a:solidFill>
                <a:schemeClr val="tx1">
                  <a:lumMod val="95000"/>
                  <a:lumOff val="5000"/>
                </a:schemeClr>
              </a:solidFill>
            </a:ln>
            <a:effectLst/>
          </c:spPr>
          <c:invertIfNegative val="0"/>
          <c:dPt>
            <c:idx val="8"/>
            <c:invertIfNegative val="0"/>
            <c:bubble3D val="0"/>
            <c:spPr>
              <a:solidFill>
                <a:schemeClr val="bg2">
                  <a:lumMod val="90000"/>
                </a:schemeClr>
              </a:solidFill>
              <a:ln w="6350">
                <a:solidFill>
                  <a:schemeClr val="tx1">
                    <a:lumMod val="95000"/>
                    <a:lumOff val="5000"/>
                  </a:schemeClr>
                </a:solidFill>
              </a:ln>
              <a:effectLst/>
            </c:spPr>
            <c:extLst>
              <c:ext xmlns:c16="http://schemas.microsoft.com/office/drawing/2014/chart" uri="{C3380CC4-5D6E-409C-BE32-E72D297353CC}">
                <c16:uniqueId val="{00000005-FE55-49BD-B4EB-34755E31A6AD}"/>
              </c:ext>
            </c:extLst>
          </c:dPt>
          <c:cat>
            <c:strRef>
              <c:f>Graphics!$B$3:$B$19</c:f>
              <c:strCache>
                <c:ptCount val="17"/>
                <c:pt idx="0">
                  <c:v>Senegal</c:v>
                </c:pt>
                <c:pt idx="1">
                  <c:v>Dominican Republic</c:v>
                </c:pt>
                <c:pt idx="2">
                  <c:v>India - Andhra Pradesh</c:v>
                </c:pt>
                <c:pt idx="3">
                  <c:v>Kenya</c:v>
                </c:pt>
                <c:pt idx="4">
                  <c:v>Philippines</c:v>
                </c:pt>
                <c:pt idx="5">
                  <c:v>Tanzania</c:v>
                </c:pt>
                <c:pt idx="6">
                  <c:v>Uganda</c:v>
                </c:pt>
                <c:pt idx="7">
                  <c:v>India - Rajasthan</c:v>
                </c:pt>
                <c:pt idx="8">
                  <c:v>Morocco*</c:v>
                </c:pt>
                <c:pt idx="9">
                  <c:v>Peru</c:v>
                </c:pt>
                <c:pt idx="10">
                  <c:v>Pakistan</c:v>
                </c:pt>
                <c:pt idx="11">
                  <c:v>Colombia</c:v>
                </c:pt>
                <c:pt idx="12">
                  <c:v>India - Odisha</c:v>
                </c:pt>
                <c:pt idx="13">
                  <c:v>Egypt, Arab Rep.</c:v>
                </c:pt>
                <c:pt idx="14">
                  <c:v>Vietnam</c:v>
                </c:pt>
                <c:pt idx="15">
                  <c:v>Ukraine</c:v>
                </c:pt>
                <c:pt idx="16">
                  <c:v>Tajikistan</c:v>
                </c:pt>
              </c:strCache>
            </c:strRef>
          </c:cat>
          <c:val>
            <c:numRef>
              <c:f>Graphics!$E$3:$E$19</c:f>
              <c:numCache>
                <c:formatCode>0.00</c:formatCode>
                <c:ptCount val="17"/>
                <c:pt idx="0">
                  <c:v>4.7150139449106232E-2</c:v>
                </c:pt>
                <c:pt idx="1">
                  <c:v>7.022778123398743E-3</c:v>
                </c:pt>
                <c:pt idx="2">
                  <c:v>9.9181326298846156E-2</c:v>
                </c:pt>
                <c:pt idx="3">
                  <c:v>4.4454476935473747E-2</c:v>
                </c:pt>
                <c:pt idx="4">
                  <c:v>2.2921494579672769E-2</c:v>
                </c:pt>
                <c:pt idx="5">
                  <c:v>2.8729228204619206E-2</c:v>
                </c:pt>
                <c:pt idx="6">
                  <c:v>4.1193167669132752E-2</c:v>
                </c:pt>
                <c:pt idx="7">
                  <c:v>6.5539585275864468E-2</c:v>
                </c:pt>
                <c:pt idx="8">
                  <c:v>0.14204824028746357</c:v>
                </c:pt>
                <c:pt idx="9">
                  <c:v>3.4846530460923661E-2</c:v>
                </c:pt>
                <c:pt idx="10">
                  <c:v>3.296163884929669E-2</c:v>
                </c:pt>
                <c:pt idx="11">
                  <c:v>3.8507449887705505E-2</c:v>
                </c:pt>
                <c:pt idx="12">
                  <c:v>7.3982136844698287E-3</c:v>
                </c:pt>
                <c:pt idx="13">
                  <c:v>3.4367871356928432E-2</c:v>
                </c:pt>
                <c:pt idx="14">
                  <c:v>9.2105706494619993E-3</c:v>
                </c:pt>
                <c:pt idx="15">
                  <c:v>3.6351040869978118E-3</c:v>
                </c:pt>
                <c:pt idx="16">
                  <c:v>1.1056517651919132E-2</c:v>
                </c:pt>
              </c:numCache>
            </c:numRef>
          </c:val>
          <c:extLst>
            <c:ext xmlns:c16="http://schemas.microsoft.com/office/drawing/2014/chart" uri="{C3380CC4-5D6E-409C-BE32-E72D297353CC}">
              <c16:uniqueId val="{00000001-FE55-49BD-B4EB-34755E31A6AD}"/>
            </c:ext>
          </c:extLst>
        </c:ser>
        <c:dLbls>
          <c:showLegendKey val="0"/>
          <c:showVal val="0"/>
          <c:showCatName val="0"/>
          <c:showSerName val="0"/>
          <c:showPercent val="0"/>
          <c:showBubbleSize val="0"/>
        </c:dLbls>
        <c:gapWidth val="219"/>
        <c:overlap val="100"/>
        <c:axId val="2004557136"/>
        <c:axId val="2109273520"/>
      </c:barChart>
      <c:lineChart>
        <c:grouping val="standard"/>
        <c:varyColors val="0"/>
        <c:ser>
          <c:idx val="2"/>
          <c:order val="2"/>
          <c:tx>
            <c:strRef>
              <c:f>Graphics!$F$2</c:f>
              <c:strCache>
                <c:ptCount val="1"/>
                <c:pt idx="0">
                  <c:v>Cash Collected</c:v>
                </c:pt>
              </c:strCache>
            </c:strRef>
          </c:tx>
          <c:spPr>
            <a:ln w="28575" cap="rnd">
              <a:noFill/>
              <a:round/>
            </a:ln>
            <a:effectLst/>
          </c:spPr>
          <c:marker>
            <c:symbol val="diamond"/>
            <c:size val="9"/>
            <c:spPr>
              <a:solidFill>
                <a:srgbClr val="C00000"/>
              </a:solidFill>
              <a:ln w="9525">
                <a:solidFill>
                  <a:schemeClr val="accent3"/>
                </a:solidFill>
              </a:ln>
              <a:effectLst/>
            </c:spPr>
          </c:marker>
          <c:cat>
            <c:multiLvlStrRef>
              <c:f>Graphics!$B$3:$C$19</c:f>
              <c:multiLvlStrCache>
                <c:ptCount val="17"/>
                <c:lvl>
                  <c:pt idx="0">
                    <c:v>0.35</c:v>
                  </c:pt>
                  <c:pt idx="1">
                    <c:v>0.30</c:v>
                  </c:pt>
                  <c:pt idx="2">
                    <c:v>0.20</c:v>
                  </c:pt>
                  <c:pt idx="3">
                    <c:v>0.19</c:v>
                  </c:pt>
                  <c:pt idx="4">
                    <c:v>0.19</c:v>
                  </c:pt>
                  <c:pt idx="5">
                    <c:v>0.19</c:v>
                  </c:pt>
                  <c:pt idx="6">
                    <c:v>0.18</c:v>
                  </c:pt>
                  <c:pt idx="7">
                    <c:v>0.17</c:v>
                  </c:pt>
                  <c:pt idx="8">
                    <c:v>0.14</c:v>
                  </c:pt>
                  <c:pt idx="9">
                    <c:v>0.13</c:v>
                  </c:pt>
                  <c:pt idx="10">
                    <c:v>0.13</c:v>
                  </c:pt>
                  <c:pt idx="11">
                    <c:v>0.12</c:v>
                  </c:pt>
                  <c:pt idx="12">
                    <c:v>0.10</c:v>
                  </c:pt>
                  <c:pt idx="13">
                    <c:v>0.08</c:v>
                  </c:pt>
                  <c:pt idx="14">
                    <c:v>0.08</c:v>
                  </c:pt>
                  <c:pt idx="15">
                    <c:v>0.06</c:v>
                  </c:pt>
                  <c:pt idx="16">
                    <c:v>0.03</c:v>
                  </c:pt>
                </c:lvl>
                <c:lvl>
                  <c:pt idx="0">
                    <c:v>Senegal</c:v>
                  </c:pt>
                  <c:pt idx="1">
                    <c:v>Dominican Republic</c:v>
                  </c:pt>
                  <c:pt idx="2">
                    <c:v>India - Andhra Pradesh</c:v>
                  </c:pt>
                  <c:pt idx="3">
                    <c:v>Kenya</c:v>
                  </c:pt>
                  <c:pt idx="4">
                    <c:v>Philippines</c:v>
                  </c:pt>
                  <c:pt idx="5">
                    <c:v>Tanzania</c:v>
                  </c:pt>
                  <c:pt idx="6">
                    <c:v>Uganda</c:v>
                  </c:pt>
                  <c:pt idx="7">
                    <c:v>India - Rajasthan</c:v>
                  </c:pt>
                  <c:pt idx="8">
                    <c:v>Morocco*</c:v>
                  </c:pt>
                  <c:pt idx="9">
                    <c:v>Peru</c:v>
                  </c:pt>
                  <c:pt idx="10">
                    <c:v>Pakistan</c:v>
                  </c:pt>
                  <c:pt idx="11">
                    <c:v>Colombia</c:v>
                  </c:pt>
                  <c:pt idx="12">
                    <c:v>India - Odisha</c:v>
                  </c:pt>
                  <c:pt idx="13">
                    <c:v>Egypt, Arab Rep.</c:v>
                  </c:pt>
                  <c:pt idx="14">
                    <c:v>Vietnam</c:v>
                  </c:pt>
                  <c:pt idx="15">
                    <c:v>Ukraine</c:v>
                  </c:pt>
                  <c:pt idx="16">
                    <c:v>Tajikistan</c:v>
                  </c:pt>
                </c:lvl>
              </c:multiLvlStrCache>
            </c:multiLvlStrRef>
          </c:cat>
          <c:val>
            <c:numRef>
              <c:f>Graphics!$F$3:$F$19</c:f>
              <c:numCache>
                <c:formatCode>0.00</c:formatCode>
                <c:ptCount val="17"/>
                <c:pt idx="0">
                  <c:v>0.24547414880105803</c:v>
                </c:pt>
                <c:pt idx="1">
                  <c:v>0.18566127438730273</c:v>
                </c:pt>
                <c:pt idx="3">
                  <c:v>0.17453263019357818</c:v>
                </c:pt>
                <c:pt idx="4">
                  <c:v>0.18990398911596443</c:v>
                </c:pt>
                <c:pt idx="5">
                  <c:v>0.13044983849955272</c:v>
                </c:pt>
                <c:pt idx="6">
                  <c:v>0.16700612214939353</c:v>
                </c:pt>
                <c:pt idx="9">
                  <c:v>0.12780812370713965</c:v>
                </c:pt>
                <c:pt idx="10">
                  <c:v>9.4787839497394624E-2</c:v>
                </c:pt>
                <c:pt idx="11">
                  <c:v>0.12324619676179702</c:v>
                </c:pt>
                <c:pt idx="12">
                  <c:v>8.6300865244086866E-2</c:v>
                </c:pt>
                <c:pt idx="13">
                  <c:v>3.821378010573586E-2</c:v>
                </c:pt>
                <c:pt idx="14">
                  <c:v>6.6735415310346394E-2</c:v>
                </c:pt>
                <c:pt idx="16">
                  <c:v>1.2815038344222717E-2</c:v>
                </c:pt>
              </c:numCache>
            </c:numRef>
          </c:val>
          <c:smooth val="0"/>
          <c:extLst>
            <c:ext xmlns:c16="http://schemas.microsoft.com/office/drawing/2014/chart" uri="{C3380CC4-5D6E-409C-BE32-E72D297353CC}">
              <c16:uniqueId val="{00000002-FE55-49BD-B4EB-34755E31A6AD}"/>
            </c:ext>
          </c:extLst>
        </c:ser>
        <c:ser>
          <c:idx val="3"/>
          <c:order val="3"/>
          <c:tx>
            <c:strRef>
              <c:f>Graphics!$G$2</c:f>
              <c:strCache>
                <c:ptCount val="1"/>
                <c:pt idx="0">
                  <c:v>Billed tariff revenue</c:v>
                </c:pt>
              </c:strCache>
            </c:strRef>
          </c:tx>
          <c:spPr>
            <a:ln w="28575" cap="rnd">
              <a:noFill/>
              <a:round/>
            </a:ln>
            <a:effectLst/>
          </c:spPr>
          <c:marker>
            <c:symbol val="triangle"/>
            <c:size val="8"/>
            <c:spPr>
              <a:solidFill>
                <a:schemeClr val="tx1"/>
              </a:solidFill>
              <a:ln w="9525">
                <a:noFill/>
              </a:ln>
              <a:effectLst/>
            </c:spPr>
          </c:marker>
          <c:cat>
            <c:multiLvlStrRef>
              <c:f>Graphics!$B$3:$C$19</c:f>
              <c:multiLvlStrCache>
                <c:ptCount val="17"/>
                <c:lvl>
                  <c:pt idx="0">
                    <c:v>0.35</c:v>
                  </c:pt>
                  <c:pt idx="1">
                    <c:v>0.30</c:v>
                  </c:pt>
                  <c:pt idx="2">
                    <c:v>0.20</c:v>
                  </c:pt>
                  <c:pt idx="3">
                    <c:v>0.19</c:v>
                  </c:pt>
                  <c:pt idx="4">
                    <c:v>0.19</c:v>
                  </c:pt>
                  <c:pt idx="5">
                    <c:v>0.19</c:v>
                  </c:pt>
                  <c:pt idx="6">
                    <c:v>0.18</c:v>
                  </c:pt>
                  <c:pt idx="7">
                    <c:v>0.17</c:v>
                  </c:pt>
                  <c:pt idx="8">
                    <c:v>0.14</c:v>
                  </c:pt>
                  <c:pt idx="9">
                    <c:v>0.13</c:v>
                  </c:pt>
                  <c:pt idx="10">
                    <c:v>0.13</c:v>
                  </c:pt>
                  <c:pt idx="11">
                    <c:v>0.12</c:v>
                  </c:pt>
                  <c:pt idx="12">
                    <c:v>0.10</c:v>
                  </c:pt>
                  <c:pt idx="13">
                    <c:v>0.08</c:v>
                  </c:pt>
                  <c:pt idx="14">
                    <c:v>0.08</c:v>
                  </c:pt>
                  <c:pt idx="15">
                    <c:v>0.06</c:v>
                  </c:pt>
                  <c:pt idx="16">
                    <c:v>0.03</c:v>
                  </c:pt>
                </c:lvl>
                <c:lvl>
                  <c:pt idx="0">
                    <c:v>Senegal</c:v>
                  </c:pt>
                  <c:pt idx="1">
                    <c:v>Dominican Republic</c:v>
                  </c:pt>
                  <c:pt idx="2">
                    <c:v>India - Andhra Pradesh</c:v>
                  </c:pt>
                  <c:pt idx="3">
                    <c:v>Kenya</c:v>
                  </c:pt>
                  <c:pt idx="4">
                    <c:v>Philippines</c:v>
                  </c:pt>
                  <c:pt idx="5">
                    <c:v>Tanzania</c:v>
                  </c:pt>
                  <c:pt idx="6">
                    <c:v>Uganda</c:v>
                  </c:pt>
                  <c:pt idx="7">
                    <c:v>India - Rajasthan</c:v>
                  </c:pt>
                  <c:pt idx="8">
                    <c:v>Morocco*</c:v>
                  </c:pt>
                  <c:pt idx="9">
                    <c:v>Peru</c:v>
                  </c:pt>
                  <c:pt idx="10">
                    <c:v>Pakistan</c:v>
                  </c:pt>
                  <c:pt idx="11">
                    <c:v>Colombia</c:v>
                  </c:pt>
                  <c:pt idx="12">
                    <c:v>India - Odisha</c:v>
                  </c:pt>
                  <c:pt idx="13">
                    <c:v>Egypt, Arab Rep.</c:v>
                  </c:pt>
                  <c:pt idx="14">
                    <c:v>Vietnam</c:v>
                  </c:pt>
                  <c:pt idx="15">
                    <c:v>Ukraine</c:v>
                  </c:pt>
                  <c:pt idx="16">
                    <c:v>Tajikistan</c:v>
                  </c:pt>
                </c:lvl>
              </c:multiLvlStrCache>
            </c:multiLvlStrRef>
          </c:cat>
          <c:val>
            <c:numRef>
              <c:f>Graphics!$G$3:$G$19</c:f>
              <c:numCache>
                <c:formatCode>0.00</c:formatCode>
                <c:ptCount val="17"/>
                <c:pt idx="0">
                  <c:v>0.25002728403684271</c:v>
                </c:pt>
                <c:pt idx="1">
                  <c:v>0.19994913104067191</c:v>
                </c:pt>
                <c:pt idx="2">
                  <c:v>7.625741575799326E-2</c:v>
                </c:pt>
                <c:pt idx="3">
                  <c:v>0.17534188087123231</c:v>
                </c:pt>
                <c:pt idx="4">
                  <c:v>0.19008683502954904</c:v>
                </c:pt>
                <c:pt idx="5">
                  <c:v>0.12647004325258329</c:v>
                </c:pt>
                <c:pt idx="6">
                  <c:v>0.17050627485687991</c:v>
                </c:pt>
                <c:pt idx="7">
                  <c:v>7.3946319202159619E-2</c:v>
                </c:pt>
                <c:pt idx="8">
                  <c:v>0.1195309636789323</c:v>
                </c:pt>
                <c:pt idx="9">
                  <c:v>0.12909937855398559</c:v>
                </c:pt>
                <c:pt idx="10">
                  <c:v>0.1034632374148087</c:v>
                </c:pt>
                <c:pt idx="11">
                  <c:v>0.12756774655984646</c:v>
                </c:pt>
                <c:pt idx="12">
                  <c:v>9.4558300206910459E-2</c:v>
                </c:pt>
                <c:pt idx="13">
                  <c:v>4.3142891822621876E-2</c:v>
                </c:pt>
                <c:pt idx="14">
                  <c:v>6.7060325292006687E-2</c:v>
                </c:pt>
                <c:pt idx="15">
                  <c:v>6.3777527455890229E-2</c:v>
                </c:pt>
                <c:pt idx="16">
                  <c:v>1.7232131488894156E-2</c:v>
                </c:pt>
              </c:numCache>
            </c:numRef>
          </c:val>
          <c:smooth val="0"/>
          <c:extLst>
            <c:ext xmlns:c16="http://schemas.microsoft.com/office/drawing/2014/chart" uri="{C3380CC4-5D6E-409C-BE32-E72D297353CC}">
              <c16:uniqueId val="{00000003-FE55-49BD-B4EB-34755E31A6AD}"/>
            </c:ext>
          </c:extLst>
        </c:ser>
        <c:dLbls>
          <c:showLegendKey val="0"/>
          <c:showVal val="0"/>
          <c:showCatName val="0"/>
          <c:showSerName val="0"/>
          <c:showPercent val="0"/>
          <c:showBubbleSize val="0"/>
        </c:dLbls>
        <c:marker val="1"/>
        <c:smooth val="0"/>
        <c:axId val="2004557136"/>
        <c:axId val="2109273520"/>
      </c:lineChart>
      <c:catAx>
        <c:axId val="2004557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09273520"/>
        <c:crosses val="autoZero"/>
        <c:auto val="1"/>
        <c:lblAlgn val="ctr"/>
        <c:lblOffset val="100"/>
        <c:noMultiLvlLbl val="0"/>
      </c:catAx>
      <c:valAx>
        <c:axId val="21092735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5571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a:solidFill>
                  <a:sysClr val="windowText" lastClr="000000"/>
                </a:solidFill>
              </a:rPr>
              <a:t>Cost Recovery and Sector Reform Index</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tx1"/>
              </a:solidFill>
              <a:ln w="9525">
                <a:noFill/>
              </a:ln>
              <a:effectLst/>
            </c:spPr>
          </c:marker>
          <c:dLbls>
            <c:dLbl>
              <c:idx val="0"/>
              <c:tx>
                <c:rich>
                  <a:bodyPr/>
                  <a:lstStyle/>
                  <a:p>
                    <a:fld id="{67EB32DB-00A7-42E9-A405-2D839F9B164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4CE-48B3-956C-CB3451D57A0C}"/>
                </c:ext>
              </c:extLst>
            </c:dLbl>
            <c:dLbl>
              <c:idx val="1"/>
              <c:layout>
                <c:manualLayout>
                  <c:x val="-0.10243902439024399"/>
                  <c:y val="5.0177387821381668E-2"/>
                </c:manualLayout>
              </c:layout>
              <c:tx>
                <c:rich>
                  <a:bodyPr/>
                  <a:lstStyle/>
                  <a:p>
                    <a:fld id="{697A83AA-EEAC-4658-AB00-3B42706E4CF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B4CE-48B3-956C-CB3451D57A0C}"/>
                </c:ext>
              </c:extLst>
            </c:dLbl>
            <c:dLbl>
              <c:idx val="2"/>
              <c:tx>
                <c:rich>
                  <a:bodyPr/>
                  <a:lstStyle/>
                  <a:p>
                    <a:fld id="{F5B832AC-F98E-4872-949E-7CCF286B0B7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4CE-48B3-956C-CB3451D57A0C}"/>
                </c:ext>
              </c:extLst>
            </c:dLbl>
            <c:dLbl>
              <c:idx val="3"/>
              <c:layout>
                <c:manualLayout>
                  <c:x val="-8.7804878048780483E-2"/>
                  <c:y val="-7.5266081732072498E-2"/>
                </c:manualLayout>
              </c:layout>
              <c:tx>
                <c:rich>
                  <a:bodyPr/>
                  <a:lstStyle/>
                  <a:p>
                    <a:fld id="{BB76A577-CEC1-4A1A-872C-221A3434976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B4CE-48B3-956C-CB3451D57A0C}"/>
                </c:ext>
              </c:extLst>
            </c:dLbl>
            <c:dLbl>
              <c:idx val="4"/>
              <c:layout>
                <c:manualLayout>
                  <c:x val="-7.3170731707317069E-2"/>
                  <c:y val="2.5088693910690862E-2"/>
                </c:manualLayout>
              </c:layout>
              <c:tx>
                <c:rich>
                  <a:bodyPr/>
                  <a:lstStyle/>
                  <a:p>
                    <a:fld id="{A77952C0-4727-4DAD-84D5-0A85B5DB2EB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B4CE-48B3-956C-CB3451D57A0C}"/>
                </c:ext>
              </c:extLst>
            </c:dLbl>
            <c:dLbl>
              <c:idx val="5"/>
              <c:tx>
                <c:rich>
                  <a:bodyPr/>
                  <a:lstStyle/>
                  <a:p>
                    <a:fld id="{EA042D32-992D-48BF-AF4C-103660A88E0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4CE-48B3-956C-CB3451D57A0C}"/>
                </c:ext>
              </c:extLst>
            </c:dLbl>
            <c:dLbl>
              <c:idx val="6"/>
              <c:tx>
                <c:rich>
                  <a:bodyPr/>
                  <a:lstStyle/>
                  <a:p>
                    <a:fld id="{72830CD6-12A3-4FDC-AC35-8828E4FBBF9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4CE-48B3-956C-CB3451D57A0C}"/>
                </c:ext>
              </c:extLst>
            </c:dLbl>
            <c:dLbl>
              <c:idx val="7"/>
              <c:tx>
                <c:rich>
                  <a:bodyPr/>
                  <a:lstStyle/>
                  <a:p>
                    <a:fld id="{E21A3DD9-0772-4B74-B2E7-1D2BEF3E916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4CE-48B3-956C-CB3451D57A0C}"/>
                </c:ext>
              </c:extLst>
            </c:dLbl>
            <c:dLbl>
              <c:idx val="8"/>
              <c:layout>
                <c:manualLayout>
                  <c:x val="0"/>
                  <c:y val="3.6239224537664538E-2"/>
                </c:manualLayout>
              </c:layout>
              <c:tx>
                <c:rich>
                  <a:bodyPr/>
                  <a:lstStyle/>
                  <a:p>
                    <a:fld id="{0BD8D3FA-7648-4BAE-AC4B-CB83A353407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B4CE-48B3-956C-CB3451D57A0C}"/>
                </c:ext>
              </c:extLst>
            </c:dLbl>
            <c:dLbl>
              <c:idx val="9"/>
              <c:layout>
                <c:manualLayout>
                  <c:x val="1.2195121951219513E-2"/>
                  <c:y val="-2.5553004162996792E-17"/>
                </c:manualLayout>
              </c:layout>
              <c:tx>
                <c:rich>
                  <a:bodyPr/>
                  <a:lstStyle/>
                  <a:p>
                    <a:fld id="{B3B1FB95-C972-4FD3-81AD-6D1387B6131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B4CE-48B3-956C-CB3451D57A0C}"/>
                </c:ext>
              </c:extLst>
            </c:dLbl>
            <c:dLbl>
              <c:idx val="10"/>
              <c:layout>
                <c:manualLayout>
                  <c:x val="-8.292682926829277E-2"/>
                  <c:y val="-4.1814489851151389E-2"/>
                </c:manualLayout>
              </c:layout>
              <c:tx>
                <c:rich>
                  <a:bodyPr/>
                  <a:lstStyle/>
                  <a:p>
                    <a:fld id="{4AD268A6-69EA-47BD-AE15-BF304986B31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B4CE-48B3-956C-CB3451D57A0C}"/>
                </c:ext>
              </c:extLst>
            </c:dLbl>
            <c:dLbl>
              <c:idx val="11"/>
              <c:tx>
                <c:rich>
                  <a:bodyPr/>
                  <a:lstStyle/>
                  <a:p>
                    <a:fld id="{7465A12A-1442-412F-BF3C-51249A1D120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B4CE-48B3-956C-CB3451D57A0C}"/>
                </c:ext>
              </c:extLst>
            </c:dLbl>
            <c:dLbl>
              <c:idx val="12"/>
              <c:tx>
                <c:rich>
                  <a:bodyPr/>
                  <a:lstStyle/>
                  <a:p>
                    <a:fld id="{B3DEC811-F994-4113-BA06-EEC97C0F3F9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B4CE-48B3-956C-CB3451D57A0C}"/>
                </c:ext>
              </c:extLst>
            </c:dLbl>
            <c:dLbl>
              <c:idx val="13"/>
              <c:tx>
                <c:rich>
                  <a:bodyPr/>
                  <a:lstStyle/>
                  <a:p>
                    <a:fld id="{E5FBE163-93EB-45A5-9256-EEA0350799F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B4CE-48B3-956C-CB3451D57A0C}"/>
                </c:ext>
              </c:extLst>
            </c:dLbl>
            <c:dLbl>
              <c:idx val="14"/>
              <c:tx>
                <c:rich>
                  <a:bodyPr/>
                  <a:lstStyle/>
                  <a:p>
                    <a:fld id="{F19FF269-B072-4610-8E4A-DA8907A3215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4CE-48B3-956C-CB3451D57A0C}"/>
                </c:ext>
              </c:extLst>
            </c:dLbl>
            <c:dLbl>
              <c:idx val="15"/>
              <c:tx>
                <c:rich>
                  <a:bodyPr/>
                  <a:lstStyle/>
                  <a:p>
                    <a:fld id="{4486C1AD-4ABB-465B-8D6B-976770FEA63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B4CE-48B3-956C-CB3451D57A0C}"/>
                </c:ext>
              </c:extLst>
            </c:dLbl>
            <c:dLbl>
              <c:idx val="16"/>
              <c:tx>
                <c:rich>
                  <a:bodyPr/>
                  <a:lstStyle/>
                  <a:p>
                    <a:fld id="{06A26E56-2A69-4800-A8BD-F2770932D4C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B4CE-48B3-956C-CB3451D57A0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Graphics!$C$332:$C$348</c:f>
              <c:numCache>
                <c:formatCode>0%</c:formatCode>
                <c:ptCount val="17"/>
                <c:pt idx="0">
                  <c:v>1.0406534418093973</c:v>
                </c:pt>
                <c:pt idx="1">
                  <c:v>0.65667288802700041</c:v>
                </c:pt>
                <c:pt idx="2">
                  <c:v>0.55498466885919051</c:v>
                </c:pt>
                <c:pt idx="3">
                  <c:v>0.37989174060478015</c:v>
                </c:pt>
                <c:pt idx="4">
                  <c:v>0.91442845373130077</c:v>
                </c:pt>
                <c:pt idx="5">
                  <c:v>0.44613518539373803</c:v>
                </c:pt>
                <c:pt idx="6">
                  <c:v>0.90104685738204815</c:v>
                </c:pt>
                <c:pt idx="7">
                  <c:v>0.84148148148148139</c:v>
                </c:pt>
                <c:pt idx="8">
                  <c:v>0.79621896963994743</c:v>
                </c:pt>
                <c:pt idx="9">
                  <c:v>0.98044528094054995</c:v>
                </c:pt>
                <c:pt idx="10">
                  <c:v>0.97973707583216474</c:v>
                </c:pt>
                <c:pt idx="11">
                  <c:v>0.7048048462356894</c:v>
                </c:pt>
                <c:pt idx="12">
                  <c:v>0.67199477884186576</c:v>
                </c:pt>
                <c:pt idx="13">
                  <c:v>0.67602992832109032</c:v>
                </c:pt>
                <c:pt idx="14">
                  <c:v>0.92310109790100714</c:v>
                </c:pt>
                <c:pt idx="15">
                  <c:v>1.0649581902118934</c:v>
                </c:pt>
                <c:pt idx="16">
                  <c:v>0.88941769703292295</c:v>
                </c:pt>
              </c:numCache>
            </c:numRef>
          </c:xVal>
          <c:yVal>
            <c:numRef>
              <c:f>Graphics!$G$332:$G$348</c:f>
              <c:numCache>
                <c:formatCode>0</c:formatCode>
                <c:ptCount val="17"/>
                <c:pt idx="0">
                  <c:v>0.83079777456314585</c:v>
                </c:pt>
                <c:pt idx="1">
                  <c:v>0.82388112289852844</c:v>
                </c:pt>
                <c:pt idx="2">
                  <c:v>0.46651799754168954</c:v>
                </c:pt>
                <c:pt idx="3">
                  <c:v>0.81</c:v>
                </c:pt>
                <c:pt idx="4">
                  <c:v>0.81299999999999994</c:v>
                </c:pt>
                <c:pt idx="5">
                  <c:v>0.81150000000000011</c:v>
                </c:pt>
                <c:pt idx="6">
                  <c:v>0.66409198647412593</c:v>
                </c:pt>
                <c:pt idx="7">
                  <c:v>0.41646767301464893</c:v>
                </c:pt>
                <c:pt idx="8">
                  <c:v>0.72032125812016357</c:v>
                </c:pt>
                <c:pt idx="9">
                  <c:v>0.9129102550732503</c:v>
                </c:pt>
                <c:pt idx="10">
                  <c:v>0.93318090335642012</c:v>
                </c:pt>
                <c:pt idx="11">
                  <c:v>0.4989858012170385</c:v>
                </c:pt>
                <c:pt idx="12">
                  <c:v>0.12533322499034733</c:v>
                </c:pt>
                <c:pt idx="13">
                  <c:v>0.33913694345885681</c:v>
                </c:pt>
                <c:pt idx="14">
                  <c:v>0.83499999999999996</c:v>
                </c:pt>
                <c:pt idx="15">
                  <c:v>0.85821218235905206</c:v>
                </c:pt>
                <c:pt idx="16">
                  <c:v>0.60515984025355929</c:v>
                </c:pt>
              </c:numCache>
            </c:numRef>
          </c:yVal>
          <c:smooth val="0"/>
          <c:extLst>
            <c:ext xmlns:c15="http://schemas.microsoft.com/office/drawing/2012/chart" uri="{02D57815-91ED-43cb-92C2-25804820EDAC}">
              <c15:datalabelsRange>
                <c15:f>Graphics!$B$332:$B$348</c15:f>
                <c15:dlblRangeCache>
                  <c:ptCount val="17"/>
                  <c:pt idx="0">
                    <c:v>Colombia</c:v>
                  </c:pt>
                  <c:pt idx="1">
                    <c:v>Dominican Republic</c:v>
                  </c:pt>
                  <c:pt idx="2">
                    <c:v>Egypt, Arab Rep.</c:v>
                  </c:pt>
                  <c:pt idx="3">
                    <c:v>India - Andhra Pradesh</c:v>
                  </c:pt>
                  <c:pt idx="4">
                    <c:v>India - Odisha</c:v>
                  </c:pt>
                  <c:pt idx="5">
                    <c:v>India - Rajasthan</c:v>
                  </c:pt>
                  <c:pt idx="6">
                    <c:v>Kenya</c:v>
                  </c:pt>
                  <c:pt idx="7">
                    <c:v>Morocco</c:v>
                  </c:pt>
                  <c:pt idx="8">
                    <c:v>Pakistan</c:v>
                  </c:pt>
                  <c:pt idx="9">
                    <c:v>Peru</c:v>
                  </c:pt>
                  <c:pt idx="10">
                    <c:v>Philippines</c:v>
                  </c:pt>
                  <c:pt idx="11">
                    <c:v>Senegal</c:v>
                  </c:pt>
                  <c:pt idx="12">
                    <c:v>Tajikistan</c:v>
                  </c:pt>
                  <c:pt idx="13">
                    <c:v>Tanzania</c:v>
                  </c:pt>
                  <c:pt idx="14">
                    <c:v>Uganda</c:v>
                  </c:pt>
                  <c:pt idx="15">
                    <c:v>Ukraine</c:v>
                  </c:pt>
                  <c:pt idx="16">
                    <c:v>Vietnam</c:v>
                  </c:pt>
                </c15:dlblRangeCache>
              </c15:datalabelsRange>
            </c:ext>
            <c:ext xmlns:c16="http://schemas.microsoft.com/office/drawing/2014/chart" uri="{C3380CC4-5D6E-409C-BE32-E72D297353CC}">
              <c16:uniqueId val="{00000000-B4CE-48B3-956C-CB3451D57A0C}"/>
            </c:ext>
          </c:extLst>
        </c:ser>
        <c:dLbls>
          <c:showLegendKey val="0"/>
          <c:showVal val="0"/>
          <c:showCatName val="0"/>
          <c:showSerName val="0"/>
          <c:showPercent val="0"/>
          <c:showBubbleSize val="0"/>
        </c:dLbls>
        <c:axId val="670305040"/>
        <c:axId val="85282368"/>
      </c:scatterChart>
      <c:valAx>
        <c:axId val="670305040"/>
        <c:scaling>
          <c:orientation val="minMax"/>
          <c:min val="0.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Full</a:t>
                </a:r>
                <a:r>
                  <a:rPr lang="en-US" b="1" baseline="0"/>
                  <a:t> Cost Recovery</a:t>
                </a:r>
                <a:endParaRPr lang="en-US" b="1"/>
              </a:p>
            </c:rich>
          </c:tx>
          <c:layout>
            <c:manualLayout>
              <c:xMode val="edge"/>
              <c:yMode val="edge"/>
              <c:x val="0.40509967351642018"/>
              <c:y val="0.9575574616327181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82368"/>
        <c:crosses val="autoZero"/>
        <c:crossBetween val="midCat"/>
      </c:valAx>
      <c:valAx>
        <c:axId val="85282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Sector Reform Index</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305040"/>
        <c:crosses val="autoZero"/>
        <c:crossBetween val="midCat"/>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Cost Recovery and Private Sector Participation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tx1"/>
              </a:solidFill>
              <a:ln w="9525">
                <a:solidFill>
                  <a:schemeClr val="accent1"/>
                </a:solidFill>
              </a:ln>
              <a:effectLst/>
            </c:spPr>
          </c:marker>
          <c:dLbls>
            <c:dLbl>
              <c:idx val="0"/>
              <c:tx>
                <c:rich>
                  <a:bodyPr/>
                  <a:lstStyle/>
                  <a:p>
                    <a:fld id="{5A9993F6-2F81-4D35-9684-E0003EADB0C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4CE-48B3-956C-CB3451D57A0C}"/>
                </c:ext>
              </c:extLst>
            </c:dLbl>
            <c:dLbl>
              <c:idx val="1"/>
              <c:layout>
                <c:manualLayout>
                  <c:x val="-0.10304886118576216"/>
                  <c:y val="5.9439571696704586E-2"/>
                </c:manualLayout>
              </c:layout>
              <c:tx>
                <c:rich>
                  <a:bodyPr/>
                  <a:lstStyle/>
                  <a:p>
                    <a:fld id="{CB0BF6F1-3791-4E40-BED5-2C07F150DA1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B4CE-48B3-956C-CB3451D57A0C}"/>
                </c:ext>
              </c:extLst>
            </c:dLbl>
            <c:dLbl>
              <c:idx val="2"/>
              <c:tx>
                <c:rich>
                  <a:bodyPr/>
                  <a:lstStyle/>
                  <a:p>
                    <a:fld id="{AF1B8A81-98EA-445D-AAEC-88386B6F2C1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4CE-48B3-956C-CB3451D57A0C}"/>
                </c:ext>
              </c:extLst>
            </c:dLbl>
            <c:dLbl>
              <c:idx val="3"/>
              <c:layout>
                <c:manualLayout>
                  <c:x val="-9.2410608073941664E-2"/>
                  <c:y val="-5.9850473140281357E-2"/>
                </c:manualLayout>
              </c:layout>
              <c:tx>
                <c:rich>
                  <a:bodyPr/>
                  <a:lstStyle/>
                  <a:p>
                    <a:fld id="{83D33769-6216-4718-AF9C-64B774D9902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B4CE-48B3-956C-CB3451D57A0C}"/>
                </c:ext>
              </c:extLst>
            </c:dLbl>
            <c:dLbl>
              <c:idx val="4"/>
              <c:layout>
                <c:manualLayout>
                  <c:x val="-9.0936771075423167E-2"/>
                  <c:y val="4.9548743732490769E-2"/>
                </c:manualLayout>
              </c:layout>
              <c:tx>
                <c:rich>
                  <a:bodyPr/>
                  <a:lstStyle/>
                  <a:p>
                    <a:fld id="{2562789A-739D-4F6C-A4DA-49810EEC379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B4CE-48B3-956C-CB3451D57A0C}"/>
                </c:ext>
              </c:extLst>
            </c:dLbl>
            <c:dLbl>
              <c:idx val="5"/>
              <c:tx>
                <c:rich>
                  <a:bodyPr/>
                  <a:lstStyle/>
                  <a:p>
                    <a:fld id="{53E6EC37-034E-4AFC-8A35-B3EA11725FF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4CE-48B3-956C-CB3451D57A0C}"/>
                </c:ext>
              </c:extLst>
            </c:dLbl>
            <c:dLbl>
              <c:idx val="6"/>
              <c:tx>
                <c:rich>
                  <a:bodyPr/>
                  <a:lstStyle/>
                  <a:p>
                    <a:fld id="{9F451109-E8F2-4CE5-8215-E36A7891F89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4CE-48B3-956C-CB3451D57A0C}"/>
                </c:ext>
              </c:extLst>
            </c:dLbl>
            <c:dLbl>
              <c:idx val="7"/>
              <c:layout>
                <c:manualLayout>
                  <c:x val="1.1600928074245854E-2"/>
                  <c:y val="-6.2344139650872821E-2"/>
                </c:manualLayout>
              </c:layout>
              <c:tx>
                <c:rich>
                  <a:bodyPr/>
                  <a:lstStyle/>
                  <a:p>
                    <a:fld id="{235EECBC-4452-4763-B939-577EE38E9DD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B4CE-48B3-956C-CB3451D57A0C}"/>
                </c:ext>
              </c:extLst>
            </c:dLbl>
            <c:dLbl>
              <c:idx val="8"/>
              <c:tx>
                <c:rich>
                  <a:bodyPr/>
                  <a:lstStyle/>
                  <a:p>
                    <a:fld id="{F899C643-6E45-4BDF-8A22-B3BC8F39B30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4CE-48B3-956C-CB3451D57A0C}"/>
                </c:ext>
              </c:extLst>
            </c:dLbl>
            <c:dLbl>
              <c:idx val="9"/>
              <c:tx>
                <c:rich>
                  <a:bodyPr/>
                  <a:lstStyle/>
                  <a:p>
                    <a:fld id="{549A9225-E51C-4C8A-9AC1-863931C331A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4CE-48B3-956C-CB3451D57A0C}"/>
                </c:ext>
              </c:extLst>
            </c:dLbl>
            <c:dLbl>
              <c:idx val="10"/>
              <c:tx>
                <c:rich>
                  <a:bodyPr/>
                  <a:lstStyle/>
                  <a:p>
                    <a:fld id="{C551F27B-B18B-4D32-9792-8BBD882DDE7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4CE-48B3-956C-CB3451D57A0C}"/>
                </c:ext>
              </c:extLst>
            </c:dLbl>
            <c:dLbl>
              <c:idx val="11"/>
              <c:tx>
                <c:rich>
                  <a:bodyPr/>
                  <a:lstStyle/>
                  <a:p>
                    <a:fld id="{FD43D6FB-50DA-4DEA-A7F9-BA6E1E4DFB0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B4CE-48B3-956C-CB3451D57A0C}"/>
                </c:ext>
              </c:extLst>
            </c:dLbl>
            <c:dLbl>
              <c:idx val="12"/>
              <c:tx>
                <c:rich>
                  <a:bodyPr/>
                  <a:lstStyle/>
                  <a:p>
                    <a:fld id="{EC99D872-94B6-417C-9BFA-083CE53F952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B4CE-48B3-956C-CB3451D57A0C}"/>
                </c:ext>
              </c:extLst>
            </c:dLbl>
            <c:dLbl>
              <c:idx val="13"/>
              <c:tx>
                <c:rich>
                  <a:bodyPr/>
                  <a:lstStyle/>
                  <a:p>
                    <a:fld id="{96C79990-C993-49A7-AB34-A590AD1953C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B4CE-48B3-956C-CB3451D57A0C}"/>
                </c:ext>
              </c:extLst>
            </c:dLbl>
            <c:dLbl>
              <c:idx val="14"/>
              <c:layout>
                <c:manualLayout>
                  <c:x val="5.8004640371229696E-2"/>
                  <c:y val="-4.4859813084112195E-2"/>
                </c:manualLayout>
              </c:layout>
              <c:tx>
                <c:rich>
                  <a:bodyPr/>
                  <a:lstStyle/>
                  <a:p>
                    <a:fld id="{BE00FE4C-730A-4FBE-B725-1E8253EE0A5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B4CE-48B3-956C-CB3451D57A0C}"/>
                </c:ext>
              </c:extLst>
            </c:dLbl>
            <c:dLbl>
              <c:idx val="15"/>
              <c:tx>
                <c:rich>
                  <a:bodyPr/>
                  <a:lstStyle/>
                  <a:p>
                    <a:fld id="{C319262E-B097-4075-8987-9CA62C3BA61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B4CE-48B3-956C-CB3451D57A0C}"/>
                </c:ext>
              </c:extLst>
            </c:dLbl>
            <c:dLbl>
              <c:idx val="16"/>
              <c:tx>
                <c:rich>
                  <a:bodyPr/>
                  <a:lstStyle/>
                  <a:p>
                    <a:fld id="{F0071282-E1EC-4913-BC81-10FD5B521BF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B4CE-48B3-956C-CB3451D57A0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Graphics!$C$332:$C$348</c:f>
              <c:numCache>
                <c:formatCode>0%</c:formatCode>
                <c:ptCount val="17"/>
                <c:pt idx="0">
                  <c:v>1.0406534418093973</c:v>
                </c:pt>
                <c:pt idx="1">
                  <c:v>0.65667288802700041</c:v>
                </c:pt>
                <c:pt idx="2">
                  <c:v>0.55498466885919051</c:v>
                </c:pt>
                <c:pt idx="3">
                  <c:v>0.37989174060478015</c:v>
                </c:pt>
                <c:pt idx="4">
                  <c:v>0.91442845373130077</c:v>
                </c:pt>
                <c:pt idx="5">
                  <c:v>0.44613518539373803</c:v>
                </c:pt>
                <c:pt idx="6">
                  <c:v>0.90104685738204815</c:v>
                </c:pt>
                <c:pt idx="7">
                  <c:v>0.84148148148148139</c:v>
                </c:pt>
                <c:pt idx="8">
                  <c:v>0.79621896963994743</c:v>
                </c:pt>
                <c:pt idx="9">
                  <c:v>0.98044528094054995</c:v>
                </c:pt>
                <c:pt idx="10">
                  <c:v>0.97973707583216474</c:v>
                </c:pt>
                <c:pt idx="11">
                  <c:v>0.7048048462356894</c:v>
                </c:pt>
                <c:pt idx="12">
                  <c:v>0.67199477884186576</c:v>
                </c:pt>
                <c:pt idx="13">
                  <c:v>0.67602992832109032</c:v>
                </c:pt>
                <c:pt idx="14">
                  <c:v>0.92310109790100714</c:v>
                </c:pt>
                <c:pt idx="15">
                  <c:v>1.0649581902118934</c:v>
                </c:pt>
                <c:pt idx="16">
                  <c:v>0.88941769703292295</c:v>
                </c:pt>
              </c:numCache>
            </c:numRef>
          </c:xVal>
          <c:yVal>
            <c:numRef>
              <c:f>Graphics!$E$332:$E$348</c:f>
              <c:numCache>
                <c:formatCode>0%</c:formatCode>
                <c:ptCount val="17"/>
                <c:pt idx="0">
                  <c:v>0.32656666666666667</c:v>
                </c:pt>
                <c:pt idx="1">
                  <c:v>0</c:v>
                </c:pt>
                <c:pt idx="2">
                  <c:v>2.2000000000000002E-2</c:v>
                </c:pt>
                <c:pt idx="3">
                  <c:v>0.11333333333333334</c:v>
                </c:pt>
                <c:pt idx="4">
                  <c:v>0.39736666666666665</c:v>
                </c:pt>
                <c:pt idx="5">
                  <c:v>0.12203333333333334</c:v>
                </c:pt>
                <c:pt idx="6">
                  <c:v>0.16803333333333334</c:v>
                </c:pt>
                <c:pt idx="7">
                  <c:v>0</c:v>
                </c:pt>
                <c:pt idx="8">
                  <c:v>0.15843333333333334</c:v>
                </c:pt>
                <c:pt idx="9">
                  <c:v>0.49730000000000002</c:v>
                </c:pt>
                <c:pt idx="10">
                  <c:v>0.60230000000000006</c:v>
                </c:pt>
                <c:pt idx="11">
                  <c:v>0.11443333333333333</c:v>
                </c:pt>
                <c:pt idx="12">
                  <c:v>6.1233333333333334E-2</c:v>
                </c:pt>
                <c:pt idx="13">
                  <c:v>3.4533333333333333E-2</c:v>
                </c:pt>
                <c:pt idx="14">
                  <c:v>0.3977</c:v>
                </c:pt>
                <c:pt idx="15">
                  <c:v>0.26946666666666669</c:v>
                </c:pt>
                <c:pt idx="16">
                  <c:v>9.8366666666666658E-2</c:v>
                </c:pt>
              </c:numCache>
            </c:numRef>
          </c:yVal>
          <c:smooth val="0"/>
          <c:extLst>
            <c:ext xmlns:c15="http://schemas.microsoft.com/office/drawing/2012/chart" uri="{02D57815-91ED-43cb-92C2-25804820EDAC}">
              <c15:datalabelsRange>
                <c15:f>Graphics!$B$332:$B$348</c15:f>
                <c15:dlblRangeCache>
                  <c:ptCount val="17"/>
                  <c:pt idx="0">
                    <c:v>Colombia</c:v>
                  </c:pt>
                  <c:pt idx="1">
                    <c:v>Dominican Republic</c:v>
                  </c:pt>
                  <c:pt idx="2">
                    <c:v>Egypt, Arab Rep.</c:v>
                  </c:pt>
                  <c:pt idx="3">
                    <c:v>India - Andhra Pradesh</c:v>
                  </c:pt>
                  <c:pt idx="4">
                    <c:v>India - Odisha</c:v>
                  </c:pt>
                  <c:pt idx="5">
                    <c:v>India - Rajasthan</c:v>
                  </c:pt>
                  <c:pt idx="6">
                    <c:v>Kenya</c:v>
                  </c:pt>
                  <c:pt idx="7">
                    <c:v>Morocco</c:v>
                  </c:pt>
                  <c:pt idx="8">
                    <c:v>Pakistan</c:v>
                  </c:pt>
                  <c:pt idx="9">
                    <c:v>Peru</c:v>
                  </c:pt>
                  <c:pt idx="10">
                    <c:v>Philippines</c:v>
                  </c:pt>
                  <c:pt idx="11">
                    <c:v>Senegal</c:v>
                  </c:pt>
                  <c:pt idx="12">
                    <c:v>Tajikistan</c:v>
                  </c:pt>
                  <c:pt idx="13">
                    <c:v>Tanzania</c:v>
                  </c:pt>
                  <c:pt idx="14">
                    <c:v>Uganda</c:v>
                  </c:pt>
                  <c:pt idx="15">
                    <c:v>Ukraine</c:v>
                  </c:pt>
                  <c:pt idx="16">
                    <c:v>Vietnam</c:v>
                  </c:pt>
                </c15:dlblRangeCache>
              </c15:datalabelsRange>
            </c:ext>
            <c:ext xmlns:c16="http://schemas.microsoft.com/office/drawing/2014/chart" uri="{C3380CC4-5D6E-409C-BE32-E72D297353CC}">
              <c16:uniqueId val="{00000000-B4CE-48B3-956C-CB3451D57A0C}"/>
            </c:ext>
          </c:extLst>
        </c:ser>
        <c:dLbls>
          <c:showLegendKey val="0"/>
          <c:showVal val="0"/>
          <c:showCatName val="0"/>
          <c:showSerName val="0"/>
          <c:showPercent val="0"/>
          <c:showBubbleSize val="0"/>
        </c:dLbls>
        <c:axId val="670305040"/>
        <c:axId val="85282368"/>
      </c:scatterChart>
      <c:valAx>
        <c:axId val="670305040"/>
        <c:scaling>
          <c:orientation val="minMax"/>
          <c:min val="0.30000000000000004"/>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Full</a:t>
                </a:r>
                <a:r>
                  <a:rPr lang="en-US" b="1" baseline="0"/>
                  <a:t> Cost Recovery</a:t>
                </a:r>
                <a:endParaRPr lang="en-US" b="1"/>
              </a:p>
            </c:rich>
          </c:tx>
          <c:layout>
            <c:manualLayout>
              <c:xMode val="edge"/>
              <c:yMode val="edge"/>
              <c:x val="0.40509967351642018"/>
              <c:y val="0.9575574616327181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82368"/>
        <c:crosses val="autoZero"/>
        <c:crossBetween val="midCat"/>
      </c:valAx>
      <c:valAx>
        <c:axId val="85282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Private Sector</a:t>
                </a:r>
                <a:r>
                  <a:rPr lang="en-US" b="1" baseline="0"/>
                  <a:t> Participation</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305040"/>
        <c:crosses val="autoZero"/>
        <c:crossBetween val="midCat"/>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a:solidFill>
                  <a:sysClr val="windowText" lastClr="000000"/>
                </a:solidFill>
              </a:rPr>
              <a:t>Cost Recovery and Utility Governance Index</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tx1"/>
              </a:solidFill>
              <a:ln w="9525">
                <a:noFill/>
              </a:ln>
              <a:effectLst/>
            </c:spPr>
          </c:marker>
          <c:dLbls>
            <c:dLbl>
              <c:idx val="0"/>
              <c:tx>
                <c:rich>
                  <a:bodyPr/>
                  <a:lstStyle/>
                  <a:p>
                    <a:fld id="{1EF48F49-EDF4-4CB1-8532-C8A8A2657BD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4CE-48B3-956C-CB3451D57A0C}"/>
                </c:ext>
              </c:extLst>
            </c:dLbl>
            <c:dLbl>
              <c:idx val="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4CE-48B3-956C-CB3451D57A0C}"/>
                </c:ext>
              </c:extLst>
            </c:dLbl>
            <c:dLbl>
              <c:idx val="2"/>
              <c:tx>
                <c:rich>
                  <a:bodyPr/>
                  <a:lstStyle/>
                  <a:p>
                    <a:fld id="{42A55884-06E1-4880-966E-293C5E49EFE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4CE-48B3-956C-CB3451D57A0C}"/>
                </c:ext>
              </c:extLst>
            </c:dLbl>
            <c:dLbl>
              <c:idx val="3"/>
              <c:tx>
                <c:rich>
                  <a:bodyPr/>
                  <a:lstStyle/>
                  <a:p>
                    <a:fld id="{8B5AC371-E8AB-4CF2-AF64-3B4DB5954FE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4CE-48B3-956C-CB3451D57A0C}"/>
                </c:ext>
              </c:extLst>
            </c:dLbl>
            <c:dLbl>
              <c:idx val="4"/>
              <c:tx>
                <c:rich>
                  <a:bodyPr/>
                  <a:lstStyle/>
                  <a:p>
                    <a:fld id="{CEBEC026-4292-47F1-B3B2-60D960FC828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4CE-48B3-956C-CB3451D57A0C}"/>
                </c:ext>
              </c:extLst>
            </c:dLbl>
            <c:dLbl>
              <c:idx val="5"/>
              <c:tx>
                <c:rich>
                  <a:bodyPr/>
                  <a:lstStyle/>
                  <a:p>
                    <a:fld id="{7C73C939-FCEF-4C36-B65E-D3355083AFF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4CE-48B3-956C-CB3451D57A0C}"/>
                </c:ext>
              </c:extLst>
            </c:dLbl>
            <c:dLbl>
              <c:idx val="6"/>
              <c:tx>
                <c:rich>
                  <a:bodyPr/>
                  <a:lstStyle/>
                  <a:p>
                    <a:fld id="{FF3384B1-09E0-4511-AE34-C6F66625496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4CE-48B3-956C-CB3451D57A0C}"/>
                </c:ext>
              </c:extLst>
            </c:dLbl>
            <c:dLbl>
              <c:idx val="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4CE-48B3-956C-CB3451D57A0C}"/>
                </c:ext>
              </c:extLst>
            </c:dLbl>
            <c:dLbl>
              <c:idx val="8"/>
              <c:tx>
                <c:rich>
                  <a:bodyPr/>
                  <a:lstStyle/>
                  <a:p>
                    <a:fld id="{2086A413-BCCD-46B8-9378-790E8DAED26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4CE-48B3-956C-CB3451D57A0C}"/>
                </c:ext>
              </c:extLst>
            </c:dLbl>
            <c:dLbl>
              <c:idx val="9"/>
              <c:tx>
                <c:rich>
                  <a:bodyPr/>
                  <a:lstStyle/>
                  <a:p>
                    <a:fld id="{42311BDF-C74E-4B45-BD13-F7C34D81EB5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4CE-48B3-956C-CB3451D57A0C}"/>
                </c:ext>
              </c:extLst>
            </c:dLbl>
            <c:dLbl>
              <c:idx val="10"/>
              <c:tx>
                <c:rich>
                  <a:bodyPr/>
                  <a:lstStyle/>
                  <a:p>
                    <a:fld id="{971816F1-2152-4467-BD39-80CB8BC6747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4CE-48B3-956C-CB3451D57A0C}"/>
                </c:ext>
              </c:extLst>
            </c:dLbl>
            <c:dLbl>
              <c:idx val="11"/>
              <c:tx>
                <c:rich>
                  <a:bodyPr/>
                  <a:lstStyle/>
                  <a:p>
                    <a:fld id="{66DB46DF-5715-424A-A59C-BBE852EF24F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B4CE-48B3-956C-CB3451D57A0C}"/>
                </c:ext>
              </c:extLst>
            </c:dLbl>
            <c:dLbl>
              <c:idx val="12"/>
              <c:tx>
                <c:rich>
                  <a:bodyPr/>
                  <a:lstStyle/>
                  <a:p>
                    <a:fld id="{A4972F87-A012-4D0E-B974-4A444C7D85F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B4CE-48B3-956C-CB3451D57A0C}"/>
                </c:ext>
              </c:extLst>
            </c:dLbl>
            <c:dLbl>
              <c:idx val="13"/>
              <c:tx>
                <c:rich>
                  <a:bodyPr/>
                  <a:lstStyle/>
                  <a:p>
                    <a:fld id="{974C9C86-2181-442B-8DDD-1097D6E022E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B4CE-48B3-956C-CB3451D57A0C}"/>
                </c:ext>
              </c:extLst>
            </c:dLbl>
            <c:dLbl>
              <c:idx val="14"/>
              <c:layout>
                <c:manualLayout>
                  <c:x val="-3.5096620720492168E-2"/>
                  <c:y val="2.467814452998239E-2"/>
                </c:manualLayout>
              </c:layout>
              <c:tx>
                <c:rich>
                  <a:bodyPr/>
                  <a:lstStyle/>
                  <a:p>
                    <a:fld id="{67F5864C-55F1-4753-A759-4C324C16B27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B4CE-48B3-956C-CB3451D57A0C}"/>
                </c:ext>
              </c:extLst>
            </c:dLbl>
            <c:dLbl>
              <c:idx val="15"/>
              <c:tx>
                <c:rich>
                  <a:bodyPr/>
                  <a:lstStyle/>
                  <a:p>
                    <a:fld id="{2AD2A0A1-1F17-4430-8F3D-5473D06E247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B4CE-48B3-956C-CB3451D57A0C}"/>
                </c:ext>
              </c:extLst>
            </c:dLbl>
            <c:dLbl>
              <c:idx val="16"/>
              <c:tx>
                <c:rich>
                  <a:bodyPr/>
                  <a:lstStyle/>
                  <a:p>
                    <a:fld id="{648F3D0E-8869-43CD-8CAD-FE46621C18D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B4CE-48B3-956C-CB3451D57A0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Graphics!$C$332:$C$348</c:f>
              <c:numCache>
                <c:formatCode>0%</c:formatCode>
                <c:ptCount val="17"/>
                <c:pt idx="0">
                  <c:v>1.0406534418093973</c:v>
                </c:pt>
                <c:pt idx="1">
                  <c:v>0.65667288802700041</c:v>
                </c:pt>
                <c:pt idx="2">
                  <c:v>0.55498466885919051</c:v>
                </c:pt>
                <c:pt idx="3">
                  <c:v>0.37989174060478015</c:v>
                </c:pt>
                <c:pt idx="4">
                  <c:v>0.91442845373130077</c:v>
                </c:pt>
                <c:pt idx="5">
                  <c:v>0.44613518539373803</c:v>
                </c:pt>
                <c:pt idx="6">
                  <c:v>0.90104685738204815</c:v>
                </c:pt>
                <c:pt idx="7">
                  <c:v>0.84148148148148139</c:v>
                </c:pt>
                <c:pt idx="8">
                  <c:v>0.79621896963994743</c:v>
                </c:pt>
                <c:pt idx="9">
                  <c:v>0.98044528094054995</c:v>
                </c:pt>
                <c:pt idx="10">
                  <c:v>0.97973707583216474</c:v>
                </c:pt>
                <c:pt idx="11">
                  <c:v>0.7048048462356894</c:v>
                </c:pt>
                <c:pt idx="12">
                  <c:v>0.67199477884186576</c:v>
                </c:pt>
                <c:pt idx="13">
                  <c:v>0.67602992832109032</c:v>
                </c:pt>
                <c:pt idx="14">
                  <c:v>0.92310109790100714</c:v>
                </c:pt>
                <c:pt idx="15">
                  <c:v>1.0649581902118934</c:v>
                </c:pt>
                <c:pt idx="16">
                  <c:v>0.88941769703292295</c:v>
                </c:pt>
              </c:numCache>
            </c:numRef>
          </c:xVal>
          <c:yVal>
            <c:numRef>
              <c:f>Graphics!$H$332:$H$348</c:f>
              <c:numCache>
                <c:formatCode>0%</c:formatCode>
                <c:ptCount val="17"/>
                <c:pt idx="0">
                  <c:v>0.68956679894179884</c:v>
                </c:pt>
                <c:pt idx="1">
                  <c:v>0.36775793650793653</c:v>
                </c:pt>
                <c:pt idx="2">
                  <c:v>0.41653439153439153</c:v>
                </c:pt>
                <c:pt idx="3">
                  <c:v>0.47628968253968251</c:v>
                </c:pt>
                <c:pt idx="4">
                  <c:v>0.35196759259259258</c:v>
                </c:pt>
                <c:pt idx="5">
                  <c:v>0.56028439153439158</c:v>
                </c:pt>
                <c:pt idx="6">
                  <c:v>0.90740740740740744</c:v>
                </c:pt>
                <c:pt idx="7">
                  <c:v>0.3304563492063492</c:v>
                </c:pt>
                <c:pt idx="8">
                  <c:v>0.62323082010582009</c:v>
                </c:pt>
                <c:pt idx="9">
                  <c:v>0.69080687830687826</c:v>
                </c:pt>
                <c:pt idx="10">
                  <c:v>0.75074404761904767</c:v>
                </c:pt>
                <c:pt idx="11">
                  <c:v>0.42089947089947088</c:v>
                </c:pt>
                <c:pt idx="12">
                  <c:v>0.39814814814814814</c:v>
                </c:pt>
                <c:pt idx="13">
                  <c:v>0.44477513227513232</c:v>
                </c:pt>
                <c:pt idx="14">
                  <c:v>0.68733465608465605</c:v>
                </c:pt>
                <c:pt idx="15">
                  <c:v>0.63634259259259263</c:v>
                </c:pt>
                <c:pt idx="16">
                  <c:v>0.28042328042328041</c:v>
                </c:pt>
              </c:numCache>
            </c:numRef>
          </c:yVal>
          <c:smooth val="0"/>
          <c:extLst>
            <c:ext xmlns:c15="http://schemas.microsoft.com/office/drawing/2012/chart" uri="{02D57815-91ED-43cb-92C2-25804820EDAC}">
              <c15:datalabelsRange>
                <c15:f>Graphics!$B$332:$B$348</c15:f>
                <c15:dlblRangeCache>
                  <c:ptCount val="17"/>
                  <c:pt idx="0">
                    <c:v>Colombia</c:v>
                  </c:pt>
                  <c:pt idx="1">
                    <c:v>Dominican Republic</c:v>
                  </c:pt>
                  <c:pt idx="2">
                    <c:v>Egypt, Arab Rep.</c:v>
                  </c:pt>
                  <c:pt idx="3">
                    <c:v>India - Andhra Pradesh</c:v>
                  </c:pt>
                  <c:pt idx="4">
                    <c:v>India - Odisha</c:v>
                  </c:pt>
                  <c:pt idx="5">
                    <c:v>India - Rajasthan</c:v>
                  </c:pt>
                  <c:pt idx="6">
                    <c:v>Kenya</c:v>
                  </c:pt>
                  <c:pt idx="7">
                    <c:v>Morocco</c:v>
                  </c:pt>
                  <c:pt idx="8">
                    <c:v>Pakistan</c:v>
                  </c:pt>
                  <c:pt idx="9">
                    <c:v>Peru</c:v>
                  </c:pt>
                  <c:pt idx="10">
                    <c:v>Philippines</c:v>
                  </c:pt>
                  <c:pt idx="11">
                    <c:v>Senegal</c:v>
                  </c:pt>
                  <c:pt idx="12">
                    <c:v>Tajikistan</c:v>
                  </c:pt>
                  <c:pt idx="13">
                    <c:v>Tanzania</c:v>
                  </c:pt>
                  <c:pt idx="14">
                    <c:v>Uganda</c:v>
                  </c:pt>
                  <c:pt idx="15">
                    <c:v>Ukraine</c:v>
                  </c:pt>
                  <c:pt idx="16">
                    <c:v>Vietnam</c:v>
                  </c:pt>
                </c15:dlblRangeCache>
              </c15:datalabelsRange>
            </c:ext>
            <c:ext xmlns:c16="http://schemas.microsoft.com/office/drawing/2014/chart" uri="{C3380CC4-5D6E-409C-BE32-E72D297353CC}">
              <c16:uniqueId val="{00000000-B4CE-48B3-956C-CB3451D57A0C}"/>
            </c:ext>
          </c:extLst>
        </c:ser>
        <c:dLbls>
          <c:showLegendKey val="0"/>
          <c:showVal val="0"/>
          <c:showCatName val="0"/>
          <c:showSerName val="0"/>
          <c:showPercent val="0"/>
          <c:showBubbleSize val="0"/>
        </c:dLbls>
        <c:axId val="670305040"/>
        <c:axId val="85282368"/>
      </c:scatterChart>
      <c:valAx>
        <c:axId val="670305040"/>
        <c:scaling>
          <c:orientation val="minMax"/>
          <c:min val="0.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Full</a:t>
                </a:r>
                <a:r>
                  <a:rPr lang="en-US" b="1" baseline="0"/>
                  <a:t> Cost Recovery</a:t>
                </a:r>
                <a:endParaRPr lang="en-US" b="1"/>
              </a:p>
            </c:rich>
          </c:tx>
          <c:layout>
            <c:manualLayout>
              <c:xMode val="edge"/>
              <c:yMode val="edge"/>
              <c:x val="0.40509967351642018"/>
              <c:y val="0.9575574616327181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82368"/>
        <c:crosses val="autoZero"/>
        <c:crossBetween val="midCat"/>
      </c:valAx>
      <c:valAx>
        <c:axId val="85282368"/>
        <c:scaling>
          <c:orientation val="minMax"/>
          <c:min val="0.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Utility Governance Index</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305040"/>
        <c:crosses val="autoZero"/>
        <c:crossBetween val="midCat"/>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Cost Recovery and T&amp;D Losses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tx1"/>
              </a:solidFill>
              <a:ln w="9525">
                <a:noFill/>
              </a:ln>
              <a:effectLst/>
            </c:spPr>
          </c:marker>
          <c:dLbls>
            <c:dLbl>
              <c:idx val="0"/>
              <c:tx>
                <c:rich>
                  <a:bodyPr/>
                  <a:lstStyle/>
                  <a:p>
                    <a:fld id="{C20D007A-E4B4-478B-8557-8DDA2E02B87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4CE-48B3-956C-CB3451D57A0C}"/>
                </c:ext>
              </c:extLst>
            </c:dLbl>
            <c:dLbl>
              <c:idx val="1"/>
              <c:layout>
                <c:manualLayout>
                  <c:x val="-9.7204695292939167E-3"/>
                  <c:y val="2.4168864877437635E-2"/>
                </c:manualLayout>
              </c:layout>
              <c:tx>
                <c:rich>
                  <a:bodyPr/>
                  <a:lstStyle/>
                  <a:p>
                    <a:fld id="{A6055928-D11F-4EFF-B387-DC57D530FB3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B4CE-48B3-956C-CB3451D57A0C}"/>
                </c:ext>
              </c:extLst>
            </c:dLbl>
            <c:dLbl>
              <c:idx val="2"/>
              <c:layout>
                <c:manualLayout>
                  <c:x val="-6.6437239195755532E-2"/>
                  <c:y val="4.1168563182702816E-2"/>
                </c:manualLayout>
              </c:layout>
              <c:tx>
                <c:rich>
                  <a:bodyPr/>
                  <a:lstStyle/>
                  <a:p>
                    <a:fld id="{077060AB-DCC6-41C6-95AA-A238CC2070D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B4CE-48B3-956C-CB3451D57A0C}"/>
                </c:ext>
              </c:extLst>
            </c:dLbl>
            <c:dLbl>
              <c:idx val="3"/>
              <c:layout>
                <c:manualLayout>
                  <c:x val="-7.2903521469704826E-3"/>
                  <c:y val="-2.1483435446611233E-2"/>
                </c:manualLayout>
              </c:layout>
              <c:tx>
                <c:rich>
                  <a:bodyPr/>
                  <a:lstStyle/>
                  <a:p>
                    <a:fld id="{DD829802-0601-47E5-9F62-BDB1E728E88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B4CE-48B3-956C-CB3451D57A0C}"/>
                </c:ext>
              </c:extLst>
            </c:dLbl>
            <c:dLbl>
              <c:idx val="4"/>
              <c:tx>
                <c:rich>
                  <a:bodyPr/>
                  <a:lstStyle/>
                  <a:p>
                    <a:fld id="{6D1C6532-71CA-4BD4-B1B2-9AE8A4F8814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4CE-48B3-956C-CB3451D57A0C}"/>
                </c:ext>
              </c:extLst>
            </c:dLbl>
            <c:dLbl>
              <c:idx val="5"/>
              <c:tx>
                <c:rich>
                  <a:bodyPr/>
                  <a:lstStyle/>
                  <a:p>
                    <a:fld id="{D6DBF246-F355-47D8-9979-B9653A47317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4CE-48B3-956C-CB3451D57A0C}"/>
                </c:ext>
              </c:extLst>
            </c:dLbl>
            <c:dLbl>
              <c:idx val="6"/>
              <c:tx>
                <c:rich>
                  <a:bodyPr/>
                  <a:lstStyle/>
                  <a:p>
                    <a:fld id="{9A11E784-89C3-4936-B7A3-6F3805B7F5B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4CE-48B3-956C-CB3451D57A0C}"/>
                </c:ext>
              </c:extLst>
            </c:dLbl>
            <c:dLbl>
              <c:idx val="7"/>
              <c:tx>
                <c:rich>
                  <a:bodyPr/>
                  <a:lstStyle/>
                  <a:p>
                    <a:fld id="{60E4CFBE-1764-444E-9DC7-9366265D288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4CE-48B3-956C-CB3451D57A0C}"/>
                </c:ext>
              </c:extLst>
            </c:dLbl>
            <c:dLbl>
              <c:idx val="8"/>
              <c:tx>
                <c:rich>
                  <a:bodyPr/>
                  <a:lstStyle/>
                  <a:p>
                    <a:fld id="{C07D60ED-7641-4BD4-8461-DC0FF14F3E3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4CE-48B3-956C-CB3451D57A0C}"/>
                </c:ext>
              </c:extLst>
            </c:dLbl>
            <c:dLbl>
              <c:idx val="9"/>
              <c:layout>
                <c:manualLayout>
                  <c:x val="-7.7763756234351333E-2"/>
                  <c:y val="4.2966870893222465E-2"/>
                </c:manualLayout>
              </c:layout>
              <c:tx>
                <c:rich>
                  <a:bodyPr/>
                  <a:lstStyle/>
                  <a:p>
                    <a:fld id="{FF260501-05E6-44C3-AB6C-61D8D147664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B4CE-48B3-956C-CB3451D57A0C}"/>
                </c:ext>
              </c:extLst>
            </c:dLbl>
            <c:dLbl>
              <c:idx val="10"/>
              <c:layout>
                <c:manualLayout>
                  <c:x val="2.1871056440911314E-2"/>
                  <c:y val="3.2225153169916844E-2"/>
                </c:manualLayout>
              </c:layout>
              <c:tx>
                <c:rich>
                  <a:bodyPr/>
                  <a:lstStyle/>
                  <a:p>
                    <a:fld id="{94645C50-CFB3-4405-B9EA-5E40D2F184B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B4CE-48B3-956C-CB3451D57A0C}"/>
                </c:ext>
              </c:extLst>
            </c:dLbl>
            <c:dLbl>
              <c:idx val="11"/>
              <c:layout>
                <c:manualLayout>
                  <c:x val="-3.8881878117175667E-2"/>
                  <c:y val="-4.028144146239606E-2"/>
                </c:manualLayout>
              </c:layout>
              <c:tx>
                <c:rich>
                  <a:bodyPr/>
                  <a:lstStyle/>
                  <a:p>
                    <a:fld id="{49FDF3AC-6140-48C8-B61E-A235471A59D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4CE-48B3-956C-CB3451D57A0C}"/>
                </c:ext>
              </c:extLst>
            </c:dLbl>
            <c:dLbl>
              <c:idx val="12"/>
              <c:tx>
                <c:rich>
                  <a:bodyPr/>
                  <a:lstStyle/>
                  <a:p>
                    <a:fld id="{455F1F60-D61E-40B5-8205-9AA0F79FB72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B4CE-48B3-956C-CB3451D57A0C}"/>
                </c:ext>
              </c:extLst>
            </c:dLbl>
            <c:dLbl>
              <c:idx val="13"/>
              <c:tx>
                <c:rich>
                  <a:bodyPr/>
                  <a:lstStyle/>
                  <a:p>
                    <a:fld id="{0AC9A403-FAA1-464C-B013-B5DBD0CEC51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B4CE-48B3-956C-CB3451D57A0C}"/>
                </c:ext>
              </c:extLst>
            </c:dLbl>
            <c:dLbl>
              <c:idx val="14"/>
              <c:tx>
                <c:rich>
                  <a:bodyPr/>
                  <a:lstStyle/>
                  <a:p>
                    <a:fld id="{F4E2AB5B-18D8-49D9-9AD5-CC100B4A09A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4CE-48B3-956C-CB3451D57A0C}"/>
                </c:ext>
              </c:extLst>
            </c:dLbl>
            <c:dLbl>
              <c:idx val="15"/>
              <c:tx>
                <c:rich>
                  <a:bodyPr/>
                  <a:lstStyle/>
                  <a:p>
                    <a:fld id="{37456A00-7BA8-4894-B2E6-BAF2D9A9DEA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B4CE-48B3-956C-CB3451D57A0C}"/>
                </c:ext>
              </c:extLst>
            </c:dLbl>
            <c:dLbl>
              <c:idx val="16"/>
              <c:tx>
                <c:rich>
                  <a:bodyPr/>
                  <a:lstStyle/>
                  <a:p>
                    <a:fld id="{436DF053-66CE-4BCB-8639-99DFE802EE6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B4CE-48B3-956C-CB3451D57A0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Graphics!$C$388:$C$404</c:f>
              <c:numCache>
                <c:formatCode>0%</c:formatCode>
                <c:ptCount val="17"/>
                <c:pt idx="0">
                  <c:v>1.0406534418093973</c:v>
                </c:pt>
                <c:pt idx="1">
                  <c:v>0.65667288802700041</c:v>
                </c:pt>
                <c:pt idx="2">
                  <c:v>0.55498466885919051</c:v>
                </c:pt>
                <c:pt idx="3">
                  <c:v>0.37989174060478015</c:v>
                </c:pt>
                <c:pt idx="4">
                  <c:v>0.91442845373130077</c:v>
                </c:pt>
                <c:pt idx="5">
                  <c:v>0.44613518539373803</c:v>
                </c:pt>
                <c:pt idx="6">
                  <c:v>0.90104685738204815</c:v>
                </c:pt>
                <c:pt idx="7">
                  <c:v>0.84148148148148139</c:v>
                </c:pt>
                <c:pt idx="8">
                  <c:v>0.79621896963994743</c:v>
                </c:pt>
                <c:pt idx="9">
                  <c:v>0.98044528094054995</c:v>
                </c:pt>
                <c:pt idx="10">
                  <c:v>0.97973707583216474</c:v>
                </c:pt>
                <c:pt idx="11">
                  <c:v>0.7048048462356894</c:v>
                </c:pt>
                <c:pt idx="12">
                  <c:v>0.67199477884186576</c:v>
                </c:pt>
                <c:pt idx="13">
                  <c:v>0.67602992832109032</c:v>
                </c:pt>
                <c:pt idx="14">
                  <c:v>0.92310109790100714</c:v>
                </c:pt>
                <c:pt idx="15">
                  <c:v>1.0649581902118934</c:v>
                </c:pt>
                <c:pt idx="16">
                  <c:v>0.88941769703292295</c:v>
                </c:pt>
              </c:numCache>
            </c:numRef>
          </c:xVal>
          <c:yVal>
            <c:numRef>
              <c:f>Graphics!$E$388:$E$404</c:f>
              <c:numCache>
                <c:formatCode>0%</c:formatCode>
                <c:ptCount val="17"/>
                <c:pt idx="0">
                  <c:v>7.4142857142857149E-2</c:v>
                </c:pt>
                <c:pt idx="1">
                  <c:v>0.11776375242859878</c:v>
                </c:pt>
                <c:pt idx="2">
                  <c:v>0.10481155007966707</c:v>
                </c:pt>
                <c:pt idx="3">
                  <c:v>0.13226486028456311</c:v>
                </c:pt>
                <c:pt idx="4">
                  <c:v>0.41016939938217967</c:v>
                </c:pt>
                <c:pt idx="5">
                  <c:v>0.26076263723111065</c:v>
                </c:pt>
                <c:pt idx="6">
                  <c:v>0.1757926647426061</c:v>
                </c:pt>
                <c:pt idx="7">
                  <c:v>0.12298733477518997</c:v>
                </c:pt>
                <c:pt idx="8">
                  <c:v>0.2164375</c:v>
                </c:pt>
                <c:pt idx="9">
                  <c:v>6.4592631497779468E-2</c:v>
                </c:pt>
                <c:pt idx="10">
                  <c:v>6.9658144472915282E-2</c:v>
                </c:pt>
                <c:pt idx="11">
                  <c:v>0.20405352679681391</c:v>
                </c:pt>
                <c:pt idx="12">
                  <c:v>0.17508586368671678</c:v>
                </c:pt>
                <c:pt idx="13">
                  <c:v>0.19344407487850748</c:v>
                </c:pt>
                <c:pt idx="14">
                  <c:v>0.26822514136522191</c:v>
                </c:pt>
                <c:pt idx="15">
                  <c:v>0.14117314448185495</c:v>
                </c:pt>
                <c:pt idx="16">
                  <c:v>8.7442857142857169E-2</c:v>
                </c:pt>
              </c:numCache>
            </c:numRef>
          </c:yVal>
          <c:smooth val="0"/>
          <c:extLst>
            <c:ext xmlns:c15="http://schemas.microsoft.com/office/drawing/2012/chart" uri="{02D57815-91ED-43cb-92C2-25804820EDAC}">
              <c15:datalabelsRange>
                <c15:f>Graphics!$B$332:$B$348</c15:f>
                <c15:dlblRangeCache>
                  <c:ptCount val="17"/>
                  <c:pt idx="0">
                    <c:v>Colombia</c:v>
                  </c:pt>
                  <c:pt idx="1">
                    <c:v>Dominican Republic</c:v>
                  </c:pt>
                  <c:pt idx="2">
                    <c:v>Egypt, Arab Rep.</c:v>
                  </c:pt>
                  <c:pt idx="3">
                    <c:v>India - Andhra Pradesh</c:v>
                  </c:pt>
                  <c:pt idx="4">
                    <c:v>India - Odisha</c:v>
                  </c:pt>
                  <c:pt idx="5">
                    <c:v>India - Rajasthan</c:v>
                  </c:pt>
                  <c:pt idx="6">
                    <c:v>Kenya</c:v>
                  </c:pt>
                  <c:pt idx="7">
                    <c:v>Morocco</c:v>
                  </c:pt>
                  <c:pt idx="8">
                    <c:v>Pakistan</c:v>
                  </c:pt>
                  <c:pt idx="9">
                    <c:v>Peru</c:v>
                  </c:pt>
                  <c:pt idx="10">
                    <c:v>Philippines</c:v>
                  </c:pt>
                  <c:pt idx="11">
                    <c:v>Senegal</c:v>
                  </c:pt>
                  <c:pt idx="12">
                    <c:v>Tajikistan</c:v>
                  </c:pt>
                  <c:pt idx="13">
                    <c:v>Tanzania</c:v>
                  </c:pt>
                  <c:pt idx="14">
                    <c:v>Uganda</c:v>
                  </c:pt>
                  <c:pt idx="15">
                    <c:v>Ukraine</c:v>
                  </c:pt>
                  <c:pt idx="16">
                    <c:v>Vietnam</c:v>
                  </c:pt>
                </c15:dlblRangeCache>
              </c15:datalabelsRange>
            </c:ext>
            <c:ext xmlns:c16="http://schemas.microsoft.com/office/drawing/2014/chart" uri="{C3380CC4-5D6E-409C-BE32-E72D297353CC}">
              <c16:uniqueId val="{00000000-B4CE-48B3-956C-CB3451D57A0C}"/>
            </c:ext>
          </c:extLst>
        </c:ser>
        <c:dLbls>
          <c:showLegendKey val="0"/>
          <c:showVal val="0"/>
          <c:showCatName val="0"/>
          <c:showSerName val="0"/>
          <c:showPercent val="0"/>
          <c:showBubbleSize val="0"/>
        </c:dLbls>
        <c:axId val="670305040"/>
        <c:axId val="85282368"/>
      </c:scatterChart>
      <c:valAx>
        <c:axId val="670305040"/>
        <c:scaling>
          <c:orientation val="minMax"/>
          <c:min val="0.30000000000000004"/>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Full</a:t>
                </a:r>
                <a:r>
                  <a:rPr lang="en-US" b="1" baseline="0"/>
                  <a:t>-Cost Recovery</a:t>
                </a:r>
                <a:endParaRPr lang="en-US" b="1"/>
              </a:p>
            </c:rich>
          </c:tx>
          <c:layout>
            <c:manualLayout>
              <c:xMode val="edge"/>
              <c:yMode val="edge"/>
              <c:x val="0.40509967351642018"/>
              <c:y val="0.9575574616327181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82368"/>
        <c:crosses val="autoZero"/>
        <c:crossBetween val="midCat"/>
      </c:valAx>
      <c:valAx>
        <c:axId val="85282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T&amp;D Losses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305040"/>
        <c:crosses val="autoZero"/>
        <c:crossBetween val="midCat"/>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Cost Recovery and Private Sector Participation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tx1"/>
              </a:solidFill>
              <a:ln w="9525">
                <a:solidFill>
                  <a:schemeClr val="accent1"/>
                </a:solidFill>
              </a:ln>
              <a:effectLst/>
            </c:spPr>
          </c:marker>
          <c:dLbls>
            <c:dLbl>
              <c:idx val="0"/>
              <c:tx>
                <c:rich>
                  <a:bodyPr/>
                  <a:lstStyle/>
                  <a:p>
                    <a:fld id="{F6AFE821-3C5A-4D85-A1F1-5C28AD2A5E0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6DDE-4712-9971-FA45535A6F1E}"/>
                </c:ext>
              </c:extLst>
            </c:dLbl>
            <c:dLbl>
              <c:idx val="1"/>
              <c:layout>
                <c:manualLayout>
                  <c:x val="-0.13902436354438957"/>
                  <c:y val="-4.0281441462395963E-2"/>
                </c:manualLayout>
              </c:layout>
              <c:tx>
                <c:rich>
                  <a:bodyPr/>
                  <a:lstStyle/>
                  <a:p>
                    <a:fld id="{249E0AB6-412F-45D3-BCE5-A8987EB66E7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6DDE-4712-9971-FA45535A6F1E}"/>
                </c:ext>
              </c:extLst>
            </c:dLbl>
            <c:dLbl>
              <c:idx val="2"/>
              <c:tx>
                <c:rich>
                  <a:bodyPr/>
                  <a:lstStyle/>
                  <a:p>
                    <a:fld id="{A885346D-CA61-4958-A845-483E019DED4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DDE-4712-9971-FA45535A6F1E}"/>
                </c:ext>
              </c:extLst>
            </c:dLbl>
            <c:dLbl>
              <c:idx val="3"/>
              <c:layout>
                <c:manualLayout>
                  <c:x val="-4.4714922016314119E-17"/>
                  <c:y val="3.4910582600743152E-2"/>
                </c:manualLayout>
              </c:layout>
              <c:tx>
                <c:rich>
                  <a:bodyPr/>
                  <a:lstStyle/>
                  <a:p>
                    <a:fld id="{8578FCC8-3A87-4689-B491-E051DC386AD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6DDE-4712-9971-FA45535A6F1E}"/>
                </c:ext>
              </c:extLst>
            </c:dLbl>
            <c:dLbl>
              <c:idx val="4"/>
              <c:layout>
                <c:manualLayout>
                  <c:x val="-0.13658533962255826"/>
                  <c:y val="4.8337729754875172E-2"/>
                </c:manualLayout>
              </c:layout>
              <c:tx>
                <c:rich>
                  <a:bodyPr/>
                  <a:lstStyle/>
                  <a:p>
                    <a:fld id="{189D6E60-D314-4350-8350-37F312D18F5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6DDE-4712-9971-FA45535A6F1E}"/>
                </c:ext>
              </c:extLst>
            </c:dLbl>
            <c:dLbl>
              <c:idx val="5"/>
              <c:layout>
                <c:manualLayout>
                  <c:x val="6.5853645889447684E-2"/>
                  <c:y val="-1.6112576584958523E-2"/>
                </c:manualLayout>
              </c:layout>
              <c:tx>
                <c:rich>
                  <a:bodyPr/>
                  <a:lstStyle/>
                  <a:p>
                    <a:fld id="{4E19831A-477E-434A-993F-E97DB2AF83D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6DDE-4712-9971-FA45535A6F1E}"/>
                </c:ext>
              </c:extLst>
            </c:dLbl>
            <c:dLbl>
              <c:idx val="6"/>
              <c:layout>
                <c:manualLayout>
                  <c:x val="-0.12439022001340119"/>
                  <c:y val="-1.6112576584958422E-2"/>
                </c:manualLayout>
              </c:layout>
              <c:tx>
                <c:rich>
                  <a:bodyPr/>
                  <a:lstStyle/>
                  <a:p>
                    <a:fld id="{8346768B-2C06-4D7B-A223-00FF918B003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6DDE-4712-9971-FA45535A6F1E}"/>
                </c:ext>
              </c:extLst>
            </c:dLbl>
            <c:dLbl>
              <c:idx val="7"/>
              <c:tx>
                <c:rich>
                  <a:bodyPr/>
                  <a:lstStyle/>
                  <a:p>
                    <a:fld id="{23A44296-4320-4173-8680-F8E471E258E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6DDE-4712-9971-FA45535A6F1E}"/>
                </c:ext>
              </c:extLst>
            </c:dLbl>
            <c:dLbl>
              <c:idx val="8"/>
              <c:tx>
                <c:rich>
                  <a:bodyPr/>
                  <a:lstStyle/>
                  <a:p>
                    <a:fld id="{ABD74CC5-E906-4169-9646-80CE2D1ACB8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6DDE-4712-9971-FA45535A6F1E}"/>
                </c:ext>
              </c:extLst>
            </c:dLbl>
            <c:dLbl>
              <c:idx val="9"/>
              <c:tx>
                <c:rich>
                  <a:bodyPr/>
                  <a:lstStyle/>
                  <a:p>
                    <a:fld id="{848DEDA4-55B9-4D8A-9EC7-91F220465B3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6DDE-4712-9971-FA45535A6F1E}"/>
                </c:ext>
              </c:extLst>
            </c:dLbl>
            <c:dLbl>
              <c:idx val="10"/>
              <c:tx>
                <c:rich>
                  <a:bodyPr/>
                  <a:lstStyle/>
                  <a:p>
                    <a:fld id="{7A67B220-E5F8-44C6-B234-078A8CD76CD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6DDE-4712-9971-FA45535A6F1E}"/>
                </c:ext>
              </c:extLst>
            </c:dLbl>
            <c:dLbl>
              <c:idx val="11"/>
              <c:layout>
                <c:manualLayout>
                  <c:x val="-0.12926826785706397"/>
                  <c:y val="-5.3708588616529062E-3"/>
                </c:manualLayout>
              </c:layout>
              <c:tx>
                <c:rich>
                  <a:bodyPr/>
                  <a:lstStyle/>
                  <a:p>
                    <a:fld id="{4F9981FD-963D-445B-8E31-59B3F9CFEBB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6DDE-4712-9971-FA45535A6F1E}"/>
                </c:ext>
              </c:extLst>
            </c:dLbl>
            <c:dLbl>
              <c:idx val="12"/>
              <c:tx>
                <c:rich>
                  <a:bodyPr/>
                  <a:lstStyle/>
                  <a:p>
                    <a:fld id="{ABCE45C0-09A2-4FD9-BB87-0018BA51835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6DDE-4712-9971-FA45535A6F1E}"/>
                </c:ext>
              </c:extLst>
            </c:dLbl>
            <c:dLbl>
              <c:idx val="13"/>
              <c:tx>
                <c:rich>
                  <a:bodyPr/>
                  <a:lstStyle/>
                  <a:p>
                    <a:fld id="{0FD1496A-1D1F-45B3-9466-DF89B4E58D3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6DDE-4712-9971-FA45535A6F1E}"/>
                </c:ext>
              </c:extLst>
            </c:dLbl>
            <c:dLbl>
              <c:idx val="14"/>
              <c:tx>
                <c:rich>
                  <a:bodyPr/>
                  <a:lstStyle/>
                  <a:p>
                    <a:fld id="{D60EF886-EB28-4E95-AA3D-5590117C731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6DDE-4712-9971-FA45535A6F1E}"/>
                </c:ext>
              </c:extLst>
            </c:dLbl>
            <c:dLbl>
              <c:idx val="15"/>
              <c:tx>
                <c:rich>
                  <a:bodyPr/>
                  <a:lstStyle/>
                  <a:p>
                    <a:fld id="{4B1E3268-24AD-4F84-96A1-5B0E91C3C5A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6DDE-4712-9971-FA45535A6F1E}"/>
                </c:ext>
              </c:extLst>
            </c:dLbl>
            <c:dLbl>
              <c:idx val="16"/>
              <c:tx>
                <c:rich>
                  <a:bodyPr/>
                  <a:lstStyle/>
                  <a:p>
                    <a:fld id="{ABDC8148-D735-4CB9-8A8B-E9DB1012CB7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6DDE-4712-9971-FA45535A6F1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Graphics!$C$360:$C$376</c:f>
              <c:numCache>
                <c:formatCode>0%</c:formatCode>
                <c:ptCount val="17"/>
                <c:pt idx="0">
                  <c:v>0.49028030748103912</c:v>
                </c:pt>
                <c:pt idx="1">
                  <c:v>-0.40097417079652897</c:v>
                </c:pt>
                <c:pt idx="2">
                  <c:v>0.34216415603867772</c:v>
                </c:pt>
                <c:pt idx="3">
                  <c:v>-0.15990925442009551</c:v>
                </c:pt>
                <c:pt idx="4">
                  <c:v>0.37462745870642511</c:v>
                </c:pt>
                <c:pt idx="5">
                  <c:v>-9.3665809631137631E-2</c:v>
                </c:pt>
                <c:pt idx="6">
                  <c:v>-0.16289630425205492</c:v>
                </c:pt>
                <c:pt idx="7">
                  <c:v>-0.22429196553435282</c:v>
                </c:pt>
                <c:pt idx="8">
                  <c:v>-0.11220593878496099</c:v>
                </c:pt>
                <c:pt idx="9">
                  <c:v>0.22294528094054988</c:v>
                </c:pt>
                <c:pt idx="10">
                  <c:v>-0.33981777313444883</c:v>
                </c:pt>
                <c:pt idx="11">
                  <c:v>-0.17724105901158338</c:v>
                </c:pt>
                <c:pt idx="12">
                  <c:v>0.43389954074662768</c:v>
                </c:pt>
                <c:pt idx="13">
                  <c:v>-0.19652483592726422</c:v>
                </c:pt>
                <c:pt idx="14">
                  <c:v>0.64391821852357523</c:v>
                </c:pt>
                <c:pt idx="15">
                  <c:v>0.91861672679725936</c:v>
                </c:pt>
                <c:pt idx="16">
                  <c:v>0.21649693135962433</c:v>
                </c:pt>
              </c:numCache>
            </c:numRef>
          </c:xVal>
          <c:yVal>
            <c:numRef>
              <c:f>Graphics!$E$360:$E$376</c:f>
              <c:numCache>
                <c:formatCode>0%</c:formatCode>
                <c:ptCount val="17"/>
                <c:pt idx="0">
                  <c:v>0.32656666666666667</c:v>
                </c:pt>
                <c:pt idx="1">
                  <c:v>0</c:v>
                </c:pt>
                <c:pt idx="2">
                  <c:v>2.2000000000000002E-2</c:v>
                </c:pt>
                <c:pt idx="3">
                  <c:v>0.11333333333333334</c:v>
                </c:pt>
                <c:pt idx="4">
                  <c:v>0.39736666666666665</c:v>
                </c:pt>
                <c:pt idx="5">
                  <c:v>0.12203333333333334</c:v>
                </c:pt>
                <c:pt idx="6">
                  <c:v>0.16803333333333334</c:v>
                </c:pt>
                <c:pt idx="7">
                  <c:v>0</c:v>
                </c:pt>
                <c:pt idx="8">
                  <c:v>0.15843333333333334</c:v>
                </c:pt>
                <c:pt idx="9">
                  <c:v>0.49730000000000002</c:v>
                </c:pt>
                <c:pt idx="10">
                  <c:v>0.60230000000000006</c:v>
                </c:pt>
                <c:pt idx="11">
                  <c:v>0.11443333333333333</c:v>
                </c:pt>
                <c:pt idx="12">
                  <c:v>6.1233333333333334E-2</c:v>
                </c:pt>
                <c:pt idx="13">
                  <c:v>3.4533333333333333E-2</c:v>
                </c:pt>
                <c:pt idx="14">
                  <c:v>0.3977</c:v>
                </c:pt>
                <c:pt idx="15">
                  <c:v>0.26946666666666669</c:v>
                </c:pt>
                <c:pt idx="16">
                  <c:v>9.8366666666666658E-2</c:v>
                </c:pt>
              </c:numCache>
            </c:numRef>
          </c:yVal>
          <c:smooth val="0"/>
          <c:extLst>
            <c:ext xmlns:c15="http://schemas.microsoft.com/office/drawing/2012/chart" uri="{02D57815-91ED-43cb-92C2-25804820EDAC}">
              <c15:datalabelsRange>
                <c15:f>Graphics!$B$332:$B$348</c15:f>
                <c15:dlblRangeCache>
                  <c:ptCount val="17"/>
                  <c:pt idx="0">
                    <c:v>Colombia</c:v>
                  </c:pt>
                  <c:pt idx="1">
                    <c:v>Dominican Republic</c:v>
                  </c:pt>
                  <c:pt idx="2">
                    <c:v>Egypt, Arab Rep.</c:v>
                  </c:pt>
                  <c:pt idx="3">
                    <c:v>India - Andhra Pradesh</c:v>
                  </c:pt>
                  <c:pt idx="4">
                    <c:v>India - Odisha</c:v>
                  </c:pt>
                  <c:pt idx="5">
                    <c:v>India - Rajasthan</c:v>
                  </c:pt>
                  <c:pt idx="6">
                    <c:v>Kenya</c:v>
                  </c:pt>
                  <c:pt idx="7">
                    <c:v>Morocco</c:v>
                  </c:pt>
                  <c:pt idx="8">
                    <c:v>Pakistan</c:v>
                  </c:pt>
                  <c:pt idx="9">
                    <c:v>Peru</c:v>
                  </c:pt>
                  <c:pt idx="10">
                    <c:v>Philippines</c:v>
                  </c:pt>
                  <c:pt idx="11">
                    <c:v>Senegal</c:v>
                  </c:pt>
                  <c:pt idx="12">
                    <c:v>Tajikistan</c:v>
                  </c:pt>
                  <c:pt idx="13">
                    <c:v>Tanzania</c:v>
                  </c:pt>
                  <c:pt idx="14">
                    <c:v>Uganda</c:v>
                  </c:pt>
                  <c:pt idx="15">
                    <c:v>Ukraine</c:v>
                  </c:pt>
                  <c:pt idx="16">
                    <c:v>Vietnam</c:v>
                  </c:pt>
                </c15:dlblRangeCache>
              </c15:datalabelsRange>
            </c:ext>
            <c:ext xmlns:c16="http://schemas.microsoft.com/office/drawing/2014/chart" uri="{C3380CC4-5D6E-409C-BE32-E72D297353CC}">
              <c16:uniqueId val="{00000011-6DDE-4712-9971-FA45535A6F1E}"/>
            </c:ext>
          </c:extLst>
        </c:ser>
        <c:dLbls>
          <c:showLegendKey val="0"/>
          <c:showVal val="0"/>
          <c:showCatName val="0"/>
          <c:showSerName val="0"/>
          <c:showPercent val="0"/>
          <c:showBubbleSize val="0"/>
        </c:dLbls>
        <c:axId val="670305040"/>
        <c:axId val="85282368"/>
      </c:scatterChart>
      <c:valAx>
        <c:axId val="6703050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Change in Full</a:t>
                </a:r>
                <a:r>
                  <a:rPr lang="en-US" b="1" baseline="0"/>
                  <a:t> Cost Recovery</a:t>
                </a:r>
                <a:endParaRPr lang="en-US" b="1"/>
              </a:p>
            </c:rich>
          </c:tx>
          <c:layout>
            <c:manualLayout>
              <c:xMode val="edge"/>
              <c:yMode val="edge"/>
              <c:x val="0.40509967351642018"/>
              <c:y val="0.9575574616327181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82368"/>
        <c:crosses val="autoZero"/>
        <c:crossBetween val="midCat"/>
      </c:valAx>
      <c:valAx>
        <c:axId val="85282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Private Sector</a:t>
                </a:r>
                <a:r>
                  <a:rPr lang="en-US" b="1" baseline="0"/>
                  <a:t> Participation</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305040"/>
        <c:crosses val="autoZero"/>
        <c:crossBetween val="midCat"/>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a:solidFill>
                  <a:sysClr val="windowText" lastClr="000000"/>
                </a:solidFill>
              </a:rPr>
              <a:t>Cost Recovery and Utility Governance Index</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tx1"/>
              </a:solidFill>
              <a:ln w="9525">
                <a:noFill/>
              </a:ln>
              <a:effectLst/>
            </c:spPr>
          </c:marker>
          <c:dLbls>
            <c:dLbl>
              <c:idx val="0"/>
              <c:layout>
                <c:manualLayout>
                  <c:x val="-6.8645968678815034E-2"/>
                  <c:y val="3.2621308190709596E-2"/>
                </c:manualLayout>
              </c:layout>
              <c:tx>
                <c:rich>
                  <a:bodyPr/>
                  <a:lstStyle/>
                  <a:p>
                    <a:fld id="{F994301D-A6D5-4305-A7D0-4445AED2A07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5D10-4836-8625-F4BA04B81AB6}"/>
                </c:ext>
              </c:extLst>
            </c:dLbl>
            <c:dLbl>
              <c:idx val="1"/>
              <c:tx>
                <c:rich>
                  <a:bodyPr/>
                  <a:lstStyle/>
                  <a:p>
                    <a:fld id="{E75FEB6D-A6A6-4069-BED6-2BCE78A7105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D10-4836-8625-F4BA04B81AB6}"/>
                </c:ext>
              </c:extLst>
            </c:dLbl>
            <c:dLbl>
              <c:idx val="2"/>
              <c:layout>
                <c:manualLayout>
                  <c:x val="-5.1313378130726943E-2"/>
                  <c:y val="4.9255638704072513E-2"/>
                </c:manualLayout>
              </c:layout>
              <c:tx>
                <c:rich>
                  <a:bodyPr/>
                  <a:lstStyle/>
                  <a:p>
                    <a:fld id="{6EB9D644-3981-41C0-918C-7B1A002A15D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5D10-4836-8625-F4BA04B81AB6}"/>
                </c:ext>
              </c:extLst>
            </c:dLbl>
            <c:dLbl>
              <c:idx val="3"/>
              <c:layout>
                <c:manualLayout>
                  <c:x val="-0.17593158216249236"/>
                  <c:y val="-1.0033440125154554E-16"/>
                </c:manualLayout>
              </c:layout>
              <c:tx>
                <c:rich>
                  <a:bodyPr/>
                  <a:lstStyle/>
                  <a:p>
                    <a:fld id="{F482B6F1-7257-4874-B02B-78FA0EDC7BE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5D10-4836-8625-F4BA04B81AB6}"/>
                </c:ext>
              </c:extLst>
            </c:dLbl>
            <c:dLbl>
              <c:idx val="4"/>
              <c:tx>
                <c:rich>
                  <a:bodyPr/>
                  <a:lstStyle/>
                  <a:p>
                    <a:fld id="{45F5A171-4C4D-4D55-A403-3DDCD5F185F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D10-4836-8625-F4BA04B81AB6}"/>
                </c:ext>
              </c:extLst>
            </c:dLbl>
            <c:dLbl>
              <c:idx val="5"/>
              <c:tx>
                <c:rich>
                  <a:bodyPr/>
                  <a:lstStyle/>
                  <a:p>
                    <a:fld id="{0D65B0AF-6321-4083-9C2A-6C99CB9AFFE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D10-4836-8625-F4BA04B81AB6}"/>
                </c:ext>
              </c:extLst>
            </c:dLbl>
            <c:dLbl>
              <c:idx val="6"/>
              <c:tx>
                <c:rich>
                  <a:bodyPr/>
                  <a:lstStyle/>
                  <a:p>
                    <a:fld id="{0E52B329-1573-44AB-A53E-7E854C50DD0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D10-4836-8625-F4BA04B81AB6}"/>
                </c:ext>
              </c:extLst>
            </c:dLbl>
            <c:dLbl>
              <c:idx val="7"/>
              <c:tx>
                <c:rich>
                  <a:bodyPr/>
                  <a:lstStyle/>
                  <a:p>
                    <a:fld id="{C57817DE-6B80-47E6-A445-687C3BDFE40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5D10-4836-8625-F4BA04B81AB6}"/>
                </c:ext>
              </c:extLst>
            </c:dLbl>
            <c:dLbl>
              <c:idx val="8"/>
              <c:tx>
                <c:rich>
                  <a:bodyPr/>
                  <a:lstStyle/>
                  <a:p>
                    <a:fld id="{7465C9E5-37F6-4105-ABA3-32B9BCB90C0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5D10-4836-8625-F4BA04B81AB6}"/>
                </c:ext>
              </c:extLst>
            </c:dLbl>
            <c:dLbl>
              <c:idx val="9"/>
              <c:tx>
                <c:rich>
                  <a:bodyPr/>
                  <a:lstStyle/>
                  <a:p>
                    <a:fld id="{DB83C765-810E-4F9E-8DD1-E3A7DBCD693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5D10-4836-8625-F4BA04B81AB6}"/>
                </c:ext>
              </c:extLst>
            </c:dLbl>
            <c:dLbl>
              <c:idx val="10"/>
              <c:tx>
                <c:rich>
                  <a:bodyPr/>
                  <a:lstStyle/>
                  <a:p>
                    <a:fld id="{343569A8-4992-472D-AC33-2F7DFF5C4EB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5D10-4836-8625-F4BA04B81AB6}"/>
                </c:ext>
              </c:extLst>
            </c:dLbl>
            <c:dLbl>
              <c:idx val="11"/>
              <c:tx>
                <c:rich>
                  <a:bodyPr/>
                  <a:lstStyle/>
                  <a:p>
                    <a:fld id="{43B5D9D5-495E-4C8D-82CA-018BAFC66AF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D10-4836-8625-F4BA04B81AB6}"/>
                </c:ext>
              </c:extLst>
            </c:dLbl>
            <c:dLbl>
              <c:idx val="12"/>
              <c:tx>
                <c:rich>
                  <a:bodyPr/>
                  <a:lstStyle/>
                  <a:p>
                    <a:fld id="{8FE848BD-30C6-479C-86BA-5C572C8C2DD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5D10-4836-8625-F4BA04B81AB6}"/>
                </c:ext>
              </c:extLst>
            </c:dLbl>
            <c:dLbl>
              <c:idx val="13"/>
              <c:tx>
                <c:rich>
                  <a:bodyPr/>
                  <a:lstStyle/>
                  <a:p>
                    <a:fld id="{AA989FD0-498A-4BC6-84CF-39244A65F70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5D10-4836-8625-F4BA04B81AB6}"/>
                </c:ext>
              </c:extLst>
            </c:dLbl>
            <c:dLbl>
              <c:idx val="14"/>
              <c:layout>
                <c:manualLayout>
                  <c:x val="-4.8869883934026552E-3"/>
                  <c:y val="-1.3682121862242365E-2"/>
                </c:manualLayout>
              </c:layout>
              <c:tx>
                <c:rich>
                  <a:bodyPr/>
                  <a:lstStyle/>
                  <a:p>
                    <a:fld id="{598C676C-5B00-4E4A-A878-5FBC45A1F24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5D10-4836-8625-F4BA04B81AB6}"/>
                </c:ext>
              </c:extLst>
            </c:dLbl>
            <c:dLbl>
              <c:idx val="15"/>
              <c:tx>
                <c:rich>
                  <a:bodyPr/>
                  <a:lstStyle/>
                  <a:p>
                    <a:fld id="{B2EBA8BA-7A07-4BDE-92CB-3C9D139CA95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5D10-4836-8625-F4BA04B81AB6}"/>
                </c:ext>
              </c:extLst>
            </c:dLbl>
            <c:dLbl>
              <c:idx val="16"/>
              <c:tx>
                <c:rich>
                  <a:bodyPr/>
                  <a:lstStyle/>
                  <a:p>
                    <a:fld id="{396A6674-A4BB-4C26-8120-FC10A6AF9E7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5D10-4836-8625-F4BA04B81AB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Graphics!$C$360:$C$376</c:f>
              <c:numCache>
                <c:formatCode>0%</c:formatCode>
                <c:ptCount val="17"/>
                <c:pt idx="0">
                  <c:v>0.49028030748103912</c:v>
                </c:pt>
                <c:pt idx="1">
                  <c:v>-0.40097417079652897</c:v>
                </c:pt>
                <c:pt idx="2">
                  <c:v>0.34216415603867772</c:v>
                </c:pt>
                <c:pt idx="3">
                  <c:v>-0.15990925442009551</c:v>
                </c:pt>
                <c:pt idx="4">
                  <c:v>0.37462745870642511</c:v>
                </c:pt>
                <c:pt idx="5">
                  <c:v>-9.3665809631137631E-2</c:v>
                </c:pt>
                <c:pt idx="6">
                  <c:v>-0.16289630425205492</c:v>
                </c:pt>
                <c:pt idx="7">
                  <c:v>-0.22429196553435282</c:v>
                </c:pt>
                <c:pt idx="8">
                  <c:v>-0.11220593878496099</c:v>
                </c:pt>
                <c:pt idx="9">
                  <c:v>0.22294528094054988</c:v>
                </c:pt>
                <c:pt idx="10">
                  <c:v>-0.33981777313444883</c:v>
                </c:pt>
                <c:pt idx="11">
                  <c:v>-0.17724105901158338</c:v>
                </c:pt>
                <c:pt idx="12">
                  <c:v>0.43389954074662768</c:v>
                </c:pt>
                <c:pt idx="13">
                  <c:v>-0.19652483592726422</c:v>
                </c:pt>
                <c:pt idx="14">
                  <c:v>0.64391821852357523</c:v>
                </c:pt>
                <c:pt idx="15">
                  <c:v>0.91861672679725936</c:v>
                </c:pt>
                <c:pt idx="16">
                  <c:v>0.21649693135962433</c:v>
                </c:pt>
              </c:numCache>
            </c:numRef>
          </c:xVal>
          <c:yVal>
            <c:numRef>
              <c:f>Graphics!$H$360:$H$376</c:f>
              <c:numCache>
                <c:formatCode>0%</c:formatCode>
                <c:ptCount val="17"/>
                <c:pt idx="0">
                  <c:v>0.68956679894179884</c:v>
                </c:pt>
                <c:pt idx="1">
                  <c:v>0.36775793650793653</c:v>
                </c:pt>
                <c:pt idx="2">
                  <c:v>0.41653439153439153</c:v>
                </c:pt>
                <c:pt idx="3">
                  <c:v>0.47628968253968251</c:v>
                </c:pt>
                <c:pt idx="4">
                  <c:v>0.35196759259259258</c:v>
                </c:pt>
                <c:pt idx="5">
                  <c:v>0.56028439153439158</c:v>
                </c:pt>
                <c:pt idx="6">
                  <c:v>0.90740740740740744</c:v>
                </c:pt>
                <c:pt idx="7">
                  <c:v>0.3304563492063492</c:v>
                </c:pt>
                <c:pt idx="8">
                  <c:v>0.62323082010582009</c:v>
                </c:pt>
                <c:pt idx="9">
                  <c:v>0.69080687830687826</c:v>
                </c:pt>
                <c:pt idx="10">
                  <c:v>0.75074404761904767</c:v>
                </c:pt>
                <c:pt idx="11">
                  <c:v>0.42089947089947088</c:v>
                </c:pt>
                <c:pt idx="12">
                  <c:v>0.39814814814814814</c:v>
                </c:pt>
                <c:pt idx="13">
                  <c:v>0.44477513227513232</c:v>
                </c:pt>
                <c:pt idx="14">
                  <c:v>0.68733465608465605</c:v>
                </c:pt>
                <c:pt idx="15">
                  <c:v>0.63634259259259263</c:v>
                </c:pt>
                <c:pt idx="16">
                  <c:v>0.28042328042328041</c:v>
                </c:pt>
              </c:numCache>
            </c:numRef>
          </c:yVal>
          <c:smooth val="0"/>
          <c:extLst>
            <c:ext xmlns:c15="http://schemas.microsoft.com/office/drawing/2012/chart" uri="{02D57815-91ED-43cb-92C2-25804820EDAC}">
              <c15:datalabelsRange>
                <c15:f>Graphics!$B$332:$B$348</c15:f>
                <c15:dlblRangeCache>
                  <c:ptCount val="17"/>
                  <c:pt idx="0">
                    <c:v>Colombia</c:v>
                  </c:pt>
                  <c:pt idx="1">
                    <c:v>Dominican Republic</c:v>
                  </c:pt>
                  <c:pt idx="2">
                    <c:v>Egypt, Arab Rep.</c:v>
                  </c:pt>
                  <c:pt idx="3">
                    <c:v>India - Andhra Pradesh</c:v>
                  </c:pt>
                  <c:pt idx="4">
                    <c:v>India - Odisha</c:v>
                  </c:pt>
                  <c:pt idx="5">
                    <c:v>India - Rajasthan</c:v>
                  </c:pt>
                  <c:pt idx="6">
                    <c:v>Kenya</c:v>
                  </c:pt>
                  <c:pt idx="7">
                    <c:v>Morocco</c:v>
                  </c:pt>
                  <c:pt idx="8">
                    <c:v>Pakistan</c:v>
                  </c:pt>
                  <c:pt idx="9">
                    <c:v>Peru</c:v>
                  </c:pt>
                  <c:pt idx="10">
                    <c:v>Philippines</c:v>
                  </c:pt>
                  <c:pt idx="11">
                    <c:v>Senegal</c:v>
                  </c:pt>
                  <c:pt idx="12">
                    <c:v>Tajikistan</c:v>
                  </c:pt>
                  <c:pt idx="13">
                    <c:v>Tanzania</c:v>
                  </c:pt>
                  <c:pt idx="14">
                    <c:v>Uganda</c:v>
                  </c:pt>
                  <c:pt idx="15">
                    <c:v>Ukraine</c:v>
                  </c:pt>
                  <c:pt idx="16">
                    <c:v>Vietnam</c:v>
                  </c:pt>
                </c15:dlblRangeCache>
              </c15:datalabelsRange>
            </c:ext>
            <c:ext xmlns:c16="http://schemas.microsoft.com/office/drawing/2014/chart" uri="{C3380CC4-5D6E-409C-BE32-E72D297353CC}">
              <c16:uniqueId val="{00000011-5D10-4836-8625-F4BA04B81AB6}"/>
            </c:ext>
          </c:extLst>
        </c:ser>
        <c:dLbls>
          <c:showLegendKey val="0"/>
          <c:showVal val="0"/>
          <c:showCatName val="0"/>
          <c:showSerName val="0"/>
          <c:showPercent val="0"/>
          <c:showBubbleSize val="0"/>
        </c:dLbls>
        <c:axId val="670305040"/>
        <c:axId val="85282368"/>
      </c:scatterChart>
      <c:valAx>
        <c:axId val="6703050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Change in Full</a:t>
                </a:r>
                <a:r>
                  <a:rPr lang="en-US" b="1" baseline="0"/>
                  <a:t> Cost Recovery</a:t>
                </a:r>
                <a:endParaRPr lang="en-US" b="1"/>
              </a:p>
            </c:rich>
          </c:tx>
          <c:layout>
            <c:manualLayout>
              <c:xMode val="edge"/>
              <c:yMode val="edge"/>
              <c:x val="0.40509967351642018"/>
              <c:y val="0.9575574616327181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82368"/>
        <c:crosses val="autoZero"/>
        <c:crossBetween val="midCat"/>
      </c:valAx>
      <c:valAx>
        <c:axId val="85282368"/>
        <c:scaling>
          <c:orientation val="minMax"/>
          <c:min val="0.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Utility Governance Index</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305040"/>
        <c:crosses val="autoZero"/>
        <c:crossBetween val="midCat"/>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Cost Recovery and Percentage of Firms Naming Electricity as</a:t>
            </a:r>
            <a:r>
              <a:rPr lang="en-US" b="1" baseline="0">
                <a:solidFill>
                  <a:sysClr val="windowText" lastClr="000000"/>
                </a:solidFill>
              </a:rPr>
              <a:t> Major Constraint (Enterprise Surveys)</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tx1"/>
              </a:solidFill>
              <a:ln w="9525">
                <a:noFill/>
              </a:ln>
              <a:effectLst/>
            </c:spPr>
          </c:marker>
          <c:dLbls>
            <c:dLbl>
              <c:idx val="0"/>
              <c:tx>
                <c:rich>
                  <a:bodyPr/>
                  <a:lstStyle/>
                  <a:p>
                    <a:fld id="{9B1208D9-3A43-4C79-9BA4-2B612AA0671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F394-4BFF-8865-CEE8AB4DB6FF}"/>
                </c:ext>
              </c:extLst>
            </c:dLbl>
            <c:dLbl>
              <c:idx val="1"/>
              <c:tx>
                <c:rich>
                  <a:bodyPr/>
                  <a:lstStyle/>
                  <a:p>
                    <a:fld id="{2DCE5A61-A407-4C26-812E-44A06E1176A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F394-4BFF-8865-CEE8AB4DB6FF}"/>
                </c:ext>
              </c:extLst>
            </c:dLbl>
            <c:dLbl>
              <c:idx val="2"/>
              <c:tx>
                <c:rich>
                  <a:bodyPr/>
                  <a:lstStyle/>
                  <a:p>
                    <a:fld id="{676212F8-5047-4B7D-9B3D-7038CAB1BE3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F394-4BFF-8865-CEE8AB4DB6FF}"/>
                </c:ext>
              </c:extLst>
            </c:dLbl>
            <c:dLbl>
              <c:idx val="3"/>
              <c:layout>
                <c:manualLayout>
                  <c:x val="-6.341460978889582E-2"/>
                  <c:y val="-5.3708588616528177E-2"/>
                </c:manualLayout>
              </c:layout>
              <c:tx>
                <c:rich>
                  <a:bodyPr/>
                  <a:lstStyle/>
                  <a:p>
                    <a:fld id="{AE03B40F-38DC-476B-BE88-E4C65D09BC9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F394-4BFF-8865-CEE8AB4DB6FF}"/>
                </c:ext>
              </c:extLst>
            </c:dLbl>
            <c:dLbl>
              <c:idx val="4"/>
              <c:layout>
                <c:manualLayout>
                  <c:x val="-1.2144340555614188E-2"/>
                  <c:y val="-8.056288292479211E-3"/>
                </c:manualLayout>
              </c:layout>
              <c:tx>
                <c:rich>
                  <a:bodyPr/>
                  <a:lstStyle/>
                  <a:p>
                    <a:fld id="{9BFA4F2C-D5D6-498A-8F3C-3BC4B87DD46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F394-4BFF-8865-CEE8AB4DB6FF}"/>
                </c:ext>
              </c:extLst>
            </c:dLbl>
            <c:dLbl>
              <c:idx val="5"/>
              <c:tx>
                <c:rich>
                  <a:bodyPr/>
                  <a:lstStyle/>
                  <a:p>
                    <a:fld id="{8055F522-F2BD-4E32-8EF5-A7D2BC6837E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F394-4BFF-8865-CEE8AB4DB6FF}"/>
                </c:ext>
              </c:extLst>
            </c:dLbl>
            <c:dLbl>
              <c:idx val="6"/>
              <c:layout>
                <c:manualLayout>
                  <c:x val="-0.10731703195043904"/>
                  <c:y val="4.8337729754875269E-2"/>
                </c:manualLayout>
              </c:layout>
              <c:tx>
                <c:rich>
                  <a:bodyPr/>
                  <a:lstStyle/>
                  <a:p>
                    <a:fld id="{3C861C35-806F-4D76-98FD-CEAEE86D7BD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F394-4BFF-8865-CEE8AB4DB6FF}"/>
                </c:ext>
              </c:extLst>
            </c:dLbl>
            <c:dLbl>
              <c:idx val="7"/>
              <c:layout>
                <c:manualLayout>
                  <c:x val="-5.365851597521952E-2"/>
                  <c:y val="-4.028144146239606E-2"/>
                </c:manualLayout>
              </c:layout>
              <c:tx>
                <c:rich>
                  <a:bodyPr/>
                  <a:lstStyle/>
                  <a:p>
                    <a:fld id="{ABC32C2A-752B-4B42-AA1F-EEC7DA4AAD8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F394-4BFF-8865-CEE8AB4DB6FF}"/>
                </c:ext>
              </c:extLst>
            </c:dLbl>
            <c:dLbl>
              <c:idx val="8"/>
              <c:tx>
                <c:rich>
                  <a:bodyPr/>
                  <a:lstStyle/>
                  <a:p>
                    <a:fld id="{433A6B78-CBFC-4B38-9666-CB6073AA0C4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F394-4BFF-8865-CEE8AB4DB6FF}"/>
                </c:ext>
              </c:extLst>
            </c:dLbl>
            <c:dLbl>
              <c:idx val="9"/>
              <c:tx>
                <c:rich>
                  <a:bodyPr/>
                  <a:lstStyle/>
                  <a:p>
                    <a:fld id="{B575D93E-FD74-443E-9A38-13DCEE2DBC2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F394-4BFF-8865-CEE8AB4DB6FF}"/>
                </c:ext>
              </c:extLst>
            </c:dLbl>
            <c:dLbl>
              <c:idx val="10"/>
              <c:tx>
                <c:rich>
                  <a:bodyPr/>
                  <a:lstStyle/>
                  <a:p>
                    <a:fld id="{188D8ABA-042C-488D-9D04-A3D22976001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F394-4BFF-8865-CEE8AB4DB6FF}"/>
                </c:ext>
              </c:extLst>
            </c:dLbl>
            <c:dLbl>
              <c:idx val="11"/>
              <c:tx>
                <c:rich>
                  <a:bodyPr/>
                  <a:lstStyle/>
                  <a:p>
                    <a:fld id="{D99E7512-C5C2-4791-8161-C45C013FA5D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F394-4BFF-8865-CEE8AB4DB6FF}"/>
                </c:ext>
              </c:extLst>
            </c:dLbl>
            <c:dLbl>
              <c:idx val="12"/>
              <c:tx>
                <c:rich>
                  <a:bodyPr/>
                  <a:lstStyle/>
                  <a:p>
                    <a:fld id="{738BBEB1-ECCB-4F5A-9475-0FD1BB413F2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F394-4BFF-8865-CEE8AB4DB6FF}"/>
                </c:ext>
              </c:extLst>
            </c:dLbl>
            <c:dLbl>
              <c:idx val="13"/>
              <c:tx>
                <c:rich>
                  <a:bodyPr/>
                  <a:lstStyle/>
                  <a:p>
                    <a:fld id="{BBCCC02C-75D5-44C9-A197-086C79BFD7A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F394-4BFF-8865-CEE8AB4DB6FF}"/>
                </c:ext>
              </c:extLst>
            </c:dLbl>
            <c:dLbl>
              <c:idx val="14"/>
              <c:layout>
                <c:manualLayout>
                  <c:x val="-7.3170703602572973E-3"/>
                  <c:y val="1.0741717723305517E-2"/>
                </c:manualLayout>
              </c:layout>
              <c:tx>
                <c:rich>
                  <a:bodyPr/>
                  <a:lstStyle/>
                  <a:p>
                    <a:fld id="{19DEBFF6-913B-4456-931B-3463A707432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F394-4BFF-8865-CEE8AB4DB6FF}"/>
                </c:ext>
              </c:extLst>
            </c:dLbl>
            <c:dLbl>
              <c:idx val="15"/>
              <c:tx>
                <c:rich>
                  <a:bodyPr/>
                  <a:lstStyle/>
                  <a:p>
                    <a:fld id="{A9030E65-D2C2-43EA-A838-F8E8D8F3F00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F394-4BFF-8865-CEE8AB4DB6FF}"/>
                </c:ext>
              </c:extLst>
            </c:dLbl>
            <c:dLbl>
              <c:idx val="16"/>
              <c:tx>
                <c:rich>
                  <a:bodyPr/>
                  <a:lstStyle/>
                  <a:p>
                    <a:fld id="{9A16EB9E-968A-4338-82A3-29E54919974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F394-4BFF-8865-CEE8AB4DB6F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Graphics!$C$388:$C$404</c:f>
              <c:numCache>
                <c:formatCode>0%</c:formatCode>
                <c:ptCount val="17"/>
                <c:pt idx="0">
                  <c:v>1.0406534418093973</c:v>
                </c:pt>
                <c:pt idx="1">
                  <c:v>0.65667288802700041</c:v>
                </c:pt>
                <c:pt idx="2">
                  <c:v>0.55498466885919051</c:v>
                </c:pt>
                <c:pt idx="3">
                  <c:v>0.37989174060478015</c:v>
                </c:pt>
                <c:pt idx="4">
                  <c:v>0.91442845373130077</c:v>
                </c:pt>
                <c:pt idx="5">
                  <c:v>0.44613518539373803</c:v>
                </c:pt>
                <c:pt idx="6">
                  <c:v>0.90104685738204815</c:v>
                </c:pt>
                <c:pt idx="7">
                  <c:v>0.84148148148148139</c:v>
                </c:pt>
                <c:pt idx="8">
                  <c:v>0.79621896963994743</c:v>
                </c:pt>
                <c:pt idx="9">
                  <c:v>0.98044528094054995</c:v>
                </c:pt>
                <c:pt idx="10">
                  <c:v>0.97973707583216474</c:v>
                </c:pt>
                <c:pt idx="11">
                  <c:v>0.7048048462356894</c:v>
                </c:pt>
                <c:pt idx="12">
                  <c:v>0.67199477884186576</c:v>
                </c:pt>
                <c:pt idx="13">
                  <c:v>0.67602992832109032</c:v>
                </c:pt>
                <c:pt idx="14">
                  <c:v>0.92310109790100714</c:v>
                </c:pt>
                <c:pt idx="15">
                  <c:v>1.0649581902118934</c:v>
                </c:pt>
                <c:pt idx="16">
                  <c:v>0.88941769703292295</c:v>
                </c:pt>
              </c:numCache>
            </c:numRef>
          </c:xVal>
          <c:yVal>
            <c:numRef>
              <c:f>Graphics!$N$388:$N$404</c:f>
              <c:numCache>
                <c:formatCode>General</c:formatCode>
                <c:ptCount val="17"/>
                <c:pt idx="0">
                  <c:v>50.1</c:v>
                </c:pt>
                <c:pt idx="1">
                  <c:v>37.6</c:v>
                </c:pt>
                <c:pt idx="2">
                  <c:v>18.8</c:v>
                </c:pt>
                <c:pt idx="3">
                  <c:v>21.3</c:v>
                </c:pt>
                <c:pt idx="4">
                  <c:v>21.3</c:v>
                </c:pt>
                <c:pt idx="5">
                  <c:v>21.3</c:v>
                </c:pt>
                <c:pt idx="6">
                  <c:v>22.2</c:v>
                </c:pt>
                <c:pt idx="7">
                  <c:v>24.5</c:v>
                </c:pt>
                <c:pt idx="8">
                  <c:v>75.3</c:v>
                </c:pt>
                <c:pt idx="9">
                  <c:v>27.5</c:v>
                </c:pt>
                <c:pt idx="10">
                  <c:v>19.600000000000001</c:v>
                </c:pt>
                <c:pt idx="11">
                  <c:v>57.1</c:v>
                </c:pt>
                <c:pt idx="12">
                  <c:v>26.8</c:v>
                </c:pt>
                <c:pt idx="13">
                  <c:v>45.8</c:v>
                </c:pt>
                <c:pt idx="14">
                  <c:v>26.8</c:v>
                </c:pt>
                <c:pt idx="15">
                  <c:v>6.5</c:v>
                </c:pt>
                <c:pt idx="16">
                  <c:v>3.7</c:v>
                </c:pt>
              </c:numCache>
            </c:numRef>
          </c:yVal>
          <c:smooth val="0"/>
          <c:extLst>
            <c:ext xmlns:c15="http://schemas.microsoft.com/office/drawing/2012/chart" uri="{02D57815-91ED-43cb-92C2-25804820EDAC}">
              <c15:datalabelsRange>
                <c15:f>Graphics!$B$388:$B$404</c15:f>
                <c15:dlblRangeCache>
                  <c:ptCount val="17"/>
                  <c:pt idx="0">
                    <c:v>Colombia</c:v>
                  </c:pt>
                  <c:pt idx="1">
                    <c:v>Dominican Republic</c:v>
                  </c:pt>
                  <c:pt idx="2">
                    <c:v>Egypt, Arab Rep.</c:v>
                  </c:pt>
                  <c:pt idx="3">
                    <c:v>India - Andhra Pradesh</c:v>
                  </c:pt>
                  <c:pt idx="4">
                    <c:v>India - Odisha</c:v>
                  </c:pt>
                  <c:pt idx="5">
                    <c:v>India - Rajasthan</c:v>
                  </c:pt>
                  <c:pt idx="6">
                    <c:v>Kenya</c:v>
                  </c:pt>
                  <c:pt idx="7">
                    <c:v>Morocco</c:v>
                  </c:pt>
                  <c:pt idx="8">
                    <c:v>Pakistan</c:v>
                  </c:pt>
                  <c:pt idx="9">
                    <c:v>Peru</c:v>
                  </c:pt>
                  <c:pt idx="10">
                    <c:v>Philippines</c:v>
                  </c:pt>
                  <c:pt idx="11">
                    <c:v>Senegal</c:v>
                  </c:pt>
                  <c:pt idx="12">
                    <c:v>Tajikistan</c:v>
                  </c:pt>
                  <c:pt idx="13">
                    <c:v>Tanzania</c:v>
                  </c:pt>
                  <c:pt idx="14">
                    <c:v>Uganda</c:v>
                  </c:pt>
                  <c:pt idx="15">
                    <c:v>Ukraine</c:v>
                  </c:pt>
                  <c:pt idx="16">
                    <c:v>Vietnam</c:v>
                  </c:pt>
                </c15:dlblRangeCache>
              </c15:datalabelsRange>
            </c:ext>
            <c:ext xmlns:c16="http://schemas.microsoft.com/office/drawing/2014/chart" uri="{C3380CC4-5D6E-409C-BE32-E72D297353CC}">
              <c16:uniqueId val="{00000000-B4CE-48B3-956C-CB3451D57A0C}"/>
            </c:ext>
          </c:extLst>
        </c:ser>
        <c:dLbls>
          <c:showLegendKey val="0"/>
          <c:showVal val="0"/>
          <c:showCatName val="0"/>
          <c:showSerName val="0"/>
          <c:showPercent val="0"/>
          <c:showBubbleSize val="0"/>
        </c:dLbls>
        <c:axId val="670305040"/>
        <c:axId val="85282368"/>
      </c:scatterChart>
      <c:valAx>
        <c:axId val="670305040"/>
        <c:scaling>
          <c:orientation val="minMax"/>
          <c:min val="0.30000000000000004"/>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Full</a:t>
                </a:r>
                <a:r>
                  <a:rPr lang="en-US" b="1" baseline="0"/>
                  <a:t>-Cost Recovery</a:t>
                </a:r>
                <a:endParaRPr lang="en-US" b="1"/>
              </a:p>
            </c:rich>
          </c:tx>
          <c:layout>
            <c:manualLayout>
              <c:xMode val="edge"/>
              <c:yMode val="edge"/>
              <c:x val="0.40509967351642018"/>
              <c:y val="0.9575574616327181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82368"/>
        <c:crosses val="autoZero"/>
        <c:crossBetween val="midCat"/>
      </c:valAx>
      <c:valAx>
        <c:axId val="85282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Percentage</a:t>
                </a:r>
                <a:r>
                  <a:rPr lang="en-US" b="1" baseline="0"/>
                  <a:t> of Firms</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305040"/>
        <c:crosses val="autoZero"/>
        <c:crossBetween val="midCat"/>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Cost Recovery and Getting Electricity Score</a:t>
            </a:r>
            <a:br>
              <a:rPr lang="en-US" b="1">
                <a:solidFill>
                  <a:sysClr val="windowText" lastClr="000000"/>
                </a:solidFill>
              </a:rPr>
            </a:br>
            <a:r>
              <a:rPr lang="en-US" b="1">
                <a:solidFill>
                  <a:sysClr val="windowText" lastClr="000000"/>
                </a:solidFill>
              </a:rPr>
              <a:t>(Doing Business)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tx1"/>
              </a:solidFill>
              <a:ln w="9525">
                <a:noFill/>
              </a:ln>
              <a:effectLst/>
            </c:spPr>
          </c:marker>
          <c:dLbls>
            <c:dLbl>
              <c:idx val="0"/>
              <c:tx>
                <c:rich>
                  <a:bodyPr/>
                  <a:lstStyle/>
                  <a:p>
                    <a:fld id="{896593C6-88AE-4655-91E5-207CCE1B5B0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AC4-492D-BD78-CBDC4145CF69}"/>
                </c:ext>
              </c:extLst>
            </c:dLbl>
            <c:dLbl>
              <c:idx val="1"/>
              <c:tx>
                <c:rich>
                  <a:bodyPr/>
                  <a:lstStyle/>
                  <a:p>
                    <a:fld id="{C315E325-445E-41F3-9BD6-AE19E134DBC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AC4-492D-BD78-CBDC4145CF69}"/>
                </c:ext>
              </c:extLst>
            </c:dLbl>
            <c:dLbl>
              <c:idx val="2"/>
              <c:tx>
                <c:rich>
                  <a:bodyPr/>
                  <a:lstStyle/>
                  <a:p>
                    <a:fld id="{937A32B4-9C39-4265-BBDE-712DA03C4FB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AC4-492D-BD78-CBDC4145CF69}"/>
                </c:ext>
              </c:extLst>
            </c:dLbl>
            <c:dLbl>
              <c:idx val="3"/>
              <c:layout>
                <c:manualLayout>
                  <c:x val="-9.5121914683343717E-2"/>
                  <c:y val="6.4450306339833688E-2"/>
                </c:manualLayout>
              </c:layout>
              <c:tx>
                <c:rich>
                  <a:bodyPr/>
                  <a:lstStyle/>
                  <a:p>
                    <a:fld id="{4464F878-5CDA-428B-89B9-6673AEB1976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6AC4-492D-BD78-CBDC4145CF69}"/>
                </c:ext>
              </c:extLst>
            </c:dLbl>
            <c:dLbl>
              <c:idx val="4"/>
              <c:layout>
                <c:manualLayout>
                  <c:x val="-7.8048750509410306E-2"/>
                  <c:y val="-4.028144146239606E-2"/>
                </c:manualLayout>
              </c:layout>
              <c:tx>
                <c:rich>
                  <a:bodyPr/>
                  <a:lstStyle/>
                  <a:p>
                    <a:fld id="{92C870E8-E0AD-4FF8-8394-FC7E56E1F97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6AC4-492D-BD78-CBDC4145CF69}"/>
                </c:ext>
              </c:extLst>
            </c:dLbl>
            <c:dLbl>
              <c:idx val="5"/>
              <c:tx>
                <c:rich>
                  <a:bodyPr/>
                  <a:lstStyle/>
                  <a:p>
                    <a:fld id="{6B0D7D91-1D10-4D39-95A9-3C0E9D5CF68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AC4-492D-BD78-CBDC4145CF69}"/>
                </c:ext>
              </c:extLst>
            </c:dLbl>
            <c:dLbl>
              <c:idx val="6"/>
              <c:tx>
                <c:rich>
                  <a:bodyPr/>
                  <a:lstStyle/>
                  <a:p>
                    <a:fld id="{B07C995B-578C-44F5-BB69-CC8B55C5C96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6AC4-492D-BD78-CBDC4145CF69}"/>
                </c:ext>
              </c:extLst>
            </c:dLbl>
            <c:dLbl>
              <c:idx val="7"/>
              <c:tx>
                <c:rich>
                  <a:bodyPr/>
                  <a:lstStyle/>
                  <a:p>
                    <a:fld id="{9A07717E-A6ED-4FD7-BB88-FC88A7151FA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6AC4-492D-BD78-CBDC4145CF69}"/>
                </c:ext>
              </c:extLst>
            </c:dLbl>
            <c:dLbl>
              <c:idx val="8"/>
              <c:tx>
                <c:rich>
                  <a:bodyPr/>
                  <a:lstStyle/>
                  <a:p>
                    <a:fld id="{6999E0BC-D10E-4129-8F5E-CA17E750779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6AC4-492D-BD78-CBDC4145CF69}"/>
                </c:ext>
              </c:extLst>
            </c:dLbl>
            <c:dLbl>
              <c:idx val="9"/>
              <c:tx>
                <c:rich>
                  <a:bodyPr/>
                  <a:lstStyle/>
                  <a:p>
                    <a:fld id="{E49E38AD-FBA8-47CC-91C0-DF35D2C49EB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6AC4-492D-BD78-CBDC4145CF69}"/>
                </c:ext>
              </c:extLst>
            </c:dLbl>
            <c:dLbl>
              <c:idx val="10"/>
              <c:tx>
                <c:rich>
                  <a:bodyPr/>
                  <a:lstStyle/>
                  <a:p>
                    <a:fld id="{D1A837D1-16DC-4479-842D-9B5A4705DB6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6AC4-492D-BD78-CBDC4145CF69}"/>
                </c:ext>
              </c:extLst>
            </c:dLbl>
            <c:dLbl>
              <c:idx val="11"/>
              <c:tx>
                <c:rich>
                  <a:bodyPr/>
                  <a:lstStyle/>
                  <a:p>
                    <a:fld id="{FBFA8929-0562-42D9-8243-190CACC7404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6AC4-492D-BD78-CBDC4145CF69}"/>
                </c:ext>
              </c:extLst>
            </c:dLbl>
            <c:dLbl>
              <c:idx val="12"/>
              <c:tx>
                <c:rich>
                  <a:bodyPr/>
                  <a:lstStyle/>
                  <a:p>
                    <a:fld id="{9E9D96A6-E2B3-4AF3-AB90-698AAA6FBC6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6AC4-492D-BD78-CBDC4145CF69}"/>
                </c:ext>
              </c:extLst>
            </c:dLbl>
            <c:dLbl>
              <c:idx val="13"/>
              <c:tx>
                <c:rich>
                  <a:bodyPr/>
                  <a:lstStyle/>
                  <a:p>
                    <a:fld id="{156E2B5B-A6C6-4B1D-8E00-D63DEA95951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6AC4-492D-BD78-CBDC4145CF69}"/>
                </c:ext>
              </c:extLst>
            </c:dLbl>
            <c:dLbl>
              <c:idx val="14"/>
              <c:tx>
                <c:rich>
                  <a:bodyPr/>
                  <a:lstStyle/>
                  <a:p>
                    <a:fld id="{99BF7F49-8390-415E-8A7D-7B1A642D3CB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6AC4-492D-BD78-CBDC4145CF69}"/>
                </c:ext>
              </c:extLst>
            </c:dLbl>
            <c:dLbl>
              <c:idx val="15"/>
              <c:tx>
                <c:rich>
                  <a:bodyPr/>
                  <a:lstStyle/>
                  <a:p>
                    <a:fld id="{0115782A-4D00-4E0E-A042-392F32096E7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6AC4-492D-BD78-CBDC4145CF69}"/>
                </c:ext>
              </c:extLst>
            </c:dLbl>
            <c:dLbl>
              <c:idx val="16"/>
              <c:tx>
                <c:rich>
                  <a:bodyPr/>
                  <a:lstStyle/>
                  <a:p>
                    <a:fld id="{8E25798B-9A9B-4A6E-9B3E-20C769959F6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6AC4-492D-BD78-CBDC4145CF6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Graphics!$C$388:$C$404</c:f>
              <c:numCache>
                <c:formatCode>0%</c:formatCode>
                <c:ptCount val="17"/>
                <c:pt idx="0">
                  <c:v>1.0406534418093973</c:v>
                </c:pt>
                <c:pt idx="1">
                  <c:v>0.65667288802700041</c:v>
                </c:pt>
                <c:pt idx="2">
                  <c:v>0.55498466885919051</c:v>
                </c:pt>
                <c:pt idx="3">
                  <c:v>0.37989174060478015</c:v>
                </c:pt>
                <c:pt idx="4">
                  <c:v>0.91442845373130077</c:v>
                </c:pt>
                <c:pt idx="5">
                  <c:v>0.44613518539373803</c:v>
                </c:pt>
                <c:pt idx="6">
                  <c:v>0.90104685738204815</c:v>
                </c:pt>
                <c:pt idx="7">
                  <c:v>0.84148148148148139</c:v>
                </c:pt>
                <c:pt idx="8">
                  <c:v>0.79621896963994743</c:v>
                </c:pt>
                <c:pt idx="9">
                  <c:v>0.98044528094054995</c:v>
                </c:pt>
                <c:pt idx="10">
                  <c:v>0.97973707583216474</c:v>
                </c:pt>
                <c:pt idx="11">
                  <c:v>0.7048048462356894</c:v>
                </c:pt>
                <c:pt idx="12">
                  <c:v>0.67199477884186576</c:v>
                </c:pt>
                <c:pt idx="13">
                  <c:v>0.67602992832109032</c:v>
                </c:pt>
                <c:pt idx="14">
                  <c:v>0.92310109790100714</c:v>
                </c:pt>
                <c:pt idx="15">
                  <c:v>1.0649581902118934</c:v>
                </c:pt>
                <c:pt idx="16">
                  <c:v>0.88941769703292295</c:v>
                </c:pt>
              </c:numCache>
            </c:numRef>
          </c:xVal>
          <c:yVal>
            <c:numRef>
              <c:f>Graphics!$O$388:$O$404</c:f>
              <c:numCache>
                <c:formatCode>0.00</c:formatCode>
                <c:ptCount val="17"/>
                <c:pt idx="0">
                  <c:v>74.494</c:v>
                </c:pt>
                <c:pt idx="1">
                  <c:v>56.39200000000001</c:v>
                </c:pt>
                <c:pt idx="2">
                  <c:v>67.614000000000004</c:v>
                </c:pt>
                <c:pt idx="3">
                  <c:v>83.91</c:v>
                </c:pt>
                <c:pt idx="4">
                  <c:v>83.91</c:v>
                </c:pt>
                <c:pt idx="5">
                  <c:v>83.91</c:v>
                </c:pt>
                <c:pt idx="6">
                  <c:v>66.078000000000003</c:v>
                </c:pt>
                <c:pt idx="7">
                  <c:v>81.407999999999987</c:v>
                </c:pt>
                <c:pt idx="8">
                  <c:v>44.527999999999999</c:v>
                </c:pt>
                <c:pt idx="9">
                  <c:v>79.054000000000002</c:v>
                </c:pt>
                <c:pt idx="10">
                  <c:v>84.60799999999999</c:v>
                </c:pt>
                <c:pt idx="11">
                  <c:v>47.344000000000001</c:v>
                </c:pt>
                <c:pt idx="12">
                  <c:v>34.866</c:v>
                </c:pt>
                <c:pt idx="13">
                  <c:v>73.542000000000002</c:v>
                </c:pt>
                <c:pt idx="14">
                  <c:v>31.139999999999997</c:v>
                </c:pt>
                <c:pt idx="15">
                  <c:v>57.166000000000011</c:v>
                </c:pt>
                <c:pt idx="16">
                  <c:v>72.872</c:v>
                </c:pt>
              </c:numCache>
            </c:numRef>
          </c:yVal>
          <c:smooth val="0"/>
          <c:extLst>
            <c:ext xmlns:c15="http://schemas.microsoft.com/office/drawing/2012/chart" uri="{02D57815-91ED-43cb-92C2-25804820EDAC}">
              <c15:datalabelsRange>
                <c15:f>Graphics!$B$388:$B$404</c15:f>
                <c15:dlblRangeCache>
                  <c:ptCount val="17"/>
                  <c:pt idx="0">
                    <c:v>Colombia</c:v>
                  </c:pt>
                  <c:pt idx="1">
                    <c:v>Dominican Republic</c:v>
                  </c:pt>
                  <c:pt idx="2">
                    <c:v>Egypt, Arab Rep.</c:v>
                  </c:pt>
                  <c:pt idx="3">
                    <c:v>India - Andhra Pradesh</c:v>
                  </c:pt>
                  <c:pt idx="4">
                    <c:v>India - Odisha</c:v>
                  </c:pt>
                  <c:pt idx="5">
                    <c:v>India - Rajasthan</c:v>
                  </c:pt>
                  <c:pt idx="6">
                    <c:v>Kenya</c:v>
                  </c:pt>
                  <c:pt idx="7">
                    <c:v>Morocco</c:v>
                  </c:pt>
                  <c:pt idx="8">
                    <c:v>Pakistan</c:v>
                  </c:pt>
                  <c:pt idx="9">
                    <c:v>Peru</c:v>
                  </c:pt>
                  <c:pt idx="10">
                    <c:v>Philippines</c:v>
                  </c:pt>
                  <c:pt idx="11">
                    <c:v>Senegal</c:v>
                  </c:pt>
                  <c:pt idx="12">
                    <c:v>Tajikistan</c:v>
                  </c:pt>
                  <c:pt idx="13">
                    <c:v>Tanzania</c:v>
                  </c:pt>
                  <c:pt idx="14">
                    <c:v>Uganda</c:v>
                  </c:pt>
                  <c:pt idx="15">
                    <c:v>Ukraine</c:v>
                  </c:pt>
                  <c:pt idx="16">
                    <c:v>Vietnam</c:v>
                  </c:pt>
                </c15:dlblRangeCache>
              </c15:datalabelsRange>
            </c:ext>
            <c:ext xmlns:c16="http://schemas.microsoft.com/office/drawing/2014/chart" uri="{C3380CC4-5D6E-409C-BE32-E72D297353CC}">
              <c16:uniqueId val="{00000000-B4CE-48B3-956C-CB3451D57A0C}"/>
            </c:ext>
          </c:extLst>
        </c:ser>
        <c:dLbls>
          <c:showLegendKey val="0"/>
          <c:showVal val="0"/>
          <c:showCatName val="0"/>
          <c:showSerName val="0"/>
          <c:showPercent val="0"/>
          <c:showBubbleSize val="0"/>
        </c:dLbls>
        <c:axId val="670305040"/>
        <c:axId val="85282368"/>
      </c:scatterChart>
      <c:valAx>
        <c:axId val="670305040"/>
        <c:scaling>
          <c:orientation val="minMax"/>
          <c:min val="0.30000000000000004"/>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Full</a:t>
                </a:r>
                <a:r>
                  <a:rPr lang="en-US" b="1" baseline="0"/>
                  <a:t>-Cost Recovery</a:t>
                </a:r>
                <a:endParaRPr lang="en-US" b="1"/>
              </a:p>
            </c:rich>
          </c:tx>
          <c:layout>
            <c:manualLayout>
              <c:xMode val="edge"/>
              <c:yMode val="edge"/>
              <c:x val="0.40509967351642018"/>
              <c:y val="0.9575574616327181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82368"/>
        <c:crosses val="autoZero"/>
        <c:crossBetween val="midCat"/>
      </c:valAx>
      <c:valAx>
        <c:axId val="85282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Getting Electricity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305040"/>
        <c:crosses val="autoZero"/>
        <c:crossBetween val="midCat"/>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Electricity Access</a:t>
            </a:r>
            <a:r>
              <a:rPr lang="en-US" b="1" baseline="0"/>
              <a:t> in 1990 and 2016 for Countries with </a:t>
            </a:r>
            <a:br>
              <a:rPr lang="en-US" b="1" baseline="0"/>
            </a:br>
            <a:r>
              <a:rPr lang="en-US" b="1" baseline="0"/>
              <a:t>Different Levels of Full-Cost Recovery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2604823218631515E-2"/>
          <c:y val="0.14925915341323195"/>
          <c:w val="0.88366828452189339"/>
          <c:h val="0.74014460079414768"/>
        </c:manualLayout>
      </c:layout>
      <c:scatterChart>
        <c:scatterStyle val="lineMarker"/>
        <c:varyColors val="0"/>
        <c:ser>
          <c:idx val="0"/>
          <c:order val="0"/>
          <c:tx>
            <c:v>1990</c:v>
          </c:tx>
          <c:spPr>
            <a:ln w="19050" cap="rnd">
              <a:noFill/>
              <a:round/>
            </a:ln>
            <a:effectLst/>
          </c:spPr>
          <c:marker>
            <c:symbol val="circle"/>
            <c:size val="5"/>
            <c:spPr>
              <a:solidFill>
                <a:schemeClr val="tx1"/>
              </a:solidFill>
              <a:ln w="9525">
                <a:noFill/>
              </a:ln>
              <a:effectLst/>
            </c:spPr>
          </c:marker>
          <c:dLbls>
            <c:dLbl>
              <c:idx val="0"/>
              <c:tx>
                <c:rich>
                  <a:bodyPr/>
                  <a:lstStyle/>
                  <a:p>
                    <a:fld id="{9665C30A-E82C-4EB0-BA8C-0392440B4F3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B7B-4F98-BC93-21D35FADF06A}"/>
                </c:ext>
              </c:extLst>
            </c:dLbl>
            <c:dLbl>
              <c:idx val="1"/>
              <c:tx>
                <c:rich>
                  <a:bodyPr/>
                  <a:lstStyle/>
                  <a:p>
                    <a:fld id="{C7C66511-F7A8-4A82-AC3E-0FEB11D3513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B7B-4F98-BC93-21D35FADF06A}"/>
                </c:ext>
              </c:extLst>
            </c:dLbl>
            <c:dLbl>
              <c:idx val="2"/>
              <c:tx>
                <c:rich>
                  <a:bodyPr/>
                  <a:lstStyle/>
                  <a:p>
                    <a:fld id="{D11C8CE7-A2F9-4BF1-9E5A-F47C4CC805E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B7B-4F98-BC93-21D35FADF06A}"/>
                </c:ext>
              </c:extLst>
            </c:dLbl>
            <c:dLbl>
              <c:idx val="3"/>
              <c:tx>
                <c:rich>
                  <a:bodyPr/>
                  <a:lstStyle/>
                  <a:p>
                    <a:fld id="{67C0D5F5-205D-45FD-9591-6225FD2114B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B7B-4F98-BC93-21D35FADF06A}"/>
                </c:ext>
              </c:extLst>
            </c:dLbl>
            <c:dLbl>
              <c:idx val="4"/>
              <c:tx>
                <c:rich>
                  <a:bodyPr/>
                  <a:lstStyle/>
                  <a:p>
                    <a:fld id="{03503456-DDC6-4192-83BF-C1F6D47873A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6B7B-4F98-BC93-21D35FADF06A}"/>
                </c:ext>
              </c:extLst>
            </c:dLbl>
            <c:dLbl>
              <c:idx val="5"/>
              <c:tx>
                <c:rich>
                  <a:bodyPr/>
                  <a:lstStyle/>
                  <a:p>
                    <a:fld id="{F8B7054F-2C3B-4684-A62E-5C87E25A3AE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6B7B-4F98-BC93-21D35FADF06A}"/>
                </c:ext>
              </c:extLst>
            </c:dLbl>
            <c:dLbl>
              <c:idx val="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B7B-4F98-BC93-21D35FADF06A}"/>
                </c:ext>
              </c:extLst>
            </c:dLbl>
            <c:dLbl>
              <c:idx val="7"/>
              <c:tx>
                <c:rich>
                  <a:bodyPr/>
                  <a:lstStyle/>
                  <a:p>
                    <a:fld id="{56B7E599-56E8-449D-8504-7B8BD541C5D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6B7B-4F98-BC93-21D35FADF06A}"/>
                </c:ext>
              </c:extLst>
            </c:dLbl>
            <c:dLbl>
              <c:idx val="8"/>
              <c:tx>
                <c:rich>
                  <a:bodyPr/>
                  <a:lstStyle/>
                  <a:p>
                    <a:fld id="{EF2DA3C3-B23B-4C53-B7E5-A881388479A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6B7B-4F98-BC93-21D35FADF06A}"/>
                </c:ext>
              </c:extLst>
            </c:dLbl>
            <c:dLbl>
              <c:idx val="9"/>
              <c:tx>
                <c:rich>
                  <a:bodyPr/>
                  <a:lstStyle/>
                  <a:p>
                    <a:fld id="{5C6D7EAA-70B4-43CA-8FF9-F5F91740056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6B7B-4F98-BC93-21D35FADF06A}"/>
                </c:ext>
              </c:extLst>
            </c:dLbl>
            <c:dLbl>
              <c:idx val="10"/>
              <c:layout>
                <c:manualLayout>
                  <c:x val="-8.8915736017467356E-2"/>
                  <c:y val="-9.605920877845198E-3"/>
                </c:manualLayout>
              </c:layout>
              <c:tx>
                <c:rich>
                  <a:bodyPr/>
                  <a:lstStyle/>
                  <a:p>
                    <a:fld id="{88CAAD78-0496-4CFB-8FBD-61062782345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6B7B-4F98-BC93-21D35FADF06A}"/>
                </c:ext>
              </c:extLst>
            </c:dLbl>
            <c:dLbl>
              <c:idx val="11"/>
              <c:tx>
                <c:rich>
                  <a:bodyPr/>
                  <a:lstStyle/>
                  <a:p>
                    <a:fld id="{FCEA0887-23F8-4984-AD6C-DBBC72933FE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6B7B-4F98-BC93-21D35FADF06A}"/>
                </c:ext>
              </c:extLst>
            </c:dLbl>
            <c:dLbl>
              <c:idx val="1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B7B-4F98-BC93-21D35FADF06A}"/>
                </c:ext>
              </c:extLst>
            </c:dLbl>
            <c:dLbl>
              <c:idx val="13"/>
              <c:tx>
                <c:rich>
                  <a:bodyPr/>
                  <a:lstStyle/>
                  <a:p>
                    <a:fld id="{83D5D7BA-3950-4B25-90D7-0D0A5D1672D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6B7B-4F98-BC93-21D35FADF06A}"/>
                </c:ext>
              </c:extLst>
            </c:dLbl>
            <c:dLbl>
              <c:idx val="14"/>
              <c:layout>
                <c:manualLayout>
                  <c:x val="-3.3084925029755269E-2"/>
                  <c:y val="3.1219242852996321E-2"/>
                </c:manualLayout>
              </c:layout>
              <c:tx>
                <c:rich>
                  <a:bodyPr/>
                  <a:lstStyle/>
                  <a:p>
                    <a:fld id="{CF8D8AF6-80C6-4973-B2D2-09A0FF19996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6B7B-4F98-BC93-21D35FADF06A}"/>
                </c:ext>
              </c:extLst>
            </c:dLbl>
            <c:dLbl>
              <c:idx val="15"/>
              <c:tx>
                <c:rich>
                  <a:bodyPr/>
                  <a:lstStyle/>
                  <a:p>
                    <a:fld id="{059FF440-5551-4167-B187-1BFF34C64DE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6B7B-4F98-BC93-21D35FADF06A}"/>
                </c:ext>
              </c:extLst>
            </c:dLbl>
            <c:dLbl>
              <c:idx val="16"/>
              <c:tx>
                <c:rich>
                  <a:bodyPr/>
                  <a:lstStyle/>
                  <a:p>
                    <a:fld id="{EAFC0FB3-224E-43E6-994A-81DFDD8A9C8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6B7B-4F98-BC93-21D35FADF06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Graphics!$C$439:$C$455</c:f>
              <c:numCache>
                <c:formatCode>0%</c:formatCode>
                <c:ptCount val="17"/>
                <c:pt idx="0">
                  <c:v>0.55498466885919051</c:v>
                </c:pt>
                <c:pt idx="1">
                  <c:v>0.57999999999999996</c:v>
                </c:pt>
                <c:pt idx="2">
                  <c:v>0.65667288802700041</c:v>
                </c:pt>
                <c:pt idx="3">
                  <c:v>0.67199477884186576</c:v>
                </c:pt>
                <c:pt idx="4">
                  <c:v>0.67602992832109032</c:v>
                </c:pt>
                <c:pt idx="5">
                  <c:v>0.7048048462356894</c:v>
                </c:pt>
                <c:pt idx="7">
                  <c:v>0.79621896963994743</c:v>
                </c:pt>
                <c:pt idx="8">
                  <c:v>0.84148148148148139</c:v>
                </c:pt>
                <c:pt idx="9">
                  <c:v>0.88941769703292295</c:v>
                </c:pt>
                <c:pt idx="10">
                  <c:v>0.90104685738204815</c:v>
                </c:pt>
                <c:pt idx="11">
                  <c:v>0.92310109790100714</c:v>
                </c:pt>
                <c:pt idx="13">
                  <c:v>0.97973707583216474</c:v>
                </c:pt>
                <c:pt idx="14">
                  <c:v>0.98044528094054995</c:v>
                </c:pt>
                <c:pt idx="15">
                  <c:v>1.0406534418093973</c:v>
                </c:pt>
                <c:pt idx="16">
                  <c:v>1.0649581902118934</c:v>
                </c:pt>
              </c:numCache>
            </c:numRef>
          </c:xVal>
          <c:yVal>
            <c:numRef>
              <c:f>Graphics!$D$439:$D$455</c:f>
              <c:numCache>
                <c:formatCode>0%</c:formatCode>
                <c:ptCount val="17"/>
                <c:pt idx="0">
                  <c:v>0.93956466674799999</c:v>
                </c:pt>
                <c:pt idx="1">
                  <c:v>0.43291561126700007</c:v>
                </c:pt>
                <c:pt idx="2">
                  <c:v>0.79598693847700008</c:v>
                </c:pt>
                <c:pt idx="3">
                  <c:v>0.96603431701700004</c:v>
                </c:pt>
                <c:pt idx="4">
                  <c:v>2.4837088585E-2</c:v>
                </c:pt>
                <c:pt idx="5">
                  <c:v>0.25130535125700004</c:v>
                </c:pt>
                <c:pt idx="7">
                  <c:v>0.59936603546099998</c:v>
                </c:pt>
                <c:pt idx="8">
                  <c:v>0.48116264343300008</c:v>
                </c:pt>
                <c:pt idx="9">
                  <c:v>0.74114669799799993</c:v>
                </c:pt>
                <c:pt idx="10">
                  <c:v>3.3183898926000044E-2</c:v>
                </c:pt>
                <c:pt idx="11">
                  <c:v>1.2664570807999986E-2</c:v>
                </c:pt>
                <c:pt idx="13">
                  <c:v>0.62114448547400003</c:v>
                </c:pt>
                <c:pt idx="14">
                  <c:v>0.60223789215099999</c:v>
                </c:pt>
                <c:pt idx="15">
                  <c:v>0.89900000000000002</c:v>
                </c:pt>
                <c:pt idx="16">
                  <c:v>0.98003189086899989</c:v>
                </c:pt>
              </c:numCache>
            </c:numRef>
          </c:yVal>
          <c:smooth val="0"/>
          <c:extLst>
            <c:ext xmlns:c15="http://schemas.microsoft.com/office/drawing/2012/chart" uri="{02D57815-91ED-43cb-92C2-25804820EDAC}">
              <c15:datalabelsRange>
                <c15:f>Graphics!$B$439:$B$455</c15:f>
                <c15:dlblRangeCache>
                  <c:ptCount val="17"/>
                  <c:pt idx="0">
                    <c:v>Egypt, Arab Rep.</c:v>
                  </c:pt>
                  <c:pt idx="1">
                    <c:v>India</c:v>
                  </c:pt>
                  <c:pt idx="2">
                    <c:v>Dominican Republic</c:v>
                  </c:pt>
                  <c:pt idx="3">
                    <c:v>Tajikistan</c:v>
                  </c:pt>
                  <c:pt idx="4">
                    <c:v>Tanzania</c:v>
                  </c:pt>
                  <c:pt idx="5">
                    <c:v>Senegal</c:v>
                  </c:pt>
                  <c:pt idx="7">
                    <c:v>Pakistan</c:v>
                  </c:pt>
                  <c:pt idx="8">
                    <c:v>Morocco</c:v>
                  </c:pt>
                  <c:pt idx="9">
                    <c:v>Vietnam</c:v>
                  </c:pt>
                  <c:pt idx="10">
                    <c:v>Kenya</c:v>
                  </c:pt>
                  <c:pt idx="11">
                    <c:v>Uganda</c:v>
                  </c:pt>
                  <c:pt idx="13">
                    <c:v>Philippines</c:v>
                  </c:pt>
                  <c:pt idx="14">
                    <c:v>Peru</c:v>
                  </c:pt>
                  <c:pt idx="15">
                    <c:v>Colombia</c:v>
                  </c:pt>
                  <c:pt idx="16">
                    <c:v>Ukraine</c:v>
                  </c:pt>
                </c15:dlblRangeCache>
              </c15:datalabelsRange>
            </c:ext>
            <c:ext xmlns:c16="http://schemas.microsoft.com/office/drawing/2014/chart" uri="{C3380CC4-5D6E-409C-BE32-E72D297353CC}">
              <c16:uniqueId val="{00000000-6B7B-4F98-BC93-21D35FADF06A}"/>
            </c:ext>
          </c:extLst>
        </c:ser>
        <c:ser>
          <c:idx val="1"/>
          <c:order val="1"/>
          <c:tx>
            <c:v>2016</c:v>
          </c:tx>
          <c:spPr>
            <a:ln w="19050" cap="rnd">
              <a:noFill/>
              <a:round/>
            </a:ln>
            <a:effectLst/>
          </c:spPr>
          <c:marker>
            <c:symbol val="circle"/>
            <c:size val="5"/>
            <c:spPr>
              <a:solidFill>
                <a:srgbClr val="C00000"/>
              </a:solidFill>
              <a:ln w="9525">
                <a:noFill/>
              </a:ln>
              <a:effectLst/>
            </c:spPr>
          </c:marker>
          <c:xVal>
            <c:numRef>
              <c:f>Graphics!$C$439:$C$455</c:f>
              <c:numCache>
                <c:formatCode>0%</c:formatCode>
                <c:ptCount val="17"/>
                <c:pt idx="0">
                  <c:v>0.55498466885919051</c:v>
                </c:pt>
                <c:pt idx="1">
                  <c:v>0.57999999999999996</c:v>
                </c:pt>
                <c:pt idx="2">
                  <c:v>0.65667288802700041</c:v>
                </c:pt>
                <c:pt idx="3">
                  <c:v>0.67199477884186576</c:v>
                </c:pt>
                <c:pt idx="4">
                  <c:v>0.67602992832109032</c:v>
                </c:pt>
                <c:pt idx="5">
                  <c:v>0.7048048462356894</c:v>
                </c:pt>
                <c:pt idx="7">
                  <c:v>0.79621896963994743</c:v>
                </c:pt>
                <c:pt idx="8">
                  <c:v>0.84148148148148139</c:v>
                </c:pt>
                <c:pt idx="9">
                  <c:v>0.88941769703292295</c:v>
                </c:pt>
                <c:pt idx="10">
                  <c:v>0.90104685738204815</c:v>
                </c:pt>
                <c:pt idx="11">
                  <c:v>0.92310109790100714</c:v>
                </c:pt>
                <c:pt idx="13">
                  <c:v>0.97973707583216474</c:v>
                </c:pt>
                <c:pt idx="14">
                  <c:v>0.98044528094054995</c:v>
                </c:pt>
                <c:pt idx="15">
                  <c:v>1.0406534418093973</c:v>
                </c:pt>
                <c:pt idx="16">
                  <c:v>1.0649581902118934</c:v>
                </c:pt>
              </c:numCache>
            </c:numRef>
          </c:xVal>
          <c:yVal>
            <c:numRef>
              <c:f>Graphics!$E$439:$E$455</c:f>
              <c:numCache>
                <c:formatCode>0%</c:formatCode>
                <c:ptCount val="17"/>
                <c:pt idx="0">
                  <c:v>1</c:v>
                </c:pt>
                <c:pt idx="1">
                  <c:v>0.84526817321799996</c:v>
                </c:pt>
                <c:pt idx="2">
                  <c:v>1</c:v>
                </c:pt>
                <c:pt idx="3">
                  <c:v>1</c:v>
                </c:pt>
                <c:pt idx="4">
                  <c:v>0.32799999999999996</c:v>
                </c:pt>
                <c:pt idx="5">
                  <c:v>0.64500000000000002</c:v>
                </c:pt>
                <c:pt idx="7">
                  <c:v>0.99147438049300007</c:v>
                </c:pt>
                <c:pt idx="8">
                  <c:v>1</c:v>
                </c:pt>
                <c:pt idx="9">
                  <c:v>1</c:v>
                </c:pt>
                <c:pt idx="10">
                  <c:v>0.56000000000000005</c:v>
                </c:pt>
                <c:pt idx="11">
                  <c:v>0.26700000000000002</c:v>
                </c:pt>
                <c:pt idx="13">
                  <c:v>0.90981613159199992</c:v>
                </c:pt>
                <c:pt idx="14">
                  <c:v>0.94851745605500004</c:v>
                </c:pt>
                <c:pt idx="15">
                  <c:v>0.99004455566399996</c:v>
                </c:pt>
                <c:pt idx="16">
                  <c:v>1</c:v>
                </c:pt>
              </c:numCache>
            </c:numRef>
          </c:yVal>
          <c:smooth val="0"/>
          <c:extLst>
            <c:ext xmlns:c16="http://schemas.microsoft.com/office/drawing/2014/chart" uri="{C3380CC4-5D6E-409C-BE32-E72D297353CC}">
              <c16:uniqueId val="{00000001-6B7B-4F98-BC93-21D35FADF06A}"/>
            </c:ext>
          </c:extLst>
        </c:ser>
        <c:dLbls>
          <c:showLegendKey val="0"/>
          <c:showVal val="0"/>
          <c:showCatName val="0"/>
          <c:showSerName val="0"/>
          <c:showPercent val="0"/>
          <c:showBubbleSize val="0"/>
        </c:dLbls>
        <c:axId val="375689776"/>
        <c:axId val="652537024"/>
      </c:scatterChart>
      <c:valAx>
        <c:axId val="375689776"/>
        <c:scaling>
          <c:orientation val="minMax"/>
          <c:min val="0.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 of Full</a:t>
                </a:r>
                <a:r>
                  <a:rPr lang="en-US" baseline="0"/>
                  <a:t> Cost Recovery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537024"/>
        <c:crosses val="autoZero"/>
        <c:crossBetween val="midCat"/>
      </c:valAx>
      <c:valAx>
        <c:axId val="652537024"/>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Access level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689776"/>
        <c:crosses val="autoZero"/>
        <c:crossBetween val="midCat"/>
      </c:valAx>
      <c:spPr>
        <a:noFill/>
        <a:ln>
          <a:noFill/>
        </a:ln>
        <a:effectLst/>
      </c:spPr>
    </c:plotArea>
    <c:legend>
      <c:legendPos val="b"/>
      <c:layout>
        <c:manualLayout>
          <c:xMode val="edge"/>
          <c:yMode val="edge"/>
          <c:x val="0.44761790822111219"/>
          <c:y val="0.95796902563768371"/>
          <c:w val="0.10476418355777552"/>
          <c:h val="3.967960671802399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Cross-Subsidization and Cost Recovery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tx1"/>
              </a:solidFill>
              <a:ln w="9525">
                <a:noFill/>
              </a:ln>
              <a:effectLst/>
            </c:spPr>
          </c:marker>
          <c:dLbls>
            <c:dLbl>
              <c:idx val="0"/>
              <c:tx>
                <c:rich>
                  <a:bodyPr/>
                  <a:lstStyle/>
                  <a:p>
                    <a:fld id="{0E201865-DE1A-4585-A0A2-F65B4A061CA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D4AE-4815-83B4-7887CD754A27}"/>
                </c:ext>
              </c:extLst>
            </c:dLbl>
            <c:dLbl>
              <c:idx val="1"/>
              <c:tx>
                <c:rich>
                  <a:bodyPr/>
                  <a:lstStyle/>
                  <a:p>
                    <a:fld id="{6D00F08F-C74B-473E-AA9C-C65DFD4B4E8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D4AE-4815-83B4-7887CD754A27}"/>
                </c:ext>
              </c:extLst>
            </c:dLbl>
            <c:dLbl>
              <c:idx val="2"/>
              <c:layout>
                <c:manualLayout>
                  <c:x val="-7.2195845157534827E-2"/>
                  <c:y val="5.6351967585891803E-2"/>
                </c:manualLayout>
              </c:layout>
              <c:tx>
                <c:rich>
                  <a:bodyPr/>
                  <a:lstStyle/>
                  <a:p>
                    <a:fld id="{0B3E5A70-2F36-4F54-BE14-BEAC88F77A7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D4AE-4815-83B4-7887CD754A27}"/>
                </c:ext>
              </c:extLst>
            </c:dLbl>
            <c:dLbl>
              <c:idx val="3"/>
              <c:layout>
                <c:manualLayout>
                  <c:x val="-4.6170790211256717E-2"/>
                  <c:y val="-8.2574754535163733E-2"/>
                </c:manualLayout>
              </c:layout>
              <c:tx>
                <c:rich>
                  <a:bodyPr/>
                  <a:lstStyle/>
                  <a:p>
                    <a:fld id="{A3499073-7039-4311-BF40-F7856724082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D4AE-4815-83B4-7887CD754A27}"/>
                </c:ext>
              </c:extLst>
            </c:dLbl>
            <c:dLbl>
              <c:idx val="4"/>
              <c:tx>
                <c:rich>
                  <a:bodyPr/>
                  <a:lstStyle/>
                  <a:p>
                    <a:fld id="{9B05DFE7-E470-4A2C-B893-6328B1AD30D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D4AE-4815-83B4-7887CD754A27}"/>
                </c:ext>
              </c:extLst>
            </c:dLbl>
            <c:dLbl>
              <c:idx val="5"/>
              <c:layout>
                <c:manualLayout>
                  <c:x val="-1.9416863431223678E-2"/>
                  <c:y val="6.6403256624848903E-2"/>
                </c:manualLayout>
              </c:layout>
              <c:tx>
                <c:rich>
                  <a:bodyPr/>
                  <a:lstStyle/>
                  <a:p>
                    <a:fld id="{E248076D-DDE0-48F3-989E-61BA680D848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D4AE-4815-83B4-7887CD754A27}"/>
                </c:ext>
              </c:extLst>
            </c:dLbl>
            <c:dLbl>
              <c:idx val="6"/>
              <c:layout>
                <c:manualLayout>
                  <c:x val="-4.126083479135003E-2"/>
                  <c:y val="-5.0466475034885237E-2"/>
                </c:manualLayout>
              </c:layout>
              <c:tx>
                <c:rich>
                  <a:bodyPr/>
                  <a:lstStyle/>
                  <a:p>
                    <a:fld id="{016AB8ED-4B47-4A6A-B72B-A689CCC6D51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D4AE-4815-83B4-7887CD754A27}"/>
                </c:ext>
              </c:extLst>
            </c:dLbl>
            <c:dLbl>
              <c:idx val="7"/>
              <c:layout>
                <c:manualLayout>
                  <c:x val="1.380240857017543E-2"/>
                  <c:y val="-1.32806513249698E-2"/>
                </c:manualLayout>
              </c:layout>
              <c:tx>
                <c:rich>
                  <a:bodyPr/>
                  <a:lstStyle/>
                  <a:p>
                    <a:fld id="{6C985CE7-A09D-4909-A6C8-56B5195C6E9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D4AE-4815-83B4-7887CD754A27}"/>
                </c:ext>
              </c:extLst>
            </c:dLbl>
            <c:dLbl>
              <c:idx val="8"/>
              <c:layout>
                <c:manualLayout>
                  <c:x val="6.3413450191254148E-2"/>
                  <c:y val="-6.4620721329688088E-2"/>
                </c:manualLayout>
              </c:layout>
              <c:tx>
                <c:rich>
                  <a:bodyPr/>
                  <a:lstStyle/>
                  <a:p>
                    <a:fld id="{D9891AB6-A6EA-4BAD-B55B-492AE2DBF89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D4AE-4815-83B4-7887CD754A27}"/>
                </c:ext>
              </c:extLst>
            </c:dLbl>
            <c:dLbl>
              <c:idx val="9"/>
              <c:tx>
                <c:rich>
                  <a:bodyPr/>
                  <a:lstStyle/>
                  <a:p>
                    <a:fld id="{65EAD3A6-230B-4887-9452-40CF675B792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D4AE-4815-83B4-7887CD754A27}"/>
                </c:ext>
              </c:extLst>
            </c:dLbl>
            <c:dLbl>
              <c:idx val="10"/>
              <c:layout>
                <c:manualLayout>
                  <c:x val="-0.14588466650677059"/>
                  <c:y val="0.11431001683191841"/>
                </c:manualLayout>
              </c:layout>
              <c:tx>
                <c:rich>
                  <a:bodyPr/>
                  <a:lstStyle/>
                  <a:p>
                    <a:fld id="{553F7AA8-4110-4A71-9792-C4074D49E90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D4AE-4815-83B4-7887CD754A27}"/>
                </c:ext>
              </c:extLst>
            </c:dLbl>
            <c:dLbl>
              <c:idx val="11"/>
              <c:tx>
                <c:rich>
                  <a:bodyPr/>
                  <a:lstStyle/>
                  <a:p>
                    <a:fld id="{A6E0E456-EC17-44FB-AA51-503478FD4AE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D4AE-4815-83B4-7887CD754A27}"/>
                </c:ext>
              </c:extLst>
            </c:dLbl>
            <c:dLbl>
              <c:idx val="12"/>
              <c:layout>
                <c:manualLayout>
                  <c:x val="6.2940259700548395E-2"/>
                  <c:y val="4.0196871538664844E-2"/>
                </c:manualLayout>
              </c:layout>
              <c:tx>
                <c:rich>
                  <a:bodyPr/>
                  <a:lstStyle/>
                  <a:p>
                    <a:fld id="{8457F831-96BB-4606-AD3E-31971A765D6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D4AE-4815-83B4-7887CD754A27}"/>
                </c:ext>
              </c:extLst>
            </c:dLbl>
            <c:dLbl>
              <c:idx val="13"/>
              <c:tx>
                <c:rich>
                  <a:bodyPr/>
                  <a:lstStyle/>
                  <a:p>
                    <a:fld id="{418E19CB-C4FB-488E-8D88-E213208645B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D4AE-4815-83B4-7887CD754A27}"/>
                </c:ext>
              </c:extLst>
            </c:dLbl>
            <c:dLbl>
              <c:idx val="14"/>
              <c:layout>
                <c:manualLayout>
                  <c:x val="-0.14406242445148795"/>
                  <c:y val="-4.5126816625785965E-2"/>
                </c:manualLayout>
              </c:layout>
              <c:tx>
                <c:rich>
                  <a:bodyPr/>
                  <a:lstStyle/>
                  <a:p>
                    <a:fld id="{813C3963-8B15-441C-8929-B9AE22128CE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D4AE-4815-83B4-7887CD754A27}"/>
                </c:ext>
              </c:extLst>
            </c:dLbl>
            <c:dLbl>
              <c:idx val="15"/>
              <c:layout>
                <c:manualLayout>
                  <c:x val="-6.5531914080379311E-2"/>
                  <c:y val="9.912301689549817E-2"/>
                </c:manualLayout>
              </c:layout>
              <c:tx>
                <c:rich>
                  <a:bodyPr/>
                  <a:lstStyle/>
                  <a:p>
                    <a:fld id="{F3FFA066-2396-4561-BF95-D7825B0AA84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D4AE-4815-83B4-7887CD754A27}"/>
                </c:ext>
              </c:extLst>
            </c:dLbl>
            <c:dLbl>
              <c:idx val="16"/>
              <c:tx>
                <c:rich>
                  <a:bodyPr/>
                  <a:lstStyle/>
                  <a:p>
                    <a:fld id="{6C6DEAC8-2E7B-44DB-9481-C80EC8D401C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D4AE-4815-83B4-7887CD754A27}"/>
                </c:ext>
              </c:extLst>
            </c:dLbl>
            <c:dLbl>
              <c:idx val="17"/>
              <c:layout>
                <c:manualLayout>
                  <c:x val="9.4657209227214573E-2"/>
                  <c:y val="-3.9841953974909396E-2"/>
                </c:manualLayout>
              </c:layout>
              <c:tx>
                <c:rich>
                  <a:bodyPr/>
                  <a:lstStyle/>
                  <a:p>
                    <a:fld id="{AF02F705-FD1C-4945-9729-9D3FFFA963C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D4AE-4815-83B4-7887CD754A27}"/>
                </c:ext>
              </c:extLst>
            </c:dLbl>
            <c:dLbl>
              <c:idx val="18"/>
              <c:layout>
                <c:manualLayout>
                  <c:x val="-8.2706856006566576E-2"/>
                  <c:y val="-4.5509132068652813E-2"/>
                </c:manualLayout>
              </c:layout>
              <c:tx>
                <c:rich>
                  <a:bodyPr/>
                  <a:lstStyle/>
                  <a:p>
                    <a:fld id="{355CF88E-EF5B-4AA6-BC57-9E2295E4133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D4AE-4815-83B4-7887CD754A27}"/>
                </c:ext>
              </c:extLst>
            </c:dLbl>
            <c:dLbl>
              <c:idx val="19"/>
              <c:layout>
                <c:manualLayout>
                  <c:x val="-5.2943619782192232E-2"/>
                  <c:y val="-4.2934832446393789E-2"/>
                </c:manualLayout>
              </c:layout>
              <c:tx>
                <c:rich>
                  <a:bodyPr/>
                  <a:lstStyle/>
                  <a:p>
                    <a:fld id="{070D7CA7-430C-44C8-B763-B87DF28FE90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D4AE-4815-83B4-7887CD754A2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6350" cap="rnd">
                <a:solidFill>
                  <a:schemeClr val="tx1">
                    <a:lumMod val="95000"/>
                    <a:lumOff val="5000"/>
                  </a:schemeClr>
                </a:solidFill>
                <a:prstDash val="sysDot"/>
              </a:ln>
              <a:effectLst/>
            </c:spPr>
            <c:trendlineType val="linear"/>
            <c:dispRSqr val="1"/>
            <c:dispEq val="0"/>
            <c:trendlineLbl>
              <c:layout>
                <c:manualLayout>
                  <c:x val="5.7681653261832389E-2"/>
                  <c:y val="-0.1122574764838356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Graphics!$C$529:$C$548</c:f>
              <c:numCache>
                <c:formatCode>0%</c:formatCode>
                <c:ptCount val="20"/>
                <c:pt idx="0">
                  <c:v>0.21999999999999997</c:v>
                </c:pt>
                <c:pt idx="1">
                  <c:v>0.19999999999999996</c:v>
                </c:pt>
                <c:pt idx="2">
                  <c:v>9.9999999999999978E-2</c:v>
                </c:pt>
                <c:pt idx="3">
                  <c:v>2.0000000000000018E-2</c:v>
                </c:pt>
                <c:pt idx="4">
                  <c:v>0.28000000000000003</c:v>
                </c:pt>
                <c:pt idx="5">
                  <c:v>0.42000000000000004</c:v>
                </c:pt>
                <c:pt idx="6">
                  <c:v>0.38</c:v>
                </c:pt>
                <c:pt idx="7">
                  <c:v>0.12</c:v>
                </c:pt>
                <c:pt idx="8">
                  <c:v>9.9999999999999978E-2</c:v>
                </c:pt>
                <c:pt idx="9">
                  <c:v>7.999999999999996E-2</c:v>
                </c:pt>
                <c:pt idx="10">
                  <c:v>6.0000000000000053E-2</c:v>
                </c:pt>
                <c:pt idx="11">
                  <c:v>7.999999999999996E-2</c:v>
                </c:pt>
                <c:pt idx="12">
                  <c:v>9.9999999999999978E-2</c:v>
                </c:pt>
                <c:pt idx="13">
                  <c:v>6.0000000000000053E-2</c:v>
                </c:pt>
                <c:pt idx="14">
                  <c:v>9.9999999999999978E-2</c:v>
                </c:pt>
                <c:pt idx="15">
                  <c:v>2.0000000000000018E-2</c:v>
                </c:pt>
                <c:pt idx="16">
                  <c:v>7.999999999999996E-2</c:v>
                </c:pt>
                <c:pt idx="17">
                  <c:v>7.999999999999996E-2</c:v>
                </c:pt>
                <c:pt idx="18">
                  <c:v>4.0000000000000036E-2</c:v>
                </c:pt>
                <c:pt idx="19">
                  <c:v>0.14000000000000001</c:v>
                </c:pt>
              </c:numCache>
            </c:numRef>
          </c:xVal>
          <c:yVal>
            <c:numRef>
              <c:f>Graphics!$D$529:$D$548</c:f>
              <c:numCache>
                <c:formatCode>0%</c:formatCode>
                <c:ptCount val="20"/>
                <c:pt idx="0">
                  <c:v>0.55498466885919051</c:v>
                </c:pt>
                <c:pt idx="1">
                  <c:v>0.66303200571496723</c:v>
                </c:pt>
                <c:pt idx="2">
                  <c:v>0.8623080457872262</c:v>
                </c:pt>
                <c:pt idx="3">
                  <c:v>1.0406534418093973</c:v>
                </c:pt>
                <c:pt idx="4">
                  <c:v>0.73635255407832778</c:v>
                </c:pt>
                <c:pt idx="5">
                  <c:v>0.36474951222028212</c:v>
                </c:pt>
                <c:pt idx="6">
                  <c:v>0.41900278950866926</c:v>
                </c:pt>
                <c:pt idx="7">
                  <c:v>0.88573398656302393</c:v>
                </c:pt>
                <c:pt idx="8">
                  <c:v>0.94553254235657735</c:v>
                </c:pt>
                <c:pt idx="9">
                  <c:v>0.39939703153804479</c:v>
                </c:pt>
                <c:pt idx="10">
                  <c:v>0.47873231383487785</c:v>
                </c:pt>
                <c:pt idx="11">
                  <c:v>0.55998863227071038</c:v>
                </c:pt>
                <c:pt idx="12">
                  <c:v>0.90104685738204815</c:v>
                </c:pt>
                <c:pt idx="13">
                  <c:v>0.98044528094054995</c:v>
                </c:pt>
                <c:pt idx="14">
                  <c:v>0.98915675322517127</c:v>
                </c:pt>
                <c:pt idx="15">
                  <c:v>0.88940080246124875</c:v>
                </c:pt>
                <c:pt idx="16">
                  <c:v>0.7048048462356894</c:v>
                </c:pt>
                <c:pt idx="17">
                  <c:v>0.92310109790100714</c:v>
                </c:pt>
                <c:pt idx="18">
                  <c:v>0.88941769703292295</c:v>
                </c:pt>
                <c:pt idx="19">
                  <c:v>1.0895377406115432</c:v>
                </c:pt>
              </c:numCache>
            </c:numRef>
          </c:yVal>
          <c:smooth val="0"/>
          <c:extLst>
            <c:ext xmlns:c15="http://schemas.microsoft.com/office/drawing/2012/chart" uri="{02D57815-91ED-43cb-92C2-25804820EDAC}">
              <c15:datalabelsRange>
                <c15:f>Graphics!$B$529:$B$548</c15:f>
                <c15:dlblRangeCache>
                  <c:ptCount val="20"/>
                  <c:pt idx="0">
                    <c:v>Egypt, Arab Rep.</c:v>
                  </c:pt>
                  <c:pt idx="1">
                    <c:v>Pakistan (KE)</c:v>
                  </c:pt>
                  <c:pt idx="2">
                    <c:v>Pakistan (LESCO)</c:v>
                  </c:pt>
                  <c:pt idx="3">
                    <c:v>Colombia</c:v>
                  </c:pt>
                  <c:pt idx="4">
                    <c:v>Tanzania</c:v>
                  </c:pt>
                  <c:pt idx="5">
                    <c:v>India - Andhra Pradesh (APSPDCL)</c:v>
                  </c:pt>
                  <c:pt idx="6">
                    <c:v>India - Andhra Pradesh (APEPDCL)</c:v>
                  </c:pt>
                  <c:pt idx="7">
                    <c:v>India - Odisha (CESCO)</c:v>
                  </c:pt>
                  <c:pt idx="8">
                    <c:v>India - Odisha (WESCO)</c:v>
                  </c:pt>
                  <c:pt idx="9">
                    <c:v>India - Rajasthan (AVVN)</c:v>
                  </c:pt>
                  <c:pt idx="10">
                    <c:v>India - Rajasthan (JDVVN)</c:v>
                  </c:pt>
                  <c:pt idx="11">
                    <c:v>India - Rajasthan (JVVN)</c:v>
                  </c:pt>
                  <c:pt idx="12">
                    <c:v>Kenya</c:v>
                  </c:pt>
                  <c:pt idx="13">
                    <c:v>Peru</c:v>
                  </c:pt>
                  <c:pt idx="14">
                    <c:v>Philippines (MERALCO)</c:v>
                  </c:pt>
                  <c:pt idx="15">
                    <c:v>Philippines (BENECO)</c:v>
                  </c:pt>
                  <c:pt idx="16">
                    <c:v>Senegal</c:v>
                  </c:pt>
                  <c:pt idx="17">
                    <c:v>Uganda</c:v>
                  </c:pt>
                  <c:pt idx="18">
                    <c:v>Vietnam</c:v>
                  </c:pt>
                  <c:pt idx="19">
                    <c:v>Ukraine</c:v>
                  </c:pt>
                </c15:dlblRangeCache>
              </c15:datalabelsRange>
            </c:ext>
            <c:ext xmlns:c16="http://schemas.microsoft.com/office/drawing/2014/chart" uri="{C3380CC4-5D6E-409C-BE32-E72D297353CC}">
              <c16:uniqueId val="{00000011-D4AE-4815-83B4-7887CD754A27}"/>
            </c:ext>
          </c:extLst>
        </c:ser>
        <c:dLbls>
          <c:showLegendKey val="0"/>
          <c:showVal val="0"/>
          <c:showCatName val="0"/>
          <c:showSerName val="0"/>
          <c:showPercent val="0"/>
          <c:showBubbleSize val="0"/>
        </c:dLbls>
        <c:axId val="670305040"/>
        <c:axId val="85282368"/>
      </c:scatterChart>
      <c:valAx>
        <c:axId val="6703050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Level of Cross-Subsidization</a:t>
                </a:r>
              </a:p>
            </c:rich>
          </c:tx>
          <c:layout>
            <c:manualLayout>
              <c:xMode val="edge"/>
              <c:yMode val="edge"/>
              <c:x val="0.40509967351642018"/>
              <c:y val="0.9575574616327181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82368"/>
        <c:crosses val="autoZero"/>
        <c:crossBetween val="midCat"/>
      </c:valAx>
      <c:valAx>
        <c:axId val="85282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Full-Cost Recovery</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305040"/>
        <c:crosses val="autoZero"/>
        <c:crossBetween val="midCat"/>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Investment levels and Cost Recovery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tx1"/>
              </a:solidFill>
              <a:ln w="9525">
                <a:noFill/>
              </a:ln>
              <a:effectLst/>
            </c:spPr>
          </c:marker>
          <c:dLbls>
            <c:dLbl>
              <c:idx val="0"/>
              <c:tx>
                <c:rich>
                  <a:bodyPr/>
                  <a:lstStyle/>
                  <a:p>
                    <a:fld id="{BC2627DD-F001-444B-BFEE-201ED40066D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D4AE-4815-83B4-7887CD754A27}"/>
                </c:ext>
              </c:extLst>
            </c:dLbl>
            <c:dLbl>
              <c:idx val="1"/>
              <c:layout>
                <c:manualLayout>
                  <c:x val="-0.10436564094282627"/>
                  <c:y val="-3.4308660744491605E-2"/>
                </c:manualLayout>
              </c:layout>
              <c:tx>
                <c:rich>
                  <a:bodyPr/>
                  <a:lstStyle/>
                  <a:p>
                    <a:fld id="{49D7268F-29B4-4102-A5D8-40C645ECBD5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D4AE-4815-83B4-7887CD754A27}"/>
                </c:ext>
              </c:extLst>
            </c:dLbl>
            <c:dLbl>
              <c:idx val="2"/>
              <c:tx>
                <c:rich>
                  <a:bodyPr/>
                  <a:lstStyle/>
                  <a:p>
                    <a:fld id="{593D1C50-74DD-4CAF-A4AE-DDA49BDD89D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D4AE-4815-83B4-7887CD754A27}"/>
                </c:ext>
              </c:extLst>
            </c:dLbl>
            <c:dLbl>
              <c:idx val="3"/>
              <c:layout>
                <c:manualLayout>
                  <c:x val="-6.7959022009282277E-2"/>
                  <c:y val="5.8060810490678266E-2"/>
                </c:manualLayout>
              </c:layout>
              <c:tx>
                <c:rich>
                  <a:bodyPr/>
                  <a:lstStyle/>
                  <a:p>
                    <a:fld id="{EB5D57CB-6278-4B9D-A0ED-1FB3E7F2127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D4AE-4815-83B4-7887CD754A27}"/>
                </c:ext>
              </c:extLst>
            </c:dLbl>
            <c:dLbl>
              <c:idx val="4"/>
              <c:tx>
                <c:rich>
                  <a:bodyPr/>
                  <a:lstStyle/>
                  <a:p>
                    <a:fld id="{402BA8EC-C110-4AED-8815-C8C0595EE3A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D4AE-4815-83B4-7887CD754A27}"/>
                </c:ext>
              </c:extLst>
            </c:dLbl>
            <c:dLbl>
              <c:idx val="5"/>
              <c:tx>
                <c:rich>
                  <a:bodyPr/>
                  <a:lstStyle/>
                  <a:p>
                    <a:fld id="{6B7408B3-CE5F-4DDB-B10D-84AA5D9B89D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D4AE-4815-83B4-7887CD754A27}"/>
                </c:ext>
              </c:extLst>
            </c:dLbl>
            <c:dLbl>
              <c:idx val="6"/>
              <c:tx>
                <c:rich>
                  <a:bodyPr/>
                  <a:lstStyle/>
                  <a:p>
                    <a:fld id="{3247F5AE-A1D0-458E-BDD5-FDC44F7ABB6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D4AE-4815-83B4-7887CD754A27}"/>
                </c:ext>
              </c:extLst>
            </c:dLbl>
            <c:dLbl>
              <c:idx val="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4AE-4815-83B4-7887CD754A27}"/>
                </c:ext>
              </c:extLst>
            </c:dLbl>
            <c:dLbl>
              <c:idx val="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4AE-4815-83B4-7887CD754A27}"/>
                </c:ext>
              </c:extLst>
            </c:dLbl>
            <c:dLbl>
              <c:idx val="9"/>
              <c:tx>
                <c:rich>
                  <a:bodyPr/>
                  <a:lstStyle/>
                  <a:p>
                    <a:fld id="{5C5508CC-C5FE-4DD7-8EBF-25941FD36CE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D4AE-4815-83B4-7887CD754A27}"/>
                </c:ext>
              </c:extLst>
            </c:dLbl>
            <c:dLbl>
              <c:idx val="10"/>
              <c:layout>
                <c:manualLayout>
                  <c:x val="2.4271079289028487E-3"/>
                  <c:y val="3.4308660744491605E-2"/>
                </c:manualLayout>
              </c:layout>
              <c:tx>
                <c:rich>
                  <a:bodyPr/>
                  <a:lstStyle/>
                  <a:p>
                    <a:fld id="{9AC1FDD4-9AB0-4F46-BC90-20575EAEDCF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D4AE-4815-83B4-7887CD754A27}"/>
                </c:ext>
              </c:extLst>
            </c:dLbl>
            <c:dLbl>
              <c:idx val="11"/>
              <c:tx>
                <c:rich>
                  <a:bodyPr/>
                  <a:lstStyle/>
                  <a:p>
                    <a:fld id="{9FE0E20A-D8EA-47D3-B407-F193252245D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D4AE-4815-83B4-7887CD754A27}"/>
                </c:ext>
              </c:extLst>
            </c:dLbl>
            <c:dLbl>
              <c:idx val="12"/>
              <c:tx>
                <c:rich>
                  <a:bodyPr/>
                  <a:lstStyle/>
                  <a:p>
                    <a:fld id="{5E1BFE5D-5C5D-4BA9-A5BA-DA26F47C67F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D4AE-4815-83B4-7887CD754A27}"/>
                </c:ext>
              </c:extLst>
            </c:dLbl>
            <c:dLbl>
              <c:idx val="13"/>
              <c:tx>
                <c:rich>
                  <a:bodyPr/>
                  <a:lstStyle/>
                  <a:p>
                    <a:fld id="{EE6648A2-141E-4971-9D73-B327C0383EA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D4AE-4815-83B4-7887CD754A27}"/>
                </c:ext>
              </c:extLst>
            </c:dLbl>
            <c:dLbl>
              <c:idx val="14"/>
              <c:tx>
                <c:rich>
                  <a:bodyPr/>
                  <a:lstStyle/>
                  <a:p>
                    <a:fld id="{3FEEC0AA-3707-4D76-82AF-ED3A0B27D5C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D4AE-4815-83B4-7887CD754A27}"/>
                </c:ext>
              </c:extLst>
            </c:dLbl>
            <c:dLbl>
              <c:idx val="1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D4AE-4815-83B4-7887CD754A27}"/>
                </c:ext>
              </c:extLst>
            </c:dLbl>
            <c:dLbl>
              <c:idx val="16"/>
              <c:layout>
                <c:manualLayout>
                  <c:x val="-2.4271079289030265E-3"/>
                  <c:y val="-2.1113021996610377E-2"/>
                </c:manualLayout>
              </c:layout>
              <c:tx>
                <c:rich>
                  <a:bodyPr/>
                  <a:lstStyle/>
                  <a:p>
                    <a:fld id="{D28C77F3-43BC-4748-9040-A4514E7223A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D4AE-4815-83B4-7887CD754A2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Graphics!$C$499:$C$515</c:f>
              <c:numCache>
                <c:formatCode>0%</c:formatCode>
                <c:ptCount val="17"/>
                <c:pt idx="0">
                  <c:v>1.0406534418093973</c:v>
                </c:pt>
                <c:pt idx="1">
                  <c:v>0.65667288802700041</c:v>
                </c:pt>
                <c:pt idx="2">
                  <c:v>0.55498466885919051</c:v>
                </c:pt>
                <c:pt idx="3">
                  <c:v>0.37989174060478015</c:v>
                </c:pt>
                <c:pt idx="4">
                  <c:v>0.91442845373130077</c:v>
                </c:pt>
                <c:pt idx="5">
                  <c:v>0.44613518539373803</c:v>
                </c:pt>
                <c:pt idx="6">
                  <c:v>0.90104685738204815</c:v>
                </c:pt>
                <c:pt idx="7">
                  <c:v>0.84148148148148139</c:v>
                </c:pt>
                <c:pt idx="8">
                  <c:v>0.79621896963994743</c:v>
                </c:pt>
                <c:pt idx="9">
                  <c:v>0.98044528094054995</c:v>
                </c:pt>
                <c:pt idx="10">
                  <c:v>0.97973707583216474</c:v>
                </c:pt>
                <c:pt idx="11">
                  <c:v>0.7048048462356894</c:v>
                </c:pt>
                <c:pt idx="12">
                  <c:v>0.67199477884186576</c:v>
                </c:pt>
                <c:pt idx="13">
                  <c:v>0.67602992832109032</c:v>
                </c:pt>
                <c:pt idx="14">
                  <c:v>0.92310109790100714</c:v>
                </c:pt>
                <c:pt idx="15">
                  <c:v>1.0649581902118934</c:v>
                </c:pt>
                <c:pt idx="16">
                  <c:v>0.88941769703292295</c:v>
                </c:pt>
              </c:numCache>
            </c:numRef>
          </c:xVal>
          <c:yVal>
            <c:numRef>
              <c:f>Graphics!$D$499:$D$515</c:f>
              <c:numCache>
                <c:formatCode>0%</c:formatCode>
                <c:ptCount val="17"/>
                <c:pt idx="0">
                  <c:v>0.13782727460456537</c:v>
                </c:pt>
                <c:pt idx="1">
                  <c:v>4.9000000000000002E-2</c:v>
                </c:pt>
                <c:pt idx="2">
                  <c:v>0.25667391198905959</c:v>
                </c:pt>
                <c:pt idx="3">
                  <c:v>0.12733542756891791</c:v>
                </c:pt>
                <c:pt idx="4">
                  <c:v>4.9405646552348303E-2</c:v>
                </c:pt>
                <c:pt idx="5">
                  <c:v>0.15371763987869322</c:v>
                </c:pt>
                <c:pt idx="6">
                  <c:v>0.35495530860483127</c:v>
                </c:pt>
                <c:pt idx="9">
                  <c:v>0.11496460380969845</c:v>
                </c:pt>
                <c:pt idx="10">
                  <c:v>0.1117499353923571</c:v>
                </c:pt>
                <c:pt idx="11">
                  <c:v>0.13368679509584436</c:v>
                </c:pt>
                <c:pt idx="12">
                  <c:v>4.6160930125474849E-2</c:v>
                </c:pt>
                <c:pt idx="13">
                  <c:v>0.67834927742235507</c:v>
                </c:pt>
                <c:pt idx="14">
                  <c:v>0.25129012066627254</c:v>
                </c:pt>
                <c:pt idx="16">
                  <c:v>0.12750937549367888</c:v>
                </c:pt>
              </c:numCache>
            </c:numRef>
          </c:yVal>
          <c:smooth val="0"/>
          <c:extLst>
            <c:ext xmlns:c15="http://schemas.microsoft.com/office/drawing/2012/chart" uri="{02D57815-91ED-43cb-92C2-25804820EDAC}">
              <c15:datalabelsRange>
                <c15:f>Graphics!$B$499:$B$515</c15:f>
                <c15:dlblRangeCache>
                  <c:ptCount val="17"/>
                  <c:pt idx="0">
                    <c:v>Colombia</c:v>
                  </c:pt>
                  <c:pt idx="1">
                    <c:v>Dominican Republic</c:v>
                  </c:pt>
                  <c:pt idx="2">
                    <c:v>Egypt, Arab Rep.</c:v>
                  </c:pt>
                  <c:pt idx="3">
                    <c:v>India - Andhra Pradesh</c:v>
                  </c:pt>
                  <c:pt idx="4">
                    <c:v>India - Odisha</c:v>
                  </c:pt>
                  <c:pt idx="5">
                    <c:v>India - Rajasthan</c:v>
                  </c:pt>
                  <c:pt idx="6">
                    <c:v>Kenya</c:v>
                  </c:pt>
                  <c:pt idx="7">
                    <c:v>Morocco</c:v>
                  </c:pt>
                  <c:pt idx="8">
                    <c:v>Pakistan</c:v>
                  </c:pt>
                  <c:pt idx="9">
                    <c:v>Peru</c:v>
                  </c:pt>
                  <c:pt idx="10">
                    <c:v>Philippines</c:v>
                  </c:pt>
                  <c:pt idx="11">
                    <c:v>Senegal</c:v>
                  </c:pt>
                  <c:pt idx="12">
                    <c:v>Tajikistan</c:v>
                  </c:pt>
                  <c:pt idx="13">
                    <c:v>Tanzania</c:v>
                  </c:pt>
                  <c:pt idx="14">
                    <c:v>Uganda</c:v>
                  </c:pt>
                  <c:pt idx="15">
                    <c:v>Ukraine</c:v>
                  </c:pt>
                  <c:pt idx="16">
                    <c:v>Vietnam</c:v>
                  </c:pt>
                </c15:dlblRangeCache>
              </c15:datalabelsRange>
            </c:ext>
            <c:ext xmlns:c16="http://schemas.microsoft.com/office/drawing/2014/chart" uri="{C3380CC4-5D6E-409C-BE32-E72D297353CC}">
              <c16:uniqueId val="{00000011-D4AE-4815-83B4-7887CD754A27}"/>
            </c:ext>
          </c:extLst>
        </c:ser>
        <c:dLbls>
          <c:showLegendKey val="0"/>
          <c:showVal val="0"/>
          <c:showCatName val="0"/>
          <c:showSerName val="0"/>
          <c:showPercent val="0"/>
          <c:showBubbleSize val="0"/>
        </c:dLbls>
        <c:axId val="670305040"/>
        <c:axId val="85282368"/>
      </c:scatterChart>
      <c:valAx>
        <c:axId val="670305040"/>
        <c:scaling>
          <c:orientation val="minMax"/>
          <c:min val="0.30000000000000004"/>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Full-Cost Recovery</a:t>
                </a:r>
              </a:p>
            </c:rich>
          </c:tx>
          <c:layout>
            <c:manualLayout>
              <c:xMode val="edge"/>
              <c:yMode val="edge"/>
              <c:x val="0.40509967351642018"/>
              <c:y val="0.9575574616327181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82368"/>
        <c:crosses val="autoZero"/>
        <c:crossBetween val="midCat"/>
      </c:valAx>
      <c:valAx>
        <c:axId val="85282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baseline="0">
                    <a:effectLst/>
                  </a:rPr>
                  <a:t>Investment as Percentage of Revenue </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305040"/>
        <c:crosses val="autoZero"/>
        <c:crossBetween val="midCat"/>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Quasi-Fiscal</a:t>
            </a:r>
            <a:r>
              <a:rPr lang="en-US" b="1" baseline="0"/>
              <a:t> Deficits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Graphics!$D$416</c:f>
              <c:strCache>
                <c:ptCount val="1"/>
                <c:pt idx="0">
                  <c:v>Collection losses</c:v>
                </c:pt>
              </c:strCache>
            </c:strRef>
          </c:tx>
          <c:spPr>
            <a:solidFill>
              <a:schemeClr val="accent1">
                <a:lumMod val="20000"/>
                <a:lumOff val="80000"/>
              </a:schemeClr>
            </a:solidFill>
            <a:ln>
              <a:noFill/>
            </a:ln>
            <a:effectLst/>
          </c:spPr>
          <c:invertIfNegative val="0"/>
          <c:cat>
            <c:strRef>
              <c:f>Graphics!$B$417:$B$433</c:f>
              <c:strCache>
                <c:ptCount val="17"/>
                <c:pt idx="0">
                  <c:v>India - Andhra Pradesh*</c:v>
                </c:pt>
                <c:pt idx="1">
                  <c:v>India - Rajasthan*</c:v>
                </c:pt>
                <c:pt idx="2">
                  <c:v>Tajikistan</c:v>
                </c:pt>
                <c:pt idx="3">
                  <c:v>Egypt, Arab Rep.</c:v>
                </c:pt>
                <c:pt idx="4">
                  <c:v>Senegal</c:v>
                </c:pt>
                <c:pt idx="5">
                  <c:v>Tanzania</c:v>
                </c:pt>
                <c:pt idx="6">
                  <c:v>Dominican Republic</c:v>
                </c:pt>
                <c:pt idx="7">
                  <c:v>Morocco</c:v>
                </c:pt>
                <c:pt idx="8">
                  <c:v>Pakistan</c:v>
                </c:pt>
                <c:pt idx="9">
                  <c:v>India - Odisha*</c:v>
                </c:pt>
                <c:pt idx="10">
                  <c:v>Kenya</c:v>
                </c:pt>
                <c:pt idx="11">
                  <c:v>Vietnam</c:v>
                </c:pt>
                <c:pt idx="12">
                  <c:v>Uganda</c:v>
                </c:pt>
                <c:pt idx="13">
                  <c:v>Philippines</c:v>
                </c:pt>
                <c:pt idx="14">
                  <c:v>Peru</c:v>
                </c:pt>
                <c:pt idx="15">
                  <c:v>Colombia</c:v>
                </c:pt>
                <c:pt idx="16">
                  <c:v>Ukraine</c:v>
                </c:pt>
              </c:strCache>
            </c:strRef>
          </c:cat>
          <c:val>
            <c:numRef>
              <c:f>Graphics!$D$417:$D$433</c:f>
              <c:numCache>
                <c:formatCode>0.00%</c:formatCode>
                <c:ptCount val="17"/>
                <c:pt idx="0">
                  <c:v>0</c:v>
                </c:pt>
                <c:pt idx="1">
                  <c:v>0</c:v>
                </c:pt>
                <c:pt idx="2">
                  <c:v>7.2439658518309693E-3</c:v>
                </c:pt>
                <c:pt idx="3">
                  <c:v>2.2422123466739208E-3</c:v>
                </c:pt>
                <c:pt idx="4">
                  <c:v>5.86661714517312E-4</c:v>
                </c:pt>
                <c:pt idx="5">
                  <c:v>-3.9301636104175351E-4</c:v>
                </c:pt>
                <c:pt idx="6">
                  <c:v>6.7368463403564497E-4</c:v>
                </c:pt>
                <c:pt idx="7">
                  <c:v>0</c:v>
                </c:pt>
                <c:pt idx="8">
                  <c:v>9.0875900250620974E-4</c:v>
                </c:pt>
                <c:pt idx="9">
                  <c:v>1.3480065518240727E-3</c:v>
                </c:pt>
                <c:pt idx="10">
                  <c:v>9.2405808670451139E-5</c:v>
                </c:pt>
                <c:pt idx="11">
                  <c:v>6.7220700665965796E-5</c:v>
                </c:pt>
                <c:pt idx="12">
                  <c:v>2.9233211012778668E-4</c:v>
                </c:pt>
                <c:pt idx="13">
                  <c:v>2.38899994194322E-5</c:v>
                </c:pt>
                <c:pt idx="14">
                  <c:v>5.4809720132750682E-5</c:v>
                </c:pt>
                <c:pt idx="15">
                  <c:v>1.4621203922610487E-4</c:v>
                </c:pt>
                <c:pt idx="16">
                  <c:v>0</c:v>
                </c:pt>
              </c:numCache>
            </c:numRef>
          </c:val>
          <c:extLst>
            <c:ext xmlns:c16="http://schemas.microsoft.com/office/drawing/2014/chart" uri="{C3380CC4-5D6E-409C-BE32-E72D297353CC}">
              <c16:uniqueId val="{00000000-B766-4FC0-862D-D6085FB89F31}"/>
            </c:ext>
          </c:extLst>
        </c:ser>
        <c:ser>
          <c:idx val="1"/>
          <c:order val="1"/>
          <c:tx>
            <c:strRef>
              <c:f>Graphics!$E$416</c:f>
              <c:strCache>
                <c:ptCount val="1"/>
                <c:pt idx="0">
                  <c:v>T&amp;D losses</c:v>
                </c:pt>
              </c:strCache>
            </c:strRef>
          </c:tx>
          <c:spPr>
            <a:solidFill>
              <a:schemeClr val="accent1">
                <a:lumMod val="60000"/>
                <a:lumOff val="40000"/>
              </a:schemeClr>
            </a:solidFill>
            <a:ln>
              <a:noFill/>
            </a:ln>
            <a:effectLst/>
          </c:spPr>
          <c:invertIfNegative val="0"/>
          <c:cat>
            <c:strRef>
              <c:f>Graphics!$B$417:$B$433</c:f>
              <c:strCache>
                <c:ptCount val="17"/>
                <c:pt idx="0">
                  <c:v>India - Andhra Pradesh*</c:v>
                </c:pt>
                <c:pt idx="1">
                  <c:v>India - Rajasthan*</c:v>
                </c:pt>
                <c:pt idx="2">
                  <c:v>Tajikistan</c:v>
                </c:pt>
                <c:pt idx="3">
                  <c:v>Egypt, Arab Rep.</c:v>
                </c:pt>
                <c:pt idx="4">
                  <c:v>Senegal</c:v>
                </c:pt>
                <c:pt idx="5">
                  <c:v>Tanzania</c:v>
                </c:pt>
                <c:pt idx="6">
                  <c:v>Dominican Republic</c:v>
                </c:pt>
                <c:pt idx="7">
                  <c:v>Morocco</c:v>
                </c:pt>
                <c:pt idx="8">
                  <c:v>Pakistan</c:v>
                </c:pt>
                <c:pt idx="9">
                  <c:v>India - Odisha*</c:v>
                </c:pt>
                <c:pt idx="10">
                  <c:v>Kenya</c:v>
                </c:pt>
                <c:pt idx="11">
                  <c:v>Vietnam</c:v>
                </c:pt>
                <c:pt idx="12">
                  <c:v>Uganda</c:v>
                </c:pt>
                <c:pt idx="13">
                  <c:v>Philippines</c:v>
                </c:pt>
                <c:pt idx="14">
                  <c:v>Peru</c:v>
                </c:pt>
                <c:pt idx="15">
                  <c:v>Colombia</c:v>
                </c:pt>
                <c:pt idx="16">
                  <c:v>Ukraine</c:v>
                </c:pt>
              </c:strCache>
            </c:strRef>
          </c:cat>
          <c:val>
            <c:numRef>
              <c:f>Graphics!$E$417:$E$433</c:f>
              <c:numCache>
                <c:formatCode>0.00%</c:formatCode>
                <c:ptCount val="17"/>
                <c:pt idx="0">
                  <c:v>2.4563036595769278E-3</c:v>
                </c:pt>
                <c:pt idx="1">
                  <c:v>9.093672036894946E-3</c:v>
                </c:pt>
                <c:pt idx="2">
                  <c:v>3.8746133159371725E-3</c:v>
                </c:pt>
                <c:pt idx="3">
                  <c:v>1.1399019755559201E-3</c:v>
                </c:pt>
                <c:pt idx="4">
                  <c:v>6.0174115289063695E-3</c:v>
                </c:pt>
                <c:pt idx="5">
                  <c:v>2.4304309245432943E-3</c:v>
                </c:pt>
                <c:pt idx="6">
                  <c:v>7.4346873832467273E-4</c:v>
                </c:pt>
                <c:pt idx="7">
                  <c:v>2.7246164216570535E-3</c:v>
                </c:pt>
                <c:pt idx="8">
                  <c:v>2.3183981903287724E-3</c:v>
                </c:pt>
                <c:pt idx="9">
                  <c:v>9.5366491897713509E-3</c:v>
                </c:pt>
                <c:pt idx="10">
                  <c:v>2.9432942524964634E-3</c:v>
                </c:pt>
                <c:pt idx="11">
                  <c:v>5.3337088469104538E-4</c:v>
                </c:pt>
                <c:pt idx="12">
                  <c:v>4.3838135352649819E-3</c:v>
                </c:pt>
                <c:pt idx="13">
                  <c:v>5.188249261297176E-4</c:v>
                </c:pt>
                <c:pt idx="14">
                  <c:v>8.562378458131153E-5</c:v>
                </c:pt>
                <c:pt idx="15">
                  <c:v>1.2679105263662242E-4</c:v>
                </c:pt>
                <c:pt idx="16">
                  <c:v>6.0507132194399542E-3</c:v>
                </c:pt>
              </c:numCache>
            </c:numRef>
          </c:val>
          <c:extLst>
            <c:ext xmlns:c16="http://schemas.microsoft.com/office/drawing/2014/chart" uri="{C3380CC4-5D6E-409C-BE32-E72D297353CC}">
              <c16:uniqueId val="{00000001-B766-4FC0-862D-D6085FB89F31}"/>
            </c:ext>
          </c:extLst>
        </c:ser>
        <c:ser>
          <c:idx val="2"/>
          <c:order val="2"/>
          <c:tx>
            <c:strRef>
              <c:f>Graphics!$F$416</c:f>
              <c:strCache>
                <c:ptCount val="1"/>
                <c:pt idx="0">
                  <c:v>Underpricing</c:v>
                </c:pt>
              </c:strCache>
            </c:strRef>
          </c:tx>
          <c:spPr>
            <a:solidFill>
              <a:schemeClr val="accent1">
                <a:lumMod val="50000"/>
              </a:schemeClr>
            </a:solidFill>
            <a:ln>
              <a:noFill/>
            </a:ln>
            <a:effectLst/>
          </c:spPr>
          <c:invertIfNegative val="0"/>
          <c:cat>
            <c:strRef>
              <c:f>Graphics!$B$417:$B$433</c:f>
              <c:strCache>
                <c:ptCount val="17"/>
                <c:pt idx="0">
                  <c:v>India - Andhra Pradesh*</c:v>
                </c:pt>
                <c:pt idx="1">
                  <c:v>India - Rajasthan*</c:v>
                </c:pt>
                <c:pt idx="2">
                  <c:v>Tajikistan</c:v>
                </c:pt>
                <c:pt idx="3">
                  <c:v>Egypt, Arab Rep.</c:v>
                </c:pt>
                <c:pt idx="4">
                  <c:v>Senegal</c:v>
                </c:pt>
                <c:pt idx="5">
                  <c:v>Tanzania</c:v>
                </c:pt>
                <c:pt idx="6">
                  <c:v>Dominican Republic</c:v>
                </c:pt>
                <c:pt idx="7">
                  <c:v>Morocco</c:v>
                </c:pt>
                <c:pt idx="8">
                  <c:v>Pakistan</c:v>
                </c:pt>
                <c:pt idx="9">
                  <c:v>India - Odisha*</c:v>
                </c:pt>
                <c:pt idx="10">
                  <c:v>Kenya</c:v>
                </c:pt>
                <c:pt idx="11">
                  <c:v>Vietnam</c:v>
                </c:pt>
                <c:pt idx="12">
                  <c:v>Uganda</c:v>
                </c:pt>
                <c:pt idx="13">
                  <c:v>Philippines</c:v>
                </c:pt>
                <c:pt idx="14">
                  <c:v>Peru</c:v>
                </c:pt>
                <c:pt idx="15">
                  <c:v>Colombia</c:v>
                </c:pt>
                <c:pt idx="16">
                  <c:v>Ukraine</c:v>
                </c:pt>
              </c:strCache>
            </c:strRef>
          </c:cat>
          <c:val>
            <c:numRef>
              <c:f>Graphics!$F$417:$F$433</c:f>
              <c:numCache>
                <c:formatCode>0.00%</c:formatCode>
                <c:ptCount val="17"/>
                <c:pt idx="0">
                  <c:v>3.9611077523044103E-2</c:v>
                </c:pt>
                <c:pt idx="1">
                  <c:v>2.8005376406726519E-2</c:v>
                </c:pt>
                <c:pt idx="2">
                  <c:v>9.0991556306264775E-3</c:v>
                </c:pt>
                <c:pt idx="3">
                  <c:v>1.1448576489802822E-2</c:v>
                </c:pt>
                <c:pt idx="4">
                  <c:v>6.5634808919379992E-3</c:v>
                </c:pt>
                <c:pt idx="5">
                  <c:v>4.0094800987723342E-3</c:v>
                </c:pt>
                <c:pt idx="6">
                  <c:v>4.5640420368213679E-3</c:v>
                </c:pt>
                <c:pt idx="7">
                  <c:v>2.8382813890415284E-3</c:v>
                </c:pt>
                <c:pt idx="8">
                  <c:v>4.6428269921864701E-4</c:v>
                </c:pt>
                <c:pt idx="9">
                  <c:v>-8.0765086791574469E-3</c:v>
                </c:pt>
                <c:pt idx="10">
                  <c:v>-9.1111510382751689E-4</c:v>
                </c:pt>
                <c:pt idx="11">
                  <c:v>1.151842804914479E-3</c:v>
                </c:pt>
                <c:pt idx="12">
                  <c:v>-3.0268131580881044E-3</c:v>
                </c:pt>
                <c:pt idx="13">
                  <c:v>-2.7726945757546488E-5</c:v>
                </c:pt>
                <c:pt idx="14">
                  <c:v>3.1213860113107034E-5</c:v>
                </c:pt>
                <c:pt idx="15">
                  <c:v>-3.1074503223469323E-4</c:v>
                </c:pt>
                <c:pt idx="16">
                  <c:v>-6.2042555770646787E-3</c:v>
                </c:pt>
              </c:numCache>
            </c:numRef>
          </c:val>
          <c:extLst>
            <c:ext xmlns:c16="http://schemas.microsoft.com/office/drawing/2014/chart" uri="{C3380CC4-5D6E-409C-BE32-E72D297353CC}">
              <c16:uniqueId val="{00000002-B766-4FC0-862D-D6085FB89F31}"/>
            </c:ext>
          </c:extLst>
        </c:ser>
        <c:dLbls>
          <c:showLegendKey val="0"/>
          <c:showVal val="0"/>
          <c:showCatName val="0"/>
          <c:showSerName val="0"/>
          <c:showPercent val="0"/>
          <c:showBubbleSize val="0"/>
        </c:dLbls>
        <c:gapWidth val="150"/>
        <c:overlap val="100"/>
        <c:axId val="492530880"/>
        <c:axId val="338141200"/>
      </c:barChart>
      <c:catAx>
        <c:axId val="492530880"/>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141200"/>
        <c:crosses val="autoZero"/>
        <c:auto val="1"/>
        <c:lblAlgn val="ctr"/>
        <c:lblOffset val="100"/>
        <c:noMultiLvlLbl val="0"/>
      </c:catAx>
      <c:valAx>
        <c:axId val="33814120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5308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Quasi-Fiscal</a:t>
            </a:r>
            <a:r>
              <a:rPr lang="en-US" b="1" baseline="0"/>
              <a:t> Deficit of the Power Sector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Graphics!$D$416</c:f>
              <c:strCache>
                <c:ptCount val="1"/>
                <c:pt idx="0">
                  <c:v>Collection losses</c:v>
                </c:pt>
              </c:strCache>
            </c:strRef>
          </c:tx>
          <c:spPr>
            <a:solidFill>
              <a:schemeClr val="accent1">
                <a:lumMod val="20000"/>
                <a:lumOff val="80000"/>
              </a:schemeClr>
            </a:solidFill>
            <a:ln>
              <a:noFill/>
            </a:ln>
            <a:effectLst/>
          </c:spPr>
          <c:invertIfNegative val="0"/>
          <c:cat>
            <c:strRef>
              <c:f>Graphics!$B$417:$B$433</c:f>
              <c:strCache>
                <c:ptCount val="17"/>
                <c:pt idx="0">
                  <c:v>India - Andhra Pradesh*</c:v>
                </c:pt>
                <c:pt idx="1">
                  <c:v>India - Rajasthan*</c:v>
                </c:pt>
                <c:pt idx="2">
                  <c:v>Tajikistan</c:v>
                </c:pt>
                <c:pt idx="3">
                  <c:v>Egypt, Arab Rep.</c:v>
                </c:pt>
                <c:pt idx="4">
                  <c:v>Senegal</c:v>
                </c:pt>
                <c:pt idx="5">
                  <c:v>Tanzania</c:v>
                </c:pt>
                <c:pt idx="6">
                  <c:v>Dominican Republic</c:v>
                </c:pt>
                <c:pt idx="7">
                  <c:v>Morocco</c:v>
                </c:pt>
                <c:pt idx="8">
                  <c:v>Pakistan</c:v>
                </c:pt>
                <c:pt idx="9">
                  <c:v>India - Odisha*</c:v>
                </c:pt>
                <c:pt idx="10">
                  <c:v>Kenya</c:v>
                </c:pt>
                <c:pt idx="11">
                  <c:v>Vietnam</c:v>
                </c:pt>
                <c:pt idx="12">
                  <c:v>Uganda</c:v>
                </c:pt>
                <c:pt idx="13">
                  <c:v>Philippines</c:v>
                </c:pt>
                <c:pt idx="14">
                  <c:v>Peru</c:v>
                </c:pt>
                <c:pt idx="15">
                  <c:v>Colombia</c:v>
                </c:pt>
                <c:pt idx="16">
                  <c:v>Ukraine</c:v>
                </c:pt>
              </c:strCache>
            </c:strRef>
          </c:cat>
          <c:val>
            <c:numRef>
              <c:f>Graphics!$D$417:$D$433</c:f>
              <c:numCache>
                <c:formatCode>0.00%</c:formatCode>
                <c:ptCount val="17"/>
                <c:pt idx="0">
                  <c:v>0</c:v>
                </c:pt>
                <c:pt idx="1">
                  <c:v>0</c:v>
                </c:pt>
                <c:pt idx="2">
                  <c:v>7.2439658518309693E-3</c:v>
                </c:pt>
                <c:pt idx="3">
                  <c:v>2.2422123466739208E-3</c:v>
                </c:pt>
                <c:pt idx="4">
                  <c:v>5.86661714517312E-4</c:v>
                </c:pt>
                <c:pt idx="5">
                  <c:v>-3.9301636104175351E-4</c:v>
                </c:pt>
                <c:pt idx="6">
                  <c:v>6.7368463403564497E-4</c:v>
                </c:pt>
                <c:pt idx="7">
                  <c:v>0</c:v>
                </c:pt>
                <c:pt idx="8">
                  <c:v>9.0875900250620974E-4</c:v>
                </c:pt>
                <c:pt idx="9">
                  <c:v>1.3480065518240727E-3</c:v>
                </c:pt>
                <c:pt idx="10">
                  <c:v>9.2405808670451139E-5</c:v>
                </c:pt>
                <c:pt idx="11">
                  <c:v>6.7220700665965796E-5</c:v>
                </c:pt>
                <c:pt idx="12">
                  <c:v>2.9233211012778668E-4</c:v>
                </c:pt>
                <c:pt idx="13">
                  <c:v>2.38899994194322E-5</c:v>
                </c:pt>
                <c:pt idx="14">
                  <c:v>5.4809720132750682E-5</c:v>
                </c:pt>
                <c:pt idx="15">
                  <c:v>1.4621203922610487E-4</c:v>
                </c:pt>
                <c:pt idx="16">
                  <c:v>0</c:v>
                </c:pt>
              </c:numCache>
            </c:numRef>
          </c:val>
          <c:extLst>
            <c:ext xmlns:c16="http://schemas.microsoft.com/office/drawing/2014/chart" uri="{C3380CC4-5D6E-409C-BE32-E72D297353CC}">
              <c16:uniqueId val="{00000000-B766-4FC0-862D-D6085FB89F31}"/>
            </c:ext>
          </c:extLst>
        </c:ser>
        <c:ser>
          <c:idx val="1"/>
          <c:order val="1"/>
          <c:tx>
            <c:strRef>
              <c:f>Graphics!$E$416</c:f>
              <c:strCache>
                <c:ptCount val="1"/>
                <c:pt idx="0">
                  <c:v>T&amp;D losses</c:v>
                </c:pt>
              </c:strCache>
            </c:strRef>
          </c:tx>
          <c:spPr>
            <a:solidFill>
              <a:schemeClr val="accent1">
                <a:lumMod val="60000"/>
                <a:lumOff val="40000"/>
              </a:schemeClr>
            </a:solidFill>
            <a:ln>
              <a:noFill/>
            </a:ln>
            <a:effectLst/>
          </c:spPr>
          <c:invertIfNegative val="0"/>
          <c:cat>
            <c:strRef>
              <c:f>Graphics!$B$417:$B$433</c:f>
              <c:strCache>
                <c:ptCount val="17"/>
                <c:pt idx="0">
                  <c:v>India - Andhra Pradesh*</c:v>
                </c:pt>
                <c:pt idx="1">
                  <c:v>India - Rajasthan*</c:v>
                </c:pt>
                <c:pt idx="2">
                  <c:v>Tajikistan</c:v>
                </c:pt>
                <c:pt idx="3">
                  <c:v>Egypt, Arab Rep.</c:v>
                </c:pt>
                <c:pt idx="4">
                  <c:v>Senegal</c:v>
                </c:pt>
                <c:pt idx="5">
                  <c:v>Tanzania</c:v>
                </c:pt>
                <c:pt idx="6">
                  <c:v>Dominican Republic</c:v>
                </c:pt>
                <c:pt idx="7">
                  <c:v>Morocco</c:v>
                </c:pt>
                <c:pt idx="8">
                  <c:v>Pakistan</c:v>
                </c:pt>
                <c:pt idx="9">
                  <c:v>India - Odisha*</c:v>
                </c:pt>
                <c:pt idx="10">
                  <c:v>Kenya</c:v>
                </c:pt>
                <c:pt idx="11">
                  <c:v>Vietnam</c:v>
                </c:pt>
                <c:pt idx="12">
                  <c:v>Uganda</c:v>
                </c:pt>
                <c:pt idx="13">
                  <c:v>Philippines</c:v>
                </c:pt>
                <c:pt idx="14">
                  <c:v>Peru</c:v>
                </c:pt>
                <c:pt idx="15">
                  <c:v>Colombia</c:v>
                </c:pt>
                <c:pt idx="16">
                  <c:v>Ukraine</c:v>
                </c:pt>
              </c:strCache>
            </c:strRef>
          </c:cat>
          <c:val>
            <c:numRef>
              <c:f>Graphics!$E$417:$E$433</c:f>
              <c:numCache>
                <c:formatCode>0.00%</c:formatCode>
                <c:ptCount val="17"/>
                <c:pt idx="0">
                  <c:v>2.4563036595769278E-3</c:v>
                </c:pt>
                <c:pt idx="1">
                  <c:v>9.093672036894946E-3</c:v>
                </c:pt>
                <c:pt idx="2">
                  <c:v>3.8746133159371725E-3</c:v>
                </c:pt>
                <c:pt idx="3">
                  <c:v>1.1399019755559201E-3</c:v>
                </c:pt>
                <c:pt idx="4">
                  <c:v>6.0174115289063695E-3</c:v>
                </c:pt>
                <c:pt idx="5">
                  <c:v>2.4304309245432943E-3</c:v>
                </c:pt>
                <c:pt idx="6">
                  <c:v>7.4346873832467273E-4</c:v>
                </c:pt>
                <c:pt idx="7">
                  <c:v>2.7246164216570535E-3</c:v>
                </c:pt>
                <c:pt idx="8">
                  <c:v>2.3183981903287724E-3</c:v>
                </c:pt>
                <c:pt idx="9">
                  <c:v>9.5366491897713509E-3</c:v>
                </c:pt>
                <c:pt idx="10">
                  <c:v>2.9432942524964634E-3</c:v>
                </c:pt>
                <c:pt idx="11">
                  <c:v>5.3337088469104538E-4</c:v>
                </c:pt>
                <c:pt idx="12">
                  <c:v>4.3838135352649819E-3</c:v>
                </c:pt>
                <c:pt idx="13">
                  <c:v>5.188249261297176E-4</c:v>
                </c:pt>
                <c:pt idx="14">
                  <c:v>8.562378458131153E-5</c:v>
                </c:pt>
                <c:pt idx="15">
                  <c:v>1.2679105263662242E-4</c:v>
                </c:pt>
                <c:pt idx="16">
                  <c:v>6.0507132194399542E-3</c:v>
                </c:pt>
              </c:numCache>
            </c:numRef>
          </c:val>
          <c:extLst>
            <c:ext xmlns:c16="http://schemas.microsoft.com/office/drawing/2014/chart" uri="{C3380CC4-5D6E-409C-BE32-E72D297353CC}">
              <c16:uniqueId val="{00000001-B766-4FC0-862D-D6085FB89F31}"/>
            </c:ext>
          </c:extLst>
        </c:ser>
        <c:ser>
          <c:idx val="2"/>
          <c:order val="2"/>
          <c:tx>
            <c:strRef>
              <c:f>Graphics!$F$416</c:f>
              <c:strCache>
                <c:ptCount val="1"/>
                <c:pt idx="0">
                  <c:v>Underpricing</c:v>
                </c:pt>
              </c:strCache>
            </c:strRef>
          </c:tx>
          <c:spPr>
            <a:solidFill>
              <a:schemeClr val="accent1">
                <a:lumMod val="50000"/>
              </a:schemeClr>
            </a:solidFill>
            <a:ln>
              <a:noFill/>
            </a:ln>
            <a:effectLst/>
          </c:spPr>
          <c:invertIfNegative val="0"/>
          <c:cat>
            <c:strRef>
              <c:f>Graphics!$B$417:$B$433</c:f>
              <c:strCache>
                <c:ptCount val="17"/>
                <c:pt idx="0">
                  <c:v>India - Andhra Pradesh*</c:v>
                </c:pt>
                <c:pt idx="1">
                  <c:v>India - Rajasthan*</c:v>
                </c:pt>
                <c:pt idx="2">
                  <c:v>Tajikistan</c:v>
                </c:pt>
                <c:pt idx="3">
                  <c:v>Egypt, Arab Rep.</c:v>
                </c:pt>
                <c:pt idx="4">
                  <c:v>Senegal</c:v>
                </c:pt>
                <c:pt idx="5">
                  <c:v>Tanzania</c:v>
                </c:pt>
                <c:pt idx="6">
                  <c:v>Dominican Republic</c:v>
                </c:pt>
                <c:pt idx="7">
                  <c:v>Morocco</c:v>
                </c:pt>
                <c:pt idx="8">
                  <c:v>Pakistan</c:v>
                </c:pt>
                <c:pt idx="9">
                  <c:v>India - Odisha*</c:v>
                </c:pt>
                <c:pt idx="10">
                  <c:v>Kenya</c:v>
                </c:pt>
                <c:pt idx="11">
                  <c:v>Vietnam</c:v>
                </c:pt>
                <c:pt idx="12">
                  <c:v>Uganda</c:v>
                </c:pt>
                <c:pt idx="13">
                  <c:v>Philippines</c:v>
                </c:pt>
                <c:pt idx="14">
                  <c:v>Peru</c:v>
                </c:pt>
                <c:pt idx="15">
                  <c:v>Colombia</c:v>
                </c:pt>
                <c:pt idx="16">
                  <c:v>Ukraine</c:v>
                </c:pt>
              </c:strCache>
            </c:strRef>
          </c:cat>
          <c:val>
            <c:numRef>
              <c:f>Graphics!$F$417:$F$433</c:f>
              <c:numCache>
                <c:formatCode>0.00%</c:formatCode>
                <c:ptCount val="17"/>
                <c:pt idx="0">
                  <c:v>3.9611077523044103E-2</c:v>
                </c:pt>
                <c:pt idx="1">
                  <c:v>2.8005376406726519E-2</c:v>
                </c:pt>
                <c:pt idx="2">
                  <c:v>9.0991556306264775E-3</c:v>
                </c:pt>
                <c:pt idx="3">
                  <c:v>1.1448576489802822E-2</c:v>
                </c:pt>
                <c:pt idx="4">
                  <c:v>6.5634808919379992E-3</c:v>
                </c:pt>
                <c:pt idx="5">
                  <c:v>4.0094800987723342E-3</c:v>
                </c:pt>
                <c:pt idx="6">
                  <c:v>4.5640420368213679E-3</c:v>
                </c:pt>
                <c:pt idx="7">
                  <c:v>2.8382813890415284E-3</c:v>
                </c:pt>
                <c:pt idx="8">
                  <c:v>4.6428269921864701E-4</c:v>
                </c:pt>
                <c:pt idx="9">
                  <c:v>-8.0765086791574469E-3</c:v>
                </c:pt>
                <c:pt idx="10">
                  <c:v>-9.1111510382751689E-4</c:v>
                </c:pt>
                <c:pt idx="11">
                  <c:v>1.151842804914479E-3</c:v>
                </c:pt>
                <c:pt idx="12">
                  <c:v>-3.0268131580881044E-3</c:v>
                </c:pt>
                <c:pt idx="13">
                  <c:v>-2.7726945757546488E-5</c:v>
                </c:pt>
                <c:pt idx="14">
                  <c:v>3.1213860113107034E-5</c:v>
                </c:pt>
                <c:pt idx="15">
                  <c:v>-3.1074503223469323E-4</c:v>
                </c:pt>
                <c:pt idx="16">
                  <c:v>-6.2042555770646787E-3</c:v>
                </c:pt>
              </c:numCache>
            </c:numRef>
          </c:val>
          <c:extLst>
            <c:ext xmlns:c16="http://schemas.microsoft.com/office/drawing/2014/chart" uri="{C3380CC4-5D6E-409C-BE32-E72D297353CC}">
              <c16:uniqueId val="{00000002-B766-4FC0-862D-D6085FB89F31}"/>
            </c:ext>
          </c:extLst>
        </c:ser>
        <c:dLbls>
          <c:showLegendKey val="0"/>
          <c:showVal val="0"/>
          <c:showCatName val="0"/>
          <c:showSerName val="0"/>
          <c:showPercent val="0"/>
          <c:showBubbleSize val="0"/>
        </c:dLbls>
        <c:gapWidth val="150"/>
        <c:overlap val="100"/>
        <c:axId val="492530880"/>
        <c:axId val="338141200"/>
      </c:barChart>
      <c:catAx>
        <c:axId val="49253088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141200"/>
        <c:crosses val="autoZero"/>
        <c:auto val="1"/>
        <c:lblAlgn val="ctr"/>
        <c:lblOffset val="100"/>
        <c:noMultiLvlLbl val="0"/>
      </c:catAx>
      <c:valAx>
        <c:axId val="3381412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5308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baseline="0">
                <a:effectLst/>
              </a:rPr>
              <a:t>Quasi-Fiscal Deficit by Type of Utility</a:t>
            </a:r>
            <a:endParaRPr lang="en-US" sz="1100" b="1">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1-C0EC-4890-A264-08C4984352F6}"/>
              </c:ext>
            </c:extLst>
          </c:dPt>
          <c:dPt>
            <c:idx val="1"/>
            <c:invertIfNegative val="0"/>
            <c:bubble3D val="0"/>
            <c:spPr>
              <a:solidFill>
                <a:srgbClr val="C00000"/>
              </a:solidFill>
              <a:ln>
                <a:noFill/>
              </a:ln>
              <a:effectLst/>
            </c:spPr>
            <c:extLst>
              <c:ext xmlns:c16="http://schemas.microsoft.com/office/drawing/2014/chart" uri="{C3380CC4-5D6E-409C-BE32-E72D297353CC}">
                <c16:uniqueId val="{00000002-C0EC-4890-A264-08C4984352F6}"/>
              </c:ext>
            </c:extLst>
          </c:dPt>
          <c:dPt>
            <c:idx val="2"/>
            <c:invertIfNegative val="0"/>
            <c:bubble3D val="0"/>
            <c:spPr>
              <a:solidFill>
                <a:srgbClr val="C00000"/>
              </a:solidFill>
              <a:ln>
                <a:noFill/>
              </a:ln>
              <a:effectLst/>
            </c:spPr>
            <c:extLst>
              <c:ext xmlns:c16="http://schemas.microsoft.com/office/drawing/2014/chart" uri="{C3380CC4-5D6E-409C-BE32-E72D297353CC}">
                <c16:uniqueId val="{00000003-C0EC-4890-A264-08C4984352F6}"/>
              </c:ext>
            </c:extLst>
          </c:dPt>
          <c:dPt>
            <c:idx val="3"/>
            <c:invertIfNegative val="0"/>
            <c:bubble3D val="0"/>
            <c:spPr>
              <a:solidFill>
                <a:srgbClr val="C00000"/>
              </a:solidFill>
              <a:ln>
                <a:noFill/>
              </a:ln>
              <a:effectLst/>
            </c:spPr>
            <c:extLst>
              <c:ext xmlns:c16="http://schemas.microsoft.com/office/drawing/2014/chart" uri="{C3380CC4-5D6E-409C-BE32-E72D297353CC}">
                <c16:uniqueId val="{00000004-C0EC-4890-A264-08C4984352F6}"/>
              </c:ext>
            </c:extLst>
          </c:dPt>
          <c:dPt>
            <c:idx val="4"/>
            <c:invertIfNegative val="0"/>
            <c:bubble3D val="0"/>
            <c:spPr>
              <a:solidFill>
                <a:srgbClr val="C00000"/>
              </a:solidFill>
              <a:ln>
                <a:noFill/>
              </a:ln>
              <a:effectLst/>
            </c:spPr>
            <c:extLst>
              <c:ext xmlns:c16="http://schemas.microsoft.com/office/drawing/2014/chart" uri="{C3380CC4-5D6E-409C-BE32-E72D297353CC}">
                <c16:uniqueId val="{00000005-C0EC-4890-A264-08C4984352F6}"/>
              </c:ext>
            </c:extLst>
          </c:dPt>
          <c:dPt>
            <c:idx val="5"/>
            <c:invertIfNegative val="0"/>
            <c:bubble3D val="0"/>
            <c:spPr>
              <a:solidFill>
                <a:srgbClr val="C00000"/>
              </a:solidFill>
              <a:ln>
                <a:noFill/>
              </a:ln>
              <a:effectLst/>
            </c:spPr>
            <c:extLst>
              <c:ext xmlns:c16="http://schemas.microsoft.com/office/drawing/2014/chart" uri="{C3380CC4-5D6E-409C-BE32-E72D297353CC}">
                <c16:uniqueId val="{00000006-C0EC-4890-A264-08C4984352F6}"/>
              </c:ext>
            </c:extLst>
          </c:dPt>
          <c:dPt>
            <c:idx val="6"/>
            <c:invertIfNegative val="0"/>
            <c:bubble3D val="0"/>
            <c:spPr>
              <a:solidFill>
                <a:srgbClr val="C00000"/>
              </a:solidFill>
              <a:ln>
                <a:noFill/>
              </a:ln>
              <a:effectLst/>
            </c:spPr>
            <c:extLst>
              <c:ext xmlns:c16="http://schemas.microsoft.com/office/drawing/2014/chart" uri="{C3380CC4-5D6E-409C-BE32-E72D297353CC}">
                <c16:uniqueId val="{00000007-C0EC-4890-A264-08C4984352F6}"/>
              </c:ext>
            </c:extLst>
          </c:dPt>
          <c:dPt>
            <c:idx val="7"/>
            <c:invertIfNegative val="0"/>
            <c:bubble3D val="0"/>
            <c:spPr>
              <a:solidFill>
                <a:srgbClr val="C00000"/>
              </a:solidFill>
              <a:ln>
                <a:noFill/>
              </a:ln>
              <a:effectLst/>
            </c:spPr>
            <c:extLst>
              <c:ext xmlns:c16="http://schemas.microsoft.com/office/drawing/2014/chart" uri="{C3380CC4-5D6E-409C-BE32-E72D297353CC}">
                <c16:uniqueId val="{00000008-C0EC-4890-A264-08C4984352F6}"/>
              </c:ext>
            </c:extLst>
          </c:dPt>
          <c:dPt>
            <c:idx val="8"/>
            <c:invertIfNegative val="0"/>
            <c:bubble3D val="0"/>
            <c:spPr>
              <a:solidFill>
                <a:schemeClr val="accent6"/>
              </a:solidFill>
              <a:ln>
                <a:noFill/>
              </a:ln>
              <a:effectLst/>
            </c:spPr>
            <c:extLst>
              <c:ext xmlns:c16="http://schemas.microsoft.com/office/drawing/2014/chart" uri="{C3380CC4-5D6E-409C-BE32-E72D297353CC}">
                <c16:uniqueId val="{00000009-C0EC-4890-A264-08C4984352F6}"/>
              </c:ext>
            </c:extLst>
          </c:dPt>
          <c:dPt>
            <c:idx val="9"/>
            <c:invertIfNegative val="0"/>
            <c:bubble3D val="0"/>
            <c:spPr>
              <a:solidFill>
                <a:schemeClr val="accent6"/>
              </a:solidFill>
              <a:ln>
                <a:noFill/>
              </a:ln>
              <a:effectLst/>
            </c:spPr>
            <c:extLst>
              <c:ext xmlns:c16="http://schemas.microsoft.com/office/drawing/2014/chart" uri="{C3380CC4-5D6E-409C-BE32-E72D297353CC}">
                <c16:uniqueId val="{0000001A-3932-4EB9-832E-60C3007B0AEB}"/>
              </c:ext>
            </c:extLst>
          </c:dPt>
          <c:dPt>
            <c:idx val="10"/>
            <c:invertIfNegative val="0"/>
            <c:bubble3D val="0"/>
            <c:spPr>
              <a:solidFill>
                <a:schemeClr val="accent1"/>
              </a:solidFill>
              <a:ln>
                <a:noFill/>
              </a:ln>
              <a:effectLst/>
            </c:spPr>
            <c:extLst>
              <c:ext xmlns:c16="http://schemas.microsoft.com/office/drawing/2014/chart" uri="{C3380CC4-5D6E-409C-BE32-E72D297353CC}">
                <c16:uniqueId val="{0000000B-C0EC-4890-A264-08C4984352F6}"/>
              </c:ext>
            </c:extLst>
          </c:dPt>
          <c:dPt>
            <c:idx val="11"/>
            <c:invertIfNegative val="0"/>
            <c:bubble3D val="0"/>
            <c:spPr>
              <a:solidFill>
                <a:srgbClr val="C00000"/>
              </a:solidFill>
              <a:ln>
                <a:noFill/>
              </a:ln>
              <a:effectLst/>
            </c:spPr>
            <c:extLst>
              <c:ext xmlns:c16="http://schemas.microsoft.com/office/drawing/2014/chart" uri="{C3380CC4-5D6E-409C-BE32-E72D297353CC}">
                <c16:uniqueId val="{0000000C-C0EC-4890-A264-08C4984352F6}"/>
              </c:ext>
            </c:extLst>
          </c:dPt>
          <c:dPt>
            <c:idx val="12"/>
            <c:invertIfNegative val="0"/>
            <c:bubble3D val="0"/>
            <c:spPr>
              <a:solidFill>
                <a:schemeClr val="accent1"/>
              </a:solidFill>
              <a:ln>
                <a:noFill/>
              </a:ln>
              <a:effectLst/>
            </c:spPr>
            <c:extLst>
              <c:ext xmlns:c16="http://schemas.microsoft.com/office/drawing/2014/chart" uri="{C3380CC4-5D6E-409C-BE32-E72D297353CC}">
                <c16:uniqueId val="{0000000D-C0EC-4890-A264-08C4984352F6}"/>
              </c:ext>
            </c:extLst>
          </c:dPt>
          <c:dPt>
            <c:idx val="13"/>
            <c:invertIfNegative val="0"/>
            <c:bubble3D val="0"/>
            <c:spPr>
              <a:solidFill>
                <a:schemeClr val="accent1"/>
              </a:solidFill>
              <a:ln>
                <a:noFill/>
              </a:ln>
              <a:effectLst/>
            </c:spPr>
            <c:extLst>
              <c:ext xmlns:c16="http://schemas.microsoft.com/office/drawing/2014/chart" uri="{C3380CC4-5D6E-409C-BE32-E72D297353CC}">
                <c16:uniqueId val="{00000019-B697-4591-9914-2EF1F502FFC5}"/>
              </c:ext>
            </c:extLst>
          </c:dPt>
          <c:cat>
            <c:strRef>
              <c:f>Graphics!$B$417:$B$433</c:f>
              <c:strCache>
                <c:ptCount val="17"/>
                <c:pt idx="0">
                  <c:v>India - Andhra Pradesh*</c:v>
                </c:pt>
                <c:pt idx="1">
                  <c:v>India - Rajasthan*</c:v>
                </c:pt>
                <c:pt idx="2">
                  <c:v>Tajikistan</c:v>
                </c:pt>
                <c:pt idx="3">
                  <c:v>Egypt, Arab Rep.</c:v>
                </c:pt>
                <c:pt idx="4">
                  <c:v>Senegal</c:v>
                </c:pt>
                <c:pt idx="5">
                  <c:v>Tanzania</c:v>
                </c:pt>
                <c:pt idx="6">
                  <c:v>Dominican Republic</c:v>
                </c:pt>
                <c:pt idx="7">
                  <c:v>Morocco</c:v>
                </c:pt>
                <c:pt idx="8">
                  <c:v>Pakistan</c:v>
                </c:pt>
                <c:pt idx="9">
                  <c:v>India - Odisha*</c:v>
                </c:pt>
                <c:pt idx="10">
                  <c:v>Kenya</c:v>
                </c:pt>
                <c:pt idx="11">
                  <c:v>Vietnam</c:v>
                </c:pt>
                <c:pt idx="12">
                  <c:v>Uganda</c:v>
                </c:pt>
                <c:pt idx="13">
                  <c:v>Philippines</c:v>
                </c:pt>
                <c:pt idx="14">
                  <c:v>Peru</c:v>
                </c:pt>
                <c:pt idx="15">
                  <c:v>Colombia</c:v>
                </c:pt>
                <c:pt idx="16">
                  <c:v>Ukraine</c:v>
                </c:pt>
              </c:strCache>
            </c:strRef>
          </c:cat>
          <c:val>
            <c:numRef>
              <c:f>Graphics!$C$417:$C$433</c:f>
              <c:numCache>
                <c:formatCode>0.00%</c:formatCode>
                <c:ptCount val="17"/>
                <c:pt idx="0">
                  <c:v>4.206738118262103E-2</c:v>
                </c:pt>
                <c:pt idx="1">
                  <c:v>3.7099048443621455E-2</c:v>
                </c:pt>
                <c:pt idx="2">
                  <c:v>2.0217734798394619E-2</c:v>
                </c:pt>
                <c:pt idx="3">
                  <c:v>1.5122349202535213E-2</c:v>
                </c:pt>
                <c:pt idx="4">
                  <c:v>1.316755413536168E-2</c:v>
                </c:pt>
                <c:pt idx="5">
                  <c:v>6.0468946622738752E-3</c:v>
                </c:pt>
                <c:pt idx="6">
                  <c:v>5.968182962725185E-3</c:v>
                </c:pt>
                <c:pt idx="7">
                  <c:v>5.5628978106985819E-3</c:v>
                </c:pt>
                <c:pt idx="8">
                  <c:v>3.6914398920536297E-3</c:v>
                </c:pt>
                <c:pt idx="9">
                  <c:v>2.8081470624379762E-3</c:v>
                </c:pt>
                <c:pt idx="10">
                  <c:v>2.124584957339398E-3</c:v>
                </c:pt>
                <c:pt idx="11">
                  <c:v>1.75243439027149E-3</c:v>
                </c:pt>
                <c:pt idx="12">
                  <c:v>1.6493324873046642E-3</c:v>
                </c:pt>
                <c:pt idx="13">
                  <c:v>5.1498797979160327E-4</c:v>
                </c:pt>
                <c:pt idx="14">
                  <c:v>1.7164736482716921E-4</c:v>
                </c:pt>
                <c:pt idx="15">
                  <c:v>-3.7741940371965989E-5</c:v>
                </c:pt>
                <c:pt idx="16">
                  <c:v>-1.5354235762472598E-4</c:v>
                </c:pt>
              </c:numCache>
            </c:numRef>
          </c:val>
          <c:extLst>
            <c:ext xmlns:c16="http://schemas.microsoft.com/office/drawing/2014/chart" uri="{C3380CC4-5D6E-409C-BE32-E72D297353CC}">
              <c16:uniqueId val="{00000000-C0EC-4890-A264-08C4984352F6}"/>
            </c:ext>
          </c:extLst>
        </c:ser>
        <c:dLbls>
          <c:showLegendKey val="0"/>
          <c:showVal val="0"/>
          <c:showCatName val="0"/>
          <c:showSerName val="0"/>
          <c:showPercent val="0"/>
          <c:showBubbleSize val="0"/>
        </c:dLbls>
        <c:gapWidth val="130"/>
        <c:overlap val="34"/>
        <c:axId val="345652992"/>
        <c:axId val="338032032"/>
      </c:barChart>
      <c:catAx>
        <c:axId val="34565299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032032"/>
        <c:crosses val="autoZero"/>
        <c:auto val="1"/>
        <c:lblAlgn val="ctr"/>
        <c:lblOffset val="100"/>
        <c:noMultiLvlLbl val="0"/>
      </c:catAx>
      <c:valAx>
        <c:axId val="3380320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652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ysClr val="windowText" lastClr="000000"/>
                </a:solidFill>
                <a:latin typeface="+mn-lt"/>
                <a:ea typeface="+mn-ea"/>
                <a:cs typeface="+mn-cs"/>
              </a:defRPr>
            </a:pPr>
            <a:r>
              <a:rPr lang="en-US" b="1" baseline="0">
                <a:solidFill>
                  <a:sysClr val="windowText" lastClr="000000"/>
                </a:solidFill>
              </a:rPr>
              <a:t>Average Pre-Reofrm Full-Cost Recovery Level</a:t>
            </a:r>
            <a:br>
              <a:rPr lang="en-US" b="1" baseline="0">
                <a:solidFill>
                  <a:sysClr val="windowText" lastClr="000000"/>
                </a:solidFill>
              </a:rPr>
            </a:br>
            <a:r>
              <a:rPr lang="en-US" b="1" baseline="0">
                <a:solidFill>
                  <a:sysClr val="windowText" lastClr="000000"/>
                </a:solidFill>
              </a:rPr>
              <a:t>(C3, %)</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320" b="0" i="0" u="none" strike="noStrike" kern="1200" spc="0" baseline="0">
              <a:solidFill>
                <a:sysClr val="windowText" lastClr="000000"/>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18-6125-4D24-B99E-623940CBA340}"/>
              </c:ext>
            </c:extLst>
          </c:dPt>
          <c:dPt>
            <c:idx val="1"/>
            <c:invertIfNegative val="0"/>
            <c:bubble3D val="0"/>
            <c:spPr>
              <a:solidFill>
                <a:srgbClr val="C00000"/>
              </a:solidFill>
              <a:ln>
                <a:noFill/>
              </a:ln>
              <a:effectLst/>
            </c:spPr>
            <c:extLst>
              <c:ext xmlns:c16="http://schemas.microsoft.com/office/drawing/2014/chart" uri="{C3380CC4-5D6E-409C-BE32-E72D297353CC}">
                <c16:uniqueId val="{00000017-6125-4D24-B99E-623940CBA340}"/>
              </c:ext>
            </c:extLst>
          </c:dPt>
          <c:dPt>
            <c:idx val="2"/>
            <c:invertIfNegative val="0"/>
            <c:bubble3D val="0"/>
            <c:spPr>
              <a:solidFill>
                <a:srgbClr val="C00000"/>
              </a:solidFill>
              <a:ln>
                <a:noFill/>
              </a:ln>
              <a:effectLst/>
            </c:spPr>
            <c:extLst>
              <c:ext xmlns:c16="http://schemas.microsoft.com/office/drawing/2014/chart" uri="{C3380CC4-5D6E-409C-BE32-E72D297353CC}">
                <c16:uniqueId val="{00000016-6125-4D24-B99E-623940CBA340}"/>
              </c:ext>
            </c:extLst>
          </c:dPt>
          <c:dPt>
            <c:idx val="3"/>
            <c:invertIfNegative val="0"/>
            <c:bubble3D val="0"/>
            <c:spPr>
              <a:solidFill>
                <a:srgbClr val="C00000"/>
              </a:solidFill>
              <a:ln>
                <a:noFill/>
              </a:ln>
              <a:effectLst/>
            </c:spPr>
            <c:extLst>
              <c:ext xmlns:c16="http://schemas.microsoft.com/office/drawing/2014/chart" uri="{C3380CC4-5D6E-409C-BE32-E72D297353CC}">
                <c16:uniqueId val="{00000015-6125-4D24-B99E-623940CBA340}"/>
              </c:ext>
            </c:extLst>
          </c:dPt>
          <c:dPt>
            <c:idx val="4"/>
            <c:invertIfNegative val="0"/>
            <c:bubble3D val="0"/>
            <c:spPr>
              <a:solidFill>
                <a:srgbClr val="C00000"/>
              </a:solidFill>
              <a:ln>
                <a:noFill/>
              </a:ln>
              <a:effectLst/>
            </c:spPr>
            <c:extLst>
              <c:ext xmlns:c16="http://schemas.microsoft.com/office/drawing/2014/chart" uri="{C3380CC4-5D6E-409C-BE32-E72D297353CC}">
                <c16:uniqueId val="{00000014-6125-4D24-B99E-623940CBA340}"/>
              </c:ext>
            </c:extLst>
          </c:dPt>
          <c:dPt>
            <c:idx val="5"/>
            <c:invertIfNegative val="0"/>
            <c:bubble3D val="0"/>
            <c:spPr>
              <a:solidFill>
                <a:srgbClr val="C00000"/>
              </a:solidFill>
              <a:ln>
                <a:noFill/>
              </a:ln>
              <a:effectLst/>
            </c:spPr>
            <c:extLst>
              <c:ext xmlns:c16="http://schemas.microsoft.com/office/drawing/2014/chart" uri="{C3380CC4-5D6E-409C-BE32-E72D297353CC}">
                <c16:uniqueId val="{00000013-6125-4D24-B99E-623940CBA340}"/>
              </c:ext>
            </c:extLst>
          </c:dPt>
          <c:dPt>
            <c:idx val="6"/>
            <c:invertIfNegative val="0"/>
            <c:bubble3D val="0"/>
            <c:spPr>
              <a:solidFill>
                <a:srgbClr val="C00000"/>
              </a:solidFill>
              <a:ln>
                <a:noFill/>
              </a:ln>
              <a:effectLst/>
            </c:spPr>
            <c:extLst>
              <c:ext xmlns:c16="http://schemas.microsoft.com/office/drawing/2014/chart" uri="{C3380CC4-5D6E-409C-BE32-E72D297353CC}">
                <c16:uniqueId val="{00000012-6125-4D24-B99E-623940CBA340}"/>
              </c:ext>
            </c:extLst>
          </c:dPt>
          <c:dPt>
            <c:idx val="7"/>
            <c:invertIfNegative val="0"/>
            <c:bubble3D val="0"/>
            <c:spPr>
              <a:solidFill>
                <a:srgbClr val="C00000"/>
              </a:solidFill>
              <a:ln>
                <a:noFill/>
              </a:ln>
              <a:effectLst/>
            </c:spPr>
            <c:extLst>
              <c:ext xmlns:c16="http://schemas.microsoft.com/office/drawing/2014/chart" uri="{C3380CC4-5D6E-409C-BE32-E72D297353CC}">
                <c16:uniqueId val="{00000011-6125-4D24-B99E-623940CBA340}"/>
              </c:ext>
            </c:extLst>
          </c:dPt>
          <c:dPt>
            <c:idx val="8"/>
            <c:invertIfNegative val="0"/>
            <c:bubble3D val="0"/>
            <c:spPr>
              <a:solidFill>
                <a:srgbClr val="C00000"/>
              </a:solidFill>
              <a:ln>
                <a:noFill/>
              </a:ln>
              <a:effectLst/>
            </c:spPr>
            <c:extLst>
              <c:ext xmlns:c16="http://schemas.microsoft.com/office/drawing/2014/chart" uri="{C3380CC4-5D6E-409C-BE32-E72D297353CC}">
                <c16:uniqueId val="{00000010-6125-4D24-B99E-623940CBA340}"/>
              </c:ext>
            </c:extLst>
          </c:dPt>
          <c:dPt>
            <c:idx val="9"/>
            <c:invertIfNegative val="0"/>
            <c:bubble3D val="0"/>
            <c:spPr>
              <a:solidFill>
                <a:srgbClr val="C00000"/>
              </a:solidFill>
              <a:ln>
                <a:noFill/>
              </a:ln>
              <a:effectLst/>
            </c:spPr>
            <c:extLst>
              <c:ext xmlns:c16="http://schemas.microsoft.com/office/drawing/2014/chart" uri="{C3380CC4-5D6E-409C-BE32-E72D297353CC}">
                <c16:uniqueId val="{00000008-D72B-4E7B-952D-072F5BDEFD8D}"/>
              </c:ext>
            </c:extLst>
          </c:dPt>
          <c:dPt>
            <c:idx val="10"/>
            <c:invertIfNegative val="0"/>
            <c:bubble3D val="0"/>
            <c:spPr>
              <a:solidFill>
                <a:srgbClr val="FFC000"/>
              </a:solidFill>
              <a:ln>
                <a:noFill/>
              </a:ln>
              <a:effectLst/>
            </c:spPr>
            <c:extLst>
              <c:ext xmlns:c16="http://schemas.microsoft.com/office/drawing/2014/chart" uri="{C3380CC4-5D6E-409C-BE32-E72D297353CC}">
                <c16:uniqueId val="{00000007-D72B-4E7B-952D-072F5BDEFD8D}"/>
              </c:ext>
            </c:extLst>
          </c:dPt>
          <c:dPt>
            <c:idx val="11"/>
            <c:invertIfNegative val="0"/>
            <c:bubble3D val="0"/>
            <c:spPr>
              <a:solidFill>
                <a:srgbClr val="FFC000"/>
              </a:solidFill>
              <a:ln>
                <a:noFill/>
              </a:ln>
              <a:effectLst/>
            </c:spPr>
            <c:extLst>
              <c:ext xmlns:c16="http://schemas.microsoft.com/office/drawing/2014/chart" uri="{C3380CC4-5D6E-409C-BE32-E72D297353CC}">
                <c16:uniqueId val="{00000006-D72B-4E7B-952D-072F5BDEFD8D}"/>
              </c:ext>
            </c:extLst>
          </c:dPt>
          <c:dPt>
            <c:idx val="12"/>
            <c:invertIfNegative val="0"/>
            <c:bubble3D val="0"/>
            <c:spPr>
              <a:solidFill>
                <a:srgbClr val="FFC000"/>
              </a:solidFill>
              <a:ln>
                <a:noFill/>
              </a:ln>
              <a:effectLst/>
            </c:spPr>
            <c:extLst>
              <c:ext xmlns:c16="http://schemas.microsoft.com/office/drawing/2014/chart" uri="{C3380CC4-5D6E-409C-BE32-E72D297353CC}">
                <c16:uniqueId val="{00000005-D72B-4E7B-952D-072F5BDEFD8D}"/>
              </c:ext>
            </c:extLst>
          </c:dPt>
          <c:dPt>
            <c:idx val="13"/>
            <c:invertIfNegative val="0"/>
            <c:bubble3D val="0"/>
            <c:spPr>
              <a:solidFill>
                <a:srgbClr val="00B050"/>
              </a:solidFill>
              <a:ln>
                <a:noFill/>
              </a:ln>
              <a:effectLst/>
            </c:spPr>
            <c:extLst>
              <c:ext xmlns:c16="http://schemas.microsoft.com/office/drawing/2014/chart" uri="{C3380CC4-5D6E-409C-BE32-E72D297353CC}">
                <c16:uniqueId val="{00000004-D72B-4E7B-952D-072F5BDEFD8D}"/>
              </c:ext>
            </c:extLst>
          </c:dPt>
          <c:dPt>
            <c:idx val="14"/>
            <c:invertIfNegative val="0"/>
            <c:bubble3D val="0"/>
            <c:spPr>
              <a:solidFill>
                <a:srgbClr val="00B050"/>
              </a:solidFill>
              <a:ln>
                <a:noFill/>
              </a:ln>
              <a:effectLst/>
            </c:spPr>
            <c:extLst>
              <c:ext xmlns:c16="http://schemas.microsoft.com/office/drawing/2014/chart" uri="{C3380CC4-5D6E-409C-BE32-E72D297353CC}">
                <c16:uniqueId val="{00000003-D72B-4E7B-952D-072F5BDEFD8D}"/>
              </c:ext>
            </c:extLst>
          </c:dPt>
          <c:dPt>
            <c:idx val="15"/>
            <c:invertIfNegative val="0"/>
            <c:bubble3D val="0"/>
            <c:spPr>
              <a:solidFill>
                <a:srgbClr val="00B050"/>
              </a:solidFill>
              <a:ln>
                <a:noFill/>
              </a:ln>
              <a:effectLst/>
            </c:spPr>
            <c:extLst>
              <c:ext xmlns:c16="http://schemas.microsoft.com/office/drawing/2014/chart" uri="{C3380CC4-5D6E-409C-BE32-E72D297353CC}">
                <c16:uniqueId val="{00000002-D72B-4E7B-952D-072F5BDEFD8D}"/>
              </c:ext>
            </c:extLst>
          </c:dPt>
          <c:dPt>
            <c:idx val="16"/>
            <c:invertIfNegative val="0"/>
            <c:bubble3D val="0"/>
            <c:spPr>
              <a:solidFill>
                <a:srgbClr val="00B050"/>
              </a:solidFill>
              <a:ln>
                <a:noFill/>
              </a:ln>
              <a:effectLst/>
            </c:spPr>
            <c:extLst>
              <c:ext xmlns:c16="http://schemas.microsoft.com/office/drawing/2014/chart" uri="{C3380CC4-5D6E-409C-BE32-E72D297353CC}">
                <c16:uniqueId val="{00000001-D72B-4E7B-952D-072F5BDEFD8D}"/>
              </c:ext>
            </c:extLst>
          </c:dPt>
          <c:cat>
            <c:strRef>
              <c:f>Graphics!$B$81:$B$97</c:f>
              <c:strCache>
                <c:ptCount val="17"/>
                <c:pt idx="0">
                  <c:v>Ukraine</c:v>
                </c:pt>
                <c:pt idx="1">
                  <c:v>Egypt, Arab Rep.</c:v>
                </c:pt>
                <c:pt idx="2">
                  <c:v>Tajikistan</c:v>
                </c:pt>
                <c:pt idx="3">
                  <c:v>Uganda</c:v>
                </c:pt>
                <c:pt idx="4">
                  <c:v>India - Andhra Pradesh</c:v>
                </c:pt>
                <c:pt idx="5">
                  <c:v>India - Odisha</c:v>
                </c:pt>
                <c:pt idx="6">
                  <c:v>India - Rajasthan</c:v>
                </c:pt>
                <c:pt idx="7">
                  <c:v>Colombia</c:v>
                </c:pt>
                <c:pt idx="8">
                  <c:v>Vietnam</c:v>
                </c:pt>
                <c:pt idx="9">
                  <c:v>Peru</c:v>
                </c:pt>
                <c:pt idx="10">
                  <c:v>Tanzania</c:v>
                </c:pt>
                <c:pt idx="11">
                  <c:v>Senegal</c:v>
                </c:pt>
                <c:pt idx="12">
                  <c:v>Pakistan</c:v>
                </c:pt>
                <c:pt idx="13">
                  <c:v>Dominican Republic</c:v>
                </c:pt>
                <c:pt idx="14">
                  <c:v>Kenya</c:v>
                </c:pt>
                <c:pt idx="15">
                  <c:v>Morocco</c:v>
                </c:pt>
                <c:pt idx="16">
                  <c:v>Philippines</c:v>
                </c:pt>
              </c:strCache>
            </c:strRef>
          </c:cat>
          <c:val>
            <c:numRef>
              <c:f>Graphics!$E$81:$E$97</c:f>
              <c:numCache>
                <c:formatCode>0%</c:formatCode>
                <c:ptCount val="17"/>
                <c:pt idx="0">
                  <c:v>0.14634146341463411</c:v>
                </c:pt>
                <c:pt idx="1">
                  <c:v>0.21282051282051279</c:v>
                </c:pt>
                <c:pt idx="2">
                  <c:v>0.23809523809523808</c:v>
                </c:pt>
                <c:pt idx="3">
                  <c:v>0.27918287937743191</c:v>
                </c:pt>
                <c:pt idx="4">
                  <c:v>0.53980099502487566</c:v>
                </c:pt>
                <c:pt idx="5">
                  <c:v>0.53980099502487566</c:v>
                </c:pt>
                <c:pt idx="6">
                  <c:v>0.53980099502487566</c:v>
                </c:pt>
                <c:pt idx="7">
                  <c:v>0.55037313432835822</c:v>
                </c:pt>
                <c:pt idx="8">
                  <c:v>0.67292076567329862</c:v>
                </c:pt>
                <c:pt idx="9">
                  <c:v>0.75750000000000006</c:v>
                </c:pt>
                <c:pt idx="10">
                  <c:v>0.87255476424835454</c:v>
                </c:pt>
                <c:pt idx="11">
                  <c:v>0.88204590524727278</c:v>
                </c:pt>
                <c:pt idx="12">
                  <c:v>0.90842490842490842</c:v>
                </c:pt>
                <c:pt idx="13">
                  <c:v>1.0576470588235294</c:v>
                </c:pt>
                <c:pt idx="14">
                  <c:v>1.0639431616341031</c:v>
                </c:pt>
                <c:pt idx="15">
                  <c:v>1.0657734470158342</c:v>
                </c:pt>
                <c:pt idx="16">
                  <c:v>1.3195548489666136</c:v>
                </c:pt>
              </c:numCache>
            </c:numRef>
          </c:val>
          <c:extLst>
            <c:ext xmlns:c16="http://schemas.microsoft.com/office/drawing/2014/chart" uri="{C3380CC4-5D6E-409C-BE32-E72D297353CC}">
              <c16:uniqueId val="{00000000-D72B-4E7B-952D-072F5BDEFD8D}"/>
            </c:ext>
          </c:extLst>
        </c:ser>
        <c:dLbls>
          <c:showLegendKey val="0"/>
          <c:showVal val="0"/>
          <c:showCatName val="0"/>
          <c:showSerName val="0"/>
          <c:showPercent val="0"/>
          <c:showBubbleSize val="0"/>
        </c:dLbls>
        <c:gapWidth val="182"/>
        <c:axId val="1225013343"/>
        <c:axId val="1711006719"/>
      </c:barChart>
      <c:catAx>
        <c:axId val="1225013343"/>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711006719"/>
        <c:crosses val="autoZero"/>
        <c:auto val="1"/>
        <c:lblAlgn val="ctr"/>
        <c:lblOffset val="100"/>
        <c:noMultiLvlLbl val="0"/>
      </c:catAx>
      <c:valAx>
        <c:axId val="171100671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225013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200" b="1" i="0" baseline="0">
                <a:solidFill>
                  <a:sysClr val="windowText" lastClr="000000"/>
                </a:solidFill>
                <a:effectLst/>
              </a:rPr>
              <a:t>Average Full-Cost Recovery Level </a:t>
            </a:r>
            <a:br>
              <a:rPr lang="en-US" sz="1200" b="1" i="0" baseline="0">
                <a:solidFill>
                  <a:sysClr val="windowText" lastClr="000000"/>
                </a:solidFill>
                <a:effectLst/>
              </a:rPr>
            </a:br>
            <a:r>
              <a:rPr lang="en-US" sz="1200" b="1" i="0" baseline="0">
                <a:solidFill>
                  <a:sysClr val="windowText" lastClr="000000"/>
                </a:solidFill>
                <a:effectLst/>
              </a:rPr>
              <a:t>(C3, %)</a:t>
            </a:r>
            <a:endParaRPr lang="en-US" sz="1050">
              <a:solidFill>
                <a:sysClr val="windowText" lastClr="000000"/>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bar"/>
        <c:grouping val="clustered"/>
        <c:varyColors val="0"/>
        <c:ser>
          <c:idx val="0"/>
          <c:order val="0"/>
          <c:spPr>
            <a:solidFill>
              <a:srgbClr val="00B050"/>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1-C022-471D-A69F-FB6E94DB8BD1}"/>
              </c:ext>
            </c:extLst>
          </c:dPt>
          <c:dPt>
            <c:idx val="1"/>
            <c:invertIfNegative val="0"/>
            <c:bubble3D val="0"/>
            <c:spPr>
              <a:solidFill>
                <a:srgbClr val="FFC000"/>
              </a:solidFill>
              <a:ln>
                <a:noFill/>
              </a:ln>
              <a:effectLst/>
            </c:spPr>
            <c:extLst>
              <c:ext xmlns:c16="http://schemas.microsoft.com/office/drawing/2014/chart" uri="{C3380CC4-5D6E-409C-BE32-E72D297353CC}">
                <c16:uniqueId val="{00000006-368A-44BD-9F1E-DEADA0BAC2AE}"/>
              </c:ext>
            </c:extLst>
          </c:dPt>
          <c:cat>
            <c:strRef>
              <c:f>Graphics!$U$38:$U$40</c:f>
              <c:strCache>
                <c:ptCount val="3"/>
                <c:pt idx="0">
                  <c:v>Public</c:v>
                </c:pt>
                <c:pt idx="1">
                  <c:v>Mixed</c:v>
                </c:pt>
                <c:pt idx="2">
                  <c:v>Private</c:v>
                </c:pt>
              </c:strCache>
            </c:strRef>
          </c:cat>
          <c:val>
            <c:numRef>
              <c:f>Graphics!$V$38:$V$40</c:f>
              <c:numCache>
                <c:formatCode>General</c:formatCode>
                <c:ptCount val="3"/>
                <c:pt idx="0">
                  <c:v>0.69426259326464612</c:v>
                </c:pt>
                <c:pt idx="1">
                  <c:v>0.94720748026413037</c:v>
                </c:pt>
                <c:pt idx="2">
                  <c:v>0.98116387184752307</c:v>
                </c:pt>
              </c:numCache>
            </c:numRef>
          </c:val>
          <c:extLst>
            <c:ext xmlns:c16="http://schemas.microsoft.com/office/drawing/2014/chart" uri="{C3380CC4-5D6E-409C-BE32-E72D297353CC}">
              <c16:uniqueId val="{00000000-2470-4EBD-ABDB-54D57DFC3897}"/>
            </c:ext>
          </c:extLst>
        </c:ser>
        <c:dLbls>
          <c:showLegendKey val="0"/>
          <c:showVal val="0"/>
          <c:showCatName val="0"/>
          <c:showSerName val="0"/>
          <c:showPercent val="0"/>
          <c:showBubbleSize val="0"/>
        </c:dLbls>
        <c:gapWidth val="182"/>
        <c:axId val="1278336991"/>
        <c:axId val="1220653599"/>
      </c:barChart>
      <c:catAx>
        <c:axId val="1278336991"/>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220653599"/>
        <c:crosses val="autoZero"/>
        <c:auto val="1"/>
        <c:lblAlgn val="ctr"/>
        <c:lblOffset val="100"/>
        <c:noMultiLvlLbl val="0"/>
      </c:catAx>
      <c:valAx>
        <c:axId val="122065359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78336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200" b="1" i="0" baseline="0">
                <a:solidFill>
                  <a:sysClr val="windowText" lastClr="000000"/>
                </a:solidFill>
                <a:effectLst/>
              </a:rPr>
              <a:t>Average Pre-Reform </a:t>
            </a:r>
            <a:br>
              <a:rPr lang="en-US" sz="1200" b="1" i="0" baseline="0">
                <a:solidFill>
                  <a:sysClr val="windowText" lastClr="000000"/>
                </a:solidFill>
                <a:effectLst/>
              </a:rPr>
            </a:br>
            <a:r>
              <a:rPr lang="en-US" sz="1200" b="1" i="0" baseline="0">
                <a:solidFill>
                  <a:sysClr val="windowText" lastClr="000000"/>
                </a:solidFill>
                <a:effectLst/>
              </a:rPr>
              <a:t>Full-Cost Recovery Level </a:t>
            </a:r>
            <a:br>
              <a:rPr lang="en-US" sz="1200" b="1" i="0" baseline="0">
                <a:solidFill>
                  <a:sysClr val="windowText" lastClr="000000"/>
                </a:solidFill>
                <a:effectLst/>
              </a:rPr>
            </a:br>
            <a:r>
              <a:rPr lang="en-US" sz="1200" b="1" i="0" baseline="0">
                <a:solidFill>
                  <a:sysClr val="windowText" lastClr="000000"/>
                </a:solidFill>
                <a:effectLst/>
              </a:rPr>
              <a:t>(C3, %)</a:t>
            </a:r>
            <a:endParaRPr lang="en-US" sz="1050">
              <a:solidFill>
                <a:sysClr val="windowText" lastClr="000000"/>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bar"/>
        <c:grouping val="clustered"/>
        <c:varyColors val="0"/>
        <c:ser>
          <c:idx val="0"/>
          <c:order val="0"/>
          <c:spPr>
            <a:solidFill>
              <a:srgbClr val="00B050"/>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1-2470-4EBD-ABDB-54D57DFC3897}"/>
              </c:ext>
            </c:extLst>
          </c:dPt>
          <c:dPt>
            <c:idx val="1"/>
            <c:invertIfNegative val="0"/>
            <c:bubble3D val="0"/>
            <c:spPr>
              <a:solidFill>
                <a:srgbClr val="C00000"/>
              </a:solidFill>
              <a:ln>
                <a:noFill/>
              </a:ln>
              <a:effectLst/>
            </c:spPr>
            <c:extLst>
              <c:ext xmlns:c16="http://schemas.microsoft.com/office/drawing/2014/chart" uri="{C3380CC4-5D6E-409C-BE32-E72D297353CC}">
                <c16:uniqueId val="{00000006-368A-44BD-9F1E-DEADA0BAC2AE}"/>
              </c:ext>
            </c:extLst>
          </c:dPt>
          <c:dPt>
            <c:idx val="2"/>
            <c:invertIfNegative val="0"/>
            <c:bubble3D val="0"/>
            <c:spPr>
              <a:solidFill>
                <a:srgbClr val="C00000"/>
              </a:solidFill>
              <a:ln>
                <a:noFill/>
              </a:ln>
              <a:effectLst/>
            </c:spPr>
            <c:extLst>
              <c:ext xmlns:c16="http://schemas.microsoft.com/office/drawing/2014/chart" uri="{C3380CC4-5D6E-409C-BE32-E72D297353CC}">
                <c16:uniqueId val="{00000005-368A-44BD-9F1E-DEADA0BAC2AE}"/>
              </c:ext>
            </c:extLst>
          </c:dPt>
          <c:dPt>
            <c:idx val="3"/>
            <c:invertIfNegative val="0"/>
            <c:bubble3D val="0"/>
            <c:spPr>
              <a:solidFill>
                <a:srgbClr val="FFC000"/>
              </a:solidFill>
              <a:ln>
                <a:noFill/>
              </a:ln>
              <a:effectLst/>
            </c:spPr>
            <c:extLst>
              <c:ext xmlns:c16="http://schemas.microsoft.com/office/drawing/2014/chart" uri="{C3380CC4-5D6E-409C-BE32-E72D297353CC}">
                <c16:uniqueId val="{00000004-368A-44BD-9F1E-DEADA0BAC2AE}"/>
              </c:ext>
            </c:extLst>
          </c:dPt>
          <c:dPt>
            <c:idx val="4"/>
            <c:invertIfNegative val="0"/>
            <c:bubble3D val="0"/>
            <c:spPr>
              <a:solidFill>
                <a:srgbClr val="FFC000"/>
              </a:solidFill>
              <a:ln>
                <a:noFill/>
              </a:ln>
              <a:effectLst/>
            </c:spPr>
            <c:extLst>
              <c:ext xmlns:c16="http://schemas.microsoft.com/office/drawing/2014/chart" uri="{C3380CC4-5D6E-409C-BE32-E72D297353CC}">
                <c16:uniqueId val="{00000003-368A-44BD-9F1E-DEADA0BAC2AE}"/>
              </c:ext>
            </c:extLst>
          </c:dPt>
          <c:cat>
            <c:strRef>
              <c:f>Graphics!$N$91:$N$96</c:f>
              <c:strCache>
                <c:ptCount val="6"/>
                <c:pt idx="0">
                  <c:v>ECA</c:v>
                </c:pt>
                <c:pt idx="1">
                  <c:v>SAR</c:v>
                </c:pt>
                <c:pt idx="2">
                  <c:v>MNA</c:v>
                </c:pt>
                <c:pt idx="3">
                  <c:v>AFR</c:v>
                </c:pt>
                <c:pt idx="4">
                  <c:v>LAC</c:v>
                </c:pt>
                <c:pt idx="5">
                  <c:v>EAP</c:v>
                </c:pt>
              </c:strCache>
            </c:strRef>
          </c:cat>
          <c:val>
            <c:numRef>
              <c:f>Graphics!$O$91:$O$96</c:f>
              <c:numCache>
                <c:formatCode>General</c:formatCode>
                <c:ptCount val="6"/>
                <c:pt idx="0">
                  <c:v>0.1922183507549361</c:v>
                </c:pt>
                <c:pt idx="1">
                  <c:v>0.63195697337488388</c:v>
                </c:pt>
                <c:pt idx="2">
                  <c:v>0.63929697991817347</c:v>
                </c:pt>
                <c:pt idx="3">
                  <c:v>0.77443167762679055</c:v>
                </c:pt>
                <c:pt idx="4">
                  <c:v>0.78850673105062918</c:v>
                </c:pt>
                <c:pt idx="5">
                  <c:v>0.99623780731995604</c:v>
                </c:pt>
              </c:numCache>
            </c:numRef>
          </c:val>
          <c:extLst>
            <c:ext xmlns:c16="http://schemas.microsoft.com/office/drawing/2014/chart" uri="{C3380CC4-5D6E-409C-BE32-E72D297353CC}">
              <c16:uniqueId val="{00000000-2470-4EBD-ABDB-54D57DFC3897}"/>
            </c:ext>
          </c:extLst>
        </c:ser>
        <c:dLbls>
          <c:showLegendKey val="0"/>
          <c:showVal val="0"/>
          <c:showCatName val="0"/>
          <c:showSerName val="0"/>
          <c:showPercent val="0"/>
          <c:showBubbleSize val="0"/>
        </c:dLbls>
        <c:gapWidth val="182"/>
        <c:axId val="1278336991"/>
        <c:axId val="1220653599"/>
      </c:barChart>
      <c:catAx>
        <c:axId val="1278336991"/>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220653599"/>
        <c:crosses val="autoZero"/>
        <c:auto val="1"/>
        <c:lblAlgn val="ctr"/>
        <c:lblOffset val="100"/>
        <c:noMultiLvlLbl val="0"/>
      </c:catAx>
      <c:valAx>
        <c:axId val="122065359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78336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200" b="1" i="0" baseline="0">
                <a:solidFill>
                  <a:sysClr val="windowText" lastClr="000000"/>
                </a:solidFill>
                <a:effectLst/>
              </a:rPr>
              <a:t>Change in Full Cost Recovery Level </a:t>
            </a:r>
            <a:br>
              <a:rPr lang="en-US" sz="1200" b="1" i="0" baseline="0">
                <a:solidFill>
                  <a:sysClr val="windowText" lastClr="000000"/>
                </a:solidFill>
                <a:effectLst/>
              </a:rPr>
            </a:br>
            <a:r>
              <a:rPr lang="en-US" sz="1200" b="1" i="0" baseline="0">
                <a:solidFill>
                  <a:sysClr val="windowText" lastClr="000000"/>
                </a:solidFill>
                <a:effectLst/>
              </a:rPr>
              <a:t>Compared to Pre-Reform Period (Percentage Points)</a:t>
            </a:r>
            <a:endParaRPr lang="en-US" sz="1050">
              <a:solidFill>
                <a:sysClr val="windowText" lastClr="000000"/>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Pt>
            <c:idx val="1"/>
            <c:invertIfNegative val="0"/>
            <c:bubble3D val="0"/>
            <c:spPr>
              <a:solidFill>
                <a:srgbClr val="FFC000"/>
              </a:solidFill>
              <a:ln>
                <a:noFill/>
              </a:ln>
              <a:effectLst/>
            </c:spPr>
            <c:extLst>
              <c:ext xmlns:c16="http://schemas.microsoft.com/office/drawing/2014/chart" uri="{C3380CC4-5D6E-409C-BE32-E72D297353CC}">
                <c16:uniqueId val="{00000003-BD60-4916-9520-B65CE0AD0AE2}"/>
              </c:ext>
            </c:extLst>
          </c:dPt>
          <c:dPt>
            <c:idx val="2"/>
            <c:invertIfNegative val="0"/>
            <c:bubble3D val="0"/>
            <c:spPr>
              <a:solidFill>
                <a:srgbClr val="00B050"/>
              </a:solidFill>
              <a:ln>
                <a:noFill/>
              </a:ln>
              <a:effectLst/>
            </c:spPr>
            <c:extLst>
              <c:ext xmlns:c16="http://schemas.microsoft.com/office/drawing/2014/chart" uri="{C3380CC4-5D6E-409C-BE32-E72D297353CC}">
                <c16:uniqueId val="{00000002-BD60-4916-9520-B65CE0AD0AE2}"/>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Graphics!$AP$287:$AP$289</c:f>
              <c:strCache>
                <c:ptCount val="3"/>
                <c:pt idx="0">
                  <c:v>Remained Public</c:v>
                </c:pt>
                <c:pt idx="1">
                  <c:v>Reformed (Public and Private)</c:v>
                </c:pt>
                <c:pt idx="2">
                  <c:v>Reformed (Fully Private)</c:v>
                </c:pt>
              </c:strCache>
            </c:strRef>
          </c:cat>
          <c:val>
            <c:numRef>
              <c:f>Graphics!$AQ$287:$AQ$289</c:f>
              <c:numCache>
                <c:formatCode>General</c:formatCode>
                <c:ptCount val="3"/>
                <c:pt idx="0">
                  <c:v>-4.3923011565147737E-3</c:v>
                </c:pt>
                <c:pt idx="1">
                  <c:v>0.34311868965094944</c:v>
                </c:pt>
                <c:pt idx="2">
                  <c:v>0.26479358429005517</c:v>
                </c:pt>
              </c:numCache>
            </c:numRef>
          </c:val>
          <c:extLst>
            <c:ext xmlns:c16="http://schemas.microsoft.com/office/drawing/2014/chart" uri="{C3380CC4-5D6E-409C-BE32-E72D297353CC}">
              <c16:uniqueId val="{00000000-2470-4EBD-ABDB-54D57DFC3897}"/>
            </c:ext>
          </c:extLst>
        </c:ser>
        <c:dLbls>
          <c:showLegendKey val="0"/>
          <c:showVal val="0"/>
          <c:showCatName val="0"/>
          <c:showSerName val="0"/>
          <c:showPercent val="0"/>
          <c:showBubbleSize val="0"/>
        </c:dLbls>
        <c:gapWidth val="182"/>
        <c:axId val="1278336991"/>
        <c:axId val="1220653599"/>
      </c:barChart>
      <c:catAx>
        <c:axId val="1278336991"/>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220653599"/>
        <c:crosses val="autoZero"/>
        <c:auto val="1"/>
        <c:lblAlgn val="ctr"/>
        <c:lblOffset val="100"/>
        <c:noMultiLvlLbl val="0"/>
      </c:catAx>
      <c:valAx>
        <c:axId val="122065359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78336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Composition</a:t>
            </a:r>
            <a:r>
              <a:rPr lang="en-US" sz="1200" b="1" baseline="0"/>
              <a:t> of Changes in Full-Cost Recovery </a:t>
            </a:r>
            <a:br>
              <a:rPr lang="en-US" sz="1200" b="1" baseline="0"/>
            </a:br>
            <a:r>
              <a:rPr lang="en-US" sz="1200" b="1" baseline="0"/>
              <a:t>Compared to Pre-Reform Period (Percentage Points)</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Graphics!$F$277</c:f>
              <c:strCache>
                <c:ptCount val="1"/>
                <c:pt idx="0">
                  <c:v>Changes in tariff levels</c:v>
                </c:pt>
              </c:strCache>
            </c:strRef>
          </c:tx>
          <c:spPr>
            <a:solidFill>
              <a:schemeClr val="accent1">
                <a:lumMod val="75000"/>
              </a:schemeClr>
            </a:solidFill>
            <a:ln>
              <a:noFill/>
            </a:ln>
            <a:effectLst/>
          </c:spPr>
          <c:invertIfNegative val="0"/>
          <c:cat>
            <c:strRef>
              <c:f>Graphics!$B$278:$B$294</c:f>
              <c:strCache>
                <c:ptCount val="17"/>
                <c:pt idx="0">
                  <c:v>Dominican Republic</c:v>
                </c:pt>
                <c:pt idx="1">
                  <c:v>Philippines</c:v>
                </c:pt>
                <c:pt idx="2">
                  <c:v>Morocco</c:v>
                </c:pt>
                <c:pt idx="3">
                  <c:v>Tanzania</c:v>
                </c:pt>
                <c:pt idx="4">
                  <c:v>Senegal</c:v>
                </c:pt>
                <c:pt idx="5">
                  <c:v>Kenya</c:v>
                </c:pt>
                <c:pt idx="6">
                  <c:v>India - Andhra Pradesh</c:v>
                </c:pt>
                <c:pt idx="7">
                  <c:v>Pakistan</c:v>
                </c:pt>
                <c:pt idx="8">
                  <c:v>India - Rajasthan</c:v>
                </c:pt>
                <c:pt idx="9">
                  <c:v>Vietnam</c:v>
                </c:pt>
                <c:pt idx="10">
                  <c:v>Peru</c:v>
                </c:pt>
                <c:pt idx="11">
                  <c:v>Egypt, Arab Rep.</c:v>
                </c:pt>
                <c:pt idx="12">
                  <c:v>India - Odisha</c:v>
                </c:pt>
                <c:pt idx="13">
                  <c:v>Tajikistan</c:v>
                </c:pt>
                <c:pt idx="14">
                  <c:v>Colombia</c:v>
                </c:pt>
                <c:pt idx="15">
                  <c:v>Uganda</c:v>
                </c:pt>
                <c:pt idx="16">
                  <c:v>Ukraine</c:v>
                </c:pt>
              </c:strCache>
            </c:strRef>
          </c:cat>
          <c:val>
            <c:numRef>
              <c:f>Graphics!$F$278:$F$294</c:f>
              <c:numCache>
                <c:formatCode>0%</c:formatCode>
                <c:ptCount val="17"/>
                <c:pt idx="0">
                  <c:v>3.2779653364293927E-2</c:v>
                </c:pt>
                <c:pt idx="1">
                  <c:v>8.1313363705547301E-2</c:v>
                </c:pt>
                <c:pt idx="2">
                  <c:v>-0.39088320285348216</c:v>
                </c:pt>
                <c:pt idx="3">
                  <c:v>-8.7990266492548597E-2</c:v>
                </c:pt>
                <c:pt idx="4">
                  <c:v>-0.33694784155563184</c:v>
                </c:pt>
                <c:pt idx="5">
                  <c:v>0.37974419318692149</c:v>
                </c:pt>
                <c:pt idx="6">
                  <c:v>-0.10013596780902538</c:v>
                </c:pt>
                <c:pt idx="7">
                  <c:v>-3.0031016077145218E-2</c:v>
                </c:pt>
                <c:pt idx="8">
                  <c:v>-0.11346068278945072</c:v>
                </c:pt>
                <c:pt idx="9">
                  <c:v>-0.10833203411057706</c:v>
                </c:pt>
                <c:pt idx="10">
                  <c:v>-0.2588006614731716</c:v>
                </c:pt>
                <c:pt idx="11">
                  <c:v>4.3575068213674253E-2</c:v>
                </c:pt>
                <c:pt idx="12">
                  <c:v>5.3784766463508479E-3</c:v>
                </c:pt>
                <c:pt idx="13">
                  <c:v>0.377735215597859</c:v>
                </c:pt>
                <c:pt idx="14">
                  <c:v>0.55287189841235385</c:v>
                </c:pt>
                <c:pt idx="15">
                  <c:v>0.48966981046433117</c:v>
                </c:pt>
                <c:pt idx="16">
                  <c:v>0.71794228460964327</c:v>
                </c:pt>
              </c:numCache>
            </c:numRef>
          </c:val>
          <c:extLst>
            <c:ext xmlns:c16="http://schemas.microsoft.com/office/drawing/2014/chart" uri="{C3380CC4-5D6E-409C-BE32-E72D297353CC}">
              <c16:uniqueId val="{00000000-3414-4333-B93B-7AA38A6D1BE4}"/>
            </c:ext>
          </c:extLst>
        </c:ser>
        <c:ser>
          <c:idx val="1"/>
          <c:order val="1"/>
          <c:tx>
            <c:strRef>
              <c:f>Graphics!$G$277</c:f>
              <c:strCache>
                <c:ptCount val="1"/>
                <c:pt idx="0">
                  <c:v>Difference between realized costs and LRMC</c:v>
                </c:pt>
              </c:strCache>
            </c:strRef>
          </c:tx>
          <c:spPr>
            <a:solidFill>
              <a:schemeClr val="accent1">
                <a:lumMod val="20000"/>
                <a:lumOff val="80000"/>
              </a:schemeClr>
            </a:solidFill>
            <a:ln>
              <a:noFill/>
            </a:ln>
            <a:effectLst/>
          </c:spPr>
          <c:invertIfNegative val="0"/>
          <c:cat>
            <c:strRef>
              <c:f>Graphics!$B$278:$B$294</c:f>
              <c:strCache>
                <c:ptCount val="17"/>
                <c:pt idx="0">
                  <c:v>Dominican Republic</c:v>
                </c:pt>
                <c:pt idx="1">
                  <c:v>Philippines</c:v>
                </c:pt>
                <c:pt idx="2">
                  <c:v>Morocco</c:v>
                </c:pt>
                <c:pt idx="3">
                  <c:v>Tanzania</c:v>
                </c:pt>
                <c:pt idx="4">
                  <c:v>Senegal</c:v>
                </c:pt>
                <c:pt idx="5">
                  <c:v>Kenya</c:v>
                </c:pt>
                <c:pt idx="6">
                  <c:v>India - Andhra Pradesh</c:v>
                </c:pt>
                <c:pt idx="7">
                  <c:v>Pakistan</c:v>
                </c:pt>
                <c:pt idx="8">
                  <c:v>India - Rajasthan</c:v>
                </c:pt>
                <c:pt idx="9">
                  <c:v>Vietnam</c:v>
                </c:pt>
                <c:pt idx="10">
                  <c:v>Peru</c:v>
                </c:pt>
                <c:pt idx="11">
                  <c:v>Egypt, Arab Rep.</c:v>
                </c:pt>
                <c:pt idx="12">
                  <c:v>India - Odisha</c:v>
                </c:pt>
                <c:pt idx="13">
                  <c:v>Tajikistan</c:v>
                </c:pt>
                <c:pt idx="14">
                  <c:v>Colombia</c:v>
                </c:pt>
                <c:pt idx="15">
                  <c:v>Uganda</c:v>
                </c:pt>
                <c:pt idx="16">
                  <c:v>Ukraine</c:v>
                </c:pt>
              </c:strCache>
            </c:strRef>
          </c:cat>
          <c:val>
            <c:numRef>
              <c:f>Graphics!$G$278:$G$294</c:f>
              <c:numCache>
                <c:formatCode>0%</c:formatCode>
                <c:ptCount val="17"/>
                <c:pt idx="0">
                  <c:v>-0.43375382416082287</c:v>
                </c:pt>
                <c:pt idx="1">
                  <c:v>-0.42113113683999626</c:v>
                </c:pt>
                <c:pt idx="2">
                  <c:v>0.16659123731912928</c:v>
                </c:pt>
                <c:pt idx="3">
                  <c:v>-0.10853456943471562</c:v>
                </c:pt>
                <c:pt idx="4">
                  <c:v>0.15970678254404846</c:v>
                </c:pt>
                <c:pt idx="5">
                  <c:v>-0.54264049743897658</c:v>
                </c:pt>
                <c:pt idx="6">
                  <c:v>-5.9773286611070175E-2</c:v>
                </c:pt>
                <c:pt idx="7">
                  <c:v>-8.217492270781579E-2</c:v>
                </c:pt>
                <c:pt idx="8">
                  <c:v>1.979487315831302E-2</c:v>
                </c:pt>
                <c:pt idx="9">
                  <c:v>0.32482896547020135</c:v>
                </c:pt>
                <c:pt idx="10">
                  <c:v>0.48174594241372154</c:v>
                </c:pt>
                <c:pt idx="11">
                  <c:v>0.29858908782500349</c:v>
                </c:pt>
                <c:pt idx="12">
                  <c:v>0.36924898206007417</c:v>
                </c:pt>
                <c:pt idx="13">
                  <c:v>5.616432514876879E-2</c:v>
                </c:pt>
                <c:pt idx="14">
                  <c:v>-6.2591590931314833E-2</c:v>
                </c:pt>
                <c:pt idx="15">
                  <c:v>0.15424840805924411</c:v>
                </c:pt>
                <c:pt idx="16">
                  <c:v>0.20067444218761599</c:v>
                </c:pt>
              </c:numCache>
            </c:numRef>
          </c:val>
          <c:extLst>
            <c:ext xmlns:c16="http://schemas.microsoft.com/office/drawing/2014/chart" uri="{C3380CC4-5D6E-409C-BE32-E72D297353CC}">
              <c16:uniqueId val="{00000001-3414-4333-B93B-7AA38A6D1BE4}"/>
            </c:ext>
          </c:extLst>
        </c:ser>
        <c:dLbls>
          <c:showLegendKey val="0"/>
          <c:showVal val="0"/>
          <c:showCatName val="0"/>
          <c:showSerName val="0"/>
          <c:showPercent val="0"/>
          <c:showBubbleSize val="0"/>
        </c:dLbls>
        <c:gapWidth val="150"/>
        <c:overlap val="100"/>
        <c:axId val="447074944"/>
        <c:axId val="817456272"/>
      </c:barChart>
      <c:lineChart>
        <c:grouping val="standard"/>
        <c:varyColors val="0"/>
        <c:ser>
          <c:idx val="2"/>
          <c:order val="2"/>
          <c:tx>
            <c:strRef>
              <c:f>Graphics!$E$277</c:f>
              <c:strCache>
                <c:ptCount val="1"/>
                <c:pt idx="0">
                  <c:v>Net change</c:v>
                </c:pt>
              </c:strCache>
            </c:strRef>
          </c:tx>
          <c:spPr>
            <a:ln w="28575" cap="rnd">
              <a:noFill/>
              <a:round/>
            </a:ln>
            <a:effectLst/>
          </c:spPr>
          <c:marker>
            <c:symbol val="diamond"/>
            <c:size val="10"/>
            <c:spPr>
              <a:solidFill>
                <a:schemeClr val="bg1"/>
              </a:solidFill>
              <a:ln w="9525">
                <a:solidFill>
                  <a:schemeClr val="tx1"/>
                </a:solidFill>
              </a:ln>
              <a:effectLst/>
            </c:spPr>
          </c:marker>
          <c:cat>
            <c:strRef>
              <c:f>Graphics!$B$278:$B$294</c:f>
              <c:strCache>
                <c:ptCount val="17"/>
                <c:pt idx="0">
                  <c:v>Dominican Republic</c:v>
                </c:pt>
                <c:pt idx="1">
                  <c:v>Philippines</c:v>
                </c:pt>
                <c:pt idx="2">
                  <c:v>Morocco</c:v>
                </c:pt>
                <c:pt idx="3">
                  <c:v>Tanzania</c:v>
                </c:pt>
                <c:pt idx="4">
                  <c:v>Senegal</c:v>
                </c:pt>
                <c:pt idx="5">
                  <c:v>Kenya</c:v>
                </c:pt>
                <c:pt idx="6">
                  <c:v>India - Andhra Pradesh</c:v>
                </c:pt>
                <c:pt idx="7">
                  <c:v>Pakistan</c:v>
                </c:pt>
                <c:pt idx="8">
                  <c:v>India - Rajasthan</c:v>
                </c:pt>
                <c:pt idx="9">
                  <c:v>Vietnam</c:v>
                </c:pt>
                <c:pt idx="10">
                  <c:v>Peru</c:v>
                </c:pt>
                <c:pt idx="11">
                  <c:v>Egypt, Arab Rep.</c:v>
                </c:pt>
                <c:pt idx="12">
                  <c:v>India - Odisha</c:v>
                </c:pt>
                <c:pt idx="13">
                  <c:v>Tajikistan</c:v>
                </c:pt>
                <c:pt idx="14">
                  <c:v>Colombia</c:v>
                </c:pt>
                <c:pt idx="15">
                  <c:v>Uganda</c:v>
                </c:pt>
                <c:pt idx="16">
                  <c:v>Ukraine</c:v>
                </c:pt>
              </c:strCache>
            </c:strRef>
          </c:cat>
          <c:val>
            <c:numRef>
              <c:f>Graphics!$E$278:$E$294</c:f>
              <c:numCache>
                <c:formatCode>0%</c:formatCode>
                <c:ptCount val="17"/>
                <c:pt idx="0">
                  <c:v>-0.40097417079652897</c:v>
                </c:pt>
                <c:pt idx="1">
                  <c:v>-0.33981777313444883</c:v>
                </c:pt>
                <c:pt idx="2">
                  <c:v>-0.22429196553435282</c:v>
                </c:pt>
                <c:pt idx="3">
                  <c:v>-0.19652483592726422</c:v>
                </c:pt>
                <c:pt idx="4">
                  <c:v>-0.17724105901158338</c:v>
                </c:pt>
                <c:pt idx="5">
                  <c:v>-0.16289630425205492</c:v>
                </c:pt>
                <c:pt idx="6">
                  <c:v>-0.15990925442009551</c:v>
                </c:pt>
                <c:pt idx="7">
                  <c:v>-0.11220593878496099</c:v>
                </c:pt>
                <c:pt idx="8">
                  <c:v>-9.3665809631137631E-2</c:v>
                </c:pt>
                <c:pt idx="9">
                  <c:v>0.21649693135962433</c:v>
                </c:pt>
                <c:pt idx="10">
                  <c:v>0.22294528094054988</c:v>
                </c:pt>
                <c:pt idx="11">
                  <c:v>0.34216415603867772</c:v>
                </c:pt>
                <c:pt idx="12">
                  <c:v>0.37462745870642511</c:v>
                </c:pt>
                <c:pt idx="13">
                  <c:v>0.43389954074662768</c:v>
                </c:pt>
                <c:pt idx="14">
                  <c:v>0.49028030748103912</c:v>
                </c:pt>
                <c:pt idx="15">
                  <c:v>0.64391821852357523</c:v>
                </c:pt>
                <c:pt idx="16">
                  <c:v>0.91861672679725936</c:v>
                </c:pt>
              </c:numCache>
            </c:numRef>
          </c:val>
          <c:smooth val="0"/>
          <c:extLst>
            <c:ext xmlns:c16="http://schemas.microsoft.com/office/drawing/2014/chart" uri="{C3380CC4-5D6E-409C-BE32-E72D297353CC}">
              <c16:uniqueId val="{00000002-4AB3-4736-8D69-1A961D75329C}"/>
            </c:ext>
          </c:extLst>
        </c:ser>
        <c:dLbls>
          <c:showLegendKey val="0"/>
          <c:showVal val="0"/>
          <c:showCatName val="0"/>
          <c:showSerName val="0"/>
          <c:showPercent val="0"/>
          <c:showBubbleSize val="0"/>
        </c:dLbls>
        <c:marker val="1"/>
        <c:smooth val="0"/>
        <c:axId val="447074944"/>
        <c:axId val="817456272"/>
      </c:lineChart>
      <c:catAx>
        <c:axId val="44707494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817456272"/>
        <c:crosses val="autoZero"/>
        <c:auto val="1"/>
        <c:lblAlgn val="ctr"/>
        <c:lblOffset val="100"/>
        <c:noMultiLvlLbl val="0"/>
      </c:catAx>
      <c:valAx>
        <c:axId val="8174562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447074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a:solidFill>
                  <a:sysClr val="windowText" lastClr="000000"/>
                </a:solidFill>
              </a:rPr>
              <a:t>Cost Recovery and Regulation Index</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tx1"/>
              </a:solidFill>
              <a:ln w="9525">
                <a:noFill/>
              </a:ln>
              <a:effectLst/>
            </c:spPr>
          </c:marker>
          <c:dLbls>
            <c:dLbl>
              <c:idx val="0"/>
              <c:tx>
                <c:rich>
                  <a:bodyPr/>
                  <a:lstStyle/>
                  <a:p>
                    <a:fld id="{B89FE32F-975C-4F9A-B804-CDB3778D2A6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4CE-48B3-956C-CB3451D57A0C}"/>
                </c:ext>
              </c:extLst>
            </c:dLbl>
            <c:dLbl>
              <c:idx val="1"/>
              <c:layout>
                <c:manualLayout>
                  <c:x val="-0.12459427989719289"/>
                  <c:y val="4.3106840686493411E-2"/>
                </c:manualLayout>
              </c:layout>
              <c:tx>
                <c:rich>
                  <a:bodyPr/>
                  <a:lstStyle/>
                  <a:p>
                    <a:fld id="{A809EC96-E0A6-451A-96F2-B430C74367A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B4CE-48B3-956C-CB3451D57A0C}"/>
                </c:ext>
              </c:extLst>
            </c:dLbl>
            <c:dLbl>
              <c:idx val="2"/>
              <c:tx>
                <c:rich>
                  <a:bodyPr/>
                  <a:lstStyle/>
                  <a:p>
                    <a:fld id="{7C0F58AB-1447-473C-81B7-314FA19E4AF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4CE-48B3-956C-CB3451D57A0C}"/>
                </c:ext>
              </c:extLst>
            </c:dLbl>
            <c:dLbl>
              <c:idx val="3"/>
              <c:tx>
                <c:rich>
                  <a:bodyPr/>
                  <a:lstStyle/>
                  <a:p>
                    <a:fld id="{A3374DF2-F9DB-4631-8589-24A516CD2C6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4CE-48B3-956C-CB3451D57A0C}"/>
                </c:ext>
              </c:extLst>
            </c:dLbl>
            <c:dLbl>
              <c:idx val="4"/>
              <c:layout>
                <c:manualLayout>
                  <c:x val="-7.0847727784678308E-2"/>
                  <c:y val="4.5801018229399248E-2"/>
                </c:manualLayout>
              </c:layout>
              <c:tx>
                <c:rich>
                  <a:bodyPr/>
                  <a:lstStyle/>
                  <a:p>
                    <a:fld id="{A0DF2634-7239-4CAC-AD19-C7F407D233B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B4CE-48B3-956C-CB3451D57A0C}"/>
                </c:ext>
              </c:extLst>
            </c:dLbl>
            <c:dLbl>
              <c:idx val="5"/>
              <c:tx>
                <c:rich>
                  <a:bodyPr/>
                  <a:lstStyle/>
                  <a:p>
                    <a:fld id="{D5C4206C-F03F-46F9-8E2C-D08A5903146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4CE-48B3-956C-CB3451D57A0C}"/>
                </c:ext>
              </c:extLst>
            </c:dLbl>
            <c:dLbl>
              <c:idx val="6"/>
              <c:tx>
                <c:rich>
                  <a:bodyPr/>
                  <a:lstStyle/>
                  <a:p>
                    <a:fld id="{454B343D-609D-40CA-9EF2-E29B0C2D581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4CE-48B3-956C-CB3451D57A0C}"/>
                </c:ext>
              </c:extLst>
            </c:dLbl>
            <c:dLbl>
              <c:idx val="7"/>
              <c:tx>
                <c:rich>
                  <a:bodyPr/>
                  <a:lstStyle/>
                  <a:p>
                    <a:fld id="{2DE1AF8D-55D5-4D8D-B5E8-F54EAB8A88D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4CE-48B3-956C-CB3451D57A0C}"/>
                </c:ext>
              </c:extLst>
            </c:dLbl>
            <c:dLbl>
              <c:idx val="8"/>
              <c:tx>
                <c:rich>
                  <a:bodyPr/>
                  <a:lstStyle/>
                  <a:p>
                    <a:fld id="{0B09B4C4-9205-4871-92FE-98A2565EC4A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4CE-48B3-956C-CB3451D57A0C}"/>
                </c:ext>
              </c:extLst>
            </c:dLbl>
            <c:dLbl>
              <c:idx val="9"/>
              <c:tx>
                <c:rich>
                  <a:bodyPr/>
                  <a:lstStyle/>
                  <a:p>
                    <a:fld id="{D49F6E7D-0052-4BFA-AD58-C4AE6448F33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4CE-48B3-956C-CB3451D57A0C}"/>
                </c:ext>
              </c:extLst>
            </c:dLbl>
            <c:dLbl>
              <c:idx val="10"/>
              <c:tx>
                <c:rich>
                  <a:bodyPr/>
                  <a:lstStyle/>
                  <a:p>
                    <a:fld id="{A1C7119D-1F74-460A-942E-10027E39CDB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4CE-48B3-956C-CB3451D57A0C}"/>
                </c:ext>
              </c:extLst>
            </c:dLbl>
            <c:dLbl>
              <c:idx val="11"/>
              <c:tx>
                <c:rich>
                  <a:bodyPr/>
                  <a:lstStyle/>
                  <a:p>
                    <a:fld id="{0812C7E4-4A4C-49BA-AFCB-E05275165D5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B4CE-48B3-956C-CB3451D57A0C}"/>
                </c:ext>
              </c:extLst>
            </c:dLbl>
            <c:dLbl>
              <c:idx val="12"/>
              <c:layout>
                <c:manualLayout>
                  <c:x val="1.9544200768187119E-2"/>
                  <c:y val="-6.7354438572646044E-2"/>
                </c:manualLayout>
              </c:layout>
              <c:tx>
                <c:rich>
                  <a:bodyPr/>
                  <a:lstStyle/>
                  <a:p>
                    <a:fld id="{9F8618E2-A646-4CE3-8C32-109D3A4DD8D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B4CE-48B3-956C-CB3451D57A0C}"/>
                </c:ext>
              </c:extLst>
            </c:dLbl>
            <c:dLbl>
              <c:idx val="13"/>
              <c:layout>
                <c:manualLayout>
                  <c:x val="-0.11482217951309938"/>
                  <c:y val="-4.3106840686493508E-2"/>
                </c:manualLayout>
              </c:layout>
              <c:tx>
                <c:rich>
                  <a:bodyPr/>
                  <a:lstStyle/>
                  <a:p>
                    <a:fld id="{6C43BDAA-8AAB-4F17-8878-FD85EF78138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B4CE-48B3-956C-CB3451D57A0C}"/>
                </c:ext>
              </c:extLst>
            </c:dLbl>
            <c:dLbl>
              <c:idx val="14"/>
              <c:tx>
                <c:rich>
                  <a:bodyPr/>
                  <a:lstStyle/>
                  <a:p>
                    <a:fld id="{169A8B6A-EBF8-4FA7-88B4-BC990F79766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4CE-48B3-956C-CB3451D57A0C}"/>
                </c:ext>
              </c:extLst>
            </c:dLbl>
            <c:dLbl>
              <c:idx val="15"/>
              <c:tx>
                <c:rich>
                  <a:bodyPr/>
                  <a:lstStyle/>
                  <a:p>
                    <a:fld id="{968CFA50-7802-4D60-9D20-27086B951D5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B4CE-48B3-956C-CB3451D57A0C}"/>
                </c:ext>
              </c:extLst>
            </c:dLbl>
            <c:dLbl>
              <c:idx val="16"/>
              <c:tx>
                <c:rich>
                  <a:bodyPr/>
                  <a:lstStyle/>
                  <a:p>
                    <a:fld id="{A09224C3-95BB-4C82-B26A-30AA2C95519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B4CE-48B3-956C-CB3451D57A0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Graphics!$C$332:$C$348</c:f>
              <c:numCache>
                <c:formatCode>0%</c:formatCode>
                <c:ptCount val="17"/>
                <c:pt idx="0">
                  <c:v>1.0406534418093973</c:v>
                </c:pt>
                <c:pt idx="1">
                  <c:v>0.65667288802700041</c:v>
                </c:pt>
                <c:pt idx="2">
                  <c:v>0.55498466885919051</c:v>
                </c:pt>
                <c:pt idx="3">
                  <c:v>0.37989174060478015</c:v>
                </c:pt>
                <c:pt idx="4">
                  <c:v>0.91442845373130077</c:v>
                </c:pt>
                <c:pt idx="5">
                  <c:v>0.44613518539373803</c:v>
                </c:pt>
                <c:pt idx="6">
                  <c:v>0.90104685738204815</c:v>
                </c:pt>
                <c:pt idx="7">
                  <c:v>0.84148148148148139</c:v>
                </c:pt>
                <c:pt idx="8">
                  <c:v>0.79621896963994743</c:v>
                </c:pt>
                <c:pt idx="9">
                  <c:v>0.98044528094054995</c:v>
                </c:pt>
                <c:pt idx="10">
                  <c:v>0.97973707583216474</c:v>
                </c:pt>
                <c:pt idx="11">
                  <c:v>0.7048048462356894</c:v>
                </c:pt>
                <c:pt idx="12">
                  <c:v>0.67199477884186576</c:v>
                </c:pt>
                <c:pt idx="13">
                  <c:v>0.67602992832109032</c:v>
                </c:pt>
                <c:pt idx="14">
                  <c:v>0.92310109790100714</c:v>
                </c:pt>
                <c:pt idx="15">
                  <c:v>1.0649581902118934</c:v>
                </c:pt>
                <c:pt idx="16">
                  <c:v>0.88941769703292295</c:v>
                </c:pt>
              </c:numCache>
            </c:numRef>
          </c:xVal>
          <c:yVal>
            <c:numRef>
              <c:f>Graphics!$I$332:$I$348</c:f>
              <c:numCache>
                <c:formatCode>0%</c:formatCode>
                <c:ptCount val="17"/>
                <c:pt idx="0">
                  <c:v>0.35</c:v>
                </c:pt>
                <c:pt idx="1">
                  <c:v>0.61111111111111116</c:v>
                </c:pt>
                <c:pt idx="2">
                  <c:v>0.31111111111111112</c:v>
                </c:pt>
                <c:pt idx="3">
                  <c:v>0.51111111111111107</c:v>
                </c:pt>
                <c:pt idx="4">
                  <c:v>0.62222222222222223</c:v>
                </c:pt>
                <c:pt idx="5">
                  <c:v>0.51111111111111107</c:v>
                </c:pt>
                <c:pt idx="6">
                  <c:v>0.3611111111111111</c:v>
                </c:pt>
                <c:pt idx="7">
                  <c:v>0</c:v>
                </c:pt>
                <c:pt idx="8">
                  <c:v>0.62222222222222223</c:v>
                </c:pt>
                <c:pt idx="9">
                  <c:v>0.62222222222222223</c:v>
                </c:pt>
                <c:pt idx="10">
                  <c:v>0.83333333333333326</c:v>
                </c:pt>
                <c:pt idx="11">
                  <c:v>0</c:v>
                </c:pt>
                <c:pt idx="12">
                  <c:v>0</c:v>
                </c:pt>
                <c:pt idx="13">
                  <c:v>0</c:v>
                </c:pt>
                <c:pt idx="14">
                  <c:v>0.3</c:v>
                </c:pt>
                <c:pt idx="15">
                  <c:v>0.52222222222222214</c:v>
                </c:pt>
                <c:pt idx="16">
                  <c:v>0.41111111111111109</c:v>
                </c:pt>
              </c:numCache>
            </c:numRef>
          </c:yVal>
          <c:smooth val="0"/>
          <c:extLst>
            <c:ext xmlns:c15="http://schemas.microsoft.com/office/drawing/2012/chart" uri="{02D57815-91ED-43cb-92C2-25804820EDAC}">
              <c15:datalabelsRange>
                <c15:f>Graphics!$B$332:$B$348</c15:f>
                <c15:dlblRangeCache>
                  <c:ptCount val="17"/>
                  <c:pt idx="0">
                    <c:v>Colombia</c:v>
                  </c:pt>
                  <c:pt idx="1">
                    <c:v>Dominican Republic</c:v>
                  </c:pt>
                  <c:pt idx="2">
                    <c:v>Egypt, Arab Rep.</c:v>
                  </c:pt>
                  <c:pt idx="3">
                    <c:v>India - Andhra Pradesh</c:v>
                  </c:pt>
                  <c:pt idx="4">
                    <c:v>India - Odisha</c:v>
                  </c:pt>
                  <c:pt idx="5">
                    <c:v>India - Rajasthan</c:v>
                  </c:pt>
                  <c:pt idx="6">
                    <c:v>Kenya</c:v>
                  </c:pt>
                  <c:pt idx="7">
                    <c:v>Morocco</c:v>
                  </c:pt>
                  <c:pt idx="8">
                    <c:v>Pakistan</c:v>
                  </c:pt>
                  <c:pt idx="9">
                    <c:v>Peru</c:v>
                  </c:pt>
                  <c:pt idx="10">
                    <c:v>Philippines</c:v>
                  </c:pt>
                  <c:pt idx="11">
                    <c:v>Senegal</c:v>
                  </c:pt>
                  <c:pt idx="12">
                    <c:v>Tajikistan</c:v>
                  </c:pt>
                  <c:pt idx="13">
                    <c:v>Tanzania</c:v>
                  </c:pt>
                  <c:pt idx="14">
                    <c:v>Uganda</c:v>
                  </c:pt>
                  <c:pt idx="15">
                    <c:v>Ukraine</c:v>
                  </c:pt>
                  <c:pt idx="16">
                    <c:v>Vietnam</c:v>
                  </c:pt>
                </c15:dlblRangeCache>
              </c15:datalabelsRange>
            </c:ext>
            <c:ext xmlns:c16="http://schemas.microsoft.com/office/drawing/2014/chart" uri="{C3380CC4-5D6E-409C-BE32-E72D297353CC}">
              <c16:uniqueId val="{00000000-B4CE-48B3-956C-CB3451D57A0C}"/>
            </c:ext>
          </c:extLst>
        </c:ser>
        <c:dLbls>
          <c:showLegendKey val="0"/>
          <c:showVal val="0"/>
          <c:showCatName val="0"/>
          <c:showSerName val="0"/>
          <c:showPercent val="0"/>
          <c:showBubbleSize val="0"/>
        </c:dLbls>
        <c:axId val="670305040"/>
        <c:axId val="85282368"/>
      </c:scatterChart>
      <c:valAx>
        <c:axId val="670305040"/>
        <c:scaling>
          <c:orientation val="minMax"/>
          <c:min val="0.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Full</a:t>
                </a:r>
                <a:r>
                  <a:rPr lang="en-US" b="1" baseline="0"/>
                  <a:t> Cost Recovery</a:t>
                </a:r>
                <a:endParaRPr lang="en-US" b="1"/>
              </a:p>
            </c:rich>
          </c:tx>
          <c:layout>
            <c:manualLayout>
              <c:xMode val="edge"/>
              <c:yMode val="edge"/>
              <c:x val="0.40509967351642018"/>
              <c:y val="0.9575574616327181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82368"/>
        <c:crosses val="autoZero"/>
        <c:crossBetween val="midCat"/>
      </c:valAx>
      <c:valAx>
        <c:axId val="85282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Regulation Index</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305040"/>
        <c:crosses val="autoZero"/>
        <c:crossBetween val="midCat"/>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a:solidFill>
                  <a:sysClr val="windowText" lastClr="000000"/>
                </a:solidFill>
              </a:rPr>
              <a:t>Cost Recovery and Regulation Index</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tx1"/>
              </a:solidFill>
              <a:ln w="9525">
                <a:noFill/>
              </a:ln>
              <a:effectLst/>
            </c:spPr>
          </c:marker>
          <c:dLbls>
            <c:dLbl>
              <c:idx val="0"/>
              <c:tx>
                <c:rich>
                  <a:bodyPr/>
                  <a:lstStyle/>
                  <a:p>
                    <a:fld id="{15E48BC9-8B6F-4676-AF80-D37BCC4D163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D10-4836-8625-F4BA04B81AB6}"/>
                </c:ext>
              </c:extLst>
            </c:dLbl>
            <c:dLbl>
              <c:idx val="1"/>
              <c:layout>
                <c:manualLayout>
                  <c:x val="-0.10265590890221496"/>
                  <c:y val="3.2449392574625036E-2"/>
                </c:manualLayout>
              </c:layout>
              <c:tx>
                <c:rich>
                  <a:bodyPr/>
                  <a:lstStyle/>
                  <a:p>
                    <a:fld id="{D248323F-3F47-45B6-8AFF-501AAE694BD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5D10-4836-8625-F4BA04B81AB6}"/>
                </c:ext>
              </c:extLst>
            </c:dLbl>
            <c:dLbl>
              <c:idx val="2"/>
              <c:tx>
                <c:rich>
                  <a:bodyPr/>
                  <a:lstStyle/>
                  <a:p>
                    <a:fld id="{C5A3CF20-7F26-44A3-8492-E045841CDF1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D10-4836-8625-F4BA04B81AB6}"/>
                </c:ext>
              </c:extLst>
            </c:dLbl>
            <c:dLbl>
              <c:idx val="3"/>
              <c:layout>
                <c:manualLayout>
                  <c:x val="-0.16376061658210486"/>
                  <c:y val="3.7857624670395836E-2"/>
                </c:manualLayout>
              </c:layout>
              <c:tx>
                <c:rich>
                  <a:bodyPr/>
                  <a:lstStyle/>
                  <a:p>
                    <a:fld id="{DF8B38A4-FD11-4260-9C31-B93E02626C2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5D10-4836-8625-F4BA04B81AB6}"/>
                </c:ext>
              </c:extLst>
            </c:dLbl>
            <c:dLbl>
              <c:idx val="4"/>
              <c:tx>
                <c:rich>
                  <a:bodyPr/>
                  <a:lstStyle/>
                  <a:p>
                    <a:fld id="{5812F1FD-37AC-4B85-9CA7-94B4E58A1C7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D10-4836-8625-F4BA04B81AB6}"/>
                </c:ext>
              </c:extLst>
            </c:dLbl>
            <c:dLbl>
              <c:idx val="5"/>
              <c:tx>
                <c:rich>
                  <a:bodyPr/>
                  <a:lstStyle/>
                  <a:p>
                    <a:fld id="{D963370F-CF69-4B4F-81F4-5A9CCA5F91D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D10-4836-8625-F4BA04B81AB6}"/>
                </c:ext>
              </c:extLst>
            </c:dLbl>
            <c:dLbl>
              <c:idx val="6"/>
              <c:tx>
                <c:rich>
                  <a:bodyPr/>
                  <a:lstStyle/>
                  <a:p>
                    <a:fld id="{379911F2-A1A9-4225-A307-C0C5F59D0A3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D10-4836-8625-F4BA04B81AB6}"/>
                </c:ext>
              </c:extLst>
            </c:dLbl>
            <c:dLbl>
              <c:idx val="7"/>
              <c:tx>
                <c:rich>
                  <a:bodyPr/>
                  <a:lstStyle/>
                  <a:p>
                    <a:fld id="{068A65D0-1674-4D4E-B492-F677EF2DFC8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5D10-4836-8625-F4BA04B81AB6}"/>
                </c:ext>
              </c:extLst>
            </c:dLbl>
            <c:dLbl>
              <c:idx val="8"/>
              <c:tx>
                <c:rich>
                  <a:bodyPr/>
                  <a:lstStyle/>
                  <a:p>
                    <a:fld id="{B576822A-061B-4958-A78F-A3102A0F359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5D10-4836-8625-F4BA04B81AB6}"/>
                </c:ext>
              </c:extLst>
            </c:dLbl>
            <c:dLbl>
              <c:idx val="9"/>
              <c:tx>
                <c:rich>
                  <a:bodyPr/>
                  <a:lstStyle/>
                  <a:p>
                    <a:fld id="{5BF185BE-F6F4-40A8-A09D-C3A7F15AC48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5D10-4836-8625-F4BA04B81AB6}"/>
                </c:ext>
              </c:extLst>
            </c:dLbl>
            <c:dLbl>
              <c:idx val="10"/>
              <c:tx>
                <c:rich>
                  <a:bodyPr/>
                  <a:lstStyle/>
                  <a:p>
                    <a:fld id="{044B2327-D40D-47D1-A360-B23AD6C0F32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5D10-4836-8625-F4BA04B81AB6}"/>
                </c:ext>
              </c:extLst>
            </c:dLbl>
            <c:dLbl>
              <c:idx val="11"/>
              <c:tx>
                <c:rich>
                  <a:bodyPr/>
                  <a:lstStyle/>
                  <a:p>
                    <a:fld id="{5ACB6D2F-5AA9-40E4-B95B-BDA44ECBC72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D10-4836-8625-F4BA04B81AB6}"/>
                </c:ext>
              </c:extLst>
            </c:dLbl>
            <c:dLbl>
              <c:idx val="12"/>
              <c:tx>
                <c:rich>
                  <a:bodyPr/>
                  <a:lstStyle/>
                  <a:p>
                    <a:fld id="{EBD79865-F3A5-41D4-B0CB-F5689068E8B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5D10-4836-8625-F4BA04B81AB6}"/>
                </c:ext>
              </c:extLst>
            </c:dLbl>
            <c:dLbl>
              <c:idx val="13"/>
              <c:tx>
                <c:rich>
                  <a:bodyPr/>
                  <a:lstStyle/>
                  <a:p>
                    <a:fld id="{828EC344-FF51-4111-8516-49CB41765B7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5D10-4836-8625-F4BA04B81AB6}"/>
                </c:ext>
              </c:extLst>
            </c:dLbl>
            <c:dLbl>
              <c:idx val="14"/>
              <c:tx>
                <c:rich>
                  <a:bodyPr/>
                  <a:lstStyle/>
                  <a:p>
                    <a:fld id="{1E88DFED-7898-4C17-A6D9-E8AC0570EAA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5D10-4836-8625-F4BA04B81AB6}"/>
                </c:ext>
              </c:extLst>
            </c:dLbl>
            <c:dLbl>
              <c:idx val="15"/>
              <c:tx>
                <c:rich>
                  <a:bodyPr/>
                  <a:lstStyle/>
                  <a:p>
                    <a:fld id="{31C76092-083E-4883-9CA5-C4937ACF53B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5D10-4836-8625-F4BA04B81AB6}"/>
                </c:ext>
              </c:extLst>
            </c:dLbl>
            <c:dLbl>
              <c:idx val="16"/>
              <c:tx>
                <c:rich>
                  <a:bodyPr/>
                  <a:lstStyle/>
                  <a:p>
                    <a:fld id="{164D0CBF-AE40-40A1-BA8E-A42BA159FBA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5D10-4836-8625-F4BA04B81AB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Graphics!$C$360:$C$376</c:f>
              <c:numCache>
                <c:formatCode>0%</c:formatCode>
                <c:ptCount val="17"/>
                <c:pt idx="0">
                  <c:v>0.49028030748103912</c:v>
                </c:pt>
                <c:pt idx="1">
                  <c:v>-0.40097417079652897</c:v>
                </c:pt>
                <c:pt idx="2">
                  <c:v>0.34216415603867772</c:v>
                </c:pt>
                <c:pt idx="3">
                  <c:v>-0.15990925442009551</c:v>
                </c:pt>
                <c:pt idx="4">
                  <c:v>0.37462745870642511</c:v>
                </c:pt>
                <c:pt idx="5">
                  <c:v>-9.3665809631137631E-2</c:v>
                </c:pt>
                <c:pt idx="6">
                  <c:v>-0.16289630425205492</c:v>
                </c:pt>
                <c:pt idx="7">
                  <c:v>-0.22429196553435282</c:v>
                </c:pt>
                <c:pt idx="8">
                  <c:v>-0.11220593878496099</c:v>
                </c:pt>
                <c:pt idx="9">
                  <c:v>0.22294528094054988</c:v>
                </c:pt>
                <c:pt idx="10">
                  <c:v>-0.33981777313444883</c:v>
                </c:pt>
                <c:pt idx="11">
                  <c:v>-0.17724105901158338</c:v>
                </c:pt>
                <c:pt idx="12">
                  <c:v>0.43389954074662768</c:v>
                </c:pt>
                <c:pt idx="13">
                  <c:v>-0.19652483592726422</c:v>
                </c:pt>
                <c:pt idx="14">
                  <c:v>0.64391821852357523</c:v>
                </c:pt>
                <c:pt idx="15">
                  <c:v>0.91861672679725936</c:v>
                </c:pt>
                <c:pt idx="16">
                  <c:v>0.21649693135962433</c:v>
                </c:pt>
              </c:numCache>
            </c:numRef>
          </c:xVal>
          <c:yVal>
            <c:numRef>
              <c:f>Graphics!$I$332:$I$348</c:f>
              <c:numCache>
                <c:formatCode>0%</c:formatCode>
                <c:ptCount val="17"/>
                <c:pt idx="0">
                  <c:v>0.35</c:v>
                </c:pt>
                <c:pt idx="1">
                  <c:v>0.61111111111111116</c:v>
                </c:pt>
                <c:pt idx="2">
                  <c:v>0.31111111111111112</c:v>
                </c:pt>
                <c:pt idx="3">
                  <c:v>0.51111111111111107</c:v>
                </c:pt>
                <c:pt idx="4">
                  <c:v>0.62222222222222223</c:v>
                </c:pt>
                <c:pt idx="5">
                  <c:v>0.51111111111111107</c:v>
                </c:pt>
                <c:pt idx="6">
                  <c:v>0.3611111111111111</c:v>
                </c:pt>
                <c:pt idx="7">
                  <c:v>0</c:v>
                </c:pt>
                <c:pt idx="8">
                  <c:v>0.62222222222222223</c:v>
                </c:pt>
                <c:pt idx="9">
                  <c:v>0.62222222222222223</c:v>
                </c:pt>
                <c:pt idx="10">
                  <c:v>0.83333333333333326</c:v>
                </c:pt>
                <c:pt idx="11">
                  <c:v>0</c:v>
                </c:pt>
                <c:pt idx="12">
                  <c:v>0</c:v>
                </c:pt>
                <c:pt idx="13">
                  <c:v>0</c:v>
                </c:pt>
                <c:pt idx="14">
                  <c:v>0.3</c:v>
                </c:pt>
                <c:pt idx="15">
                  <c:v>0.52222222222222214</c:v>
                </c:pt>
                <c:pt idx="16">
                  <c:v>0.41111111111111109</c:v>
                </c:pt>
              </c:numCache>
            </c:numRef>
          </c:yVal>
          <c:smooth val="0"/>
          <c:extLst>
            <c:ext xmlns:c15="http://schemas.microsoft.com/office/drawing/2012/chart" uri="{02D57815-91ED-43cb-92C2-25804820EDAC}">
              <c15:datalabelsRange>
                <c15:f>Graphics!$B$332:$B$348</c15:f>
                <c15:dlblRangeCache>
                  <c:ptCount val="17"/>
                  <c:pt idx="0">
                    <c:v>Colombia</c:v>
                  </c:pt>
                  <c:pt idx="1">
                    <c:v>Dominican Republic</c:v>
                  </c:pt>
                  <c:pt idx="2">
                    <c:v>Egypt, Arab Rep.</c:v>
                  </c:pt>
                  <c:pt idx="3">
                    <c:v>India - Andhra Pradesh</c:v>
                  </c:pt>
                  <c:pt idx="4">
                    <c:v>India - Odisha</c:v>
                  </c:pt>
                  <c:pt idx="5">
                    <c:v>India - Rajasthan</c:v>
                  </c:pt>
                  <c:pt idx="6">
                    <c:v>Kenya</c:v>
                  </c:pt>
                  <c:pt idx="7">
                    <c:v>Morocco</c:v>
                  </c:pt>
                  <c:pt idx="8">
                    <c:v>Pakistan</c:v>
                  </c:pt>
                  <c:pt idx="9">
                    <c:v>Peru</c:v>
                  </c:pt>
                  <c:pt idx="10">
                    <c:v>Philippines</c:v>
                  </c:pt>
                  <c:pt idx="11">
                    <c:v>Senegal</c:v>
                  </c:pt>
                  <c:pt idx="12">
                    <c:v>Tajikistan</c:v>
                  </c:pt>
                  <c:pt idx="13">
                    <c:v>Tanzania</c:v>
                  </c:pt>
                  <c:pt idx="14">
                    <c:v>Uganda</c:v>
                  </c:pt>
                  <c:pt idx="15">
                    <c:v>Ukraine</c:v>
                  </c:pt>
                  <c:pt idx="16">
                    <c:v>Vietnam</c:v>
                  </c:pt>
                </c15:dlblRangeCache>
              </c15:datalabelsRange>
            </c:ext>
            <c:ext xmlns:c16="http://schemas.microsoft.com/office/drawing/2014/chart" uri="{C3380CC4-5D6E-409C-BE32-E72D297353CC}">
              <c16:uniqueId val="{00000011-5D10-4836-8625-F4BA04B81AB6}"/>
            </c:ext>
          </c:extLst>
        </c:ser>
        <c:dLbls>
          <c:showLegendKey val="0"/>
          <c:showVal val="0"/>
          <c:showCatName val="0"/>
          <c:showSerName val="0"/>
          <c:showPercent val="0"/>
          <c:showBubbleSize val="0"/>
        </c:dLbls>
        <c:axId val="670305040"/>
        <c:axId val="85282368"/>
      </c:scatterChart>
      <c:valAx>
        <c:axId val="6703050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Change in Full</a:t>
                </a:r>
                <a:r>
                  <a:rPr lang="en-US" b="1" baseline="0"/>
                  <a:t> Cost Recovery</a:t>
                </a:r>
                <a:endParaRPr lang="en-US" b="1"/>
              </a:p>
            </c:rich>
          </c:tx>
          <c:layout>
            <c:manualLayout>
              <c:xMode val="edge"/>
              <c:yMode val="edge"/>
              <c:x val="0.40509967351642018"/>
              <c:y val="0.9575574616327181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82368"/>
        <c:crosses val="autoZero"/>
        <c:crossBetween val="midCat"/>
      </c:valAx>
      <c:valAx>
        <c:axId val="85282368"/>
        <c:scaling>
          <c:orientation val="minMax"/>
          <c:min val="0.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Regulation</a:t>
                </a:r>
                <a:r>
                  <a:rPr lang="en-US" b="1" baseline="0"/>
                  <a:t> Index</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305040"/>
        <c:crosses val="autoZero"/>
        <c:crossBetween val="midCat"/>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Cost Recovery and Economy-Wide</a:t>
            </a:r>
            <a:r>
              <a:rPr lang="en-US" b="1" baseline="0">
                <a:solidFill>
                  <a:sysClr val="windowText" lastClr="000000"/>
                </a:solidFill>
              </a:rPr>
              <a:t> Governance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tx1"/>
              </a:solidFill>
              <a:ln w="9525">
                <a:noFill/>
              </a:ln>
              <a:effectLst/>
            </c:spPr>
          </c:marker>
          <c:dLbls>
            <c:dLbl>
              <c:idx val="0"/>
              <c:tx>
                <c:rich>
                  <a:bodyPr/>
                  <a:lstStyle/>
                  <a:p>
                    <a:fld id="{4C3EA379-8392-4A52-81F4-5A3DDFA3FD5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D4AE-4815-83B4-7887CD754A27}"/>
                </c:ext>
              </c:extLst>
            </c:dLbl>
            <c:dLbl>
              <c:idx val="1"/>
              <c:layout>
                <c:manualLayout>
                  <c:x val="-9.0185365826622427E-2"/>
                  <c:y val="-4.8694759964548681E-2"/>
                </c:manualLayout>
              </c:layout>
              <c:tx>
                <c:rich>
                  <a:bodyPr/>
                  <a:lstStyle/>
                  <a:p>
                    <a:fld id="{4CC04D19-AF78-428B-8EB9-05B7EEA27C0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D4AE-4815-83B4-7887CD754A27}"/>
                </c:ext>
              </c:extLst>
            </c:dLbl>
            <c:dLbl>
              <c:idx val="2"/>
              <c:tx>
                <c:rich>
                  <a:bodyPr/>
                  <a:lstStyle/>
                  <a:p>
                    <a:fld id="{CEAB8A7D-883F-47D6-8A36-A280D46B0C4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D4AE-4815-83B4-7887CD754A27}"/>
                </c:ext>
              </c:extLst>
            </c:dLbl>
            <c:dLbl>
              <c:idx val="3"/>
              <c:layout>
                <c:manualLayout>
                  <c:x val="-8.3586436619796367E-2"/>
                  <c:y val="3.4086331975184077E-2"/>
                </c:manualLayout>
              </c:layout>
              <c:tx>
                <c:rich>
                  <a:bodyPr/>
                  <a:lstStyle/>
                  <a:p>
                    <a:fld id="{BCAA3B67-4706-4EF9-B16E-48F884DF2CF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D4AE-4815-83B4-7887CD754A27}"/>
                </c:ext>
              </c:extLst>
            </c:dLbl>
            <c:dLbl>
              <c:idx val="4"/>
              <c:tx>
                <c:rich>
                  <a:bodyPr/>
                  <a:lstStyle/>
                  <a:p>
                    <a:fld id="{09669653-A9A9-4B49-9E9E-2F9FFF153A6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D4AE-4815-83B4-7887CD754A27}"/>
                </c:ext>
              </c:extLst>
            </c:dLbl>
            <c:dLbl>
              <c:idx val="5"/>
              <c:layout>
                <c:manualLayout>
                  <c:x val="6.5989292068260293E-3"/>
                  <c:y val="9.7389519929096478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2987FBA4-4F0D-4E80-8416-F2AEA5992095}"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14714503649675492"/>
                      <c:h val="3.8919382757492238E-2"/>
                    </c:manualLayout>
                  </c15:layout>
                  <c15:dlblFieldTable/>
                  <c15:showDataLabelsRange val="1"/>
                </c:ext>
                <c:ext xmlns:c16="http://schemas.microsoft.com/office/drawing/2014/chart" uri="{C3380CC4-5D6E-409C-BE32-E72D297353CC}">
                  <c16:uniqueId val="{00000005-D4AE-4815-83B4-7887CD754A27}"/>
                </c:ext>
              </c:extLst>
            </c:dLbl>
            <c:dLbl>
              <c:idx val="6"/>
              <c:tx>
                <c:rich>
                  <a:bodyPr/>
                  <a:lstStyle/>
                  <a:p>
                    <a:fld id="{E8A5A327-74C4-4C50-9F37-E8B7660DF28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D4AE-4815-83B4-7887CD754A27}"/>
                </c:ext>
              </c:extLst>
            </c:dLbl>
            <c:dLbl>
              <c:idx val="7"/>
              <c:tx>
                <c:rich>
                  <a:bodyPr/>
                  <a:lstStyle/>
                  <a:p>
                    <a:fld id="{6C126636-D94A-47F7-A130-967131A9A8B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D4AE-4815-83B4-7887CD754A27}"/>
                </c:ext>
              </c:extLst>
            </c:dLbl>
            <c:dLbl>
              <c:idx val="8"/>
              <c:tx>
                <c:rich>
                  <a:bodyPr/>
                  <a:lstStyle/>
                  <a:p>
                    <a:fld id="{4BF5DFF8-8D97-4FEC-A2FE-70A8EFB1587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D4AE-4815-83B4-7887CD754A27}"/>
                </c:ext>
              </c:extLst>
            </c:dLbl>
            <c:dLbl>
              <c:idx val="9"/>
              <c:tx>
                <c:rich>
                  <a:bodyPr/>
                  <a:lstStyle/>
                  <a:p>
                    <a:fld id="{07DEC105-99E3-4E42-B4B6-8D09735B0BE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D4AE-4815-83B4-7887CD754A27}"/>
                </c:ext>
              </c:extLst>
            </c:dLbl>
            <c:dLbl>
              <c:idx val="10"/>
              <c:tx>
                <c:rich>
                  <a:bodyPr/>
                  <a:lstStyle/>
                  <a:p>
                    <a:fld id="{C32AFD42-4C7E-421E-82B1-7BDB58D9B62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D4AE-4815-83B4-7887CD754A27}"/>
                </c:ext>
              </c:extLst>
            </c:dLbl>
            <c:dLbl>
              <c:idx val="11"/>
              <c:layout>
                <c:manualLayout>
                  <c:x val="-2.199643068942014E-2"/>
                  <c:y val="-1.7043165987592129E-2"/>
                </c:manualLayout>
              </c:layout>
              <c:tx>
                <c:rich>
                  <a:bodyPr/>
                  <a:lstStyle/>
                  <a:p>
                    <a:fld id="{A8EA3A09-26DD-482A-8E78-B6570EDBC24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D4AE-4815-83B4-7887CD754A27}"/>
                </c:ext>
              </c:extLst>
            </c:dLbl>
            <c:dLbl>
              <c:idx val="12"/>
              <c:tx>
                <c:rich>
                  <a:bodyPr/>
                  <a:lstStyle/>
                  <a:p>
                    <a:fld id="{84A444B4-62E1-4C2A-8E34-3CDDB28F510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D4AE-4815-83B4-7887CD754A27}"/>
                </c:ext>
              </c:extLst>
            </c:dLbl>
            <c:dLbl>
              <c:idx val="13"/>
              <c:tx>
                <c:rich>
                  <a:bodyPr/>
                  <a:lstStyle/>
                  <a:p>
                    <a:fld id="{7D2C5799-4888-4BC6-A56C-1F20C60E41D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D4AE-4815-83B4-7887CD754A27}"/>
                </c:ext>
              </c:extLst>
            </c:dLbl>
            <c:dLbl>
              <c:idx val="14"/>
              <c:tx>
                <c:rich>
                  <a:bodyPr/>
                  <a:lstStyle/>
                  <a:p>
                    <a:fld id="{0E511B43-0896-4619-8FAD-7B28537DAA0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D4AE-4815-83B4-7887CD754A27}"/>
                </c:ext>
              </c:extLst>
            </c:dLbl>
            <c:dLbl>
              <c:idx val="15"/>
              <c:tx>
                <c:rich>
                  <a:bodyPr/>
                  <a:lstStyle/>
                  <a:p>
                    <a:fld id="{F972CB05-2D5E-418B-9D02-6A01C3DC4DD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D4AE-4815-83B4-7887CD754A27}"/>
                </c:ext>
              </c:extLst>
            </c:dLbl>
            <c:dLbl>
              <c:idx val="16"/>
              <c:tx>
                <c:rich>
                  <a:bodyPr/>
                  <a:lstStyle/>
                  <a:p>
                    <a:fld id="{41B4F971-711A-464F-99BC-39F3AEDE0F8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D4AE-4815-83B4-7887CD754A2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trendline>
            <c:spPr>
              <a:ln w="6350" cap="rnd">
                <a:solidFill>
                  <a:schemeClr val="tx1">
                    <a:lumMod val="95000"/>
                    <a:lumOff val="5000"/>
                  </a:schemeClr>
                </a:solidFill>
                <a:prstDash val="sysDot"/>
              </a:ln>
              <a:effectLst/>
            </c:spPr>
            <c:trendlineType val="linear"/>
            <c:dispRSqr val="1"/>
            <c:dispEq val="0"/>
            <c:trendlineLbl>
              <c:layout>
                <c:manualLayout>
                  <c:x val="-5.287720445688792E-2"/>
                  <c:y val="7.4346329802460406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Graphics!$G$557:$G$573</c:f>
              <c:numCache>
                <c:formatCode>0%</c:formatCode>
                <c:ptCount val="17"/>
                <c:pt idx="0">
                  <c:v>0.49028030748103912</c:v>
                </c:pt>
                <c:pt idx="1">
                  <c:v>-0.40097417079652897</c:v>
                </c:pt>
                <c:pt idx="2">
                  <c:v>0.34216415603867772</c:v>
                </c:pt>
                <c:pt idx="3">
                  <c:v>-0.15990925442009551</c:v>
                </c:pt>
                <c:pt idx="4">
                  <c:v>0.37462745870642511</c:v>
                </c:pt>
                <c:pt idx="5">
                  <c:v>-9.3665809631137631E-2</c:v>
                </c:pt>
                <c:pt idx="6">
                  <c:v>-0.16289630425205492</c:v>
                </c:pt>
                <c:pt idx="7">
                  <c:v>-0.22429196553435282</c:v>
                </c:pt>
                <c:pt idx="8">
                  <c:v>-0.11220593878496099</c:v>
                </c:pt>
                <c:pt idx="9">
                  <c:v>0.22294528094054988</c:v>
                </c:pt>
                <c:pt idx="10">
                  <c:v>-0.33981777313444883</c:v>
                </c:pt>
                <c:pt idx="11">
                  <c:v>-0.17724105901158338</c:v>
                </c:pt>
                <c:pt idx="12">
                  <c:v>0.43389954074662768</c:v>
                </c:pt>
                <c:pt idx="13">
                  <c:v>-0.19652483592726422</c:v>
                </c:pt>
                <c:pt idx="14">
                  <c:v>0.64391821852357523</c:v>
                </c:pt>
                <c:pt idx="15">
                  <c:v>0.91861672679725936</c:v>
                </c:pt>
                <c:pt idx="16">
                  <c:v>0.21649693135962433</c:v>
                </c:pt>
              </c:numCache>
            </c:numRef>
          </c:xVal>
          <c:yVal>
            <c:numRef>
              <c:f>Graphics!$I$557:$I$573</c:f>
              <c:numCache>
                <c:formatCode>_(* #,##0.00_);_(* \(#,##0.00\);_(* "-"??_);_(@_)</c:formatCode>
                <c:ptCount val="17"/>
                <c:pt idx="0">
                  <c:v>0.41658097516240866</c:v>
                </c:pt>
                <c:pt idx="1">
                  <c:v>-3.6771711092418002E-2</c:v>
                </c:pt>
                <c:pt idx="2">
                  <c:v>-0.43755333525283885</c:v>
                </c:pt>
                <c:pt idx="3">
                  <c:v>-5.7078016941280424E-2</c:v>
                </c:pt>
                <c:pt idx="4">
                  <c:v>-5.7078016941280424E-2</c:v>
                </c:pt>
                <c:pt idx="5">
                  <c:v>-5.7078016941280424E-2</c:v>
                </c:pt>
                <c:pt idx="6">
                  <c:v>9.9427252542227507E-2</c:v>
                </c:pt>
                <c:pt idx="7">
                  <c:v>-0.17160636295254034</c:v>
                </c:pt>
                <c:pt idx="8">
                  <c:v>-0.2904464788734914</c:v>
                </c:pt>
                <c:pt idx="9">
                  <c:v>0.17996525159105656</c:v>
                </c:pt>
                <c:pt idx="10">
                  <c:v>-0.21653807562688598</c:v>
                </c:pt>
                <c:pt idx="11">
                  <c:v>-4.0607852453831583E-2</c:v>
                </c:pt>
                <c:pt idx="12">
                  <c:v>0.458448376506567</c:v>
                </c:pt>
                <c:pt idx="13">
                  <c:v>0.11422679594640311</c:v>
                </c:pt>
                <c:pt idx="14">
                  <c:v>0.1536623050148288</c:v>
                </c:pt>
                <c:pt idx="15">
                  <c:v>-0.10319571202732436</c:v>
                </c:pt>
                <c:pt idx="16">
                  <c:v>-8.9044370348953517E-3</c:v>
                </c:pt>
              </c:numCache>
            </c:numRef>
          </c:yVal>
          <c:smooth val="0"/>
          <c:extLst>
            <c:ext xmlns:c15="http://schemas.microsoft.com/office/drawing/2012/chart" uri="{02D57815-91ED-43cb-92C2-25804820EDAC}">
              <c15:datalabelsRange>
                <c15:f>Graphics!$B$557:$B$573</c15:f>
                <c15:dlblRangeCache>
                  <c:ptCount val="17"/>
                  <c:pt idx="0">
                    <c:v>Colombia</c:v>
                  </c:pt>
                  <c:pt idx="1">
                    <c:v>Dominican Republic</c:v>
                  </c:pt>
                  <c:pt idx="2">
                    <c:v>Egypt, Arab Rep.</c:v>
                  </c:pt>
                  <c:pt idx="3">
                    <c:v>India - Andhra Pradesh</c:v>
                  </c:pt>
                  <c:pt idx="4">
                    <c:v>India - Odisha</c:v>
                  </c:pt>
                  <c:pt idx="5">
                    <c:v>India - Rajasthan</c:v>
                  </c:pt>
                  <c:pt idx="6">
                    <c:v>Kenya</c:v>
                  </c:pt>
                  <c:pt idx="7">
                    <c:v>Morocco</c:v>
                  </c:pt>
                  <c:pt idx="8">
                    <c:v>Pakistan</c:v>
                  </c:pt>
                  <c:pt idx="9">
                    <c:v>Peru</c:v>
                  </c:pt>
                  <c:pt idx="10">
                    <c:v>Philippines</c:v>
                  </c:pt>
                  <c:pt idx="11">
                    <c:v>Senegal</c:v>
                  </c:pt>
                  <c:pt idx="12">
                    <c:v>Tajikistan</c:v>
                  </c:pt>
                  <c:pt idx="13">
                    <c:v>Tanzania</c:v>
                  </c:pt>
                  <c:pt idx="14">
                    <c:v>Uganda</c:v>
                  </c:pt>
                  <c:pt idx="15">
                    <c:v>Ukraine</c:v>
                  </c:pt>
                  <c:pt idx="16">
                    <c:v>Vietnam</c:v>
                  </c:pt>
                </c15:dlblRangeCache>
              </c15:datalabelsRange>
            </c:ext>
            <c:ext xmlns:c16="http://schemas.microsoft.com/office/drawing/2014/chart" uri="{C3380CC4-5D6E-409C-BE32-E72D297353CC}">
              <c16:uniqueId val="{00000011-D4AE-4815-83B4-7887CD754A27}"/>
            </c:ext>
          </c:extLst>
        </c:ser>
        <c:dLbls>
          <c:showLegendKey val="0"/>
          <c:showVal val="0"/>
          <c:showCatName val="0"/>
          <c:showSerName val="0"/>
          <c:showPercent val="0"/>
          <c:showBubbleSize val="0"/>
        </c:dLbls>
        <c:axId val="670305040"/>
        <c:axId val="85282368"/>
      </c:scatterChart>
      <c:valAx>
        <c:axId val="6703050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Change</a:t>
                </a:r>
                <a:r>
                  <a:rPr lang="en-US" b="1" baseline="0"/>
                  <a:t> in Full-Cost Recovery</a:t>
                </a:r>
                <a:endParaRPr lang="en-US" b="1"/>
              </a:p>
            </c:rich>
          </c:tx>
          <c:layout>
            <c:manualLayout>
              <c:xMode val="edge"/>
              <c:yMode val="edge"/>
              <c:x val="0.40509967351642018"/>
              <c:y val="0.9575574616327181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82368"/>
        <c:crosses val="autoZero"/>
        <c:crossBetween val="midCat"/>
      </c:valAx>
      <c:valAx>
        <c:axId val="85282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Change in World</a:t>
                </a:r>
                <a:r>
                  <a:rPr lang="en-US" b="1" baseline="0"/>
                  <a:t> Governance Indicators</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305040"/>
        <c:crosses val="autoZero"/>
        <c:crossBetween val="midCat"/>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a:solidFill>
                  <a:sysClr val="windowText" lastClr="000000"/>
                </a:solidFill>
              </a:rPr>
              <a:t>Cost Recovery and Sector Reform Index</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tx1"/>
              </a:solidFill>
              <a:ln w="9525">
                <a:noFill/>
              </a:ln>
              <a:effectLst/>
            </c:spPr>
          </c:marker>
          <c:dLbls>
            <c:dLbl>
              <c:idx val="0"/>
              <c:layout>
                <c:manualLayout>
                  <c:x val="-2.4296097109396649E-3"/>
                  <c:y val="4.8812006301574444E-2"/>
                </c:manualLayout>
              </c:layout>
              <c:tx>
                <c:rich>
                  <a:bodyPr/>
                  <a:lstStyle/>
                  <a:p>
                    <a:fld id="{65A60982-F305-4A63-91A8-BE5F1DC0423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0C29-4D20-9476-744100E146BD}"/>
                </c:ext>
              </c:extLst>
            </c:dLbl>
            <c:dLbl>
              <c:idx val="1"/>
              <c:layout>
                <c:manualLayout>
                  <c:x val="-0.14820619236731414"/>
                  <c:y val="-4.6100228173709269E-2"/>
                </c:manualLayout>
              </c:layout>
              <c:tx>
                <c:rich>
                  <a:bodyPr/>
                  <a:lstStyle/>
                  <a:p>
                    <a:fld id="{96F8E1E7-BE1D-4EDD-ADB2-AB32FB5B918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0C29-4D20-9476-744100E146BD}"/>
                </c:ext>
              </c:extLst>
            </c:dLbl>
            <c:dLbl>
              <c:idx val="2"/>
              <c:tx>
                <c:rich>
                  <a:bodyPr/>
                  <a:lstStyle/>
                  <a:p>
                    <a:fld id="{E5A2F85F-5CBD-4F04-B895-1751FDF1607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C29-4D20-9476-744100E146BD}"/>
                </c:ext>
              </c:extLst>
            </c:dLbl>
            <c:dLbl>
              <c:idx val="3"/>
              <c:layout>
                <c:manualLayout>
                  <c:x val="-8.7465949593824741E-2"/>
                  <c:y val="-3.5253115662248251E-2"/>
                </c:manualLayout>
              </c:layout>
              <c:tx>
                <c:rich>
                  <a:bodyPr/>
                  <a:lstStyle/>
                  <a:p>
                    <a:fld id="{3698E18F-D95D-4D41-BFFF-CCE571EB3D9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C29-4D20-9476-744100E146BD}"/>
                </c:ext>
              </c:extLst>
            </c:dLbl>
            <c:dLbl>
              <c:idx val="4"/>
              <c:layout>
                <c:manualLayout>
                  <c:x val="-8.5036339882885156E-2"/>
                  <c:y val="4.3388450045843997E-2"/>
                </c:manualLayout>
              </c:layout>
              <c:tx>
                <c:rich>
                  <a:bodyPr/>
                  <a:lstStyle/>
                  <a:p>
                    <a:fld id="{3247437E-D1E9-4C9A-82F1-A753C8D37F8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0C29-4D20-9476-744100E146BD}"/>
                </c:ext>
              </c:extLst>
            </c:dLbl>
            <c:dLbl>
              <c:idx val="5"/>
              <c:tx>
                <c:rich>
                  <a:bodyPr/>
                  <a:lstStyle/>
                  <a:p>
                    <a:fld id="{3FE7BF64-8A2E-4923-9A32-D9215F5FFFF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C29-4D20-9476-744100E146BD}"/>
                </c:ext>
              </c:extLst>
            </c:dLbl>
            <c:dLbl>
              <c:idx val="6"/>
              <c:layout>
                <c:manualLayout>
                  <c:x val="-0.12148048554697885"/>
                  <c:y val="-3.0160524453619907E-3"/>
                </c:manualLayout>
              </c:layout>
              <c:tx>
                <c:rich>
                  <a:bodyPr/>
                  <a:lstStyle/>
                  <a:p>
                    <a:fld id="{C85751A9-90F4-408E-99BE-E5CB2F7FB84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C29-4D20-9476-744100E146BD}"/>
                </c:ext>
              </c:extLst>
            </c:dLbl>
            <c:dLbl>
              <c:idx val="7"/>
              <c:layout>
                <c:manualLayout>
                  <c:x val="0"/>
                  <c:y val="2.4797288135593221E-2"/>
                </c:manualLayout>
              </c:layout>
              <c:tx>
                <c:rich>
                  <a:bodyPr/>
                  <a:lstStyle/>
                  <a:p>
                    <a:fld id="{CC64C527-E730-42C5-A197-526D02B2971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0C29-4D20-9476-744100E146BD}"/>
                </c:ext>
              </c:extLst>
            </c:dLbl>
            <c:dLbl>
              <c:idx val="8"/>
              <c:layout>
                <c:manualLayout>
                  <c:x val="-1.2161631412137035E-2"/>
                  <c:y val="3.306298115378254E-2"/>
                </c:manualLayout>
              </c:layout>
              <c:tx>
                <c:rich>
                  <a:bodyPr/>
                  <a:lstStyle/>
                  <a:p>
                    <a:fld id="{BC92D290-3FFB-454C-91BD-337B96B073C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0C29-4D20-9476-744100E146BD}"/>
                </c:ext>
              </c:extLst>
            </c:dLbl>
            <c:dLbl>
              <c:idx val="9"/>
              <c:tx>
                <c:rich>
                  <a:bodyPr/>
                  <a:lstStyle/>
                  <a:p>
                    <a:fld id="{9A028743-7DED-4B08-9E5E-9E0ADD05F20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C29-4D20-9476-744100E146BD}"/>
                </c:ext>
              </c:extLst>
            </c:dLbl>
            <c:dLbl>
              <c:idx val="10"/>
              <c:layout>
                <c:manualLayout>
                  <c:x val="-7.2888291328187277E-2"/>
                  <c:y val="-4.0676671917978746E-2"/>
                </c:manualLayout>
              </c:layout>
              <c:tx>
                <c:rich>
                  <a:bodyPr/>
                  <a:lstStyle/>
                  <a:p>
                    <a:fld id="{4A72850C-2E63-4AB2-85A9-BED2FA0CCB6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0C29-4D20-9476-744100E146BD}"/>
                </c:ext>
              </c:extLst>
            </c:dLbl>
            <c:dLbl>
              <c:idx val="11"/>
              <c:layout>
                <c:manualLayout>
                  <c:x val="-1.6953545188444705E-2"/>
                  <c:y val="-1.628693736326026E-2"/>
                </c:manualLayout>
              </c:layout>
              <c:tx>
                <c:rich>
                  <a:bodyPr/>
                  <a:lstStyle/>
                  <a:p>
                    <a:fld id="{2463F4EC-FCA4-4675-B61E-C225B72EB66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0C29-4D20-9476-744100E146BD}"/>
                </c:ext>
              </c:extLst>
            </c:dLbl>
            <c:dLbl>
              <c:idx val="12"/>
              <c:tx>
                <c:rich>
                  <a:bodyPr/>
                  <a:lstStyle/>
                  <a:p>
                    <a:fld id="{687BCE00-6E21-4CBE-957C-9EE96CEB826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C29-4D20-9476-744100E146BD}"/>
                </c:ext>
              </c:extLst>
            </c:dLbl>
            <c:dLbl>
              <c:idx val="13"/>
              <c:layout>
                <c:manualLayout>
                  <c:x val="9.6711488992304862E-3"/>
                  <c:y val="-2.7552496518186226E-2"/>
                </c:manualLayout>
              </c:layout>
              <c:tx>
                <c:rich>
                  <a:bodyPr/>
                  <a:lstStyle/>
                  <a:p>
                    <a:fld id="{EC6E5BCC-6A3C-4A7A-9104-D1FDE5D7DEE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0C29-4D20-9476-744100E146BD}"/>
                </c:ext>
              </c:extLst>
            </c:dLbl>
            <c:dLbl>
              <c:idx val="14"/>
              <c:tx>
                <c:rich>
                  <a:bodyPr/>
                  <a:lstStyle/>
                  <a:p>
                    <a:fld id="{5A7FA87F-41F4-466D-8F23-861ACE731FA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0C29-4D20-9476-744100E146BD}"/>
                </c:ext>
              </c:extLst>
            </c:dLbl>
            <c:dLbl>
              <c:idx val="15"/>
              <c:tx>
                <c:rich>
                  <a:bodyPr/>
                  <a:lstStyle/>
                  <a:p>
                    <a:fld id="{14ABA690-9F5A-43FB-8D52-051CCB27327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C29-4D20-9476-744100E146BD}"/>
                </c:ext>
              </c:extLst>
            </c:dLbl>
            <c:dLbl>
              <c:idx val="16"/>
              <c:tx>
                <c:rich>
                  <a:bodyPr/>
                  <a:lstStyle/>
                  <a:p>
                    <a:fld id="{28C3E35D-A902-45A1-AC71-F6F5C11BD77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0C29-4D20-9476-744100E146B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Graphics!$C$360:$C$376</c:f>
              <c:numCache>
                <c:formatCode>0%</c:formatCode>
                <c:ptCount val="17"/>
                <c:pt idx="0">
                  <c:v>0.49028030748103912</c:v>
                </c:pt>
                <c:pt idx="1">
                  <c:v>-0.40097417079652897</c:v>
                </c:pt>
                <c:pt idx="2">
                  <c:v>0.34216415603867772</c:v>
                </c:pt>
                <c:pt idx="3">
                  <c:v>-0.15990925442009551</c:v>
                </c:pt>
                <c:pt idx="4">
                  <c:v>0.37462745870642511</c:v>
                </c:pt>
                <c:pt idx="5">
                  <c:v>-9.3665809631137631E-2</c:v>
                </c:pt>
                <c:pt idx="6">
                  <c:v>-0.16289630425205492</c:v>
                </c:pt>
                <c:pt idx="7">
                  <c:v>-0.22429196553435282</c:v>
                </c:pt>
                <c:pt idx="8">
                  <c:v>-0.11220593878496099</c:v>
                </c:pt>
                <c:pt idx="9">
                  <c:v>0.22294528094054988</c:v>
                </c:pt>
                <c:pt idx="10">
                  <c:v>-0.33981777313444883</c:v>
                </c:pt>
                <c:pt idx="11">
                  <c:v>-0.17724105901158338</c:v>
                </c:pt>
                <c:pt idx="12">
                  <c:v>0.43389954074662768</c:v>
                </c:pt>
                <c:pt idx="13">
                  <c:v>-0.19652483592726422</c:v>
                </c:pt>
                <c:pt idx="14">
                  <c:v>0.64391821852357523</c:v>
                </c:pt>
                <c:pt idx="15">
                  <c:v>0.91861672679725936</c:v>
                </c:pt>
                <c:pt idx="16">
                  <c:v>0.21649693135962433</c:v>
                </c:pt>
              </c:numCache>
            </c:numRef>
          </c:xVal>
          <c:yVal>
            <c:numRef>
              <c:f>Graphics!$G$360:$G$376</c:f>
              <c:numCache>
                <c:formatCode>0%</c:formatCode>
                <c:ptCount val="17"/>
                <c:pt idx="0">
                  <c:v>0.83079777456314585</c:v>
                </c:pt>
                <c:pt idx="1">
                  <c:v>0.82388112289852844</c:v>
                </c:pt>
                <c:pt idx="2">
                  <c:v>0.46651799754168954</c:v>
                </c:pt>
                <c:pt idx="3">
                  <c:v>0.81</c:v>
                </c:pt>
                <c:pt idx="4">
                  <c:v>0.81299999999999994</c:v>
                </c:pt>
                <c:pt idx="5">
                  <c:v>0.81150000000000011</c:v>
                </c:pt>
                <c:pt idx="6">
                  <c:v>0.66409198647412593</c:v>
                </c:pt>
                <c:pt idx="7">
                  <c:v>0.41646767301464893</c:v>
                </c:pt>
                <c:pt idx="8">
                  <c:v>0.72032125812016357</c:v>
                </c:pt>
                <c:pt idx="9">
                  <c:v>0.9129102550732503</c:v>
                </c:pt>
                <c:pt idx="10">
                  <c:v>0.93318090335642012</c:v>
                </c:pt>
                <c:pt idx="11">
                  <c:v>0.4989858012170385</c:v>
                </c:pt>
                <c:pt idx="12">
                  <c:v>0.12533322499034733</c:v>
                </c:pt>
                <c:pt idx="13">
                  <c:v>0.33913694345885681</c:v>
                </c:pt>
                <c:pt idx="14">
                  <c:v>0.83499999999999996</c:v>
                </c:pt>
                <c:pt idx="15">
                  <c:v>0.85821218235905206</c:v>
                </c:pt>
                <c:pt idx="16">
                  <c:v>0.60515984025355929</c:v>
                </c:pt>
              </c:numCache>
            </c:numRef>
          </c:yVal>
          <c:smooth val="0"/>
          <c:extLst>
            <c:ext xmlns:c15="http://schemas.microsoft.com/office/drawing/2012/chart" uri="{02D57815-91ED-43cb-92C2-25804820EDAC}">
              <c15:datalabelsRange>
                <c15:f>Graphics!$B$332:$B$348</c15:f>
                <c15:dlblRangeCache>
                  <c:ptCount val="17"/>
                  <c:pt idx="0">
                    <c:v>Colombia</c:v>
                  </c:pt>
                  <c:pt idx="1">
                    <c:v>Dominican Republic</c:v>
                  </c:pt>
                  <c:pt idx="2">
                    <c:v>Egypt, Arab Rep.</c:v>
                  </c:pt>
                  <c:pt idx="3">
                    <c:v>India - Andhra Pradesh</c:v>
                  </c:pt>
                  <c:pt idx="4">
                    <c:v>India - Odisha</c:v>
                  </c:pt>
                  <c:pt idx="5">
                    <c:v>India - Rajasthan</c:v>
                  </c:pt>
                  <c:pt idx="6">
                    <c:v>Kenya</c:v>
                  </c:pt>
                  <c:pt idx="7">
                    <c:v>Morocco</c:v>
                  </c:pt>
                  <c:pt idx="8">
                    <c:v>Pakistan</c:v>
                  </c:pt>
                  <c:pt idx="9">
                    <c:v>Peru</c:v>
                  </c:pt>
                  <c:pt idx="10">
                    <c:v>Philippines</c:v>
                  </c:pt>
                  <c:pt idx="11">
                    <c:v>Senegal</c:v>
                  </c:pt>
                  <c:pt idx="12">
                    <c:v>Tajikistan</c:v>
                  </c:pt>
                  <c:pt idx="13">
                    <c:v>Tanzania</c:v>
                  </c:pt>
                  <c:pt idx="14">
                    <c:v>Uganda</c:v>
                  </c:pt>
                  <c:pt idx="15">
                    <c:v>Ukraine</c:v>
                  </c:pt>
                  <c:pt idx="16">
                    <c:v>Vietnam</c:v>
                  </c:pt>
                </c15:dlblRangeCache>
              </c15:datalabelsRange>
            </c:ext>
            <c:ext xmlns:c16="http://schemas.microsoft.com/office/drawing/2014/chart" uri="{C3380CC4-5D6E-409C-BE32-E72D297353CC}">
              <c16:uniqueId val="{00000011-0C29-4D20-9476-744100E146BD}"/>
            </c:ext>
          </c:extLst>
        </c:ser>
        <c:dLbls>
          <c:showLegendKey val="0"/>
          <c:showVal val="0"/>
          <c:showCatName val="0"/>
          <c:showSerName val="0"/>
          <c:showPercent val="0"/>
          <c:showBubbleSize val="0"/>
        </c:dLbls>
        <c:axId val="670305040"/>
        <c:axId val="85282368"/>
      </c:scatterChart>
      <c:valAx>
        <c:axId val="6703050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Change</a:t>
                </a:r>
                <a:r>
                  <a:rPr lang="en-US" b="1" baseline="0"/>
                  <a:t> in </a:t>
                </a:r>
                <a:r>
                  <a:rPr lang="en-US" b="1"/>
                  <a:t>Full</a:t>
                </a:r>
                <a:r>
                  <a:rPr lang="en-US" b="1" baseline="0"/>
                  <a:t> Cost Recovery</a:t>
                </a:r>
                <a:endParaRPr lang="en-US" b="1"/>
              </a:p>
            </c:rich>
          </c:tx>
          <c:layout>
            <c:manualLayout>
              <c:xMode val="edge"/>
              <c:yMode val="edge"/>
              <c:x val="0.40509967351642018"/>
              <c:y val="0.9575574616327181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82368"/>
        <c:crosses val="autoZero"/>
        <c:crossBetween val="midCat"/>
      </c:valAx>
      <c:valAx>
        <c:axId val="85282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Sector Reform Index</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305040"/>
        <c:crosses val="autoZero"/>
        <c:crossBetween val="midCat"/>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Cost Recovery and GDP</a:t>
            </a:r>
            <a:r>
              <a:rPr lang="en-US" b="1" baseline="0">
                <a:solidFill>
                  <a:sysClr val="windowText" lastClr="000000"/>
                </a:solidFill>
              </a:rPr>
              <a:t> per Capita</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tx1"/>
              </a:solidFill>
              <a:ln w="9525">
                <a:noFill/>
              </a:ln>
              <a:effectLst/>
            </c:spPr>
          </c:marker>
          <c:dLbls>
            <c:dLbl>
              <c:idx val="0"/>
              <c:tx>
                <c:rich>
                  <a:bodyPr/>
                  <a:lstStyle/>
                  <a:p>
                    <a:fld id="{F5B33706-D49C-46DF-8F81-983DAA4967B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D4AE-4815-83B4-7887CD754A27}"/>
                </c:ext>
              </c:extLst>
            </c:dLbl>
            <c:dLbl>
              <c:idx val="1"/>
              <c:tx>
                <c:rich>
                  <a:bodyPr/>
                  <a:lstStyle/>
                  <a:p>
                    <a:fld id="{740F2074-EFD3-4E85-A0C5-EAEA0E06425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D4AE-4815-83B4-7887CD754A27}"/>
                </c:ext>
              </c:extLst>
            </c:dLbl>
            <c:dLbl>
              <c:idx val="2"/>
              <c:tx>
                <c:rich>
                  <a:bodyPr/>
                  <a:lstStyle/>
                  <a:p>
                    <a:fld id="{D55D3ABB-4622-4737-A59C-EAE45DFEF59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D4AE-4815-83B4-7887CD754A27}"/>
                </c:ext>
              </c:extLst>
            </c:dLbl>
            <c:dLbl>
              <c:idx val="3"/>
              <c:layout>
                <c:manualLayout>
                  <c:x val="-9.3798473610163274E-2"/>
                  <c:y val="-4.6484739035773118E-2"/>
                </c:manualLayout>
              </c:layout>
              <c:tx>
                <c:rich>
                  <a:bodyPr/>
                  <a:lstStyle/>
                  <a:p>
                    <a:fld id="{E0E23161-3EE7-464B-A428-A7F1A8F290A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D4AE-4815-83B4-7887CD754A27}"/>
                </c:ext>
              </c:extLst>
            </c:dLbl>
            <c:dLbl>
              <c:idx val="4"/>
              <c:tx>
                <c:rich>
                  <a:bodyPr/>
                  <a:lstStyle/>
                  <a:p>
                    <a:fld id="{A75D24D5-7EDE-43EB-9530-EBF100F08A6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D4AE-4815-83B4-7887CD754A27}"/>
                </c:ext>
              </c:extLst>
            </c:dLbl>
            <c:dLbl>
              <c:idx val="5"/>
              <c:tx>
                <c:rich>
                  <a:bodyPr/>
                  <a:lstStyle/>
                  <a:p>
                    <a:fld id="{E1F9ED39-2025-4F90-BB71-763B52A8F23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D4AE-4815-83B4-7887CD754A27}"/>
                </c:ext>
              </c:extLst>
            </c:dLbl>
            <c:dLbl>
              <c:idx val="6"/>
              <c:tx>
                <c:rich>
                  <a:bodyPr/>
                  <a:lstStyle/>
                  <a:p>
                    <a:fld id="{C98CB620-7094-4636-82C0-500FD83B2C6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D4AE-4815-83B4-7887CD754A27}"/>
                </c:ext>
              </c:extLst>
            </c:dLbl>
            <c:dLbl>
              <c:idx val="7"/>
              <c:layout>
                <c:manualLayout>
                  <c:x val="-5.0500441003101221E-2"/>
                  <c:y val="-3.6825821321446434E-2"/>
                </c:manualLayout>
              </c:layout>
              <c:tx>
                <c:rich>
                  <a:bodyPr/>
                  <a:lstStyle/>
                  <a:p>
                    <a:fld id="{565E858B-D8EA-4E69-B579-7255EBE25DA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D4AE-4815-83B4-7887CD754A27}"/>
                </c:ext>
              </c:extLst>
            </c:dLbl>
            <c:dLbl>
              <c:idx val="8"/>
              <c:tx>
                <c:rich>
                  <a:bodyPr/>
                  <a:lstStyle/>
                  <a:p>
                    <a:fld id="{D10A8574-BAD7-4C1C-9A01-E11D152977E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D4AE-4815-83B4-7887CD754A27}"/>
                </c:ext>
              </c:extLst>
            </c:dLbl>
            <c:dLbl>
              <c:idx val="9"/>
              <c:tx>
                <c:rich>
                  <a:bodyPr/>
                  <a:lstStyle/>
                  <a:p>
                    <a:fld id="{E869B98A-BD17-42E6-8F8D-E00B192CF26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D4AE-4815-83B4-7887CD754A27}"/>
                </c:ext>
              </c:extLst>
            </c:dLbl>
            <c:dLbl>
              <c:idx val="10"/>
              <c:tx>
                <c:rich>
                  <a:bodyPr/>
                  <a:lstStyle/>
                  <a:p>
                    <a:fld id="{F579CBF8-BC60-47B0-97A9-FE2B254F6CC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D4AE-4815-83B4-7887CD754A27}"/>
                </c:ext>
              </c:extLst>
            </c:dLbl>
            <c:dLbl>
              <c:idx val="11"/>
              <c:tx>
                <c:rich>
                  <a:bodyPr/>
                  <a:lstStyle/>
                  <a:p>
                    <a:fld id="{F10DCA7E-C1A2-4F5A-B4D7-E8B72954A1A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D4AE-4815-83B4-7887CD754A27}"/>
                </c:ext>
              </c:extLst>
            </c:dLbl>
            <c:dLbl>
              <c:idx val="12"/>
              <c:layout>
                <c:manualLayout>
                  <c:x val="-9.1802761405691671E-2"/>
                  <c:y val="3.6154797027823538E-2"/>
                </c:manualLayout>
              </c:layout>
              <c:tx>
                <c:rich>
                  <a:bodyPr/>
                  <a:lstStyle/>
                  <a:p>
                    <a:fld id="{43707D8E-D25F-4F03-AEC1-63D78C3B44C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D4AE-4815-83B4-7887CD754A27}"/>
                </c:ext>
              </c:extLst>
            </c:dLbl>
            <c:dLbl>
              <c:idx val="13"/>
              <c:tx>
                <c:rich>
                  <a:bodyPr/>
                  <a:lstStyle/>
                  <a:p>
                    <a:fld id="{D7158618-9D4C-47BC-8817-918C5EAACA3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D4AE-4815-83B4-7887CD754A27}"/>
                </c:ext>
              </c:extLst>
            </c:dLbl>
            <c:dLbl>
              <c:idx val="14"/>
              <c:tx>
                <c:rich>
                  <a:bodyPr/>
                  <a:lstStyle/>
                  <a:p>
                    <a:fld id="{409F86B0-4B85-408F-BF72-90EC82EA06D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D4AE-4815-83B4-7887CD754A27}"/>
                </c:ext>
              </c:extLst>
            </c:dLbl>
            <c:dLbl>
              <c:idx val="15"/>
              <c:tx>
                <c:rich>
                  <a:bodyPr/>
                  <a:lstStyle/>
                  <a:p>
                    <a:fld id="{FBD0BAA0-B3C4-41D6-A257-B2646ABD150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D4AE-4815-83B4-7887CD754A27}"/>
                </c:ext>
              </c:extLst>
            </c:dLbl>
            <c:dLbl>
              <c:idx val="16"/>
              <c:tx>
                <c:rich>
                  <a:bodyPr/>
                  <a:lstStyle/>
                  <a:p>
                    <a:fld id="{4963AF64-09F6-409D-8AF7-BEA05257955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D4AE-4815-83B4-7887CD754A2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6350" cap="rnd">
                <a:solidFill>
                  <a:schemeClr val="tx1">
                    <a:lumMod val="95000"/>
                    <a:lumOff val="5000"/>
                  </a:schemeClr>
                </a:solidFill>
                <a:prstDash val="sysDot"/>
              </a:ln>
              <a:effectLst/>
            </c:spPr>
            <c:trendlineType val="linear"/>
            <c:dispRSqr val="1"/>
            <c:dispEq val="0"/>
            <c:trendlineLbl>
              <c:layout>
                <c:manualLayout>
                  <c:x val="0.13256772842691519"/>
                  <c:y val="2.9683101043304571E-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Graphics!$F$587:$F$603</c:f>
              <c:numCache>
                <c:formatCode>0%</c:formatCode>
                <c:ptCount val="17"/>
                <c:pt idx="0">
                  <c:v>1.0406534418093973</c:v>
                </c:pt>
                <c:pt idx="1">
                  <c:v>0.65667288802700041</c:v>
                </c:pt>
                <c:pt idx="2">
                  <c:v>0.55498466885919051</c:v>
                </c:pt>
                <c:pt idx="3">
                  <c:v>0.37989174060478015</c:v>
                </c:pt>
                <c:pt idx="4">
                  <c:v>0.91442845373130077</c:v>
                </c:pt>
                <c:pt idx="5">
                  <c:v>0.44613518539373803</c:v>
                </c:pt>
                <c:pt idx="6">
                  <c:v>0.90104685738204815</c:v>
                </c:pt>
                <c:pt idx="7">
                  <c:v>0.84148148148148139</c:v>
                </c:pt>
                <c:pt idx="8">
                  <c:v>0.79621896963994743</c:v>
                </c:pt>
                <c:pt idx="9">
                  <c:v>0.98044528094054995</c:v>
                </c:pt>
                <c:pt idx="10">
                  <c:v>0.97973707583216474</c:v>
                </c:pt>
                <c:pt idx="11">
                  <c:v>0.7048048462356894</c:v>
                </c:pt>
                <c:pt idx="12">
                  <c:v>0.67199477884186576</c:v>
                </c:pt>
                <c:pt idx="13">
                  <c:v>0.67602992832109032</c:v>
                </c:pt>
                <c:pt idx="14">
                  <c:v>0.92310109790100714</c:v>
                </c:pt>
                <c:pt idx="15">
                  <c:v>1.0649581902118934</c:v>
                </c:pt>
                <c:pt idx="16">
                  <c:v>0.88941769703292295</c:v>
                </c:pt>
              </c:numCache>
            </c:numRef>
          </c:xVal>
          <c:yVal>
            <c:numRef>
              <c:f>Graphics!$I$587:$I$603</c:f>
              <c:numCache>
                <c:formatCode>_(* #,##0.00_);_(* \(#,##0.00\);_(* "-"??_);_(@_)</c:formatCode>
                <c:ptCount val="17"/>
                <c:pt idx="0">
                  <c:v>6408.920011692966</c:v>
                </c:pt>
                <c:pt idx="1">
                  <c:v>7052.2588389685752</c:v>
                </c:pt>
                <c:pt idx="2">
                  <c:v>2412.7270818521342</c:v>
                </c:pt>
                <c:pt idx="3">
                  <c:v>1942.0974005833993</c:v>
                </c:pt>
                <c:pt idx="4">
                  <c:v>1942.0974005833993</c:v>
                </c:pt>
                <c:pt idx="5">
                  <c:v>1942.0974005833993</c:v>
                </c:pt>
                <c:pt idx="6">
                  <c:v>1594.8349262874858</c:v>
                </c:pt>
                <c:pt idx="7">
                  <c:v>3069.6703444342343</c:v>
                </c:pt>
                <c:pt idx="8">
                  <c:v>1547.8534136692917</c:v>
                </c:pt>
                <c:pt idx="9">
                  <c:v>6571.9286446996393</c:v>
                </c:pt>
                <c:pt idx="10">
                  <c:v>2988.9527033580216</c:v>
                </c:pt>
                <c:pt idx="11">
                  <c:v>1329.3042283462833</c:v>
                </c:pt>
                <c:pt idx="12">
                  <c:v>801.05087126751039</c:v>
                </c:pt>
                <c:pt idx="13">
                  <c:v>908.92171930802465</c:v>
                </c:pt>
                <c:pt idx="14">
                  <c:v>606.46845348764373</c:v>
                </c:pt>
                <c:pt idx="15">
                  <c:v>2501.7016651611993</c:v>
                </c:pt>
                <c:pt idx="16">
                  <c:v>2342.2440027211678</c:v>
                </c:pt>
              </c:numCache>
            </c:numRef>
          </c:yVal>
          <c:smooth val="0"/>
          <c:extLst>
            <c:ext xmlns:c15="http://schemas.microsoft.com/office/drawing/2012/chart" uri="{02D57815-91ED-43cb-92C2-25804820EDAC}">
              <c15:datalabelsRange>
                <c15:f>Graphics!$B$557:$B$573</c15:f>
                <c15:dlblRangeCache>
                  <c:ptCount val="17"/>
                  <c:pt idx="0">
                    <c:v>Colombia</c:v>
                  </c:pt>
                  <c:pt idx="1">
                    <c:v>Dominican Republic</c:v>
                  </c:pt>
                  <c:pt idx="2">
                    <c:v>Egypt, Arab Rep.</c:v>
                  </c:pt>
                  <c:pt idx="3">
                    <c:v>India - Andhra Pradesh</c:v>
                  </c:pt>
                  <c:pt idx="4">
                    <c:v>India - Odisha</c:v>
                  </c:pt>
                  <c:pt idx="5">
                    <c:v>India - Rajasthan</c:v>
                  </c:pt>
                  <c:pt idx="6">
                    <c:v>Kenya</c:v>
                  </c:pt>
                  <c:pt idx="7">
                    <c:v>Morocco</c:v>
                  </c:pt>
                  <c:pt idx="8">
                    <c:v>Pakistan</c:v>
                  </c:pt>
                  <c:pt idx="9">
                    <c:v>Peru</c:v>
                  </c:pt>
                  <c:pt idx="10">
                    <c:v>Philippines</c:v>
                  </c:pt>
                  <c:pt idx="11">
                    <c:v>Senegal</c:v>
                  </c:pt>
                  <c:pt idx="12">
                    <c:v>Tajikistan</c:v>
                  </c:pt>
                  <c:pt idx="13">
                    <c:v>Tanzania</c:v>
                  </c:pt>
                  <c:pt idx="14">
                    <c:v>Uganda</c:v>
                  </c:pt>
                  <c:pt idx="15">
                    <c:v>Ukraine</c:v>
                  </c:pt>
                  <c:pt idx="16">
                    <c:v>Vietnam</c:v>
                  </c:pt>
                </c15:dlblRangeCache>
              </c15:datalabelsRange>
            </c:ext>
            <c:ext xmlns:c16="http://schemas.microsoft.com/office/drawing/2014/chart" uri="{C3380CC4-5D6E-409C-BE32-E72D297353CC}">
              <c16:uniqueId val="{00000011-D4AE-4815-83B4-7887CD754A27}"/>
            </c:ext>
          </c:extLst>
        </c:ser>
        <c:dLbls>
          <c:showLegendKey val="0"/>
          <c:showVal val="0"/>
          <c:showCatName val="0"/>
          <c:showSerName val="0"/>
          <c:showPercent val="0"/>
          <c:showBubbleSize val="0"/>
        </c:dLbls>
        <c:axId val="670305040"/>
        <c:axId val="85282368"/>
      </c:scatterChart>
      <c:valAx>
        <c:axId val="670305040"/>
        <c:scaling>
          <c:orientation val="minMax"/>
          <c:min val="0.2"/>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Full-Cost Recovery</a:t>
                </a:r>
              </a:p>
            </c:rich>
          </c:tx>
          <c:layout>
            <c:manualLayout>
              <c:xMode val="edge"/>
              <c:yMode val="edge"/>
              <c:x val="0.40509967351642018"/>
              <c:y val="0.9575574616327181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82368"/>
        <c:crosses val="autoZero"/>
        <c:crossBetween val="midCat"/>
      </c:valAx>
      <c:valAx>
        <c:axId val="85282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GDP per Capita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305040"/>
        <c:crosses val="autoZero"/>
        <c:crossBetween val="midCat"/>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a:solidFill>
                  <a:sysClr val="windowText" lastClr="000000"/>
                </a:solidFill>
              </a:rPr>
              <a:t>Cost Recovery and </a:t>
            </a:r>
            <a:br>
              <a:rPr lang="en-US" b="1">
                <a:solidFill>
                  <a:sysClr val="windowText" lastClr="000000"/>
                </a:solidFill>
              </a:rPr>
            </a:br>
            <a:r>
              <a:rPr lang="en-US" b="1">
                <a:solidFill>
                  <a:sysClr val="windowText" lastClr="000000"/>
                </a:solidFill>
              </a:rPr>
              <a:t>De</a:t>
            </a:r>
            <a:r>
              <a:rPr lang="en-US" b="1" baseline="0">
                <a:solidFill>
                  <a:sysClr val="windowText" lastClr="000000"/>
                </a:solidFill>
              </a:rPr>
              <a:t> Facto Regulatory Autonomy</a:t>
            </a:r>
            <a:r>
              <a:rPr lang="en-US" b="1">
                <a:solidFill>
                  <a:sysClr val="windowText" lastClr="000000"/>
                </a:solidFill>
              </a:rPr>
              <a:t> Index</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tx1"/>
              </a:solidFill>
              <a:ln w="9525">
                <a:noFill/>
              </a:ln>
              <a:effectLst/>
            </c:spPr>
          </c:marker>
          <c:dLbls>
            <c:dLbl>
              <c:idx val="0"/>
              <c:tx>
                <c:rich>
                  <a:bodyPr/>
                  <a:lstStyle/>
                  <a:p>
                    <a:fld id="{B6CC4734-5B3D-448A-8840-533F7FB62CA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D10-4836-8625-F4BA04B81AB6}"/>
                </c:ext>
              </c:extLst>
            </c:dLbl>
            <c:dLbl>
              <c:idx val="1"/>
              <c:layout>
                <c:manualLayout>
                  <c:x val="-0.11915463966874898"/>
                  <c:y val="4.1031654251988535E-2"/>
                </c:manualLayout>
              </c:layout>
              <c:tx>
                <c:rich>
                  <a:bodyPr/>
                  <a:lstStyle/>
                  <a:p>
                    <a:fld id="{FF9FC53C-A779-453D-975E-8229DF478CD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5D10-4836-8625-F4BA04B81AB6}"/>
                </c:ext>
              </c:extLst>
            </c:dLbl>
            <c:dLbl>
              <c:idx val="2"/>
              <c:layout>
                <c:manualLayout>
                  <c:x val="2.6749000741963961E-2"/>
                  <c:y val="3.0089879784791666E-2"/>
                </c:manualLayout>
              </c:layout>
              <c:tx>
                <c:rich>
                  <a:bodyPr/>
                  <a:lstStyle/>
                  <a:p>
                    <a:fld id="{72FAB2ED-F7FC-45BA-A758-C101FBA5D27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5D10-4836-8625-F4BA04B81AB6}"/>
                </c:ext>
              </c:extLst>
            </c:dLbl>
            <c:dLbl>
              <c:idx val="3"/>
              <c:layout>
                <c:manualLayout>
                  <c:x val="6.3224910844642296E-2"/>
                  <c:y val="-2.7354436167992425E-2"/>
                </c:manualLayout>
              </c:layout>
              <c:tx>
                <c:rich>
                  <a:bodyPr/>
                  <a:lstStyle/>
                  <a:p>
                    <a:fld id="{8520A512-654F-4EF8-A495-3AD947DB7A8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5D10-4836-8625-F4BA04B81AB6}"/>
                </c:ext>
              </c:extLst>
            </c:dLbl>
            <c:dLbl>
              <c:idx val="4"/>
              <c:layout>
                <c:manualLayout>
                  <c:x val="-5.1066274143749639E-2"/>
                  <c:y val="-4.6502541485587169E-2"/>
                </c:manualLayout>
              </c:layout>
              <c:tx>
                <c:rich>
                  <a:bodyPr/>
                  <a:lstStyle/>
                  <a:p>
                    <a:fld id="{3440766B-3342-4850-877D-9F5928CA36B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5D10-4836-8625-F4BA04B81AB6}"/>
                </c:ext>
              </c:extLst>
            </c:dLbl>
            <c:dLbl>
              <c:idx val="5"/>
              <c:layout>
                <c:manualLayout>
                  <c:x val="8.024700222589215E-2"/>
                  <c:y val="4.9237985102386264E-2"/>
                </c:manualLayout>
              </c:layout>
              <c:tx>
                <c:rich>
                  <a:bodyPr/>
                  <a:lstStyle/>
                  <a:p>
                    <a:fld id="{80B0C724-3136-4B28-9428-49379AB02B3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5D10-4836-8625-F4BA04B81AB6}"/>
                </c:ext>
              </c:extLst>
            </c:dLbl>
            <c:dLbl>
              <c:idx val="6"/>
              <c:tx>
                <c:rich>
                  <a:bodyPr/>
                  <a:lstStyle/>
                  <a:p>
                    <a:fld id="{A945DF0B-CD87-4426-BEAF-4CEF908834A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D10-4836-8625-F4BA04B81AB6}"/>
                </c:ext>
              </c:extLst>
            </c:dLbl>
            <c:dLbl>
              <c:idx val="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D10-4836-8625-F4BA04B81AB6}"/>
                </c:ext>
              </c:extLst>
            </c:dLbl>
            <c:dLbl>
              <c:idx val="8"/>
              <c:layout>
                <c:manualLayout>
                  <c:x val="-5.5929728824106649E-2"/>
                  <c:y val="3.282532340159091E-2"/>
                </c:manualLayout>
              </c:layout>
              <c:tx>
                <c:rich>
                  <a:bodyPr/>
                  <a:lstStyle/>
                  <a:p>
                    <a:fld id="{148FF257-2FBC-4112-8C65-98280F1013D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5D10-4836-8625-F4BA04B81AB6}"/>
                </c:ext>
              </c:extLst>
            </c:dLbl>
            <c:dLbl>
              <c:idx val="9"/>
              <c:tx>
                <c:rich>
                  <a:bodyPr/>
                  <a:lstStyle/>
                  <a:p>
                    <a:fld id="{5097A721-27BA-4EDE-A93D-0CFE12E1865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5D10-4836-8625-F4BA04B81AB6}"/>
                </c:ext>
              </c:extLst>
            </c:dLbl>
            <c:dLbl>
              <c:idx val="10"/>
              <c:layout>
                <c:manualLayout>
                  <c:x val="-7.052009286517795E-2"/>
                  <c:y val="2.4618992551193181E-2"/>
                </c:manualLayout>
              </c:layout>
              <c:tx>
                <c:rich>
                  <a:bodyPr/>
                  <a:lstStyle/>
                  <a:p>
                    <a:fld id="{AE15E40A-8370-4994-928B-12748D9DFB6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5D10-4836-8625-F4BA04B81AB6}"/>
                </c:ext>
              </c:extLst>
            </c:dLbl>
            <c:dLbl>
              <c:idx val="11"/>
              <c:tx>
                <c:rich>
                  <a:bodyPr/>
                  <a:lstStyle/>
                  <a:p>
                    <a:fld id="{D39B1D7F-EA1C-4970-B663-214DA8B658E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D10-4836-8625-F4BA04B81AB6}"/>
                </c:ext>
              </c:extLst>
            </c:dLbl>
            <c:dLbl>
              <c:idx val="12"/>
              <c:tx>
                <c:rich>
                  <a:bodyPr/>
                  <a:lstStyle/>
                  <a:p>
                    <a:fld id="{B252D059-102B-47AB-86D4-B277B6C0D41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5D10-4836-8625-F4BA04B81AB6}"/>
                </c:ext>
              </c:extLst>
            </c:dLbl>
            <c:dLbl>
              <c:idx val="13"/>
              <c:tx>
                <c:rich>
                  <a:bodyPr/>
                  <a:lstStyle/>
                  <a:p>
                    <a:fld id="{585EEF79-F6A4-4B80-9AE3-A7006BE839D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5D10-4836-8625-F4BA04B81AB6}"/>
                </c:ext>
              </c:extLst>
            </c:dLbl>
            <c:dLbl>
              <c:idx val="14"/>
              <c:tx>
                <c:rich>
                  <a:bodyPr/>
                  <a:lstStyle/>
                  <a:p>
                    <a:fld id="{3CE5A380-9FB8-4ECE-9EBB-AEEA0008092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5D10-4836-8625-F4BA04B81AB6}"/>
                </c:ext>
              </c:extLst>
            </c:dLbl>
            <c:dLbl>
              <c:idx val="15"/>
              <c:tx>
                <c:rich>
                  <a:bodyPr/>
                  <a:lstStyle/>
                  <a:p>
                    <a:fld id="{4606A90E-ACCB-40BE-8EE1-FF951340F15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5D10-4836-8625-F4BA04B81AB6}"/>
                </c:ext>
              </c:extLst>
            </c:dLbl>
            <c:dLbl>
              <c:idx val="16"/>
              <c:tx>
                <c:rich>
                  <a:bodyPr/>
                  <a:lstStyle/>
                  <a:p>
                    <a:fld id="{D7407987-26C1-42C3-9C38-4CDDEE7A043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5D10-4836-8625-F4BA04B81AB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Graphics!$C$360:$C$376</c:f>
              <c:numCache>
                <c:formatCode>0%</c:formatCode>
                <c:ptCount val="17"/>
                <c:pt idx="0">
                  <c:v>0.49028030748103912</c:v>
                </c:pt>
                <c:pt idx="1">
                  <c:v>-0.40097417079652897</c:v>
                </c:pt>
                <c:pt idx="2">
                  <c:v>0.34216415603867772</c:v>
                </c:pt>
                <c:pt idx="3">
                  <c:v>-0.15990925442009551</c:v>
                </c:pt>
                <c:pt idx="4">
                  <c:v>0.37462745870642511</c:v>
                </c:pt>
                <c:pt idx="5">
                  <c:v>-9.3665809631137631E-2</c:v>
                </c:pt>
                <c:pt idx="6">
                  <c:v>-0.16289630425205492</c:v>
                </c:pt>
                <c:pt idx="7">
                  <c:v>-0.22429196553435282</c:v>
                </c:pt>
                <c:pt idx="8">
                  <c:v>-0.11220593878496099</c:v>
                </c:pt>
                <c:pt idx="9">
                  <c:v>0.22294528094054988</c:v>
                </c:pt>
                <c:pt idx="10">
                  <c:v>-0.33981777313444883</c:v>
                </c:pt>
                <c:pt idx="11">
                  <c:v>-0.17724105901158338</c:v>
                </c:pt>
                <c:pt idx="12">
                  <c:v>0.43389954074662768</c:v>
                </c:pt>
                <c:pt idx="13">
                  <c:v>-0.19652483592726422</c:v>
                </c:pt>
                <c:pt idx="14">
                  <c:v>0.64391821852357523</c:v>
                </c:pt>
                <c:pt idx="15">
                  <c:v>0.91861672679725936</c:v>
                </c:pt>
                <c:pt idx="16">
                  <c:v>0.21649693135962433</c:v>
                </c:pt>
              </c:numCache>
            </c:numRef>
          </c:xVal>
          <c:yVal>
            <c:numRef>
              <c:f>Graphics!$I$360:$I$376</c:f>
              <c:numCache>
                <c:formatCode>0%</c:formatCode>
                <c:ptCount val="17"/>
                <c:pt idx="0">
                  <c:v>0.59659090909090906</c:v>
                </c:pt>
                <c:pt idx="1">
                  <c:v>0.69958333333333333</c:v>
                </c:pt>
                <c:pt idx="2">
                  <c:v>0.73053571428571429</c:v>
                </c:pt>
                <c:pt idx="3">
                  <c:v>0.73076923076923084</c:v>
                </c:pt>
                <c:pt idx="4">
                  <c:v>0.73076923076923084</c:v>
                </c:pt>
                <c:pt idx="5">
                  <c:v>0.73076923076923084</c:v>
                </c:pt>
                <c:pt idx="6">
                  <c:v>0.53410714285714289</c:v>
                </c:pt>
                <c:pt idx="8">
                  <c:v>0.71634615384615385</c:v>
                </c:pt>
                <c:pt idx="9">
                  <c:v>0.97916666666666663</c:v>
                </c:pt>
                <c:pt idx="10">
                  <c:v>0.54326923076923084</c:v>
                </c:pt>
                <c:pt idx="11">
                  <c:v>0.80208333333333326</c:v>
                </c:pt>
                <c:pt idx="12">
                  <c:v>0.34642857142857142</c:v>
                </c:pt>
                <c:pt idx="13">
                  <c:v>0.59375</c:v>
                </c:pt>
                <c:pt idx="14">
                  <c:v>0.77884615384615385</c:v>
                </c:pt>
                <c:pt idx="15">
                  <c:v>0.6830357142857143</c:v>
                </c:pt>
                <c:pt idx="16">
                  <c:v>0.16666666666666666</c:v>
                </c:pt>
              </c:numCache>
            </c:numRef>
          </c:yVal>
          <c:smooth val="0"/>
          <c:extLst>
            <c:ext xmlns:c15="http://schemas.microsoft.com/office/drawing/2012/chart" uri="{02D57815-91ED-43cb-92C2-25804820EDAC}">
              <c15:datalabelsRange>
                <c15:f>Graphics!$B$332:$B$348</c15:f>
                <c15:dlblRangeCache>
                  <c:ptCount val="17"/>
                  <c:pt idx="0">
                    <c:v>Colombia</c:v>
                  </c:pt>
                  <c:pt idx="1">
                    <c:v>Dominican Republic</c:v>
                  </c:pt>
                  <c:pt idx="2">
                    <c:v>Egypt, Arab Rep.</c:v>
                  </c:pt>
                  <c:pt idx="3">
                    <c:v>India - Andhra Pradesh</c:v>
                  </c:pt>
                  <c:pt idx="4">
                    <c:v>India - Odisha</c:v>
                  </c:pt>
                  <c:pt idx="5">
                    <c:v>India - Rajasthan</c:v>
                  </c:pt>
                  <c:pt idx="6">
                    <c:v>Kenya</c:v>
                  </c:pt>
                  <c:pt idx="7">
                    <c:v>Morocco</c:v>
                  </c:pt>
                  <c:pt idx="8">
                    <c:v>Pakistan</c:v>
                  </c:pt>
                  <c:pt idx="9">
                    <c:v>Peru</c:v>
                  </c:pt>
                  <c:pt idx="10">
                    <c:v>Philippines</c:v>
                  </c:pt>
                  <c:pt idx="11">
                    <c:v>Senegal</c:v>
                  </c:pt>
                  <c:pt idx="12">
                    <c:v>Tajikistan</c:v>
                  </c:pt>
                  <c:pt idx="13">
                    <c:v>Tanzania</c:v>
                  </c:pt>
                  <c:pt idx="14">
                    <c:v>Uganda</c:v>
                  </c:pt>
                  <c:pt idx="15">
                    <c:v>Ukraine</c:v>
                  </c:pt>
                  <c:pt idx="16">
                    <c:v>Vietnam</c:v>
                  </c:pt>
                </c15:dlblRangeCache>
              </c15:datalabelsRange>
            </c:ext>
            <c:ext xmlns:c16="http://schemas.microsoft.com/office/drawing/2014/chart" uri="{C3380CC4-5D6E-409C-BE32-E72D297353CC}">
              <c16:uniqueId val="{00000011-5D10-4836-8625-F4BA04B81AB6}"/>
            </c:ext>
          </c:extLst>
        </c:ser>
        <c:dLbls>
          <c:showLegendKey val="0"/>
          <c:showVal val="0"/>
          <c:showCatName val="0"/>
          <c:showSerName val="0"/>
          <c:showPercent val="0"/>
          <c:showBubbleSize val="0"/>
        </c:dLbls>
        <c:axId val="670305040"/>
        <c:axId val="85282368"/>
      </c:scatterChart>
      <c:valAx>
        <c:axId val="6703050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Change in Full</a:t>
                </a:r>
                <a:r>
                  <a:rPr lang="en-US" b="1" baseline="0"/>
                  <a:t> Cost Recovery</a:t>
                </a:r>
                <a:endParaRPr lang="en-US" b="1"/>
              </a:p>
            </c:rich>
          </c:tx>
          <c:layout>
            <c:manualLayout>
              <c:xMode val="edge"/>
              <c:yMode val="edge"/>
              <c:x val="0.40509967351642018"/>
              <c:y val="0.9575574616327181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82368"/>
        <c:crosses val="autoZero"/>
        <c:crossBetween val="midCat"/>
      </c:valAx>
      <c:valAx>
        <c:axId val="85282368"/>
        <c:scaling>
          <c:orientation val="minMax"/>
          <c:min val="0.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Regulatory Autonomy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305040"/>
        <c:crosses val="autoZero"/>
        <c:crossBetween val="midCat"/>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a:solidFill>
                  <a:sysClr val="windowText" lastClr="000000"/>
                </a:solidFill>
              </a:rPr>
              <a:t>Cost Recovery and </a:t>
            </a:r>
            <a:br>
              <a:rPr lang="en-US" b="1">
                <a:solidFill>
                  <a:sysClr val="windowText" lastClr="000000"/>
                </a:solidFill>
              </a:rPr>
            </a:br>
            <a:r>
              <a:rPr lang="en-US" b="1">
                <a:solidFill>
                  <a:sysClr val="windowText" lastClr="000000"/>
                </a:solidFill>
              </a:rPr>
              <a:t>De Facto</a:t>
            </a:r>
            <a:r>
              <a:rPr lang="en-US" b="1" baseline="0">
                <a:solidFill>
                  <a:sysClr val="windowText" lastClr="000000"/>
                </a:solidFill>
              </a:rPr>
              <a:t> Regulatory Autonomy</a:t>
            </a:r>
            <a:r>
              <a:rPr lang="en-US" b="1">
                <a:solidFill>
                  <a:sysClr val="windowText" lastClr="000000"/>
                </a:solidFill>
              </a:rPr>
              <a:t> Index</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tx1"/>
              </a:solidFill>
              <a:ln w="9525">
                <a:noFill/>
              </a:ln>
              <a:effectLst/>
            </c:spPr>
          </c:marker>
          <c:dLbls>
            <c:dLbl>
              <c:idx val="0"/>
              <c:tx>
                <c:rich>
                  <a:bodyPr/>
                  <a:lstStyle/>
                  <a:p>
                    <a:fld id="{227B12C5-AEB6-4CC4-8A6D-401FD03EDAA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4CE-48B3-956C-CB3451D57A0C}"/>
                </c:ext>
              </c:extLst>
            </c:dLbl>
            <c:dLbl>
              <c:idx val="1"/>
              <c:tx>
                <c:rich>
                  <a:bodyPr/>
                  <a:lstStyle/>
                  <a:p>
                    <a:fld id="{0A1CCD47-8C3A-48BE-ADF8-C0DD71CB840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4CE-48B3-956C-CB3451D57A0C}"/>
                </c:ext>
              </c:extLst>
            </c:dLbl>
            <c:dLbl>
              <c:idx val="2"/>
              <c:tx>
                <c:rich>
                  <a:bodyPr/>
                  <a:lstStyle/>
                  <a:p>
                    <a:fld id="{E599D10E-D528-4DDC-8C3D-78B8F2AFBB2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4CE-48B3-956C-CB3451D57A0C}"/>
                </c:ext>
              </c:extLst>
            </c:dLbl>
            <c:dLbl>
              <c:idx val="3"/>
              <c:tx>
                <c:rich>
                  <a:bodyPr/>
                  <a:lstStyle/>
                  <a:p>
                    <a:fld id="{4702F412-E5E3-4B2B-BC6F-9F1E69ABBCA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4CE-48B3-956C-CB3451D57A0C}"/>
                </c:ext>
              </c:extLst>
            </c:dLbl>
            <c:dLbl>
              <c:idx val="4"/>
              <c:tx>
                <c:rich>
                  <a:bodyPr/>
                  <a:lstStyle/>
                  <a:p>
                    <a:fld id="{6876AFD5-1942-4655-AE80-27651BBB641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4CE-48B3-956C-CB3451D57A0C}"/>
                </c:ext>
              </c:extLst>
            </c:dLbl>
            <c:dLbl>
              <c:idx val="5"/>
              <c:tx>
                <c:rich>
                  <a:bodyPr/>
                  <a:lstStyle/>
                  <a:p>
                    <a:fld id="{49CED30B-D66A-4BA6-9DB8-FECA13988AB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4CE-48B3-956C-CB3451D57A0C}"/>
                </c:ext>
              </c:extLst>
            </c:dLbl>
            <c:dLbl>
              <c:idx val="6"/>
              <c:tx>
                <c:rich>
                  <a:bodyPr/>
                  <a:lstStyle/>
                  <a:p>
                    <a:fld id="{91DA23C6-E087-4906-8D28-9FE811401EC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4CE-48B3-956C-CB3451D57A0C}"/>
                </c:ext>
              </c:extLst>
            </c:dLbl>
            <c:dLbl>
              <c:idx val="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4CE-48B3-956C-CB3451D57A0C}"/>
                </c:ext>
              </c:extLst>
            </c:dLbl>
            <c:dLbl>
              <c:idx val="8"/>
              <c:tx>
                <c:rich>
                  <a:bodyPr/>
                  <a:lstStyle/>
                  <a:p>
                    <a:fld id="{5934FCB2-8D2E-4DF6-A875-42BDEDC58AE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4CE-48B3-956C-CB3451D57A0C}"/>
                </c:ext>
              </c:extLst>
            </c:dLbl>
            <c:dLbl>
              <c:idx val="9"/>
              <c:tx>
                <c:rich>
                  <a:bodyPr/>
                  <a:lstStyle/>
                  <a:p>
                    <a:fld id="{A4882E0E-BD18-469B-A27F-0A4A8EBD13D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4CE-48B3-956C-CB3451D57A0C}"/>
                </c:ext>
              </c:extLst>
            </c:dLbl>
            <c:dLbl>
              <c:idx val="10"/>
              <c:tx>
                <c:rich>
                  <a:bodyPr/>
                  <a:lstStyle/>
                  <a:p>
                    <a:fld id="{5A523725-3122-4C47-B056-73EE27377CD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4CE-48B3-956C-CB3451D57A0C}"/>
                </c:ext>
              </c:extLst>
            </c:dLbl>
            <c:dLbl>
              <c:idx val="11"/>
              <c:tx>
                <c:rich>
                  <a:bodyPr/>
                  <a:lstStyle/>
                  <a:p>
                    <a:fld id="{D44B4E3B-60E6-4DDD-8BBF-ABEBE194BC2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B4CE-48B3-956C-CB3451D57A0C}"/>
                </c:ext>
              </c:extLst>
            </c:dLbl>
            <c:dLbl>
              <c:idx val="12"/>
              <c:tx>
                <c:rich>
                  <a:bodyPr/>
                  <a:lstStyle/>
                  <a:p>
                    <a:fld id="{17BAC781-9C23-4F15-9AE1-7471B253FA3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B4CE-48B3-956C-CB3451D57A0C}"/>
                </c:ext>
              </c:extLst>
            </c:dLbl>
            <c:dLbl>
              <c:idx val="13"/>
              <c:tx>
                <c:rich>
                  <a:bodyPr/>
                  <a:lstStyle/>
                  <a:p>
                    <a:fld id="{42C8A18E-B165-48FF-AC3C-9EB16C37354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B4CE-48B3-956C-CB3451D57A0C}"/>
                </c:ext>
              </c:extLst>
            </c:dLbl>
            <c:dLbl>
              <c:idx val="14"/>
              <c:tx>
                <c:rich>
                  <a:bodyPr/>
                  <a:lstStyle/>
                  <a:p>
                    <a:fld id="{AB324184-400E-4358-BC5D-9EBAB901A2A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4CE-48B3-956C-CB3451D57A0C}"/>
                </c:ext>
              </c:extLst>
            </c:dLbl>
            <c:dLbl>
              <c:idx val="15"/>
              <c:tx>
                <c:rich>
                  <a:bodyPr/>
                  <a:lstStyle/>
                  <a:p>
                    <a:fld id="{B0D66B1F-FE8D-448B-985D-C2531A09727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B4CE-48B3-956C-CB3451D57A0C}"/>
                </c:ext>
              </c:extLst>
            </c:dLbl>
            <c:dLbl>
              <c:idx val="16"/>
              <c:tx>
                <c:rich>
                  <a:bodyPr/>
                  <a:lstStyle/>
                  <a:p>
                    <a:fld id="{92C04F73-31FC-4694-8AED-53B142C22D0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B4CE-48B3-956C-CB3451D57A0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Graphics!$C$332:$C$348</c:f>
              <c:numCache>
                <c:formatCode>0%</c:formatCode>
                <c:ptCount val="17"/>
                <c:pt idx="0">
                  <c:v>1.0406534418093973</c:v>
                </c:pt>
                <c:pt idx="1">
                  <c:v>0.65667288802700041</c:v>
                </c:pt>
                <c:pt idx="2">
                  <c:v>0.55498466885919051</c:v>
                </c:pt>
                <c:pt idx="3">
                  <c:v>0.37989174060478015</c:v>
                </c:pt>
                <c:pt idx="4">
                  <c:v>0.91442845373130077</c:v>
                </c:pt>
                <c:pt idx="5">
                  <c:v>0.44613518539373803</c:v>
                </c:pt>
                <c:pt idx="6">
                  <c:v>0.90104685738204815</c:v>
                </c:pt>
                <c:pt idx="7">
                  <c:v>0.84148148148148139</c:v>
                </c:pt>
                <c:pt idx="8">
                  <c:v>0.79621896963994743</c:v>
                </c:pt>
                <c:pt idx="9">
                  <c:v>0.98044528094054995</c:v>
                </c:pt>
                <c:pt idx="10">
                  <c:v>0.97973707583216474</c:v>
                </c:pt>
                <c:pt idx="11">
                  <c:v>0.7048048462356894</c:v>
                </c:pt>
                <c:pt idx="12">
                  <c:v>0.67199477884186576</c:v>
                </c:pt>
                <c:pt idx="13">
                  <c:v>0.67602992832109032</c:v>
                </c:pt>
                <c:pt idx="14">
                  <c:v>0.92310109790100714</c:v>
                </c:pt>
                <c:pt idx="15">
                  <c:v>1.0649581902118934</c:v>
                </c:pt>
                <c:pt idx="16">
                  <c:v>0.88941769703292295</c:v>
                </c:pt>
              </c:numCache>
            </c:numRef>
          </c:xVal>
          <c:yVal>
            <c:numRef>
              <c:f>Graphics!$J$332:$J$348</c:f>
              <c:numCache>
                <c:formatCode>0%</c:formatCode>
                <c:ptCount val="17"/>
                <c:pt idx="0">
                  <c:v>0.59659090909090906</c:v>
                </c:pt>
                <c:pt idx="1">
                  <c:v>0.69958333333333333</c:v>
                </c:pt>
                <c:pt idx="2">
                  <c:v>0.73053571428571429</c:v>
                </c:pt>
                <c:pt idx="3">
                  <c:v>0.73076923076923084</c:v>
                </c:pt>
                <c:pt idx="4">
                  <c:v>0.73076923076923084</c:v>
                </c:pt>
                <c:pt idx="5">
                  <c:v>0.73076923076923084</c:v>
                </c:pt>
                <c:pt idx="6">
                  <c:v>0.53410714285714289</c:v>
                </c:pt>
                <c:pt idx="8">
                  <c:v>0.71634615384615385</c:v>
                </c:pt>
                <c:pt idx="9">
                  <c:v>0.97916666666666663</c:v>
                </c:pt>
                <c:pt idx="10">
                  <c:v>0.54326923076923084</c:v>
                </c:pt>
                <c:pt idx="11">
                  <c:v>0.80208333333333326</c:v>
                </c:pt>
                <c:pt idx="12">
                  <c:v>0.34642857142857142</c:v>
                </c:pt>
                <c:pt idx="13">
                  <c:v>0.59375</c:v>
                </c:pt>
                <c:pt idx="14">
                  <c:v>0.77884615384615385</c:v>
                </c:pt>
                <c:pt idx="15">
                  <c:v>0.6830357142857143</c:v>
                </c:pt>
                <c:pt idx="16">
                  <c:v>0.16666666666666666</c:v>
                </c:pt>
              </c:numCache>
            </c:numRef>
          </c:yVal>
          <c:smooth val="0"/>
          <c:extLst>
            <c:ext xmlns:c15="http://schemas.microsoft.com/office/drawing/2012/chart" uri="{02D57815-91ED-43cb-92C2-25804820EDAC}">
              <c15:datalabelsRange>
                <c15:f>Graphics!$B$332:$B$348</c15:f>
                <c15:dlblRangeCache>
                  <c:ptCount val="17"/>
                  <c:pt idx="0">
                    <c:v>Colombia</c:v>
                  </c:pt>
                  <c:pt idx="1">
                    <c:v>Dominican Republic</c:v>
                  </c:pt>
                  <c:pt idx="2">
                    <c:v>Egypt, Arab Rep.</c:v>
                  </c:pt>
                  <c:pt idx="3">
                    <c:v>India - Andhra Pradesh</c:v>
                  </c:pt>
                  <c:pt idx="4">
                    <c:v>India - Odisha</c:v>
                  </c:pt>
                  <c:pt idx="5">
                    <c:v>India - Rajasthan</c:v>
                  </c:pt>
                  <c:pt idx="6">
                    <c:v>Kenya</c:v>
                  </c:pt>
                  <c:pt idx="7">
                    <c:v>Morocco</c:v>
                  </c:pt>
                  <c:pt idx="8">
                    <c:v>Pakistan</c:v>
                  </c:pt>
                  <c:pt idx="9">
                    <c:v>Peru</c:v>
                  </c:pt>
                  <c:pt idx="10">
                    <c:v>Philippines</c:v>
                  </c:pt>
                  <c:pt idx="11">
                    <c:v>Senegal</c:v>
                  </c:pt>
                  <c:pt idx="12">
                    <c:v>Tajikistan</c:v>
                  </c:pt>
                  <c:pt idx="13">
                    <c:v>Tanzania</c:v>
                  </c:pt>
                  <c:pt idx="14">
                    <c:v>Uganda</c:v>
                  </c:pt>
                  <c:pt idx="15">
                    <c:v>Ukraine</c:v>
                  </c:pt>
                  <c:pt idx="16">
                    <c:v>Vietnam</c:v>
                  </c:pt>
                </c15:dlblRangeCache>
              </c15:datalabelsRange>
            </c:ext>
            <c:ext xmlns:c16="http://schemas.microsoft.com/office/drawing/2014/chart" uri="{C3380CC4-5D6E-409C-BE32-E72D297353CC}">
              <c16:uniqueId val="{00000000-B4CE-48B3-956C-CB3451D57A0C}"/>
            </c:ext>
          </c:extLst>
        </c:ser>
        <c:dLbls>
          <c:showLegendKey val="0"/>
          <c:showVal val="0"/>
          <c:showCatName val="0"/>
          <c:showSerName val="0"/>
          <c:showPercent val="0"/>
          <c:showBubbleSize val="0"/>
        </c:dLbls>
        <c:axId val="670305040"/>
        <c:axId val="85282368"/>
      </c:scatterChart>
      <c:valAx>
        <c:axId val="670305040"/>
        <c:scaling>
          <c:orientation val="minMax"/>
          <c:min val="0.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Full</a:t>
                </a:r>
                <a:r>
                  <a:rPr lang="en-US" b="1" baseline="0"/>
                  <a:t> Cost Recovery</a:t>
                </a:r>
                <a:endParaRPr lang="en-US" b="1"/>
              </a:p>
            </c:rich>
          </c:tx>
          <c:layout>
            <c:manualLayout>
              <c:xMode val="edge"/>
              <c:yMode val="edge"/>
              <c:x val="0.40509967351642018"/>
              <c:y val="0.9575574616327181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82368"/>
        <c:crosses val="autoZero"/>
        <c:crossBetween val="midCat"/>
      </c:valAx>
      <c:valAx>
        <c:axId val="85282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Regulatory Autonomy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305040"/>
        <c:crosses val="autoZero"/>
        <c:crossBetween val="midCat"/>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Quasi-Fiscal</a:t>
            </a:r>
            <a:r>
              <a:rPr lang="en-US" b="1" baseline="0"/>
              <a:t> Deficit of the Power Sector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Graphics!$D$416</c:f>
              <c:strCache>
                <c:ptCount val="1"/>
                <c:pt idx="0">
                  <c:v>Collection losses</c:v>
                </c:pt>
              </c:strCache>
            </c:strRef>
          </c:tx>
          <c:spPr>
            <a:solidFill>
              <a:schemeClr val="accent1">
                <a:lumMod val="20000"/>
                <a:lumOff val="80000"/>
              </a:schemeClr>
            </a:solidFill>
            <a:ln>
              <a:noFill/>
            </a:ln>
            <a:effectLst/>
          </c:spPr>
          <c:invertIfNegative val="0"/>
          <c:cat>
            <c:strRef>
              <c:f>Graphics!$B$417:$B$433</c:f>
              <c:strCache>
                <c:ptCount val="17"/>
                <c:pt idx="0">
                  <c:v>India - Andhra Pradesh*</c:v>
                </c:pt>
                <c:pt idx="1">
                  <c:v>India - Rajasthan*</c:v>
                </c:pt>
                <c:pt idx="2">
                  <c:v>Tajikistan</c:v>
                </c:pt>
                <c:pt idx="3">
                  <c:v>Egypt, Arab Rep.</c:v>
                </c:pt>
                <c:pt idx="4">
                  <c:v>Senegal</c:v>
                </c:pt>
                <c:pt idx="5">
                  <c:v>Tanzania</c:v>
                </c:pt>
                <c:pt idx="6">
                  <c:v>Dominican Republic</c:v>
                </c:pt>
                <c:pt idx="7">
                  <c:v>Morocco</c:v>
                </c:pt>
                <c:pt idx="8">
                  <c:v>Pakistan</c:v>
                </c:pt>
                <c:pt idx="9">
                  <c:v>India - Odisha*</c:v>
                </c:pt>
                <c:pt idx="10">
                  <c:v>Kenya</c:v>
                </c:pt>
                <c:pt idx="11">
                  <c:v>Vietnam</c:v>
                </c:pt>
                <c:pt idx="12">
                  <c:v>Uganda</c:v>
                </c:pt>
                <c:pt idx="13">
                  <c:v>Philippines</c:v>
                </c:pt>
                <c:pt idx="14">
                  <c:v>Peru</c:v>
                </c:pt>
                <c:pt idx="15">
                  <c:v>Colombia</c:v>
                </c:pt>
                <c:pt idx="16">
                  <c:v>Ukraine</c:v>
                </c:pt>
              </c:strCache>
            </c:strRef>
          </c:cat>
          <c:val>
            <c:numRef>
              <c:f>Graphics!$D$417:$D$433</c:f>
              <c:numCache>
                <c:formatCode>0.00%</c:formatCode>
                <c:ptCount val="17"/>
                <c:pt idx="0">
                  <c:v>0</c:v>
                </c:pt>
                <c:pt idx="1">
                  <c:v>0</c:v>
                </c:pt>
                <c:pt idx="2">
                  <c:v>7.2439658518309693E-3</c:v>
                </c:pt>
                <c:pt idx="3">
                  <c:v>2.2422123466739208E-3</c:v>
                </c:pt>
                <c:pt idx="4">
                  <c:v>5.86661714517312E-4</c:v>
                </c:pt>
                <c:pt idx="5">
                  <c:v>-3.9301636104175351E-4</c:v>
                </c:pt>
                <c:pt idx="6">
                  <c:v>6.7368463403564497E-4</c:v>
                </c:pt>
                <c:pt idx="7">
                  <c:v>0</c:v>
                </c:pt>
                <c:pt idx="8">
                  <c:v>9.0875900250620974E-4</c:v>
                </c:pt>
                <c:pt idx="9">
                  <c:v>1.3480065518240727E-3</c:v>
                </c:pt>
                <c:pt idx="10">
                  <c:v>9.2405808670451139E-5</c:v>
                </c:pt>
                <c:pt idx="11">
                  <c:v>6.7220700665965796E-5</c:v>
                </c:pt>
                <c:pt idx="12">
                  <c:v>2.9233211012778668E-4</c:v>
                </c:pt>
                <c:pt idx="13">
                  <c:v>2.38899994194322E-5</c:v>
                </c:pt>
                <c:pt idx="14">
                  <c:v>5.4809720132750682E-5</c:v>
                </c:pt>
                <c:pt idx="15">
                  <c:v>1.4621203922610487E-4</c:v>
                </c:pt>
                <c:pt idx="16">
                  <c:v>0</c:v>
                </c:pt>
              </c:numCache>
            </c:numRef>
          </c:val>
          <c:extLst>
            <c:ext xmlns:c16="http://schemas.microsoft.com/office/drawing/2014/chart" uri="{C3380CC4-5D6E-409C-BE32-E72D297353CC}">
              <c16:uniqueId val="{00000000-B766-4FC0-862D-D6085FB89F31}"/>
            </c:ext>
          </c:extLst>
        </c:ser>
        <c:ser>
          <c:idx val="1"/>
          <c:order val="1"/>
          <c:tx>
            <c:strRef>
              <c:f>Graphics!$E$416</c:f>
              <c:strCache>
                <c:ptCount val="1"/>
                <c:pt idx="0">
                  <c:v>T&amp;D losses</c:v>
                </c:pt>
              </c:strCache>
            </c:strRef>
          </c:tx>
          <c:spPr>
            <a:solidFill>
              <a:schemeClr val="accent1">
                <a:lumMod val="60000"/>
                <a:lumOff val="40000"/>
              </a:schemeClr>
            </a:solidFill>
            <a:ln>
              <a:noFill/>
            </a:ln>
            <a:effectLst/>
          </c:spPr>
          <c:invertIfNegative val="0"/>
          <c:cat>
            <c:strRef>
              <c:f>Graphics!$B$417:$B$433</c:f>
              <c:strCache>
                <c:ptCount val="17"/>
                <c:pt idx="0">
                  <c:v>India - Andhra Pradesh*</c:v>
                </c:pt>
                <c:pt idx="1">
                  <c:v>India - Rajasthan*</c:v>
                </c:pt>
                <c:pt idx="2">
                  <c:v>Tajikistan</c:v>
                </c:pt>
                <c:pt idx="3">
                  <c:v>Egypt, Arab Rep.</c:v>
                </c:pt>
                <c:pt idx="4">
                  <c:v>Senegal</c:v>
                </c:pt>
                <c:pt idx="5">
                  <c:v>Tanzania</c:v>
                </c:pt>
                <c:pt idx="6">
                  <c:v>Dominican Republic</c:v>
                </c:pt>
                <c:pt idx="7">
                  <c:v>Morocco</c:v>
                </c:pt>
                <c:pt idx="8">
                  <c:v>Pakistan</c:v>
                </c:pt>
                <c:pt idx="9">
                  <c:v>India - Odisha*</c:v>
                </c:pt>
                <c:pt idx="10">
                  <c:v>Kenya</c:v>
                </c:pt>
                <c:pt idx="11">
                  <c:v>Vietnam</c:v>
                </c:pt>
                <c:pt idx="12">
                  <c:v>Uganda</c:v>
                </c:pt>
                <c:pt idx="13">
                  <c:v>Philippines</c:v>
                </c:pt>
                <c:pt idx="14">
                  <c:v>Peru</c:v>
                </c:pt>
                <c:pt idx="15">
                  <c:v>Colombia</c:v>
                </c:pt>
                <c:pt idx="16">
                  <c:v>Ukraine</c:v>
                </c:pt>
              </c:strCache>
            </c:strRef>
          </c:cat>
          <c:val>
            <c:numRef>
              <c:f>Graphics!$E$417:$E$433</c:f>
              <c:numCache>
                <c:formatCode>0.00%</c:formatCode>
                <c:ptCount val="17"/>
                <c:pt idx="0">
                  <c:v>2.4563036595769278E-3</c:v>
                </c:pt>
                <c:pt idx="1">
                  <c:v>9.093672036894946E-3</c:v>
                </c:pt>
                <c:pt idx="2">
                  <c:v>3.8746133159371725E-3</c:v>
                </c:pt>
                <c:pt idx="3">
                  <c:v>1.1399019755559201E-3</c:v>
                </c:pt>
                <c:pt idx="4">
                  <c:v>6.0174115289063695E-3</c:v>
                </c:pt>
                <c:pt idx="5">
                  <c:v>2.4304309245432943E-3</c:v>
                </c:pt>
                <c:pt idx="6">
                  <c:v>7.4346873832467273E-4</c:v>
                </c:pt>
                <c:pt idx="7">
                  <c:v>2.7246164216570535E-3</c:v>
                </c:pt>
                <c:pt idx="8">
                  <c:v>2.3183981903287724E-3</c:v>
                </c:pt>
                <c:pt idx="9">
                  <c:v>9.5366491897713509E-3</c:v>
                </c:pt>
                <c:pt idx="10">
                  <c:v>2.9432942524964634E-3</c:v>
                </c:pt>
                <c:pt idx="11">
                  <c:v>5.3337088469104538E-4</c:v>
                </c:pt>
                <c:pt idx="12">
                  <c:v>4.3838135352649819E-3</c:v>
                </c:pt>
                <c:pt idx="13">
                  <c:v>5.188249261297176E-4</c:v>
                </c:pt>
                <c:pt idx="14">
                  <c:v>8.562378458131153E-5</c:v>
                </c:pt>
                <c:pt idx="15">
                  <c:v>1.2679105263662242E-4</c:v>
                </c:pt>
                <c:pt idx="16">
                  <c:v>6.0507132194399542E-3</c:v>
                </c:pt>
              </c:numCache>
            </c:numRef>
          </c:val>
          <c:extLst>
            <c:ext xmlns:c16="http://schemas.microsoft.com/office/drawing/2014/chart" uri="{C3380CC4-5D6E-409C-BE32-E72D297353CC}">
              <c16:uniqueId val="{00000001-B766-4FC0-862D-D6085FB89F31}"/>
            </c:ext>
          </c:extLst>
        </c:ser>
        <c:ser>
          <c:idx val="2"/>
          <c:order val="2"/>
          <c:tx>
            <c:strRef>
              <c:f>Graphics!$F$416</c:f>
              <c:strCache>
                <c:ptCount val="1"/>
                <c:pt idx="0">
                  <c:v>Underpricing</c:v>
                </c:pt>
              </c:strCache>
            </c:strRef>
          </c:tx>
          <c:spPr>
            <a:solidFill>
              <a:schemeClr val="accent1">
                <a:lumMod val="50000"/>
              </a:schemeClr>
            </a:solidFill>
            <a:ln>
              <a:noFill/>
            </a:ln>
            <a:effectLst/>
          </c:spPr>
          <c:invertIfNegative val="0"/>
          <c:cat>
            <c:strRef>
              <c:f>Graphics!$B$417:$B$433</c:f>
              <c:strCache>
                <c:ptCount val="17"/>
                <c:pt idx="0">
                  <c:v>India - Andhra Pradesh*</c:v>
                </c:pt>
                <c:pt idx="1">
                  <c:v>India - Rajasthan*</c:v>
                </c:pt>
                <c:pt idx="2">
                  <c:v>Tajikistan</c:v>
                </c:pt>
                <c:pt idx="3">
                  <c:v>Egypt, Arab Rep.</c:v>
                </c:pt>
                <c:pt idx="4">
                  <c:v>Senegal</c:v>
                </c:pt>
                <c:pt idx="5">
                  <c:v>Tanzania</c:v>
                </c:pt>
                <c:pt idx="6">
                  <c:v>Dominican Republic</c:v>
                </c:pt>
                <c:pt idx="7">
                  <c:v>Morocco</c:v>
                </c:pt>
                <c:pt idx="8">
                  <c:v>Pakistan</c:v>
                </c:pt>
                <c:pt idx="9">
                  <c:v>India - Odisha*</c:v>
                </c:pt>
                <c:pt idx="10">
                  <c:v>Kenya</c:v>
                </c:pt>
                <c:pt idx="11">
                  <c:v>Vietnam</c:v>
                </c:pt>
                <c:pt idx="12">
                  <c:v>Uganda</c:v>
                </c:pt>
                <c:pt idx="13">
                  <c:v>Philippines</c:v>
                </c:pt>
                <c:pt idx="14">
                  <c:v>Peru</c:v>
                </c:pt>
                <c:pt idx="15">
                  <c:v>Colombia</c:v>
                </c:pt>
                <c:pt idx="16">
                  <c:v>Ukraine</c:v>
                </c:pt>
              </c:strCache>
            </c:strRef>
          </c:cat>
          <c:val>
            <c:numRef>
              <c:f>Graphics!$F$417:$F$433</c:f>
              <c:numCache>
                <c:formatCode>0.00%</c:formatCode>
                <c:ptCount val="17"/>
                <c:pt idx="0">
                  <c:v>3.9611077523044103E-2</c:v>
                </c:pt>
                <c:pt idx="1">
                  <c:v>2.8005376406726519E-2</c:v>
                </c:pt>
                <c:pt idx="2">
                  <c:v>9.0991556306264775E-3</c:v>
                </c:pt>
                <c:pt idx="3">
                  <c:v>1.1448576489802822E-2</c:v>
                </c:pt>
                <c:pt idx="4">
                  <c:v>6.5634808919379992E-3</c:v>
                </c:pt>
                <c:pt idx="5">
                  <c:v>4.0094800987723342E-3</c:v>
                </c:pt>
                <c:pt idx="6">
                  <c:v>4.5640420368213679E-3</c:v>
                </c:pt>
                <c:pt idx="7">
                  <c:v>2.8382813890415284E-3</c:v>
                </c:pt>
                <c:pt idx="8">
                  <c:v>4.6428269921864701E-4</c:v>
                </c:pt>
                <c:pt idx="9">
                  <c:v>-8.0765086791574469E-3</c:v>
                </c:pt>
                <c:pt idx="10">
                  <c:v>-9.1111510382751689E-4</c:v>
                </c:pt>
                <c:pt idx="11">
                  <c:v>1.151842804914479E-3</c:v>
                </c:pt>
                <c:pt idx="12">
                  <c:v>-3.0268131580881044E-3</c:v>
                </c:pt>
                <c:pt idx="13">
                  <c:v>-2.7726945757546488E-5</c:v>
                </c:pt>
                <c:pt idx="14">
                  <c:v>3.1213860113107034E-5</c:v>
                </c:pt>
                <c:pt idx="15">
                  <c:v>-3.1074503223469323E-4</c:v>
                </c:pt>
                <c:pt idx="16">
                  <c:v>-6.2042555770646787E-3</c:v>
                </c:pt>
              </c:numCache>
            </c:numRef>
          </c:val>
          <c:extLst>
            <c:ext xmlns:c16="http://schemas.microsoft.com/office/drawing/2014/chart" uri="{C3380CC4-5D6E-409C-BE32-E72D297353CC}">
              <c16:uniqueId val="{00000002-B766-4FC0-862D-D6085FB89F31}"/>
            </c:ext>
          </c:extLst>
        </c:ser>
        <c:dLbls>
          <c:showLegendKey val="0"/>
          <c:showVal val="0"/>
          <c:showCatName val="0"/>
          <c:showSerName val="0"/>
          <c:showPercent val="0"/>
          <c:showBubbleSize val="0"/>
        </c:dLbls>
        <c:gapWidth val="150"/>
        <c:overlap val="100"/>
        <c:axId val="492530880"/>
        <c:axId val="338141200"/>
      </c:barChart>
      <c:catAx>
        <c:axId val="49253088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141200"/>
        <c:crosses val="autoZero"/>
        <c:auto val="1"/>
        <c:lblAlgn val="ctr"/>
        <c:lblOffset val="100"/>
        <c:noMultiLvlLbl val="0"/>
      </c:catAx>
      <c:valAx>
        <c:axId val="3381412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5308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a:solidFill>
                  <a:sysClr val="windowText" lastClr="000000"/>
                </a:solidFill>
              </a:rPr>
              <a:t>Cost Recovery and Inclusive</a:t>
            </a:r>
            <a:r>
              <a:rPr lang="en-US" b="1" baseline="0">
                <a:solidFill>
                  <a:sysClr val="windowText" lastClr="000000"/>
                </a:solidFill>
              </a:rPr>
              <a:t> Development Index</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tx1"/>
              </a:solidFill>
              <a:ln w="9525">
                <a:noFill/>
              </a:ln>
              <a:effectLst/>
            </c:spPr>
          </c:marker>
          <c:dLbls>
            <c:dLbl>
              <c:idx val="0"/>
              <c:tx>
                <c:rich>
                  <a:bodyPr/>
                  <a:lstStyle/>
                  <a:p>
                    <a:fld id="{86D54B8C-4D15-461C-8026-995F619C336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D49B-467F-9DC5-95E9AA525279}"/>
                </c:ext>
              </c:extLst>
            </c:dLbl>
            <c:dLbl>
              <c:idx val="1"/>
              <c:tx>
                <c:rich>
                  <a:bodyPr/>
                  <a:lstStyle/>
                  <a:p>
                    <a:fld id="{5F21DABB-AA2F-430D-BC4D-022C3623199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D49B-467F-9DC5-95E9AA525279}"/>
                </c:ext>
              </c:extLst>
            </c:dLbl>
            <c:dLbl>
              <c:idx val="2"/>
              <c:tx>
                <c:rich>
                  <a:bodyPr/>
                  <a:lstStyle/>
                  <a:p>
                    <a:fld id="{B4538A0C-9DDD-4452-B7A4-B8AF8F37B47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D49B-467F-9DC5-95E9AA525279}"/>
                </c:ext>
              </c:extLst>
            </c:dLbl>
            <c:dLbl>
              <c:idx val="3"/>
              <c:layout>
                <c:manualLayout>
                  <c:x val="-9.0711627115809865E-2"/>
                  <c:y val="-4.1814489851151389E-2"/>
                </c:manualLayout>
              </c:layout>
              <c:tx>
                <c:rich>
                  <a:bodyPr/>
                  <a:lstStyle/>
                  <a:p>
                    <a:fld id="{A6A6D018-D87B-4483-B76E-BA68242CCB0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D49B-467F-9DC5-95E9AA525279}"/>
                </c:ext>
              </c:extLst>
            </c:dLbl>
            <c:dLbl>
              <c:idx val="4"/>
              <c:tx>
                <c:rich>
                  <a:bodyPr/>
                  <a:lstStyle/>
                  <a:p>
                    <a:fld id="{41C2FE20-A09C-4244-ADAD-453D44BCF8A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D49B-467F-9DC5-95E9AA525279}"/>
                </c:ext>
              </c:extLst>
            </c:dLbl>
            <c:dLbl>
              <c:idx val="5"/>
              <c:layout>
                <c:manualLayout>
                  <c:x val="-6.1195075251632265E-2"/>
                  <c:y val="4.4602122507894713E-2"/>
                </c:manualLayout>
              </c:layout>
              <c:tx>
                <c:rich>
                  <a:bodyPr/>
                  <a:lstStyle/>
                  <a:p>
                    <a:fld id="{FC87E65C-D673-4BC5-B179-994DF802354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D49B-467F-9DC5-95E9AA525279}"/>
                </c:ext>
              </c:extLst>
            </c:dLbl>
            <c:dLbl>
              <c:idx val="6"/>
              <c:layout>
                <c:manualLayout>
                  <c:x val="-1.7134621070457021E-2"/>
                  <c:y val="-4.4602122507894922E-2"/>
                </c:manualLayout>
              </c:layout>
              <c:tx>
                <c:rich>
                  <a:bodyPr/>
                  <a:lstStyle/>
                  <a:p>
                    <a:fld id="{6D82653A-95F9-4DCB-9DB0-1FECE100DDF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D49B-467F-9DC5-95E9AA525279}"/>
                </c:ext>
              </c:extLst>
            </c:dLbl>
            <c:dLbl>
              <c:idx val="7"/>
              <c:tx>
                <c:rich>
                  <a:bodyPr/>
                  <a:lstStyle/>
                  <a:p>
                    <a:fld id="{33041036-4412-49A7-928A-BD9476381DF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D49B-467F-9DC5-95E9AA525279}"/>
                </c:ext>
              </c:extLst>
            </c:dLbl>
            <c:dLbl>
              <c:idx val="8"/>
              <c:tx>
                <c:rich>
                  <a:bodyPr/>
                  <a:lstStyle/>
                  <a:p>
                    <a:fld id="{089F9315-99E0-4177-BE54-FDBC56E1809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D49B-467F-9DC5-95E9AA525279}"/>
                </c:ext>
              </c:extLst>
            </c:dLbl>
            <c:dLbl>
              <c:idx val="9"/>
              <c:tx>
                <c:rich>
                  <a:bodyPr/>
                  <a:lstStyle/>
                  <a:p>
                    <a:fld id="{C17CCFB2-E634-4BBE-A0A8-0E898DB8C67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D49B-467F-9DC5-95E9AA525279}"/>
                </c:ext>
              </c:extLst>
            </c:dLbl>
            <c:dLbl>
              <c:idx val="10"/>
              <c:tx>
                <c:rich>
                  <a:bodyPr/>
                  <a:lstStyle/>
                  <a:p>
                    <a:fld id="{A7C0B1E4-8F52-4162-A49C-CCF6D259E5F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D49B-467F-9DC5-95E9AA525279}"/>
                </c:ext>
              </c:extLst>
            </c:dLbl>
            <c:dLbl>
              <c:idx val="11"/>
              <c:tx>
                <c:rich>
                  <a:bodyPr/>
                  <a:lstStyle/>
                  <a:p>
                    <a:fld id="{BF4B70D9-705D-4A90-8C3C-E4C50206EF5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D49B-467F-9DC5-95E9AA525279}"/>
                </c:ext>
              </c:extLst>
            </c:dLbl>
            <c:dLbl>
              <c:idx val="12"/>
              <c:layout>
                <c:manualLayout>
                  <c:x val="-6.3642878261697511E-2"/>
                  <c:y val="-3.9026857194407967E-2"/>
                </c:manualLayout>
              </c:layout>
              <c:tx>
                <c:rich>
                  <a:bodyPr/>
                  <a:lstStyle/>
                  <a:p>
                    <a:fld id="{47C74982-7056-486C-9FB8-B7820334C2A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D49B-467F-9DC5-95E9AA525279}"/>
                </c:ext>
              </c:extLst>
            </c:dLbl>
            <c:dLbl>
              <c:idx val="13"/>
              <c:tx>
                <c:rich>
                  <a:bodyPr/>
                  <a:lstStyle/>
                  <a:p>
                    <a:fld id="{3BCB3EED-AE05-4184-B769-3A593E06DFB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D49B-467F-9DC5-95E9AA525279}"/>
                </c:ext>
              </c:extLst>
            </c:dLbl>
            <c:dLbl>
              <c:idx val="14"/>
              <c:layout>
                <c:manualLayout>
                  <c:x val="7.8329696322089068E-2"/>
                  <c:y val="-1.0221201665198717E-16"/>
                </c:manualLayout>
              </c:layout>
              <c:tx>
                <c:rich>
                  <a:bodyPr/>
                  <a:lstStyle/>
                  <a:p>
                    <a:fld id="{8069F6DF-DFF0-4E5F-8954-E88815FA996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D49B-467F-9DC5-95E9AA525279}"/>
                </c:ext>
              </c:extLst>
            </c:dLbl>
            <c:dLbl>
              <c:idx val="15"/>
              <c:tx>
                <c:rich>
                  <a:bodyPr/>
                  <a:lstStyle/>
                  <a:p>
                    <a:fld id="{61A20B19-AB7E-4392-BB62-92D84077A4A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D49B-467F-9DC5-95E9AA525279}"/>
                </c:ext>
              </c:extLst>
            </c:dLbl>
            <c:dLbl>
              <c:idx val="16"/>
              <c:tx>
                <c:rich>
                  <a:bodyPr/>
                  <a:lstStyle/>
                  <a:p>
                    <a:fld id="{DFFB0BA3-A6C9-483F-A80D-551AFE9AE7D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D49B-467F-9DC5-95E9AA52527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Graphics!$C$332:$C$348</c:f>
              <c:numCache>
                <c:formatCode>0%</c:formatCode>
                <c:ptCount val="17"/>
                <c:pt idx="0">
                  <c:v>1.0406534418093973</c:v>
                </c:pt>
                <c:pt idx="1">
                  <c:v>0.65667288802700041</c:v>
                </c:pt>
                <c:pt idx="2">
                  <c:v>0.55498466885919051</c:v>
                </c:pt>
                <c:pt idx="3">
                  <c:v>0.37989174060478015</c:v>
                </c:pt>
                <c:pt idx="4">
                  <c:v>0.91442845373130077</c:v>
                </c:pt>
                <c:pt idx="5">
                  <c:v>0.44613518539373803</c:v>
                </c:pt>
                <c:pt idx="6">
                  <c:v>0.90104685738204815</c:v>
                </c:pt>
                <c:pt idx="7">
                  <c:v>0.84148148148148139</c:v>
                </c:pt>
                <c:pt idx="8">
                  <c:v>0.79621896963994743</c:v>
                </c:pt>
                <c:pt idx="9">
                  <c:v>0.98044528094054995</c:v>
                </c:pt>
                <c:pt idx="10">
                  <c:v>0.97973707583216474</c:v>
                </c:pt>
                <c:pt idx="11">
                  <c:v>0.7048048462356894</c:v>
                </c:pt>
                <c:pt idx="12">
                  <c:v>0.67199477884186576</c:v>
                </c:pt>
                <c:pt idx="13">
                  <c:v>0.67602992832109032</c:v>
                </c:pt>
                <c:pt idx="14">
                  <c:v>0.92310109790100714</c:v>
                </c:pt>
                <c:pt idx="15">
                  <c:v>1.0649581902118934</c:v>
                </c:pt>
                <c:pt idx="16">
                  <c:v>0.88941769703292295</c:v>
                </c:pt>
              </c:numCache>
            </c:numRef>
          </c:xVal>
          <c:yVal>
            <c:numRef>
              <c:f>Graphics!$F$332:$F$348</c:f>
              <c:numCache>
                <c:formatCode>General</c:formatCode>
                <c:ptCount val="17"/>
                <c:pt idx="0">
                  <c:v>4.01</c:v>
                </c:pt>
                <c:pt idx="1">
                  <c:v>4.1900000000000004</c:v>
                </c:pt>
                <c:pt idx="2">
                  <c:v>2.84</c:v>
                </c:pt>
                <c:pt idx="3">
                  <c:v>3.09</c:v>
                </c:pt>
                <c:pt idx="4">
                  <c:v>3.09</c:v>
                </c:pt>
                <c:pt idx="5">
                  <c:v>3.09</c:v>
                </c:pt>
                <c:pt idx="6">
                  <c:v>3.23</c:v>
                </c:pt>
                <c:pt idx="7">
                  <c:v>0</c:v>
                </c:pt>
                <c:pt idx="8">
                  <c:v>3.55</c:v>
                </c:pt>
                <c:pt idx="9">
                  <c:v>4.29</c:v>
                </c:pt>
                <c:pt idx="10">
                  <c:v>3.83</c:v>
                </c:pt>
                <c:pt idx="11">
                  <c:v>3.09</c:v>
                </c:pt>
                <c:pt idx="12">
                  <c:v>3.52</c:v>
                </c:pt>
                <c:pt idx="13">
                  <c:v>3.43</c:v>
                </c:pt>
                <c:pt idx="14">
                  <c:v>3.21</c:v>
                </c:pt>
                <c:pt idx="15">
                  <c:v>3.42</c:v>
                </c:pt>
                <c:pt idx="16">
                  <c:v>3.98</c:v>
                </c:pt>
              </c:numCache>
            </c:numRef>
          </c:yVal>
          <c:smooth val="0"/>
          <c:extLst>
            <c:ext xmlns:c15="http://schemas.microsoft.com/office/drawing/2012/chart" uri="{02D57815-91ED-43cb-92C2-25804820EDAC}">
              <c15:datalabelsRange>
                <c15:f>Graphics!$B$332:$B$348</c15:f>
                <c15:dlblRangeCache>
                  <c:ptCount val="17"/>
                  <c:pt idx="0">
                    <c:v>Colombia</c:v>
                  </c:pt>
                  <c:pt idx="1">
                    <c:v>Dominican Republic</c:v>
                  </c:pt>
                  <c:pt idx="2">
                    <c:v>Egypt, Arab Rep.</c:v>
                  </c:pt>
                  <c:pt idx="3">
                    <c:v>India - Andhra Pradesh</c:v>
                  </c:pt>
                  <c:pt idx="4">
                    <c:v>India - Odisha</c:v>
                  </c:pt>
                  <c:pt idx="5">
                    <c:v>India - Rajasthan</c:v>
                  </c:pt>
                  <c:pt idx="6">
                    <c:v>Kenya</c:v>
                  </c:pt>
                  <c:pt idx="7">
                    <c:v>Morocco</c:v>
                  </c:pt>
                  <c:pt idx="8">
                    <c:v>Pakistan</c:v>
                  </c:pt>
                  <c:pt idx="9">
                    <c:v>Peru</c:v>
                  </c:pt>
                  <c:pt idx="10">
                    <c:v>Philippines</c:v>
                  </c:pt>
                  <c:pt idx="11">
                    <c:v>Senegal</c:v>
                  </c:pt>
                  <c:pt idx="12">
                    <c:v>Tajikistan</c:v>
                  </c:pt>
                  <c:pt idx="13">
                    <c:v>Tanzania</c:v>
                  </c:pt>
                  <c:pt idx="14">
                    <c:v>Uganda</c:v>
                  </c:pt>
                  <c:pt idx="15">
                    <c:v>Ukraine</c:v>
                  </c:pt>
                  <c:pt idx="16">
                    <c:v>Vietnam</c:v>
                  </c:pt>
                </c15:dlblRangeCache>
              </c15:datalabelsRange>
            </c:ext>
            <c:ext xmlns:c16="http://schemas.microsoft.com/office/drawing/2014/chart" uri="{C3380CC4-5D6E-409C-BE32-E72D297353CC}">
              <c16:uniqueId val="{00000011-D49B-467F-9DC5-95E9AA525279}"/>
            </c:ext>
          </c:extLst>
        </c:ser>
        <c:dLbls>
          <c:showLegendKey val="0"/>
          <c:showVal val="0"/>
          <c:showCatName val="0"/>
          <c:showSerName val="0"/>
          <c:showPercent val="0"/>
          <c:showBubbleSize val="0"/>
        </c:dLbls>
        <c:axId val="670305040"/>
        <c:axId val="85282368"/>
      </c:scatterChart>
      <c:valAx>
        <c:axId val="670305040"/>
        <c:scaling>
          <c:orientation val="minMax"/>
          <c:min val="0.30000000000000004"/>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Full</a:t>
                </a:r>
                <a:r>
                  <a:rPr lang="en-US" b="1" baseline="0"/>
                  <a:t> Cost Recovery</a:t>
                </a:r>
                <a:endParaRPr lang="en-US" b="1"/>
              </a:p>
            </c:rich>
          </c:tx>
          <c:layout>
            <c:manualLayout>
              <c:xMode val="edge"/>
              <c:yMode val="edge"/>
              <c:x val="0.40509967351642018"/>
              <c:y val="0.9575574616327181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82368"/>
        <c:crosses val="autoZero"/>
        <c:crossBetween val="midCat"/>
      </c:valAx>
      <c:valAx>
        <c:axId val="85282368"/>
        <c:scaling>
          <c:orientation val="minMax"/>
          <c:min val="2.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Inclusive</a:t>
                </a:r>
                <a:r>
                  <a:rPr lang="en-US" b="1" baseline="0"/>
                  <a:t> Development Index</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305040"/>
        <c:crosses val="autoZero"/>
        <c:crossBetween val="midCat"/>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Affordability and Cost Recovery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tx1"/>
              </a:solidFill>
              <a:ln w="9525">
                <a:noFill/>
              </a:ln>
              <a:effectLst/>
            </c:spPr>
          </c:marker>
          <c:dLbls>
            <c:dLbl>
              <c:idx val="0"/>
              <c:tx>
                <c:rich>
                  <a:bodyPr/>
                  <a:lstStyle/>
                  <a:p>
                    <a:fld id="{4334BEDD-24D2-4474-8088-E18A03274B7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AA6-4B63-96FE-1A9D962C3CDD}"/>
                </c:ext>
              </c:extLst>
            </c:dLbl>
            <c:dLbl>
              <c:idx val="1"/>
              <c:layout>
                <c:manualLayout>
                  <c:x val="-8.4653411925231972E-2"/>
                  <c:y val="3.468096869764245E-2"/>
                </c:manualLayout>
              </c:layout>
              <c:tx>
                <c:rich>
                  <a:bodyPr/>
                  <a:lstStyle/>
                  <a:p>
                    <a:fld id="{9723541A-7FD1-4A2F-9514-3D5E5BA4566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4AA6-4B63-96FE-1A9D962C3CDD}"/>
                </c:ext>
              </c:extLst>
            </c:dLbl>
            <c:dLbl>
              <c:idx val="2"/>
              <c:tx>
                <c:rich>
                  <a:bodyPr/>
                  <a:lstStyle/>
                  <a:p>
                    <a:fld id="{F1DE881E-63CF-4907-8935-46CE988EF39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4AA6-4B63-96FE-1A9D962C3CDD}"/>
                </c:ext>
              </c:extLst>
            </c:dLbl>
            <c:dLbl>
              <c:idx val="3"/>
              <c:layout>
                <c:manualLayout>
                  <c:x val="-6.4062041456932256E-2"/>
                  <c:y val="-5.8690870103702705E-2"/>
                </c:manualLayout>
              </c:layout>
              <c:tx>
                <c:rich>
                  <a:bodyPr/>
                  <a:lstStyle/>
                  <a:p>
                    <a:fld id="{BD6B8786-BED2-4427-B4C6-57331B537A8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AA6-4B63-96FE-1A9D962C3CDD}"/>
                </c:ext>
              </c:extLst>
            </c:dLbl>
            <c:dLbl>
              <c:idx val="4"/>
              <c:tx>
                <c:rich>
                  <a:bodyPr/>
                  <a:lstStyle/>
                  <a:p>
                    <a:fld id="{073AC632-525F-4075-B2C5-ED4BD284D2F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4AA6-4B63-96FE-1A9D962C3CDD}"/>
                </c:ext>
              </c:extLst>
            </c:dLbl>
            <c:dLbl>
              <c:idx val="5"/>
              <c:tx>
                <c:rich>
                  <a:bodyPr/>
                  <a:lstStyle/>
                  <a:p>
                    <a:fld id="{5FA2FC0D-4C30-4BAA-AE75-3D8CDBC777F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4AA6-4B63-96FE-1A9D962C3CDD}"/>
                </c:ext>
              </c:extLst>
            </c:dLbl>
            <c:dLbl>
              <c:idx val="6"/>
              <c:tx>
                <c:rich>
                  <a:bodyPr/>
                  <a:lstStyle/>
                  <a:p>
                    <a:fld id="{45D12A11-47C2-4190-BC17-1F599119833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4AA6-4B63-96FE-1A9D962C3CDD}"/>
                </c:ext>
              </c:extLst>
            </c:dLbl>
            <c:dLbl>
              <c:idx val="7"/>
              <c:tx>
                <c:rich>
                  <a:bodyPr/>
                  <a:lstStyle/>
                  <a:p>
                    <a:fld id="{B9756188-EDE1-4F77-B52A-076DD85C818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4AA6-4B63-96FE-1A9D962C3CDD}"/>
                </c:ext>
              </c:extLst>
            </c:dLbl>
            <c:dLbl>
              <c:idx val="8"/>
              <c:tx>
                <c:rich>
                  <a:bodyPr/>
                  <a:lstStyle/>
                  <a:p>
                    <a:fld id="{90083E6F-B124-4AE2-9822-E2945869A73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4AA6-4B63-96FE-1A9D962C3CDD}"/>
                </c:ext>
              </c:extLst>
            </c:dLbl>
            <c:dLbl>
              <c:idx val="9"/>
              <c:tx>
                <c:rich>
                  <a:bodyPr/>
                  <a:lstStyle/>
                  <a:p>
                    <a:fld id="{8B8B61B6-6083-4BB1-A44C-5192BFEF65E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4AA6-4B63-96FE-1A9D962C3CDD}"/>
                </c:ext>
              </c:extLst>
            </c:dLbl>
            <c:dLbl>
              <c:idx val="10"/>
              <c:tx>
                <c:rich>
                  <a:bodyPr/>
                  <a:lstStyle/>
                  <a:p>
                    <a:fld id="{DBFE86C7-17E7-437A-B2B3-98F77F7745F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4AA6-4B63-96FE-1A9D962C3CDD}"/>
                </c:ext>
              </c:extLst>
            </c:dLbl>
            <c:dLbl>
              <c:idx val="11"/>
              <c:tx>
                <c:rich>
                  <a:bodyPr/>
                  <a:lstStyle/>
                  <a:p>
                    <a:fld id="{1BA96E5E-B726-42E1-9374-8B381C0FF55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4AA6-4B63-96FE-1A9D962C3CDD}"/>
                </c:ext>
              </c:extLst>
            </c:dLbl>
            <c:dLbl>
              <c:idx val="12"/>
              <c:tx>
                <c:rich>
                  <a:bodyPr/>
                  <a:lstStyle/>
                  <a:p>
                    <a:fld id="{45346795-83F2-4970-9A02-346D157438F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4AA6-4B63-96FE-1A9D962C3CDD}"/>
                </c:ext>
              </c:extLst>
            </c:dLbl>
            <c:dLbl>
              <c:idx val="13"/>
              <c:layout>
                <c:manualLayout>
                  <c:x val="-7.3213761665065505E-2"/>
                  <c:y val="-4.535203598922484E-2"/>
                </c:manualLayout>
              </c:layout>
              <c:tx>
                <c:rich>
                  <a:bodyPr/>
                  <a:lstStyle/>
                  <a:p>
                    <a:fld id="{16A1C858-5FD2-4369-97D5-9A38EFCC359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4AA6-4B63-96FE-1A9D962C3CDD}"/>
                </c:ext>
              </c:extLst>
            </c:dLbl>
            <c:dLbl>
              <c:idx val="14"/>
              <c:tx>
                <c:rich>
                  <a:bodyPr/>
                  <a:lstStyle/>
                  <a:p>
                    <a:fld id="{A11E8A80-F055-41D8-9C8F-54565C15CFC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4AA6-4B63-96FE-1A9D962C3CDD}"/>
                </c:ext>
              </c:extLst>
            </c:dLbl>
            <c:dLbl>
              <c:idx val="15"/>
              <c:tx>
                <c:rich>
                  <a:bodyPr/>
                  <a:lstStyle/>
                  <a:p>
                    <a:fld id="{9ABC78EE-A1AD-4C0F-BFA9-3CDFAE7522D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4AA6-4B63-96FE-1A9D962C3CDD}"/>
                </c:ext>
              </c:extLst>
            </c:dLbl>
            <c:dLbl>
              <c:idx val="16"/>
              <c:tx>
                <c:rich>
                  <a:bodyPr/>
                  <a:lstStyle/>
                  <a:p>
                    <a:fld id="{EF537C7F-52CF-47C2-848F-B44558ADF11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4AA6-4B63-96FE-1A9D962C3CD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Graphics!$D$469:$D$485</c:f>
              <c:numCache>
                <c:formatCode>0%</c:formatCode>
                <c:ptCount val="17"/>
                <c:pt idx="0">
                  <c:v>1.0406534418093973</c:v>
                </c:pt>
                <c:pt idx="1">
                  <c:v>0.65667288802700041</c:v>
                </c:pt>
                <c:pt idx="2">
                  <c:v>0.55498466885919051</c:v>
                </c:pt>
                <c:pt idx="3">
                  <c:v>0.37989174060478015</c:v>
                </c:pt>
                <c:pt idx="4">
                  <c:v>0.91442845373130077</c:v>
                </c:pt>
                <c:pt idx="5">
                  <c:v>0.44613518539373803</c:v>
                </c:pt>
                <c:pt idx="6">
                  <c:v>0.90104685738204815</c:v>
                </c:pt>
                <c:pt idx="7">
                  <c:v>0.84148148148148139</c:v>
                </c:pt>
                <c:pt idx="8">
                  <c:v>0.79621896963994743</c:v>
                </c:pt>
                <c:pt idx="9">
                  <c:v>0.98044528094054995</c:v>
                </c:pt>
                <c:pt idx="10">
                  <c:v>0.97973707583216474</c:v>
                </c:pt>
                <c:pt idx="11">
                  <c:v>0.7048048462356894</c:v>
                </c:pt>
                <c:pt idx="12">
                  <c:v>0.67199477884186576</c:v>
                </c:pt>
                <c:pt idx="13">
                  <c:v>0.67602992832109032</c:v>
                </c:pt>
                <c:pt idx="14">
                  <c:v>0.92310109790100714</c:v>
                </c:pt>
                <c:pt idx="15">
                  <c:v>1.0649581902118934</c:v>
                </c:pt>
                <c:pt idx="16">
                  <c:v>0.88941769703292295</c:v>
                </c:pt>
              </c:numCache>
            </c:numRef>
          </c:xVal>
          <c:yVal>
            <c:numRef>
              <c:f>Graphics!$E$469:$E$485</c:f>
              <c:numCache>
                <c:formatCode>0.00%</c:formatCode>
                <c:ptCount val="17"/>
                <c:pt idx="0">
                  <c:v>1.8249863256617121E-2</c:v>
                </c:pt>
                <c:pt idx="1">
                  <c:v>2.0171282660284118E-2</c:v>
                </c:pt>
                <c:pt idx="2">
                  <c:v>8.7970386585890239E-4</c:v>
                </c:pt>
                <c:pt idx="3">
                  <c:v>3.9797502525159636E-3</c:v>
                </c:pt>
                <c:pt idx="4">
                  <c:v>3.9797502525159636E-3</c:v>
                </c:pt>
                <c:pt idx="5">
                  <c:v>3.9797502525159636E-3</c:v>
                </c:pt>
                <c:pt idx="6">
                  <c:v>3.2445578344638952E-2</c:v>
                </c:pt>
                <c:pt idx="7">
                  <c:v>1.2460682791883481E-2</c:v>
                </c:pt>
                <c:pt idx="8">
                  <c:v>6.8761655990672386E-3</c:v>
                </c:pt>
                <c:pt idx="9">
                  <c:v>1.3368275831107718E-2</c:v>
                </c:pt>
                <c:pt idx="10">
                  <c:v>7.528293987770715E-2</c:v>
                </c:pt>
                <c:pt idx="11">
                  <c:v>1.4149844327976269E-3</c:v>
                </c:pt>
                <c:pt idx="12">
                  <c:v>9.2254710286066299E-3</c:v>
                </c:pt>
                <c:pt idx="13">
                  <c:v>2.0897687598865726E-2</c:v>
                </c:pt>
                <c:pt idx="14">
                  <c:v>7.3357605352002836E-2</c:v>
                </c:pt>
                <c:pt idx="15">
                  <c:v>7.4200652304293414E-3</c:v>
                </c:pt>
                <c:pt idx="16">
                  <c:v>1.6288394079673588E-5</c:v>
                </c:pt>
              </c:numCache>
            </c:numRef>
          </c:yVal>
          <c:smooth val="0"/>
          <c:extLst>
            <c:ext xmlns:c15="http://schemas.microsoft.com/office/drawing/2012/chart" uri="{02D57815-91ED-43cb-92C2-25804820EDAC}">
              <c15:datalabelsRange>
                <c15:f>Graphics!$B$499:$B$515</c15:f>
                <c15:dlblRangeCache>
                  <c:ptCount val="17"/>
                  <c:pt idx="0">
                    <c:v>Colombia</c:v>
                  </c:pt>
                  <c:pt idx="1">
                    <c:v>Dominican Republic</c:v>
                  </c:pt>
                  <c:pt idx="2">
                    <c:v>Egypt, Arab Rep.</c:v>
                  </c:pt>
                  <c:pt idx="3">
                    <c:v>India - Andhra Pradesh</c:v>
                  </c:pt>
                  <c:pt idx="4">
                    <c:v>India - Odisha</c:v>
                  </c:pt>
                  <c:pt idx="5">
                    <c:v>India - Rajasthan</c:v>
                  </c:pt>
                  <c:pt idx="6">
                    <c:v>Kenya</c:v>
                  </c:pt>
                  <c:pt idx="7">
                    <c:v>Morocco</c:v>
                  </c:pt>
                  <c:pt idx="8">
                    <c:v>Pakistan</c:v>
                  </c:pt>
                  <c:pt idx="9">
                    <c:v>Peru</c:v>
                  </c:pt>
                  <c:pt idx="10">
                    <c:v>Philippines</c:v>
                  </c:pt>
                  <c:pt idx="11">
                    <c:v>Senegal</c:v>
                  </c:pt>
                  <c:pt idx="12">
                    <c:v>Tajikistan</c:v>
                  </c:pt>
                  <c:pt idx="13">
                    <c:v>Tanzania</c:v>
                  </c:pt>
                  <c:pt idx="14">
                    <c:v>Uganda</c:v>
                  </c:pt>
                  <c:pt idx="15">
                    <c:v>Ukraine</c:v>
                  </c:pt>
                  <c:pt idx="16">
                    <c:v>Vietnam</c:v>
                  </c:pt>
                </c15:dlblRangeCache>
              </c15:datalabelsRange>
            </c:ext>
            <c:ext xmlns:c16="http://schemas.microsoft.com/office/drawing/2014/chart" uri="{C3380CC4-5D6E-409C-BE32-E72D297353CC}">
              <c16:uniqueId val="{00000011-4AA6-4B63-96FE-1A9D962C3CDD}"/>
            </c:ext>
          </c:extLst>
        </c:ser>
        <c:dLbls>
          <c:showLegendKey val="0"/>
          <c:showVal val="0"/>
          <c:showCatName val="0"/>
          <c:showSerName val="0"/>
          <c:showPercent val="0"/>
          <c:showBubbleSize val="0"/>
        </c:dLbls>
        <c:axId val="670305040"/>
        <c:axId val="85282368"/>
      </c:scatterChart>
      <c:valAx>
        <c:axId val="670305040"/>
        <c:scaling>
          <c:orientation val="minMax"/>
          <c:min val="0.30000000000000004"/>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Full-Cost Recovery</a:t>
                </a:r>
              </a:p>
            </c:rich>
          </c:tx>
          <c:layout>
            <c:manualLayout>
              <c:xMode val="edge"/>
              <c:yMode val="edge"/>
              <c:x val="0.40509967351642018"/>
              <c:y val="0.9575574616327181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82368"/>
        <c:crosses val="autoZero"/>
        <c:crossBetween val="midCat"/>
      </c:valAx>
      <c:valAx>
        <c:axId val="85282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baseline="0">
                    <a:effectLst/>
                  </a:rPr>
                  <a:t>Cost of 30kWh per month as share of GNI for bottom 40%</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305040"/>
        <c:crosses val="autoZero"/>
        <c:crossBetween val="midCat"/>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A3</a:t>
            </a:r>
            <a:r>
              <a:rPr lang="en-US" b="1" baseline="0">
                <a:solidFill>
                  <a:sysClr val="windowText" lastClr="000000"/>
                </a:solidFill>
              </a:rPr>
              <a:t> versus C3 Cost Recovery</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tx1"/>
              </a:solidFill>
              <a:ln w="9525">
                <a:noFill/>
              </a:ln>
              <a:effectLst/>
            </c:spPr>
          </c:marker>
          <c:dLbls>
            <c:dLbl>
              <c:idx val="0"/>
              <c:tx>
                <c:rich>
                  <a:bodyPr/>
                  <a:lstStyle/>
                  <a:p>
                    <a:fld id="{7F31E79E-17DB-4576-8247-4AB95DD398D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D4AE-4815-83B4-7887CD754A27}"/>
                </c:ext>
              </c:extLst>
            </c:dLbl>
            <c:dLbl>
              <c:idx val="1"/>
              <c:layout>
                <c:manualLayout>
                  <c:x val="-0.11644968209236789"/>
                  <c:y val="-5.1355907152563643E-3"/>
                </c:manualLayout>
              </c:layout>
              <c:tx>
                <c:rich>
                  <a:bodyPr/>
                  <a:lstStyle/>
                  <a:p>
                    <a:fld id="{CC055724-6C28-4522-81ED-15017AE530B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D4AE-4815-83B4-7887CD754A27}"/>
                </c:ext>
              </c:extLst>
            </c:dLbl>
            <c:dLbl>
              <c:idx val="2"/>
              <c:tx>
                <c:rich>
                  <a:bodyPr/>
                  <a:lstStyle/>
                  <a:p>
                    <a:fld id="{DA7D27C1-81F1-4BF6-92AA-21F79C3024D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D4AE-4815-83B4-7887CD754A27}"/>
                </c:ext>
              </c:extLst>
            </c:dLbl>
            <c:dLbl>
              <c:idx val="3"/>
              <c:layout>
                <c:manualLayout>
                  <c:x val="-4.8733551634059152E-2"/>
                  <c:y val="-3.8379360219829253E-2"/>
                </c:manualLayout>
              </c:layout>
              <c:tx>
                <c:rich>
                  <a:bodyPr/>
                  <a:lstStyle/>
                  <a:p>
                    <a:fld id="{042817EC-6657-4B0D-AE5D-1A7F66D3411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D4AE-4815-83B4-7887CD754A27}"/>
                </c:ext>
              </c:extLst>
            </c:dLbl>
            <c:dLbl>
              <c:idx val="4"/>
              <c:layout>
                <c:manualLayout>
                  <c:x val="-0.14905559307823094"/>
                  <c:y val="-2.3110158218653684E-2"/>
                </c:manualLayout>
              </c:layout>
              <c:tx>
                <c:rich>
                  <a:bodyPr/>
                  <a:lstStyle/>
                  <a:p>
                    <a:fld id="{C7EEFCA0-D75A-410D-8496-A8077BC459B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D4AE-4815-83B4-7887CD754A27}"/>
                </c:ext>
              </c:extLst>
            </c:dLbl>
            <c:dLbl>
              <c:idx val="5"/>
              <c:layout>
                <c:manualLayout>
                  <c:x val="-6.9869809255421588E-3"/>
                  <c:y val="-4.1084725722050935E-2"/>
                </c:manualLayout>
              </c:layout>
              <c:tx>
                <c:rich>
                  <a:bodyPr/>
                  <a:lstStyle/>
                  <a:p>
                    <a:fld id="{C38D5D7E-DC8B-4EF6-8DF3-B97910EA582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D4AE-4815-83B4-7887CD754A27}"/>
                </c:ext>
              </c:extLst>
            </c:dLbl>
            <c:dLbl>
              <c:idx val="6"/>
              <c:layout>
                <c:manualLayout>
                  <c:x val="-4.6579872836947584E-3"/>
                  <c:y val="5.1355907152563544E-2"/>
                </c:manualLayout>
              </c:layout>
              <c:tx>
                <c:rich>
                  <a:bodyPr/>
                  <a:lstStyle/>
                  <a:p>
                    <a:fld id="{CD44D52C-5A0E-4351-8D81-1510E2986D2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D4AE-4815-83B4-7887CD754A27}"/>
                </c:ext>
              </c:extLst>
            </c:dLbl>
            <c:dLbl>
              <c:idx val="7"/>
              <c:tx>
                <c:rich>
                  <a:bodyPr/>
                  <a:lstStyle/>
                  <a:p>
                    <a:fld id="{8A0BEA39-0111-42D5-8254-BF4D1A2DF36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D4AE-4815-83B4-7887CD754A27}"/>
                </c:ext>
              </c:extLst>
            </c:dLbl>
            <c:dLbl>
              <c:idx val="8"/>
              <c:layout>
                <c:manualLayout>
                  <c:x val="-3.1633206698513792E-2"/>
                  <c:y val="-2.609093476000629E-2"/>
                </c:manualLayout>
              </c:layout>
              <c:tx>
                <c:rich>
                  <a:bodyPr/>
                  <a:lstStyle/>
                  <a:p>
                    <a:fld id="{7B4AF9C7-9BCC-4654-B3C4-27C58F412F4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D4AE-4815-83B4-7887CD754A27}"/>
                </c:ext>
              </c:extLst>
            </c:dLbl>
            <c:dLbl>
              <c:idx val="9"/>
              <c:layout>
                <c:manualLayout>
                  <c:x val="8.610894528476061E-2"/>
                  <c:y val="9.6247327663630908E-2"/>
                </c:manualLayout>
              </c:layout>
              <c:tx>
                <c:rich>
                  <a:bodyPr/>
                  <a:lstStyle/>
                  <a:p>
                    <a:fld id="{F28FA44B-49EA-46FF-9E95-F08CD3B2BB2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D4AE-4815-83B4-7887CD754A27}"/>
                </c:ext>
              </c:extLst>
            </c:dLbl>
            <c:dLbl>
              <c:idx val="10"/>
              <c:layout>
                <c:manualLayout>
                  <c:x val="3.9592891911404998E-2"/>
                  <c:y val="-4.1084725722050915E-2"/>
                </c:manualLayout>
              </c:layout>
              <c:tx>
                <c:rich>
                  <a:bodyPr/>
                  <a:lstStyle/>
                  <a:p>
                    <a:endParaRPr lang="en-US"/>
                  </a:p>
                </c:rich>
              </c:tx>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4AE-4815-83B4-7887CD754A27}"/>
                </c:ext>
              </c:extLst>
            </c:dLbl>
            <c:dLbl>
              <c:idx val="11"/>
              <c:tx>
                <c:rich>
                  <a:bodyPr/>
                  <a:lstStyle/>
                  <a:p>
                    <a:fld id="{CF42DC7E-890C-4F54-8120-FECF7273133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D4AE-4815-83B4-7887CD754A27}"/>
                </c:ext>
              </c:extLst>
            </c:dLbl>
            <c:dLbl>
              <c:idx val="12"/>
              <c:layout>
                <c:manualLayout>
                  <c:x val="9.9461059838549262E-2"/>
                  <c:y val="6.5342071403346011E-2"/>
                </c:manualLayout>
              </c:layout>
              <c:tx>
                <c:rich>
                  <a:bodyPr/>
                  <a:lstStyle/>
                  <a:p>
                    <a:fld id="{947E3BA4-CCC5-4C9E-BD77-9D44882D98B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D4AE-4815-83B4-7887CD754A27}"/>
                </c:ext>
              </c:extLst>
            </c:dLbl>
            <c:dLbl>
              <c:idx val="1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D4AE-4815-83B4-7887CD754A27}"/>
                </c:ext>
              </c:extLst>
            </c:dLbl>
            <c:dLbl>
              <c:idx val="14"/>
              <c:layout>
                <c:manualLayout>
                  <c:x val="2.5443526935442832E-2"/>
                  <c:y val="5.4887339978810644E-2"/>
                </c:manualLayout>
              </c:layout>
              <c:tx>
                <c:rich>
                  <a:bodyPr/>
                  <a:lstStyle/>
                  <a:p>
                    <a:fld id="{03F27B10-2F6F-4263-948B-051E2F15CE6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D4AE-4815-83B4-7887CD754A27}"/>
                </c:ext>
              </c:extLst>
            </c:dLbl>
            <c:dLbl>
              <c:idx val="15"/>
              <c:tx>
                <c:rich>
                  <a:bodyPr/>
                  <a:lstStyle/>
                  <a:p>
                    <a:fld id="{38AF6430-E9F6-436F-9138-1F6B01AAFF6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D4AE-4815-83B4-7887CD754A27}"/>
                </c:ext>
              </c:extLst>
            </c:dLbl>
            <c:dLbl>
              <c:idx val="1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D4AE-4815-83B4-7887CD754A2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Graphics!$F$618:$F$634</c:f>
              <c:numCache>
                <c:formatCode>0%</c:formatCode>
                <c:ptCount val="17"/>
                <c:pt idx="0">
                  <c:v>0.67199477884186576</c:v>
                </c:pt>
                <c:pt idx="1">
                  <c:v>0.7048048462356894</c:v>
                </c:pt>
                <c:pt idx="2">
                  <c:v>0.67602992832109032</c:v>
                </c:pt>
                <c:pt idx="3">
                  <c:v>0.79621896963994743</c:v>
                </c:pt>
                <c:pt idx="4">
                  <c:v>0.55498466885919051</c:v>
                </c:pt>
                <c:pt idx="5">
                  <c:v>0.92310109790100714</c:v>
                </c:pt>
                <c:pt idx="6">
                  <c:v>0.37989174060478015</c:v>
                </c:pt>
                <c:pt idx="7">
                  <c:v>0.44613518539373803</c:v>
                </c:pt>
                <c:pt idx="8">
                  <c:v>0.90104685738204815</c:v>
                </c:pt>
                <c:pt idx="9">
                  <c:v>0.88941769703292295</c:v>
                </c:pt>
                <c:pt idx="11">
                  <c:v>1.0406534418093973</c:v>
                </c:pt>
                <c:pt idx="12">
                  <c:v>0.91442845373130077</c:v>
                </c:pt>
                <c:pt idx="14">
                  <c:v>0.98044528094054995</c:v>
                </c:pt>
                <c:pt idx="15">
                  <c:v>0.97973707583216474</c:v>
                </c:pt>
              </c:numCache>
            </c:numRef>
          </c:xVal>
          <c:yVal>
            <c:numRef>
              <c:f>Graphics!$G$618:$G$634</c:f>
              <c:numCache>
                <c:formatCode>0%</c:formatCode>
                <c:ptCount val="17"/>
                <c:pt idx="0">
                  <c:v>1.011713028093371</c:v>
                </c:pt>
                <c:pt idx="1">
                  <c:v>0.88330098612517083</c:v>
                </c:pt>
                <c:pt idx="2">
                  <c:v>0.80967289121600727</c:v>
                </c:pt>
                <c:pt idx="3">
                  <c:v>0.89978483615611426</c:v>
                </c:pt>
                <c:pt idx="4">
                  <c:v>0.65126462820509401</c:v>
                </c:pt>
                <c:pt idx="5">
                  <c:v>1.0010715084525545</c:v>
                </c:pt>
                <c:pt idx="6">
                  <c:v>0.41273656261398622</c:v>
                </c:pt>
                <c:pt idx="7">
                  <c:v>0.47005634500279891</c:v>
                </c:pt>
                <c:pt idx="8">
                  <c:v>0.91402560741356098</c:v>
                </c:pt>
                <c:pt idx="9">
                  <c:v>0.90123602182450957</c:v>
                </c:pt>
                <c:pt idx="11">
                  <c:v>1.0406534418093973</c:v>
                </c:pt>
                <c:pt idx="12">
                  <c:v>0.91442845373130077</c:v>
                </c:pt>
                <c:pt idx="14">
                  <c:v>0.98044528094054995</c:v>
                </c:pt>
                <c:pt idx="15">
                  <c:v>0.97973707583216474</c:v>
                </c:pt>
              </c:numCache>
            </c:numRef>
          </c:yVal>
          <c:smooth val="0"/>
          <c:extLst>
            <c:ext xmlns:c15="http://schemas.microsoft.com/office/drawing/2012/chart" uri="{02D57815-91ED-43cb-92C2-25804820EDAC}">
              <c15:datalabelsRange>
                <c15:f>Graphics!$B$618:$B$634</c15:f>
                <c15:dlblRangeCache>
                  <c:ptCount val="17"/>
                  <c:pt idx="0">
                    <c:v>Tajikistan</c:v>
                  </c:pt>
                  <c:pt idx="1">
                    <c:v>Senegal</c:v>
                  </c:pt>
                  <c:pt idx="2">
                    <c:v>Tanzania</c:v>
                  </c:pt>
                  <c:pt idx="3">
                    <c:v>Pakistan</c:v>
                  </c:pt>
                  <c:pt idx="4">
                    <c:v>Egypt, Arab Rep.</c:v>
                  </c:pt>
                  <c:pt idx="5">
                    <c:v>Uganda</c:v>
                  </c:pt>
                  <c:pt idx="6">
                    <c:v>India - Andhra Pradesh</c:v>
                  </c:pt>
                  <c:pt idx="7">
                    <c:v>India - Rajasthan</c:v>
                  </c:pt>
                  <c:pt idx="8">
                    <c:v>Kenya</c:v>
                  </c:pt>
                  <c:pt idx="9">
                    <c:v>Vietnam</c:v>
                  </c:pt>
                  <c:pt idx="10">
                    <c:v>Dominican Republic</c:v>
                  </c:pt>
                  <c:pt idx="11">
                    <c:v>Colombia</c:v>
                  </c:pt>
                  <c:pt idx="12">
                    <c:v>India - Odisha</c:v>
                  </c:pt>
                  <c:pt idx="13">
                    <c:v>Morocco</c:v>
                  </c:pt>
                  <c:pt idx="14">
                    <c:v>Peru</c:v>
                  </c:pt>
                  <c:pt idx="15">
                    <c:v>Philippines</c:v>
                  </c:pt>
                  <c:pt idx="16">
                    <c:v>Ukraine</c:v>
                  </c:pt>
                </c15:dlblRangeCache>
              </c15:datalabelsRange>
            </c:ext>
            <c:ext xmlns:c16="http://schemas.microsoft.com/office/drawing/2014/chart" uri="{C3380CC4-5D6E-409C-BE32-E72D297353CC}">
              <c16:uniqueId val="{00000011-D4AE-4815-83B4-7887CD754A27}"/>
            </c:ext>
          </c:extLst>
        </c:ser>
        <c:ser>
          <c:idx val="1"/>
          <c:order val="1"/>
          <c:spPr>
            <a:ln w="3175" cap="rnd">
              <a:solidFill>
                <a:schemeClr val="tx1"/>
              </a:solidFill>
              <a:prstDash val="dash"/>
              <a:round/>
            </a:ln>
            <a:effectLst/>
          </c:spPr>
          <c:marker>
            <c:symbol val="circle"/>
            <c:size val="5"/>
            <c:spPr>
              <a:solidFill>
                <a:schemeClr val="accent2"/>
              </a:solidFill>
              <a:ln w="9525">
                <a:solidFill>
                  <a:schemeClr val="accent2"/>
                </a:solidFill>
              </a:ln>
              <a:effectLst/>
            </c:spPr>
          </c:marker>
          <c:xVal>
            <c:numRef>
              <c:f>Graphics!$C$638:$C$639</c:f>
              <c:numCache>
                <c:formatCode>General</c:formatCode>
                <c:ptCount val="2"/>
                <c:pt idx="0">
                  <c:v>0</c:v>
                </c:pt>
                <c:pt idx="1">
                  <c:v>1.2</c:v>
                </c:pt>
              </c:numCache>
            </c:numRef>
          </c:xVal>
          <c:yVal>
            <c:numRef>
              <c:f>Graphics!$D$638:$D$639</c:f>
              <c:numCache>
                <c:formatCode>General</c:formatCode>
                <c:ptCount val="2"/>
                <c:pt idx="0">
                  <c:v>0</c:v>
                </c:pt>
                <c:pt idx="1">
                  <c:v>1.2</c:v>
                </c:pt>
              </c:numCache>
            </c:numRef>
          </c:yVal>
          <c:smooth val="0"/>
          <c:extLst>
            <c:ext xmlns:c16="http://schemas.microsoft.com/office/drawing/2014/chart" uri="{C3380CC4-5D6E-409C-BE32-E72D297353CC}">
              <c16:uniqueId val="{00000001-4CD6-44E9-9293-D26758651D6D}"/>
            </c:ext>
          </c:extLst>
        </c:ser>
        <c:dLbls>
          <c:showLegendKey val="0"/>
          <c:showVal val="0"/>
          <c:showCatName val="0"/>
          <c:showSerName val="0"/>
          <c:showPercent val="0"/>
          <c:showBubbleSize val="0"/>
        </c:dLbls>
        <c:axId val="670305040"/>
        <c:axId val="85282368"/>
      </c:scatterChart>
      <c:valAx>
        <c:axId val="670305040"/>
        <c:scaling>
          <c:orientation val="minMax"/>
          <c:max val="1.2"/>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C3 Cost Recovery</a:t>
                </a:r>
              </a:p>
            </c:rich>
          </c:tx>
          <c:layout>
            <c:manualLayout>
              <c:xMode val="edge"/>
              <c:yMode val="edge"/>
              <c:x val="0.40509967351642018"/>
              <c:y val="0.9575574616327181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82368"/>
        <c:crosses val="autoZero"/>
        <c:crossBetween val="midCat"/>
      </c:valAx>
      <c:valAx>
        <c:axId val="85282368"/>
        <c:scaling>
          <c:orientation val="minMax"/>
          <c:max val="1.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A3 Cost Recovery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305040"/>
        <c:crosses val="autoZero"/>
        <c:crossBetween val="midCat"/>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Gap</a:t>
            </a:r>
            <a:r>
              <a:rPr lang="en-US" sz="1200" b="1" baseline="0"/>
              <a:t> between A3 and C3 Cost Recovery</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002060"/>
            </a:solidFill>
            <a:ln>
              <a:noFill/>
            </a:ln>
            <a:effectLst/>
          </c:spPr>
          <c:invertIfNegative val="0"/>
          <c:cat>
            <c:strRef>
              <c:f>Graphics!$B$618:$B$634</c:f>
              <c:strCache>
                <c:ptCount val="17"/>
                <c:pt idx="0">
                  <c:v>Tajikistan</c:v>
                </c:pt>
                <c:pt idx="1">
                  <c:v>Senegal</c:v>
                </c:pt>
                <c:pt idx="2">
                  <c:v>Tanzania</c:v>
                </c:pt>
                <c:pt idx="3">
                  <c:v>Pakistan</c:v>
                </c:pt>
                <c:pt idx="4">
                  <c:v>Egypt, Arab Rep.</c:v>
                </c:pt>
                <c:pt idx="5">
                  <c:v>Uganda</c:v>
                </c:pt>
                <c:pt idx="6">
                  <c:v>India - Andhra Pradesh</c:v>
                </c:pt>
                <c:pt idx="7">
                  <c:v>India - Rajasthan</c:v>
                </c:pt>
                <c:pt idx="8">
                  <c:v>Kenya</c:v>
                </c:pt>
                <c:pt idx="9">
                  <c:v>Vietnam</c:v>
                </c:pt>
                <c:pt idx="10">
                  <c:v>Dominican Republic</c:v>
                </c:pt>
                <c:pt idx="11">
                  <c:v>Colombia</c:v>
                </c:pt>
                <c:pt idx="12">
                  <c:v>India - Odisha</c:v>
                </c:pt>
                <c:pt idx="13">
                  <c:v>Morocco</c:v>
                </c:pt>
                <c:pt idx="14">
                  <c:v>Peru</c:v>
                </c:pt>
                <c:pt idx="15">
                  <c:v>Philippines</c:v>
                </c:pt>
                <c:pt idx="16">
                  <c:v>Ukraine</c:v>
                </c:pt>
              </c:strCache>
            </c:strRef>
          </c:cat>
          <c:val>
            <c:numRef>
              <c:f>Graphics!$H$618:$H$634</c:f>
              <c:numCache>
                <c:formatCode>0%</c:formatCode>
                <c:ptCount val="17"/>
                <c:pt idx="0">
                  <c:v>0.33971824925150529</c:v>
                </c:pt>
                <c:pt idx="1">
                  <c:v>0.17849613988948143</c:v>
                </c:pt>
                <c:pt idx="2">
                  <c:v>0.13364296289491695</c:v>
                </c:pt>
                <c:pt idx="3">
                  <c:v>0.10356586651616684</c:v>
                </c:pt>
                <c:pt idx="4">
                  <c:v>9.6279959345903499E-2</c:v>
                </c:pt>
                <c:pt idx="5">
                  <c:v>7.7970410551547409E-2</c:v>
                </c:pt>
                <c:pt idx="6">
                  <c:v>3.2844822009206076E-2</c:v>
                </c:pt>
                <c:pt idx="7">
                  <c:v>2.3921159609060882E-2</c:v>
                </c:pt>
                <c:pt idx="8">
                  <c:v>1.2978750031512831E-2</c:v>
                </c:pt>
                <c:pt idx="9">
                  <c:v>1.1818324791586621E-2</c:v>
                </c:pt>
                <c:pt idx="11">
                  <c:v>0</c:v>
                </c:pt>
                <c:pt idx="12">
                  <c:v>0</c:v>
                </c:pt>
                <c:pt idx="14">
                  <c:v>0</c:v>
                </c:pt>
                <c:pt idx="15">
                  <c:v>0</c:v>
                </c:pt>
              </c:numCache>
            </c:numRef>
          </c:val>
          <c:extLst>
            <c:ext xmlns:c16="http://schemas.microsoft.com/office/drawing/2014/chart" uri="{C3380CC4-5D6E-409C-BE32-E72D297353CC}">
              <c16:uniqueId val="{00000000-8E05-4805-8005-CCF1C7B3F9A8}"/>
            </c:ext>
          </c:extLst>
        </c:ser>
        <c:dLbls>
          <c:showLegendKey val="0"/>
          <c:showVal val="0"/>
          <c:showCatName val="0"/>
          <c:showSerName val="0"/>
          <c:showPercent val="0"/>
          <c:showBubbleSize val="0"/>
        </c:dLbls>
        <c:gapWidth val="219"/>
        <c:overlap val="-27"/>
        <c:axId val="1846967647"/>
        <c:axId val="1855632687"/>
      </c:barChart>
      <c:catAx>
        <c:axId val="1846967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632687"/>
        <c:crosses val="autoZero"/>
        <c:auto val="1"/>
        <c:lblAlgn val="ctr"/>
        <c:lblOffset val="100"/>
        <c:noMultiLvlLbl val="0"/>
      </c:catAx>
      <c:valAx>
        <c:axId val="18556326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9676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Electricity Access</a:t>
            </a:r>
            <a:r>
              <a:rPr lang="en-US" b="1" baseline="0"/>
              <a:t> in 1990 and 2016 for Countries with </a:t>
            </a:r>
            <a:br>
              <a:rPr lang="en-US" b="1" baseline="0"/>
            </a:br>
            <a:r>
              <a:rPr lang="en-US" b="1" baseline="0"/>
              <a:t>Different Levels of Full-Cost Recovery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2604823218631515E-2"/>
          <c:y val="0.14925915341323195"/>
          <c:w val="0.88366828452189339"/>
          <c:h val="0.74014460079414768"/>
        </c:manualLayout>
      </c:layout>
      <c:scatterChart>
        <c:scatterStyle val="lineMarker"/>
        <c:varyColors val="0"/>
        <c:ser>
          <c:idx val="0"/>
          <c:order val="0"/>
          <c:tx>
            <c:v>1990</c:v>
          </c:tx>
          <c:spPr>
            <a:ln w="19050" cap="rnd">
              <a:noFill/>
              <a:round/>
            </a:ln>
            <a:effectLst/>
          </c:spPr>
          <c:marker>
            <c:symbol val="circle"/>
            <c:size val="5"/>
            <c:spPr>
              <a:solidFill>
                <a:schemeClr val="tx1"/>
              </a:solidFill>
              <a:ln w="9525">
                <a:noFill/>
              </a:ln>
              <a:effectLst/>
            </c:spPr>
          </c:marker>
          <c:dLbls>
            <c:dLbl>
              <c:idx val="0"/>
              <c:tx>
                <c:rich>
                  <a:bodyPr/>
                  <a:lstStyle/>
                  <a:p>
                    <a:fld id="{217A9624-844B-468B-889C-D28B5358409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BC3-4AAD-A1A5-93F3698E81DF}"/>
                </c:ext>
              </c:extLst>
            </c:dLbl>
            <c:dLbl>
              <c:idx val="1"/>
              <c:tx>
                <c:rich>
                  <a:bodyPr/>
                  <a:lstStyle/>
                  <a:p>
                    <a:fld id="{7016C610-6DC0-45F8-81DA-D1201B04329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BC3-4AAD-A1A5-93F3698E81DF}"/>
                </c:ext>
              </c:extLst>
            </c:dLbl>
            <c:dLbl>
              <c:idx val="2"/>
              <c:layout>
                <c:manualLayout>
                  <c:x val="-0.13753675241693192"/>
                  <c:y val="2.1811516060660823E-2"/>
                </c:manualLayout>
              </c:layout>
              <c:tx>
                <c:rich>
                  <a:bodyPr/>
                  <a:lstStyle/>
                  <a:p>
                    <a:fld id="{2B4EE278-1AE2-4716-98AF-3A9A340C4FD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1BC3-4AAD-A1A5-93F3698E81DF}"/>
                </c:ext>
              </c:extLst>
            </c:dLbl>
            <c:dLbl>
              <c:idx val="3"/>
              <c:tx>
                <c:rich>
                  <a:bodyPr/>
                  <a:lstStyle/>
                  <a:p>
                    <a:fld id="{F0B4DAC8-FE83-4C6B-AA45-39970DFFA97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BC3-4AAD-A1A5-93F3698E81DF}"/>
                </c:ext>
              </c:extLst>
            </c:dLbl>
            <c:dLbl>
              <c:idx val="4"/>
              <c:tx>
                <c:rich>
                  <a:bodyPr/>
                  <a:lstStyle/>
                  <a:p>
                    <a:fld id="{3DC6B138-4397-4B75-B568-90F1211DF9D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BC3-4AAD-A1A5-93F3698E81DF}"/>
                </c:ext>
              </c:extLst>
            </c:dLbl>
            <c:dLbl>
              <c:idx val="5"/>
              <c:tx>
                <c:rich>
                  <a:bodyPr/>
                  <a:lstStyle/>
                  <a:p>
                    <a:fld id="{A746CE87-81F7-4DF6-AD90-B94459D8C93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BC3-4AAD-A1A5-93F3698E81DF}"/>
                </c:ext>
              </c:extLst>
            </c:dLbl>
            <c:dLbl>
              <c:idx val="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BC3-4AAD-A1A5-93F3698E81DF}"/>
                </c:ext>
              </c:extLst>
            </c:dLbl>
            <c:dLbl>
              <c:idx val="7"/>
              <c:tx>
                <c:rich>
                  <a:bodyPr/>
                  <a:lstStyle/>
                  <a:p>
                    <a:fld id="{FAA9E5D1-0EEE-4F14-BF06-DA6F912BCDB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BC3-4AAD-A1A5-93F3698E81DF}"/>
                </c:ext>
              </c:extLst>
            </c:dLbl>
            <c:dLbl>
              <c:idx val="8"/>
              <c:tx>
                <c:rich>
                  <a:bodyPr/>
                  <a:lstStyle/>
                  <a:p>
                    <a:fld id="{A1DB0D2D-D7CC-4ADC-B17F-8175092982A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BC3-4AAD-A1A5-93F3698E81DF}"/>
                </c:ext>
              </c:extLst>
            </c:dLbl>
            <c:dLbl>
              <c:idx val="9"/>
              <c:layout>
                <c:manualLayout>
                  <c:x val="-8.3449265511396878E-2"/>
                  <c:y val="0"/>
                </c:manualLayout>
              </c:layout>
              <c:tx>
                <c:rich>
                  <a:bodyPr/>
                  <a:lstStyle/>
                  <a:p>
                    <a:fld id="{96B6CD4D-AEB4-4C15-A425-700CF7F2745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1BC3-4AAD-A1A5-93F3698E81DF}"/>
                </c:ext>
              </c:extLst>
            </c:dLbl>
            <c:dLbl>
              <c:idx val="10"/>
              <c:layout>
                <c:manualLayout>
                  <c:x val="-8.8915736017467356E-2"/>
                  <c:y val="-9.605920877845198E-3"/>
                </c:manualLayout>
              </c:layout>
              <c:tx>
                <c:rich>
                  <a:bodyPr/>
                  <a:lstStyle/>
                  <a:p>
                    <a:fld id="{95CCEE1A-4500-42FA-94A2-0D7C0B97ECA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1BC3-4AAD-A1A5-93F3698E81DF}"/>
                </c:ext>
              </c:extLst>
            </c:dLbl>
            <c:dLbl>
              <c:idx val="11"/>
              <c:tx>
                <c:rich>
                  <a:bodyPr/>
                  <a:lstStyle/>
                  <a:p>
                    <a:fld id="{3C3BAFCE-FC54-4CE4-98B2-3B22EF16CAC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BC3-4AAD-A1A5-93F3698E81DF}"/>
                </c:ext>
              </c:extLst>
            </c:dLbl>
            <c:dLbl>
              <c:idx val="1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1BC3-4AAD-A1A5-93F3698E81DF}"/>
                </c:ext>
              </c:extLst>
            </c:dLbl>
            <c:dLbl>
              <c:idx val="13"/>
              <c:layout>
                <c:manualLayout>
                  <c:x val="-8.3449265511396947E-2"/>
                  <c:y val="3.3929024983250171E-2"/>
                </c:manualLayout>
              </c:layout>
              <c:tx>
                <c:rich>
                  <a:bodyPr/>
                  <a:lstStyle/>
                  <a:p>
                    <a:fld id="{739DB0C9-BCB9-41F8-AB20-04BD1C9C597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1BC3-4AAD-A1A5-93F3698E81DF}"/>
                </c:ext>
              </c:extLst>
            </c:dLbl>
            <c:dLbl>
              <c:idx val="14"/>
              <c:layout>
                <c:manualLayout>
                  <c:x val="2.4093328840847358E-2"/>
                  <c:y val="3.121928283048207E-2"/>
                </c:manualLayout>
              </c:layout>
              <c:tx>
                <c:rich>
                  <a:bodyPr/>
                  <a:lstStyle/>
                  <a:p>
                    <a:fld id="{22336D51-BCFC-470E-AFF1-6A026C388CE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BC3-4AAD-A1A5-93F3698E81DF}"/>
                </c:ext>
              </c:extLst>
            </c:dLbl>
            <c:dLbl>
              <c:idx val="15"/>
              <c:tx>
                <c:rich>
                  <a:bodyPr/>
                  <a:lstStyle/>
                  <a:p>
                    <a:fld id="{DCFCA516-C11E-459A-8505-80C20446BDB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1BC3-4AAD-A1A5-93F3698E81DF}"/>
                </c:ext>
              </c:extLst>
            </c:dLbl>
            <c:dLbl>
              <c:idx val="16"/>
              <c:tx>
                <c:rich>
                  <a:bodyPr/>
                  <a:lstStyle/>
                  <a:p>
                    <a:fld id="{16351D6B-A19C-457B-9387-15B82F0B03A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1BC3-4AAD-A1A5-93F3698E81D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Graphics!$G$439:$G$455</c:f>
              <c:numCache>
                <c:formatCode>0%</c:formatCode>
                <c:ptCount val="17"/>
                <c:pt idx="0">
                  <c:v>1.0406534418093973</c:v>
                </c:pt>
                <c:pt idx="1">
                  <c:v>0.66194620743198529</c:v>
                </c:pt>
                <c:pt idx="2">
                  <c:v>0.65126462820509401</c:v>
                </c:pt>
                <c:pt idx="3">
                  <c:v>0.41273656261398622</c:v>
                </c:pt>
                <c:pt idx="4">
                  <c:v>0.91442845373130077</c:v>
                </c:pt>
                <c:pt idx="5">
                  <c:v>0.47005634500279891</c:v>
                </c:pt>
                <c:pt idx="6">
                  <c:v>0.91402560741356098</c:v>
                </c:pt>
                <c:pt idx="7">
                  <c:v>0.84148148148148139</c:v>
                </c:pt>
                <c:pt idx="8">
                  <c:v>0.89978483615611426</c:v>
                </c:pt>
                <c:pt idx="9">
                  <c:v>0.98044528094054995</c:v>
                </c:pt>
                <c:pt idx="10">
                  <c:v>0.97973707583216474</c:v>
                </c:pt>
                <c:pt idx="11">
                  <c:v>0.88330098612517083</c:v>
                </c:pt>
                <c:pt idx="12">
                  <c:v>1.011713028093371</c:v>
                </c:pt>
                <c:pt idx="13">
                  <c:v>0.80967289121600727</c:v>
                </c:pt>
                <c:pt idx="14">
                  <c:v>1.0010715084525545</c:v>
                </c:pt>
                <c:pt idx="15">
                  <c:v>1.0649581902118934</c:v>
                </c:pt>
                <c:pt idx="16">
                  <c:v>0.90123602182450957</c:v>
                </c:pt>
              </c:numCache>
            </c:numRef>
          </c:xVal>
          <c:yVal>
            <c:numRef>
              <c:f>Graphics!$D$439:$D$455</c:f>
              <c:numCache>
                <c:formatCode>0%</c:formatCode>
                <c:ptCount val="17"/>
                <c:pt idx="0">
                  <c:v>0.93956466674799999</c:v>
                </c:pt>
                <c:pt idx="1">
                  <c:v>0.43291561126700007</c:v>
                </c:pt>
                <c:pt idx="2">
                  <c:v>0.79598693847700008</c:v>
                </c:pt>
                <c:pt idx="3">
                  <c:v>0.96603431701700004</c:v>
                </c:pt>
                <c:pt idx="4">
                  <c:v>2.4837088585E-2</c:v>
                </c:pt>
                <c:pt idx="5">
                  <c:v>0.25130535125700004</c:v>
                </c:pt>
                <c:pt idx="7">
                  <c:v>0.59936603546099998</c:v>
                </c:pt>
                <c:pt idx="8">
                  <c:v>0.48116264343300008</c:v>
                </c:pt>
                <c:pt idx="9">
                  <c:v>0.74114669799799993</c:v>
                </c:pt>
                <c:pt idx="10">
                  <c:v>3.3183898926000044E-2</c:v>
                </c:pt>
                <c:pt idx="11">
                  <c:v>1.2664570807999986E-2</c:v>
                </c:pt>
                <c:pt idx="13">
                  <c:v>0.62114448547400003</c:v>
                </c:pt>
                <c:pt idx="14">
                  <c:v>0.60223789215099999</c:v>
                </c:pt>
                <c:pt idx="15">
                  <c:v>0.89900000000000002</c:v>
                </c:pt>
                <c:pt idx="16">
                  <c:v>0.98003189086899989</c:v>
                </c:pt>
              </c:numCache>
            </c:numRef>
          </c:yVal>
          <c:smooth val="0"/>
          <c:extLst>
            <c:ext xmlns:c15="http://schemas.microsoft.com/office/drawing/2012/chart" uri="{02D57815-91ED-43cb-92C2-25804820EDAC}">
              <c15:datalabelsRange>
                <c15:f>Graphics!$B$439:$B$455</c15:f>
                <c15:dlblRangeCache>
                  <c:ptCount val="17"/>
                  <c:pt idx="0">
                    <c:v>Egypt, Arab Rep.</c:v>
                  </c:pt>
                  <c:pt idx="1">
                    <c:v>India</c:v>
                  </c:pt>
                  <c:pt idx="2">
                    <c:v>Dominican Republic</c:v>
                  </c:pt>
                  <c:pt idx="3">
                    <c:v>Tajikistan</c:v>
                  </c:pt>
                  <c:pt idx="4">
                    <c:v>Tanzania</c:v>
                  </c:pt>
                  <c:pt idx="5">
                    <c:v>Senegal</c:v>
                  </c:pt>
                  <c:pt idx="7">
                    <c:v>Pakistan</c:v>
                  </c:pt>
                  <c:pt idx="8">
                    <c:v>Morocco</c:v>
                  </c:pt>
                  <c:pt idx="9">
                    <c:v>Vietnam</c:v>
                  </c:pt>
                  <c:pt idx="10">
                    <c:v>Kenya</c:v>
                  </c:pt>
                  <c:pt idx="11">
                    <c:v>Uganda</c:v>
                  </c:pt>
                  <c:pt idx="13">
                    <c:v>Philippines</c:v>
                  </c:pt>
                  <c:pt idx="14">
                    <c:v>Peru</c:v>
                  </c:pt>
                  <c:pt idx="15">
                    <c:v>Colombia</c:v>
                  </c:pt>
                  <c:pt idx="16">
                    <c:v>Ukraine</c:v>
                  </c:pt>
                </c15:dlblRangeCache>
              </c15:datalabelsRange>
            </c:ext>
            <c:ext xmlns:c16="http://schemas.microsoft.com/office/drawing/2014/chart" uri="{C3380CC4-5D6E-409C-BE32-E72D297353CC}">
              <c16:uniqueId val="{00000011-1BC3-4AAD-A1A5-93F3698E81DF}"/>
            </c:ext>
          </c:extLst>
        </c:ser>
        <c:ser>
          <c:idx val="1"/>
          <c:order val="1"/>
          <c:tx>
            <c:v>2016</c:v>
          </c:tx>
          <c:spPr>
            <a:ln w="19050" cap="rnd">
              <a:noFill/>
              <a:round/>
            </a:ln>
            <a:effectLst/>
          </c:spPr>
          <c:marker>
            <c:symbol val="circle"/>
            <c:size val="5"/>
            <c:spPr>
              <a:solidFill>
                <a:srgbClr val="C00000"/>
              </a:solidFill>
              <a:ln w="9525">
                <a:noFill/>
              </a:ln>
              <a:effectLst/>
            </c:spPr>
          </c:marker>
          <c:xVal>
            <c:numRef>
              <c:f>Graphics!$G$439:$G$455</c:f>
              <c:numCache>
                <c:formatCode>0%</c:formatCode>
                <c:ptCount val="17"/>
                <c:pt idx="0">
                  <c:v>1.0406534418093973</c:v>
                </c:pt>
                <c:pt idx="1">
                  <c:v>0.66194620743198529</c:v>
                </c:pt>
                <c:pt idx="2">
                  <c:v>0.65126462820509401</c:v>
                </c:pt>
                <c:pt idx="3">
                  <c:v>0.41273656261398622</c:v>
                </c:pt>
                <c:pt idx="4">
                  <c:v>0.91442845373130077</c:v>
                </c:pt>
                <c:pt idx="5">
                  <c:v>0.47005634500279891</c:v>
                </c:pt>
                <c:pt idx="6">
                  <c:v>0.91402560741356098</c:v>
                </c:pt>
                <c:pt idx="7">
                  <c:v>0.84148148148148139</c:v>
                </c:pt>
                <c:pt idx="8">
                  <c:v>0.89978483615611426</c:v>
                </c:pt>
                <c:pt idx="9">
                  <c:v>0.98044528094054995</c:v>
                </c:pt>
                <c:pt idx="10">
                  <c:v>0.97973707583216474</c:v>
                </c:pt>
                <c:pt idx="11">
                  <c:v>0.88330098612517083</c:v>
                </c:pt>
                <c:pt idx="12">
                  <c:v>1.011713028093371</c:v>
                </c:pt>
                <c:pt idx="13">
                  <c:v>0.80967289121600727</c:v>
                </c:pt>
                <c:pt idx="14">
                  <c:v>1.0010715084525545</c:v>
                </c:pt>
                <c:pt idx="15">
                  <c:v>1.0649581902118934</c:v>
                </c:pt>
                <c:pt idx="16">
                  <c:v>0.90123602182450957</c:v>
                </c:pt>
              </c:numCache>
            </c:numRef>
          </c:xVal>
          <c:yVal>
            <c:numRef>
              <c:f>Graphics!$E$439:$E$455</c:f>
              <c:numCache>
                <c:formatCode>0%</c:formatCode>
                <c:ptCount val="17"/>
                <c:pt idx="0">
                  <c:v>1</c:v>
                </c:pt>
                <c:pt idx="1">
                  <c:v>0.84526817321799996</c:v>
                </c:pt>
                <c:pt idx="2">
                  <c:v>1</c:v>
                </c:pt>
                <c:pt idx="3">
                  <c:v>1</c:v>
                </c:pt>
                <c:pt idx="4">
                  <c:v>0.32799999999999996</c:v>
                </c:pt>
                <c:pt idx="5">
                  <c:v>0.64500000000000002</c:v>
                </c:pt>
                <c:pt idx="7">
                  <c:v>0.99147438049300007</c:v>
                </c:pt>
                <c:pt idx="8">
                  <c:v>1</c:v>
                </c:pt>
                <c:pt idx="9">
                  <c:v>1</c:v>
                </c:pt>
                <c:pt idx="10">
                  <c:v>0.56000000000000005</c:v>
                </c:pt>
                <c:pt idx="11">
                  <c:v>0.26700000000000002</c:v>
                </c:pt>
                <c:pt idx="13">
                  <c:v>0.90981613159199992</c:v>
                </c:pt>
                <c:pt idx="14">
                  <c:v>0.94851745605500004</c:v>
                </c:pt>
                <c:pt idx="15">
                  <c:v>0.99004455566399996</c:v>
                </c:pt>
                <c:pt idx="16">
                  <c:v>1</c:v>
                </c:pt>
              </c:numCache>
            </c:numRef>
          </c:yVal>
          <c:smooth val="0"/>
          <c:extLst>
            <c:ext xmlns:c16="http://schemas.microsoft.com/office/drawing/2014/chart" uri="{C3380CC4-5D6E-409C-BE32-E72D297353CC}">
              <c16:uniqueId val="{00000012-1BC3-4AAD-A1A5-93F3698E81DF}"/>
            </c:ext>
          </c:extLst>
        </c:ser>
        <c:dLbls>
          <c:showLegendKey val="0"/>
          <c:showVal val="0"/>
          <c:showCatName val="0"/>
          <c:showSerName val="0"/>
          <c:showPercent val="0"/>
          <c:showBubbleSize val="0"/>
        </c:dLbls>
        <c:axId val="375689776"/>
        <c:axId val="652537024"/>
      </c:scatterChart>
      <c:valAx>
        <c:axId val="375689776"/>
        <c:scaling>
          <c:orientation val="minMax"/>
          <c:min val="0.5"/>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537024"/>
        <c:crosses val="autoZero"/>
        <c:crossBetween val="midCat"/>
      </c:valAx>
      <c:valAx>
        <c:axId val="652537024"/>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6897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Financial Operating</a:t>
            </a:r>
            <a:r>
              <a:rPr lang="en-US" b="1" baseline="0">
                <a:solidFill>
                  <a:sysClr val="windowText" lastClr="000000"/>
                </a:solidFill>
              </a:rPr>
              <a:t> Cost </a:t>
            </a:r>
            <a:r>
              <a:rPr lang="en-US" b="1">
                <a:solidFill>
                  <a:sysClr val="windowText" lastClr="000000"/>
                </a:solidFill>
              </a:rPr>
              <a:t>Recovery and T&amp;D Losses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tx1"/>
              </a:solidFill>
              <a:ln w="9525">
                <a:noFill/>
              </a:ln>
              <a:effectLst/>
            </c:spPr>
          </c:marker>
          <c:dLbls>
            <c:dLbl>
              <c:idx val="0"/>
              <c:tx>
                <c:rich>
                  <a:bodyPr/>
                  <a:lstStyle/>
                  <a:p>
                    <a:fld id="{38825741-AD01-4956-95F3-AD42F8656C0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F38C-41BF-AD8D-E3C37F060EBF}"/>
                </c:ext>
              </c:extLst>
            </c:dLbl>
            <c:dLbl>
              <c:idx val="1"/>
              <c:layout>
                <c:manualLayout>
                  <c:x val="-9.7204695292939167E-3"/>
                  <c:y val="2.4168864877437635E-2"/>
                </c:manualLayout>
              </c:layout>
              <c:tx>
                <c:rich>
                  <a:bodyPr/>
                  <a:lstStyle/>
                  <a:p>
                    <a:endParaRPr lang="en-US"/>
                  </a:p>
                </c:rich>
              </c:tx>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38C-41BF-AD8D-E3C37F060EBF}"/>
                </c:ext>
              </c:extLst>
            </c:dLbl>
            <c:dLbl>
              <c:idx val="2"/>
              <c:layout>
                <c:manualLayout>
                  <c:x val="-6.6437239195755532E-2"/>
                  <c:y val="4.1168563182702816E-2"/>
                </c:manualLayout>
              </c:layout>
              <c:tx>
                <c:rich>
                  <a:bodyPr/>
                  <a:lstStyle/>
                  <a:p>
                    <a:fld id="{31DEA9E2-DF02-4916-99F8-2A6D1CFEDE3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F38C-41BF-AD8D-E3C37F060EBF}"/>
                </c:ext>
              </c:extLst>
            </c:dLbl>
            <c:dLbl>
              <c:idx val="3"/>
              <c:layout>
                <c:manualLayout>
                  <c:x val="-7.2903521469704826E-3"/>
                  <c:y val="-2.1483435446611233E-2"/>
                </c:manualLayout>
              </c:layout>
              <c:tx>
                <c:rich>
                  <a:bodyPr/>
                  <a:lstStyle/>
                  <a:p>
                    <a:endParaRPr lang="en-US"/>
                  </a:p>
                </c:rich>
              </c:tx>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38C-41BF-AD8D-E3C37F060EBF}"/>
                </c:ext>
              </c:extLst>
            </c:dLbl>
            <c:dLbl>
              <c:idx val="4"/>
              <c:tx>
                <c:rich>
                  <a:bodyPr/>
                  <a:lstStyle/>
                  <a:p>
                    <a:fld id="{E0C05404-D788-4E2D-9FB2-126C3C8FB6F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F38C-41BF-AD8D-E3C37F060EBF}"/>
                </c:ext>
              </c:extLst>
            </c:dLbl>
            <c:dLbl>
              <c:idx val="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38C-41BF-AD8D-E3C37F060EBF}"/>
                </c:ext>
              </c:extLst>
            </c:dLbl>
            <c:dLbl>
              <c:idx val="6"/>
              <c:tx>
                <c:rich>
                  <a:bodyPr/>
                  <a:lstStyle/>
                  <a:p>
                    <a:fld id="{1800FE49-C8B9-4DA8-A99F-641C10AEADD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F38C-41BF-AD8D-E3C37F060EBF}"/>
                </c:ext>
              </c:extLst>
            </c:dLbl>
            <c:dLbl>
              <c:idx val="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38C-41BF-AD8D-E3C37F060EBF}"/>
                </c:ext>
              </c:extLst>
            </c:dLbl>
            <c:dLbl>
              <c:idx val="8"/>
              <c:tx>
                <c:rich>
                  <a:bodyPr/>
                  <a:lstStyle/>
                  <a:p>
                    <a:fld id="{EB72115D-1E25-4D51-B75F-3C7840183F6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F38C-41BF-AD8D-E3C37F060EBF}"/>
                </c:ext>
              </c:extLst>
            </c:dLbl>
            <c:dLbl>
              <c:idx val="9"/>
              <c:layout>
                <c:manualLayout>
                  <c:x val="-7.7763756234351333E-2"/>
                  <c:y val="4.2966870893222465E-2"/>
                </c:manualLayout>
              </c:layout>
              <c:tx>
                <c:rich>
                  <a:bodyPr/>
                  <a:lstStyle/>
                  <a:p>
                    <a:fld id="{6EED27CA-566A-452F-B829-3A6F8EAD95D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F38C-41BF-AD8D-E3C37F060EBF}"/>
                </c:ext>
              </c:extLst>
            </c:dLbl>
            <c:dLbl>
              <c:idx val="10"/>
              <c:layout>
                <c:manualLayout>
                  <c:x val="2.1871056440911314E-2"/>
                  <c:y val="3.2225153169916844E-2"/>
                </c:manualLayout>
              </c:layout>
              <c:tx>
                <c:rich>
                  <a:bodyPr/>
                  <a:lstStyle/>
                  <a:p>
                    <a:fld id="{8E4C5254-7B3C-41B6-B0AB-DB866E875CE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F38C-41BF-AD8D-E3C37F060EBF}"/>
                </c:ext>
              </c:extLst>
            </c:dLbl>
            <c:dLbl>
              <c:idx val="11"/>
              <c:layout>
                <c:manualLayout>
                  <c:x val="-3.8881878117175667E-2"/>
                  <c:y val="-4.028144146239606E-2"/>
                </c:manualLayout>
              </c:layout>
              <c:tx>
                <c:rich>
                  <a:bodyPr/>
                  <a:lstStyle/>
                  <a:p>
                    <a:fld id="{EE4D960E-F4E5-4FD2-AFED-0B51A59F537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F38C-41BF-AD8D-E3C37F060EBF}"/>
                </c:ext>
              </c:extLst>
            </c:dLbl>
            <c:dLbl>
              <c:idx val="12"/>
              <c:tx>
                <c:rich>
                  <a:bodyPr/>
                  <a:lstStyle/>
                  <a:p>
                    <a:fld id="{E047619E-83AA-481F-9CF0-AF6ADE5C30A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F38C-41BF-AD8D-E3C37F060EBF}"/>
                </c:ext>
              </c:extLst>
            </c:dLbl>
            <c:dLbl>
              <c:idx val="13"/>
              <c:tx>
                <c:rich>
                  <a:bodyPr/>
                  <a:lstStyle/>
                  <a:p>
                    <a:fld id="{FAA590F1-6402-4EDE-9593-38364A9D001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F38C-41BF-AD8D-E3C37F060EBF}"/>
                </c:ext>
              </c:extLst>
            </c:dLbl>
            <c:dLbl>
              <c:idx val="14"/>
              <c:tx>
                <c:rich>
                  <a:bodyPr/>
                  <a:lstStyle/>
                  <a:p>
                    <a:fld id="{B6AF43BB-7EF0-42C9-91CB-4BB7BBAD484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F38C-41BF-AD8D-E3C37F060EBF}"/>
                </c:ext>
              </c:extLst>
            </c:dLbl>
            <c:dLbl>
              <c:idx val="1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F38C-41BF-AD8D-E3C37F060EBF}"/>
                </c:ext>
              </c:extLst>
            </c:dLbl>
            <c:dLbl>
              <c:idx val="16"/>
              <c:tx>
                <c:rich>
                  <a:bodyPr/>
                  <a:lstStyle/>
                  <a:p>
                    <a:fld id="{20C2654E-F5E0-4157-AD96-E78CB767AF1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F38C-41BF-AD8D-E3C37F060EB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6350" cap="rnd">
                <a:solidFill>
                  <a:schemeClr val="tx1"/>
                </a:solidFill>
                <a:prstDash val="sysDot"/>
              </a:ln>
              <a:effectLst/>
            </c:spPr>
            <c:trendlineType val="linear"/>
            <c:dispRSqr val="1"/>
            <c:dispEq val="0"/>
            <c:trendlineLbl>
              <c:layout>
                <c:manualLayout>
                  <c:x val="-6.8093679819943492E-2"/>
                  <c:y val="-0.1069026860333450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Graphics!$P$388:$P$404</c:f>
              <c:numCache>
                <c:formatCode>0%</c:formatCode>
                <c:ptCount val="17"/>
                <c:pt idx="0">
                  <c:v>1.4658759793769747</c:v>
                </c:pt>
                <c:pt idx="2">
                  <c:v>1.1987913409264979</c:v>
                </c:pt>
                <c:pt idx="4">
                  <c:v>0.89888510640174557</c:v>
                </c:pt>
                <c:pt idx="6">
                  <c:v>1.1624389278072151</c:v>
                </c:pt>
                <c:pt idx="8">
                  <c:v>1.1555968925095017</c:v>
                </c:pt>
                <c:pt idx="9">
                  <c:v>1.3199541329142443</c:v>
                </c:pt>
                <c:pt idx="10">
                  <c:v>1.109921877634785</c:v>
                </c:pt>
                <c:pt idx="11">
                  <c:v>0.98521888984040196</c:v>
                </c:pt>
                <c:pt idx="12">
                  <c:v>0.87854059696316822</c:v>
                </c:pt>
                <c:pt idx="13">
                  <c:v>0.92963629236057044</c:v>
                </c:pt>
                <c:pt idx="14">
                  <c:v>1.2341365536028543</c:v>
                </c:pt>
                <c:pt idx="16">
                  <c:v>1.008279138323674</c:v>
                </c:pt>
              </c:numCache>
            </c:numRef>
          </c:xVal>
          <c:yVal>
            <c:numRef>
              <c:f>Graphics!$E$388:$E$404</c:f>
              <c:numCache>
                <c:formatCode>0%</c:formatCode>
                <c:ptCount val="17"/>
                <c:pt idx="0">
                  <c:v>7.4142857142857149E-2</c:v>
                </c:pt>
                <c:pt idx="1">
                  <c:v>0.11776375242859878</c:v>
                </c:pt>
                <c:pt idx="2">
                  <c:v>0.10481155007966707</c:v>
                </c:pt>
                <c:pt idx="3">
                  <c:v>0.13226486028456311</c:v>
                </c:pt>
                <c:pt idx="4">
                  <c:v>0.41016939938217967</c:v>
                </c:pt>
                <c:pt idx="5">
                  <c:v>0.26076263723111065</c:v>
                </c:pt>
                <c:pt idx="6">
                  <c:v>0.1757926647426061</c:v>
                </c:pt>
                <c:pt idx="7">
                  <c:v>0.12298733477518997</c:v>
                </c:pt>
                <c:pt idx="8">
                  <c:v>0.2164375</c:v>
                </c:pt>
                <c:pt idx="9">
                  <c:v>6.4592631497779468E-2</c:v>
                </c:pt>
                <c:pt idx="10">
                  <c:v>6.9658144472915282E-2</c:v>
                </c:pt>
                <c:pt idx="11">
                  <c:v>0.20405352679681391</c:v>
                </c:pt>
                <c:pt idx="12">
                  <c:v>0.17508586368671678</c:v>
                </c:pt>
                <c:pt idx="13">
                  <c:v>0.19344407487850748</c:v>
                </c:pt>
                <c:pt idx="14">
                  <c:v>0.26822514136522191</c:v>
                </c:pt>
                <c:pt idx="15">
                  <c:v>0.14117314448185495</c:v>
                </c:pt>
                <c:pt idx="16">
                  <c:v>8.7442857142857169E-2</c:v>
                </c:pt>
              </c:numCache>
            </c:numRef>
          </c:yVal>
          <c:smooth val="0"/>
          <c:extLst>
            <c:ext xmlns:c15="http://schemas.microsoft.com/office/drawing/2012/chart" uri="{02D57815-91ED-43cb-92C2-25804820EDAC}">
              <c15:datalabelsRange>
                <c15:f>Graphics!$B$332:$B$348</c15:f>
                <c15:dlblRangeCache>
                  <c:ptCount val="17"/>
                  <c:pt idx="0">
                    <c:v>Colombia</c:v>
                  </c:pt>
                  <c:pt idx="1">
                    <c:v>Dominican Republic</c:v>
                  </c:pt>
                  <c:pt idx="2">
                    <c:v>Egypt, Arab Rep.</c:v>
                  </c:pt>
                  <c:pt idx="3">
                    <c:v>India - Andhra Pradesh</c:v>
                  </c:pt>
                  <c:pt idx="4">
                    <c:v>India - Odisha</c:v>
                  </c:pt>
                  <c:pt idx="5">
                    <c:v>India - Rajasthan</c:v>
                  </c:pt>
                  <c:pt idx="6">
                    <c:v>Kenya</c:v>
                  </c:pt>
                  <c:pt idx="7">
                    <c:v>Morocco</c:v>
                  </c:pt>
                  <c:pt idx="8">
                    <c:v>Pakistan</c:v>
                  </c:pt>
                  <c:pt idx="9">
                    <c:v>Peru</c:v>
                  </c:pt>
                  <c:pt idx="10">
                    <c:v>Philippines</c:v>
                  </c:pt>
                  <c:pt idx="11">
                    <c:v>Senegal</c:v>
                  </c:pt>
                  <c:pt idx="12">
                    <c:v>Tajikistan</c:v>
                  </c:pt>
                  <c:pt idx="13">
                    <c:v>Tanzania</c:v>
                  </c:pt>
                  <c:pt idx="14">
                    <c:v>Uganda</c:v>
                  </c:pt>
                  <c:pt idx="15">
                    <c:v>Ukraine</c:v>
                  </c:pt>
                  <c:pt idx="16">
                    <c:v>Vietnam</c:v>
                  </c:pt>
                </c15:dlblRangeCache>
              </c15:datalabelsRange>
            </c:ext>
            <c:ext xmlns:c16="http://schemas.microsoft.com/office/drawing/2014/chart" uri="{C3380CC4-5D6E-409C-BE32-E72D297353CC}">
              <c16:uniqueId val="{00000012-F38C-41BF-AD8D-E3C37F060EBF}"/>
            </c:ext>
          </c:extLst>
        </c:ser>
        <c:dLbls>
          <c:showLegendKey val="0"/>
          <c:showVal val="0"/>
          <c:showCatName val="0"/>
          <c:showSerName val="0"/>
          <c:showPercent val="0"/>
          <c:showBubbleSize val="0"/>
        </c:dLbls>
        <c:axId val="670305040"/>
        <c:axId val="85282368"/>
      </c:scatterChart>
      <c:valAx>
        <c:axId val="670305040"/>
        <c:scaling>
          <c:orientation val="minMax"/>
          <c:max val="1.5"/>
          <c:min val="0.8"/>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Financial Operating</a:t>
                </a:r>
                <a:r>
                  <a:rPr lang="en-US" b="1" baseline="0"/>
                  <a:t> Cost Recovery (Cash Collected)</a:t>
                </a:r>
                <a:endParaRPr lang="en-US" b="1"/>
              </a:p>
            </c:rich>
          </c:tx>
          <c:layout>
            <c:manualLayout>
              <c:xMode val="edge"/>
              <c:yMode val="edge"/>
              <c:x val="0.29567356328700933"/>
              <c:y val="0.9549844452931183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82368"/>
        <c:crosses val="autoZero"/>
        <c:crossBetween val="midCat"/>
      </c:valAx>
      <c:valAx>
        <c:axId val="85282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T&amp;D Losses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305040"/>
        <c:crosses val="autoZero"/>
        <c:crossBetween val="midCat"/>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Full-Cost Recovery and T&amp;D Losses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tx1"/>
              </a:solidFill>
              <a:ln w="9525">
                <a:noFill/>
              </a:ln>
              <a:effectLst/>
            </c:spPr>
          </c:marker>
          <c:dLbls>
            <c:dLbl>
              <c:idx val="0"/>
              <c:tx>
                <c:rich>
                  <a:bodyPr/>
                  <a:lstStyle/>
                  <a:p>
                    <a:fld id="{667A0F7B-1CA4-475A-9A05-80BD1042AE5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F62-4140-8B65-D5A1336F615F}"/>
                </c:ext>
              </c:extLst>
            </c:dLbl>
            <c:dLbl>
              <c:idx val="1"/>
              <c:layout>
                <c:manualLayout>
                  <c:x val="-9.7204695292939167E-3"/>
                  <c:y val="2.4168864877437635E-2"/>
                </c:manualLayout>
              </c:layout>
              <c:tx>
                <c:rich>
                  <a:bodyPr/>
                  <a:lstStyle/>
                  <a:p>
                    <a:endParaRPr lang="en-US"/>
                  </a:p>
                </c:rich>
              </c:tx>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F62-4140-8B65-D5A1336F615F}"/>
                </c:ext>
              </c:extLst>
            </c:dLbl>
            <c:dLbl>
              <c:idx val="2"/>
              <c:layout>
                <c:manualLayout>
                  <c:x val="-6.6437239195755532E-2"/>
                  <c:y val="4.1168563182702816E-2"/>
                </c:manualLayout>
              </c:layout>
              <c:tx>
                <c:rich>
                  <a:bodyPr/>
                  <a:lstStyle/>
                  <a:p>
                    <a:fld id="{44F8B9D9-A541-4804-8E8F-50B4F8EB1D9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0F62-4140-8B65-D5A1336F615F}"/>
                </c:ext>
              </c:extLst>
            </c:dLbl>
            <c:dLbl>
              <c:idx val="3"/>
              <c:layout>
                <c:manualLayout>
                  <c:x val="-7.2903521469704826E-3"/>
                  <c:y val="-2.1483435446611233E-2"/>
                </c:manualLayout>
              </c:layout>
              <c:tx>
                <c:rich>
                  <a:bodyPr/>
                  <a:lstStyle/>
                  <a:p>
                    <a:endParaRPr lang="en-US"/>
                  </a:p>
                </c:rich>
              </c:tx>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F62-4140-8B65-D5A1336F615F}"/>
                </c:ext>
              </c:extLst>
            </c:dLbl>
            <c:dLbl>
              <c:idx val="4"/>
              <c:tx>
                <c:rich>
                  <a:bodyPr/>
                  <a:lstStyle/>
                  <a:p>
                    <a:fld id="{B3EB7E89-7FEB-4C8B-AB0F-18B58F98246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F62-4140-8B65-D5A1336F615F}"/>
                </c:ext>
              </c:extLst>
            </c:dLbl>
            <c:dLbl>
              <c:idx val="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F62-4140-8B65-D5A1336F615F}"/>
                </c:ext>
              </c:extLst>
            </c:dLbl>
            <c:dLbl>
              <c:idx val="6"/>
              <c:tx>
                <c:rich>
                  <a:bodyPr/>
                  <a:lstStyle/>
                  <a:p>
                    <a:fld id="{9E6D23C7-565D-4908-9EEE-8D5563C99E5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F62-4140-8B65-D5A1336F615F}"/>
                </c:ext>
              </c:extLst>
            </c:dLbl>
            <c:dLbl>
              <c:idx val="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F62-4140-8B65-D5A1336F615F}"/>
                </c:ext>
              </c:extLst>
            </c:dLbl>
            <c:dLbl>
              <c:idx val="8"/>
              <c:tx>
                <c:rich>
                  <a:bodyPr/>
                  <a:lstStyle/>
                  <a:p>
                    <a:fld id="{D0CB57FF-0B6E-485B-BE48-ED55992FC40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F62-4140-8B65-D5A1336F615F}"/>
                </c:ext>
              </c:extLst>
            </c:dLbl>
            <c:dLbl>
              <c:idx val="9"/>
              <c:layout>
                <c:manualLayout>
                  <c:x val="-7.7763756234351333E-2"/>
                  <c:y val="4.2966870893222465E-2"/>
                </c:manualLayout>
              </c:layout>
              <c:tx>
                <c:rich>
                  <a:bodyPr/>
                  <a:lstStyle/>
                  <a:p>
                    <a:fld id="{9C1489F0-F478-4D85-9914-35B0428C1DD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0F62-4140-8B65-D5A1336F615F}"/>
                </c:ext>
              </c:extLst>
            </c:dLbl>
            <c:dLbl>
              <c:idx val="10"/>
              <c:layout>
                <c:manualLayout>
                  <c:x val="2.1871056440911314E-2"/>
                  <c:y val="3.2225153169916844E-2"/>
                </c:manualLayout>
              </c:layout>
              <c:tx>
                <c:rich>
                  <a:bodyPr/>
                  <a:lstStyle/>
                  <a:p>
                    <a:fld id="{9CF8164B-DDFF-4B6D-9489-FE6F7B9D974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0F62-4140-8B65-D5A1336F615F}"/>
                </c:ext>
              </c:extLst>
            </c:dLbl>
            <c:dLbl>
              <c:idx val="11"/>
              <c:layout>
                <c:manualLayout>
                  <c:x val="-3.8881878117175667E-2"/>
                  <c:y val="-4.028144146239606E-2"/>
                </c:manualLayout>
              </c:layout>
              <c:tx>
                <c:rich>
                  <a:bodyPr/>
                  <a:lstStyle/>
                  <a:p>
                    <a:fld id="{7D402BA8-4F32-43B7-9361-C36EA1861E0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0F62-4140-8B65-D5A1336F615F}"/>
                </c:ext>
              </c:extLst>
            </c:dLbl>
            <c:dLbl>
              <c:idx val="12"/>
              <c:tx>
                <c:rich>
                  <a:bodyPr/>
                  <a:lstStyle/>
                  <a:p>
                    <a:fld id="{CB33F2E3-3170-46FC-B3CE-4CCBBC7E674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F62-4140-8B65-D5A1336F615F}"/>
                </c:ext>
              </c:extLst>
            </c:dLbl>
            <c:dLbl>
              <c:idx val="13"/>
              <c:tx>
                <c:rich>
                  <a:bodyPr/>
                  <a:lstStyle/>
                  <a:p>
                    <a:fld id="{BE1D04BF-06CD-4211-8C8F-78D8569BEAA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F62-4140-8B65-D5A1336F615F}"/>
                </c:ext>
              </c:extLst>
            </c:dLbl>
            <c:dLbl>
              <c:idx val="14"/>
              <c:tx>
                <c:rich>
                  <a:bodyPr/>
                  <a:lstStyle/>
                  <a:p>
                    <a:fld id="{FEC503A6-B541-43D6-8FBC-42C7D71F564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0F62-4140-8B65-D5A1336F615F}"/>
                </c:ext>
              </c:extLst>
            </c:dLbl>
            <c:dLbl>
              <c:idx val="1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F62-4140-8B65-D5A1336F615F}"/>
                </c:ext>
              </c:extLst>
            </c:dLbl>
            <c:dLbl>
              <c:idx val="16"/>
              <c:tx>
                <c:rich>
                  <a:bodyPr/>
                  <a:lstStyle/>
                  <a:p>
                    <a:fld id="{2CA2032F-5F75-495B-A965-42830071088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0F62-4140-8B65-D5A1336F615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3175" cap="rnd">
                <a:solidFill>
                  <a:schemeClr val="tx1"/>
                </a:solidFill>
                <a:prstDash val="sysDot"/>
              </a:ln>
              <a:effectLst/>
            </c:spPr>
            <c:trendlineType val="linear"/>
            <c:dispRSqr val="1"/>
            <c:dispEq val="0"/>
            <c:trendlineLbl>
              <c:layout>
                <c:manualLayout>
                  <c:x val="5.2479150261632607E-2"/>
                  <c:y val="-3.7329178834236115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Graphics!$Q$388:$Q$404</c:f>
              <c:numCache>
                <c:formatCode>0%</c:formatCode>
                <c:ptCount val="17"/>
                <c:pt idx="0">
                  <c:v>1.0406534418093973</c:v>
                </c:pt>
                <c:pt idx="2">
                  <c:v>0.55498466885919051</c:v>
                </c:pt>
                <c:pt idx="4">
                  <c:v>0.91442845373130077</c:v>
                </c:pt>
                <c:pt idx="6">
                  <c:v>0.90104685738204815</c:v>
                </c:pt>
                <c:pt idx="8">
                  <c:v>0.79621896963994743</c:v>
                </c:pt>
                <c:pt idx="9">
                  <c:v>0.98044528094054995</c:v>
                </c:pt>
                <c:pt idx="10">
                  <c:v>0.97973707583216474</c:v>
                </c:pt>
                <c:pt idx="11">
                  <c:v>0.7048048462356894</c:v>
                </c:pt>
                <c:pt idx="12">
                  <c:v>0.67199477884186576</c:v>
                </c:pt>
                <c:pt idx="13">
                  <c:v>0.67602992832109032</c:v>
                </c:pt>
                <c:pt idx="14">
                  <c:v>0.92310109790100714</c:v>
                </c:pt>
                <c:pt idx="16">
                  <c:v>0.88941769703292295</c:v>
                </c:pt>
              </c:numCache>
            </c:numRef>
          </c:xVal>
          <c:yVal>
            <c:numRef>
              <c:f>Graphics!$E$388:$E$404</c:f>
              <c:numCache>
                <c:formatCode>0%</c:formatCode>
                <c:ptCount val="17"/>
                <c:pt idx="0">
                  <c:v>7.4142857142857149E-2</c:v>
                </c:pt>
                <c:pt idx="1">
                  <c:v>0.11776375242859878</c:v>
                </c:pt>
                <c:pt idx="2">
                  <c:v>0.10481155007966707</c:v>
                </c:pt>
                <c:pt idx="3">
                  <c:v>0.13226486028456311</c:v>
                </c:pt>
                <c:pt idx="4">
                  <c:v>0.41016939938217967</c:v>
                </c:pt>
                <c:pt idx="5">
                  <c:v>0.26076263723111065</c:v>
                </c:pt>
                <c:pt idx="6">
                  <c:v>0.1757926647426061</c:v>
                </c:pt>
                <c:pt idx="7">
                  <c:v>0.12298733477518997</c:v>
                </c:pt>
                <c:pt idx="8">
                  <c:v>0.2164375</c:v>
                </c:pt>
                <c:pt idx="9">
                  <c:v>6.4592631497779468E-2</c:v>
                </c:pt>
                <c:pt idx="10">
                  <c:v>6.9658144472915282E-2</c:v>
                </c:pt>
                <c:pt idx="11">
                  <c:v>0.20405352679681391</c:v>
                </c:pt>
                <c:pt idx="12">
                  <c:v>0.17508586368671678</c:v>
                </c:pt>
                <c:pt idx="13">
                  <c:v>0.19344407487850748</c:v>
                </c:pt>
                <c:pt idx="14">
                  <c:v>0.26822514136522191</c:v>
                </c:pt>
                <c:pt idx="15">
                  <c:v>0.14117314448185495</c:v>
                </c:pt>
                <c:pt idx="16">
                  <c:v>8.7442857142857169E-2</c:v>
                </c:pt>
              </c:numCache>
            </c:numRef>
          </c:yVal>
          <c:smooth val="0"/>
          <c:extLst>
            <c:ext xmlns:c15="http://schemas.microsoft.com/office/drawing/2012/chart" uri="{02D57815-91ED-43cb-92C2-25804820EDAC}">
              <c15:datalabelsRange>
                <c15:f>Graphics!$B$332:$B$348</c15:f>
                <c15:dlblRangeCache>
                  <c:ptCount val="17"/>
                  <c:pt idx="0">
                    <c:v>Colombia</c:v>
                  </c:pt>
                  <c:pt idx="1">
                    <c:v>Dominican Republic</c:v>
                  </c:pt>
                  <c:pt idx="2">
                    <c:v>Egypt, Arab Rep.</c:v>
                  </c:pt>
                  <c:pt idx="3">
                    <c:v>India - Andhra Pradesh</c:v>
                  </c:pt>
                  <c:pt idx="4">
                    <c:v>India - Odisha</c:v>
                  </c:pt>
                  <c:pt idx="5">
                    <c:v>India - Rajasthan</c:v>
                  </c:pt>
                  <c:pt idx="6">
                    <c:v>Kenya</c:v>
                  </c:pt>
                  <c:pt idx="7">
                    <c:v>Morocco</c:v>
                  </c:pt>
                  <c:pt idx="8">
                    <c:v>Pakistan</c:v>
                  </c:pt>
                  <c:pt idx="9">
                    <c:v>Peru</c:v>
                  </c:pt>
                  <c:pt idx="10">
                    <c:v>Philippines</c:v>
                  </c:pt>
                  <c:pt idx="11">
                    <c:v>Senegal</c:v>
                  </c:pt>
                  <c:pt idx="12">
                    <c:v>Tajikistan</c:v>
                  </c:pt>
                  <c:pt idx="13">
                    <c:v>Tanzania</c:v>
                  </c:pt>
                  <c:pt idx="14">
                    <c:v>Uganda</c:v>
                  </c:pt>
                  <c:pt idx="15">
                    <c:v>Ukraine</c:v>
                  </c:pt>
                  <c:pt idx="16">
                    <c:v>Vietnam</c:v>
                  </c:pt>
                </c15:dlblRangeCache>
              </c15:datalabelsRange>
            </c:ext>
            <c:ext xmlns:c16="http://schemas.microsoft.com/office/drawing/2014/chart" uri="{C3380CC4-5D6E-409C-BE32-E72D297353CC}">
              <c16:uniqueId val="{00000012-0F62-4140-8B65-D5A1336F615F}"/>
            </c:ext>
          </c:extLst>
        </c:ser>
        <c:dLbls>
          <c:showLegendKey val="0"/>
          <c:showVal val="0"/>
          <c:showCatName val="0"/>
          <c:showSerName val="0"/>
          <c:showPercent val="0"/>
          <c:showBubbleSize val="0"/>
        </c:dLbls>
        <c:axId val="670305040"/>
        <c:axId val="85282368"/>
      </c:scatterChart>
      <c:valAx>
        <c:axId val="670305040"/>
        <c:scaling>
          <c:orientation val="minMax"/>
          <c:max val="1.1000000000000001"/>
          <c:min val="0.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Full-C</a:t>
                </a:r>
                <a:r>
                  <a:rPr lang="en-US" b="1" baseline="0"/>
                  <a:t>ost Recovery</a:t>
                </a:r>
                <a:endParaRPr lang="en-US" b="1"/>
              </a:p>
            </c:rich>
          </c:tx>
          <c:layout>
            <c:manualLayout>
              <c:xMode val="edge"/>
              <c:yMode val="edge"/>
              <c:x val="0.29567356328700933"/>
              <c:y val="0.9549844452931183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82368"/>
        <c:crosses val="autoZero"/>
        <c:crossBetween val="midCat"/>
      </c:valAx>
      <c:valAx>
        <c:axId val="85282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T&amp;D Losses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305040"/>
        <c:crosses val="autoZero"/>
        <c:crossBetween val="midCat"/>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Financial Operating</a:t>
            </a:r>
            <a:r>
              <a:rPr lang="en-US" b="1" baseline="0">
                <a:solidFill>
                  <a:sysClr val="windowText" lastClr="000000"/>
                </a:solidFill>
              </a:rPr>
              <a:t> Cost </a:t>
            </a:r>
            <a:r>
              <a:rPr lang="en-US" b="1">
                <a:solidFill>
                  <a:sysClr val="windowText" lastClr="000000"/>
                </a:solidFill>
              </a:rPr>
              <a:t>Recovery and Number of </a:t>
            </a:r>
            <a:br>
              <a:rPr lang="en-US" b="1">
                <a:solidFill>
                  <a:sysClr val="windowText" lastClr="000000"/>
                </a:solidFill>
              </a:rPr>
            </a:br>
            <a:r>
              <a:rPr lang="en-US" b="1">
                <a:solidFill>
                  <a:sysClr val="windowText" lastClr="000000"/>
                </a:solidFill>
              </a:rPr>
              <a:t>Outages per</a:t>
            </a:r>
            <a:r>
              <a:rPr lang="en-US" b="1" baseline="0">
                <a:solidFill>
                  <a:sysClr val="windowText" lastClr="000000"/>
                </a:solidFill>
              </a:rPr>
              <a:t> Month</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tx1"/>
              </a:solidFill>
              <a:ln w="9525">
                <a:noFill/>
              </a:ln>
              <a:effectLst/>
            </c:spPr>
          </c:marker>
          <c:dLbls>
            <c:dLbl>
              <c:idx val="0"/>
              <c:tx>
                <c:rich>
                  <a:bodyPr/>
                  <a:lstStyle/>
                  <a:p>
                    <a:fld id="{691DA3FF-3161-42DE-A419-C63F9B6D0D3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7F8A-4B53-BB35-B2B98829927A}"/>
                </c:ext>
              </c:extLst>
            </c:dLbl>
            <c:dLbl>
              <c:idx val="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F8A-4B53-BB35-B2B98829927A}"/>
                </c:ext>
              </c:extLst>
            </c:dLbl>
            <c:dLbl>
              <c:idx val="2"/>
              <c:tx>
                <c:rich>
                  <a:bodyPr/>
                  <a:lstStyle/>
                  <a:p>
                    <a:fld id="{89865C5B-F41F-4C56-A3CE-4A28E6E8380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F8A-4B53-BB35-B2B98829927A}"/>
                </c:ext>
              </c:extLst>
            </c:dLbl>
            <c:dLbl>
              <c:idx val="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F8A-4B53-BB35-B2B98829927A}"/>
                </c:ext>
              </c:extLst>
            </c:dLbl>
            <c:dLbl>
              <c:idx val="4"/>
              <c:tx>
                <c:rich>
                  <a:bodyPr/>
                  <a:lstStyle/>
                  <a:p>
                    <a:fld id="{B40E8D2F-10EB-4834-8DD8-9317754A2BB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7F8A-4B53-BB35-B2B98829927A}"/>
                </c:ext>
              </c:extLst>
            </c:dLbl>
            <c:dLbl>
              <c:idx val="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F8A-4B53-BB35-B2B98829927A}"/>
                </c:ext>
              </c:extLst>
            </c:dLbl>
            <c:dLbl>
              <c:idx val="6"/>
              <c:tx>
                <c:rich>
                  <a:bodyPr/>
                  <a:lstStyle/>
                  <a:p>
                    <a:fld id="{088F635B-298D-4285-9B92-6D4FF069383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7F8A-4B53-BB35-B2B98829927A}"/>
                </c:ext>
              </c:extLst>
            </c:dLbl>
            <c:dLbl>
              <c:idx val="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F8A-4B53-BB35-B2B98829927A}"/>
                </c:ext>
              </c:extLst>
            </c:dLbl>
            <c:dLbl>
              <c:idx val="8"/>
              <c:tx>
                <c:rich>
                  <a:bodyPr/>
                  <a:lstStyle/>
                  <a:p>
                    <a:fld id="{BBC0ADA7-BF6C-425C-B106-87C9A55D8FD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7F8A-4B53-BB35-B2B98829927A}"/>
                </c:ext>
              </c:extLst>
            </c:dLbl>
            <c:dLbl>
              <c:idx val="9"/>
              <c:tx>
                <c:rich>
                  <a:bodyPr/>
                  <a:lstStyle/>
                  <a:p>
                    <a:fld id="{8183D3D9-C90B-4D00-B77F-9E89CD34E66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7F8A-4B53-BB35-B2B98829927A}"/>
                </c:ext>
              </c:extLst>
            </c:dLbl>
            <c:dLbl>
              <c:idx val="10"/>
              <c:tx>
                <c:rich>
                  <a:bodyPr/>
                  <a:lstStyle/>
                  <a:p>
                    <a:fld id="{A24C86B6-5D5E-42FC-AE7A-2CA14ECCFBB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7F8A-4B53-BB35-B2B98829927A}"/>
                </c:ext>
              </c:extLst>
            </c:dLbl>
            <c:dLbl>
              <c:idx val="11"/>
              <c:tx>
                <c:rich>
                  <a:bodyPr/>
                  <a:lstStyle/>
                  <a:p>
                    <a:fld id="{F29FB5CB-AC0E-43DC-BE04-DEF6CE90140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7F8A-4B53-BB35-B2B98829927A}"/>
                </c:ext>
              </c:extLst>
            </c:dLbl>
            <c:dLbl>
              <c:idx val="12"/>
              <c:tx>
                <c:rich>
                  <a:bodyPr/>
                  <a:lstStyle/>
                  <a:p>
                    <a:fld id="{F7FB1D26-24B3-44BC-92D9-ADED38ACC00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7F8A-4B53-BB35-B2B98829927A}"/>
                </c:ext>
              </c:extLst>
            </c:dLbl>
            <c:dLbl>
              <c:idx val="13"/>
              <c:tx>
                <c:rich>
                  <a:bodyPr/>
                  <a:lstStyle/>
                  <a:p>
                    <a:fld id="{AF84784B-837D-437B-9E10-EEDABD2E26F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7F8A-4B53-BB35-B2B98829927A}"/>
                </c:ext>
              </c:extLst>
            </c:dLbl>
            <c:dLbl>
              <c:idx val="14"/>
              <c:tx>
                <c:rich>
                  <a:bodyPr/>
                  <a:lstStyle/>
                  <a:p>
                    <a:fld id="{7A8DC04A-5849-4F09-97C3-89C32801B84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7F8A-4B53-BB35-B2B98829927A}"/>
                </c:ext>
              </c:extLst>
            </c:dLbl>
            <c:dLbl>
              <c:idx val="1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F8A-4B53-BB35-B2B98829927A}"/>
                </c:ext>
              </c:extLst>
            </c:dLbl>
            <c:dLbl>
              <c:idx val="16"/>
              <c:tx>
                <c:rich>
                  <a:bodyPr/>
                  <a:lstStyle/>
                  <a:p>
                    <a:fld id="{57E809AA-DD36-48A9-B39E-718CF7B058C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7F8A-4B53-BB35-B2B98829927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6350" cap="rnd">
                <a:solidFill>
                  <a:schemeClr val="tx1"/>
                </a:solidFill>
                <a:prstDash val="sysDot"/>
              </a:ln>
              <a:effectLst/>
            </c:spPr>
            <c:trendlineType val="linear"/>
            <c:dispRSqr val="1"/>
            <c:dispEq val="0"/>
            <c:trendlineLbl>
              <c:layout>
                <c:manualLayout>
                  <c:x val="-6.8093679819943492E-2"/>
                  <c:y val="-0.1069026860333450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Graphics!$P$388:$P$404</c:f>
              <c:numCache>
                <c:formatCode>0%</c:formatCode>
                <c:ptCount val="17"/>
                <c:pt idx="0">
                  <c:v>1.4658759793769747</c:v>
                </c:pt>
                <c:pt idx="2">
                  <c:v>1.1987913409264979</c:v>
                </c:pt>
                <c:pt idx="4">
                  <c:v>0.89888510640174557</c:v>
                </c:pt>
                <c:pt idx="6">
                  <c:v>1.1624389278072151</c:v>
                </c:pt>
                <c:pt idx="8">
                  <c:v>1.1555968925095017</c:v>
                </c:pt>
                <c:pt idx="9">
                  <c:v>1.3199541329142443</c:v>
                </c:pt>
                <c:pt idx="10">
                  <c:v>1.109921877634785</c:v>
                </c:pt>
                <c:pt idx="11">
                  <c:v>0.98521888984040196</c:v>
                </c:pt>
                <c:pt idx="12">
                  <c:v>0.87854059696316822</c:v>
                </c:pt>
                <c:pt idx="13">
                  <c:v>0.92963629236057044</c:v>
                </c:pt>
                <c:pt idx="14">
                  <c:v>1.2341365536028543</c:v>
                </c:pt>
                <c:pt idx="16">
                  <c:v>1.008279138323674</c:v>
                </c:pt>
              </c:numCache>
            </c:numRef>
          </c:xVal>
          <c:yVal>
            <c:numRef>
              <c:f>Graphics!$G$388:$G$404</c:f>
              <c:numCache>
                <c:formatCode>General</c:formatCode>
                <c:ptCount val="17"/>
                <c:pt idx="0">
                  <c:v>0.8</c:v>
                </c:pt>
                <c:pt idx="1">
                  <c:v>7.4</c:v>
                </c:pt>
                <c:pt idx="2">
                  <c:v>1.8</c:v>
                </c:pt>
                <c:pt idx="3">
                  <c:v>55.4</c:v>
                </c:pt>
                <c:pt idx="4">
                  <c:v>55.4</c:v>
                </c:pt>
                <c:pt idx="5">
                  <c:v>55.4</c:v>
                </c:pt>
                <c:pt idx="6">
                  <c:v>6.3</c:v>
                </c:pt>
                <c:pt idx="7">
                  <c:v>0.6</c:v>
                </c:pt>
                <c:pt idx="8">
                  <c:v>75.2</c:v>
                </c:pt>
                <c:pt idx="9">
                  <c:v>0.5</c:v>
                </c:pt>
                <c:pt idx="10">
                  <c:v>0.1</c:v>
                </c:pt>
                <c:pt idx="11">
                  <c:v>11.5</c:v>
                </c:pt>
                <c:pt idx="12">
                  <c:v>6.1</c:v>
                </c:pt>
                <c:pt idx="13">
                  <c:v>8.9</c:v>
                </c:pt>
                <c:pt idx="14">
                  <c:v>6.3</c:v>
                </c:pt>
                <c:pt idx="15">
                  <c:v>0.3</c:v>
                </c:pt>
                <c:pt idx="16">
                  <c:v>0.2</c:v>
                </c:pt>
              </c:numCache>
            </c:numRef>
          </c:yVal>
          <c:smooth val="0"/>
          <c:extLst>
            <c:ext xmlns:c15="http://schemas.microsoft.com/office/drawing/2012/chart" uri="{02D57815-91ED-43cb-92C2-25804820EDAC}">
              <c15:datalabelsRange>
                <c15:f>Graphics!$B$388:$B$404</c15:f>
                <c15:dlblRangeCache>
                  <c:ptCount val="17"/>
                  <c:pt idx="0">
                    <c:v>Colombia</c:v>
                  </c:pt>
                  <c:pt idx="1">
                    <c:v>Dominican Republic</c:v>
                  </c:pt>
                  <c:pt idx="2">
                    <c:v>Egypt, Arab Rep.</c:v>
                  </c:pt>
                  <c:pt idx="3">
                    <c:v>India - Andhra Pradesh</c:v>
                  </c:pt>
                  <c:pt idx="4">
                    <c:v>India - Odisha</c:v>
                  </c:pt>
                  <c:pt idx="5">
                    <c:v>India - Rajasthan</c:v>
                  </c:pt>
                  <c:pt idx="6">
                    <c:v>Kenya</c:v>
                  </c:pt>
                  <c:pt idx="7">
                    <c:v>Morocco</c:v>
                  </c:pt>
                  <c:pt idx="8">
                    <c:v>Pakistan</c:v>
                  </c:pt>
                  <c:pt idx="9">
                    <c:v>Peru</c:v>
                  </c:pt>
                  <c:pt idx="10">
                    <c:v>Philippines</c:v>
                  </c:pt>
                  <c:pt idx="11">
                    <c:v>Senegal</c:v>
                  </c:pt>
                  <c:pt idx="12">
                    <c:v>Tajikistan</c:v>
                  </c:pt>
                  <c:pt idx="13">
                    <c:v>Tanzania</c:v>
                  </c:pt>
                  <c:pt idx="14">
                    <c:v>Uganda</c:v>
                  </c:pt>
                  <c:pt idx="15">
                    <c:v>Ukraine</c:v>
                  </c:pt>
                  <c:pt idx="16">
                    <c:v>Vietnam</c:v>
                  </c:pt>
                </c15:dlblRangeCache>
              </c15:datalabelsRange>
            </c:ext>
            <c:ext xmlns:c16="http://schemas.microsoft.com/office/drawing/2014/chart" uri="{C3380CC4-5D6E-409C-BE32-E72D297353CC}">
              <c16:uniqueId val="{00000001-7F8A-4B53-BB35-B2B98829927A}"/>
            </c:ext>
          </c:extLst>
        </c:ser>
        <c:dLbls>
          <c:showLegendKey val="0"/>
          <c:showVal val="0"/>
          <c:showCatName val="0"/>
          <c:showSerName val="0"/>
          <c:showPercent val="0"/>
          <c:showBubbleSize val="0"/>
        </c:dLbls>
        <c:axId val="670305040"/>
        <c:axId val="85282368"/>
      </c:scatterChart>
      <c:valAx>
        <c:axId val="670305040"/>
        <c:scaling>
          <c:orientation val="minMax"/>
          <c:max val="1.5"/>
          <c:min val="0.8"/>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Financial Operating</a:t>
                </a:r>
                <a:r>
                  <a:rPr lang="en-US" b="1" baseline="0"/>
                  <a:t> Cost Recovery (Cash Collected)</a:t>
                </a:r>
                <a:endParaRPr lang="en-US" b="1"/>
              </a:p>
            </c:rich>
          </c:tx>
          <c:layout>
            <c:manualLayout>
              <c:xMode val="edge"/>
              <c:yMode val="edge"/>
              <c:x val="0.29567356328700933"/>
              <c:y val="0.9549844452931183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82368"/>
        <c:crosses val="autoZero"/>
        <c:crossBetween val="midCat"/>
      </c:valAx>
      <c:valAx>
        <c:axId val="85282368"/>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T&amp;D Losses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305040"/>
        <c:crosses val="autoZero"/>
        <c:crossBetween val="midCat"/>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Full-Cost Recovery and Number of Outages per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tx1"/>
              </a:solidFill>
              <a:ln w="9525">
                <a:noFill/>
              </a:ln>
              <a:effectLst/>
            </c:spPr>
          </c:marker>
          <c:dLbls>
            <c:dLbl>
              <c:idx val="0"/>
              <c:tx>
                <c:rich>
                  <a:bodyPr/>
                  <a:lstStyle/>
                  <a:p>
                    <a:fld id="{C04E06A3-68C9-418B-A3C7-CC599D011F9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2E82-4E10-AD93-F31E31E6DCC8}"/>
                </c:ext>
              </c:extLst>
            </c:dLbl>
            <c:dLbl>
              <c:idx val="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E82-4E10-AD93-F31E31E6DCC8}"/>
                </c:ext>
              </c:extLst>
            </c:dLbl>
            <c:dLbl>
              <c:idx val="2"/>
              <c:tx>
                <c:rich>
                  <a:bodyPr/>
                  <a:lstStyle/>
                  <a:p>
                    <a:fld id="{97901F02-8F33-406D-893F-5776FEBACA1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2E82-4E10-AD93-F31E31E6DCC8}"/>
                </c:ext>
              </c:extLst>
            </c:dLbl>
            <c:dLbl>
              <c:idx val="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E82-4E10-AD93-F31E31E6DCC8}"/>
                </c:ext>
              </c:extLst>
            </c:dLbl>
            <c:dLbl>
              <c:idx val="4"/>
              <c:tx>
                <c:rich>
                  <a:bodyPr/>
                  <a:lstStyle/>
                  <a:p>
                    <a:fld id="{394DAB08-0CD6-4F23-8F1D-2C3E0C52A34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2E82-4E10-AD93-F31E31E6DCC8}"/>
                </c:ext>
              </c:extLst>
            </c:dLbl>
            <c:dLbl>
              <c:idx val="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E82-4E10-AD93-F31E31E6DCC8}"/>
                </c:ext>
              </c:extLst>
            </c:dLbl>
            <c:dLbl>
              <c:idx val="6"/>
              <c:layout>
                <c:manualLayout>
                  <c:x val="-9.7495082639749361E-2"/>
                  <c:y val="-2.5485754466630247E-3"/>
                </c:manualLayout>
              </c:layout>
              <c:tx>
                <c:rich>
                  <a:bodyPr/>
                  <a:lstStyle/>
                  <a:p>
                    <a:fld id="{01D42DB9-D370-434A-BFE5-581D364AED6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2E82-4E10-AD93-F31E31E6DCC8}"/>
                </c:ext>
              </c:extLst>
            </c:dLbl>
            <c:dLbl>
              <c:idx val="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E82-4E10-AD93-F31E31E6DCC8}"/>
                </c:ext>
              </c:extLst>
            </c:dLbl>
            <c:dLbl>
              <c:idx val="8"/>
              <c:tx>
                <c:rich>
                  <a:bodyPr/>
                  <a:lstStyle/>
                  <a:p>
                    <a:fld id="{37755806-BAB8-4827-8955-39F7F6BBE23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2E82-4E10-AD93-F31E31E6DCC8}"/>
                </c:ext>
              </c:extLst>
            </c:dLbl>
            <c:dLbl>
              <c:idx val="9"/>
              <c:tx>
                <c:rich>
                  <a:bodyPr/>
                  <a:lstStyle/>
                  <a:p>
                    <a:fld id="{EECC8755-52F7-4FC1-A678-17335BF8799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2E82-4E10-AD93-F31E31E6DCC8}"/>
                </c:ext>
              </c:extLst>
            </c:dLbl>
            <c:dLbl>
              <c:idx val="10"/>
              <c:layout>
                <c:manualLayout>
                  <c:x val="-3.7048131403104707E-2"/>
                  <c:y val="-4.3325782593269926E-2"/>
                </c:manualLayout>
              </c:layout>
              <c:tx>
                <c:rich>
                  <a:bodyPr/>
                  <a:lstStyle/>
                  <a:p>
                    <a:fld id="{0FFF3685-A046-48F8-BB89-E1EFF701BAC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2E82-4E10-AD93-F31E31E6DCC8}"/>
                </c:ext>
              </c:extLst>
            </c:dLbl>
            <c:dLbl>
              <c:idx val="11"/>
              <c:tx>
                <c:rich>
                  <a:bodyPr/>
                  <a:lstStyle/>
                  <a:p>
                    <a:fld id="{A1320511-D987-4C74-A1C1-7A6AECB3EB8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2E82-4E10-AD93-F31E31E6DCC8}"/>
                </c:ext>
              </c:extLst>
            </c:dLbl>
            <c:dLbl>
              <c:idx val="12"/>
              <c:tx>
                <c:rich>
                  <a:bodyPr/>
                  <a:lstStyle/>
                  <a:p>
                    <a:fld id="{59D8B3C2-E09A-4B39-AC54-76C0DF0650E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2E82-4E10-AD93-F31E31E6DCC8}"/>
                </c:ext>
              </c:extLst>
            </c:dLbl>
            <c:dLbl>
              <c:idx val="13"/>
              <c:tx>
                <c:rich>
                  <a:bodyPr/>
                  <a:lstStyle/>
                  <a:p>
                    <a:fld id="{677D9FC6-75F1-4F3C-9C12-97A7D2D0F84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2E82-4E10-AD93-F31E31E6DCC8}"/>
                </c:ext>
              </c:extLst>
            </c:dLbl>
            <c:dLbl>
              <c:idx val="14"/>
              <c:layout>
                <c:manualLayout>
                  <c:x val="2.5348798254116404E-2"/>
                  <c:y val="-3.0582905359955177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0971FB7D-3DCD-4720-8CAF-2A810BDC37B1}"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6.6472147343781013E-2"/>
                      <c:h val="4.0739078852522967E-2"/>
                    </c:manualLayout>
                  </c15:layout>
                  <c15:dlblFieldTable/>
                  <c15:showDataLabelsRange val="1"/>
                </c:ext>
                <c:ext xmlns:c16="http://schemas.microsoft.com/office/drawing/2014/chart" uri="{C3380CC4-5D6E-409C-BE32-E72D297353CC}">
                  <c16:uniqueId val="{00000002-2E82-4E10-AD93-F31E31E6DCC8}"/>
                </c:ext>
              </c:extLst>
            </c:dLbl>
            <c:dLbl>
              <c:idx val="1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2E82-4E10-AD93-F31E31E6DCC8}"/>
                </c:ext>
              </c:extLst>
            </c:dLbl>
            <c:dLbl>
              <c:idx val="16"/>
              <c:layout>
                <c:manualLayout>
                  <c:x val="0"/>
                  <c:y val="-2.0388603573303452E-2"/>
                </c:manualLayout>
              </c:layout>
              <c:tx>
                <c:rich>
                  <a:bodyPr/>
                  <a:lstStyle/>
                  <a:p>
                    <a:fld id="{F4681F60-2874-4CA0-A6F7-507E6C88CE8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2E82-4E10-AD93-F31E31E6DCC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3175" cap="rnd">
                <a:solidFill>
                  <a:schemeClr val="tx1"/>
                </a:solidFill>
                <a:prstDash val="sysDot"/>
              </a:ln>
              <a:effectLst/>
            </c:spPr>
            <c:trendlineType val="linear"/>
            <c:dispRSqr val="1"/>
            <c:dispEq val="0"/>
            <c:trendlineLbl>
              <c:layout>
                <c:manualLayout>
                  <c:x val="5.2479150261632607E-2"/>
                  <c:y val="-3.7329178834236115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Graphics!$Q$388:$Q$404</c:f>
              <c:numCache>
                <c:formatCode>0%</c:formatCode>
                <c:ptCount val="17"/>
                <c:pt idx="0">
                  <c:v>1.0406534418093973</c:v>
                </c:pt>
                <c:pt idx="2">
                  <c:v>0.55498466885919051</c:v>
                </c:pt>
                <c:pt idx="4">
                  <c:v>0.91442845373130077</c:v>
                </c:pt>
                <c:pt idx="6">
                  <c:v>0.90104685738204815</c:v>
                </c:pt>
                <c:pt idx="8">
                  <c:v>0.79621896963994743</c:v>
                </c:pt>
                <c:pt idx="9">
                  <c:v>0.98044528094054995</c:v>
                </c:pt>
                <c:pt idx="10">
                  <c:v>0.97973707583216474</c:v>
                </c:pt>
                <c:pt idx="11">
                  <c:v>0.7048048462356894</c:v>
                </c:pt>
                <c:pt idx="12">
                  <c:v>0.67199477884186576</c:v>
                </c:pt>
                <c:pt idx="13">
                  <c:v>0.67602992832109032</c:v>
                </c:pt>
                <c:pt idx="14">
                  <c:v>0.92310109790100714</c:v>
                </c:pt>
                <c:pt idx="16">
                  <c:v>0.88941769703292295</c:v>
                </c:pt>
              </c:numCache>
            </c:numRef>
          </c:xVal>
          <c:yVal>
            <c:numRef>
              <c:f>Graphics!$G$388:$G$404</c:f>
              <c:numCache>
                <c:formatCode>General</c:formatCode>
                <c:ptCount val="17"/>
                <c:pt idx="0">
                  <c:v>0.8</c:v>
                </c:pt>
                <c:pt idx="1">
                  <c:v>7.4</c:v>
                </c:pt>
                <c:pt idx="2">
                  <c:v>1.8</c:v>
                </c:pt>
                <c:pt idx="3">
                  <c:v>55.4</c:v>
                </c:pt>
                <c:pt idx="4">
                  <c:v>55.4</c:v>
                </c:pt>
                <c:pt idx="5">
                  <c:v>55.4</c:v>
                </c:pt>
                <c:pt idx="6">
                  <c:v>6.3</c:v>
                </c:pt>
                <c:pt idx="7">
                  <c:v>0.6</c:v>
                </c:pt>
                <c:pt idx="8">
                  <c:v>75.2</c:v>
                </c:pt>
                <c:pt idx="9">
                  <c:v>0.5</c:v>
                </c:pt>
                <c:pt idx="10">
                  <c:v>0.1</c:v>
                </c:pt>
                <c:pt idx="11">
                  <c:v>11.5</c:v>
                </c:pt>
                <c:pt idx="12">
                  <c:v>6.1</c:v>
                </c:pt>
                <c:pt idx="13">
                  <c:v>8.9</c:v>
                </c:pt>
                <c:pt idx="14">
                  <c:v>6.3</c:v>
                </c:pt>
                <c:pt idx="15">
                  <c:v>0.3</c:v>
                </c:pt>
                <c:pt idx="16">
                  <c:v>0.2</c:v>
                </c:pt>
              </c:numCache>
            </c:numRef>
          </c:yVal>
          <c:smooth val="0"/>
          <c:extLst>
            <c:ext xmlns:c15="http://schemas.microsoft.com/office/drawing/2012/chart" uri="{02D57815-91ED-43cb-92C2-25804820EDAC}">
              <c15:datalabelsRange>
                <c15:f>Graphics!$B$388:$B$404</c15:f>
                <c15:dlblRangeCache>
                  <c:ptCount val="17"/>
                  <c:pt idx="0">
                    <c:v>Colombia</c:v>
                  </c:pt>
                  <c:pt idx="1">
                    <c:v>Dominican Republic</c:v>
                  </c:pt>
                  <c:pt idx="2">
                    <c:v>Egypt, Arab Rep.</c:v>
                  </c:pt>
                  <c:pt idx="3">
                    <c:v>India - Andhra Pradesh</c:v>
                  </c:pt>
                  <c:pt idx="4">
                    <c:v>India - Odisha</c:v>
                  </c:pt>
                  <c:pt idx="5">
                    <c:v>India - Rajasthan</c:v>
                  </c:pt>
                  <c:pt idx="6">
                    <c:v>Kenya</c:v>
                  </c:pt>
                  <c:pt idx="7">
                    <c:v>Morocco</c:v>
                  </c:pt>
                  <c:pt idx="8">
                    <c:v>Pakistan</c:v>
                  </c:pt>
                  <c:pt idx="9">
                    <c:v>Peru</c:v>
                  </c:pt>
                  <c:pt idx="10">
                    <c:v>Philippines</c:v>
                  </c:pt>
                  <c:pt idx="11">
                    <c:v>Senegal</c:v>
                  </c:pt>
                  <c:pt idx="12">
                    <c:v>Tajikistan</c:v>
                  </c:pt>
                  <c:pt idx="13">
                    <c:v>Tanzania</c:v>
                  </c:pt>
                  <c:pt idx="14">
                    <c:v>Uganda</c:v>
                  </c:pt>
                  <c:pt idx="15">
                    <c:v>Ukraine</c:v>
                  </c:pt>
                  <c:pt idx="16">
                    <c:v>Vietnam</c:v>
                  </c:pt>
                </c15:dlblRangeCache>
              </c15:datalabelsRange>
            </c:ext>
            <c:ext xmlns:c16="http://schemas.microsoft.com/office/drawing/2014/chart" uri="{C3380CC4-5D6E-409C-BE32-E72D297353CC}">
              <c16:uniqueId val="{00000001-2E82-4E10-AD93-F31E31E6DCC8}"/>
            </c:ext>
          </c:extLst>
        </c:ser>
        <c:dLbls>
          <c:showLegendKey val="0"/>
          <c:showVal val="0"/>
          <c:showCatName val="0"/>
          <c:showSerName val="0"/>
          <c:showPercent val="0"/>
          <c:showBubbleSize val="0"/>
        </c:dLbls>
        <c:axId val="670305040"/>
        <c:axId val="85282368"/>
      </c:scatterChart>
      <c:valAx>
        <c:axId val="670305040"/>
        <c:scaling>
          <c:orientation val="minMax"/>
          <c:max val="1.1000000000000001"/>
          <c:min val="0.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Full-C</a:t>
                </a:r>
                <a:r>
                  <a:rPr lang="en-US" b="1" baseline="0"/>
                  <a:t>ost Recovery</a:t>
                </a:r>
                <a:endParaRPr lang="en-US" b="1"/>
              </a:p>
            </c:rich>
          </c:tx>
          <c:layout>
            <c:manualLayout>
              <c:xMode val="edge"/>
              <c:yMode val="edge"/>
              <c:x val="0.29567356328700933"/>
              <c:y val="0.9549844452931183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82368"/>
        <c:crosses val="autoZero"/>
        <c:crossBetween val="midCat"/>
      </c:valAx>
      <c:valAx>
        <c:axId val="85282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T&amp;D Losses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305040"/>
        <c:crosses val="autoZero"/>
        <c:crossBetween val="midCat"/>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Financial Operating</a:t>
            </a:r>
            <a:r>
              <a:rPr lang="en-US" b="1" baseline="0">
                <a:solidFill>
                  <a:sysClr val="windowText" lastClr="000000"/>
                </a:solidFill>
              </a:rPr>
              <a:t> Cost </a:t>
            </a:r>
            <a:r>
              <a:rPr lang="en-US" b="1">
                <a:solidFill>
                  <a:sysClr val="windowText" lastClr="000000"/>
                </a:solidFill>
              </a:rPr>
              <a:t>Recovery and Security</a:t>
            </a:r>
            <a:r>
              <a:rPr lang="en-US" b="1" baseline="0">
                <a:solidFill>
                  <a:sysClr val="windowText" lastClr="000000"/>
                </a:solidFill>
              </a:rPr>
              <a:t> of Supply Indicator</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tx1"/>
              </a:solidFill>
              <a:ln w="9525">
                <a:noFill/>
              </a:ln>
              <a:effectLst/>
            </c:spPr>
          </c:marker>
          <c:dLbls>
            <c:dLbl>
              <c:idx val="0"/>
              <c:tx>
                <c:rich>
                  <a:bodyPr/>
                  <a:lstStyle/>
                  <a:p>
                    <a:fld id="{B58D4593-761A-4EF7-9FA8-BBEC2EE516B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4AB2-4D2C-99A2-59CBF8DC7953}"/>
                </c:ext>
              </c:extLst>
            </c:dLbl>
            <c:dLbl>
              <c:idx val="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AB2-4D2C-99A2-59CBF8DC7953}"/>
                </c:ext>
              </c:extLst>
            </c:dLbl>
            <c:dLbl>
              <c:idx val="2"/>
              <c:tx>
                <c:rich>
                  <a:bodyPr/>
                  <a:lstStyle/>
                  <a:p>
                    <a:fld id="{B1D1D01C-841E-4DF7-91D9-4A87AA6E6CF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4AB2-4D2C-99A2-59CBF8DC7953}"/>
                </c:ext>
              </c:extLst>
            </c:dLbl>
            <c:dLbl>
              <c:idx val="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AB2-4D2C-99A2-59CBF8DC7953}"/>
                </c:ext>
              </c:extLst>
            </c:dLbl>
            <c:dLbl>
              <c:idx val="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AB2-4D2C-99A2-59CBF8DC7953}"/>
                </c:ext>
              </c:extLst>
            </c:dLbl>
            <c:dLbl>
              <c:idx val="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AB2-4D2C-99A2-59CBF8DC7953}"/>
                </c:ext>
              </c:extLst>
            </c:dLbl>
            <c:dLbl>
              <c:idx val="6"/>
              <c:tx>
                <c:rich>
                  <a:bodyPr/>
                  <a:lstStyle/>
                  <a:p>
                    <a:fld id="{DE602DE9-EAE2-4821-85F2-F2A9684739B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4AB2-4D2C-99A2-59CBF8DC7953}"/>
                </c:ext>
              </c:extLst>
            </c:dLbl>
            <c:dLbl>
              <c:idx val="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AB2-4D2C-99A2-59CBF8DC7953}"/>
                </c:ext>
              </c:extLst>
            </c:dLbl>
            <c:dLbl>
              <c:idx val="8"/>
              <c:tx>
                <c:rich>
                  <a:bodyPr/>
                  <a:lstStyle/>
                  <a:p>
                    <a:fld id="{4934CEDC-4A10-4ABF-8BFF-BB0BF1B4C79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4AB2-4D2C-99A2-59CBF8DC7953}"/>
                </c:ext>
              </c:extLst>
            </c:dLbl>
            <c:dLbl>
              <c:idx val="9"/>
              <c:tx>
                <c:rich>
                  <a:bodyPr/>
                  <a:lstStyle/>
                  <a:p>
                    <a:fld id="{CD2499EB-25EE-4298-9865-9CC19EB3733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4AB2-4D2C-99A2-59CBF8DC7953}"/>
                </c:ext>
              </c:extLst>
            </c:dLbl>
            <c:dLbl>
              <c:idx val="10"/>
              <c:tx>
                <c:rich>
                  <a:bodyPr/>
                  <a:lstStyle/>
                  <a:p>
                    <a:fld id="{5B4AE1F3-DD80-4754-A4CF-7E7ABD2E858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4AB2-4D2C-99A2-59CBF8DC7953}"/>
                </c:ext>
              </c:extLst>
            </c:dLbl>
            <c:dLbl>
              <c:idx val="11"/>
              <c:tx>
                <c:rich>
                  <a:bodyPr/>
                  <a:lstStyle/>
                  <a:p>
                    <a:fld id="{F90DEFC5-22C8-4B2A-9407-72B961C4C90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4AB2-4D2C-99A2-59CBF8DC7953}"/>
                </c:ext>
              </c:extLst>
            </c:dLbl>
            <c:dLbl>
              <c:idx val="1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AB2-4D2C-99A2-59CBF8DC7953}"/>
                </c:ext>
              </c:extLst>
            </c:dLbl>
            <c:dLbl>
              <c:idx val="13"/>
              <c:tx>
                <c:rich>
                  <a:bodyPr/>
                  <a:lstStyle/>
                  <a:p>
                    <a:fld id="{91CBC5B2-CBBB-4061-8A88-5CA97FDB84D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4AB2-4D2C-99A2-59CBF8DC7953}"/>
                </c:ext>
              </c:extLst>
            </c:dLbl>
            <c:dLbl>
              <c:idx val="14"/>
              <c:tx>
                <c:rich>
                  <a:bodyPr/>
                  <a:lstStyle/>
                  <a:p>
                    <a:fld id="{D5415690-2D09-4DA5-B8AB-52240A95C89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4AB2-4D2C-99A2-59CBF8DC7953}"/>
                </c:ext>
              </c:extLst>
            </c:dLbl>
            <c:dLbl>
              <c:idx val="1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AB2-4D2C-99A2-59CBF8DC7953}"/>
                </c:ext>
              </c:extLst>
            </c:dLbl>
            <c:dLbl>
              <c:idx val="16"/>
              <c:tx>
                <c:rich>
                  <a:bodyPr/>
                  <a:lstStyle/>
                  <a:p>
                    <a:fld id="{61781BE2-F62E-4E6C-AD7F-AD86700C28D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4AB2-4D2C-99A2-59CBF8DC795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6350" cap="rnd">
                <a:solidFill>
                  <a:schemeClr val="tx1"/>
                </a:solidFill>
                <a:prstDash val="sysDot"/>
              </a:ln>
              <a:effectLst/>
            </c:spPr>
            <c:trendlineType val="linear"/>
            <c:dispRSqr val="1"/>
            <c:dispEq val="0"/>
            <c:trendlineLbl>
              <c:layout>
                <c:manualLayout>
                  <c:x val="3.2466420188718988E-2"/>
                  <c:y val="-2.704038402989995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Graphics!$P$388:$P$404</c:f>
              <c:numCache>
                <c:formatCode>0%</c:formatCode>
                <c:ptCount val="17"/>
                <c:pt idx="0">
                  <c:v>1.4658759793769747</c:v>
                </c:pt>
                <c:pt idx="2">
                  <c:v>1.1987913409264979</c:v>
                </c:pt>
                <c:pt idx="4">
                  <c:v>0.89888510640174557</c:v>
                </c:pt>
                <c:pt idx="6">
                  <c:v>1.1624389278072151</c:v>
                </c:pt>
                <c:pt idx="8">
                  <c:v>1.1555968925095017</c:v>
                </c:pt>
                <c:pt idx="9">
                  <c:v>1.3199541329142443</c:v>
                </c:pt>
                <c:pt idx="10">
                  <c:v>1.109921877634785</c:v>
                </c:pt>
                <c:pt idx="11">
                  <c:v>0.98521888984040196</c:v>
                </c:pt>
                <c:pt idx="12">
                  <c:v>0.87854059696316822</c:v>
                </c:pt>
                <c:pt idx="13">
                  <c:v>0.92963629236057044</c:v>
                </c:pt>
                <c:pt idx="14">
                  <c:v>1.2341365536028543</c:v>
                </c:pt>
                <c:pt idx="16">
                  <c:v>1.008279138323674</c:v>
                </c:pt>
              </c:numCache>
            </c:numRef>
          </c:xVal>
          <c:yVal>
            <c:numRef>
              <c:f>Graphics!$R$388:$R$404</c:f>
              <c:numCache>
                <c:formatCode>0%</c:formatCode>
                <c:ptCount val="17"/>
                <c:pt idx="0">
                  <c:v>1.2064863469982765</c:v>
                </c:pt>
                <c:pt idx="1">
                  <c:v>0.9860279441117763</c:v>
                </c:pt>
                <c:pt idx="2">
                  <c:v>2.1369107651462724</c:v>
                </c:pt>
                <c:pt idx="6">
                  <c:v>1.9364811150468473</c:v>
                </c:pt>
                <c:pt idx="7">
                  <c:v>0.92722741033129008</c:v>
                </c:pt>
                <c:pt idx="8">
                  <c:v>0.39891067806006597</c:v>
                </c:pt>
                <c:pt idx="9">
                  <c:v>1.4279974479494759</c:v>
                </c:pt>
                <c:pt idx="10">
                  <c:v>0.52154243766487418</c:v>
                </c:pt>
                <c:pt idx="11">
                  <c:v>0.6589861751152073</c:v>
                </c:pt>
                <c:pt idx="13">
                  <c:v>0.51738469139629739</c:v>
                </c:pt>
                <c:pt idx="14">
                  <c:v>2.3341744772891131</c:v>
                </c:pt>
                <c:pt idx="16">
                  <c:v>1.2399097386486071</c:v>
                </c:pt>
              </c:numCache>
            </c:numRef>
          </c:yVal>
          <c:smooth val="0"/>
          <c:extLst>
            <c:ext xmlns:c15="http://schemas.microsoft.com/office/drawing/2012/chart" uri="{02D57815-91ED-43cb-92C2-25804820EDAC}">
              <c15:datalabelsRange>
                <c15:f>Graphics!$B$388:$B$404</c15:f>
                <c15:dlblRangeCache>
                  <c:ptCount val="17"/>
                  <c:pt idx="0">
                    <c:v>Colombia</c:v>
                  </c:pt>
                  <c:pt idx="1">
                    <c:v>Dominican Republic</c:v>
                  </c:pt>
                  <c:pt idx="2">
                    <c:v>Egypt, Arab Rep.</c:v>
                  </c:pt>
                  <c:pt idx="3">
                    <c:v>India - Andhra Pradesh</c:v>
                  </c:pt>
                  <c:pt idx="4">
                    <c:v>India - Odisha</c:v>
                  </c:pt>
                  <c:pt idx="5">
                    <c:v>India - Rajasthan</c:v>
                  </c:pt>
                  <c:pt idx="6">
                    <c:v>Kenya</c:v>
                  </c:pt>
                  <c:pt idx="7">
                    <c:v>Morocco</c:v>
                  </c:pt>
                  <c:pt idx="8">
                    <c:v>Pakistan</c:v>
                  </c:pt>
                  <c:pt idx="9">
                    <c:v>Peru</c:v>
                  </c:pt>
                  <c:pt idx="10">
                    <c:v>Philippines</c:v>
                  </c:pt>
                  <c:pt idx="11">
                    <c:v>Senegal</c:v>
                  </c:pt>
                  <c:pt idx="12">
                    <c:v>Tajikistan</c:v>
                  </c:pt>
                  <c:pt idx="13">
                    <c:v>Tanzania</c:v>
                  </c:pt>
                  <c:pt idx="14">
                    <c:v>Uganda</c:v>
                  </c:pt>
                  <c:pt idx="15">
                    <c:v>Ukraine</c:v>
                  </c:pt>
                  <c:pt idx="16">
                    <c:v>Vietnam</c:v>
                  </c:pt>
                </c15:dlblRangeCache>
              </c15:datalabelsRange>
            </c:ext>
            <c:ext xmlns:c16="http://schemas.microsoft.com/office/drawing/2014/chart" uri="{C3380CC4-5D6E-409C-BE32-E72D297353CC}">
              <c16:uniqueId val="{00000001-4AB2-4D2C-99A2-59CBF8DC7953}"/>
            </c:ext>
          </c:extLst>
        </c:ser>
        <c:dLbls>
          <c:showLegendKey val="0"/>
          <c:showVal val="0"/>
          <c:showCatName val="0"/>
          <c:showSerName val="0"/>
          <c:showPercent val="0"/>
          <c:showBubbleSize val="0"/>
        </c:dLbls>
        <c:axId val="670305040"/>
        <c:axId val="85282368"/>
      </c:scatterChart>
      <c:valAx>
        <c:axId val="670305040"/>
        <c:scaling>
          <c:orientation val="minMax"/>
          <c:max val="1.5"/>
          <c:min val="0.8"/>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Financial Operating</a:t>
                </a:r>
                <a:r>
                  <a:rPr lang="en-US" b="1" baseline="0"/>
                  <a:t> Cost Recovery (Cash Collected)</a:t>
                </a:r>
                <a:endParaRPr lang="en-US" b="1"/>
              </a:p>
            </c:rich>
          </c:tx>
          <c:layout>
            <c:manualLayout>
              <c:xMode val="edge"/>
              <c:yMode val="edge"/>
              <c:x val="0.29567356328700933"/>
              <c:y val="0.9549844452931183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82368"/>
        <c:crosses val="autoZero"/>
        <c:crossBetween val="midCat"/>
      </c:valAx>
      <c:valAx>
        <c:axId val="85282368"/>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Security of Supply Indicator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305040"/>
        <c:crosses val="autoZero"/>
        <c:crossBetween val="midCat"/>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Full-Cost Recovery and Security of Supply Indicator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tx1"/>
              </a:solidFill>
              <a:ln w="9525">
                <a:noFill/>
              </a:ln>
              <a:effectLst/>
            </c:spPr>
          </c:marker>
          <c:dLbls>
            <c:dLbl>
              <c:idx val="0"/>
              <c:tx>
                <c:rich>
                  <a:bodyPr/>
                  <a:lstStyle/>
                  <a:p>
                    <a:fld id="{1B61E8A9-BBE8-4737-9529-40BC299B342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36FE-4DC3-9E09-68E454C2AD77}"/>
                </c:ext>
              </c:extLst>
            </c:dLbl>
            <c:dLbl>
              <c:idx val="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6FE-4DC3-9E09-68E454C2AD77}"/>
                </c:ext>
              </c:extLst>
            </c:dLbl>
            <c:dLbl>
              <c:idx val="2"/>
              <c:tx>
                <c:rich>
                  <a:bodyPr/>
                  <a:lstStyle/>
                  <a:p>
                    <a:fld id="{5B2CEE0F-CD31-4229-9952-5CD290D8CED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36FE-4DC3-9E09-68E454C2AD77}"/>
                </c:ext>
              </c:extLst>
            </c:dLbl>
            <c:dLbl>
              <c:idx val="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6FE-4DC3-9E09-68E454C2AD77}"/>
                </c:ext>
              </c:extLst>
            </c:dLbl>
            <c:dLbl>
              <c:idx val="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6FE-4DC3-9E09-68E454C2AD77}"/>
                </c:ext>
              </c:extLst>
            </c:dLbl>
            <c:dLbl>
              <c:idx val="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6FE-4DC3-9E09-68E454C2AD77}"/>
                </c:ext>
              </c:extLst>
            </c:dLbl>
            <c:dLbl>
              <c:idx val="6"/>
              <c:tx>
                <c:rich>
                  <a:bodyPr/>
                  <a:lstStyle/>
                  <a:p>
                    <a:fld id="{519A1D0F-7131-41AA-AF2A-928FE74C04F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36FE-4DC3-9E09-68E454C2AD77}"/>
                </c:ext>
              </c:extLst>
            </c:dLbl>
            <c:dLbl>
              <c:idx val="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6FE-4DC3-9E09-68E454C2AD77}"/>
                </c:ext>
              </c:extLst>
            </c:dLbl>
            <c:dLbl>
              <c:idx val="8"/>
              <c:tx>
                <c:rich>
                  <a:bodyPr/>
                  <a:lstStyle/>
                  <a:p>
                    <a:fld id="{17D02581-BC4C-4E11-89DB-4B85F705012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36FE-4DC3-9E09-68E454C2AD77}"/>
                </c:ext>
              </c:extLst>
            </c:dLbl>
            <c:dLbl>
              <c:idx val="9"/>
              <c:tx>
                <c:rich>
                  <a:bodyPr/>
                  <a:lstStyle/>
                  <a:p>
                    <a:fld id="{A03F9963-B49D-40AC-8330-30551F96C6F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36FE-4DC3-9E09-68E454C2AD77}"/>
                </c:ext>
              </c:extLst>
            </c:dLbl>
            <c:dLbl>
              <c:idx val="10"/>
              <c:tx>
                <c:rich>
                  <a:bodyPr/>
                  <a:lstStyle/>
                  <a:p>
                    <a:fld id="{F8216C63-027C-467E-94E1-6B634099C9C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36FE-4DC3-9E09-68E454C2AD77}"/>
                </c:ext>
              </c:extLst>
            </c:dLbl>
            <c:dLbl>
              <c:idx val="11"/>
              <c:tx>
                <c:rich>
                  <a:bodyPr/>
                  <a:lstStyle/>
                  <a:p>
                    <a:fld id="{52E3017A-9F5A-47B2-96EC-7F02E4FEE95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36FE-4DC3-9E09-68E454C2AD77}"/>
                </c:ext>
              </c:extLst>
            </c:dLbl>
            <c:dLbl>
              <c:idx val="1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6FE-4DC3-9E09-68E454C2AD77}"/>
                </c:ext>
              </c:extLst>
            </c:dLbl>
            <c:dLbl>
              <c:idx val="13"/>
              <c:tx>
                <c:rich>
                  <a:bodyPr/>
                  <a:lstStyle/>
                  <a:p>
                    <a:fld id="{B287C855-9772-47AF-8F2A-B38C6B63B0F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36FE-4DC3-9E09-68E454C2AD77}"/>
                </c:ext>
              </c:extLst>
            </c:dLbl>
            <c:dLbl>
              <c:idx val="14"/>
              <c:tx>
                <c:rich>
                  <a:bodyPr/>
                  <a:lstStyle/>
                  <a:p>
                    <a:fld id="{A36042C5-4F7A-4A3E-AEDE-91CDA89DEBD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36FE-4DC3-9E09-68E454C2AD77}"/>
                </c:ext>
              </c:extLst>
            </c:dLbl>
            <c:dLbl>
              <c:idx val="1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6FE-4DC3-9E09-68E454C2AD77}"/>
                </c:ext>
              </c:extLst>
            </c:dLbl>
            <c:dLbl>
              <c:idx val="16"/>
              <c:tx>
                <c:rich>
                  <a:bodyPr/>
                  <a:lstStyle/>
                  <a:p>
                    <a:fld id="{2B31DF80-6362-45FF-BF98-6DF2FB4B98F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36FE-4DC3-9E09-68E454C2AD7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3175" cap="rnd">
                <a:solidFill>
                  <a:schemeClr val="tx1"/>
                </a:solidFill>
                <a:prstDash val="sysDot"/>
              </a:ln>
              <a:effectLst/>
            </c:spPr>
            <c:trendlineType val="linear"/>
            <c:dispRSqr val="1"/>
            <c:dispEq val="0"/>
            <c:trendlineLbl>
              <c:layout>
                <c:manualLayout>
                  <c:x val="-0.62582350582535029"/>
                  <c:y val="5.6930595601135808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Graphics!$Q$388:$Q$404</c:f>
              <c:numCache>
                <c:formatCode>0%</c:formatCode>
                <c:ptCount val="17"/>
                <c:pt idx="0">
                  <c:v>1.0406534418093973</c:v>
                </c:pt>
                <c:pt idx="2">
                  <c:v>0.55498466885919051</c:v>
                </c:pt>
                <c:pt idx="4">
                  <c:v>0.91442845373130077</c:v>
                </c:pt>
                <c:pt idx="6">
                  <c:v>0.90104685738204815</c:v>
                </c:pt>
                <c:pt idx="8">
                  <c:v>0.79621896963994743</c:v>
                </c:pt>
                <c:pt idx="9">
                  <c:v>0.98044528094054995</c:v>
                </c:pt>
                <c:pt idx="10">
                  <c:v>0.97973707583216474</c:v>
                </c:pt>
                <c:pt idx="11">
                  <c:v>0.7048048462356894</c:v>
                </c:pt>
                <c:pt idx="12">
                  <c:v>0.67199477884186576</c:v>
                </c:pt>
                <c:pt idx="13">
                  <c:v>0.67602992832109032</c:v>
                </c:pt>
                <c:pt idx="14">
                  <c:v>0.92310109790100714</c:v>
                </c:pt>
                <c:pt idx="16">
                  <c:v>0.88941769703292295</c:v>
                </c:pt>
              </c:numCache>
            </c:numRef>
          </c:xVal>
          <c:yVal>
            <c:numRef>
              <c:f>Graphics!$R$388:$R$404</c:f>
              <c:numCache>
                <c:formatCode>0%</c:formatCode>
                <c:ptCount val="17"/>
                <c:pt idx="0">
                  <c:v>1.2064863469982765</c:v>
                </c:pt>
                <c:pt idx="1">
                  <c:v>0.9860279441117763</c:v>
                </c:pt>
                <c:pt idx="2">
                  <c:v>2.1369107651462724</c:v>
                </c:pt>
                <c:pt idx="6">
                  <c:v>1.9364811150468473</c:v>
                </c:pt>
                <c:pt idx="7">
                  <c:v>0.92722741033129008</c:v>
                </c:pt>
                <c:pt idx="8">
                  <c:v>0.39891067806006597</c:v>
                </c:pt>
                <c:pt idx="9">
                  <c:v>1.4279974479494759</c:v>
                </c:pt>
                <c:pt idx="10">
                  <c:v>0.52154243766487418</c:v>
                </c:pt>
                <c:pt idx="11">
                  <c:v>0.6589861751152073</c:v>
                </c:pt>
                <c:pt idx="13">
                  <c:v>0.51738469139629739</c:v>
                </c:pt>
                <c:pt idx="14">
                  <c:v>2.3341744772891131</c:v>
                </c:pt>
                <c:pt idx="16">
                  <c:v>1.2399097386486071</c:v>
                </c:pt>
              </c:numCache>
            </c:numRef>
          </c:yVal>
          <c:smooth val="0"/>
          <c:extLst>
            <c:ext xmlns:c15="http://schemas.microsoft.com/office/drawing/2012/chart" uri="{02D57815-91ED-43cb-92C2-25804820EDAC}">
              <c15:datalabelsRange>
                <c15:f>Graphics!$B$388:$B$404</c15:f>
                <c15:dlblRangeCache>
                  <c:ptCount val="17"/>
                  <c:pt idx="0">
                    <c:v>Colombia</c:v>
                  </c:pt>
                  <c:pt idx="1">
                    <c:v>Dominican Republic</c:v>
                  </c:pt>
                  <c:pt idx="2">
                    <c:v>Egypt, Arab Rep.</c:v>
                  </c:pt>
                  <c:pt idx="3">
                    <c:v>India - Andhra Pradesh</c:v>
                  </c:pt>
                  <c:pt idx="4">
                    <c:v>India - Odisha</c:v>
                  </c:pt>
                  <c:pt idx="5">
                    <c:v>India - Rajasthan</c:v>
                  </c:pt>
                  <c:pt idx="6">
                    <c:v>Kenya</c:v>
                  </c:pt>
                  <c:pt idx="7">
                    <c:v>Morocco</c:v>
                  </c:pt>
                  <c:pt idx="8">
                    <c:v>Pakistan</c:v>
                  </c:pt>
                  <c:pt idx="9">
                    <c:v>Peru</c:v>
                  </c:pt>
                  <c:pt idx="10">
                    <c:v>Philippines</c:v>
                  </c:pt>
                  <c:pt idx="11">
                    <c:v>Senegal</c:v>
                  </c:pt>
                  <c:pt idx="12">
                    <c:v>Tajikistan</c:v>
                  </c:pt>
                  <c:pt idx="13">
                    <c:v>Tanzania</c:v>
                  </c:pt>
                  <c:pt idx="14">
                    <c:v>Uganda</c:v>
                  </c:pt>
                  <c:pt idx="15">
                    <c:v>Ukraine</c:v>
                  </c:pt>
                  <c:pt idx="16">
                    <c:v>Vietnam</c:v>
                  </c:pt>
                </c15:dlblRangeCache>
              </c15:datalabelsRange>
            </c:ext>
            <c:ext xmlns:c16="http://schemas.microsoft.com/office/drawing/2014/chart" uri="{C3380CC4-5D6E-409C-BE32-E72D297353CC}">
              <c16:uniqueId val="{00000001-36FE-4DC3-9E09-68E454C2AD77}"/>
            </c:ext>
          </c:extLst>
        </c:ser>
        <c:dLbls>
          <c:showLegendKey val="0"/>
          <c:showVal val="0"/>
          <c:showCatName val="0"/>
          <c:showSerName val="0"/>
          <c:showPercent val="0"/>
          <c:showBubbleSize val="0"/>
        </c:dLbls>
        <c:axId val="670305040"/>
        <c:axId val="85282368"/>
      </c:scatterChart>
      <c:valAx>
        <c:axId val="670305040"/>
        <c:scaling>
          <c:orientation val="minMax"/>
          <c:max val="1.1000000000000001"/>
          <c:min val="0.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Full-C</a:t>
                </a:r>
                <a:r>
                  <a:rPr lang="en-US" b="1" baseline="0"/>
                  <a:t>ost Recovery</a:t>
                </a:r>
                <a:endParaRPr lang="en-US" b="1"/>
              </a:p>
            </c:rich>
          </c:tx>
          <c:layout>
            <c:manualLayout>
              <c:xMode val="edge"/>
              <c:yMode val="edge"/>
              <c:x val="0.29567356328700933"/>
              <c:y val="0.9549844452931183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82368"/>
        <c:crosses val="autoZero"/>
        <c:crossBetween val="midCat"/>
      </c:valAx>
      <c:valAx>
        <c:axId val="85282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Security</a:t>
                </a:r>
                <a:r>
                  <a:rPr lang="en-US" b="1" baseline="0"/>
                  <a:t> of Supply Indicator</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305040"/>
        <c:crosses val="autoZero"/>
        <c:crossBetween val="midCat"/>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Cost Recovery and Percentage</a:t>
            </a:r>
            <a:r>
              <a:rPr lang="en-US" b="1" baseline="0">
                <a:solidFill>
                  <a:sysClr val="windowText" lastClr="000000"/>
                </a:solidFill>
              </a:rPr>
              <a:t> of Firms owning a Generator</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tx1"/>
              </a:solidFill>
              <a:ln w="9525">
                <a:noFill/>
              </a:ln>
              <a:effectLst/>
            </c:spPr>
          </c:marker>
          <c:dLbls>
            <c:dLbl>
              <c:idx val="0"/>
              <c:tx>
                <c:rich>
                  <a:bodyPr/>
                  <a:lstStyle/>
                  <a:p>
                    <a:fld id="{88681B55-0FEE-43FA-BC85-C39D2D10866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AC4-492D-BD78-CBDC4145CF69}"/>
                </c:ext>
              </c:extLst>
            </c:dLbl>
            <c:dLbl>
              <c:idx val="1"/>
              <c:tx>
                <c:rich>
                  <a:bodyPr/>
                  <a:lstStyle/>
                  <a:p>
                    <a:fld id="{77BBA1A4-2200-4C03-A57E-564844EF9CC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AC4-492D-BD78-CBDC4145CF69}"/>
                </c:ext>
              </c:extLst>
            </c:dLbl>
            <c:dLbl>
              <c:idx val="2"/>
              <c:tx>
                <c:rich>
                  <a:bodyPr/>
                  <a:lstStyle/>
                  <a:p>
                    <a:fld id="{EBAF29B7-0825-4740-8988-D22C9A7AC8F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AC4-492D-BD78-CBDC4145CF69}"/>
                </c:ext>
              </c:extLst>
            </c:dLbl>
            <c:dLbl>
              <c:idx val="3"/>
              <c:layout>
                <c:manualLayout>
                  <c:x val="-8.8315089164463761E-2"/>
                  <c:y val="3.647307423501419E-2"/>
                </c:manualLayout>
              </c:layout>
              <c:tx>
                <c:rich>
                  <a:bodyPr/>
                  <a:lstStyle/>
                  <a:p>
                    <a:fld id="{D7B28730-0D9D-42A1-82DC-0B0F6713102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6AC4-492D-BD78-CBDC4145CF69}"/>
                </c:ext>
              </c:extLst>
            </c:dLbl>
            <c:dLbl>
              <c:idx val="4"/>
              <c:tx>
                <c:rich>
                  <a:bodyPr/>
                  <a:lstStyle/>
                  <a:p>
                    <a:fld id="{38C25D62-F538-4E1B-B9B7-C1E4D37AE40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6AC4-492D-BD78-CBDC4145CF69}"/>
                </c:ext>
              </c:extLst>
            </c:dLbl>
            <c:dLbl>
              <c:idx val="5"/>
              <c:tx>
                <c:rich>
                  <a:bodyPr/>
                  <a:lstStyle/>
                  <a:p>
                    <a:fld id="{7316B7FA-27A1-4A7C-AF2A-1E5BFC6B93E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AC4-492D-BD78-CBDC4145CF69}"/>
                </c:ext>
              </c:extLst>
            </c:dLbl>
            <c:dLbl>
              <c:idx val="6"/>
              <c:tx>
                <c:rich>
                  <a:bodyPr/>
                  <a:lstStyle/>
                  <a:p>
                    <a:fld id="{418E90BD-AF4F-4234-BA3B-13AE1306374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6AC4-492D-BD78-CBDC4145CF69}"/>
                </c:ext>
              </c:extLst>
            </c:dLbl>
            <c:dLbl>
              <c:idx val="7"/>
              <c:tx>
                <c:rich>
                  <a:bodyPr/>
                  <a:lstStyle/>
                  <a:p>
                    <a:fld id="{025E7961-8C2B-4C58-BBC9-7961C92004B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6AC4-492D-BD78-CBDC4145CF69}"/>
                </c:ext>
              </c:extLst>
            </c:dLbl>
            <c:dLbl>
              <c:idx val="8"/>
              <c:tx>
                <c:rich>
                  <a:bodyPr/>
                  <a:lstStyle/>
                  <a:p>
                    <a:fld id="{DB6379F5-F903-4DB8-BEE2-505B3122095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6AC4-492D-BD78-CBDC4145CF69}"/>
                </c:ext>
              </c:extLst>
            </c:dLbl>
            <c:dLbl>
              <c:idx val="9"/>
              <c:tx>
                <c:rich>
                  <a:bodyPr/>
                  <a:lstStyle/>
                  <a:p>
                    <a:fld id="{3912F800-8425-4161-B282-BDC221A0744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6AC4-492D-BD78-CBDC4145CF69}"/>
                </c:ext>
              </c:extLst>
            </c:dLbl>
            <c:dLbl>
              <c:idx val="10"/>
              <c:tx>
                <c:rich>
                  <a:bodyPr/>
                  <a:lstStyle/>
                  <a:p>
                    <a:fld id="{CDEA08AB-9015-42BD-B8D2-84F40B763EA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6AC4-492D-BD78-CBDC4145CF69}"/>
                </c:ext>
              </c:extLst>
            </c:dLbl>
            <c:dLbl>
              <c:idx val="11"/>
              <c:tx>
                <c:rich>
                  <a:bodyPr/>
                  <a:lstStyle/>
                  <a:p>
                    <a:fld id="{519AC854-D75D-4F10-9508-9AF361FA125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6AC4-492D-BD78-CBDC4145CF69}"/>
                </c:ext>
              </c:extLst>
            </c:dLbl>
            <c:dLbl>
              <c:idx val="12"/>
              <c:tx>
                <c:rich>
                  <a:bodyPr/>
                  <a:lstStyle/>
                  <a:p>
                    <a:fld id="{6780C75B-D798-48BE-AFBD-1BB504414CB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6AC4-492D-BD78-CBDC4145CF69}"/>
                </c:ext>
              </c:extLst>
            </c:dLbl>
            <c:dLbl>
              <c:idx val="13"/>
              <c:tx>
                <c:rich>
                  <a:bodyPr/>
                  <a:lstStyle/>
                  <a:p>
                    <a:fld id="{75264C9F-6622-4F45-9201-A94F9A2F71D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6AC4-492D-BD78-CBDC4145CF69}"/>
                </c:ext>
              </c:extLst>
            </c:dLbl>
            <c:dLbl>
              <c:idx val="14"/>
              <c:tx>
                <c:rich>
                  <a:bodyPr/>
                  <a:lstStyle/>
                  <a:p>
                    <a:fld id="{EE5579C4-17F1-4996-8BA7-D40F75E61C9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6AC4-492D-BD78-CBDC4145CF69}"/>
                </c:ext>
              </c:extLst>
            </c:dLbl>
            <c:dLbl>
              <c:idx val="15"/>
              <c:tx>
                <c:rich>
                  <a:bodyPr/>
                  <a:lstStyle/>
                  <a:p>
                    <a:fld id="{F4573EAB-3C30-400A-BDDB-D6A73F24AB0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6AC4-492D-BD78-CBDC4145CF69}"/>
                </c:ext>
              </c:extLst>
            </c:dLbl>
            <c:dLbl>
              <c:idx val="16"/>
              <c:tx>
                <c:rich>
                  <a:bodyPr/>
                  <a:lstStyle/>
                  <a:p>
                    <a:fld id="{B8C7E52B-15F9-43FD-B1E5-96A7798FECF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6AC4-492D-BD78-CBDC4145CF6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Graphics!$C$388:$C$404</c:f>
              <c:numCache>
                <c:formatCode>0%</c:formatCode>
                <c:ptCount val="17"/>
                <c:pt idx="0">
                  <c:v>1.0406534418093973</c:v>
                </c:pt>
                <c:pt idx="1">
                  <c:v>0.65667288802700041</c:v>
                </c:pt>
                <c:pt idx="2">
                  <c:v>0.55498466885919051</c:v>
                </c:pt>
                <c:pt idx="3">
                  <c:v>0.37989174060478015</c:v>
                </c:pt>
                <c:pt idx="4">
                  <c:v>0.91442845373130077</c:v>
                </c:pt>
                <c:pt idx="5">
                  <c:v>0.44613518539373803</c:v>
                </c:pt>
                <c:pt idx="6">
                  <c:v>0.90104685738204815</c:v>
                </c:pt>
                <c:pt idx="7">
                  <c:v>0.84148148148148139</c:v>
                </c:pt>
                <c:pt idx="8">
                  <c:v>0.79621896963994743</c:v>
                </c:pt>
                <c:pt idx="9">
                  <c:v>0.98044528094054995</c:v>
                </c:pt>
                <c:pt idx="10">
                  <c:v>0.97973707583216474</c:v>
                </c:pt>
                <c:pt idx="11">
                  <c:v>0.7048048462356894</c:v>
                </c:pt>
                <c:pt idx="12">
                  <c:v>0.67199477884186576</c:v>
                </c:pt>
                <c:pt idx="13">
                  <c:v>0.67602992832109032</c:v>
                </c:pt>
                <c:pt idx="14">
                  <c:v>0.92310109790100714</c:v>
                </c:pt>
                <c:pt idx="15">
                  <c:v>1.0649581902118934</c:v>
                </c:pt>
                <c:pt idx="16">
                  <c:v>0.88941769703292295</c:v>
                </c:pt>
              </c:numCache>
            </c:numRef>
          </c:xVal>
          <c:yVal>
            <c:numRef>
              <c:f>Graphics!$K$388:$K$404</c:f>
              <c:numCache>
                <c:formatCode>General</c:formatCode>
                <c:ptCount val="17"/>
                <c:pt idx="0">
                  <c:v>17.7</c:v>
                </c:pt>
                <c:pt idx="1">
                  <c:v>48.7</c:v>
                </c:pt>
                <c:pt idx="2">
                  <c:v>6.4</c:v>
                </c:pt>
                <c:pt idx="3">
                  <c:v>46.5</c:v>
                </c:pt>
                <c:pt idx="4">
                  <c:v>46.5</c:v>
                </c:pt>
                <c:pt idx="5">
                  <c:v>46.5</c:v>
                </c:pt>
                <c:pt idx="6">
                  <c:v>57.4</c:v>
                </c:pt>
                <c:pt idx="7">
                  <c:v>11.2</c:v>
                </c:pt>
                <c:pt idx="8">
                  <c:v>65.400000000000006</c:v>
                </c:pt>
                <c:pt idx="9">
                  <c:v>17.5</c:v>
                </c:pt>
                <c:pt idx="10">
                  <c:v>42.7</c:v>
                </c:pt>
                <c:pt idx="11">
                  <c:v>55.4</c:v>
                </c:pt>
                <c:pt idx="12">
                  <c:v>33.299999999999997</c:v>
                </c:pt>
                <c:pt idx="13">
                  <c:v>43</c:v>
                </c:pt>
                <c:pt idx="14">
                  <c:v>52.2</c:v>
                </c:pt>
                <c:pt idx="15">
                  <c:v>8.8000000000000007</c:v>
                </c:pt>
                <c:pt idx="16">
                  <c:v>25.2</c:v>
                </c:pt>
              </c:numCache>
            </c:numRef>
          </c:yVal>
          <c:smooth val="0"/>
          <c:extLst>
            <c:ext xmlns:c15="http://schemas.microsoft.com/office/drawing/2012/chart" uri="{02D57815-91ED-43cb-92C2-25804820EDAC}">
              <c15:datalabelsRange>
                <c15:f>Graphics!$B$388:$B$404</c15:f>
                <c15:dlblRangeCache>
                  <c:ptCount val="17"/>
                  <c:pt idx="0">
                    <c:v>Colombia</c:v>
                  </c:pt>
                  <c:pt idx="1">
                    <c:v>Dominican Republic</c:v>
                  </c:pt>
                  <c:pt idx="2">
                    <c:v>Egypt, Arab Rep.</c:v>
                  </c:pt>
                  <c:pt idx="3">
                    <c:v>India - Andhra Pradesh</c:v>
                  </c:pt>
                  <c:pt idx="4">
                    <c:v>India - Odisha</c:v>
                  </c:pt>
                  <c:pt idx="5">
                    <c:v>India - Rajasthan</c:v>
                  </c:pt>
                  <c:pt idx="6">
                    <c:v>Kenya</c:v>
                  </c:pt>
                  <c:pt idx="7">
                    <c:v>Morocco</c:v>
                  </c:pt>
                  <c:pt idx="8">
                    <c:v>Pakistan</c:v>
                  </c:pt>
                  <c:pt idx="9">
                    <c:v>Peru</c:v>
                  </c:pt>
                  <c:pt idx="10">
                    <c:v>Philippines</c:v>
                  </c:pt>
                  <c:pt idx="11">
                    <c:v>Senegal</c:v>
                  </c:pt>
                  <c:pt idx="12">
                    <c:v>Tajikistan</c:v>
                  </c:pt>
                  <c:pt idx="13">
                    <c:v>Tanzania</c:v>
                  </c:pt>
                  <c:pt idx="14">
                    <c:v>Uganda</c:v>
                  </c:pt>
                  <c:pt idx="15">
                    <c:v>Ukraine</c:v>
                  </c:pt>
                  <c:pt idx="16">
                    <c:v>Vietnam</c:v>
                  </c:pt>
                </c15:dlblRangeCache>
              </c15:datalabelsRange>
            </c:ext>
            <c:ext xmlns:c16="http://schemas.microsoft.com/office/drawing/2014/chart" uri="{C3380CC4-5D6E-409C-BE32-E72D297353CC}">
              <c16:uniqueId val="{00000000-B4CE-48B3-956C-CB3451D57A0C}"/>
            </c:ext>
          </c:extLst>
        </c:ser>
        <c:dLbls>
          <c:showLegendKey val="0"/>
          <c:showVal val="0"/>
          <c:showCatName val="0"/>
          <c:showSerName val="0"/>
          <c:showPercent val="0"/>
          <c:showBubbleSize val="0"/>
        </c:dLbls>
        <c:axId val="670305040"/>
        <c:axId val="85282368"/>
      </c:scatterChart>
      <c:valAx>
        <c:axId val="670305040"/>
        <c:scaling>
          <c:orientation val="minMax"/>
          <c:min val="0.30000000000000004"/>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Full</a:t>
                </a:r>
                <a:r>
                  <a:rPr lang="en-US" b="1" baseline="0"/>
                  <a:t>-Cost Recovery</a:t>
                </a:r>
                <a:endParaRPr lang="en-US" b="1"/>
              </a:p>
            </c:rich>
          </c:tx>
          <c:layout>
            <c:manualLayout>
              <c:xMode val="edge"/>
              <c:yMode val="edge"/>
              <c:x val="0.40509967351642018"/>
              <c:y val="0.9575574616327181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82368"/>
        <c:crosses val="autoZero"/>
        <c:crossBetween val="midCat"/>
      </c:valAx>
      <c:valAx>
        <c:axId val="85282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Percentage of Firms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305040"/>
        <c:crosses val="autoZero"/>
        <c:crossBetween val="midCat"/>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Cost Recovery and Share of Electricity</a:t>
            </a:r>
            <a:r>
              <a:rPr lang="en-US" b="1" baseline="0">
                <a:solidFill>
                  <a:sysClr val="windowText" lastClr="000000"/>
                </a:solidFill>
              </a:rPr>
              <a:t> from Generator</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tx1"/>
              </a:solidFill>
              <a:ln w="9525">
                <a:noFill/>
              </a:ln>
              <a:effectLst/>
            </c:spPr>
          </c:marker>
          <c:dLbls>
            <c:dLbl>
              <c:idx val="0"/>
              <c:tx>
                <c:rich>
                  <a:bodyPr/>
                  <a:lstStyle/>
                  <a:p>
                    <a:fld id="{B2CA0F9F-5076-4389-AE72-031B00BDAF8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AC4-492D-BD78-CBDC4145CF69}"/>
                </c:ext>
              </c:extLst>
            </c:dLbl>
            <c:dLbl>
              <c:idx val="1"/>
              <c:tx>
                <c:rich>
                  <a:bodyPr/>
                  <a:lstStyle/>
                  <a:p>
                    <a:fld id="{785A9FC6-749F-4C4A-93BB-AB349607B0B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AC4-492D-BD78-CBDC4145CF69}"/>
                </c:ext>
              </c:extLst>
            </c:dLbl>
            <c:dLbl>
              <c:idx val="2"/>
              <c:tx>
                <c:rich>
                  <a:bodyPr/>
                  <a:lstStyle/>
                  <a:p>
                    <a:fld id="{FC72F960-27AD-46F4-BEEA-9ACA6CE4519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AC4-492D-BD78-CBDC4145CF69}"/>
                </c:ext>
              </c:extLst>
            </c:dLbl>
            <c:dLbl>
              <c:idx val="3"/>
              <c:tx>
                <c:rich>
                  <a:bodyPr/>
                  <a:lstStyle/>
                  <a:p>
                    <a:fld id="{EB26A84C-73FC-454F-B4E1-DCDD2495E9F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6AC4-492D-BD78-CBDC4145CF69}"/>
                </c:ext>
              </c:extLst>
            </c:dLbl>
            <c:dLbl>
              <c:idx val="4"/>
              <c:tx>
                <c:rich>
                  <a:bodyPr/>
                  <a:lstStyle/>
                  <a:p>
                    <a:fld id="{6C5EECB7-F6E8-4B1E-8BE0-A3397FD5232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6AC4-492D-BD78-CBDC4145CF69}"/>
                </c:ext>
              </c:extLst>
            </c:dLbl>
            <c:dLbl>
              <c:idx val="5"/>
              <c:tx>
                <c:rich>
                  <a:bodyPr/>
                  <a:lstStyle/>
                  <a:p>
                    <a:fld id="{6F5B6015-6C8A-46AC-B199-63670276D84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AC4-492D-BD78-CBDC4145CF69}"/>
                </c:ext>
              </c:extLst>
            </c:dLbl>
            <c:dLbl>
              <c:idx val="6"/>
              <c:tx>
                <c:rich>
                  <a:bodyPr/>
                  <a:lstStyle/>
                  <a:p>
                    <a:fld id="{E8F4C6BC-8619-4816-8252-2D82F0572AA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6AC4-492D-BD78-CBDC4145CF69}"/>
                </c:ext>
              </c:extLst>
            </c:dLbl>
            <c:dLbl>
              <c:idx val="7"/>
              <c:tx>
                <c:rich>
                  <a:bodyPr/>
                  <a:lstStyle/>
                  <a:p>
                    <a:fld id="{898C6E9B-3B12-4F4D-BE78-4FFB69A4FAE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6AC4-492D-BD78-CBDC4145CF69}"/>
                </c:ext>
              </c:extLst>
            </c:dLbl>
            <c:dLbl>
              <c:idx val="8"/>
              <c:tx>
                <c:rich>
                  <a:bodyPr/>
                  <a:lstStyle/>
                  <a:p>
                    <a:fld id="{7C2A4C7B-1265-4061-A9F3-372DF180FEF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6AC4-492D-BD78-CBDC4145CF69}"/>
                </c:ext>
              </c:extLst>
            </c:dLbl>
            <c:dLbl>
              <c:idx val="9"/>
              <c:tx>
                <c:rich>
                  <a:bodyPr/>
                  <a:lstStyle/>
                  <a:p>
                    <a:fld id="{67E8127D-D4DC-4B5A-97BE-E0567114749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6AC4-492D-BD78-CBDC4145CF69}"/>
                </c:ext>
              </c:extLst>
            </c:dLbl>
            <c:dLbl>
              <c:idx val="10"/>
              <c:tx>
                <c:rich>
                  <a:bodyPr/>
                  <a:lstStyle/>
                  <a:p>
                    <a:fld id="{56A2350D-1617-4CCD-9283-82C7AC7ACB3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6AC4-492D-BD78-CBDC4145CF69}"/>
                </c:ext>
              </c:extLst>
            </c:dLbl>
            <c:dLbl>
              <c:idx val="11"/>
              <c:tx>
                <c:rich>
                  <a:bodyPr/>
                  <a:lstStyle/>
                  <a:p>
                    <a:fld id="{D854F41E-A9D8-4ED5-8F5E-88C028FDF0C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6AC4-492D-BD78-CBDC4145CF69}"/>
                </c:ext>
              </c:extLst>
            </c:dLbl>
            <c:dLbl>
              <c:idx val="12"/>
              <c:tx>
                <c:rich>
                  <a:bodyPr/>
                  <a:lstStyle/>
                  <a:p>
                    <a:fld id="{FC57A9C4-A3C7-41ED-883E-C6FAF5F2228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6AC4-492D-BD78-CBDC4145CF69}"/>
                </c:ext>
              </c:extLst>
            </c:dLbl>
            <c:dLbl>
              <c:idx val="13"/>
              <c:layout>
                <c:manualLayout>
                  <c:x val="-9.5462071066135828E-2"/>
                  <c:y val="-4.4288732999660185E-2"/>
                </c:manualLayout>
              </c:layout>
              <c:tx>
                <c:rich>
                  <a:bodyPr/>
                  <a:lstStyle/>
                  <a:p>
                    <a:fld id="{D0751236-5D6D-4CB6-B81A-829677B6155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6AC4-492D-BD78-CBDC4145CF69}"/>
                </c:ext>
              </c:extLst>
            </c:dLbl>
            <c:dLbl>
              <c:idx val="14"/>
              <c:tx>
                <c:rich>
                  <a:bodyPr/>
                  <a:lstStyle/>
                  <a:p>
                    <a:fld id="{35DFD6D9-44EB-46DD-8BC5-A9BC636D621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6AC4-492D-BD78-CBDC4145CF69}"/>
                </c:ext>
              </c:extLst>
            </c:dLbl>
            <c:dLbl>
              <c:idx val="15"/>
              <c:tx>
                <c:rich>
                  <a:bodyPr/>
                  <a:lstStyle/>
                  <a:p>
                    <a:fld id="{B5EB6EB1-7B87-48F5-AFCD-A47466E93E7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6AC4-492D-BD78-CBDC4145CF69}"/>
                </c:ext>
              </c:extLst>
            </c:dLbl>
            <c:dLbl>
              <c:idx val="16"/>
              <c:tx>
                <c:rich>
                  <a:bodyPr/>
                  <a:lstStyle/>
                  <a:p>
                    <a:fld id="{1EC73278-F48D-4CD3-8B00-C9553783E2E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6AC4-492D-BD78-CBDC4145CF6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Graphics!$C$388:$C$404</c:f>
              <c:numCache>
                <c:formatCode>0%</c:formatCode>
                <c:ptCount val="17"/>
                <c:pt idx="0">
                  <c:v>1.0406534418093973</c:v>
                </c:pt>
                <c:pt idx="1">
                  <c:v>0.65667288802700041</c:v>
                </c:pt>
                <c:pt idx="2">
                  <c:v>0.55498466885919051</c:v>
                </c:pt>
                <c:pt idx="3">
                  <c:v>0.37989174060478015</c:v>
                </c:pt>
                <c:pt idx="4">
                  <c:v>0.91442845373130077</c:v>
                </c:pt>
                <c:pt idx="5">
                  <c:v>0.44613518539373803</c:v>
                </c:pt>
                <c:pt idx="6">
                  <c:v>0.90104685738204815</c:v>
                </c:pt>
                <c:pt idx="7">
                  <c:v>0.84148148148148139</c:v>
                </c:pt>
                <c:pt idx="8">
                  <c:v>0.79621896963994743</c:v>
                </c:pt>
                <c:pt idx="9">
                  <c:v>0.98044528094054995</c:v>
                </c:pt>
                <c:pt idx="10">
                  <c:v>0.97973707583216474</c:v>
                </c:pt>
                <c:pt idx="11">
                  <c:v>0.7048048462356894</c:v>
                </c:pt>
                <c:pt idx="12">
                  <c:v>0.67199477884186576</c:v>
                </c:pt>
                <c:pt idx="13">
                  <c:v>0.67602992832109032</c:v>
                </c:pt>
                <c:pt idx="14">
                  <c:v>0.92310109790100714</c:v>
                </c:pt>
                <c:pt idx="15">
                  <c:v>1.0649581902118934</c:v>
                </c:pt>
                <c:pt idx="16">
                  <c:v>0.88941769703292295</c:v>
                </c:pt>
              </c:numCache>
            </c:numRef>
          </c:xVal>
          <c:yVal>
            <c:numRef>
              <c:f>Graphics!$L$388:$L$404</c:f>
              <c:numCache>
                <c:formatCode>General</c:formatCode>
                <c:ptCount val="17"/>
                <c:pt idx="0">
                  <c:v>23.5</c:v>
                </c:pt>
                <c:pt idx="1">
                  <c:v>23.3</c:v>
                </c:pt>
                <c:pt idx="2">
                  <c:v>13.6</c:v>
                </c:pt>
                <c:pt idx="3">
                  <c:v>46.5</c:v>
                </c:pt>
                <c:pt idx="4">
                  <c:v>46.5</c:v>
                </c:pt>
                <c:pt idx="5">
                  <c:v>46.5</c:v>
                </c:pt>
                <c:pt idx="6">
                  <c:v>14</c:v>
                </c:pt>
                <c:pt idx="7">
                  <c:v>26.5</c:v>
                </c:pt>
                <c:pt idx="8">
                  <c:v>41.4</c:v>
                </c:pt>
                <c:pt idx="9">
                  <c:v>6.6</c:v>
                </c:pt>
                <c:pt idx="10">
                  <c:v>38.9</c:v>
                </c:pt>
                <c:pt idx="11">
                  <c:v>24.7</c:v>
                </c:pt>
                <c:pt idx="12">
                  <c:v>16.7</c:v>
                </c:pt>
                <c:pt idx="13">
                  <c:v>24.5</c:v>
                </c:pt>
                <c:pt idx="14">
                  <c:v>17.600000000000001</c:v>
                </c:pt>
                <c:pt idx="15">
                  <c:v>23</c:v>
                </c:pt>
                <c:pt idx="16">
                  <c:v>1.6</c:v>
                </c:pt>
              </c:numCache>
            </c:numRef>
          </c:yVal>
          <c:smooth val="0"/>
          <c:extLst>
            <c:ext xmlns:c15="http://schemas.microsoft.com/office/drawing/2012/chart" uri="{02D57815-91ED-43cb-92C2-25804820EDAC}">
              <c15:datalabelsRange>
                <c15:f>Graphics!$B$388:$B$404</c15:f>
                <c15:dlblRangeCache>
                  <c:ptCount val="17"/>
                  <c:pt idx="0">
                    <c:v>Colombia</c:v>
                  </c:pt>
                  <c:pt idx="1">
                    <c:v>Dominican Republic</c:v>
                  </c:pt>
                  <c:pt idx="2">
                    <c:v>Egypt, Arab Rep.</c:v>
                  </c:pt>
                  <c:pt idx="3">
                    <c:v>India - Andhra Pradesh</c:v>
                  </c:pt>
                  <c:pt idx="4">
                    <c:v>India - Odisha</c:v>
                  </c:pt>
                  <c:pt idx="5">
                    <c:v>India - Rajasthan</c:v>
                  </c:pt>
                  <c:pt idx="6">
                    <c:v>Kenya</c:v>
                  </c:pt>
                  <c:pt idx="7">
                    <c:v>Morocco</c:v>
                  </c:pt>
                  <c:pt idx="8">
                    <c:v>Pakistan</c:v>
                  </c:pt>
                  <c:pt idx="9">
                    <c:v>Peru</c:v>
                  </c:pt>
                  <c:pt idx="10">
                    <c:v>Philippines</c:v>
                  </c:pt>
                  <c:pt idx="11">
                    <c:v>Senegal</c:v>
                  </c:pt>
                  <c:pt idx="12">
                    <c:v>Tajikistan</c:v>
                  </c:pt>
                  <c:pt idx="13">
                    <c:v>Tanzania</c:v>
                  </c:pt>
                  <c:pt idx="14">
                    <c:v>Uganda</c:v>
                  </c:pt>
                  <c:pt idx="15">
                    <c:v>Ukraine</c:v>
                  </c:pt>
                  <c:pt idx="16">
                    <c:v>Vietnam</c:v>
                  </c:pt>
                </c15:dlblRangeCache>
              </c15:datalabelsRange>
            </c:ext>
            <c:ext xmlns:c16="http://schemas.microsoft.com/office/drawing/2014/chart" uri="{C3380CC4-5D6E-409C-BE32-E72D297353CC}">
              <c16:uniqueId val="{00000000-B4CE-48B3-956C-CB3451D57A0C}"/>
            </c:ext>
          </c:extLst>
        </c:ser>
        <c:dLbls>
          <c:showLegendKey val="0"/>
          <c:showVal val="0"/>
          <c:showCatName val="0"/>
          <c:showSerName val="0"/>
          <c:showPercent val="0"/>
          <c:showBubbleSize val="0"/>
        </c:dLbls>
        <c:axId val="670305040"/>
        <c:axId val="85282368"/>
      </c:scatterChart>
      <c:valAx>
        <c:axId val="670305040"/>
        <c:scaling>
          <c:orientation val="minMax"/>
          <c:min val="0.30000000000000004"/>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Full</a:t>
                </a:r>
                <a:r>
                  <a:rPr lang="en-US" b="1" baseline="0"/>
                  <a:t>-Cost Recovery</a:t>
                </a:r>
                <a:endParaRPr lang="en-US" b="1"/>
              </a:p>
            </c:rich>
          </c:tx>
          <c:layout>
            <c:manualLayout>
              <c:xMode val="edge"/>
              <c:yMode val="edge"/>
              <c:x val="0.40509967351642018"/>
              <c:y val="0.9575574616327181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82368"/>
        <c:crosses val="autoZero"/>
        <c:crossBetween val="midCat"/>
      </c:valAx>
      <c:valAx>
        <c:axId val="85282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Share of Electricity from</a:t>
                </a:r>
                <a:r>
                  <a:rPr lang="en-US" b="1" baseline="0"/>
                  <a:t> Generator</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305040"/>
        <c:crosses val="autoZero"/>
        <c:crossBetween val="midCat"/>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Cost Recovery and Days to Obtain an Electricity Connection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tx1"/>
              </a:solidFill>
              <a:ln w="9525">
                <a:noFill/>
              </a:ln>
              <a:effectLst/>
            </c:spPr>
          </c:marker>
          <c:dLbls>
            <c:dLbl>
              <c:idx val="0"/>
              <c:tx>
                <c:rich>
                  <a:bodyPr/>
                  <a:lstStyle/>
                  <a:p>
                    <a:fld id="{6B6FFAFD-A064-4E39-A2F9-837349B6A5E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AC4-492D-BD78-CBDC4145CF69}"/>
                </c:ext>
              </c:extLst>
            </c:dLbl>
            <c:dLbl>
              <c:idx val="1"/>
              <c:layout>
                <c:manualLayout>
                  <c:x val="-9.1552091386943729E-2"/>
                  <c:y val="2.8657415470368295E-2"/>
                </c:manualLayout>
              </c:layout>
              <c:tx>
                <c:rich>
                  <a:bodyPr/>
                  <a:lstStyle/>
                  <a:p>
                    <a:fld id="{6BD32AE2-3B5B-4244-A043-867C63D2FD7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6AC4-492D-BD78-CBDC4145CF69}"/>
                </c:ext>
              </c:extLst>
            </c:dLbl>
            <c:dLbl>
              <c:idx val="2"/>
              <c:tx>
                <c:rich>
                  <a:bodyPr/>
                  <a:lstStyle/>
                  <a:p>
                    <a:fld id="{37564855-2CF0-4266-BCA0-0087D0D31A2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AC4-492D-BD78-CBDC4145CF69}"/>
                </c:ext>
              </c:extLst>
            </c:dLbl>
            <c:dLbl>
              <c:idx val="3"/>
              <c:layout>
                <c:manualLayout>
                  <c:x val="-7.698698593902091E-2"/>
                  <c:y val="4.1683513411444793E-2"/>
                </c:manualLayout>
              </c:layout>
              <c:tx>
                <c:rich>
                  <a:bodyPr/>
                  <a:lstStyle/>
                  <a:p>
                    <a:fld id="{7C456836-0365-45A4-A36E-9CD7A123F8B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6AC4-492D-BD78-CBDC4145CF69}"/>
                </c:ext>
              </c:extLst>
            </c:dLbl>
            <c:dLbl>
              <c:idx val="4"/>
              <c:layout>
                <c:manualLayout>
                  <c:x val="-8.1148444638427325E-2"/>
                  <c:y val="-5.9920050528951885E-2"/>
                </c:manualLayout>
              </c:layout>
              <c:tx>
                <c:rich>
                  <a:bodyPr/>
                  <a:lstStyle/>
                  <a:p>
                    <a:fld id="{5925AA26-2AA1-4BDF-8BC0-2305F031FE3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6AC4-492D-BD78-CBDC4145CF69}"/>
                </c:ext>
              </c:extLst>
            </c:dLbl>
            <c:dLbl>
              <c:idx val="5"/>
              <c:tx>
                <c:rich>
                  <a:bodyPr/>
                  <a:lstStyle/>
                  <a:p>
                    <a:fld id="{719508E9-2548-455A-8FC9-147A67FA8D3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AC4-492D-BD78-CBDC4145CF69}"/>
                </c:ext>
              </c:extLst>
            </c:dLbl>
            <c:dLbl>
              <c:idx val="6"/>
              <c:tx>
                <c:rich>
                  <a:bodyPr/>
                  <a:lstStyle/>
                  <a:p>
                    <a:fld id="{173673C7-191F-4119-A51E-DD3441FBE72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6AC4-492D-BD78-CBDC4145CF69}"/>
                </c:ext>
              </c:extLst>
            </c:dLbl>
            <c:dLbl>
              <c:idx val="7"/>
              <c:tx>
                <c:rich>
                  <a:bodyPr/>
                  <a:lstStyle/>
                  <a:p>
                    <a:fld id="{B4A83EAD-B23B-42CA-825D-D162DDF191D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6AC4-492D-BD78-CBDC4145CF69}"/>
                </c:ext>
              </c:extLst>
            </c:dLbl>
            <c:dLbl>
              <c:idx val="8"/>
              <c:tx>
                <c:rich>
                  <a:bodyPr/>
                  <a:lstStyle/>
                  <a:p>
                    <a:fld id="{08E53AC0-0450-42DA-8FE9-9E4FA1BD954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6AC4-492D-BD78-CBDC4145CF69}"/>
                </c:ext>
              </c:extLst>
            </c:dLbl>
            <c:dLbl>
              <c:idx val="9"/>
              <c:tx>
                <c:rich>
                  <a:bodyPr/>
                  <a:lstStyle/>
                  <a:p>
                    <a:fld id="{5B7D6A2E-8EBF-43D5-8FC1-9CB3E9ACB08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6AC4-492D-BD78-CBDC4145CF69}"/>
                </c:ext>
              </c:extLst>
            </c:dLbl>
            <c:dLbl>
              <c:idx val="10"/>
              <c:layout>
                <c:manualLayout>
                  <c:x val="0"/>
                  <c:y val="-4.4288732999660185E-2"/>
                </c:manualLayout>
              </c:layout>
              <c:tx>
                <c:rich>
                  <a:bodyPr/>
                  <a:lstStyle/>
                  <a:p>
                    <a:fld id="{10E1361D-9116-4EE4-90F7-74A35440876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6AC4-492D-BD78-CBDC4145CF69}"/>
                </c:ext>
              </c:extLst>
            </c:dLbl>
            <c:dLbl>
              <c:idx val="11"/>
              <c:tx>
                <c:rich>
                  <a:bodyPr/>
                  <a:lstStyle/>
                  <a:p>
                    <a:fld id="{7D1FABA1-AF2D-4317-8DFF-E8ACEA5BBA8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6AC4-492D-BD78-CBDC4145CF69}"/>
                </c:ext>
              </c:extLst>
            </c:dLbl>
            <c:dLbl>
              <c:idx val="12"/>
              <c:tx>
                <c:rich>
                  <a:bodyPr/>
                  <a:lstStyle/>
                  <a:p>
                    <a:fld id="{688A9AA1-2CC3-4862-A839-CD71AEC621E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6AC4-492D-BD78-CBDC4145CF69}"/>
                </c:ext>
              </c:extLst>
            </c:dLbl>
            <c:dLbl>
              <c:idx val="13"/>
              <c:tx>
                <c:rich>
                  <a:bodyPr/>
                  <a:lstStyle/>
                  <a:p>
                    <a:fld id="{314D1C90-72B7-4ED7-849B-6F88DCB8AB4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6AC4-492D-BD78-CBDC4145CF69}"/>
                </c:ext>
              </c:extLst>
            </c:dLbl>
            <c:dLbl>
              <c:idx val="14"/>
              <c:layout>
                <c:manualLayout>
                  <c:x val="8.3229173988130668E-3"/>
                  <c:y val="2.3446976293937792E-2"/>
                </c:manualLayout>
              </c:layout>
              <c:tx>
                <c:rich>
                  <a:bodyPr/>
                  <a:lstStyle/>
                  <a:p>
                    <a:fld id="{F95EBF8F-43FB-4E28-BB3F-BDE2C525677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6AC4-492D-BD78-CBDC4145CF69}"/>
                </c:ext>
              </c:extLst>
            </c:dLbl>
            <c:dLbl>
              <c:idx val="15"/>
              <c:tx>
                <c:rich>
                  <a:bodyPr/>
                  <a:lstStyle/>
                  <a:p>
                    <a:fld id="{9109D70E-77C2-438E-8FDE-0E1503EDA4F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6AC4-492D-BD78-CBDC4145CF69}"/>
                </c:ext>
              </c:extLst>
            </c:dLbl>
            <c:dLbl>
              <c:idx val="16"/>
              <c:layout>
                <c:manualLayout>
                  <c:x val="-8.9471362037240473E-2"/>
                  <c:y val="-3.6473074235014287E-2"/>
                </c:manualLayout>
              </c:layout>
              <c:tx>
                <c:rich>
                  <a:bodyPr/>
                  <a:lstStyle/>
                  <a:p>
                    <a:fld id="{1ED565CF-E650-4AD7-B040-04923ECCF1E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6AC4-492D-BD78-CBDC4145CF6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Graphics!$C$388:$C$404</c:f>
              <c:numCache>
                <c:formatCode>0%</c:formatCode>
                <c:ptCount val="17"/>
                <c:pt idx="0">
                  <c:v>1.0406534418093973</c:v>
                </c:pt>
                <c:pt idx="1">
                  <c:v>0.65667288802700041</c:v>
                </c:pt>
                <c:pt idx="2">
                  <c:v>0.55498466885919051</c:v>
                </c:pt>
                <c:pt idx="3">
                  <c:v>0.37989174060478015</c:v>
                </c:pt>
                <c:pt idx="4">
                  <c:v>0.91442845373130077</c:v>
                </c:pt>
                <c:pt idx="5">
                  <c:v>0.44613518539373803</c:v>
                </c:pt>
                <c:pt idx="6">
                  <c:v>0.90104685738204815</c:v>
                </c:pt>
                <c:pt idx="7">
                  <c:v>0.84148148148148139</c:v>
                </c:pt>
                <c:pt idx="8">
                  <c:v>0.79621896963994743</c:v>
                </c:pt>
                <c:pt idx="9">
                  <c:v>0.98044528094054995</c:v>
                </c:pt>
                <c:pt idx="10">
                  <c:v>0.97973707583216474</c:v>
                </c:pt>
                <c:pt idx="11">
                  <c:v>0.7048048462356894</c:v>
                </c:pt>
                <c:pt idx="12">
                  <c:v>0.67199477884186576</c:v>
                </c:pt>
                <c:pt idx="13">
                  <c:v>0.67602992832109032</c:v>
                </c:pt>
                <c:pt idx="14">
                  <c:v>0.92310109790100714</c:v>
                </c:pt>
                <c:pt idx="15">
                  <c:v>1.0649581902118934</c:v>
                </c:pt>
                <c:pt idx="16">
                  <c:v>0.88941769703292295</c:v>
                </c:pt>
              </c:numCache>
            </c:numRef>
          </c:xVal>
          <c:yVal>
            <c:numRef>
              <c:f>Graphics!$M$388:$M$404</c:f>
              <c:numCache>
                <c:formatCode>General</c:formatCode>
                <c:ptCount val="17"/>
                <c:pt idx="0">
                  <c:v>59.6</c:v>
                </c:pt>
                <c:pt idx="1">
                  <c:v>16.7</c:v>
                </c:pt>
                <c:pt idx="2">
                  <c:v>76.900000000000006</c:v>
                </c:pt>
                <c:pt idx="3">
                  <c:v>21.9</c:v>
                </c:pt>
                <c:pt idx="4">
                  <c:v>21.9</c:v>
                </c:pt>
                <c:pt idx="5">
                  <c:v>21.9</c:v>
                </c:pt>
                <c:pt idx="6">
                  <c:v>43</c:v>
                </c:pt>
                <c:pt idx="7">
                  <c:v>13.8</c:v>
                </c:pt>
                <c:pt idx="8">
                  <c:v>82.8</c:v>
                </c:pt>
                <c:pt idx="9">
                  <c:v>79</c:v>
                </c:pt>
                <c:pt idx="10">
                  <c:v>18.600000000000001</c:v>
                </c:pt>
                <c:pt idx="11">
                  <c:v>9.4</c:v>
                </c:pt>
                <c:pt idx="12">
                  <c:v>19.2</c:v>
                </c:pt>
                <c:pt idx="13">
                  <c:v>52.6</c:v>
                </c:pt>
                <c:pt idx="14">
                  <c:v>18.100000000000001</c:v>
                </c:pt>
                <c:pt idx="15">
                  <c:v>6.7</c:v>
                </c:pt>
                <c:pt idx="16">
                  <c:v>18.5</c:v>
                </c:pt>
              </c:numCache>
            </c:numRef>
          </c:yVal>
          <c:smooth val="0"/>
          <c:extLst>
            <c:ext xmlns:c15="http://schemas.microsoft.com/office/drawing/2012/chart" uri="{02D57815-91ED-43cb-92C2-25804820EDAC}">
              <c15:datalabelsRange>
                <c15:f>Graphics!$B$388:$B$404</c15:f>
                <c15:dlblRangeCache>
                  <c:ptCount val="17"/>
                  <c:pt idx="0">
                    <c:v>Colombia</c:v>
                  </c:pt>
                  <c:pt idx="1">
                    <c:v>Dominican Republic</c:v>
                  </c:pt>
                  <c:pt idx="2">
                    <c:v>Egypt, Arab Rep.</c:v>
                  </c:pt>
                  <c:pt idx="3">
                    <c:v>India - Andhra Pradesh</c:v>
                  </c:pt>
                  <c:pt idx="4">
                    <c:v>India - Odisha</c:v>
                  </c:pt>
                  <c:pt idx="5">
                    <c:v>India - Rajasthan</c:v>
                  </c:pt>
                  <c:pt idx="6">
                    <c:v>Kenya</c:v>
                  </c:pt>
                  <c:pt idx="7">
                    <c:v>Morocco</c:v>
                  </c:pt>
                  <c:pt idx="8">
                    <c:v>Pakistan</c:v>
                  </c:pt>
                  <c:pt idx="9">
                    <c:v>Peru</c:v>
                  </c:pt>
                  <c:pt idx="10">
                    <c:v>Philippines</c:v>
                  </c:pt>
                  <c:pt idx="11">
                    <c:v>Senegal</c:v>
                  </c:pt>
                  <c:pt idx="12">
                    <c:v>Tajikistan</c:v>
                  </c:pt>
                  <c:pt idx="13">
                    <c:v>Tanzania</c:v>
                  </c:pt>
                  <c:pt idx="14">
                    <c:v>Uganda</c:v>
                  </c:pt>
                  <c:pt idx="15">
                    <c:v>Ukraine</c:v>
                  </c:pt>
                  <c:pt idx="16">
                    <c:v>Vietnam</c:v>
                  </c:pt>
                </c15:dlblRangeCache>
              </c15:datalabelsRange>
            </c:ext>
            <c:ext xmlns:c16="http://schemas.microsoft.com/office/drawing/2014/chart" uri="{C3380CC4-5D6E-409C-BE32-E72D297353CC}">
              <c16:uniqueId val="{00000000-B4CE-48B3-956C-CB3451D57A0C}"/>
            </c:ext>
          </c:extLst>
        </c:ser>
        <c:dLbls>
          <c:showLegendKey val="0"/>
          <c:showVal val="0"/>
          <c:showCatName val="0"/>
          <c:showSerName val="0"/>
          <c:showPercent val="0"/>
          <c:showBubbleSize val="0"/>
        </c:dLbls>
        <c:axId val="670305040"/>
        <c:axId val="85282368"/>
      </c:scatterChart>
      <c:valAx>
        <c:axId val="670305040"/>
        <c:scaling>
          <c:orientation val="minMax"/>
          <c:min val="0.30000000000000004"/>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Full</a:t>
                </a:r>
                <a:r>
                  <a:rPr lang="en-US" b="1" baseline="0"/>
                  <a:t>-Cost Recovery</a:t>
                </a:r>
                <a:endParaRPr lang="en-US" b="1"/>
              </a:p>
            </c:rich>
          </c:tx>
          <c:layout>
            <c:manualLayout>
              <c:xMode val="edge"/>
              <c:yMode val="edge"/>
              <c:x val="0.40509967351642018"/>
              <c:y val="0.9575574616327181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82368"/>
        <c:crosses val="autoZero"/>
        <c:crossBetween val="midCat"/>
      </c:valAx>
      <c:valAx>
        <c:axId val="85282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Days to Obtain an</a:t>
                </a:r>
                <a:r>
                  <a:rPr lang="en-US" b="1" baseline="0"/>
                  <a:t> Electricity Connection</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305040"/>
        <c:crosses val="autoZero"/>
        <c:crossBetween val="midCat"/>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Cost Recovery and Security of Supply Indicator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tx1"/>
              </a:solidFill>
              <a:ln w="9525">
                <a:noFill/>
              </a:ln>
              <a:effectLst/>
            </c:spPr>
          </c:marker>
          <c:dLbls>
            <c:dLbl>
              <c:idx val="0"/>
              <c:tx>
                <c:rich>
                  <a:bodyPr/>
                  <a:lstStyle/>
                  <a:p>
                    <a:fld id="{1DD0C40A-5670-4487-B831-2C2A3A85A4F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AC4-492D-BD78-CBDC4145CF69}"/>
                </c:ext>
              </c:extLst>
            </c:dLbl>
            <c:dLbl>
              <c:idx val="1"/>
              <c:tx>
                <c:rich>
                  <a:bodyPr/>
                  <a:lstStyle/>
                  <a:p>
                    <a:fld id="{6C4A176B-8E0B-4E1A-9461-B8F2F88CC76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AC4-492D-BD78-CBDC4145CF69}"/>
                </c:ext>
              </c:extLst>
            </c:dLbl>
            <c:dLbl>
              <c:idx val="2"/>
              <c:tx>
                <c:rich>
                  <a:bodyPr/>
                  <a:lstStyle/>
                  <a:p>
                    <a:fld id="{7EB8E527-F7B6-4863-8589-7945039F64C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AC4-492D-BD78-CBDC4145CF69}"/>
                </c:ext>
              </c:extLst>
            </c:dLbl>
            <c:dLbl>
              <c:idx val="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AC4-492D-BD78-CBDC4145CF69}"/>
                </c:ext>
              </c:extLst>
            </c:dLbl>
            <c:dLbl>
              <c:idx val="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AC4-492D-BD78-CBDC4145CF69}"/>
                </c:ext>
              </c:extLst>
            </c:dLbl>
            <c:dLbl>
              <c:idx val="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AC4-492D-BD78-CBDC4145CF69}"/>
                </c:ext>
              </c:extLst>
            </c:dLbl>
            <c:dLbl>
              <c:idx val="6"/>
              <c:tx>
                <c:rich>
                  <a:bodyPr/>
                  <a:lstStyle/>
                  <a:p>
                    <a:fld id="{D75A8809-E854-4DA2-A379-C207FE3344E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6AC4-492D-BD78-CBDC4145CF69}"/>
                </c:ext>
              </c:extLst>
            </c:dLbl>
            <c:dLbl>
              <c:idx val="7"/>
              <c:tx>
                <c:rich>
                  <a:bodyPr/>
                  <a:lstStyle/>
                  <a:p>
                    <a:fld id="{9EAAEEDE-CBCF-4915-8B11-B0FBEC6C656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6AC4-492D-BD78-CBDC4145CF69}"/>
                </c:ext>
              </c:extLst>
            </c:dLbl>
            <c:dLbl>
              <c:idx val="8"/>
              <c:tx>
                <c:rich>
                  <a:bodyPr/>
                  <a:lstStyle/>
                  <a:p>
                    <a:fld id="{4ABDF944-8FA1-46DA-BCEF-46BB28B47A4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6AC4-492D-BD78-CBDC4145CF69}"/>
                </c:ext>
              </c:extLst>
            </c:dLbl>
            <c:dLbl>
              <c:idx val="9"/>
              <c:tx>
                <c:rich>
                  <a:bodyPr/>
                  <a:lstStyle/>
                  <a:p>
                    <a:fld id="{D95BFBAD-5275-419D-A582-7046D2B98F7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6AC4-492D-BD78-CBDC4145CF69}"/>
                </c:ext>
              </c:extLst>
            </c:dLbl>
            <c:dLbl>
              <c:idx val="10"/>
              <c:tx>
                <c:rich>
                  <a:bodyPr/>
                  <a:lstStyle/>
                  <a:p>
                    <a:fld id="{981E636C-82FC-4D4A-B8EA-C85FDFAE05F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6AC4-492D-BD78-CBDC4145CF69}"/>
                </c:ext>
              </c:extLst>
            </c:dLbl>
            <c:dLbl>
              <c:idx val="11"/>
              <c:tx>
                <c:rich>
                  <a:bodyPr/>
                  <a:lstStyle/>
                  <a:p>
                    <a:fld id="{05AA07AA-EF66-4AB6-837A-33DCE98BEE9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6AC4-492D-BD78-CBDC4145CF69}"/>
                </c:ext>
              </c:extLst>
            </c:dLbl>
            <c:dLbl>
              <c:idx val="1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AC4-492D-BD78-CBDC4145CF69}"/>
                </c:ext>
              </c:extLst>
            </c:dLbl>
            <c:dLbl>
              <c:idx val="13"/>
              <c:tx>
                <c:rich>
                  <a:bodyPr/>
                  <a:lstStyle/>
                  <a:p>
                    <a:fld id="{12BBA645-DFB6-4463-BA47-1EFB9380D51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6AC4-492D-BD78-CBDC4145CF69}"/>
                </c:ext>
              </c:extLst>
            </c:dLbl>
            <c:dLbl>
              <c:idx val="14"/>
              <c:tx>
                <c:rich>
                  <a:bodyPr/>
                  <a:lstStyle/>
                  <a:p>
                    <a:fld id="{0459885B-8151-4700-83EF-64E16E9BC5F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6AC4-492D-BD78-CBDC4145CF69}"/>
                </c:ext>
              </c:extLst>
            </c:dLbl>
            <c:dLbl>
              <c:idx val="1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AC4-492D-BD78-CBDC4145CF69}"/>
                </c:ext>
              </c:extLst>
            </c:dLbl>
            <c:dLbl>
              <c:idx val="16"/>
              <c:tx>
                <c:rich>
                  <a:bodyPr/>
                  <a:lstStyle/>
                  <a:p>
                    <a:fld id="{FEE1246E-5B96-48CD-ABD7-FBD4E62C73A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6AC4-492D-BD78-CBDC4145CF6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Graphics!$C$388:$C$404</c:f>
              <c:numCache>
                <c:formatCode>0%</c:formatCode>
                <c:ptCount val="17"/>
                <c:pt idx="0">
                  <c:v>1.0406534418093973</c:v>
                </c:pt>
                <c:pt idx="1">
                  <c:v>0.65667288802700041</c:v>
                </c:pt>
                <c:pt idx="2">
                  <c:v>0.55498466885919051</c:v>
                </c:pt>
                <c:pt idx="3">
                  <c:v>0.37989174060478015</c:v>
                </c:pt>
                <c:pt idx="4">
                  <c:v>0.91442845373130077</c:v>
                </c:pt>
                <c:pt idx="5">
                  <c:v>0.44613518539373803</c:v>
                </c:pt>
                <c:pt idx="6">
                  <c:v>0.90104685738204815</c:v>
                </c:pt>
                <c:pt idx="7">
                  <c:v>0.84148148148148139</c:v>
                </c:pt>
                <c:pt idx="8">
                  <c:v>0.79621896963994743</c:v>
                </c:pt>
                <c:pt idx="9">
                  <c:v>0.98044528094054995</c:v>
                </c:pt>
                <c:pt idx="10">
                  <c:v>0.97973707583216474</c:v>
                </c:pt>
                <c:pt idx="11">
                  <c:v>0.7048048462356894</c:v>
                </c:pt>
                <c:pt idx="12">
                  <c:v>0.67199477884186576</c:v>
                </c:pt>
                <c:pt idx="13">
                  <c:v>0.67602992832109032</c:v>
                </c:pt>
                <c:pt idx="14">
                  <c:v>0.92310109790100714</c:v>
                </c:pt>
                <c:pt idx="15">
                  <c:v>1.0649581902118934</c:v>
                </c:pt>
                <c:pt idx="16">
                  <c:v>0.88941769703292295</c:v>
                </c:pt>
              </c:numCache>
            </c:numRef>
          </c:xVal>
          <c:yVal>
            <c:numRef>
              <c:f>Graphics!$R$388:$R$404</c:f>
              <c:numCache>
                <c:formatCode>0%</c:formatCode>
                <c:ptCount val="17"/>
                <c:pt idx="0">
                  <c:v>1.2064863469982765</c:v>
                </c:pt>
                <c:pt idx="1">
                  <c:v>0.9860279441117763</c:v>
                </c:pt>
                <c:pt idx="2">
                  <c:v>2.1369107651462724</c:v>
                </c:pt>
                <c:pt idx="6">
                  <c:v>1.9364811150468473</c:v>
                </c:pt>
                <c:pt idx="7">
                  <c:v>0.92722741033129008</c:v>
                </c:pt>
                <c:pt idx="8">
                  <c:v>0.39891067806006597</c:v>
                </c:pt>
                <c:pt idx="9">
                  <c:v>1.4279974479494759</c:v>
                </c:pt>
                <c:pt idx="10">
                  <c:v>0.52154243766487418</c:v>
                </c:pt>
                <c:pt idx="11">
                  <c:v>0.6589861751152073</c:v>
                </c:pt>
                <c:pt idx="13">
                  <c:v>0.51738469139629739</c:v>
                </c:pt>
                <c:pt idx="14">
                  <c:v>2.3341744772891131</c:v>
                </c:pt>
                <c:pt idx="16">
                  <c:v>1.2399097386486071</c:v>
                </c:pt>
              </c:numCache>
            </c:numRef>
          </c:yVal>
          <c:smooth val="0"/>
          <c:extLst>
            <c:ext xmlns:c15="http://schemas.microsoft.com/office/drawing/2012/chart" uri="{02D57815-91ED-43cb-92C2-25804820EDAC}">
              <c15:datalabelsRange>
                <c15:f>Graphics!$B$388:$B$404</c15:f>
                <c15:dlblRangeCache>
                  <c:ptCount val="17"/>
                  <c:pt idx="0">
                    <c:v>Colombia</c:v>
                  </c:pt>
                  <c:pt idx="1">
                    <c:v>Dominican Republic</c:v>
                  </c:pt>
                  <c:pt idx="2">
                    <c:v>Egypt, Arab Rep.</c:v>
                  </c:pt>
                  <c:pt idx="3">
                    <c:v>India - Andhra Pradesh</c:v>
                  </c:pt>
                  <c:pt idx="4">
                    <c:v>India - Odisha</c:v>
                  </c:pt>
                  <c:pt idx="5">
                    <c:v>India - Rajasthan</c:v>
                  </c:pt>
                  <c:pt idx="6">
                    <c:v>Kenya</c:v>
                  </c:pt>
                  <c:pt idx="7">
                    <c:v>Morocco</c:v>
                  </c:pt>
                  <c:pt idx="8">
                    <c:v>Pakistan</c:v>
                  </c:pt>
                  <c:pt idx="9">
                    <c:v>Peru</c:v>
                  </c:pt>
                  <c:pt idx="10">
                    <c:v>Philippines</c:v>
                  </c:pt>
                  <c:pt idx="11">
                    <c:v>Senegal</c:v>
                  </c:pt>
                  <c:pt idx="12">
                    <c:v>Tajikistan</c:v>
                  </c:pt>
                  <c:pt idx="13">
                    <c:v>Tanzania</c:v>
                  </c:pt>
                  <c:pt idx="14">
                    <c:v>Uganda</c:v>
                  </c:pt>
                  <c:pt idx="15">
                    <c:v>Ukraine</c:v>
                  </c:pt>
                  <c:pt idx="16">
                    <c:v>Vietnam</c:v>
                  </c:pt>
                </c15:dlblRangeCache>
              </c15:datalabelsRange>
            </c:ext>
            <c:ext xmlns:c16="http://schemas.microsoft.com/office/drawing/2014/chart" uri="{C3380CC4-5D6E-409C-BE32-E72D297353CC}">
              <c16:uniqueId val="{00000000-B4CE-48B3-956C-CB3451D57A0C}"/>
            </c:ext>
          </c:extLst>
        </c:ser>
        <c:dLbls>
          <c:showLegendKey val="0"/>
          <c:showVal val="0"/>
          <c:showCatName val="0"/>
          <c:showSerName val="0"/>
          <c:showPercent val="0"/>
          <c:showBubbleSize val="0"/>
        </c:dLbls>
        <c:axId val="670305040"/>
        <c:axId val="85282368"/>
      </c:scatterChart>
      <c:valAx>
        <c:axId val="670305040"/>
        <c:scaling>
          <c:orientation val="minMax"/>
          <c:min val="0.30000000000000004"/>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Full</a:t>
                </a:r>
                <a:r>
                  <a:rPr lang="en-US" b="1" baseline="0"/>
                  <a:t>-Cost Recovery</a:t>
                </a:r>
                <a:endParaRPr lang="en-US" b="1"/>
              </a:p>
            </c:rich>
          </c:tx>
          <c:layout>
            <c:manualLayout>
              <c:xMode val="edge"/>
              <c:yMode val="edge"/>
              <c:x val="0.40509967351642018"/>
              <c:y val="0.9575574616327181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82368"/>
        <c:crosses val="autoZero"/>
        <c:crossBetween val="midCat"/>
      </c:valAx>
      <c:valAx>
        <c:axId val="85282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Secuirty</a:t>
                </a:r>
                <a:r>
                  <a:rPr lang="en-US" b="1" baseline="0"/>
                  <a:t> of Supply Indicator</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305040"/>
        <c:crosses val="autoZero"/>
        <c:crossBetween val="midCat"/>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Cost Recovery and Share of Sales Lost due</a:t>
            </a:r>
            <a:r>
              <a:rPr lang="en-US" b="1" baseline="0">
                <a:solidFill>
                  <a:sysClr val="windowText" lastClr="000000"/>
                </a:solidFill>
              </a:rPr>
              <a:t> to Outages</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tx1"/>
              </a:solidFill>
              <a:ln w="9525">
                <a:noFill/>
              </a:ln>
              <a:effectLst/>
            </c:spPr>
          </c:marker>
          <c:dLbls>
            <c:dLbl>
              <c:idx val="0"/>
              <c:layout>
                <c:manualLayout>
                  <c:x val="5.7882842262418278E-2"/>
                  <c:y val="2.0665313251367608E-2"/>
                </c:manualLayout>
              </c:layout>
              <c:tx>
                <c:rich>
                  <a:bodyPr/>
                  <a:lstStyle/>
                  <a:p>
                    <a:fld id="{ABFB3781-150B-4CA9-8E1C-A467D71C878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6AC4-492D-BD78-CBDC4145CF69}"/>
                </c:ext>
              </c:extLst>
            </c:dLbl>
            <c:dLbl>
              <c:idx val="1"/>
              <c:layout>
                <c:manualLayout>
                  <c:x val="-9.5093240859687178E-2"/>
                  <c:y val="3.3581134033472522E-2"/>
                </c:manualLayout>
              </c:layout>
              <c:tx>
                <c:rich>
                  <a:bodyPr/>
                  <a:lstStyle/>
                  <a:p>
                    <a:fld id="{649757C6-17E9-46CF-8807-D50D3EF34C1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6AC4-492D-BD78-CBDC4145CF69}"/>
                </c:ext>
              </c:extLst>
            </c:dLbl>
            <c:dLbl>
              <c:idx val="2"/>
              <c:layout>
                <c:manualLayout>
                  <c:x val="-7.2353552828022888E-2"/>
                  <c:y val="-4.6496954815577432E-2"/>
                </c:manualLayout>
              </c:layout>
              <c:tx>
                <c:rich>
                  <a:bodyPr/>
                  <a:lstStyle/>
                  <a:p>
                    <a:fld id="{74F6895A-476B-4A10-91B8-2C02A3D8EDD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6AC4-492D-BD78-CBDC4145CF69}"/>
                </c:ext>
              </c:extLst>
            </c:dLbl>
            <c:dLbl>
              <c:idx val="3"/>
              <c:layout>
                <c:manualLayout>
                  <c:x val="-8.889150776014236E-2"/>
                  <c:y val="3.616429818989339E-2"/>
                </c:manualLayout>
              </c:layout>
              <c:tx>
                <c:rich>
                  <a:bodyPr/>
                  <a:lstStyle/>
                  <a:p>
                    <a:fld id="{6FDF2A8A-846A-4253-A346-B3387055E27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6AC4-492D-BD78-CBDC4145CF69}"/>
                </c:ext>
              </c:extLst>
            </c:dLbl>
            <c:dLbl>
              <c:idx val="4"/>
              <c:tx>
                <c:rich>
                  <a:bodyPr/>
                  <a:lstStyle/>
                  <a:p>
                    <a:fld id="{9A3B641B-61FA-4040-B72F-1AF32561696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6AC4-492D-BD78-CBDC4145CF69}"/>
                </c:ext>
              </c:extLst>
            </c:dLbl>
            <c:dLbl>
              <c:idx val="5"/>
              <c:tx>
                <c:rich>
                  <a:bodyPr/>
                  <a:lstStyle/>
                  <a:p>
                    <a:fld id="{F2535791-4CBE-4D19-AC9A-17D4976C3B7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AC4-492D-BD78-CBDC4145CF69}"/>
                </c:ext>
              </c:extLst>
            </c:dLbl>
            <c:dLbl>
              <c:idx val="6"/>
              <c:tx>
                <c:rich>
                  <a:bodyPr/>
                  <a:lstStyle/>
                  <a:p>
                    <a:fld id="{CBC6DD4C-D0D8-48B6-A7B9-D91BD4E09BF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6AC4-492D-BD78-CBDC4145CF69}"/>
                </c:ext>
              </c:extLst>
            </c:dLbl>
            <c:dLbl>
              <c:idx val="7"/>
              <c:tx>
                <c:rich>
                  <a:bodyPr/>
                  <a:lstStyle/>
                  <a:p>
                    <a:fld id="{DD54F0FF-A1FF-4B83-B93B-EBDB03CCE88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6AC4-492D-BD78-CBDC4145CF69}"/>
                </c:ext>
              </c:extLst>
            </c:dLbl>
            <c:dLbl>
              <c:idx val="8"/>
              <c:tx>
                <c:rich>
                  <a:bodyPr/>
                  <a:lstStyle/>
                  <a:p>
                    <a:fld id="{5D0673BE-9279-4DDE-8D1D-4150296710A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6AC4-492D-BD78-CBDC4145CF69}"/>
                </c:ext>
              </c:extLst>
            </c:dLbl>
            <c:dLbl>
              <c:idx val="9"/>
              <c:layout>
                <c:manualLayout>
                  <c:x val="-6.6151819728478181E-2"/>
                  <c:y val="-9.4714924913873698E-17"/>
                </c:manualLayout>
              </c:layout>
              <c:tx>
                <c:rich>
                  <a:bodyPr/>
                  <a:lstStyle/>
                  <a:p>
                    <a:fld id="{926BAE97-E252-4028-94B7-4CF2BF9D7C4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6AC4-492D-BD78-CBDC4145CF69}"/>
                </c:ext>
              </c:extLst>
            </c:dLbl>
            <c:dLbl>
              <c:idx val="10"/>
              <c:tx>
                <c:rich>
                  <a:bodyPr/>
                  <a:lstStyle/>
                  <a:p>
                    <a:fld id="{C1F5445A-5413-4071-9A7B-46F7342DFAC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6AC4-492D-BD78-CBDC4145CF69}"/>
                </c:ext>
              </c:extLst>
            </c:dLbl>
            <c:dLbl>
              <c:idx val="11"/>
              <c:tx>
                <c:rich>
                  <a:bodyPr/>
                  <a:lstStyle/>
                  <a:p>
                    <a:fld id="{93682BAD-815F-4F2F-ACF1-8AF231C1F8A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6AC4-492D-BD78-CBDC4145CF69}"/>
                </c:ext>
              </c:extLst>
            </c:dLbl>
            <c:dLbl>
              <c:idx val="12"/>
              <c:tx>
                <c:rich>
                  <a:bodyPr/>
                  <a:lstStyle/>
                  <a:p>
                    <a:fld id="{8CE33E38-A74B-4649-BB29-E66E17842A9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6AC4-492D-BD78-CBDC4145CF69}"/>
                </c:ext>
              </c:extLst>
            </c:dLbl>
            <c:dLbl>
              <c:idx val="13"/>
              <c:tx>
                <c:rich>
                  <a:bodyPr/>
                  <a:lstStyle/>
                  <a:p>
                    <a:fld id="{9C5149C2-94D9-47BB-9F69-F66FE097007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6AC4-492D-BD78-CBDC4145CF69}"/>
                </c:ext>
              </c:extLst>
            </c:dLbl>
            <c:dLbl>
              <c:idx val="14"/>
              <c:tx>
                <c:rich>
                  <a:bodyPr/>
                  <a:lstStyle/>
                  <a:p>
                    <a:fld id="{808EA60B-59E7-4421-830B-79F7BFE0093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6AC4-492D-BD78-CBDC4145CF69}"/>
                </c:ext>
              </c:extLst>
            </c:dLbl>
            <c:dLbl>
              <c:idx val="15"/>
              <c:layout>
                <c:manualLayout>
                  <c:x val="3.7210398597268893E-2"/>
                  <c:y val="-3.0997969877051463E-2"/>
                </c:manualLayout>
              </c:layout>
              <c:tx>
                <c:rich>
                  <a:bodyPr/>
                  <a:lstStyle/>
                  <a:p>
                    <a:fld id="{066D217F-33DA-433B-87FA-A2D22119BC0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6AC4-492D-BD78-CBDC4145CF69}"/>
                </c:ext>
              </c:extLst>
            </c:dLbl>
            <c:dLbl>
              <c:idx val="16"/>
              <c:layout>
                <c:manualLayout>
                  <c:x val="-8.6824263393627338E-2"/>
                  <c:y val="-2.0665313251367706E-2"/>
                </c:manualLayout>
              </c:layout>
              <c:tx>
                <c:rich>
                  <a:bodyPr/>
                  <a:lstStyle/>
                  <a:p>
                    <a:fld id="{48EE28FA-690D-44B7-8324-D03404B0AE3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6AC4-492D-BD78-CBDC4145CF6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Graphics!$C$388:$C$404</c:f>
              <c:numCache>
                <c:formatCode>0%</c:formatCode>
                <c:ptCount val="17"/>
                <c:pt idx="0">
                  <c:v>1.0406534418093973</c:v>
                </c:pt>
                <c:pt idx="1">
                  <c:v>0.65667288802700041</c:v>
                </c:pt>
                <c:pt idx="2">
                  <c:v>0.55498466885919051</c:v>
                </c:pt>
                <c:pt idx="3">
                  <c:v>0.37989174060478015</c:v>
                </c:pt>
                <c:pt idx="4">
                  <c:v>0.91442845373130077</c:v>
                </c:pt>
                <c:pt idx="5">
                  <c:v>0.44613518539373803</c:v>
                </c:pt>
                <c:pt idx="6">
                  <c:v>0.90104685738204815</c:v>
                </c:pt>
                <c:pt idx="7">
                  <c:v>0.84148148148148139</c:v>
                </c:pt>
                <c:pt idx="8">
                  <c:v>0.79621896963994743</c:v>
                </c:pt>
                <c:pt idx="9">
                  <c:v>0.98044528094054995</c:v>
                </c:pt>
                <c:pt idx="10">
                  <c:v>0.97973707583216474</c:v>
                </c:pt>
                <c:pt idx="11">
                  <c:v>0.7048048462356894</c:v>
                </c:pt>
                <c:pt idx="12">
                  <c:v>0.67199477884186576</c:v>
                </c:pt>
                <c:pt idx="13">
                  <c:v>0.67602992832109032</c:v>
                </c:pt>
                <c:pt idx="14">
                  <c:v>0.92310109790100714</c:v>
                </c:pt>
                <c:pt idx="15">
                  <c:v>1.0649581902118934</c:v>
                </c:pt>
                <c:pt idx="16">
                  <c:v>0.88941769703292295</c:v>
                </c:pt>
              </c:numCache>
            </c:numRef>
          </c:xVal>
          <c:yVal>
            <c:numRef>
              <c:f>Graphics!$J$388:$J$404</c:f>
              <c:numCache>
                <c:formatCode>0.00</c:formatCode>
                <c:ptCount val="17"/>
                <c:pt idx="0">
                  <c:v>1.9</c:v>
                </c:pt>
                <c:pt idx="1">
                  <c:v>3.1</c:v>
                </c:pt>
                <c:pt idx="2">
                  <c:v>4.3</c:v>
                </c:pt>
                <c:pt idx="3">
                  <c:v>3.7</c:v>
                </c:pt>
                <c:pt idx="4">
                  <c:v>3.7</c:v>
                </c:pt>
                <c:pt idx="5">
                  <c:v>3.7</c:v>
                </c:pt>
                <c:pt idx="6">
                  <c:v>7</c:v>
                </c:pt>
                <c:pt idx="7">
                  <c:v>0.8</c:v>
                </c:pt>
                <c:pt idx="8">
                  <c:v>33.799999999999997</c:v>
                </c:pt>
                <c:pt idx="9">
                  <c:v>2.1</c:v>
                </c:pt>
                <c:pt idx="10">
                  <c:v>0.8</c:v>
                </c:pt>
                <c:pt idx="11">
                  <c:v>5</c:v>
                </c:pt>
                <c:pt idx="12">
                  <c:v>9.1999999999999993</c:v>
                </c:pt>
                <c:pt idx="13">
                  <c:v>15.1</c:v>
                </c:pt>
                <c:pt idx="14">
                  <c:v>11.2</c:v>
                </c:pt>
                <c:pt idx="15">
                  <c:v>2</c:v>
                </c:pt>
                <c:pt idx="16" formatCode="General">
                  <c:v>2.2000000000000002</c:v>
                </c:pt>
              </c:numCache>
            </c:numRef>
          </c:yVal>
          <c:smooth val="0"/>
          <c:extLst>
            <c:ext xmlns:c15="http://schemas.microsoft.com/office/drawing/2012/chart" uri="{02D57815-91ED-43cb-92C2-25804820EDAC}">
              <c15:datalabelsRange>
                <c15:f>Graphics!$B$388:$B$404</c15:f>
                <c15:dlblRangeCache>
                  <c:ptCount val="17"/>
                  <c:pt idx="0">
                    <c:v>Colombia</c:v>
                  </c:pt>
                  <c:pt idx="1">
                    <c:v>Dominican Republic</c:v>
                  </c:pt>
                  <c:pt idx="2">
                    <c:v>Egypt, Arab Rep.</c:v>
                  </c:pt>
                  <c:pt idx="3">
                    <c:v>India - Andhra Pradesh</c:v>
                  </c:pt>
                  <c:pt idx="4">
                    <c:v>India - Odisha</c:v>
                  </c:pt>
                  <c:pt idx="5">
                    <c:v>India - Rajasthan</c:v>
                  </c:pt>
                  <c:pt idx="6">
                    <c:v>Kenya</c:v>
                  </c:pt>
                  <c:pt idx="7">
                    <c:v>Morocco</c:v>
                  </c:pt>
                  <c:pt idx="8">
                    <c:v>Pakistan</c:v>
                  </c:pt>
                  <c:pt idx="9">
                    <c:v>Peru</c:v>
                  </c:pt>
                  <c:pt idx="10">
                    <c:v>Philippines</c:v>
                  </c:pt>
                  <c:pt idx="11">
                    <c:v>Senegal</c:v>
                  </c:pt>
                  <c:pt idx="12">
                    <c:v>Tajikistan</c:v>
                  </c:pt>
                  <c:pt idx="13">
                    <c:v>Tanzania</c:v>
                  </c:pt>
                  <c:pt idx="14">
                    <c:v>Uganda</c:v>
                  </c:pt>
                  <c:pt idx="15">
                    <c:v>Ukraine</c:v>
                  </c:pt>
                  <c:pt idx="16">
                    <c:v>Vietnam</c:v>
                  </c:pt>
                </c15:dlblRangeCache>
              </c15:datalabelsRange>
            </c:ext>
            <c:ext xmlns:c16="http://schemas.microsoft.com/office/drawing/2014/chart" uri="{C3380CC4-5D6E-409C-BE32-E72D297353CC}">
              <c16:uniqueId val="{00000000-B4CE-48B3-956C-CB3451D57A0C}"/>
            </c:ext>
          </c:extLst>
        </c:ser>
        <c:dLbls>
          <c:showLegendKey val="0"/>
          <c:showVal val="0"/>
          <c:showCatName val="0"/>
          <c:showSerName val="0"/>
          <c:showPercent val="0"/>
          <c:showBubbleSize val="0"/>
        </c:dLbls>
        <c:axId val="670305040"/>
        <c:axId val="85282368"/>
      </c:scatterChart>
      <c:valAx>
        <c:axId val="670305040"/>
        <c:scaling>
          <c:orientation val="minMax"/>
          <c:min val="0.30000000000000004"/>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Full</a:t>
                </a:r>
                <a:r>
                  <a:rPr lang="en-US" b="1" baseline="0"/>
                  <a:t>-Cost Recovery</a:t>
                </a:r>
                <a:endParaRPr lang="en-US" b="1"/>
              </a:p>
            </c:rich>
          </c:tx>
          <c:layout>
            <c:manualLayout>
              <c:xMode val="edge"/>
              <c:yMode val="edge"/>
              <c:x val="0.40509967351642018"/>
              <c:y val="0.9575574616327181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82368"/>
        <c:crosses val="autoZero"/>
        <c:crossBetween val="midCat"/>
      </c:valAx>
      <c:valAx>
        <c:axId val="85282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Share of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305040"/>
        <c:crosses val="autoZero"/>
        <c:crossBetween val="midCat"/>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Pre- versus</a:t>
            </a:r>
            <a:r>
              <a:rPr lang="en-US" b="1" baseline="0"/>
              <a:t> Post-Reform Full-Cost Recovery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tx1"/>
              </a:solidFill>
              <a:ln w="9525">
                <a:noFill/>
              </a:ln>
              <a:effectLst/>
            </c:spPr>
          </c:marker>
          <c:dLbls>
            <c:dLbl>
              <c:idx val="0"/>
              <c:tx>
                <c:rich>
                  <a:bodyPr/>
                  <a:lstStyle/>
                  <a:p>
                    <a:fld id="{C7566033-AB53-4CA0-A6FC-3EF7AA71807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CB29-4F7E-93F9-5010B106CE3D}"/>
                </c:ext>
              </c:extLst>
            </c:dLbl>
            <c:dLbl>
              <c:idx val="1"/>
              <c:tx>
                <c:rich>
                  <a:bodyPr/>
                  <a:lstStyle/>
                  <a:p>
                    <a:fld id="{E8777BC3-6CB6-450B-B7B2-1528529D322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CB29-4F7E-93F9-5010B106CE3D}"/>
                </c:ext>
              </c:extLst>
            </c:dLbl>
            <c:dLbl>
              <c:idx val="2"/>
              <c:tx>
                <c:rich>
                  <a:bodyPr/>
                  <a:lstStyle/>
                  <a:p>
                    <a:fld id="{7CE32F26-E34C-4291-8594-0E368B21D92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CB29-4F7E-93F9-5010B106CE3D}"/>
                </c:ext>
              </c:extLst>
            </c:dLbl>
            <c:dLbl>
              <c:idx val="3"/>
              <c:layout>
                <c:manualLayout>
                  <c:x val="-2.93527125951103E-3"/>
                  <c:y val="6.2387322110165074E-2"/>
                </c:manualLayout>
              </c:layout>
              <c:tx>
                <c:rich>
                  <a:bodyPr/>
                  <a:lstStyle/>
                  <a:p>
                    <a:fld id="{EFC7484E-62BA-4413-8B0F-FCF162595B3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CB29-4F7E-93F9-5010B106CE3D}"/>
                </c:ext>
              </c:extLst>
            </c:dLbl>
            <c:dLbl>
              <c:idx val="4"/>
              <c:layout>
                <c:manualLayout>
                  <c:x val="-9.392868030435296E-2"/>
                  <c:y val="6.2387322110165205E-2"/>
                </c:manualLayout>
              </c:layout>
              <c:tx>
                <c:rich>
                  <a:bodyPr/>
                  <a:lstStyle/>
                  <a:p>
                    <a:fld id="{5426DBD9-9B6A-4C97-AC31-0BE5DE85F6F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CB29-4F7E-93F9-5010B106CE3D}"/>
                </c:ext>
              </c:extLst>
            </c:dLbl>
            <c:dLbl>
              <c:idx val="5"/>
              <c:tx>
                <c:rich>
                  <a:bodyPr/>
                  <a:lstStyle/>
                  <a:p>
                    <a:fld id="{90FFC6E5-2EDC-4243-AD6D-C424B339241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CB29-4F7E-93F9-5010B106CE3D}"/>
                </c:ext>
              </c:extLst>
            </c:dLbl>
            <c:dLbl>
              <c:idx val="6"/>
              <c:tx>
                <c:rich>
                  <a:bodyPr/>
                  <a:lstStyle/>
                  <a:p>
                    <a:fld id="{2916BACB-2AF2-4A0E-842D-0EA22826AEA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CB29-4F7E-93F9-5010B106CE3D}"/>
                </c:ext>
              </c:extLst>
            </c:dLbl>
            <c:dLbl>
              <c:idx val="7"/>
              <c:tx>
                <c:rich>
                  <a:bodyPr/>
                  <a:lstStyle/>
                  <a:p>
                    <a:fld id="{EEF66E0A-70D0-410B-8391-28ADF7747B9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CB29-4F7E-93F9-5010B106CE3D}"/>
                </c:ext>
              </c:extLst>
            </c:dLbl>
            <c:dLbl>
              <c:idx val="8"/>
              <c:tx>
                <c:rich>
                  <a:bodyPr/>
                  <a:lstStyle/>
                  <a:p>
                    <a:fld id="{5109E0BA-B5E3-4112-8EDF-86CA90D59F0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CB29-4F7E-93F9-5010B106CE3D}"/>
                </c:ext>
              </c:extLst>
            </c:dLbl>
            <c:dLbl>
              <c:idx val="9"/>
              <c:tx>
                <c:rich>
                  <a:bodyPr/>
                  <a:lstStyle/>
                  <a:p>
                    <a:fld id="{E9C8462B-EFC1-46CF-B170-504C6EC717F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CB29-4F7E-93F9-5010B106CE3D}"/>
                </c:ext>
              </c:extLst>
            </c:dLbl>
            <c:dLbl>
              <c:idx val="10"/>
              <c:layout>
                <c:manualLayout>
                  <c:x val="-4.1323280442110387E-2"/>
                  <c:y val="-5.8136873426413369E-2"/>
                </c:manualLayout>
              </c:layout>
              <c:tx>
                <c:rich>
                  <a:bodyPr/>
                  <a:lstStyle/>
                  <a:p>
                    <a:fld id="{1C9CB299-9D83-4FA5-8536-EBAAD3DAA2A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CB29-4F7E-93F9-5010B106CE3D}"/>
                </c:ext>
              </c:extLst>
            </c:dLbl>
            <c:dLbl>
              <c:idx val="11"/>
              <c:tx>
                <c:rich>
                  <a:bodyPr/>
                  <a:lstStyle/>
                  <a:p>
                    <a:fld id="{18657E44-811C-4ED8-B136-3B183E53AD9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CB29-4F7E-93F9-5010B106CE3D}"/>
                </c:ext>
              </c:extLst>
            </c:dLbl>
            <c:dLbl>
              <c:idx val="12"/>
              <c:tx>
                <c:rich>
                  <a:bodyPr/>
                  <a:lstStyle/>
                  <a:p>
                    <a:fld id="{D6D22CD5-1626-4323-B49B-FE6966B4E05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CB29-4F7E-93F9-5010B106CE3D}"/>
                </c:ext>
              </c:extLst>
            </c:dLbl>
            <c:dLbl>
              <c:idx val="13"/>
              <c:layout>
                <c:manualLayout>
                  <c:x val="-4.4029068892665453E-2"/>
                  <c:y val="4.1591548073443403E-2"/>
                </c:manualLayout>
              </c:layout>
              <c:tx>
                <c:rich>
                  <a:bodyPr/>
                  <a:lstStyle/>
                  <a:p>
                    <a:fld id="{4E5EEAF3-7694-423F-B9EA-4450ED05BF6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CB29-4F7E-93F9-5010B106CE3D}"/>
                </c:ext>
              </c:extLst>
            </c:dLbl>
            <c:dLbl>
              <c:idx val="14"/>
              <c:tx>
                <c:rich>
                  <a:bodyPr/>
                  <a:lstStyle/>
                  <a:p>
                    <a:fld id="{CC368EC2-F03A-454E-BD0F-28AECAAC006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CB29-4F7E-93F9-5010B106CE3D}"/>
                </c:ext>
              </c:extLst>
            </c:dLbl>
            <c:dLbl>
              <c:idx val="15"/>
              <c:tx>
                <c:rich>
                  <a:bodyPr/>
                  <a:lstStyle/>
                  <a:p>
                    <a:fld id="{E2E8D272-9E9B-438E-9A76-38A26E3CE8E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CB29-4F7E-93F9-5010B106CE3D}"/>
                </c:ext>
              </c:extLst>
            </c:dLbl>
            <c:dLbl>
              <c:idx val="16"/>
              <c:tx>
                <c:rich>
                  <a:bodyPr/>
                  <a:lstStyle/>
                  <a:p>
                    <a:fld id="{B0817298-C783-4A52-947B-222ACDC32D9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CB29-4F7E-93F9-5010B106CE3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'Cost Recovery'!$F$21:$F$37</c:f>
              <c:numCache>
                <c:formatCode>0%</c:formatCode>
                <c:ptCount val="17"/>
                <c:pt idx="0">
                  <c:v>0.55037313432835822</c:v>
                </c:pt>
                <c:pt idx="1">
                  <c:v>1.0576470588235294</c:v>
                </c:pt>
                <c:pt idx="2">
                  <c:v>0.21282051282051279</c:v>
                </c:pt>
                <c:pt idx="3">
                  <c:v>0.53980099502487566</c:v>
                </c:pt>
                <c:pt idx="4">
                  <c:v>0.53980099502487566</c:v>
                </c:pt>
                <c:pt idx="5">
                  <c:v>0.53980099502487566</c:v>
                </c:pt>
                <c:pt idx="6">
                  <c:v>1.0639431616341031</c:v>
                </c:pt>
                <c:pt idx="7">
                  <c:v>1.0657734470158342</c:v>
                </c:pt>
                <c:pt idx="8">
                  <c:v>0.90842490842490842</c:v>
                </c:pt>
                <c:pt idx="9">
                  <c:v>0.75750000000000006</c:v>
                </c:pt>
                <c:pt idx="10">
                  <c:v>1.3195548489666136</c:v>
                </c:pt>
                <c:pt idx="11">
                  <c:v>0.88204590524727278</c:v>
                </c:pt>
                <c:pt idx="12">
                  <c:v>0.23809523809523808</c:v>
                </c:pt>
                <c:pt idx="13">
                  <c:v>0.87255476424835454</c:v>
                </c:pt>
                <c:pt idx="14">
                  <c:v>0.27918287937743191</c:v>
                </c:pt>
                <c:pt idx="15">
                  <c:v>0.14634146341463411</c:v>
                </c:pt>
                <c:pt idx="16">
                  <c:v>0.67292076567329862</c:v>
                </c:pt>
              </c:numCache>
            </c:numRef>
          </c:xVal>
          <c:yVal>
            <c:numRef>
              <c:f>'Cost Recovery'!$O$21:$O$37</c:f>
              <c:numCache>
                <c:formatCode>0%</c:formatCode>
                <c:ptCount val="17"/>
                <c:pt idx="0">
                  <c:v>1.0406534418093973</c:v>
                </c:pt>
                <c:pt idx="1">
                  <c:v>0.65667288802700041</c:v>
                </c:pt>
                <c:pt idx="2">
                  <c:v>0.55498466885919051</c:v>
                </c:pt>
                <c:pt idx="3">
                  <c:v>0.37989174060478015</c:v>
                </c:pt>
                <c:pt idx="4">
                  <c:v>0.91442845373130077</c:v>
                </c:pt>
                <c:pt idx="5">
                  <c:v>0.44613518539373803</c:v>
                </c:pt>
                <c:pt idx="6">
                  <c:v>0.90104685738204815</c:v>
                </c:pt>
                <c:pt idx="7">
                  <c:v>0.84148148148148139</c:v>
                </c:pt>
                <c:pt idx="8">
                  <c:v>0.79621896963994743</c:v>
                </c:pt>
                <c:pt idx="9">
                  <c:v>0.98044528094054995</c:v>
                </c:pt>
                <c:pt idx="10">
                  <c:v>0.97973707583216474</c:v>
                </c:pt>
                <c:pt idx="11">
                  <c:v>0.7048048462356894</c:v>
                </c:pt>
                <c:pt idx="12">
                  <c:v>0.67199477884186576</c:v>
                </c:pt>
                <c:pt idx="13">
                  <c:v>0.67602992832109032</c:v>
                </c:pt>
                <c:pt idx="14">
                  <c:v>0.92310109790100714</c:v>
                </c:pt>
                <c:pt idx="15">
                  <c:v>1.0649581902118934</c:v>
                </c:pt>
                <c:pt idx="16">
                  <c:v>0.88941769703292295</c:v>
                </c:pt>
              </c:numCache>
            </c:numRef>
          </c:yVal>
          <c:smooth val="0"/>
          <c:extLst>
            <c:ext xmlns:c15="http://schemas.microsoft.com/office/drawing/2012/chart" uri="{02D57815-91ED-43cb-92C2-25804820EDAC}">
              <c15:datalabelsRange>
                <c15:f>'Cost Recovery'!$B$21:$B$37</c15:f>
                <c15:dlblRangeCache>
                  <c:ptCount val="17"/>
                  <c:pt idx="0">
                    <c:v>Colombia</c:v>
                  </c:pt>
                  <c:pt idx="1">
                    <c:v>Dominican Republic</c:v>
                  </c:pt>
                  <c:pt idx="2">
                    <c:v>Egypt, Arab Rep.</c:v>
                  </c:pt>
                  <c:pt idx="3">
                    <c:v>India - Andhra Pradesh</c:v>
                  </c:pt>
                  <c:pt idx="4">
                    <c:v>India - Odisha</c:v>
                  </c:pt>
                  <c:pt idx="5">
                    <c:v>India - Rajasthan</c:v>
                  </c:pt>
                  <c:pt idx="6">
                    <c:v>Kenya</c:v>
                  </c:pt>
                  <c:pt idx="7">
                    <c:v>Morocco</c:v>
                  </c:pt>
                  <c:pt idx="8">
                    <c:v>Pakistan</c:v>
                  </c:pt>
                  <c:pt idx="9">
                    <c:v>Peru</c:v>
                  </c:pt>
                  <c:pt idx="10">
                    <c:v>Philippines</c:v>
                  </c:pt>
                  <c:pt idx="11">
                    <c:v>Senegal</c:v>
                  </c:pt>
                  <c:pt idx="12">
                    <c:v>Tajikistan</c:v>
                  </c:pt>
                  <c:pt idx="13">
                    <c:v>Tanzania</c:v>
                  </c:pt>
                  <c:pt idx="14">
                    <c:v>Uganda</c:v>
                  </c:pt>
                  <c:pt idx="15">
                    <c:v>Ukraine</c:v>
                  </c:pt>
                  <c:pt idx="16">
                    <c:v>Vietnam</c:v>
                  </c:pt>
                </c15:dlblRangeCache>
              </c15:datalabelsRange>
            </c:ext>
            <c:ext xmlns:c16="http://schemas.microsoft.com/office/drawing/2014/chart" uri="{C3380CC4-5D6E-409C-BE32-E72D297353CC}">
              <c16:uniqueId val="{00000000-CB29-4F7E-93F9-5010B106CE3D}"/>
            </c:ext>
          </c:extLst>
        </c:ser>
        <c:ser>
          <c:idx val="1"/>
          <c:order val="1"/>
          <c:spPr>
            <a:ln w="0" cap="rnd">
              <a:solidFill>
                <a:schemeClr val="tx1"/>
              </a:solidFill>
              <a:prstDash val="dash"/>
              <a:round/>
            </a:ln>
            <a:effectLst/>
          </c:spPr>
          <c:marker>
            <c:symbol val="circle"/>
            <c:size val="5"/>
            <c:spPr>
              <a:noFill/>
              <a:ln w="9525">
                <a:noFill/>
              </a:ln>
              <a:effectLst/>
            </c:spPr>
          </c:marker>
          <c:dPt>
            <c:idx val="1"/>
            <c:marker>
              <c:symbol val="circle"/>
              <c:size val="5"/>
              <c:spPr>
                <a:noFill/>
                <a:ln w="9525">
                  <a:noFill/>
                </a:ln>
                <a:effectLst/>
              </c:spPr>
            </c:marker>
            <c:bubble3D val="0"/>
            <c:spPr>
              <a:ln w="3175" cap="rnd">
                <a:solidFill>
                  <a:schemeClr val="tx1"/>
                </a:solidFill>
                <a:prstDash val="sysDot"/>
                <a:round/>
              </a:ln>
              <a:effectLst/>
            </c:spPr>
            <c:extLst>
              <c:ext xmlns:c16="http://schemas.microsoft.com/office/drawing/2014/chart" uri="{C3380CC4-5D6E-409C-BE32-E72D297353CC}">
                <c16:uniqueId val="{00000002-CB29-4F7E-93F9-5010B106CE3D}"/>
              </c:ext>
            </c:extLst>
          </c:dPt>
          <c:xVal>
            <c:numRef>
              <c:f>Graphics!$D$99:$D$100</c:f>
              <c:numCache>
                <c:formatCode>General</c:formatCode>
                <c:ptCount val="2"/>
                <c:pt idx="0">
                  <c:v>0</c:v>
                </c:pt>
                <c:pt idx="1">
                  <c:v>1.4</c:v>
                </c:pt>
              </c:numCache>
            </c:numRef>
          </c:xVal>
          <c:yVal>
            <c:numRef>
              <c:f>Graphics!$E$99:$E$100</c:f>
              <c:numCache>
                <c:formatCode>General</c:formatCode>
                <c:ptCount val="2"/>
                <c:pt idx="0">
                  <c:v>0</c:v>
                </c:pt>
                <c:pt idx="1">
                  <c:v>1.4</c:v>
                </c:pt>
              </c:numCache>
            </c:numRef>
          </c:yVal>
          <c:smooth val="0"/>
          <c:extLst>
            <c:ext xmlns:c16="http://schemas.microsoft.com/office/drawing/2014/chart" uri="{C3380CC4-5D6E-409C-BE32-E72D297353CC}">
              <c16:uniqueId val="{00000001-CB29-4F7E-93F9-5010B106CE3D}"/>
            </c:ext>
          </c:extLst>
        </c:ser>
        <c:dLbls>
          <c:showLegendKey val="0"/>
          <c:showVal val="0"/>
          <c:showCatName val="0"/>
          <c:showSerName val="0"/>
          <c:showPercent val="0"/>
          <c:showBubbleSize val="0"/>
        </c:dLbls>
        <c:axId val="1873569199"/>
        <c:axId val="1949373359"/>
      </c:scatterChart>
      <c:valAx>
        <c:axId val="1873569199"/>
        <c:scaling>
          <c:orientation val="minMax"/>
          <c:max val="1.4"/>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Pre-Reform Full-Cost Recovery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373359"/>
        <c:crosses val="autoZero"/>
        <c:crossBetween val="midCat"/>
      </c:valAx>
      <c:valAx>
        <c:axId val="1949373359"/>
        <c:scaling>
          <c:orientation val="minMax"/>
          <c:max val="1.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Post Reform Full-Cost Recovery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356919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r>
              <a:rPr lang="en-US"/>
              <a:t>Cost Recovery and De Facto Tariff Regulation Index</a:t>
            </a:r>
          </a:p>
        </c:rich>
      </c:tx>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tx1"/>
              </a:solidFill>
              <a:ln w="9525">
                <a:noFill/>
              </a:ln>
              <a:effectLst/>
            </c:spPr>
          </c:marker>
          <c:dLbls>
            <c:dLbl>
              <c:idx val="0"/>
              <c:tx>
                <c:rich>
                  <a:bodyPr/>
                  <a:lstStyle/>
                  <a:p>
                    <a:fld id="{3BA79136-1551-49F5-9601-02F3DC1E153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4CE-48B3-956C-CB3451D57A0C}"/>
                </c:ext>
              </c:extLst>
            </c:dLbl>
            <c:dLbl>
              <c:idx val="1"/>
              <c:tx>
                <c:rich>
                  <a:bodyPr/>
                  <a:lstStyle/>
                  <a:p>
                    <a:fld id="{C2C060F2-7CDF-43C5-A236-C3649AD28F7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4CE-48B3-956C-CB3451D57A0C}"/>
                </c:ext>
              </c:extLst>
            </c:dLbl>
            <c:dLbl>
              <c:idx val="2"/>
              <c:tx>
                <c:rich>
                  <a:bodyPr/>
                  <a:lstStyle/>
                  <a:p>
                    <a:fld id="{162DBE0C-0100-44C4-A6F1-30AAC4B8A5C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4CE-48B3-956C-CB3451D57A0C}"/>
                </c:ext>
              </c:extLst>
            </c:dLbl>
            <c:dLbl>
              <c:idx val="3"/>
              <c:tx>
                <c:rich>
                  <a:bodyPr/>
                  <a:lstStyle/>
                  <a:p>
                    <a:fld id="{7A310431-375F-4555-8FB1-CF95C0C0420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4CE-48B3-956C-CB3451D57A0C}"/>
                </c:ext>
              </c:extLst>
            </c:dLbl>
            <c:dLbl>
              <c:idx val="4"/>
              <c:tx>
                <c:rich>
                  <a:bodyPr/>
                  <a:lstStyle/>
                  <a:p>
                    <a:fld id="{453799AC-78E8-430D-B8C9-9BC2A15D20C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4CE-48B3-956C-CB3451D57A0C}"/>
                </c:ext>
              </c:extLst>
            </c:dLbl>
            <c:dLbl>
              <c:idx val="5"/>
              <c:tx>
                <c:rich>
                  <a:bodyPr/>
                  <a:lstStyle/>
                  <a:p>
                    <a:fld id="{1A5F0590-A848-4CFD-BB65-201241DE727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4CE-48B3-956C-CB3451D57A0C}"/>
                </c:ext>
              </c:extLst>
            </c:dLbl>
            <c:dLbl>
              <c:idx val="6"/>
              <c:tx>
                <c:rich>
                  <a:bodyPr/>
                  <a:lstStyle/>
                  <a:p>
                    <a:fld id="{57AEEC1D-5E1A-4785-B294-3AECDB717A7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4CE-48B3-956C-CB3451D57A0C}"/>
                </c:ext>
              </c:extLst>
            </c:dLbl>
            <c:dLbl>
              <c:idx val="7"/>
              <c:tx>
                <c:rich>
                  <a:bodyPr/>
                  <a:lstStyle/>
                  <a:p>
                    <a:fld id="{C3DF6B4E-BFA0-4441-9428-327E6F5224A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4CE-48B3-956C-CB3451D57A0C}"/>
                </c:ext>
              </c:extLst>
            </c:dLbl>
            <c:dLbl>
              <c:idx val="8"/>
              <c:tx>
                <c:rich>
                  <a:bodyPr/>
                  <a:lstStyle/>
                  <a:p>
                    <a:fld id="{FF90EA10-7EFA-4BBF-A191-267524A70D9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4CE-48B3-956C-CB3451D57A0C}"/>
                </c:ext>
              </c:extLst>
            </c:dLbl>
            <c:dLbl>
              <c:idx val="9"/>
              <c:tx>
                <c:rich>
                  <a:bodyPr/>
                  <a:lstStyle/>
                  <a:p>
                    <a:fld id="{87894C86-436D-4FF7-AA47-1BA381BDA30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4CE-48B3-956C-CB3451D57A0C}"/>
                </c:ext>
              </c:extLst>
            </c:dLbl>
            <c:dLbl>
              <c:idx val="10"/>
              <c:layout>
                <c:manualLayout>
                  <c:x val="-8.2385865742169107E-2"/>
                  <c:y val="2.6429695582729971E-2"/>
                </c:manualLayout>
              </c:layout>
              <c:tx>
                <c:rich>
                  <a:bodyPr/>
                  <a:lstStyle/>
                  <a:p>
                    <a:fld id="{D015DAB4-88F2-4948-8F91-2405E8F169FF}"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B4CE-48B3-956C-CB3451D57A0C}"/>
                </c:ext>
              </c:extLst>
            </c:dLbl>
            <c:dLbl>
              <c:idx val="11"/>
              <c:tx>
                <c:rich>
                  <a:bodyPr/>
                  <a:lstStyle/>
                  <a:p>
                    <a:fld id="{5CE627D8-315B-425B-A037-AA1EE360A65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B4CE-48B3-956C-CB3451D57A0C}"/>
                </c:ext>
              </c:extLst>
            </c:dLbl>
            <c:dLbl>
              <c:idx val="12"/>
              <c:tx>
                <c:rich>
                  <a:bodyPr/>
                  <a:lstStyle/>
                  <a:p>
                    <a:fld id="{6CAF11E1-DCBD-444D-BCF8-11F0854BD80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B4CE-48B3-956C-CB3451D57A0C}"/>
                </c:ext>
              </c:extLst>
            </c:dLbl>
            <c:dLbl>
              <c:idx val="13"/>
              <c:layout>
                <c:manualLayout>
                  <c:x val="-6.9411906010227925E-2"/>
                  <c:y val="3.6333057871701116E-2"/>
                </c:manualLayout>
              </c:layout>
              <c:tx>
                <c:rich>
                  <a:bodyPr/>
                  <a:lstStyle/>
                  <a:p>
                    <a:fld id="{8FC93078-3FEA-4C23-98F8-DC5C2D178AC1}"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B4CE-48B3-956C-CB3451D57A0C}"/>
                </c:ext>
              </c:extLst>
            </c:dLbl>
            <c:dLbl>
              <c:idx val="14"/>
              <c:tx>
                <c:rich>
                  <a:bodyPr/>
                  <a:lstStyle/>
                  <a:p>
                    <a:fld id="{3AE5A8A6-C747-4E99-8030-7308F451DB8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4CE-48B3-956C-CB3451D57A0C}"/>
                </c:ext>
              </c:extLst>
            </c:dLbl>
            <c:dLbl>
              <c:idx val="15"/>
              <c:tx>
                <c:rich>
                  <a:bodyPr/>
                  <a:lstStyle/>
                  <a:p>
                    <a:fld id="{1228ECB6-5C46-4108-AF3D-59909C1D34D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B4CE-48B3-956C-CB3451D57A0C}"/>
                </c:ext>
              </c:extLst>
            </c:dLbl>
            <c:dLbl>
              <c:idx val="16"/>
              <c:tx>
                <c:rich>
                  <a:bodyPr/>
                  <a:lstStyle/>
                  <a:p>
                    <a:fld id="{30AFC21C-55CB-4296-9425-C7BC6F29B70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B4CE-48B3-956C-CB3451D57A0C}"/>
                </c:ext>
              </c:extLst>
            </c:dLbl>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Graphics!$C$332:$C$348</c:f>
              <c:numCache>
                <c:formatCode>0%</c:formatCode>
                <c:ptCount val="17"/>
                <c:pt idx="0">
                  <c:v>1.0406534418093973</c:v>
                </c:pt>
                <c:pt idx="1">
                  <c:v>0.65667288802700041</c:v>
                </c:pt>
                <c:pt idx="2">
                  <c:v>0.55498466885919051</c:v>
                </c:pt>
                <c:pt idx="3">
                  <c:v>0.37989174060478015</c:v>
                </c:pt>
                <c:pt idx="4">
                  <c:v>0.91442845373130077</c:v>
                </c:pt>
                <c:pt idx="5">
                  <c:v>0.44613518539373803</c:v>
                </c:pt>
                <c:pt idx="6">
                  <c:v>0.90104685738204815</c:v>
                </c:pt>
                <c:pt idx="7">
                  <c:v>0.84148148148148139</c:v>
                </c:pt>
                <c:pt idx="8">
                  <c:v>0.79621896963994743</c:v>
                </c:pt>
                <c:pt idx="9">
                  <c:v>0.98044528094054995</c:v>
                </c:pt>
                <c:pt idx="10">
                  <c:v>0.97973707583216474</c:v>
                </c:pt>
                <c:pt idx="11">
                  <c:v>0.7048048462356894</c:v>
                </c:pt>
                <c:pt idx="12">
                  <c:v>0.67199477884186576</c:v>
                </c:pt>
                <c:pt idx="13">
                  <c:v>0.67602992832109032</c:v>
                </c:pt>
                <c:pt idx="14">
                  <c:v>0.92310109790100714</c:v>
                </c:pt>
                <c:pt idx="15">
                  <c:v>1.0649581902118934</c:v>
                </c:pt>
                <c:pt idx="16">
                  <c:v>0.88941769703292295</c:v>
                </c:pt>
              </c:numCache>
            </c:numRef>
          </c:xVal>
          <c:yVal>
            <c:numRef>
              <c:f>Graphics!$K$332:$K$348</c:f>
              <c:numCache>
                <c:formatCode>0%</c:formatCode>
                <c:ptCount val="17"/>
                <c:pt idx="0">
                  <c:v>0.91666666666666674</c:v>
                </c:pt>
                <c:pt idx="1">
                  <c:v>0.16666666666666666</c:v>
                </c:pt>
                <c:pt idx="2">
                  <c:v>0.66666666666666674</c:v>
                </c:pt>
                <c:pt idx="3">
                  <c:v>0.5</c:v>
                </c:pt>
                <c:pt idx="4">
                  <c:v>0.5</c:v>
                </c:pt>
                <c:pt idx="5">
                  <c:v>0.5</c:v>
                </c:pt>
                <c:pt idx="6">
                  <c:v>0.58333333333333326</c:v>
                </c:pt>
                <c:pt idx="7">
                  <c:v>0.20833333333333331</c:v>
                </c:pt>
                <c:pt idx="8">
                  <c:v>0.83333333333333326</c:v>
                </c:pt>
                <c:pt idx="9">
                  <c:v>1</c:v>
                </c:pt>
                <c:pt idx="10">
                  <c:v>0.84523809523809523</c:v>
                </c:pt>
                <c:pt idx="11">
                  <c:v>0.83333333333333326</c:v>
                </c:pt>
                <c:pt idx="12">
                  <c:v>0.29166666666666663</c:v>
                </c:pt>
                <c:pt idx="13">
                  <c:v>0.79166666666666674</c:v>
                </c:pt>
                <c:pt idx="14">
                  <c:v>0.83333333333333326</c:v>
                </c:pt>
                <c:pt idx="15">
                  <c:v>0.83333333333333326</c:v>
                </c:pt>
                <c:pt idx="16">
                  <c:v>0.66666666666666674</c:v>
                </c:pt>
              </c:numCache>
            </c:numRef>
          </c:yVal>
          <c:smooth val="0"/>
          <c:extLst>
            <c:ext xmlns:c15="http://schemas.microsoft.com/office/drawing/2012/chart" uri="{02D57815-91ED-43cb-92C2-25804820EDAC}">
              <c15:datalabelsRange>
                <c15:f>Graphics!$B$332:$B$348</c15:f>
                <c15:dlblRangeCache>
                  <c:ptCount val="17"/>
                  <c:pt idx="0">
                    <c:v>Colombia</c:v>
                  </c:pt>
                  <c:pt idx="1">
                    <c:v>Dominican Republic</c:v>
                  </c:pt>
                  <c:pt idx="2">
                    <c:v>Egypt, Arab Rep.</c:v>
                  </c:pt>
                  <c:pt idx="3">
                    <c:v>India - Andhra Pradesh</c:v>
                  </c:pt>
                  <c:pt idx="4">
                    <c:v>India - Odisha</c:v>
                  </c:pt>
                  <c:pt idx="5">
                    <c:v>India - Rajasthan</c:v>
                  </c:pt>
                  <c:pt idx="6">
                    <c:v>Kenya</c:v>
                  </c:pt>
                  <c:pt idx="7">
                    <c:v>Morocco</c:v>
                  </c:pt>
                  <c:pt idx="8">
                    <c:v>Pakistan</c:v>
                  </c:pt>
                  <c:pt idx="9">
                    <c:v>Peru</c:v>
                  </c:pt>
                  <c:pt idx="10">
                    <c:v>Philippines</c:v>
                  </c:pt>
                  <c:pt idx="11">
                    <c:v>Senegal</c:v>
                  </c:pt>
                  <c:pt idx="12">
                    <c:v>Tajikistan</c:v>
                  </c:pt>
                  <c:pt idx="13">
                    <c:v>Tanzania</c:v>
                  </c:pt>
                  <c:pt idx="14">
                    <c:v>Uganda</c:v>
                  </c:pt>
                  <c:pt idx="15">
                    <c:v>Ukraine</c:v>
                  </c:pt>
                  <c:pt idx="16">
                    <c:v>Vietnam</c:v>
                  </c:pt>
                </c15:dlblRangeCache>
              </c15:datalabelsRange>
            </c:ext>
            <c:ext xmlns:c16="http://schemas.microsoft.com/office/drawing/2014/chart" uri="{C3380CC4-5D6E-409C-BE32-E72D297353CC}">
              <c16:uniqueId val="{00000000-B4CE-48B3-956C-CB3451D57A0C}"/>
            </c:ext>
          </c:extLst>
        </c:ser>
        <c:dLbls>
          <c:dLblPos val="t"/>
          <c:showLegendKey val="0"/>
          <c:showVal val="1"/>
          <c:showCatName val="0"/>
          <c:showSerName val="0"/>
          <c:showPercent val="0"/>
          <c:showBubbleSize val="0"/>
        </c:dLbls>
        <c:axId val="670305040"/>
        <c:axId val="85282368"/>
      </c:scatterChart>
      <c:valAx>
        <c:axId val="670305040"/>
        <c:scaling>
          <c:orientation val="minMax"/>
          <c:min val="0.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en-US"/>
                  <a:t>Full Cost Recovery</a:t>
                </a:r>
              </a:p>
            </c:rich>
          </c:tx>
          <c:layout>
            <c:manualLayout>
              <c:xMode val="edge"/>
              <c:yMode val="edge"/>
              <c:x val="0.40509967351642018"/>
              <c:y val="0.9575574616327181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5282368"/>
        <c:crosses val="autoZero"/>
        <c:crossBetween val="midCat"/>
      </c:valAx>
      <c:valAx>
        <c:axId val="85282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en-US"/>
                  <a:t>De Facto Tariff Regulation</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670305040"/>
        <c:crosses val="autoZero"/>
        <c:crossBetween val="midCat"/>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a:solidFill>
                  <a:sysClr val="windowText" lastClr="000000"/>
                </a:solidFill>
              </a:rPr>
              <a:t>Cost Recovery and </a:t>
            </a:r>
            <a:br>
              <a:rPr lang="en-US" b="1">
                <a:solidFill>
                  <a:sysClr val="windowText" lastClr="000000"/>
                </a:solidFill>
              </a:rPr>
            </a:br>
            <a:r>
              <a:rPr lang="en-US" b="1">
                <a:solidFill>
                  <a:sysClr val="windowText" lastClr="000000"/>
                </a:solidFill>
              </a:rPr>
              <a:t>De</a:t>
            </a:r>
            <a:r>
              <a:rPr lang="en-US" b="1" baseline="0">
                <a:solidFill>
                  <a:sysClr val="windowText" lastClr="000000"/>
                </a:solidFill>
              </a:rPr>
              <a:t> Facto Tariff Regulation </a:t>
            </a:r>
            <a:r>
              <a:rPr lang="en-US" b="1">
                <a:solidFill>
                  <a:sysClr val="windowText" lastClr="000000"/>
                </a:solidFill>
              </a:rPr>
              <a:t>Index</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tx1"/>
              </a:solidFill>
              <a:ln w="9525">
                <a:noFill/>
              </a:ln>
              <a:effectLst/>
            </c:spPr>
          </c:marker>
          <c:dLbls>
            <c:dLbl>
              <c:idx val="0"/>
              <c:tx>
                <c:rich>
                  <a:bodyPr/>
                  <a:lstStyle/>
                  <a:p>
                    <a:fld id="{8A1FA7B4-86F3-4437-98B9-3E19447879E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D10-4836-8625-F4BA04B81AB6}"/>
                </c:ext>
              </c:extLst>
            </c:dLbl>
            <c:dLbl>
              <c:idx val="1"/>
              <c:tx>
                <c:rich>
                  <a:bodyPr/>
                  <a:lstStyle/>
                  <a:p>
                    <a:fld id="{C957BE87-D034-4ADA-A828-AEA409DC647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D10-4836-8625-F4BA04B81AB6}"/>
                </c:ext>
              </c:extLst>
            </c:dLbl>
            <c:dLbl>
              <c:idx val="2"/>
              <c:tx>
                <c:rich>
                  <a:bodyPr/>
                  <a:lstStyle/>
                  <a:p>
                    <a:fld id="{A9B5A625-1A5C-40FE-B67E-FC2A58E2FCA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D10-4836-8625-F4BA04B81AB6}"/>
                </c:ext>
              </c:extLst>
            </c:dLbl>
            <c:dLbl>
              <c:idx val="3"/>
              <c:layout>
                <c:manualLayout>
                  <c:x val="-0.18424512685619432"/>
                  <c:y val="-2.3228342449552155E-2"/>
                </c:manualLayout>
              </c:layout>
              <c:tx>
                <c:rich>
                  <a:bodyPr/>
                  <a:lstStyle/>
                  <a:p>
                    <a:fld id="{BB878EFD-AB7B-409E-8ADB-D5FDB4B5FC26}"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5D10-4836-8625-F4BA04B81AB6}"/>
                </c:ext>
              </c:extLst>
            </c:dLbl>
            <c:dLbl>
              <c:idx val="4"/>
              <c:tx>
                <c:rich>
                  <a:bodyPr/>
                  <a:lstStyle/>
                  <a:p>
                    <a:fld id="{8D5EB1DE-6991-4221-9152-80F381FD0AE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D10-4836-8625-F4BA04B81AB6}"/>
                </c:ext>
              </c:extLst>
            </c:dLbl>
            <c:dLbl>
              <c:idx val="5"/>
              <c:layout>
                <c:manualLayout>
                  <c:x val="-9.6463011847816249E-2"/>
                  <c:y val="4.7846407829837727E-2"/>
                </c:manualLayout>
              </c:layout>
              <c:tx>
                <c:rich>
                  <a:bodyPr/>
                  <a:lstStyle/>
                  <a:p>
                    <a:fld id="{933535C5-F0C2-457B-8F83-CE33AE8A3178}"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5D10-4836-8625-F4BA04B81AB6}"/>
                </c:ext>
              </c:extLst>
            </c:dLbl>
            <c:dLbl>
              <c:idx val="6"/>
              <c:tx>
                <c:rich>
                  <a:bodyPr/>
                  <a:lstStyle/>
                  <a:p>
                    <a:fld id="{3EB255F2-EEDF-4669-811E-E6389EE03B7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D10-4836-8625-F4BA04B81AB6}"/>
                </c:ext>
              </c:extLst>
            </c:dLbl>
            <c:dLbl>
              <c:idx val="7"/>
              <c:tx>
                <c:rich>
                  <a:bodyPr/>
                  <a:lstStyle/>
                  <a:p>
                    <a:fld id="{E0130688-A4DC-4F14-AF94-6BF122C00AE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5D10-4836-8625-F4BA04B81AB6}"/>
                </c:ext>
              </c:extLst>
            </c:dLbl>
            <c:dLbl>
              <c:idx val="8"/>
              <c:tx>
                <c:rich>
                  <a:bodyPr/>
                  <a:lstStyle/>
                  <a:p>
                    <a:fld id="{BADCCD22-BBA9-4EF0-B63A-D995A75F4A1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5D10-4836-8625-F4BA04B81AB6}"/>
                </c:ext>
              </c:extLst>
            </c:dLbl>
            <c:dLbl>
              <c:idx val="9"/>
              <c:tx>
                <c:rich>
                  <a:bodyPr/>
                  <a:lstStyle/>
                  <a:p>
                    <a:fld id="{94AADEB2-4FBC-4E8B-B362-FA26499BE20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5D10-4836-8625-F4BA04B81AB6}"/>
                </c:ext>
              </c:extLst>
            </c:dLbl>
            <c:dLbl>
              <c:idx val="10"/>
              <c:tx>
                <c:rich>
                  <a:bodyPr/>
                  <a:lstStyle/>
                  <a:p>
                    <a:fld id="{C9303E33-7B6F-444B-B9EF-EAA4BC5CC61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5D10-4836-8625-F4BA04B81AB6}"/>
                </c:ext>
              </c:extLst>
            </c:dLbl>
            <c:dLbl>
              <c:idx val="11"/>
              <c:layout>
                <c:manualLayout>
                  <c:x val="-6.1218917814160591E-2"/>
                  <c:y val="-8.1415941813622009E-2"/>
                </c:manualLayout>
              </c:layout>
              <c:tx>
                <c:rich>
                  <a:bodyPr/>
                  <a:lstStyle/>
                  <a:p>
                    <a:fld id="{ED2151B5-0D10-4F93-A5B4-CCCA7C3880C9}"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5D10-4836-8625-F4BA04B81AB6}"/>
                </c:ext>
              </c:extLst>
            </c:dLbl>
            <c:dLbl>
              <c:idx val="12"/>
              <c:tx>
                <c:rich>
                  <a:bodyPr/>
                  <a:lstStyle/>
                  <a:p>
                    <a:fld id="{B929FCDE-E266-4A9C-92BE-8333DC3B924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5D10-4836-8625-F4BA04B81AB6}"/>
                </c:ext>
              </c:extLst>
            </c:dLbl>
            <c:dLbl>
              <c:idx val="13"/>
              <c:layout>
                <c:manualLayout>
                  <c:x val="-6.6122874678998134E-2"/>
                  <c:y val="2.9749678879753445E-2"/>
                </c:manualLayout>
              </c:layout>
              <c:tx>
                <c:rich>
                  <a:bodyPr/>
                  <a:lstStyle/>
                  <a:p>
                    <a:fld id="{62013A89-F64D-48F9-A1F5-626A27BA33E5}"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5D10-4836-8625-F4BA04B81AB6}"/>
                </c:ext>
              </c:extLst>
            </c:dLbl>
            <c:dLbl>
              <c:idx val="14"/>
              <c:tx>
                <c:rich>
                  <a:bodyPr/>
                  <a:lstStyle/>
                  <a:p>
                    <a:fld id="{62080ABE-EDE0-4C9D-8CFA-CC4F3413564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5D10-4836-8625-F4BA04B81AB6}"/>
                </c:ext>
              </c:extLst>
            </c:dLbl>
            <c:dLbl>
              <c:idx val="15"/>
              <c:tx>
                <c:rich>
                  <a:bodyPr/>
                  <a:lstStyle/>
                  <a:p>
                    <a:fld id="{E72B9458-6D60-46D9-8A93-B1DC8DFD75B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5D10-4836-8625-F4BA04B81AB6}"/>
                </c:ext>
              </c:extLst>
            </c:dLbl>
            <c:dLbl>
              <c:idx val="16"/>
              <c:layout>
                <c:manualLayout>
                  <c:x val="-6.1788569369166969E-2"/>
                  <c:y val="4.0090666851230229E-2"/>
                </c:manualLayout>
              </c:layout>
              <c:tx>
                <c:rich>
                  <a:bodyPr/>
                  <a:lstStyle/>
                  <a:p>
                    <a:fld id="{9A69AC0D-495E-4F81-98DF-889B02B47CAC}"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5D10-4836-8625-F4BA04B81AB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Graphics!$C$360:$C$376</c:f>
              <c:numCache>
                <c:formatCode>0%</c:formatCode>
                <c:ptCount val="17"/>
                <c:pt idx="0">
                  <c:v>0.49028030748103912</c:v>
                </c:pt>
                <c:pt idx="1">
                  <c:v>-0.40097417079652897</c:v>
                </c:pt>
                <c:pt idx="2">
                  <c:v>0.34216415603867772</c:v>
                </c:pt>
                <c:pt idx="3">
                  <c:v>-0.15990925442009551</c:v>
                </c:pt>
                <c:pt idx="4">
                  <c:v>0.37462745870642511</c:v>
                </c:pt>
                <c:pt idx="5">
                  <c:v>-9.3665809631137631E-2</c:v>
                </c:pt>
                <c:pt idx="6">
                  <c:v>-0.16289630425205492</c:v>
                </c:pt>
                <c:pt idx="7">
                  <c:v>-0.22429196553435282</c:v>
                </c:pt>
                <c:pt idx="8">
                  <c:v>-0.11220593878496099</c:v>
                </c:pt>
                <c:pt idx="9">
                  <c:v>0.22294528094054988</c:v>
                </c:pt>
                <c:pt idx="10">
                  <c:v>-0.33981777313444883</c:v>
                </c:pt>
                <c:pt idx="11">
                  <c:v>-0.17724105901158338</c:v>
                </c:pt>
                <c:pt idx="12">
                  <c:v>0.43389954074662768</c:v>
                </c:pt>
                <c:pt idx="13">
                  <c:v>-0.19652483592726422</c:v>
                </c:pt>
                <c:pt idx="14">
                  <c:v>0.64391821852357523</c:v>
                </c:pt>
                <c:pt idx="15">
                  <c:v>0.91861672679725936</c:v>
                </c:pt>
                <c:pt idx="16">
                  <c:v>0.21649693135962433</c:v>
                </c:pt>
              </c:numCache>
            </c:numRef>
          </c:xVal>
          <c:yVal>
            <c:numRef>
              <c:f>Graphics!$J$360:$J$376</c:f>
              <c:numCache>
                <c:formatCode>0%</c:formatCode>
                <c:ptCount val="17"/>
                <c:pt idx="0">
                  <c:v>0.91666666666666674</c:v>
                </c:pt>
                <c:pt idx="1">
                  <c:v>0.16666666666666666</c:v>
                </c:pt>
                <c:pt idx="2">
                  <c:v>0.66666666666666674</c:v>
                </c:pt>
                <c:pt idx="3">
                  <c:v>0.5</c:v>
                </c:pt>
                <c:pt idx="4">
                  <c:v>0.5</c:v>
                </c:pt>
                <c:pt idx="5">
                  <c:v>0.5</c:v>
                </c:pt>
                <c:pt idx="6">
                  <c:v>0.58333333333333326</c:v>
                </c:pt>
                <c:pt idx="7">
                  <c:v>0.20833333333333331</c:v>
                </c:pt>
                <c:pt idx="8">
                  <c:v>0.83333333333333326</c:v>
                </c:pt>
                <c:pt idx="9">
                  <c:v>1</c:v>
                </c:pt>
                <c:pt idx="10">
                  <c:v>0.84523809523809523</c:v>
                </c:pt>
                <c:pt idx="11">
                  <c:v>0.83333333333333326</c:v>
                </c:pt>
                <c:pt idx="12">
                  <c:v>0.29166666666666663</c:v>
                </c:pt>
                <c:pt idx="13">
                  <c:v>0.79166666666666674</c:v>
                </c:pt>
                <c:pt idx="14">
                  <c:v>0.83333333333333326</c:v>
                </c:pt>
                <c:pt idx="15">
                  <c:v>0.83333333333333326</c:v>
                </c:pt>
                <c:pt idx="16">
                  <c:v>0.66666666666666674</c:v>
                </c:pt>
              </c:numCache>
            </c:numRef>
          </c:yVal>
          <c:smooth val="0"/>
          <c:extLst>
            <c:ext xmlns:c15="http://schemas.microsoft.com/office/drawing/2012/chart" uri="{02D57815-91ED-43cb-92C2-25804820EDAC}">
              <c15:datalabelsRange>
                <c15:f>Graphics!$B$332:$B$348</c15:f>
                <c15:dlblRangeCache>
                  <c:ptCount val="17"/>
                  <c:pt idx="0">
                    <c:v>Colombia</c:v>
                  </c:pt>
                  <c:pt idx="1">
                    <c:v>Dominican Republic</c:v>
                  </c:pt>
                  <c:pt idx="2">
                    <c:v>Egypt, Arab Rep.</c:v>
                  </c:pt>
                  <c:pt idx="3">
                    <c:v>India - Andhra Pradesh</c:v>
                  </c:pt>
                  <c:pt idx="4">
                    <c:v>India - Odisha</c:v>
                  </c:pt>
                  <c:pt idx="5">
                    <c:v>India - Rajasthan</c:v>
                  </c:pt>
                  <c:pt idx="6">
                    <c:v>Kenya</c:v>
                  </c:pt>
                  <c:pt idx="7">
                    <c:v>Morocco</c:v>
                  </c:pt>
                  <c:pt idx="8">
                    <c:v>Pakistan</c:v>
                  </c:pt>
                  <c:pt idx="9">
                    <c:v>Peru</c:v>
                  </c:pt>
                  <c:pt idx="10">
                    <c:v>Philippines</c:v>
                  </c:pt>
                  <c:pt idx="11">
                    <c:v>Senegal</c:v>
                  </c:pt>
                  <c:pt idx="12">
                    <c:v>Tajikistan</c:v>
                  </c:pt>
                  <c:pt idx="13">
                    <c:v>Tanzania</c:v>
                  </c:pt>
                  <c:pt idx="14">
                    <c:v>Uganda</c:v>
                  </c:pt>
                  <c:pt idx="15">
                    <c:v>Ukraine</c:v>
                  </c:pt>
                  <c:pt idx="16">
                    <c:v>Vietnam</c:v>
                  </c:pt>
                </c15:dlblRangeCache>
              </c15:datalabelsRange>
            </c:ext>
            <c:ext xmlns:c16="http://schemas.microsoft.com/office/drawing/2014/chart" uri="{C3380CC4-5D6E-409C-BE32-E72D297353CC}">
              <c16:uniqueId val="{00000011-5D10-4836-8625-F4BA04B81AB6}"/>
            </c:ext>
          </c:extLst>
        </c:ser>
        <c:dLbls>
          <c:showLegendKey val="0"/>
          <c:showVal val="0"/>
          <c:showCatName val="0"/>
          <c:showSerName val="0"/>
          <c:showPercent val="0"/>
          <c:showBubbleSize val="0"/>
        </c:dLbls>
        <c:axId val="670305040"/>
        <c:axId val="85282368"/>
      </c:scatterChart>
      <c:valAx>
        <c:axId val="6703050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Change in Full</a:t>
                </a:r>
                <a:r>
                  <a:rPr lang="en-US" b="1" baseline="0"/>
                  <a:t> Cost Recovery</a:t>
                </a:r>
                <a:endParaRPr lang="en-US" b="1"/>
              </a:p>
            </c:rich>
          </c:tx>
          <c:layout>
            <c:manualLayout>
              <c:xMode val="edge"/>
              <c:yMode val="edge"/>
              <c:x val="0.40509967351642018"/>
              <c:y val="0.9575574616327181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82368"/>
        <c:crosses val="autoZero"/>
        <c:crossBetween val="midCat"/>
      </c:valAx>
      <c:valAx>
        <c:axId val="85282368"/>
        <c:scaling>
          <c:orientation val="minMax"/>
          <c:min val="0.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De Facto Tariff Regulation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305040"/>
        <c:crosses val="autoZero"/>
        <c:crossBetween val="midCat"/>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856319583893828"/>
          <c:y val="3.6722636969115569E-2"/>
          <c:w val="0.86040932981661244"/>
          <c:h val="0.49651840320363494"/>
        </c:manualLayout>
      </c:layout>
      <c:barChart>
        <c:barDir val="col"/>
        <c:grouping val="clustered"/>
        <c:varyColors val="0"/>
        <c:ser>
          <c:idx val="0"/>
          <c:order val="0"/>
          <c:tx>
            <c:strRef>
              <c:f>Graphics!$B$680</c:f>
              <c:strCache>
                <c:ptCount val="1"/>
                <c:pt idx="0">
                  <c:v>Government</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Graphics!$C$677:$G$677</c:f>
              <c:strCache>
                <c:ptCount val="5"/>
                <c:pt idx="0">
                  <c:v>Tanzania</c:v>
                </c:pt>
                <c:pt idx="1">
                  <c:v>Kenya</c:v>
                </c:pt>
                <c:pt idx="2">
                  <c:v>Senegal</c:v>
                </c:pt>
                <c:pt idx="3">
                  <c:v>Tajikistan</c:v>
                </c:pt>
                <c:pt idx="4">
                  <c:v>Uganda</c:v>
                </c:pt>
              </c:strCache>
            </c:strRef>
          </c:cat>
          <c:val>
            <c:numRef>
              <c:f>Graphics!$C$680:$G$680</c:f>
              <c:numCache>
                <c:formatCode>0%</c:formatCode>
                <c:ptCount val="5"/>
                <c:pt idx="0">
                  <c:v>2.9251694320211259E-2</c:v>
                </c:pt>
                <c:pt idx="1">
                  <c:v>0</c:v>
                </c:pt>
                <c:pt idx="2">
                  <c:v>0</c:v>
                </c:pt>
                <c:pt idx="3">
                  <c:v>0</c:v>
                </c:pt>
                <c:pt idx="4">
                  <c:v>0</c:v>
                </c:pt>
              </c:numCache>
            </c:numRef>
          </c:val>
          <c:extLst>
            <c:ext xmlns:c16="http://schemas.microsoft.com/office/drawing/2014/chart" uri="{C3380CC4-5D6E-409C-BE32-E72D297353CC}">
              <c16:uniqueId val="{00000000-1507-47A1-8646-5CD7FB718E87}"/>
            </c:ext>
          </c:extLst>
        </c:ser>
        <c:ser>
          <c:idx val="1"/>
          <c:order val="1"/>
          <c:tx>
            <c:strRef>
              <c:f>Graphics!$B$681</c:f>
              <c:strCache>
                <c:ptCount val="1"/>
                <c:pt idx="0">
                  <c:v>Commercial</c:v>
                </c:pt>
              </c:strCache>
            </c:strRef>
          </c:tx>
          <c:spPr>
            <a:solidFill>
              <a:schemeClr val="accent2"/>
            </a:solidFill>
            <a:ln>
              <a:noFill/>
            </a:ln>
            <a:effectLst/>
          </c:spPr>
          <c:invertIfNegative val="0"/>
          <c:dLbls>
            <c:numFmt formatCode="0.0%" sourceLinked="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Graphics!$C$677:$G$677</c:f>
              <c:strCache>
                <c:ptCount val="5"/>
                <c:pt idx="0">
                  <c:v>Tanzania</c:v>
                </c:pt>
                <c:pt idx="1">
                  <c:v>Kenya</c:v>
                </c:pt>
                <c:pt idx="2">
                  <c:v>Senegal</c:v>
                </c:pt>
                <c:pt idx="3">
                  <c:v>Tajikistan</c:v>
                </c:pt>
                <c:pt idx="4">
                  <c:v>Uganda</c:v>
                </c:pt>
              </c:strCache>
            </c:strRef>
          </c:cat>
          <c:val>
            <c:numRef>
              <c:f>Graphics!$C$681:$G$681</c:f>
              <c:numCache>
                <c:formatCode>0%</c:formatCode>
                <c:ptCount val="5"/>
                <c:pt idx="0">
                  <c:v>8.9815562238868565E-2</c:v>
                </c:pt>
                <c:pt idx="1">
                  <c:v>7.5033553994560243E-2</c:v>
                </c:pt>
                <c:pt idx="2">
                  <c:v>4.2080558831534061E-2</c:v>
                </c:pt>
                <c:pt idx="3">
                  <c:v>0.23</c:v>
                </c:pt>
                <c:pt idx="4">
                  <c:v>0</c:v>
                </c:pt>
              </c:numCache>
            </c:numRef>
          </c:val>
          <c:extLst>
            <c:ext xmlns:c16="http://schemas.microsoft.com/office/drawing/2014/chart" uri="{C3380CC4-5D6E-409C-BE32-E72D297353CC}">
              <c16:uniqueId val="{00000001-1507-47A1-8646-5CD7FB718E87}"/>
            </c:ext>
          </c:extLst>
        </c:ser>
        <c:ser>
          <c:idx val="2"/>
          <c:order val="2"/>
          <c:tx>
            <c:strRef>
              <c:f>Graphics!$B$682</c:f>
              <c:strCache>
                <c:ptCount val="1"/>
                <c:pt idx="0">
                  <c:v>IFI</c:v>
                </c:pt>
              </c:strCache>
            </c:strRef>
          </c:tx>
          <c:spPr>
            <a:solidFill>
              <a:schemeClr val="accent3"/>
            </a:solidFill>
            <a:ln>
              <a:noFill/>
            </a:ln>
            <a:effectLst/>
          </c:spPr>
          <c:invertIfNegative val="0"/>
          <c:dLbls>
            <c:numFmt formatCode="0.0%" sourceLinked="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Graphics!$C$677:$G$677</c:f>
              <c:strCache>
                <c:ptCount val="5"/>
                <c:pt idx="0">
                  <c:v>Tanzania</c:v>
                </c:pt>
                <c:pt idx="1">
                  <c:v>Kenya</c:v>
                </c:pt>
                <c:pt idx="2">
                  <c:v>Senegal</c:v>
                </c:pt>
                <c:pt idx="3">
                  <c:v>Tajikistan</c:v>
                </c:pt>
                <c:pt idx="4">
                  <c:v>Uganda</c:v>
                </c:pt>
              </c:strCache>
            </c:strRef>
          </c:cat>
          <c:val>
            <c:numRef>
              <c:f>Graphics!$C$682:$G$682</c:f>
              <c:numCache>
                <c:formatCode>0%</c:formatCode>
                <c:ptCount val="5"/>
                <c:pt idx="0">
                  <c:v>6.4344897136915154E-3</c:v>
                </c:pt>
                <c:pt idx="1">
                  <c:v>3.5967615203716871E-2</c:v>
                </c:pt>
                <c:pt idx="2">
                  <c:v>8.4247923043288153E-2</c:v>
                </c:pt>
                <c:pt idx="3">
                  <c:v>4.001562060158665E-2</c:v>
                </c:pt>
                <c:pt idx="4">
                  <c:v>6.6299999999999998E-2</c:v>
                </c:pt>
              </c:numCache>
            </c:numRef>
          </c:val>
          <c:extLst>
            <c:ext xmlns:c16="http://schemas.microsoft.com/office/drawing/2014/chart" uri="{C3380CC4-5D6E-409C-BE32-E72D297353CC}">
              <c16:uniqueId val="{00000002-1507-47A1-8646-5CD7FB718E87}"/>
            </c:ext>
          </c:extLst>
        </c:ser>
        <c:dLbls>
          <c:dLblPos val="outEnd"/>
          <c:showLegendKey val="0"/>
          <c:showVal val="1"/>
          <c:showCatName val="0"/>
          <c:showSerName val="0"/>
          <c:showPercent val="0"/>
          <c:showBubbleSize val="0"/>
        </c:dLbls>
        <c:gapWidth val="219"/>
        <c:overlap val="-27"/>
        <c:axId val="572502072"/>
        <c:axId val="572503056"/>
      </c:barChart>
      <c:catAx>
        <c:axId val="572502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72503056"/>
        <c:crosses val="autoZero"/>
        <c:auto val="1"/>
        <c:lblAlgn val="ctr"/>
        <c:lblOffset val="100"/>
        <c:noMultiLvlLbl val="0"/>
      </c:catAx>
      <c:valAx>
        <c:axId val="5725030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a:t>Average Borrowing Rate</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725020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3F6-4974-9C14-E3BB7AEA27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3F6-4974-9C14-E3BB7AEA273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3F6-4974-9C14-E3BB7AEA273C}"/>
              </c:ext>
            </c:extLst>
          </c:dPt>
          <c:cat>
            <c:strRef>
              <c:f>'[1]Cost of Debt'!$B$10:$B$12</c:f>
              <c:strCache>
                <c:ptCount val="3"/>
                <c:pt idx="0">
                  <c:v>Government</c:v>
                </c:pt>
                <c:pt idx="1">
                  <c:v>Commercial</c:v>
                </c:pt>
                <c:pt idx="2">
                  <c:v>IFI</c:v>
                </c:pt>
              </c:strCache>
            </c:strRef>
          </c:cat>
          <c:val>
            <c:numRef>
              <c:f>Graphics!$C$686:$C$688</c:f>
              <c:numCache>
                <c:formatCode>0%</c:formatCode>
                <c:ptCount val="3"/>
                <c:pt idx="0">
                  <c:v>0.30974699755738488</c:v>
                </c:pt>
                <c:pt idx="1">
                  <c:v>0.44529233664235873</c:v>
                </c:pt>
                <c:pt idx="2">
                  <c:v>0.24496066580025638</c:v>
                </c:pt>
              </c:numCache>
            </c:numRef>
          </c:val>
          <c:extLst>
            <c:ext xmlns:c16="http://schemas.microsoft.com/office/drawing/2014/chart" uri="{C3380CC4-5D6E-409C-BE32-E72D297353CC}">
              <c16:uniqueId val="{00000006-83F6-4974-9C14-E3BB7AEA273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324-482C-BA6C-AFC692DF19C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324-482C-BA6C-AFC692DF19C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324-482C-BA6C-AFC692DF19CD}"/>
              </c:ext>
            </c:extLst>
          </c:dPt>
          <c:cat>
            <c:strRef>
              <c:f>'[1]Cost of Debt'!$B$10:$B$12</c:f>
              <c:strCache>
                <c:ptCount val="3"/>
                <c:pt idx="0">
                  <c:v>Government</c:v>
                </c:pt>
                <c:pt idx="1">
                  <c:v>Commercial</c:v>
                </c:pt>
                <c:pt idx="2">
                  <c:v>IFI</c:v>
                </c:pt>
              </c:strCache>
            </c:strRef>
          </c:cat>
          <c:val>
            <c:numRef>
              <c:f>Graphics!$D$686:$D$688</c:f>
              <c:numCache>
                <c:formatCode>0%</c:formatCode>
                <c:ptCount val="3"/>
                <c:pt idx="0">
                  <c:v>0</c:v>
                </c:pt>
                <c:pt idx="1">
                  <c:v>0.66309731444712738</c:v>
                </c:pt>
                <c:pt idx="2">
                  <c:v>0.33690268555287273</c:v>
                </c:pt>
              </c:numCache>
            </c:numRef>
          </c:val>
          <c:extLst>
            <c:ext xmlns:c16="http://schemas.microsoft.com/office/drawing/2014/chart" uri="{C3380CC4-5D6E-409C-BE32-E72D297353CC}">
              <c16:uniqueId val="{00000006-8324-482C-BA6C-AFC692DF19C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7B6-4BBB-863D-117E34DD8DA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7B6-4BBB-863D-117E34DD8DA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7B6-4BBB-863D-117E34DD8DA8}"/>
              </c:ext>
            </c:extLst>
          </c:dPt>
          <c:cat>
            <c:strRef>
              <c:f>'[1]Cost of Debt'!$B$10:$B$12</c:f>
              <c:strCache>
                <c:ptCount val="3"/>
                <c:pt idx="0">
                  <c:v>Government</c:v>
                </c:pt>
                <c:pt idx="1">
                  <c:v>Commercial</c:v>
                </c:pt>
                <c:pt idx="2">
                  <c:v>IFI</c:v>
                </c:pt>
              </c:strCache>
            </c:strRef>
          </c:cat>
          <c:val>
            <c:numRef>
              <c:f>Graphics!$E$686:$E$688</c:f>
              <c:numCache>
                <c:formatCode>0%</c:formatCode>
                <c:ptCount val="3"/>
                <c:pt idx="0">
                  <c:v>0</c:v>
                </c:pt>
                <c:pt idx="1">
                  <c:v>0.20234598722373154</c:v>
                </c:pt>
                <c:pt idx="2">
                  <c:v>0.79765401277626846</c:v>
                </c:pt>
              </c:numCache>
            </c:numRef>
          </c:val>
          <c:extLst>
            <c:ext xmlns:c16="http://schemas.microsoft.com/office/drawing/2014/chart" uri="{C3380CC4-5D6E-409C-BE32-E72D297353CC}">
              <c16:uniqueId val="{00000006-E7B6-4BBB-863D-117E34DD8DA8}"/>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E8-4C07-9B79-39567EAE58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E8-4C07-9B79-39567EAE58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1E8-4C07-9B79-39567EAE5829}"/>
              </c:ext>
            </c:extLst>
          </c:dPt>
          <c:cat>
            <c:strRef>
              <c:f>'[1]Cost of Debt'!$B$10:$B$12</c:f>
              <c:strCache>
                <c:ptCount val="3"/>
                <c:pt idx="0">
                  <c:v>Government</c:v>
                </c:pt>
                <c:pt idx="1">
                  <c:v>Commercial</c:v>
                </c:pt>
                <c:pt idx="2">
                  <c:v>IFI</c:v>
                </c:pt>
              </c:strCache>
            </c:strRef>
          </c:cat>
          <c:val>
            <c:numRef>
              <c:f>Graphics!$F$686:$F$688</c:f>
              <c:numCache>
                <c:formatCode>0%</c:formatCode>
                <c:ptCount val="3"/>
                <c:pt idx="0">
                  <c:v>0</c:v>
                </c:pt>
                <c:pt idx="1">
                  <c:v>0.13955714423559568</c:v>
                </c:pt>
                <c:pt idx="2">
                  <c:v>1</c:v>
                </c:pt>
              </c:numCache>
            </c:numRef>
          </c:val>
          <c:extLst>
            <c:ext xmlns:c16="http://schemas.microsoft.com/office/drawing/2014/chart" uri="{C3380CC4-5D6E-409C-BE32-E72D297353CC}">
              <c16:uniqueId val="{00000006-B1E8-4C07-9B79-39567EAE582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FF6-41D4-965D-3B1EA83E011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FF6-41D4-965D-3B1EA83E011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FF6-41D4-965D-3B1EA83E011A}"/>
              </c:ext>
            </c:extLst>
          </c:dPt>
          <c:cat>
            <c:strRef>
              <c:f>'[1]Cost of Debt'!$B$10:$B$12</c:f>
              <c:strCache>
                <c:ptCount val="3"/>
                <c:pt idx="0">
                  <c:v>Government</c:v>
                </c:pt>
                <c:pt idx="1">
                  <c:v>Commercial</c:v>
                </c:pt>
                <c:pt idx="2">
                  <c:v>IFI</c:v>
                </c:pt>
              </c:strCache>
            </c:strRef>
          </c:cat>
          <c:val>
            <c:numRef>
              <c:f>Graphics!$G$686:$G$688</c:f>
              <c:numCache>
                <c:formatCode>0%</c:formatCode>
                <c:ptCount val="3"/>
                <c:pt idx="0">
                  <c:v>0</c:v>
                </c:pt>
                <c:pt idx="1">
                  <c:v>0</c:v>
                </c:pt>
                <c:pt idx="2">
                  <c:v>1</c:v>
                </c:pt>
              </c:numCache>
            </c:numRef>
          </c:val>
          <c:extLst>
            <c:ext xmlns:c16="http://schemas.microsoft.com/office/drawing/2014/chart" uri="{C3380CC4-5D6E-409C-BE32-E72D297353CC}">
              <c16:uniqueId val="{00000006-0FF6-41D4-965D-3B1EA83E011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473277004222603"/>
          <c:y val="2.9867642691452558E-2"/>
          <c:w val="0.85314552875460703"/>
          <c:h val="0.55779856327979882"/>
        </c:manualLayout>
      </c:layout>
      <c:barChart>
        <c:barDir val="col"/>
        <c:grouping val="clustered"/>
        <c:varyColors val="0"/>
        <c:ser>
          <c:idx val="0"/>
          <c:order val="0"/>
          <c:tx>
            <c:strRef>
              <c:f>Graphics!$C$698</c:f>
              <c:strCache>
                <c:ptCount val="1"/>
                <c:pt idx="0">
                  <c:v>Average borrowing rate for the utilities</c:v>
                </c:pt>
              </c:strCache>
            </c:strRef>
          </c:tx>
          <c:spPr>
            <a:solidFill>
              <a:schemeClr val="accent3"/>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1-D796-4748-A9F6-25CDA8262252}"/>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3-D796-4748-A9F6-25CDA8262252}"/>
              </c:ext>
            </c:extLst>
          </c:dPt>
          <c:dPt>
            <c:idx val="3"/>
            <c:invertIfNegative val="0"/>
            <c:bubble3D val="0"/>
            <c:spPr>
              <a:solidFill>
                <a:schemeClr val="accent3"/>
              </a:solidFill>
              <a:ln>
                <a:noFill/>
              </a:ln>
              <a:effectLst/>
            </c:spPr>
            <c:extLst>
              <c:ext xmlns:c16="http://schemas.microsoft.com/office/drawing/2014/chart" uri="{C3380CC4-5D6E-409C-BE32-E72D297353CC}">
                <c16:uniqueId val="{00000005-D796-4748-A9F6-25CDA8262252}"/>
              </c:ext>
            </c:extLst>
          </c:dPt>
          <c:dPt>
            <c:idx val="4"/>
            <c:invertIfNegative val="0"/>
            <c:bubble3D val="0"/>
            <c:spPr>
              <a:solidFill>
                <a:schemeClr val="accent3"/>
              </a:solidFill>
              <a:ln>
                <a:noFill/>
              </a:ln>
              <a:effectLst/>
            </c:spPr>
            <c:extLst>
              <c:ext xmlns:c16="http://schemas.microsoft.com/office/drawing/2014/chart" uri="{C3380CC4-5D6E-409C-BE32-E72D297353CC}">
                <c16:uniqueId val="{00000007-D796-4748-A9F6-25CDA8262252}"/>
              </c:ext>
            </c:extLst>
          </c:dPt>
          <c:dPt>
            <c:idx val="5"/>
            <c:invertIfNegative val="0"/>
            <c:bubble3D val="0"/>
            <c:spPr>
              <a:solidFill>
                <a:schemeClr val="accent3"/>
              </a:solidFill>
              <a:ln>
                <a:noFill/>
              </a:ln>
              <a:effectLst/>
            </c:spPr>
            <c:extLst>
              <c:ext xmlns:c16="http://schemas.microsoft.com/office/drawing/2014/chart" uri="{C3380CC4-5D6E-409C-BE32-E72D297353CC}">
                <c16:uniqueId val="{00000009-D796-4748-A9F6-25CDA8262252}"/>
              </c:ext>
            </c:extLst>
          </c:dPt>
          <c:dPt>
            <c:idx val="7"/>
            <c:invertIfNegative val="0"/>
            <c:bubble3D val="0"/>
            <c:spPr>
              <a:solidFill>
                <a:schemeClr val="accent3"/>
              </a:solidFill>
              <a:ln>
                <a:noFill/>
              </a:ln>
              <a:effectLst/>
            </c:spPr>
            <c:extLst>
              <c:ext xmlns:c16="http://schemas.microsoft.com/office/drawing/2014/chart" uri="{C3380CC4-5D6E-409C-BE32-E72D297353CC}">
                <c16:uniqueId val="{0000000B-D796-4748-A9F6-25CDA8262252}"/>
              </c:ext>
            </c:extLst>
          </c:dPt>
          <c:dPt>
            <c:idx val="8"/>
            <c:invertIfNegative val="0"/>
            <c:bubble3D val="0"/>
            <c:spPr>
              <a:solidFill>
                <a:schemeClr val="accent3"/>
              </a:solidFill>
              <a:ln>
                <a:noFill/>
              </a:ln>
              <a:effectLst/>
            </c:spPr>
            <c:extLst>
              <c:ext xmlns:c16="http://schemas.microsoft.com/office/drawing/2014/chart" uri="{C3380CC4-5D6E-409C-BE32-E72D297353CC}">
                <c16:uniqueId val="{0000000D-D796-4748-A9F6-25CDA8262252}"/>
              </c:ext>
            </c:extLst>
          </c:dPt>
          <c:dPt>
            <c:idx val="9"/>
            <c:invertIfNegative val="0"/>
            <c:bubble3D val="0"/>
            <c:spPr>
              <a:solidFill>
                <a:schemeClr val="accent3"/>
              </a:solidFill>
              <a:ln>
                <a:noFill/>
              </a:ln>
              <a:effectLst/>
            </c:spPr>
            <c:extLst>
              <c:ext xmlns:c16="http://schemas.microsoft.com/office/drawing/2014/chart" uri="{C3380CC4-5D6E-409C-BE32-E72D297353CC}">
                <c16:uniqueId val="{0000000F-D796-4748-A9F6-25CDA8262252}"/>
              </c:ext>
            </c:extLst>
          </c:dPt>
          <c:dPt>
            <c:idx val="10"/>
            <c:invertIfNegative val="0"/>
            <c:bubble3D val="0"/>
            <c:spPr>
              <a:solidFill>
                <a:schemeClr val="accent3"/>
              </a:solidFill>
              <a:ln>
                <a:noFill/>
              </a:ln>
              <a:effectLst/>
            </c:spPr>
            <c:extLst>
              <c:ext xmlns:c16="http://schemas.microsoft.com/office/drawing/2014/chart" uri="{C3380CC4-5D6E-409C-BE32-E72D297353CC}">
                <c16:uniqueId val="{00000011-D796-4748-A9F6-25CDA8262252}"/>
              </c:ext>
            </c:extLst>
          </c:dPt>
          <c:dPt>
            <c:idx val="12"/>
            <c:invertIfNegative val="0"/>
            <c:bubble3D val="0"/>
            <c:spPr>
              <a:solidFill>
                <a:schemeClr val="accent3"/>
              </a:solidFill>
              <a:ln>
                <a:noFill/>
              </a:ln>
              <a:effectLst/>
            </c:spPr>
            <c:extLst>
              <c:ext xmlns:c16="http://schemas.microsoft.com/office/drawing/2014/chart" uri="{C3380CC4-5D6E-409C-BE32-E72D297353CC}">
                <c16:uniqueId val="{00000013-D796-4748-A9F6-25CDA8262252}"/>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Graphics!$B$699:$B$711</c:f>
              <c:strCache>
                <c:ptCount val="13"/>
                <c:pt idx="0">
                  <c:v>Tanzania</c:v>
                </c:pt>
                <c:pt idx="1">
                  <c:v>Egypt</c:v>
                </c:pt>
                <c:pt idx="2">
                  <c:v>Philippines</c:v>
                </c:pt>
                <c:pt idx="3">
                  <c:v>Senegal</c:v>
                </c:pt>
                <c:pt idx="4">
                  <c:v>Vietnam</c:v>
                </c:pt>
                <c:pt idx="5">
                  <c:v>Peru</c:v>
                </c:pt>
                <c:pt idx="6">
                  <c:v>Uganda</c:v>
                </c:pt>
                <c:pt idx="7">
                  <c:v>Kenya</c:v>
                </c:pt>
                <c:pt idx="8">
                  <c:v>Tajikistan</c:v>
                </c:pt>
                <c:pt idx="9">
                  <c:v>Odisha</c:v>
                </c:pt>
                <c:pt idx="10">
                  <c:v>Andhra Pradesh</c:v>
                </c:pt>
                <c:pt idx="11">
                  <c:v>Colombia</c:v>
                </c:pt>
                <c:pt idx="12">
                  <c:v>Rajasthan</c:v>
                </c:pt>
              </c:strCache>
            </c:strRef>
          </c:cat>
          <c:val>
            <c:numRef>
              <c:f>Graphics!$C$699:$C$711</c:f>
              <c:numCache>
                <c:formatCode>0%</c:formatCode>
                <c:ptCount val="13"/>
                <c:pt idx="0">
                  <c:v>0.03</c:v>
                </c:pt>
                <c:pt idx="1">
                  <c:v>3.20262961172533E-2</c:v>
                </c:pt>
                <c:pt idx="2">
                  <c:v>3.5698984504662946E-2</c:v>
                </c:pt>
                <c:pt idx="3">
                  <c:v>4.1500000000000002E-2</c:v>
                </c:pt>
                <c:pt idx="4">
                  <c:v>4.4084538403679915E-2</c:v>
                </c:pt>
                <c:pt idx="5">
                  <c:v>5.5E-2</c:v>
                </c:pt>
                <c:pt idx="6">
                  <c:v>6.0999999999999999E-2</c:v>
                </c:pt>
                <c:pt idx="7">
                  <c:v>6.2E-2</c:v>
                </c:pt>
                <c:pt idx="8">
                  <c:v>6.5000000000000002E-2</c:v>
                </c:pt>
                <c:pt idx="9">
                  <c:v>7.0617279353752449E-2</c:v>
                </c:pt>
                <c:pt idx="10">
                  <c:v>7.9530171168112174E-2</c:v>
                </c:pt>
                <c:pt idx="11">
                  <c:v>0.12720000000000001</c:v>
                </c:pt>
                <c:pt idx="12">
                  <c:v>0.13</c:v>
                </c:pt>
              </c:numCache>
            </c:numRef>
          </c:val>
          <c:extLst>
            <c:ext xmlns:c16="http://schemas.microsoft.com/office/drawing/2014/chart" uri="{C3380CC4-5D6E-409C-BE32-E72D297353CC}">
              <c16:uniqueId val="{00000014-D796-4748-A9F6-25CDA8262252}"/>
            </c:ext>
          </c:extLst>
        </c:ser>
        <c:ser>
          <c:idx val="1"/>
          <c:order val="1"/>
          <c:tx>
            <c:strRef>
              <c:f>Graphics!$D$698</c:f>
              <c:strCache>
                <c:ptCount val="1"/>
                <c:pt idx="0">
                  <c:v>Average commercial borrowing rate for the country</c:v>
                </c:pt>
              </c:strCache>
            </c:strRef>
          </c:tx>
          <c:spPr>
            <a:solidFill>
              <a:schemeClr val="accent4">
                <a:lumMod val="60000"/>
                <a:lumOff val="40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Graphics!$B$699:$B$711</c:f>
              <c:strCache>
                <c:ptCount val="13"/>
                <c:pt idx="0">
                  <c:v>Tanzania</c:v>
                </c:pt>
                <c:pt idx="1">
                  <c:v>Egypt</c:v>
                </c:pt>
                <c:pt idx="2">
                  <c:v>Philippines</c:v>
                </c:pt>
                <c:pt idx="3">
                  <c:v>Senegal</c:v>
                </c:pt>
                <c:pt idx="4">
                  <c:v>Vietnam</c:v>
                </c:pt>
                <c:pt idx="5">
                  <c:v>Peru</c:v>
                </c:pt>
                <c:pt idx="6">
                  <c:v>Uganda</c:v>
                </c:pt>
                <c:pt idx="7">
                  <c:v>Kenya</c:v>
                </c:pt>
                <c:pt idx="8">
                  <c:v>Tajikistan</c:v>
                </c:pt>
                <c:pt idx="9">
                  <c:v>Odisha</c:v>
                </c:pt>
                <c:pt idx="10">
                  <c:v>Andhra Pradesh</c:v>
                </c:pt>
                <c:pt idx="11">
                  <c:v>Colombia</c:v>
                </c:pt>
                <c:pt idx="12">
                  <c:v>Rajasthan</c:v>
                </c:pt>
              </c:strCache>
            </c:strRef>
          </c:cat>
          <c:val>
            <c:numRef>
              <c:f>Graphics!$D$699:$D$711</c:f>
              <c:numCache>
                <c:formatCode>0%</c:formatCode>
                <c:ptCount val="13"/>
                <c:pt idx="0">
                  <c:v>0.159582701406323</c:v>
                </c:pt>
                <c:pt idx="1">
                  <c:v>0.13600000000000001</c:v>
                </c:pt>
                <c:pt idx="2">
                  <c:v>5.6419999999999998E-2</c:v>
                </c:pt>
                <c:pt idx="3">
                  <c:v>5.2949999999999997E-2</c:v>
                </c:pt>
                <c:pt idx="4">
                  <c:v>6.9599999999999995E-2</c:v>
                </c:pt>
                <c:pt idx="5">
                  <c:v>0.18861</c:v>
                </c:pt>
                <c:pt idx="6">
                  <c:v>0.23886132624662801</c:v>
                </c:pt>
                <c:pt idx="7">
                  <c:v>0.16559630646054499</c:v>
                </c:pt>
                <c:pt idx="8">
                  <c:v>0.25836260161234698</c:v>
                </c:pt>
                <c:pt idx="9">
                  <c:v>9.6725000000000005E-2</c:v>
                </c:pt>
                <c:pt idx="10">
                  <c:v>9.6725000000000005E-2</c:v>
                </c:pt>
                <c:pt idx="11">
                  <c:v>0.14645431810676901</c:v>
                </c:pt>
                <c:pt idx="12">
                  <c:v>9.6725000000000005E-2</c:v>
                </c:pt>
              </c:numCache>
            </c:numRef>
          </c:val>
          <c:extLst>
            <c:ext xmlns:c16="http://schemas.microsoft.com/office/drawing/2014/chart" uri="{C3380CC4-5D6E-409C-BE32-E72D297353CC}">
              <c16:uniqueId val="{00000015-D796-4748-A9F6-25CDA8262252}"/>
            </c:ext>
          </c:extLst>
        </c:ser>
        <c:dLbls>
          <c:dLblPos val="outEnd"/>
          <c:showLegendKey val="0"/>
          <c:showVal val="1"/>
          <c:showCatName val="0"/>
          <c:showSerName val="0"/>
          <c:showPercent val="0"/>
          <c:showBubbleSize val="0"/>
        </c:dLbls>
        <c:gapWidth val="219"/>
        <c:overlap val="-27"/>
        <c:axId val="572706376"/>
        <c:axId val="572707360"/>
      </c:barChart>
      <c:catAx>
        <c:axId val="572706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72707360"/>
        <c:crosses val="autoZero"/>
        <c:auto val="1"/>
        <c:lblAlgn val="ctr"/>
        <c:lblOffset val="100"/>
        <c:noMultiLvlLbl val="0"/>
      </c:catAx>
      <c:valAx>
        <c:axId val="572707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a:t>Average borrowing</a:t>
                </a:r>
                <a:r>
                  <a:rPr lang="en-US" baseline="0"/>
                  <a:t> rate</a:t>
                </a:r>
                <a:endParaRPr lang="en-US"/>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72706376"/>
        <c:crosses val="autoZero"/>
        <c:crossBetween val="between"/>
      </c:valAx>
      <c:spPr>
        <a:noFill/>
        <a:ln>
          <a:noFill/>
        </a:ln>
        <a:effectLst/>
      </c:spPr>
    </c:plotArea>
    <c:legend>
      <c:legendPos val="r"/>
      <c:layout>
        <c:manualLayout>
          <c:xMode val="edge"/>
          <c:yMode val="edge"/>
          <c:x val="0.16505569701290826"/>
          <c:y val="0.79339086789516666"/>
          <c:w val="0.70678765223744577"/>
          <c:h val="8.7658781691954457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userShapes r:id="rId3"/>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ysClr val="windowText" lastClr="000000"/>
                </a:solidFill>
                <a:latin typeface="+mn-lt"/>
                <a:ea typeface="+mn-ea"/>
                <a:cs typeface="+mn-cs"/>
              </a:defRPr>
            </a:pPr>
            <a:r>
              <a:rPr lang="en-US" b="1" baseline="0">
                <a:solidFill>
                  <a:sysClr val="windowText" lastClr="000000"/>
                </a:solidFill>
              </a:rPr>
              <a:t>Average Full Cost Recovery Level in 2010-17</a:t>
            </a:r>
            <a:br>
              <a:rPr lang="en-US" b="1" baseline="0">
                <a:solidFill>
                  <a:sysClr val="windowText" lastClr="000000"/>
                </a:solidFill>
              </a:rPr>
            </a:br>
            <a:r>
              <a:rPr lang="en-US" b="1" baseline="0">
                <a:solidFill>
                  <a:sysClr val="windowText" lastClr="000000"/>
                </a:solidFill>
              </a:rPr>
              <a:t>(C3, %)</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320" b="0" i="0" u="none" strike="noStrike" kern="1200" spc="0" baseline="0">
              <a:solidFill>
                <a:sysClr val="windowText" lastClr="000000"/>
              </a:solidFill>
              <a:latin typeface="+mn-lt"/>
              <a:ea typeface="+mn-ea"/>
              <a:cs typeface="+mn-cs"/>
            </a:defRPr>
          </a:pPr>
          <a:endParaRPr lang="en-US"/>
        </a:p>
      </c:txPr>
    </c:title>
    <c:autoTitleDeleted val="0"/>
    <c:plotArea>
      <c:layout/>
      <c:barChart>
        <c:barDir val="bar"/>
        <c:grouping val="clustered"/>
        <c:varyColors val="0"/>
        <c:ser>
          <c:idx val="0"/>
          <c:order val="0"/>
          <c:spPr>
            <a:solidFill>
              <a:srgbClr val="C00000"/>
            </a:solidFill>
            <a:ln>
              <a:noFill/>
            </a:ln>
            <a:effectLst/>
          </c:spPr>
          <c:invertIfNegative val="0"/>
          <c:dPt>
            <c:idx val="11"/>
            <c:invertIfNegative val="0"/>
            <c:bubble3D val="0"/>
            <c:spPr>
              <a:solidFill>
                <a:schemeClr val="accent4"/>
              </a:solidFill>
              <a:ln>
                <a:noFill/>
              </a:ln>
              <a:effectLst/>
            </c:spPr>
            <c:extLst>
              <c:ext xmlns:c16="http://schemas.microsoft.com/office/drawing/2014/chart" uri="{C3380CC4-5D6E-409C-BE32-E72D297353CC}">
                <c16:uniqueId val="{00000017-E186-491C-9729-3E3B7DF96C74}"/>
              </c:ext>
            </c:extLst>
          </c:dPt>
          <c:dPt>
            <c:idx val="12"/>
            <c:invertIfNegative val="0"/>
            <c:bubble3D val="0"/>
            <c:spPr>
              <a:solidFill>
                <a:schemeClr val="accent4"/>
              </a:solidFill>
              <a:ln>
                <a:noFill/>
              </a:ln>
              <a:effectLst/>
            </c:spPr>
            <c:extLst>
              <c:ext xmlns:c16="http://schemas.microsoft.com/office/drawing/2014/chart" uri="{C3380CC4-5D6E-409C-BE32-E72D297353CC}">
                <c16:uniqueId val="{00000019-E186-491C-9729-3E3B7DF96C74}"/>
              </c:ext>
            </c:extLst>
          </c:dPt>
          <c:dPt>
            <c:idx val="13"/>
            <c:invertIfNegative val="0"/>
            <c:bubble3D val="0"/>
            <c:spPr>
              <a:solidFill>
                <a:schemeClr val="accent4"/>
              </a:solidFill>
              <a:ln>
                <a:noFill/>
              </a:ln>
              <a:effectLst/>
            </c:spPr>
            <c:extLst>
              <c:ext xmlns:c16="http://schemas.microsoft.com/office/drawing/2014/chart" uri="{C3380CC4-5D6E-409C-BE32-E72D297353CC}">
                <c16:uniqueId val="{0000001B-E186-491C-9729-3E3B7DF96C74}"/>
              </c:ext>
            </c:extLst>
          </c:dPt>
          <c:dPt>
            <c:idx val="14"/>
            <c:invertIfNegative val="0"/>
            <c:bubble3D val="0"/>
            <c:spPr>
              <a:solidFill>
                <a:schemeClr val="accent4"/>
              </a:solidFill>
              <a:ln>
                <a:noFill/>
              </a:ln>
              <a:effectLst/>
            </c:spPr>
            <c:extLst>
              <c:ext xmlns:c16="http://schemas.microsoft.com/office/drawing/2014/chart" uri="{C3380CC4-5D6E-409C-BE32-E72D297353CC}">
                <c16:uniqueId val="{0000001D-E186-491C-9729-3E3B7DF96C74}"/>
              </c:ext>
            </c:extLst>
          </c:dPt>
          <c:dPt>
            <c:idx val="15"/>
            <c:invertIfNegative val="0"/>
            <c:bubble3D val="0"/>
            <c:spPr>
              <a:solidFill>
                <a:schemeClr val="accent4"/>
              </a:solidFill>
              <a:ln>
                <a:noFill/>
              </a:ln>
              <a:effectLst/>
            </c:spPr>
            <c:extLst>
              <c:ext xmlns:c16="http://schemas.microsoft.com/office/drawing/2014/chart" uri="{C3380CC4-5D6E-409C-BE32-E72D297353CC}">
                <c16:uniqueId val="{0000001F-E186-491C-9729-3E3B7DF96C74}"/>
              </c:ext>
            </c:extLst>
          </c:dPt>
          <c:dPt>
            <c:idx val="16"/>
            <c:invertIfNegative val="0"/>
            <c:bubble3D val="0"/>
            <c:spPr>
              <a:solidFill>
                <a:schemeClr val="accent4"/>
              </a:solidFill>
              <a:ln>
                <a:noFill/>
              </a:ln>
              <a:effectLst/>
            </c:spPr>
            <c:extLst>
              <c:ext xmlns:c16="http://schemas.microsoft.com/office/drawing/2014/chart" uri="{C3380CC4-5D6E-409C-BE32-E72D297353CC}">
                <c16:uniqueId val="{00000021-E186-491C-9729-3E3B7DF96C74}"/>
              </c:ext>
            </c:extLst>
          </c:dPt>
          <c:dPt>
            <c:idx val="17"/>
            <c:invertIfNegative val="0"/>
            <c:bubble3D val="0"/>
            <c:spPr>
              <a:solidFill>
                <a:schemeClr val="accent4"/>
              </a:solidFill>
              <a:ln>
                <a:noFill/>
              </a:ln>
              <a:effectLst/>
            </c:spPr>
            <c:extLst>
              <c:ext xmlns:c16="http://schemas.microsoft.com/office/drawing/2014/chart" uri="{C3380CC4-5D6E-409C-BE32-E72D297353CC}">
                <c16:uniqueId val="{00000029-E186-491C-9729-3E3B7DF96C74}"/>
              </c:ext>
            </c:extLst>
          </c:dPt>
          <c:dPt>
            <c:idx val="18"/>
            <c:invertIfNegative val="0"/>
            <c:bubble3D val="0"/>
            <c:spPr>
              <a:solidFill>
                <a:schemeClr val="accent4"/>
              </a:solidFill>
              <a:ln>
                <a:noFill/>
              </a:ln>
              <a:effectLst/>
            </c:spPr>
            <c:extLst>
              <c:ext xmlns:c16="http://schemas.microsoft.com/office/drawing/2014/chart" uri="{C3380CC4-5D6E-409C-BE32-E72D297353CC}">
                <c16:uniqueId val="{00000028-E186-491C-9729-3E3B7DF96C74}"/>
              </c:ext>
            </c:extLst>
          </c:dPt>
          <c:dPt>
            <c:idx val="19"/>
            <c:invertIfNegative val="0"/>
            <c:bubble3D val="0"/>
            <c:spPr>
              <a:solidFill>
                <a:schemeClr val="accent4"/>
              </a:solidFill>
              <a:ln>
                <a:noFill/>
              </a:ln>
              <a:effectLst/>
            </c:spPr>
            <c:extLst>
              <c:ext xmlns:c16="http://schemas.microsoft.com/office/drawing/2014/chart" uri="{C3380CC4-5D6E-409C-BE32-E72D297353CC}">
                <c16:uniqueId val="{00000027-E186-491C-9729-3E3B7DF96C74}"/>
              </c:ext>
            </c:extLst>
          </c:dPt>
          <c:dPt>
            <c:idx val="20"/>
            <c:invertIfNegative val="0"/>
            <c:bubble3D val="0"/>
            <c:spPr>
              <a:solidFill>
                <a:schemeClr val="accent4"/>
              </a:solidFill>
              <a:ln>
                <a:noFill/>
              </a:ln>
              <a:effectLst/>
            </c:spPr>
            <c:extLst>
              <c:ext xmlns:c16="http://schemas.microsoft.com/office/drawing/2014/chart" uri="{C3380CC4-5D6E-409C-BE32-E72D297353CC}">
                <c16:uniqueId val="{00000026-E186-491C-9729-3E3B7DF96C74}"/>
              </c:ext>
            </c:extLst>
          </c:dPt>
          <c:dPt>
            <c:idx val="21"/>
            <c:invertIfNegative val="0"/>
            <c:bubble3D val="0"/>
            <c:spPr>
              <a:solidFill>
                <a:srgbClr val="00B050"/>
              </a:solidFill>
              <a:ln>
                <a:noFill/>
              </a:ln>
              <a:effectLst/>
            </c:spPr>
            <c:extLst>
              <c:ext xmlns:c16="http://schemas.microsoft.com/office/drawing/2014/chart" uri="{C3380CC4-5D6E-409C-BE32-E72D297353CC}">
                <c16:uniqueId val="{00000025-E186-491C-9729-3E3B7DF96C74}"/>
              </c:ext>
            </c:extLst>
          </c:dPt>
          <c:dPt>
            <c:idx val="22"/>
            <c:invertIfNegative val="0"/>
            <c:bubble3D val="0"/>
            <c:spPr>
              <a:solidFill>
                <a:srgbClr val="00B050"/>
              </a:solidFill>
              <a:ln>
                <a:noFill/>
              </a:ln>
              <a:effectLst/>
            </c:spPr>
            <c:extLst>
              <c:ext xmlns:c16="http://schemas.microsoft.com/office/drawing/2014/chart" uri="{C3380CC4-5D6E-409C-BE32-E72D297353CC}">
                <c16:uniqueId val="{00000024-E186-491C-9729-3E3B7DF96C74}"/>
              </c:ext>
            </c:extLst>
          </c:dPt>
          <c:dPt>
            <c:idx val="23"/>
            <c:invertIfNegative val="0"/>
            <c:bubble3D val="0"/>
            <c:spPr>
              <a:solidFill>
                <a:srgbClr val="00B050"/>
              </a:solidFill>
              <a:ln>
                <a:noFill/>
              </a:ln>
              <a:effectLst/>
            </c:spPr>
            <c:extLst>
              <c:ext xmlns:c16="http://schemas.microsoft.com/office/drawing/2014/chart" uri="{C3380CC4-5D6E-409C-BE32-E72D297353CC}">
                <c16:uniqueId val="{00000023-E186-491C-9729-3E3B7DF96C74}"/>
              </c:ext>
            </c:extLst>
          </c:dPt>
          <c:cat>
            <c:strRef>
              <c:f>Graphics!$B$52:$B$75</c:f>
              <c:strCache>
                <c:ptCount val="24"/>
                <c:pt idx="0">
                  <c:v>India - Andhra Pradesh (APSPDCL)</c:v>
                </c:pt>
                <c:pt idx="1">
                  <c:v>India - Rajasthan (AVVN)</c:v>
                </c:pt>
                <c:pt idx="2">
                  <c:v>India - Andhra Pradesh (APEPDCL)</c:v>
                </c:pt>
                <c:pt idx="3">
                  <c:v>India - Rajasthan (JDVVN)</c:v>
                </c:pt>
                <c:pt idx="4">
                  <c:v>Egypt, Arab Rep.</c:v>
                </c:pt>
                <c:pt idx="5">
                  <c:v>India - Rajasthan (JVVN)</c:v>
                </c:pt>
                <c:pt idx="6">
                  <c:v>Dominican Republic</c:v>
                </c:pt>
                <c:pt idx="7">
                  <c:v>Pakistan (KE)</c:v>
                </c:pt>
                <c:pt idx="8">
                  <c:v>Tajikistan</c:v>
                </c:pt>
                <c:pt idx="9">
                  <c:v>Senegal</c:v>
                </c:pt>
                <c:pt idx="10">
                  <c:v>Tanzania</c:v>
                </c:pt>
                <c:pt idx="11">
                  <c:v>Morocco</c:v>
                </c:pt>
                <c:pt idx="12">
                  <c:v>Pakistan (LESCO)</c:v>
                </c:pt>
                <c:pt idx="13">
                  <c:v>Peru (Hidrandina)</c:v>
                </c:pt>
                <c:pt idx="14">
                  <c:v>India - Odisha (CESCO)</c:v>
                </c:pt>
                <c:pt idx="15">
                  <c:v>Philippines (Beneco)</c:v>
                </c:pt>
                <c:pt idx="16">
                  <c:v>Vietnam</c:v>
                </c:pt>
                <c:pt idx="17">
                  <c:v>Kenya</c:v>
                </c:pt>
                <c:pt idx="18">
                  <c:v>Uganda</c:v>
                </c:pt>
                <c:pt idx="19">
                  <c:v>India - Odisha (WESCO)</c:v>
                </c:pt>
                <c:pt idx="20">
                  <c:v>Philippines (Meralco)</c:v>
                </c:pt>
                <c:pt idx="21">
                  <c:v>Peru (Luz del Sur)</c:v>
                </c:pt>
                <c:pt idx="22">
                  <c:v>Colombia</c:v>
                </c:pt>
                <c:pt idx="23">
                  <c:v>Ukraine</c:v>
                </c:pt>
              </c:strCache>
            </c:strRef>
          </c:cat>
          <c:val>
            <c:numRef>
              <c:f>Graphics!$E$52:$E$75</c:f>
              <c:numCache>
                <c:formatCode>0%</c:formatCode>
                <c:ptCount val="24"/>
                <c:pt idx="0">
                  <c:v>0.36474951222028212</c:v>
                </c:pt>
                <c:pt idx="1">
                  <c:v>0.39939703153804479</c:v>
                </c:pt>
                <c:pt idx="2">
                  <c:v>0.41900278950866926</c:v>
                </c:pt>
                <c:pt idx="3">
                  <c:v>0.47873231383487785</c:v>
                </c:pt>
                <c:pt idx="4">
                  <c:v>0.55498466885919051</c:v>
                </c:pt>
                <c:pt idx="5">
                  <c:v>0.55998863227071038</c:v>
                </c:pt>
                <c:pt idx="6">
                  <c:v>0.65667288802700041</c:v>
                </c:pt>
                <c:pt idx="7">
                  <c:v>0.66303200571496723</c:v>
                </c:pt>
                <c:pt idx="8">
                  <c:v>0.67199477884186576</c:v>
                </c:pt>
                <c:pt idx="9">
                  <c:v>0.7048048462356894</c:v>
                </c:pt>
                <c:pt idx="10">
                  <c:v>0.73635255407832778</c:v>
                </c:pt>
                <c:pt idx="11">
                  <c:v>0.84148148148148139</c:v>
                </c:pt>
                <c:pt idx="12">
                  <c:v>0.8623080457872262</c:v>
                </c:pt>
                <c:pt idx="13">
                  <c:v>0.86571634077882897</c:v>
                </c:pt>
                <c:pt idx="14">
                  <c:v>0.88573398656302393</c:v>
                </c:pt>
                <c:pt idx="15">
                  <c:v>0.88940080246124875</c:v>
                </c:pt>
                <c:pt idx="16">
                  <c:v>0.88941769703292295</c:v>
                </c:pt>
                <c:pt idx="17">
                  <c:v>0.90104685738204815</c:v>
                </c:pt>
                <c:pt idx="18">
                  <c:v>0.92310109790100714</c:v>
                </c:pt>
                <c:pt idx="19">
                  <c:v>0.94553254235657735</c:v>
                </c:pt>
                <c:pt idx="20">
                  <c:v>0.98915675322517127</c:v>
                </c:pt>
                <c:pt idx="21">
                  <c:v>1.0178699739891945</c:v>
                </c:pt>
                <c:pt idx="22">
                  <c:v>1.0406534418093973</c:v>
                </c:pt>
                <c:pt idx="23">
                  <c:v>1.0895377406115432</c:v>
                </c:pt>
              </c:numCache>
            </c:numRef>
          </c:val>
          <c:extLst>
            <c:ext xmlns:c16="http://schemas.microsoft.com/office/drawing/2014/chart" uri="{C3380CC4-5D6E-409C-BE32-E72D297353CC}">
              <c16:uniqueId val="{00000022-E186-491C-9729-3E3B7DF96C74}"/>
            </c:ext>
          </c:extLst>
        </c:ser>
        <c:dLbls>
          <c:showLegendKey val="0"/>
          <c:showVal val="0"/>
          <c:showCatName val="0"/>
          <c:showSerName val="0"/>
          <c:showPercent val="0"/>
          <c:showBubbleSize val="0"/>
        </c:dLbls>
        <c:gapWidth val="182"/>
        <c:axId val="1225013343"/>
        <c:axId val="1711006719"/>
      </c:barChart>
      <c:catAx>
        <c:axId val="1225013343"/>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711006719"/>
        <c:crosses val="autoZero"/>
        <c:auto val="1"/>
        <c:lblAlgn val="ctr"/>
        <c:lblOffset val="100"/>
        <c:noMultiLvlLbl val="0"/>
      </c:catAx>
      <c:valAx>
        <c:axId val="171100671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225013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ysClr val="windowText" lastClr="000000"/>
                </a:solidFill>
                <a:latin typeface="+mn-lt"/>
                <a:ea typeface="+mn-ea"/>
                <a:cs typeface="+mn-cs"/>
              </a:defRPr>
            </a:pPr>
            <a:r>
              <a:rPr lang="en-US" b="1" baseline="0">
                <a:solidFill>
                  <a:sysClr val="windowText" lastClr="000000"/>
                </a:solidFill>
              </a:rPr>
              <a:t>Average Operating Recovery Level in 2010-17</a:t>
            </a:r>
            <a:br>
              <a:rPr lang="en-US" b="1" baseline="0">
                <a:solidFill>
                  <a:sysClr val="windowText" lastClr="000000"/>
                </a:solidFill>
              </a:rPr>
            </a:br>
            <a:r>
              <a:rPr lang="en-US" b="1" baseline="0">
                <a:solidFill>
                  <a:sysClr val="windowText" lastClr="000000"/>
                </a:solidFill>
              </a:rPr>
              <a:t>(C1, %)</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32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35300311353983543"/>
          <c:y val="0.1121949813440356"/>
          <c:w val="0.59901395651489198"/>
          <c:h val="0.82402613037057293"/>
        </c:manualLayout>
      </c:layout>
      <c:barChart>
        <c:barDir val="bar"/>
        <c:grouping val="clustered"/>
        <c:varyColors val="0"/>
        <c:ser>
          <c:idx val="0"/>
          <c:order val="0"/>
          <c:spPr>
            <a:solidFill>
              <a:schemeClr val="accent6"/>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1-592A-496A-A772-2B567ADAE552}"/>
              </c:ext>
            </c:extLst>
          </c:dPt>
          <c:dPt>
            <c:idx val="1"/>
            <c:invertIfNegative val="0"/>
            <c:bubble3D val="0"/>
            <c:spPr>
              <a:solidFill>
                <a:srgbClr val="C00000"/>
              </a:solidFill>
              <a:ln>
                <a:noFill/>
              </a:ln>
              <a:effectLst/>
            </c:spPr>
            <c:extLst>
              <c:ext xmlns:c16="http://schemas.microsoft.com/office/drawing/2014/chart" uri="{C3380CC4-5D6E-409C-BE32-E72D297353CC}">
                <c16:uniqueId val="{00000003-592A-496A-A772-2B567ADAE552}"/>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5-592A-496A-A772-2B567ADAE552}"/>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592A-496A-A772-2B567ADAE552}"/>
              </c:ext>
            </c:extLst>
          </c:dPt>
          <c:dPt>
            <c:idx val="4"/>
            <c:invertIfNegative val="0"/>
            <c:bubble3D val="0"/>
            <c:spPr>
              <a:solidFill>
                <a:schemeClr val="accent4"/>
              </a:solidFill>
              <a:ln>
                <a:noFill/>
              </a:ln>
              <a:effectLst/>
            </c:spPr>
            <c:extLst>
              <c:ext xmlns:c16="http://schemas.microsoft.com/office/drawing/2014/chart" uri="{C3380CC4-5D6E-409C-BE32-E72D297353CC}">
                <c16:uniqueId val="{00000009-592A-496A-A772-2B567ADAE552}"/>
              </c:ext>
            </c:extLst>
          </c:dPt>
          <c:dPt>
            <c:idx val="5"/>
            <c:invertIfNegative val="0"/>
            <c:bubble3D val="0"/>
            <c:spPr>
              <a:solidFill>
                <a:schemeClr val="accent4"/>
              </a:solidFill>
              <a:ln>
                <a:noFill/>
              </a:ln>
              <a:effectLst/>
            </c:spPr>
            <c:extLst>
              <c:ext xmlns:c16="http://schemas.microsoft.com/office/drawing/2014/chart" uri="{C3380CC4-5D6E-409C-BE32-E72D297353CC}">
                <c16:uniqueId val="{0000000B-592A-496A-A772-2B567ADAE552}"/>
              </c:ext>
            </c:extLst>
          </c:dPt>
          <c:dPt>
            <c:idx val="6"/>
            <c:invertIfNegative val="0"/>
            <c:bubble3D val="0"/>
            <c:spPr>
              <a:solidFill>
                <a:schemeClr val="accent4"/>
              </a:solidFill>
              <a:ln>
                <a:noFill/>
              </a:ln>
              <a:effectLst/>
            </c:spPr>
            <c:extLst>
              <c:ext xmlns:c16="http://schemas.microsoft.com/office/drawing/2014/chart" uri="{C3380CC4-5D6E-409C-BE32-E72D297353CC}">
                <c16:uniqueId val="{0000000D-592A-496A-A772-2B567ADAE552}"/>
              </c:ext>
            </c:extLst>
          </c:dPt>
          <c:dPt>
            <c:idx val="7"/>
            <c:invertIfNegative val="0"/>
            <c:bubble3D val="0"/>
            <c:spPr>
              <a:solidFill>
                <a:schemeClr val="accent4"/>
              </a:solidFill>
              <a:ln>
                <a:noFill/>
              </a:ln>
              <a:effectLst/>
            </c:spPr>
            <c:extLst>
              <c:ext xmlns:c16="http://schemas.microsoft.com/office/drawing/2014/chart" uri="{C3380CC4-5D6E-409C-BE32-E72D297353CC}">
                <c16:uniqueId val="{00000011-592A-496A-A772-2B567ADAE552}"/>
              </c:ext>
            </c:extLst>
          </c:dPt>
          <c:dPt>
            <c:idx val="8"/>
            <c:invertIfNegative val="0"/>
            <c:bubble3D val="0"/>
            <c:spPr>
              <a:solidFill>
                <a:schemeClr val="accent4"/>
              </a:solidFill>
              <a:ln>
                <a:noFill/>
              </a:ln>
              <a:effectLst/>
            </c:spPr>
            <c:extLst>
              <c:ext xmlns:c16="http://schemas.microsoft.com/office/drawing/2014/chart" uri="{C3380CC4-5D6E-409C-BE32-E72D297353CC}">
                <c16:uniqueId val="{00000010-592A-496A-A772-2B567ADAE552}"/>
              </c:ext>
            </c:extLst>
          </c:dPt>
          <c:dPt>
            <c:idx val="9"/>
            <c:invertIfNegative val="0"/>
            <c:bubble3D val="0"/>
            <c:spPr>
              <a:solidFill>
                <a:schemeClr val="accent4"/>
              </a:solidFill>
              <a:ln>
                <a:noFill/>
              </a:ln>
              <a:effectLst/>
            </c:spPr>
            <c:extLst>
              <c:ext xmlns:c16="http://schemas.microsoft.com/office/drawing/2014/chart" uri="{C3380CC4-5D6E-409C-BE32-E72D297353CC}">
                <c16:uniqueId val="{0000000F-592A-496A-A772-2B567ADAE552}"/>
              </c:ext>
            </c:extLst>
          </c:dPt>
          <c:dPt>
            <c:idx val="10"/>
            <c:invertIfNegative val="0"/>
            <c:bubble3D val="0"/>
            <c:spPr>
              <a:solidFill>
                <a:srgbClr val="00B050"/>
              </a:solidFill>
              <a:ln>
                <a:noFill/>
              </a:ln>
              <a:effectLst/>
            </c:spPr>
            <c:extLst>
              <c:ext xmlns:c16="http://schemas.microsoft.com/office/drawing/2014/chart" uri="{C3380CC4-5D6E-409C-BE32-E72D297353CC}">
                <c16:uniqueId val="{0000001E-592A-496A-A772-2B567ADAE552}"/>
              </c:ext>
            </c:extLst>
          </c:dPt>
          <c:dPt>
            <c:idx val="11"/>
            <c:invertIfNegative val="0"/>
            <c:bubble3D val="0"/>
            <c:spPr>
              <a:solidFill>
                <a:srgbClr val="00B050"/>
              </a:solidFill>
              <a:ln>
                <a:noFill/>
              </a:ln>
              <a:effectLst/>
            </c:spPr>
            <c:extLst>
              <c:ext xmlns:c16="http://schemas.microsoft.com/office/drawing/2014/chart" uri="{C3380CC4-5D6E-409C-BE32-E72D297353CC}">
                <c16:uniqueId val="{0000001D-592A-496A-A772-2B567ADAE552}"/>
              </c:ext>
            </c:extLst>
          </c:dPt>
          <c:dPt>
            <c:idx val="12"/>
            <c:invertIfNegative val="0"/>
            <c:bubble3D val="0"/>
            <c:spPr>
              <a:solidFill>
                <a:srgbClr val="00B050"/>
              </a:solidFill>
              <a:ln>
                <a:noFill/>
              </a:ln>
              <a:effectLst/>
            </c:spPr>
            <c:extLst>
              <c:ext xmlns:c16="http://schemas.microsoft.com/office/drawing/2014/chart" uri="{C3380CC4-5D6E-409C-BE32-E72D297353CC}">
                <c16:uniqueId val="{0000001C-592A-496A-A772-2B567ADAE552}"/>
              </c:ext>
            </c:extLst>
          </c:dPt>
          <c:dPt>
            <c:idx val="13"/>
            <c:invertIfNegative val="0"/>
            <c:bubble3D val="0"/>
            <c:spPr>
              <a:solidFill>
                <a:srgbClr val="00B050"/>
              </a:solidFill>
              <a:ln>
                <a:noFill/>
              </a:ln>
              <a:effectLst/>
            </c:spPr>
            <c:extLst>
              <c:ext xmlns:c16="http://schemas.microsoft.com/office/drawing/2014/chart" uri="{C3380CC4-5D6E-409C-BE32-E72D297353CC}">
                <c16:uniqueId val="{0000001B-592A-496A-A772-2B567ADAE552}"/>
              </c:ext>
            </c:extLst>
          </c:dPt>
          <c:dPt>
            <c:idx val="14"/>
            <c:invertIfNegative val="0"/>
            <c:bubble3D val="0"/>
            <c:spPr>
              <a:solidFill>
                <a:srgbClr val="00B050"/>
              </a:solidFill>
              <a:ln>
                <a:noFill/>
              </a:ln>
              <a:effectLst/>
            </c:spPr>
            <c:extLst>
              <c:ext xmlns:c16="http://schemas.microsoft.com/office/drawing/2014/chart" uri="{C3380CC4-5D6E-409C-BE32-E72D297353CC}">
                <c16:uniqueId val="{0000001A-592A-496A-A772-2B567ADAE552}"/>
              </c:ext>
            </c:extLst>
          </c:dPt>
          <c:dPt>
            <c:idx val="15"/>
            <c:invertIfNegative val="0"/>
            <c:bubble3D val="0"/>
            <c:spPr>
              <a:solidFill>
                <a:srgbClr val="00B050"/>
              </a:solidFill>
              <a:ln>
                <a:noFill/>
              </a:ln>
              <a:effectLst/>
            </c:spPr>
            <c:extLst>
              <c:ext xmlns:c16="http://schemas.microsoft.com/office/drawing/2014/chart" uri="{C3380CC4-5D6E-409C-BE32-E72D297353CC}">
                <c16:uniqueId val="{00000019-592A-496A-A772-2B567ADAE552}"/>
              </c:ext>
            </c:extLst>
          </c:dPt>
          <c:dPt>
            <c:idx val="16"/>
            <c:invertIfNegative val="0"/>
            <c:bubble3D val="0"/>
            <c:spPr>
              <a:solidFill>
                <a:srgbClr val="00B050"/>
              </a:solidFill>
              <a:ln>
                <a:noFill/>
              </a:ln>
              <a:effectLst/>
            </c:spPr>
            <c:extLst>
              <c:ext xmlns:c16="http://schemas.microsoft.com/office/drawing/2014/chart" uri="{C3380CC4-5D6E-409C-BE32-E72D297353CC}">
                <c16:uniqueId val="{00000018-592A-496A-A772-2B567ADAE552}"/>
              </c:ext>
            </c:extLst>
          </c:dPt>
          <c:dPt>
            <c:idx val="17"/>
            <c:invertIfNegative val="0"/>
            <c:bubble3D val="0"/>
            <c:spPr>
              <a:solidFill>
                <a:srgbClr val="00B050"/>
              </a:solidFill>
              <a:ln>
                <a:noFill/>
              </a:ln>
              <a:effectLst/>
            </c:spPr>
            <c:extLst>
              <c:ext xmlns:c16="http://schemas.microsoft.com/office/drawing/2014/chart" uri="{C3380CC4-5D6E-409C-BE32-E72D297353CC}">
                <c16:uniqueId val="{00000017-592A-496A-A772-2B567ADAE552}"/>
              </c:ext>
            </c:extLst>
          </c:dPt>
          <c:dPt>
            <c:idx val="18"/>
            <c:invertIfNegative val="0"/>
            <c:bubble3D val="0"/>
            <c:spPr>
              <a:solidFill>
                <a:srgbClr val="00B050"/>
              </a:solidFill>
              <a:ln>
                <a:noFill/>
              </a:ln>
              <a:effectLst/>
            </c:spPr>
            <c:extLst>
              <c:ext xmlns:c16="http://schemas.microsoft.com/office/drawing/2014/chart" uri="{C3380CC4-5D6E-409C-BE32-E72D297353CC}">
                <c16:uniqueId val="{00000016-592A-496A-A772-2B567ADAE552}"/>
              </c:ext>
            </c:extLst>
          </c:dPt>
          <c:dPt>
            <c:idx val="19"/>
            <c:invertIfNegative val="0"/>
            <c:bubble3D val="0"/>
            <c:spPr>
              <a:solidFill>
                <a:srgbClr val="00B050"/>
              </a:solidFill>
              <a:ln>
                <a:noFill/>
              </a:ln>
              <a:effectLst/>
            </c:spPr>
            <c:extLst>
              <c:ext xmlns:c16="http://schemas.microsoft.com/office/drawing/2014/chart" uri="{C3380CC4-5D6E-409C-BE32-E72D297353CC}">
                <c16:uniqueId val="{00000015-592A-496A-A772-2B567ADAE552}"/>
              </c:ext>
            </c:extLst>
          </c:dPt>
          <c:dPt>
            <c:idx val="20"/>
            <c:invertIfNegative val="0"/>
            <c:bubble3D val="0"/>
            <c:spPr>
              <a:solidFill>
                <a:srgbClr val="00B050"/>
              </a:solidFill>
              <a:ln>
                <a:noFill/>
              </a:ln>
              <a:effectLst/>
            </c:spPr>
            <c:extLst>
              <c:ext xmlns:c16="http://schemas.microsoft.com/office/drawing/2014/chart" uri="{C3380CC4-5D6E-409C-BE32-E72D297353CC}">
                <c16:uniqueId val="{00000014-592A-496A-A772-2B567ADAE552}"/>
              </c:ext>
            </c:extLst>
          </c:dPt>
          <c:dPt>
            <c:idx val="21"/>
            <c:invertIfNegative val="0"/>
            <c:bubble3D val="0"/>
            <c:spPr>
              <a:solidFill>
                <a:srgbClr val="00B050"/>
              </a:solidFill>
              <a:ln>
                <a:noFill/>
              </a:ln>
              <a:effectLst/>
            </c:spPr>
            <c:extLst>
              <c:ext xmlns:c16="http://schemas.microsoft.com/office/drawing/2014/chart" uri="{C3380CC4-5D6E-409C-BE32-E72D297353CC}">
                <c16:uniqueId val="{00000013-592A-496A-A772-2B567ADAE552}"/>
              </c:ext>
            </c:extLst>
          </c:dPt>
          <c:dPt>
            <c:idx val="22"/>
            <c:invertIfNegative val="0"/>
            <c:bubble3D val="0"/>
            <c:spPr>
              <a:solidFill>
                <a:srgbClr val="00B050"/>
              </a:solidFill>
              <a:ln>
                <a:noFill/>
              </a:ln>
              <a:effectLst/>
            </c:spPr>
            <c:extLst>
              <c:ext xmlns:c16="http://schemas.microsoft.com/office/drawing/2014/chart" uri="{C3380CC4-5D6E-409C-BE32-E72D297353CC}">
                <c16:uniqueId val="{00000012-592A-496A-A772-2B567ADAE552}"/>
              </c:ext>
            </c:extLst>
          </c:dPt>
          <c:cat>
            <c:strRef>
              <c:f>Graphics!$B$131:$B$153</c:f>
              <c:strCache>
                <c:ptCount val="23"/>
                <c:pt idx="0">
                  <c:v>Dominican Republic</c:v>
                </c:pt>
                <c:pt idx="1">
                  <c:v>Pakistan (KE)</c:v>
                </c:pt>
                <c:pt idx="2">
                  <c:v>India - Rajasthan (JDVVN)</c:v>
                </c:pt>
                <c:pt idx="3">
                  <c:v>India - Rajasthan (AVVN)</c:v>
                </c:pt>
                <c:pt idx="4">
                  <c:v>India - Rajasthan (JVVN)</c:v>
                </c:pt>
                <c:pt idx="5">
                  <c:v>Tanzania</c:v>
                </c:pt>
                <c:pt idx="6">
                  <c:v>India - Andhra Pradesh (APSPDCL)</c:v>
                </c:pt>
                <c:pt idx="7">
                  <c:v>Senegal</c:v>
                </c:pt>
                <c:pt idx="8">
                  <c:v>Pakistan (LESCO)</c:v>
                </c:pt>
                <c:pt idx="9">
                  <c:v>India - Andhra Pradesh (APEPDCL)</c:v>
                </c:pt>
                <c:pt idx="10">
                  <c:v>India - Odisha (CESCO)</c:v>
                </c:pt>
                <c:pt idx="11">
                  <c:v>India - Odisha (WESCO)</c:v>
                </c:pt>
                <c:pt idx="12">
                  <c:v>Vietnam</c:v>
                </c:pt>
                <c:pt idx="13">
                  <c:v>Philippines (Beneco)</c:v>
                </c:pt>
                <c:pt idx="14">
                  <c:v>Egypt, Arab Rep.</c:v>
                </c:pt>
                <c:pt idx="15">
                  <c:v>Ukraine</c:v>
                </c:pt>
                <c:pt idx="16">
                  <c:v>Philippines (Meralco)</c:v>
                </c:pt>
                <c:pt idx="17">
                  <c:v>Tajikistan</c:v>
                </c:pt>
                <c:pt idx="18">
                  <c:v>Uganda</c:v>
                </c:pt>
                <c:pt idx="19">
                  <c:v>Kenya</c:v>
                </c:pt>
                <c:pt idx="20">
                  <c:v>Peru (Hidrandina)</c:v>
                </c:pt>
                <c:pt idx="21">
                  <c:v>Peru (Luz del Sur)</c:v>
                </c:pt>
                <c:pt idx="22">
                  <c:v>Colombia</c:v>
                </c:pt>
              </c:strCache>
            </c:strRef>
          </c:cat>
          <c:val>
            <c:numRef>
              <c:f>Graphics!$E$131:$E$153</c:f>
              <c:numCache>
                <c:formatCode>0%</c:formatCode>
                <c:ptCount val="23"/>
                <c:pt idx="0">
                  <c:v>0.67217609612565343</c:v>
                </c:pt>
                <c:pt idx="1">
                  <c:v>0.74163503065337688</c:v>
                </c:pt>
                <c:pt idx="2">
                  <c:v>0.75737166203791217</c:v>
                </c:pt>
                <c:pt idx="3">
                  <c:v>0.76246539552234571</c:v>
                </c:pt>
                <c:pt idx="4">
                  <c:v>0.80747523575112623</c:v>
                </c:pt>
                <c:pt idx="5">
                  <c:v>0.80059971409274888</c:v>
                </c:pt>
                <c:pt idx="6">
                  <c:v>0.82413835446360462</c:v>
                </c:pt>
                <c:pt idx="7">
                  <c:v>0.81284127168635434</c:v>
                </c:pt>
                <c:pt idx="8">
                  <c:v>0.86630702834541629</c:v>
                </c:pt>
                <c:pt idx="9">
                  <c:v>0.89527286768810443</c:v>
                </c:pt>
                <c:pt idx="10">
                  <c:v>0.98260444996953367</c:v>
                </c:pt>
                <c:pt idx="11">
                  <c:v>0.98720371902705673</c:v>
                </c:pt>
                <c:pt idx="12">
                  <c:v>1.0131880754272753</c:v>
                </c:pt>
                <c:pt idx="13">
                  <c:v>1.0138565496425311</c:v>
                </c:pt>
                <c:pt idx="14">
                  <c:v>0.99478144995048989</c:v>
                </c:pt>
                <c:pt idx="15">
                  <c:v>1.1337773737899097</c:v>
                </c:pt>
                <c:pt idx="16">
                  <c:v>1.1119370481544861</c:v>
                </c:pt>
                <c:pt idx="17">
                  <c:v>1.1813563626226611</c:v>
                </c:pt>
                <c:pt idx="18">
                  <c:v>1.1880552491422758</c:v>
                </c:pt>
                <c:pt idx="19">
                  <c:v>1.1678287766223976</c:v>
                </c:pt>
                <c:pt idx="20">
                  <c:v>1.2679301659331748</c:v>
                </c:pt>
                <c:pt idx="21">
                  <c:v>1.3520485503498467</c:v>
                </c:pt>
                <c:pt idx="22">
                  <c:v>1.5172759917837326</c:v>
                </c:pt>
              </c:numCache>
            </c:numRef>
          </c:val>
          <c:extLst>
            <c:ext xmlns:c16="http://schemas.microsoft.com/office/drawing/2014/chart" uri="{C3380CC4-5D6E-409C-BE32-E72D297353CC}">
              <c16:uniqueId val="{0000000E-592A-496A-A772-2B567ADAE552}"/>
            </c:ext>
          </c:extLst>
        </c:ser>
        <c:dLbls>
          <c:showLegendKey val="0"/>
          <c:showVal val="0"/>
          <c:showCatName val="0"/>
          <c:showSerName val="0"/>
          <c:showPercent val="0"/>
          <c:showBubbleSize val="0"/>
        </c:dLbls>
        <c:gapWidth val="182"/>
        <c:axId val="1225013343"/>
        <c:axId val="1711006719"/>
      </c:barChart>
      <c:catAx>
        <c:axId val="1225013343"/>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711006719"/>
        <c:crosses val="autoZero"/>
        <c:auto val="1"/>
        <c:lblAlgn val="ctr"/>
        <c:lblOffset val="100"/>
        <c:noMultiLvlLbl val="0"/>
      </c:catAx>
      <c:valAx>
        <c:axId val="171100671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225013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mn-lt"/>
                <a:ea typeface="+mn-ea"/>
                <a:cs typeface="+mn-cs"/>
              </a:defRPr>
            </a:pPr>
            <a:r>
              <a:rPr lang="en-US" sz="1000" b="1" baseline="0">
                <a:solidFill>
                  <a:sysClr val="windowText" lastClr="000000"/>
                </a:solidFill>
              </a:rPr>
              <a:t>Average Financial Operating Cost Recovery Level in 2010-17 (A1, %)</a:t>
            </a:r>
            <a:endParaRPr lang="en-US" sz="1000" b="1">
              <a:solidFill>
                <a:sysClr val="windowText" lastClr="000000"/>
              </a:solidFill>
            </a:endParaRPr>
          </a:p>
        </c:rich>
      </c:tx>
      <c:layout>
        <c:manualLayout>
          <c:xMode val="edge"/>
          <c:yMode val="edge"/>
          <c:x val="0.11554929987812364"/>
          <c:y val="0"/>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35300311353983543"/>
          <c:y val="0.13341207349081366"/>
          <c:w val="0.59901395651489198"/>
          <c:h val="0.76698656785548869"/>
        </c:manualLayout>
      </c:layout>
      <c:barChart>
        <c:barDir val="bar"/>
        <c:grouping val="clustered"/>
        <c:varyColors val="0"/>
        <c:ser>
          <c:idx val="0"/>
          <c:order val="0"/>
          <c:spPr>
            <a:solidFill>
              <a:schemeClr val="accent6"/>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1-5600-4AFD-8941-C6137A433D5A}"/>
              </c:ext>
            </c:extLst>
          </c:dPt>
          <c:dPt>
            <c:idx val="1"/>
            <c:invertIfNegative val="0"/>
            <c:bubble3D val="0"/>
            <c:spPr>
              <a:solidFill>
                <a:srgbClr val="C00000"/>
              </a:solidFill>
              <a:ln>
                <a:noFill/>
              </a:ln>
              <a:effectLst/>
            </c:spPr>
            <c:extLst>
              <c:ext xmlns:c16="http://schemas.microsoft.com/office/drawing/2014/chart" uri="{C3380CC4-5D6E-409C-BE32-E72D297353CC}">
                <c16:uniqueId val="{00000003-5600-4AFD-8941-C6137A433D5A}"/>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5-5600-4AFD-8941-C6137A433D5A}"/>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5600-4AFD-8941-C6137A433D5A}"/>
              </c:ext>
            </c:extLst>
          </c:dPt>
          <c:dPt>
            <c:idx val="4"/>
            <c:invertIfNegative val="0"/>
            <c:bubble3D val="0"/>
            <c:spPr>
              <a:solidFill>
                <a:schemeClr val="accent4"/>
              </a:solidFill>
              <a:ln>
                <a:noFill/>
              </a:ln>
              <a:effectLst/>
            </c:spPr>
            <c:extLst>
              <c:ext xmlns:c16="http://schemas.microsoft.com/office/drawing/2014/chart" uri="{C3380CC4-5D6E-409C-BE32-E72D297353CC}">
                <c16:uniqueId val="{00000009-5600-4AFD-8941-C6137A433D5A}"/>
              </c:ext>
            </c:extLst>
          </c:dPt>
          <c:cat>
            <c:strRef>
              <c:f>Graphics!$B$158:$B$173</c:f>
              <c:strCache>
                <c:ptCount val="16"/>
                <c:pt idx="0">
                  <c:v>Dominican Republic</c:v>
                </c:pt>
                <c:pt idx="1">
                  <c:v>India - Rajasthan</c:v>
                </c:pt>
                <c:pt idx="2">
                  <c:v>India - Andhra Pradesh</c:v>
                </c:pt>
                <c:pt idx="3">
                  <c:v>Tanzania</c:v>
                </c:pt>
                <c:pt idx="4">
                  <c:v>India - Odisha</c:v>
                </c:pt>
                <c:pt idx="5">
                  <c:v>Senegal</c:v>
                </c:pt>
                <c:pt idx="6">
                  <c:v>Vietnam</c:v>
                </c:pt>
                <c:pt idx="7">
                  <c:v>Philippines</c:v>
                </c:pt>
                <c:pt idx="8">
                  <c:v>Ukraine</c:v>
                </c:pt>
                <c:pt idx="9">
                  <c:v>Kenya</c:v>
                </c:pt>
                <c:pt idx="10">
                  <c:v>Tajikistan</c:v>
                </c:pt>
                <c:pt idx="11">
                  <c:v>Uganda</c:v>
                </c:pt>
                <c:pt idx="12">
                  <c:v>Pakistan</c:v>
                </c:pt>
                <c:pt idx="13">
                  <c:v>Peru</c:v>
                </c:pt>
                <c:pt idx="14">
                  <c:v>Egypt, Arab Rep.</c:v>
                </c:pt>
                <c:pt idx="15">
                  <c:v>Colombia</c:v>
                </c:pt>
              </c:strCache>
            </c:strRef>
          </c:cat>
          <c:val>
            <c:numRef>
              <c:f>Graphics!$E$158:$E$173</c:f>
              <c:numCache>
                <c:formatCode>0%</c:formatCode>
                <c:ptCount val="16"/>
                <c:pt idx="0">
                  <c:v>0.67217609612565343</c:v>
                </c:pt>
                <c:pt idx="1">
                  <c:v>0.79000253497377537</c:v>
                </c:pt>
                <c:pt idx="2">
                  <c:v>0.87632434433500894</c:v>
                </c:pt>
                <c:pt idx="3">
                  <c:v>0.90127472334444969</c:v>
                </c:pt>
                <c:pt idx="4">
                  <c:v>0.98489218505814125</c:v>
                </c:pt>
                <c:pt idx="5">
                  <c:v>1.0034930537969842</c:v>
                </c:pt>
                <c:pt idx="6">
                  <c:v>1.0131880754272753</c:v>
                </c:pt>
                <c:pt idx="7">
                  <c:v>1.1109905475488211</c:v>
                </c:pt>
                <c:pt idx="8">
                  <c:v>1.1337773737899097</c:v>
                </c:pt>
                <c:pt idx="9">
                  <c:v>1.1678287766223976</c:v>
                </c:pt>
                <c:pt idx="10">
                  <c:v>1.1813563626226611</c:v>
                </c:pt>
                <c:pt idx="11">
                  <c:v>1.26000187125652</c:v>
                </c:pt>
                <c:pt idx="12">
                  <c:v>1.2613621776748281</c:v>
                </c:pt>
                <c:pt idx="13">
                  <c:v>1.3332897263202264</c:v>
                </c:pt>
                <c:pt idx="14">
                  <c:v>1.3534208077919172</c:v>
                </c:pt>
                <c:pt idx="15">
                  <c:v>1.5172759917837326</c:v>
                </c:pt>
              </c:numCache>
            </c:numRef>
          </c:val>
          <c:extLst>
            <c:ext xmlns:c16="http://schemas.microsoft.com/office/drawing/2014/chart" uri="{C3380CC4-5D6E-409C-BE32-E72D297353CC}">
              <c16:uniqueId val="{0000002E-5600-4AFD-8941-C6137A433D5A}"/>
            </c:ext>
          </c:extLst>
        </c:ser>
        <c:dLbls>
          <c:showLegendKey val="0"/>
          <c:showVal val="0"/>
          <c:showCatName val="0"/>
          <c:showSerName val="0"/>
          <c:showPercent val="0"/>
          <c:showBubbleSize val="0"/>
        </c:dLbls>
        <c:gapWidth val="182"/>
        <c:axId val="1225013343"/>
        <c:axId val="1711006719"/>
      </c:barChart>
      <c:catAx>
        <c:axId val="1225013343"/>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006719"/>
        <c:crosses val="autoZero"/>
        <c:auto val="1"/>
        <c:lblAlgn val="ctr"/>
        <c:lblOffset val="100"/>
        <c:noMultiLvlLbl val="0"/>
      </c:catAx>
      <c:valAx>
        <c:axId val="171100671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225013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mn-lt"/>
                <a:ea typeface="+mn-ea"/>
                <a:cs typeface="+mn-cs"/>
              </a:defRPr>
            </a:pPr>
            <a:r>
              <a:rPr lang="en-US" sz="1000" b="1" baseline="0">
                <a:solidFill>
                  <a:sysClr val="windowText" lastClr="000000"/>
                </a:solidFill>
              </a:rPr>
              <a:t>Average Financial Operating and Limited Capital Cost Recovery Level in 2010-17 (A2, %)</a:t>
            </a:r>
            <a:endParaRPr lang="en-US" sz="1000" b="1">
              <a:solidFill>
                <a:sysClr val="windowText" lastClr="000000"/>
              </a:solidFill>
            </a:endParaRPr>
          </a:p>
        </c:rich>
      </c:tx>
      <c:layout>
        <c:manualLayout>
          <c:xMode val="edge"/>
          <c:yMode val="edge"/>
          <c:x val="0.10120603110071258"/>
          <c:y val="0"/>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35300311353983543"/>
          <c:y val="0.13341207349081366"/>
          <c:w val="0.59901395651489198"/>
          <c:h val="0.76698656785548869"/>
        </c:manualLayout>
      </c:layout>
      <c:barChart>
        <c:barDir val="bar"/>
        <c:grouping val="clustered"/>
        <c:varyColors val="0"/>
        <c:ser>
          <c:idx val="0"/>
          <c:order val="0"/>
          <c:spPr>
            <a:solidFill>
              <a:schemeClr val="accent6"/>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7-ADDB-4A58-8F2F-5BD53B33F1D0}"/>
              </c:ext>
            </c:extLst>
          </c:dPt>
          <c:dPt>
            <c:idx val="1"/>
            <c:invertIfNegative val="0"/>
            <c:bubble3D val="0"/>
            <c:spPr>
              <a:solidFill>
                <a:srgbClr val="C00000"/>
              </a:solidFill>
              <a:ln>
                <a:noFill/>
              </a:ln>
              <a:effectLst/>
            </c:spPr>
            <c:extLst>
              <c:ext xmlns:c16="http://schemas.microsoft.com/office/drawing/2014/chart" uri="{C3380CC4-5D6E-409C-BE32-E72D297353CC}">
                <c16:uniqueId val="{00000006-ADDB-4A58-8F2F-5BD53B33F1D0}"/>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5-ADDB-4A58-8F2F-5BD53B33F1D0}"/>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4-ADDB-4A58-8F2F-5BD53B33F1D0}"/>
              </c:ext>
            </c:extLst>
          </c:dPt>
          <c:dPt>
            <c:idx val="4"/>
            <c:invertIfNegative val="0"/>
            <c:bubble3D val="0"/>
            <c:spPr>
              <a:solidFill>
                <a:schemeClr val="accent4"/>
              </a:solidFill>
              <a:ln>
                <a:noFill/>
              </a:ln>
              <a:effectLst/>
            </c:spPr>
            <c:extLst>
              <c:ext xmlns:c16="http://schemas.microsoft.com/office/drawing/2014/chart" uri="{C3380CC4-5D6E-409C-BE32-E72D297353CC}">
                <c16:uniqueId val="{00000003-ADDB-4A58-8F2F-5BD53B33F1D0}"/>
              </c:ext>
            </c:extLst>
          </c:dPt>
          <c:dPt>
            <c:idx val="5"/>
            <c:invertIfNegative val="0"/>
            <c:bubble3D val="0"/>
            <c:spPr>
              <a:solidFill>
                <a:schemeClr val="accent4"/>
              </a:solidFill>
              <a:ln>
                <a:noFill/>
              </a:ln>
              <a:effectLst/>
            </c:spPr>
            <c:extLst>
              <c:ext xmlns:c16="http://schemas.microsoft.com/office/drawing/2014/chart" uri="{C3380CC4-5D6E-409C-BE32-E72D297353CC}">
                <c16:uniqueId val="{00000002-ADDB-4A58-8F2F-5BD53B33F1D0}"/>
              </c:ext>
            </c:extLst>
          </c:dPt>
          <c:dPt>
            <c:idx val="6"/>
            <c:invertIfNegative val="0"/>
            <c:bubble3D val="0"/>
            <c:spPr>
              <a:solidFill>
                <a:schemeClr val="accent4"/>
              </a:solidFill>
              <a:ln>
                <a:noFill/>
              </a:ln>
              <a:effectLst/>
            </c:spPr>
            <c:extLst>
              <c:ext xmlns:c16="http://schemas.microsoft.com/office/drawing/2014/chart" uri="{C3380CC4-5D6E-409C-BE32-E72D297353CC}">
                <c16:uniqueId val="{00000001-ADDB-4A58-8F2F-5BD53B33F1D0}"/>
              </c:ext>
            </c:extLst>
          </c:dPt>
          <c:cat>
            <c:strRef>
              <c:f>Graphics!$B$178:$B$192</c:f>
              <c:strCache>
                <c:ptCount val="15"/>
                <c:pt idx="0">
                  <c:v>India - Rajasthan</c:v>
                </c:pt>
                <c:pt idx="1">
                  <c:v>India - Andhra Pradesh</c:v>
                </c:pt>
                <c:pt idx="2">
                  <c:v>Tanzania</c:v>
                </c:pt>
                <c:pt idx="3">
                  <c:v>Senegal</c:v>
                </c:pt>
                <c:pt idx="4">
                  <c:v>Egypt, Arab Rep.</c:v>
                </c:pt>
                <c:pt idx="5">
                  <c:v>India - Odisha</c:v>
                </c:pt>
                <c:pt idx="6">
                  <c:v>Vietnam</c:v>
                </c:pt>
                <c:pt idx="7">
                  <c:v>Philippines</c:v>
                </c:pt>
                <c:pt idx="8">
                  <c:v>Tajikistan</c:v>
                </c:pt>
                <c:pt idx="9">
                  <c:v>Peru</c:v>
                </c:pt>
                <c:pt idx="10">
                  <c:v>Ukraine</c:v>
                </c:pt>
                <c:pt idx="11">
                  <c:v>Kenya</c:v>
                </c:pt>
                <c:pt idx="12">
                  <c:v>Colombia</c:v>
                </c:pt>
                <c:pt idx="13">
                  <c:v>Pakistan</c:v>
                </c:pt>
                <c:pt idx="14">
                  <c:v>Uganda</c:v>
                </c:pt>
              </c:strCache>
            </c:strRef>
          </c:cat>
          <c:val>
            <c:numRef>
              <c:f>Graphics!$E$178:$E$192</c:f>
              <c:numCache>
                <c:formatCode>0%</c:formatCode>
                <c:ptCount val="15"/>
                <c:pt idx="0">
                  <c:v>0.50816998287441062</c:v>
                </c:pt>
                <c:pt idx="1">
                  <c:v>0.52349493541355796</c:v>
                </c:pt>
                <c:pt idx="2">
                  <c:v>0.83449789729084534</c:v>
                </c:pt>
                <c:pt idx="3">
                  <c:v>0.91466338615178799</c:v>
                </c:pt>
                <c:pt idx="4">
                  <c:v>0.91673980659825294</c:v>
                </c:pt>
                <c:pt idx="5">
                  <c:v>0.95227638552644722</c:v>
                </c:pt>
                <c:pt idx="6">
                  <c:v>0.97158878213040478</c:v>
                </c:pt>
                <c:pt idx="7">
                  <c:v>1.0055984729075109</c:v>
                </c:pt>
                <c:pt idx="8">
                  <c:v>1.0368841234603814</c:v>
                </c:pt>
                <c:pt idx="9">
                  <c:v>1.0578723286059004</c:v>
                </c:pt>
                <c:pt idx="10">
                  <c:v>1.0840594973188453</c:v>
                </c:pt>
                <c:pt idx="11">
                  <c:v>1.0993530134344274</c:v>
                </c:pt>
                <c:pt idx="12">
                  <c:v>1.1173163442491767</c:v>
                </c:pt>
                <c:pt idx="13">
                  <c:v>1.1511958276442238</c:v>
                </c:pt>
                <c:pt idx="14">
                  <c:v>1.1696459928446199</c:v>
                </c:pt>
              </c:numCache>
            </c:numRef>
          </c:val>
          <c:extLst>
            <c:ext xmlns:c16="http://schemas.microsoft.com/office/drawing/2014/chart" uri="{C3380CC4-5D6E-409C-BE32-E72D297353CC}">
              <c16:uniqueId val="{00000000-ADDB-4A58-8F2F-5BD53B33F1D0}"/>
            </c:ext>
          </c:extLst>
        </c:ser>
        <c:dLbls>
          <c:showLegendKey val="0"/>
          <c:showVal val="0"/>
          <c:showCatName val="0"/>
          <c:showSerName val="0"/>
          <c:showPercent val="0"/>
          <c:showBubbleSize val="0"/>
        </c:dLbls>
        <c:gapWidth val="182"/>
        <c:axId val="1225013343"/>
        <c:axId val="1711006719"/>
      </c:barChart>
      <c:catAx>
        <c:axId val="1225013343"/>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006719"/>
        <c:crosses val="autoZero"/>
        <c:auto val="1"/>
        <c:lblAlgn val="ctr"/>
        <c:lblOffset val="100"/>
        <c:noMultiLvlLbl val="0"/>
      </c:catAx>
      <c:valAx>
        <c:axId val="171100671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225013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mn-lt"/>
                <a:ea typeface="+mn-ea"/>
                <a:cs typeface="+mn-cs"/>
              </a:defRPr>
            </a:pPr>
            <a:r>
              <a:rPr lang="en-US" sz="1000" b="1" baseline="0">
                <a:solidFill>
                  <a:sysClr val="windowText" lastClr="000000"/>
                </a:solidFill>
              </a:rPr>
              <a:t>Average Financial Operating Cost Recovery Level in 2010-17 (A1, %)</a:t>
            </a:r>
            <a:endParaRPr lang="en-US" sz="1000" b="1">
              <a:solidFill>
                <a:sysClr val="windowText" lastClr="000000"/>
              </a:solidFill>
            </a:endParaRPr>
          </a:p>
        </c:rich>
      </c:tx>
      <c:layout>
        <c:manualLayout>
          <c:xMode val="edge"/>
          <c:yMode val="edge"/>
          <c:x val="0.11554929987812364"/>
          <c:y val="0"/>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35300311353983543"/>
          <c:y val="0.13341207349081366"/>
          <c:w val="0.59901395651489198"/>
          <c:h val="0.76698656785548869"/>
        </c:manualLayout>
      </c:layout>
      <c:barChart>
        <c:barDir val="bar"/>
        <c:grouping val="clustered"/>
        <c:varyColors val="0"/>
        <c:ser>
          <c:idx val="0"/>
          <c:order val="0"/>
          <c:spPr>
            <a:solidFill>
              <a:schemeClr val="accent6"/>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9-49AF-4C51-AFE3-777AE4923889}"/>
              </c:ext>
            </c:extLst>
          </c:dPt>
          <c:dPt>
            <c:idx val="1"/>
            <c:invertIfNegative val="0"/>
            <c:bubble3D val="0"/>
            <c:spPr>
              <a:solidFill>
                <a:srgbClr val="C00000"/>
              </a:solidFill>
              <a:ln>
                <a:noFill/>
              </a:ln>
              <a:effectLst/>
            </c:spPr>
            <c:extLst>
              <c:ext xmlns:c16="http://schemas.microsoft.com/office/drawing/2014/chart" uri="{C3380CC4-5D6E-409C-BE32-E72D297353CC}">
                <c16:uniqueId val="{00000008-49AF-4C51-AFE3-777AE4923889}"/>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7-49AF-4C51-AFE3-777AE4923889}"/>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6-49AF-4C51-AFE3-777AE4923889}"/>
              </c:ext>
            </c:extLst>
          </c:dPt>
          <c:dPt>
            <c:idx val="4"/>
            <c:invertIfNegative val="0"/>
            <c:bubble3D val="0"/>
            <c:spPr>
              <a:solidFill>
                <a:schemeClr val="accent4"/>
              </a:solidFill>
              <a:ln>
                <a:noFill/>
              </a:ln>
              <a:effectLst/>
            </c:spPr>
            <c:extLst>
              <c:ext xmlns:c16="http://schemas.microsoft.com/office/drawing/2014/chart" uri="{C3380CC4-5D6E-409C-BE32-E72D297353CC}">
                <c16:uniqueId val="{00000005-49AF-4C51-AFE3-777AE4923889}"/>
              </c:ext>
            </c:extLst>
          </c:dPt>
          <c:dPt>
            <c:idx val="5"/>
            <c:invertIfNegative val="0"/>
            <c:bubble3D val="0"/>
            <c:spPr>
              <a:solidFill>
                <a:schemeClr val="accent4"/>
              </a:solidFill>
              <a:ln>
                <a:noFill/>
              </a:ln>
              <a:effectLst/>
            </c:spPr>
            <c:extLst>
              <c:ext xmlns:c16="http://schemas.microsoft.com/office/drawing/2014/chart" uri="{C3380CC4-5D6E-409C-BE32-E72D297353CC}">
                <c16:uniqueId val="{00000004-49AF-4C51-AFE3-777AE4923889}"/>
              </c:ext>
            </c:extLst>
          </c:dPt>
          <c:dPt>
            <c:idx val="6"/>
            <c:invertIfNegative val="0"/>
            <c:bubble3D val="0"/>
            <c:spPr>
              <a:solidFill>
                <a:schemeClr val="accent4"/>
              </a:solidFill>
              <a:ln>
                <a:noFill/>
              </a:ln>
              <a:effectLst/>
            </c:spPr>
            <c:extLst>
              <c:ext xmlns:c16="http://schemas.microsoft.com/office/drawing/2014/chart" uri="{C3380CC4-5D6E-409C-BE32-E72D297353CC}">
                <c16:uniqueId val="{00000003-49AF-4C51-AFE3-777AE4923889}"/>
              </c:ext>
            </c:extLst>
          </c:dPt>
          <c:dPt>
            <c:idx val="7"/>
            <c:invertIfNegative val="0"/>
            <c:bubble3D val="0"/>
            <c:spPr>
              <a:solidFill>
                <a:schemeClr val="accent4"/>
              </a:solidFill>
              <a:ln>
                <a:noFill/>
              </a:ln>
              <a:effectLst/>
            </c:spPr>
            <c:extLst>
              <c:ext xmlns:c16="http://schemas.microsoft.com/office/drawing/2014/chart" uri="{C3380CC4-5D6E-409C-BE32-E72D297353CC}">
                <c16:uniqueId val="{00000002-49AF-4C51-AFE3-777AE4923889}"/>
              </c:ext>
            </c:extLst>
          </c:dPt>
          <c:dPt>
            <c:idx val="8"/>
            <c:invertIfNegative val="0"/>
            <c:bubble3D val="0"/>
            <c:spPr>
              <a:solidFill>
                <a:schemeClr val="accent4"/>
              </a:solidFill>
              <a:ln>
                <a:noFill/>
              </a:ln>
              <a:effectLst/>
            </c:spPr>
            <c:extLst>
              <c:ext xmlns:c16="http://schemas.microsoft.com/office/drawing/2014/chart" uri="{C3380CC4-5D6E-409C-BE32-E72D297353CC}">
                <c16:uniqueId val="{00000001-49AF-4C51-AFE3-777AE4923889}"/>
              </c:ext>
            </c:extLst>
          </c:dPt>
          <c:cat>
            <c:strRef>
              <c:f>Graphics!$B$198:$B$220</c:f>
              <c:strCache>
                <c:ptCount val="23"/>
                <c:pt idx="0">
                  <c:v>Dominican Republic</c:v>
                </c:pt>
                <c:pt idx="1">
                  <c:v>Pakistan (KE)</c:v>
                </c:pt>
                <c:pt idx="2">
                  <c:v>India - Rajasthan (JDVVN)</c:v>
                </c:pt>
                <c:pt idx="3">
                  <c:v>India - Rajasthan (AVVN)</c:v>
                </c:pt>
                <c:pt idx="4">
                  <c:v>India - Rajasthan (JVVN)</c:v>
                </c:pt>
                <c:pt idx="5">
                  <c:v>Tanzania</c:v>
                </c:pt>
                <c:pt idx="6">
                  <c:v>Pakistan (LESCO)</c:v>
                </c:pt>
                <c:pt idx="7">
                  <c:v>India - Odisha (CESCO)</c:v>
                </c:pt>
                <c:pt idx="8">
                  <c:v>India - Odisha (WESCO)</c:v>
                </c:pt>
                <c:pt idx="9">
                  <c:v>India - Andhra Pradesh (APEPDCL)</c:v>
                </c:pt>
                <c:pt idx="10">
                  <c:v>Senegal</c:v>
                </c:pt>
                <c:pt idx="11">
                  <c:v>Vietnam</c:v>
                </c:pt>
                <c:pt idx="12">
                  <c:v>Philippines (Beneco)</c:v>
                </c:pt>
                <c:pt idx="13">
                  <c:v>India - Andhra Pradesh (APSPDCL)</c:v>
                </c:pt>
                <c:pt idx="14">
                  <c:v>Philippines (Meralco)</c:v>
                </c:pt>
                <c:pt idx="15">
                  <c:v>Ukraine</c:v>
                </c:pt>
                <c:pt idx="16">
                  <c:v>Kenya</c:v>
                </c:pt>
                <c:pt idx="17">
                  <c:v>Tajikistan</c:v>
                </c:pt>
                <c:pt idx="18">
                  <c:v>Uganda</c:v>
                </c:pt>
                <c:pt idx="19">
                  <c:v>Peru (Hidrandina)</c:v>
                </c:pt>
                <c:pt idx="20">
                  <c:v>Peru (Luz del Sur)</c:v>
                </c:pt>
                <c:pt idx="21">
                  <c:v>Egypt, Arab Rep.</c:v>
                </c:pt>
                <c:pt idx="22">
                  <c:v>Colombia</c:v>
                </c:pt>
              </c:strCache>
            </c:strRef>
          </c:cat>
          <c:val>
            <c:numRef>
              <c:f>Graphics!$E$198:$E$220</c:f>
              <c:numCache>
                <c:formatCode>0%</c:formatCode>
                <c:ptCount val="23"/>
                <c:pt idx="0">
                  <c:v>0.67217609612565343</c:v>
                </c:pt>
                <c:pt idx="1">
                  <c:v>0.74163503065337688</c:v>
                </c:pt>
                <c:pt idx="2">
                  <c:v>0.80759351165278592</c:v>
                </c:pt>
                <c:pt idx="3">
                  <c:v>0.82312732294940583</c:v>
                </c:pt>
                <c:pt idx="4">
                  <c:v>0.87039493491944009</c:v>
                </c:pt>
                <c:pt idx="5">
                  <c:v>0.90368388653523679</c:v>
                </c:pt>
                <c:pt idx="6">
                  <c:v>0.92456516312161086</c:v>
                </c:pt>
                <c:pt idx="7">
                  <c:v>0.98260444996953367</c:v>
                </c:pt>
                <c:pt idx="8">
                  <c:v>0.98720371902705673</c:v>
                </c:pt>
                <c:pt idx="9">
                  <c:v>1.0020176406422061</c:v>
                </c:pt>
                <c:pt idx="10">
                  <c:v>1.0034930537969842</c:v>
                </c:pt>
                <c:pt idx="11">
                  <c:v>1.0131880754272753</c:v>
                </c:pt>
                <c:pt idx="12">
                  <c:v>1.0138565496425311</c:v>
                </c:pt>
                <c:pt idx="13">
                  <c:v>1.030322984676705</c:v>
                </c:pt>
                <c:pt idx="14">
                  <c:v>1.1119370481544861</c:v>
                </c:pt>
                <c:pt idx="15">
                  <c:v>1.1337773737899097</c:v>
                </c:pt>
                <c:pt idx="16">
                  <c:v>1.1678287766223976</c:v>
                </c:pt>
                <c:pt idx="17">
                  <c:v>1.1813563626226611</c:v>
                </c:pt>
                <c:pt idx="18">
                  <c:v>1.26000187125652</c:v>
                </c:pt>
                <c:pt idx="19">
                  <c:v>1.2679301659331748</c:v>
                </c:pt>
                <c:pt idx="20">
                  <c:v>1.3520485503498467</c:v>
                </c:pt>
                <c:pt idx="21">
                  <c:v>1.3534208077919172</c:v>
                </c:pt>
                <c:pt idx="22">
                  <c:v>1.5172759917837326</c:v>
                </c:pt>
              </c:numCache>
            </c:numRef>
          </c:val>
          <c:extLst>
            <c:ext xmlns:c16="http://schemas.microsoft.com/office/drawing/2014/chart" uri="{C3380CC4-5D6E-409C-BE32-E72D297353CC}">
              <c16:uniqueId val="{00000000-49AF-4C51-AFE3-777AE4923889}"/>
            </c:ext>
          </c:extLst>
        </c:ser>
        <c:dLbls>
          <c:showLegendKey val="0"/>
          <c:showVal val="0"/>
          <c:showCatName val="0"/>
          <c:showSerName val="0"/>
          <c:showPercent val="0"/>
          <c:showBubbleSize val="0"/>
        </c:dLbls>
        <c:gapWidth val="182"/>
        <c:axId val="1225013343"/>
        <c:axId val="1711006719"/>
      </c:barChart>
      <c:catAx>
        <c:axId val="1225013343"/>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006719"/>
        <c:crosses val="autoZero"/>
        <c:auto val="1"/>
        <c:lblAlgn val="ctr"/>
        <c:lblOffset val="100"/>
        <c:noMultiLvlLbl val="0"/>
      </c:catAx>
      <c:valAx>
        <c:axId val="171100671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225013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mn-lt"/>
                <a:ea typeface="+mn-ea"/>
                <a:cs typeface="+mn-cs"/>
              </a:defRPr>
            </a:pPr>
            <a:r>
              <a:rPr lang="en-US" sz="1000" b="1" baseline="0">
                <a:solidFill>
                  <a:sysClr val="windowText" lastClr="000000"/>
                </a:solidFill>
              </a:rPr>
              <a:t>Average </a:t>
            </a:r>
            <a:r>
              <a:rPr lang="en-US" sz="1000" b="1" i="0" u="none" strike="noStrike" baseline="0">
                <a:effectLst/>
              </a:rPr>
              <a:t>Financial Operating and Limited Capital </a:t>
            </a:r>
            <a:r>
              <a:rPr lang="en-US" sz="1000" b="1" baseline="0">
                <a:solidFill>
                  <a:sysClr val="windowText" lastClr="000000"/>
                </a:solidFill>
              </a:rPr>
              <a:t>Cost Recovery Level in 2010-17 (A2, %)</a:t>
            </a:r>
            <a:endParaRPr lang="en-US" sz="1000" b="1">
              <a:solidFill>
                <a:sysClr val="windowText" lastClr="000000"/>
              </a:solidFill>
            </a:endParaRPr>
          </a:p>
        </c:rich>
      </c:tx>
      <c:layout>
        <c:manualLayout>
          <c:xMode val="edge"/>
          <c:yMode val="edge"/>
          <c:x val="0.10120603110071258"/>
          <c:y val="0"/>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35300311353983543"/>
          <c:y val="0.13341207349081366"/>
          <c:w val="0.59901395651489198"/>
          <c:h val="0.76698656785548869"/>
        </c:manualLayout>
      </c:layout>
      <c:barChart>
        <c:barDir val="bar"/>
        <c:grouping val="clustered"/>
        <c:varyColors val="0"/>
        <c:ser>
          <c:idx val="0"/>
          <c:order val="0"/>
          <c:spPr>
            <a:solidFill>
              <a:schemeClr val="accent6"/>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E-8256-44BA-ADE0-66DC497FCAAE}"/>
              </c:ext>
            </c:extLst>
          </c:dPt>
          <c:dPt>
            <c:idx val="1"/>
            <c:invertIfNegative val="0"/>
            <c:bubble3D val="0"/>
            <c:spPr>
              <a:solidFill>
                <a:srgbClr val="C00000"/>
              </a:solidFill>
              <a:ln>
                <a:noFill/>
              </a:ln>
              <a:effectLst/>
            </c:spPr>
            <c:extLst>
              <c:ext xmlns:c16="http://schemas.microsoft.com/office/drawing/2014/chart" uri="{C3380CC4-5D6E-409C-BE32-E72D297353CC}">
                <c16:uniqueId val="{0000000D-8256-44BA-ADE0-66DC497FCAAE}"/>
              </c:ext>
            </c:extLst>
          </c:dPt>
          <c:dPt>
            <c:idx val="2"/>
            <c:invertIfNegative val="0"/>
            <c:bubble3D val="0"/>
            <c:spPr>
              <a:solidFill>
                <a:srgbClr val="C00000"/>
              </a:solidFill>
              <a:ln>
                <a:noFill/>
              </a:ln>
              <a:effectLst/>
            </c:spPr>
            <c:extLst>
              <c:ext xmlns:c16="http://schemas.microsoft.com/office/drawing/2014/chart" uri="{C3380CC4-5D6E-409C-BE32-E72D297353CC}">
                <c16:uniqueId val="{0000000C-8256-44BA-ADE0-66DC497FCAAE}"/>
              </c:ext>
            </c:extLst>
          </c:dPt>
          <c:dPt>
            <c:idx val="3"/>
            <c:invertIfNegative val="0"/>
            <c:bubble3D val="0"/>
            <c:spPr>
              <a:solidFill>
                <a:srgbClr val="C00000"/>
              </a:solidFill>
              <a:ln>
                <a:noFill/>
              </a:ln>
              <a:effectLst/>
            </c:spPr>
            <c:extLst>
              <c:ext xmlns:c16="http://schemas.microsoft.com/office/drawing/2014/chart" uri="{C3380CC4-5D6E-409C-BE32-E72D297353CC}">
                <c16:uniqueId val="{0000000B-8256-44BA-ADE0-66DC497FCAAE}"/>
              </c:ext>
            </c:extLst>
          </c:dPt>
          <c:dPt>
            <c:idx val="4"/>
            <c:invertIfNegative val="0"/>
            <c:bubble3D val="0"/>
            <c:spPr>
              <a:solidFill>
                <a:srgbClr val="C00000"/>
              </a:solidFill>
              <a:ln>
                <a:noFill/>
              </a:ln>
              <a:effectLst/>
            </c:spPr>
            <c:extLst>
              <c:ext xmlns:c16="http://schemas.microsoft.com/office/drawing/2014/chart" uri="{C3380CC4-5D6E-409C-BE32-E72D297353CC}">
                <c16:uniqueId val="{0000000A-8256-44BA-ADE0-66DC497FCAAE}"/>
              </c:ext>
            </c:extLst>
          </c:dPt>
          <c:dPt>
            <c:idx val="5"/>
            <c:invertIfNegative val="0"/>
            <c:bubble3D val="0"/>
            <c:spPr>
              <a:solidFill>
                <a:schemeClr val="accent4"/>
              </a:solidFill>
              <a:ln>
                <a:noFill/>
              </a:ln>
              <a:effectLst/>
            </c:spPr>
            <c:extLst>
              <c:ext xmlns:c16="http://schemas.microsoft.com/office/drawing/2014/chart" uri="{C3380CC4-5D6E-409C-BE32-E72D297353CC}">
                <c16:uniqueId val="{00000009-8256-44BA-ADE0-66DC497FCAAE}"/>
              </c:ext>
            </c:extLst>
          </c:dPt>
          <c:dPt>
            <c:idx val="6"/>
            <c:invertIfNegative val="0"/>
            <c:bubble3D val="0"/>
            <c:spPr>
              <a:solidFill>
                <a:schemeClr val="accent4"/>
              </a:solidFill>
              <a:ln>
                <a:noFill/>
              </a:ln>
              <a:effectLst/>
            </c:spPr>
            <c:extLst>
              <c:ext xmlns:c16="http://schemas.microsoft.com/office/drawing/2014/chart" uri="{C3380CC4-5D6E-409C-BE32-E72D297353CC}">
                <c16:uniqueId val="{00000008-8256-44BA-ADE0-66DC497FCAAE}"/>
              </c:ext>
            </c:extLst>
          </c:dPt>
          <c:dPt>
            <c:idx val="7"/>
            <c:invertIfNegative val="0"/>
            <c:bubble3D val="0"/>
            <c:spPr>
              <a:solidFill>
                <a:schemeClr val="accent4"/>
              </a:solidFill>
              <a:ln>
                <a:noFill/>
              </a:ln>
              <a:effectLst/>
            </c:spPr>
            <c:extLst>
              <c:ext xmlns:c16="http://schemas.microsoft.com/office/drawing/2014/chart" uri="{C3380CC4-5D6E-409C-BE32-E72D297353CC}">
                <c16:uniqueId val="{00000007-8256-44BA-ADE0-66DC497FCAAE}"/>
              </c:ext>
            </c:extLst>
          </c:dPt>
          <c:dPt>
            <c:idx val="8"/>
            <c:invertIfNegative val="0"/>
            <c:bubble3D val="0"/>
            <c:spPr>
              <a:solidFill>
                <a:schemeClr val="accent4"/>
              </a:solidFill>
              <a:ln>
                <a:noFill/>
              </a:ln>
              <a:effectLst/>
            </c:spPr>
            <c:extLst>
              <c:ext xmlns:c16="http://schemas.microsoft.com/office/drawing/2014/chart" uri="{C3380CC4-5D6E-409C-BE32-E72D297353CC}">
                <c16:uniqueId val="{00000006-8256-44BA-ADE0-66DC497FCAAE}"/>
              </c:ext>
            </c:extLst>
          </c:dPt>
          <c:dPt>
            <c:idx val="9"/>
            <c:invertIfNegative val="0"/>
            <c:bubble3D val="0"/>
            <c:spPr>
              <a:solidFill>
                <a:schemeClr val="accent4"/>
              </a:solidFill>
              <a:ln>
                <a:noFill/>
              </a:ln>
              <a:effectLst/>
            </c:spPr>
            <c:extLst>
              <c:ext xmlns:c16="http://schemas.microsoft.com/office/drawing/2014/chart" uri="{C3380CC4-5D6E-409C-BE32-E72D297353CC}">
                <c16:uniqueId val="{00000005-8256-44BA-ADE0-66DC497FCAAE}"/>
              </c:ext>
            </c:extLst>
          </c:dPt>
          <c:dPt>
            <c:idx val="10"/>
            <c:invertIfNegative val="0"/>
            <c:bubble3D val="0"/>
            <c:spPr>
              <a:solidFill>
                <a:schemeClr val="accent4"/>
              </a:solidFill>
              <a:ln>
                <a:noFill/>
              </a:ln>
              <a:effectLst/>
            </c:spPr>
            <c:extLst>
              <c:ext xmlns:c16="http://schemas.microsoft.com/office/drawing/2014/chart" uri="{C3380CC4-5D6E-409C-BE32-E72D297353CC}">
                <c16:uniqueId val="{00000004-8256-44BA-ADE0-66DC497FCAAE}"/>
              </c:ext>
            </c:extLst>
          </c:dPt>
          <c:dPt>
            <c:idx val="11"/>
            <c:invertIfNegative val="0"/>
            <c:bubble3D val="0"/>
            <c:spPr>
              <a:solidFill>
                <a:schemeClr val="accent4"/>
              </a:solidFill>
              <a:ln>
                <a:noFill/>
              </a:ln>
              <a:effectLst/>
            </c:spPr>
            <c:extLst>
              <c:ext xmlns:c16="http://schemas.microsoft.com/office/drawing/2014/chart" uri="{C3380CC4-5D6E-409C-BE32-E72D297353CC}">
                <c16:uniqueId val="{00000003-8256-44BA-ADE0-66DC497FCAAE}"/>
              </c:ext>
            </c:extLst>
          </c:dPt>
          <c:dPt>
            <c:idx val="12"/>
            <c:invertIfNegative val="0"/>
            <c:bubble3D val="0"/>
            <c:spPr>
              <a:solidFill>
                <a:schemeClr val="accent4"/>
              </a:solidFill>
              <a:ln>
                <a:noFill/>
              </a:ln>
              <a:effectLst/>
            </c:spPr>
            <c:extLst>
              <c:ext xmlns:c16="http://schemas.microsoft.com/office/drawing/2014/chart" uri="{C3380CC4-5D6E-409C-BE32-E72D297353CC}">
                <c16:uniqueId val="{00000002-8256-44BA-ADE0-66DC497FCAAE}"/>
              </c:ext>
            </c:extLst>
          </c:dPt>
          <c:dPt>
            <c:idx val="13"/>
            <c:invertIfNegative val="0"/>
            <c:bubble3D val="0"/>
            <c:spPr>
              <a:solidFill>
                <a:schemeClr val="accent4"/>
              </a:solidFill>
              <a:ln>
                <a:noFill/>
              </a:ln>
              <a:effectLst/>
            </c:spPr>
            <c:extLst>
              <c:ext xmlns:c16="http://schemas.microsoft.com/office/drawing/2014/chart" uri="{C3380CC4-5D6E-409C-BE32-E72D297353CC}">
                <c16:uniqueId val="{00000001-8256-44BA-ADE0-66DC497FCAAE}"/>
              </c:ext>
            </c:extLst>
          </c:dPt>
          <c:cat>
            <c:strRef>
              <c:f>Graphics!$B$225:$B$246</c:f>
              <c:strCache>
                <c:ptCount val="22"/>
                <c:pt idx="0">
                  <c:v>India - Rajasthan (AVVN)</c:v>
                </c:pt>
                <c:pt idx="1">
                  <c:v>India - Rajasthan (JDVVN)</c:v>
                </c:pt>
                <c:pt idx="2">
                  <c:v>India - Andhra Pradesh (APSPDCL)</c:v>
                </c:pt>
                <c:pt idx="3">
                  <c:v>India - Rajasthan (JVVN)</c:v>
                </c:pt>
                <c:pt idx="4">
                  <c:v>Pakistan (KE)</c:v>
                </c:pt>
                <c:pt idx="5">
                  <c:v>Tanzania</c:v>
                </c:pt>
                <c:pt idx="6">
                  <c:v>India - Andhra Pradesh (APEPDCL)</c:v>
                </c:pt>
                <c:pt idx="7">
                  <c:v>Senegal</c:v>
                </c:pt>
                <c:pt idx="8">
                  <c:v>Egypt, Arab Rep.</c:v>
                </c:pt>
                <c:pt idx="9">
                  <c:v>Pakistan (LESCO)</c:v>
                </c:pt>
                <c:pt idx="10">
                  <c:v>India - Odisha (CESCO)</c:v>
                </c:pt>
                <c:pt idx="11">
                  <c:v>Peru (Hidrandina)</c:v>
                </c:pt>
                <c:pt idx="12">
                  <c:v>India - Odisha (WESCO)</c:v>
                </c:pt>
                <c:pt idx="13">
                  <c:v>Vietnam</c:v>
                </c:pt>
                <c:pt idx="14">
                  <c:v>Philippines (Beneco)</c:v>
                </c:pt>
                <c:pt idx="15">
                  <c:v>Philippines (Meralco)</c:v>
                </c:pt>
                <c:pt idx="16">
                  <c:v>Tajikistan</c:v>
                </c:pt>
                <c:pt idx="17">
                  <c:v>Ukraine</c:v>
                </c:pt>
                <c:pt idx="18">
                  <c:v>Peru (Luz del Sur)</c:v>
                </c:pt>
                <c:pt idx="19">
                  <c:v>Kenya</c:v>
                </c:pt>
                <c:pt idx="20">
                  <c:v>Colombia</c:v>
                </c:pt>
                <c:pt idx="21">
                  <c:v>Uganda</c:v>
                </c:pt>
              </c:strCache>
            </c:strRef>
          </c:cat>
          <c:val>
            <c:numRef>
              <c:f>Graphics!$E$225:$E$246</c:f>
              <c:numCache>
                <c:formatCode>0%</c:formatCode>
                <c:ptCount val="22"/>
                <c:pt idx="0">
                  <c:v>0.44857398645591973</c:v>
                </c:pt>
                <c:pt idx="1">
                  <c:v>0.55879412968621578</c:v>
                </c:pt>
                <c:pt idx="2">
                  <c:v>0.61030301923929609</c:v>
                </c:pt>
                <c:pt idx="3">
                  <c:v>0.65209484842839349</c:v>
                </c:pt>
                <c:pt idx="4">
                  <c:v>0.67563645556958685</c:v>
                </c:pt>
                <c:pt idx="5">
                  <c:v>0.83668117946046772</c:v>
                </c:pt>
                <c:pt idx="6">
                  <c:v>0.86238058505401838</c:v>
                </c:pt>
                <c:pt idx="7">
                  <c:v>0.91466338615178799</c:v>
                </c:pt>
                <c:pt idx="8">
                  <c:v>0.91673980659825294</c:v>
                </c:pt>
                <c:pt idx="9">
                  <c:v>0.92001165528210238</c:v>
                </c:pt>
                <c:pt idx="10">
                  <c:v>0.94275142020736336</c:v>
                </c:pt>
                <c:pt idx="11">
                  <c:v>0.94546995676470913</c:v>
                </c:pt>
                <c:pt idx="12">
                  <c:v>0.96214903492250459</c:v>
                </c:pt>
                <c:pt idx="13">
                  <c:v>0.97158878213040478</c:v>
                </c:pt>
                <c:pt idx="14">
                  <c:v>1.0077149703910924</c:v>
                </c:pt>
                <c:pt idx="15">
                  <c:v>1.0145546641705261</c:v>
                </c:pt>
                <c:pt idx="16">
                  <c:v>1.0368841234603814</c:v>
                </c:pt>
                <c:pt idx="17">
                  <c:v>1.0840594973188453</c:v>
                </c:pt>
                <c:pt idx="18">
                  <c:v>1.0940351634488761</c:v>
                </c:pt>
                <c:pt idx="19">
                  <c:v>1.0993530134344274</c:v>
                </c:pt>
                <c:pt idx="20">
                  <c:v>1.1173163442491767</c:v>
                </c:pt>
                <c:pt idx="21">
                  <c:v>1.1696459928446199</c:v>
                </c:pt>
              </c:numCache>
            </c:numRef>
          </c:val>
          <c:extLst>
            <c:ext xmlns:c16="http://schemas.microsoft.com/office/drawing/2014/chart" uri="{C3380CC4-5D6E-409C-BE32-E72D297353CC}">
              <c16:uniqueId val="{00000000-8256-44BA-ADE0-66DC497FCAAE}"/>
            </c:ext>
          </c:extLst>
        </c:ser>
        <c:dLbls>
          <c:showLegendKey val="0"/>
          <c:showVal val="0"/>
          <c:showCatName val="0"/>
          <c:showSerName val="0"/>
          <c:showPercent val="0"/>
          <c:showBubbleSize val="0"/>
        </c:dLbls>
        <c:gapWidth val="182"/>
        <c:axId val="1225013343"/>
        <c:axId val="1711006719"/>
      </c:barChart>
      <c:catAx>
        <c:axId val="1225013343"/>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006719"/>
        <c:crosses val="autoZero"/>
        <c:auto val="1"/>
        <c:lblAlgn val="ctr"/>
        <c:lblOffset val="100"/>
        <c:noMultiLvlLbl val="0"/>
      </c:catAx>
      <c:valAx>
        <c:axId val="171100671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225013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6"/>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A-9F71-491D-9B1A-D73C9E313736}"/>
              </c:ext>
            </c:extLst>
          </c:dPt>
          <c:dPt>
            <c:idx val="1"/>
            <c:invertIfNegative val="0"/>
            <c:bubble3D val="0"/>
            <c:spPr>
              <a:solidFill>
                <a:srgbClr val="FF0000"/>
              </a:solidFill>
              <a:ln>
                <a:noFill/>
              </a:ln>
              <a:effectLst/>
            </c:spPr>
            <c:extLst>
              <c:ext xmlns:c16="http://schemas.microsoft.com/office/drawing/2014/chart" uri="{C3380CC4-5D6E-409C-BE32-E72D297353CC}">
                <c16:uniqueId val="{00000009-9F71-491D-9B1A-D73C9E313736}"/>
              </c:ext>
            </c:extLst>
          </c:dPt>
          <c:dPt>
            <c:idx val="2"/>
            <c:invertIfNegative val="0"/>
            <c:bubble3D val="0"/>
            <c:spPr>
              <a:solidFill>
                <a:srgbClr val="FF0000"/>
              </a:solidFill>
              <a:ln>
                <a:noFill/>
              </a:ln>
              <a:effectLst/>
            </c:spPr>
            <c:extLst>
              <c:ext xmlns:c16="http://schemas.microsoft.com/office/drawing/2014/chart" uri="{C3380CC4-5D6E-409C-BE32-E72D297353CC}">
                <c16:uniqueId val="{00000008-9F71-491D-9B1A-D73C9E313736}"/>
              </c:ext>
            </c:extLst>
          </c:dPt>
          <c:dPt>
            <c:idx val="3"/>
            <c:invertIfNegative val="0"/>
            <c:bubble3D val="0"/>
            <c:spPr>
              <a:solidFill>
                <a:srgbClr val="FF0000"/>
              </a:solidFill>
              <a:ln>
                <a:noFill/>
              </a:ln>
              <a:effectLst/>
            </c:spPr>
            <c:extLst>
              <c:ext xmlns:c16="http://schemas.microsoft.com/office/drawing/2014/chart" uri="{C3380CC4-5D6E-409C-BE32-E72D297353CC}">
                <c16:uniqueId val="{00000007-9F71-491D-9B1A-D73C9E313736}"/>
              </c:ext>
            </c:extLst>
          </c:dPt>
          <c:dPt>
            <c:idx val="4"/>
            <c:invertIfNegative val="0"/>
            <c:bubble3D val="0"/>
            <c:spPr>
              <a:solidFill>
                <a:srgbClr val="FF0000"/>
              </a:solidFill>
              <a:ln>
                <a:noFill/>
              </a:ln>
              <a:effectLst/>
            </c:spPr>
            <c:extLst>
              <c:ext xmlns:c16="http://schemas.microsoft.com/office/drawing/2014/chart" uri="{C3380CC4-5D6E-409C-BE32-E72D297353CC}">
                <c16:uniqueId val="{00000006-9F71-491D-9B1A-D73C9E313736}"/>
              </c:ext>
            </c:extLst>
          </c:dPt>
          <c:dPt>
            <c:idx val="5"/>
            <c:invertIfNegative val="0"/>
            <c:bubble3D val="0"/>
            <c:spPr>
              <a:solidFill>
                <a:srgbClr val="FF0000"/>
              </a:solidFill>
              <a:ln>
                <a:noFill/>
              </a:ln>
              <a:effectLst/>
            </c:spPr>
            <c:extLst>
              <c:ext xmlns:c16="http://schemas.microsoft.com/office/drawing/2014/chart" uri="{C3380CC4-5D6E-409C-BE32-E72D297353CC}">
                <c16:uniqueId val="{00000005-9F71-491D-9B1A-D73C9E313736}"/>
              </c:ext>
            </c:extLst>
          </c:dPt>
          <c:dPt>
            <c:idx val="6"/>
            <c:invertIfNegative val="0"/>
            <c:bubble3D val="0"/>
            <c:spPr>
              <a:solidFill>
                <a:srgbClr val="FF0000"/>
              </a:solidFill>
              <a:ln>
                <a:noFill/>
              </a:ln>
              <a:effectLst/>
            </c:spPr>
            <c:extLst>
              <c:ext xmlns:c16="http://schemas.microsoft.com/office/drawing/2014/chart" uri="{C3380CC4-5D6E-409C-BE32-E72D297353CC}">
                <c16:uniqueId val="{00000004-9F71-491D-9B1A-D73C9E313736}"/>
              </c:ext>
            </c:extLst>
          </c:dPt>
          <c:dPt>
            <c:idx val="7"/>
            <c:invertIfNegative val="0"/>
            <c:bubble3D val="0"/>
            <c:spPr>
              <a:solidFill>
                <a:srgbClr val="FF0000"/>
              </a:solidFill>
              <a:ln>
                <a:noFill/>
              </a:ln>
              <a:effectLst/>
            </c:spPr>
            <c:extLst>
              <c:ext xmlns:c16="http://schemas.microsoft.com/office/drawing/2014/chart" uri="{C3380CC4-5D6E-409C-BE32-E72D297353CC}">
                <c16:uniqueId val="{00000003-9F71-491D-9B1A-D73C9E313736}"/>
              </c:ext>
            </c:extLst>
          </c:dPt>
          <c:dPt>
            <c:idx val="8"/>
            <c:invertIfNegative val="0"/>
            <c:bubble3D val="0"/>
            <c:spPr>
              <a:solidFill>
                <a:srgbClr val="FF0000"/>
              </a:solidFill>
              <a:ln>
                <a:noFill/>
              </a:ln>
              <a:effectLst/>
            </c:spPr>
            <c:extLst>
              <c:ext xmlns:c16="http://schemas.microsoft.com/office/drawing/2014/chart" uri="{C3380CC4-5D6E-409C-BE32-E72D297353CC}">
                <c16:uniqueId val="{00000001-9F71-491D-9B1A-D73C9E313736}"/>
              </c:ext>
            </c:extLst>
          </c:dPt>
          <c:cat>
            <c:strRef>
              <c:f>Graphics!$AD$82:$AD$98</c:f>
              <c:strCache>
                <c:ptCount val="17"/>
                <c:pt idx="0">
                  <c:v>Dominican Republic</c:v>
                </c:pt>
                <c:pt idx="1">
                  <c:v>Philippines</c:v>
                </c:pt>
                <c:pt idx="2">
                  <c:v>Morocco</c:v>
                </c:pt>
                <c:pt idx="3">
                  <c:v>Tanzania</c:v>
                </c:pt>
                <c:pt idx="4">
                  <c:v>Senegal</c:v>
                </c:pt>
                <c:pt idx="5">
                  <c:v>Kenya</c:v>
                </c:pt>
                <c:pt idx="6">
                  <c:v>India - Andhra Pradesh</c:v>
                </c:pt>
                <c:pt idx="7">
                  <c:v>Pakistan</c:v>
                </c:pt>
                <c:pt idx="8">
                  <c:v>India - Rajasthan</c:v>
                </c:pt>
                <c:pt idx="9">
                  <c:v>Vietnam</c:v>
                </c:pt>
                <c:pt idx="10">
                  <c:v>Peru</c:v>
                </c:pt>
                <c:pt idx="11">
                  <c:v>Egypt</c:v>
                </c:pt>
                <c:pt idx="12">
                  <c:v>India - Odisha</c:v>
                </c:pt>
                <c:pt idx="13">
                  <c:v>Tajikistan</c:v>
                </c:pt>
                <c:pt idx="14">
                  <c:v>Colombia</c:v>
                </c:pt>
                <c:pt idx="15">
                  <c:v>Uganda</c:v>
                </c:pt>
                <c:pt idx="16">
                  <c:v>Ukraine</c:v>
                </c:pt>
              </c:strCache>
            </c:strRef>
          </c:cat>
          <c:val>
            <c:numRef>
              <c:f>Graphics!$AE$82:$AE$98</c:f>
              <c:numCache>
                <c:formatCode>0%</c:formatCode>
                <c:ptCount val="17"/>
                <c:pt idx="0">
                  <c:v>-0.40097417079652897</c:v>
                </c:pt>
                <c:pt idx="1">
                  <c:v>-0.33981777313444883</c:v>
                </c:pt>
                <c:pt idx="2">
                  <c:v>-0.22429196553435282</c:v>
                </c:pt>
                <c:pt idx="3">
                  <c:v>-0.19652483592726422</c:v>
                </c:pt>
                <c:pt idx="4">
                  <c:v>-0.17724105901158338</c:v>
                </c:pt>
                <c:pt idx="5">
                  <c:v>-0.16289630425205492</c:v>
                </c:pt>
                <c:pt idx="6">
                  <c:v>-0.15990925442009551</c:v>
                </c:pt>
                <c:pt idx="7">
                  <c:v>-0.11220593878496099</c:v>
                </c:pt>
                <c:pt idx="8">
                  <c:v>-9.3665809631137631E-2</c:v>
                </c:pt>
                <c:pt idx="9">
                  <c:v>0.21649693135962433</c:v>
                </c:pt>
                <c:pt idx="10">
                  <c:v>0.22294528094054988</c:v>
                </c:pt>
                <c:pt idx="11">
                  <c:v>0.34216415603867772</c:v>
                </c:pt>
                <c:pt idx="12">
                  <c:v>0.37462745870642511</c:v>
                </c:pt>
                <c:pt idx="13">
                  <c:v>0.43389954074662768</c:v>
                </c:pt>
                <c:pt idx="14">
                  <c:v>0.49028030748103912</c:v>
                </c:pt>
                <c:pt idx="15">
                  <c:v>0.64391821852357523</c:v>
                </c:pt>
                <c:pt idx="16">
                  <c:v>0.91861672679725936</c:v>
                </c:pt>
              </c:numCache>
            </c:numRef>
          </c:val>
          <c:extLst>
            <c:ext xmlns:c16="http://schemas.microsoft.com/office/drawing/2014/chart" uri="{C3380CC4-5D6E-409C-BE32-E72D297353CC}">
              <c16:uniqueId val="{00000000-9F71-491D-9B1A-D73C9E313736}"/>
            </c:ext>
          </c:extLst>
        </c:ser>
        <c:dLbls>
          <c:showLegendKey val="0"/>
          <c:showVal val="0"/>
          <c:showCatName val="0"/>
          <c:showSerName val="0"/>
          <c:showPercent val="0"/>
          <c:showBubbleSize val="0"/>
        </c:dLbls>
        <c:gapWidth val="182"/>
        <c:axId val="1687510111"/>
        <c:axId val="1455452751"/>
      </c:barChart>
      <c:catAx>
        <c:axId val="1687510111"/>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55452751"/>
        <c:crosses val="autoZero"/>
        <c:auto val="1"/>
        <c:lblAlgn val="ctr"/>
        <c:lblOffset val="100"/>
        <c:noMultiLvlLbl val="0"/>
      </c:catAx>
      <c:valAx>
        <c:axId val="145545275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Change in full cost recovery compared to pre reform </a:t>
                </a:r>
              </a:p>
            </c:rich>
          </c:tx>
          <c:layout>
            <c:manualLayout>
              <c:xMode val="edge"/>
              <c:yMode val="edge"/>
              <c:x val="0.21776983168787617"/>
              <c:y val="0.9320339040630520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510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2"/>
          <c:order val="2"/>
          <c:tx>
            <c:strRef>
              <c:f>QFD!$B$163</c:f>
              <c:strCache>
                <c:ptCount val="1"/>
                <c:pt idx="0">
                  <c:v>Collection losses</c:v>
                </c:pt>
              </c:strCache>
            </c:strRef>
          </c:tx>
          <c:spPr>
            <a:solidFill>
              <a:schemeClr val="accent3"/>
            </a:solidFill>
            <a:ln>
              <a:noFill/>
            </a:ln>
            <a:effectLst/>
          </c:spPr>
          <c:invertIfNegative val="0"/>
          <c:cat>
            <c:numRef>
              <c:extLst>
                <c:ext xmlns:c15="http://schemas.microsoft.com/office/drawing/2012/chart" uri="{02D57815-91ED-43cb-92C2-25804820EDAC}">
                  <c15:fullRef>
                    <c15:sqref>QFD!$C$161:$L$161</c15:sqref>
                  </c15:fullRef>
                </c:ext>
              </c:extLst>
              <c:f>QFD!$F$161:$L$161</c:f>
              <c:numCache>
                <c:formatCode>General</c:formatCode>
                <c:ptCount val="7"/>
                <c:pt idx="0">
                  <c:v>2010</c:v>
                </c:pt>
                <c:pt idx="1">
                  <c:v>2011</c:v>
                </c:pt>
                <c:pt idx="2">
                  <c:v>2012</c:v>
                </c:pt>
                <c:pt idx="3">
                  <c:v>2013</c:v>
                </c:pt>
                <c:pt idx="4">
                  <c:v>2014</c:v>
                </c:pt>
                <c:pt idx="5">
                  <c:v>2015</c:v>
                </c:pt>
                <c:pt idx="6">
                  <c:v>2016</c:v>
                </c:pt>
              </c:numCache>
            </c:numRef>
          </c:cat>
          <c:val>
            <c:numRef>
              <c:extLst>
                <c:ext xmlns:c15="http://schemas.microsoft.com/office/drawing/2012/chart" uri="{02D57815-91ED-43cb-92C2-25804820EDAC}">
                  <c15:fullRef>
                    <c15:sqref>QFD!$C$163:$L$163</c15:sqref>
                  </c15:fullRef>
                </c:ext>
              </c:extLst>
              <c:f>QFD!$F$163:$L$163</c:f>
              <c:numCache>
                <c:formatCode>General</c:formatCode>
                <c:ptCount val="7"/>
                <c:pt idx="0">
                  <c:v>0.7404475992461812</c:v>
                </c:pt>
                <c:pt idx="1">
                  <c:v>153.14038750579675</c:v>
                </c:pt>
                <c:pt idx="2">
                  <c:v>-17.896187930078668</c:v>
                </c:pt>
                <c:pt idx="3">
                  <c:v>88.54664366804991</c:v>
                </c:pt>
                <c:pt idx="4">
                  <c:v>-103.09174130561314</c:v>
                </c:pt>
                <c:pt idx="5">
                  <c:v>-76.169229519668988</c:v>
                </c:pt>
                <c:pt idx="6">
                  <c:v>-32.435584917734559</c:v>
                </c:pt>
              </c:numCache>
            </c:numRef>
          </c:val>
          <c:extLst>
            <c:ext xmlns:c16="http://schemas.microsoft.com/office/drawing/2014/chart" uri="{C3380CC4-5D6E-409C-BE32-E72D297353CC}">
              <c16:uniqueId val="{00000002-27F3-4F11-9E01-3E4B3C81E283}"/>
            </c:ext>
          </c:extLst>
        </c:ser>
        <c:ser>
          <c:idx val="3"/>
          <c:order val="3"/>
          <c:tx>
            <c:strRef>
              <c:f>QFD!$B$164</c:f>
              <c:strCache>
                <c:ptCount val="1"/>
                <c:pt idx="0">
                  <c:v>T&amp;D losses</c:v>
                </c:pt>
              </c:strCache>
            </c:strRef>
          </c:tx>
          <c:spPr>
            <a:solidFill>
              <a:schemeClr val="accent4"/>
            </a:solidFill>
            <a:ln>
              <a:noFill/>
            </a:ln>
            <a:effectLst/>
          </c:spPr>
          <c:invertIfNegative val="0"/>
          <c:cat>
            <c:numRef>
              <c:extLst>
                <c:ext xmlns:c15="http://schemas.microsoft.com/office/drawing/2012/chart" uri="{02D57815-91ED-43cb-92C2-25804820EDAC}">
                  <c15:fullRef>
                    <c15:sqref>QFD!$C$161:$L$161</c15:sqref>
                  </c15:fullRef>
                </c:ext>
              </c:extLst>
              <c:f>QFD!$F$161:$L$161</c:f>
              <c:numCache>
                <c:formatCode>General</c:formatCode>
                <c:ptCount val="7"/>
                <c:pt idx="0">
                  <c:v>2010</c:v>
                </c:pt>
                <c:pt idx="1">
                  <c:v>2011</c:v>
                </c:pt>
                <c:pt idx="2">
                  <c:v>2012</c:v>
                </c:pt>
                <c:pt idx="3">
                  <c:v>2013</c:v>
                </c:pt>
                <c:pt idx="4">
                  <c:v>2014</c:v>
                </c:pt>
                <c:pt idx="5">
                  <c:v>2015</c:v>
                </c:pt>
                <c:pt idx="6">
                  <c:v>2016</c:v>
                </c:pt>
              </c:numCache>
            </c:numRef>
          </c:cat>
          <c:val>
            <c:numRef>
              <c:extLst>
                <c:ext xmlns:c15="http://schemas.microsoft.com/office/drawing/2012/chart" uri="{02D57815-91ED-43cb-92C2-25804820EDAC}">
                  <c15:fullRef>
                    <c15:sqref>QFD!$C$164:$L$164</c15:sqref>
                  </c15:fullRef>
                </c:ext>
              </c:extLst>
              <c:f>QFD!$F$164:$L$164</c:f>
              <c:numCache>
                <c:formatCode>General</c:formatCode>
                <c:ptCount val="7"/>
                <c:pt idx="0">
                  <c:v>194.38416982087438</c:v>
                </c:pt>
                <c:pt idx="1">
                  <c:v>167.21540873683989</c:v>
                </c:pt>
                <c:pt idx="2">
                  <c:v>162.81486289563418</c:v>
                </c:pt>
                <c:pt idx="3">
                  <c:v>156.12237014302264</c:v>
                </c:pt>
                <c:pt idx="4">
                  <c:v>102.05986158441829</c:v>
                </c:pt>
                <c:pt idx="5">
                  <c:v>95.170207723344902</c:v>
                </c:pt>
                <c:pt idx="6">
                  <c:v>82.360154418829552</c:v>
                </c:pt>
              </c:numCache>
            </c:numRef>
          </c:val>
          <c:extLst>
            <c:ext xmlns:c16="http://schemas.microsoft.com/office/drawing/2014/chart" uri="{C3380CC4-5D6E-409C-BE32-E72D297353CC}">
              <c16:uniqueId val="{00000003-27F3-4F11-9E01-3E4B3C81E283}"/>
            </c:ext>
          </c:extLst>
        </c:ser>
        <c:ser>
          <c:idx val="4"/>
          <c:order val="4"/>
          <c:tx>
            <c:strRef>
              <c:f>QFD!$B$165</c:f>
              <c:strCache>
                <c:ptCount val="1"/>
                <c:pt idx="0">
                  <c:v>Underpricing</c:v>
                </c:pt>
              </c:strCache>
            </c:strRef>
          </c:tx>
          <c:spPr>
            <a:solidFill>
              <a:schemeClr val="accent5"/>
            </a:solidFill>
            <a:ln>
              <a:noFill/>
            </a:ln>
            <a:effectLst/>
          </c:spPr>
          <c:invertIfNegative val="0"/>
          <c:cat>
            <c:numRef>
              <c:extLst>
                <c:ext xmlns:c15="http://schemas.microsoft.com/office/drawing/2012/chart" uri="{02D57815-91ED-43cb-92C2-25804820EDAC}">
                  <c15:fullRef>
                    <c15:sqref>QFD!$C$161:$L$161</c15:sqref>
                  </c15:fullRef>
                </c:ext>
              </c:extLst>
              <c:f>QFD!$F$161:$L$161</c:f>
              <c:numCache>
                <c:formatCode>General</c:formatCode>
                <c:ptCount val="7"/>
                <c:pt idx="0">
                  <c:v>2010</c:v>
                </c:pt>
                <c:pt idx="1">
                  <c:v>2011</c:v>
                </c:pt>
                <c:pt idx="2">
                  <c:v>2012</c:v>
                </c:pt>
                <c:pt idx="3">
                  <c:v>2013</c:v>
                </c:pt>
                <c:pt idx="4">
                  <c:v>2014</c:v>
                </c:pt>
                <c:pt idx="5">
                  <c:v>2015</c:v>
                </c:pt>
                <c:pt idx="6">
                  <c:v>2016</c:v>
                </c:pt>
              </c:numCache>
            </c:numRef>
          </c:cat>
          <c:val>
            <c:numRef>
              <c:extLst>
                <c:ext xmlns:c15="http://schemas.microsoft.com/office/drawing/2012/chart" uri="{02D57815-91ED-43cb-92C2-25804820EDAC}">
                  <c15:fullRef>
                    <c15:sqref>QFD!$C$165:$L$165</c15:sqref>
                  </c15:fullRef>
                </c:ext>
              </c:extLst>
              <c:f>QFD!$F$165:$L$165</c:f>
              <c:numCache>
                <c:formatCode>General</c:formatCode>
                <c:ptCount val="7"/>
                <c:pt idx="0">
                  <c:v>-58.838055032064403</c:v>
                </c:pt>
                <c:pt idx="1">
                  <c:v>-119.11924875746081</c:v>
                </c:pt>
                <c:pt idx="2">
                  <c:v>-158.23400858859986</c:v>
                </c:pt>
                <c:pt idx="3">
                  <c:v>137.48160119595468</c:v>
                </c:pt>
                <c:pt idx="4">
                  <c:v>52.445336654795028</c:v>
                </c:pt>
                <c:pt idx="5">
                  <c:v>-38.204648227659163</c:v>
                </c:pt>
                <c:pt idx="6">
                  <c:v>191.81566714797373</c:v>
                </c:pt>
              </c:numCache>
            </c:numRef>
          </c:val>
          <c:extLst>
            <c:ext xmlns:c16="http://schemas.microsoft.com/office/drawing/2014/chart" uri="{C3380CC4-5D6E-409C-BE32-E72D297353CC}">
              <c16:uniqueId val="{00000004-27F3-4F11-9E01-3E4B3C81E283}"/>
            </c:ext>
          </c:extLst>
        </c:ser>
        <c:dLbls>
          <c:showLegendKey val="0"/>
          <c:showVal val="0"/>
          <c:showCatName val="0"/>
          <c:showSerName val="0"/>
          <c:showPercent val="0"/>
          <c:showBubbleSize val="0"/>
        </c:dLbls>
        <c:gapWidth val="150"/>
        <c:overlap val="100"/>
        <c:axId val="1731925024"/>
        <c:axId val="1552270352"/>
        <c:extLst>
          <c:ext xmlns:c15="http://schemas.microsoft.com/office/drawing/2012/chart" uri="{02D57815-91ED-43cb-92C2-25804820EDAC}">
            <c15:filteredBarSeries>
              <c15:ser>
                <c:idx val="0"/>
                <c:order val="0"/>
                <c:tx>
                  <c:strRef>
                    <c:extLst>
                      <c:ext uri="{02D57815-91ED-43cb-92C2-25804820EDAC}">
                        <c15:formulaRef>
                          <c15:sqref>QFD!$B$161</c15:sqref>
                        </c15:formulaRef>
                      </c:ext>
                    </c:extLst>
                    <c:strCache>
                      <c:ptCount val="1"/>
                      <c:pt idx="0">
                        <c:v>Philippines</c:v>
                      </c:pt>
                    </c:strCache>
                  </c:strRef>
                </c:tx>
                <c:spPr>
                  <a:solidFill>
                    <a:schemeClr val="accent1"/>
                  </a:solidFill>
                  <a:ln>
                    <a:noFill/>
                  </a:ln>
                  <a:effectLst/>
                </c:spPr>
                <c:invertIfNegative val="0"/>
                <c:cat>
                  <c:numRef>
                    <c:extLst>
                      <c:ext uri="{02D57815-91ED-43cb-92C2-25804820EDAC}">
                        <c15:fullRef>
                          <c15:sqref>QFD!$C$161:$L$161</c15:sqref>
                        </c15:fullRef>
                        <c15:formulaRef>
                          <c15:sqref>QFD!$F$161:$L$161</c15:sqref>
                        </c15:formulaRef>
                      </c:ext>
                    </c:extLst>
                    <c:numCache>
                      <c:formatCode>General</c:formatCode>
                      <c:ptCount val="7"/>
                      <c:pt idx="0">
                        <c:v>2010</c:v>
                      </c:pt>
                      <c:pt idx="1">
                        <c:v>2011</c:v>
                      </c:pt>
                      <c:pt idx="2">
                        <c:v>2012</c:v>
                      </c:pt>
                      <c:pt idx="3">
                        <c:v>2013</c:v>
                      </c:pt>
                      <c:pt idx="4">
                        <c:v>2014</c:v>
                      </c:pt>
                      <c:pt idx="5">
                        <c:v>2015</c:v>
                      </c:pt>
                      <c:pt idx="6">
                        <c:v>2016</c:v>
                      </c:pt>
                    </c:numCache>
                  </c:numRef>
                </c:cat>
                <c:val>
                  <c:numRef>
                    <c:extLst>
                      <c:ext uri="{02D57815-91ED-43cb-92C2-25804820EDAC}">
                        <c15:fullRef>
                          <c15:sqref>QFD!$C$161:$L$161</c15:sqref>
                        </c15:fullRef>
                        <c15:formulaRef>
                          <c15:sqref>QFD!$F$161:$L$161</c15:sqref>
                        </c15:formulaRef>
                      </c:ext>
                    </c:extLst>
                    <c:numCache>
                      <c:formatCode>General</c:formatCode>
                      <c:ptCount val="7"/>
                      <c:pt idx="0">
                        <c:v>2010</c:v>
                      </c:pt>
                      <c:pt idx="1">
                        <c:v>2011</c:v>
                      </c:pt>
                      <c:pt idx="2">
                        <c:v>2012</c:v>
                      </c:pt>
                      <c:pt idx="3">
                        <c:v>2013</c:v>
                      </c:pt>
                      <c:pt idx="4">
                        <c:v>2014</c:v>
                      </c:pt>
                      <c:pt idx="5">
                        <c:v>2015</c:v>
                      </c:pt>
                      <c:pt idx="6">
                        <c:v>2016</c:v>
                      </c:pt>
                    </c:numCache>
                  </c:numRef>
                </c:val>
                <c:extLst>
                  <c:ext xmlns:c16="http://schemas.microsoft.com/office/drawing/2014/chart" uri="{C3380CC4-5D6E-409C-BE32-E72D297353CC}">
                    <c16:uniqueId val="{00000000-27F3-4F11-9E01-3E4B3C81E283}"/>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QFD!$B$162</c15:sqref>
                        </c15:formulaRef>
                      </c:ext>
                    </c:extLst>
                    <c:strCache>
                      <c:ptCount val="1"/>
                      <c:pt idx="0">
                        <c:v>Total QFD (% of GDP)</c:v>
                      </c:pt>
                    </c:strCache>
                  </c:strRef>
                </c:tx>
                <c:spPr>
                  <a:solidFill>
                    <a:schemeClr val="accent2"/>
                  </a:solidFill>
                  <a:ln>
                    <a:noFill/>
                  </a:ln>
                  <a:effectLst/>
                </c:spPr>
                <c:invertIfNegative val="0"/>
                <c:cat>
                  <c:numRef>
                    <c:extLst>
                      <c:ext xmlns:c15="http://schemas.microsoft.com/office/drawing/2012/chart" uri="{02D57815-91ED-43cb-92C2-25804820EDAC}">
                        <c15:fullRef>
                          <c15:sqref>QFD!$C$161:$L$161</c15:sqref>
                        </c15:fullRef>
                        <c15:formulaRef>
                          <c15:sqref>QFD!$F$161:$L$161</c15:sqref>
                        </c15:formulaRef>
                      </c:ext>
                    </c:extLst>
                    <c:numCache>
                      <c:formatCode>General</c:formatCode>
                      <c:ptCount val="7"/>
                      <c:pt idx="0">
                        <c:v>2010</c:v>
                      </c:pt>
                      <c:pt idx="1">
                        <c:v>2011</c:v>
                      </c:pt>
                      <c:pt idx="2">
                        <c:v>2012</c:v>
                      </c:pt>
                      <c:pt idx="3">
                        <c:v>2013</c:v>
                      </c:pt>
                      <c:pt idx="4">
                        <c:v>2014</c:v>
                      </c:pt>
                      <c:pt idx="5">
                        <c:v>2015</c:v>
                      </c:pt>
                      <c:pt idx="6">
                        <c:v>2016</c:v>
                      </c:pt>
                    </c:numCache>
                  </c:numRef>
                </c:cat>
                <c:val>
                  <c:numRef>
                    <c:extLst>
                      <c:ext xmlns:c15="http://schemas.microsoft.com/office/drawing/2012/chart" uri="{02D57815-91ED-43cb-92C2-25804820EDAC}">
                        <c15:fullRef>
                          <c15:sqref>QFD!$C$162:$L$162</c15:sqref>
                        </c15:fullRef>
                        <c15:formulaRef>
                          <c15:sqref>QFD!$F$162:$L$162</c15:sqref>
                        </c15:formulaRef>
                      </c:ext>
                    </c:extLst>
                    <c:numCache>
                      <c:formatCode>General</c:formatCode>
                      <c:ptCount val="7"/>
                      <c:pt idx="0">
                        <c:v>136.28656238805615</c:v>
                      </c:pt>
                      <c:pt idx="1">
                        <c:v>201.23654748517583</c:v>
                      </c:pt>
                      <c:pt idx="2">
                        <c:v>-13.315333623044353</c:v>
                      </c:pt>
                      <c:pt idx="3">
                        <c:v>382.15061500702723</c:v>
                      </c:pt>
                      <c:pt idx="4">
                        <c:v>51.413456933600173</c:v>
                      </c:pt>
                      <c:pt idx="5">
                        <c:v>-19.20367002398325</c:v>
                      </c:pt>
                      <c:pt idx="6">
                        <c:v>241.74023664906872</c:v>
                      </c:pt>
                    </c:numCache>
                  </c:numRef>
                </c:val>
                <c:extLst xmlns:c15="http://schemas.microsoft.com/office/drawing/2012/chart">
                  <c:ext xmlns:c16="http://schemas.microsoft.com/office/drawing/2014/chart" uri="{C3380CC4-5D6E-409C-BE32-E72D297353CC}">
                    <c16:uniqueId val="{00000001-27F3-4F11-9E01-3E4B3C81E283}"/>
                  </c:ext>
                </c:extLst>
              </c15:ser>
            </c15:filteredBarSeries>
          </c:ext>
        </c:extLst>
      </c:barChart>
      <c:lineChart>
        <c:grouping val="standard"/>
        <c:varyColors val="0"/>
        <c:ser>
          <c:idx val="5"/>
          <c:order val="5"/>
          <c:tx>
            <c:strRef>
              <c:f>QFD!$B$169</c:f>
              <c:strCache>
                <c:ptCount val="1"/>
                <c:pt idx="0">
                  <c:v>Total QFD (% of GDP)</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Lit>
              <c:ptCount val="7"/>
              <c:pt idx="0">
                <c:v>4</c:v>
              </c:pt>
              <c:pt idx="1">
                <c:v>5</c:v>
              </c:pt>
              <c:pt idx="2">
                <c:v>6</c:v>
              </c:pt>
              <c:pt idx="3">
                <c:v>7</c:v>
              </c:pt>
              <c:pt idx="4">
                <c:v>8</c:v>
              </c:pt>
              <c:pt idx="5">
                <c:v>9</c:v>
              </c:pt>
              <c:pt idx="6">
                <c:v>10</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QFD!$C$169:$L$169</c15:sqref>
                  </c15:fullRef>
                </c:ext>
              </c:extLst>
              <c:f>QFD!$F$169:$L$169</c:f>
              <c:numCache>
                <c:formatCode>General</c:formatCode>
                <c:ptCount val="7"/>
                <c:pt idx="0" formatCode="0.00%">
                  <c:v>6.0743751189222431E-4</c:v>
                </c:pt>
                <c:pt idx="1" formatCode="0.00%">
                  <c:v>8.2388877775641466E-4</c:v>
                </c:pt>
                <c:pt idx="2" formatCode="0.00%">
                  <c:v>-4.9869436201454534E-5</c:v>
                </c:pt>
                <c:pt idx="3" formatCode="0.00%">
                  <c:v>1.3360579778916345E-3</c:v>
                </c:pt>
                <c:pt idx="4" formatCode="0.00%">
                  <c:v>1.7448260232284774E-4</c:v>
                </c:pt>
                <c:pt idx="5" formatCode="0.00%">
                  <c:v>-6.3423918273170643E-5</c:v>
                </c:pt>
                <c:pt idx="6" formatCode="0.00%">
                  <c:v>7.763423431527269E-4</c:v>
                </c:pt>
              </c:numCache>
            </c:numRef>
          </c:val>
          <c:smooth val="0"/>
          <c:extLst>
            <c:ext xmlns:c16="http://schemas.microsoft.com/office/drawing/2014/chart" uri="{C3380CC4-5D6E-409C-BE32-E72D297353CC}">
              <c16:uniqueId val="{00000005-27F3-4F11-9E01-3E4B3C81E283}"/>
            </c:ext>
          </c:extLst>
        </c:ser>
        <c:dLbls>
          <c:showLegendKey val="0"/>
          <c:showVal val="0"/>
          <c:showCatName val="0"/>
          <c:showSerName val="0"/>
          <c:showPercent val="0"/>
          <c:showBubbleSize val="0"/>
        </c:dLbls>
        <c:marker val="1"/>
        <c:smooth val="0"/>
        <c:axId val="1503496368"/>
        <c:axId val="1565646768"/>
      </c:lineChart>
      <c:catAx>
        <c:axId val="173192502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2270352"/>
        <c:crosses val="autoZero"/>
        <c:auto val="1"/>
        <c:lblAlgn val="ctr"/>
        <c:lblOffset val="100"/>
        <c:noMultiLvlLbl val="0"/>
      </c:catAx>
      <c:valAx>
        <c:axId val="1552270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Million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925024"/>
        <c:crosses val="autoZero"/>
        <c:crossBetween val="between"/>
      </c:valAx>
      <c:valAx>
        <c:axId val="156564676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 of GDP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496368"/>
        <c:crosses val="max"/>
        <c:crossBetween val="between"/>
      </c:valAx>
      <c:catAx>
        <c:axId val="1503496368"/>
        <c:scaling>
          <c:orientation val="minMax"/>
        </c:scaling>
        <c:delete val="1"/>
        <c:axPos val="b"/>
        <c:majorTickMark val="out"/>
        <c:minorTickMark val="none"/>
        <c:tickLblPos val="nextTo"/>
        <c:crossAx val="156564676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_xlchart.v5.1</cx:f>
        <cx:nf>_xlchart.v5.0</cx:n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Calibri" panose="020F0502020204030204"/>
          </a:endParaRPr>
        </a:p>
      </cx:txPr>
    </cx:title>
    <cx:plotArea>
      <cx:plotAreaRegion>
        <cx:plotSurface>
          <cx:spPr>
            <a:pattFill prst="pct90">
              <a:fgClr>
                <a:schemeClr val="accent1">
                  <a:lumMod val="50000"/>
                </a:schemeClr>
              </a:fgClr>
              <a:bgClr>
                <a:schemeClr val="bg1"/>
              </a:bgClr>
            </a:pattFill>
          </cx:spPr>
        </cx:plotSurface>
        <cx:series layoutId="regionMap" uniqueId="{97F3E8C2-F21E-4251-994B-C38118DACAB0}">
          <cx:dataId val="0"/>
          <cx:layoutPr>
            <cx:geography cultureLanguage="en-US" cultureRegion="US" attribution="Powered by Bing">
              <cx:geoCache provider="{E9337A44-BEBE-4D9F-B70C-5C5E7DAFC167}">
                <cx:binary>zHtZk9w2su5fcfjxxmGbAAiAmBifiEOy9qX3lqUXRktqgSAJbgC4/fqbVbLaUo3G9o3jG54XNLGR
iUwg88sP1f/8MP7jQ/ny3P0w6rIy//gw/vxjZm3zj59+Mh+yF/1srrT60NWm/mSvPtT6p/rTJ/Xh
5aeP3fOgKvkT9lHw04fsubMv44///U94m3yp9/WHZ6vq6ta9dNPdi3GlNb/T992uHz7UrrKn6RLe
9POPm+qjev7xh5fKKjs9TM3Lzz9+M+LHH366fM+/fPOHEsSy7iPMxfgqEAShEIcMERwi8uMPZV3J
X7u5uOKY+wgzEmDOSRB8+fTxWcP0P5TmLMvzx4/dizE//Pr3ddo3gr+2KlPHn9cc1ycRN8fzmn76
Vqf//c+LBljlRctXar9UyR91XWr95rlQxj5XX1b/FyheXBEaYB+DeqnPLxXPwqvQRyEJkM+CgJKT
XT7b/LPi/4xA39f9bzMv1P9bx6UFbnZ/vwXuX6oX+Vx+0cL/3gAoAAMIhgLCMaag6PCbne9Bf8DC
gAqEBSEkEOzLtz9b4E8I9H0DvE680P9r+6X67/8DDsDupZr+QrfjX1HCfQxbPGBUhCGi4hvtE34V
UsY5RwIhhpEP3V9v/z8U5/uq/3XaheJ/bb1U+27x9+/6m0yVqmlU9WK+KOAv2Pn0SgShH4BuaSgI
pfQb3SOMrgI4EkJwgU/j+JdP/+p6/pxM37fANwu6sMM3fZfWuFn//dZIaq0q9eG5+uHupXHvS/Xh
i2b+AqOAwxecEIQJB70L9u2B8LgPgVoIEgoWhOCzwGZfH4j/N9G+b5vvvePCRN8bcmmp5Prvt9Sj
fK4+/oX+Cl0B+sEcggDDRIB58DdHhuArMAzgJLAMZgi81rfW+WNxvm+RL/MurPCl+VLzj6u/X/MP
z9X8XP2VENVjV5hxGlCMCSbMDwGDfgVRSXAVQnygYQim8SFkQxz/+mT8GYG+r/3fZl7o/7eOSws8
vPv7LXDz0rkvKvjf+yVPXMF+xoD+ERE4xIBXv1G/x084CrQOm59DJIcU4svHfw0XfyDO93X/eREX
ev/ceKnzm/+AOH2ou/rDh/r/fFn6/17vBF2FAag8BH+DCL1QOhwJyBh8wKY89DlD4sLh/CrP74nz
fb2/TrxQ/Wv7pfYP//P37/i4Lmv9/q/0OeRKnPIu4XNBQfuBuEgOOLnyOfUhIjAaYv9f0rM/I9H3
DfDbzAsL/NZxaYL4PyDgLuTU2P/64X+65/cncHT1ezvvxFD8/0vVn9SLrZ71HwnwLZvwexQJYleI
cSYwRPcgCMEVfuMAkQ+5ChGQxAMqECy8RGZ/Qp7v74TXiRcb4bX9ch88/QfkiY9F9wzZyl+n/QDi
DwPVggsUyEeUARHydfQ/IbMQUhbIaMAy6DL6/wl5vq/914kX2n9tv9T+43+AI3x4ztVfTVSR8Ipi
cIIIUkIaUshAvjEAR1c+gQTe51gISBZPecu38OvPiPR9G3y9nAszfN11aYmH7d8fkl7j5Wdd/PV4
4MILnUDyN4iAg5f62g5/QqDvG+F14oUFXtsv1f/XIIJ/HyBefXXybJ8XZx78Kzr393vPSwRm/mLq
r5r6rpU+K3Hz8ecfEYOt/8qun15xoeH5GVBI61693+ukl2djf/4x8CFQcKBcgE0X4NQQMIrDy6mH
+FcYcXJyYiEcNuj98Yeq7mz2848egsSfA9ITzAdMAngQ0h9Tu3MfZlchCxkXcO4Y8eF0vt493NTl
JOvqVR2/1n+onL6pVWUNrAdAZfN52ElS8KJAPaATpDnxPiLgp/4Pz3dwv3Ea/V8yUNKYqhmiTlQk
8vpuj+t8vg7y5kXrIVuhbMqivs/w0dZ+Fve1SaOCdbehqbrIubZZijanSTZ0yeAPajt4+eeQ9TkY
f0dEDIq4FDEMBEAvgQD2Qjj4VsQWCxfUeB4iNjm77QwVSzynQ+KTbL7PuyS3b4KGF7HnlyT2MsW2
vKw/1KMx+7Fg871IO7Qoy6BISovynWTMRC1X02JmU5HkPZu38zB/zvL+vdTgA/9FagFEv08BJ/B/
kTpLs0KGQzhEfMzamJStWCgU1u+MX0VkCur3mpE2Ge3WUD9YGRzwJCeM3vpIj7G0HN222ohlOLTL
tsBllPrZvSfpcERTV+7QRO95LyNN04VfDUEyG0SXHNefMGuquM+yYB2QHoPOui76aot/xyCXKyMA
fxEQiQFcZcDCLu3hgzpH1cgpmljvb3xPL6cpQEc9GLcoeJdtqRvyjbTeHPt09fvfPt2BfKNW+DgL
fQobl2Kfwp74djM0lpe56pop4obsaBAWkaT4MWBesM1CR5aeQvVCGTxvtFwAH71oU9+7y/Mi9tvW
/oEmMDjYS2mAvwshGMIJwpAzXEgjOZ5oT6fIyGZcmmF+HrIgP4AfIEu4GPQiTnu715S3kZAqS/yK
DlHbGbYvVfCQsyl8Q5l4rwYczZh8VOkU3Crc2KU39XnCJ9+PqKdM5JtCxX+gye/IDmeeEnA9QcB4
eCE7zoqySekwR57K9IqrKGU5WtWsQpEczL4uShxN2I1JhjWOsrGq1j2XwcYi2MG/Lwv9F1kEwwzE
4CE5UQqnQPa1F5pdkRam5DzqZxtEgwqC/VAInRAvSJzfFKCPoNh7gtaR5XXSAXWR5H6RD5GvUhZl
DRsXs2frw7mAg7UeSOmthzxEO1VtXT+o3bliuxLvOFPVAqnChXHqkTTym8cxN/gXE6IYee2Q4Dbs
9loMzkY16rZeWc7Xs9FtLBUutxKl3hbEI1HgWXoftsV9PQ3Dlts+Pboup3srSJz1siMJrZtEeNnw
GHZ5v2lFVi1EYMvFFMomi1SRzgsm8vzzZdy/dT7snKx+szNDDNCZMt8PAKoxyiCCfK3RijI7wi2A
jIsqf6GZdBvbDpEqGU8K29RxQdm6K0h1qGe9FVP2vsej3RFToSayp0eJKDy2U213mDG7Oz9d9shp
GCNRlmly7jZBefA9Pq7B0Q57I71fixa53MEZgbpOR7EATZnoPKY+97jXkecx5x461+PeIRentSHb
3154br8Ydq4ORMnEchvEjvHj7HfxyLTZ61PUiEwrVwXT81ZTe0/LnB3q0L0VljU7iZvptinEfYUP
SG6IR/He07mOGlzaJM3JwzhM02rkhq+MrDaCpVk0DR7ezkqwaLLIe2qaqoimdF7xCZPbSmG69lTf
wiaw6D4/Fe0DGuS8LL2pYnGbYbOSWYe2KuexHVr9oZBdLFK5SGuJ9mk2Ppkpm5bahPwxJfkby+bi
Y55NN8oWdNeO8m3YS7FDOSNRWNNwQwzHa4ASJE59rCJEnVupacjW2WjLSA9TvZEysKu26MqHIvMg
qGd9/XHqi3VbVuus0eWTXHjYr2PDM3M/h+ESiZxsJfciGczd3h/mbjmkxCxcWS1T2utHnMnyoMdk
8scgnhq/f9B9P8VEO/PYFi28qhX4xlDwxBOS+96wJh5oNS1nW7pVmXK8KfkHUbWRbgo/9nOPPaW1
mpZ+4Lql9PO49HC1b72g3QSDdySpnA8hhxNq+yxMspJUCTZ8XtYNKhO/MHgZDKG5C418bIJqXKFy
7OOqDrx3mvAnNfX1vQx8s+v7fkgaVuFV2sKCUt9vYliDOdoQ9cfBTXWsqpk+5wwd55a5R5rycC0q
PS89EqK32NjoPCAYLE2YDewuYDW/zfso9MX7Kg/pE3dTse2cj+MpdPSpSsW41F7eLc/VzHQ8LqkK
N+cqHv0sqsOhOZ6rqVWLQqn53mSExr3Edi0DiPqNmI4qACQAQR7ccc1tXM1ZBdJCrwynr3sh5jlo
h8HnIiuLnY+DSPGC7wWW3t00l2RNei+PW+Knd5TU6Z3y5nvuqDqcm1LRhpu86qfoXD3PUnr+CG6C
7M5N3mCKndBT/nkEGKRcGufZZKzGLvHrAi9yg7yb8lQMYyGWkNe7uFatd1NgKW+Bayu3Lks/nkec
25Vp9HGa2sW5dm4/v4N1JOqs1Ne/tfdZ9WYgQxeXXYDiFFDdbY51fluS3o8E9t26zab8c1vd4DDG
I26X5yEQ1fLboHLDYg7yKcl83skYp3O/8ruwiD/XtavYpjBCRVPrF0s/HKpkCrz8zgs1X1Y1SuOy
74q7c1vtWhHBjw+m9bl67lA2TIYKd9e4A1xSO9CHmTBaO+VsLIqa3He96u5nEbUQFe/PLVValzER
vIB4AW1FYMQG655G595z26Q/1RpVd+fKyOULI2STNl1x8GWf34wdm8Eto/k5aOsPOi3ZXZZjsfVM
k4HzJWzHLLFxMeVvK2LCJ4+pfAE70h5CPOU7Z+y89IWm957nuagifvFCugRI0eBlznwddamlD6xF
atl67lmYIV00DvFbG6oSInLPnzM8FBA8enHbUdVCMNFhMlvJn3Eto5Sy7J3Xl2ZJZqs3XWXEQ12N
t59nNqmMp4Dk11VTqcOQZnIRhKm+KzqJE5nNgApUgOe10RNelEVZ7Ms+3GDaieuOYHHdnIpajnrh
mrJJghr8MHO5t9Ulxcu+Db216NL5AeuEDRCFrIpI2fCbrCH+UbYyiISb1T043A1rWtZFKod9JIt0
iBWGDeWH+JHpaby1rf2qRrNh3Zt2TqRNIUgEM96kzIqkLIv2bTf5L1a6+Qbp2T96tT+tdFhNfBnq
mezBxULIwRKvQ+Mf+dCQvTgVCm4L1rbUb7vTN6XJQdA5v3eew7Hf7PSozW1xKtq5Itc8NJFQvLsV
85tioPqmGrNN2VXTgegcJXAYaCJ1g454JF7iXBHGPUn947kYT08TxKVVjTIXvUvDIbs9F3MVZrfW
eusyR81hPNXO7Zakn5Q/vUXDaGONwf3OpRkj0lMoTUgB2Jg5S/Iw1I9VX91kRTFcn2uzbVRUu97b
n6vO5iLCiOKtmygcJUIXPmMiEnnYHobSZw+N7FeTdNlbkxq0qNtg2MvBJwDp1D0iXrg7F+T1idGg
Wc0kezy3+6qBQPnaKbJxq8ZJrYepLXfemJW7rqjmOsKdgXBfGBODujaOy3Tr+7Y/QirVH89PqWzy
PWY48SQ0/dZ+7iQoy1eCNve6tCtIUWs62/th4Oa+BcgT04InUy2fWhV+Irwrhkj6RB7yiqpdVpYL
Ctjwvhp5nsw0L1e6HbN7l8tFFrbNs9e7okkypsYY0pk+i6vR7HyK9gA+mudAeMtGh29xURtIebwy
7gKW3Yuwhayjl5DstgjnSR2Oap/3tdrPDVf7YpiPgpWQPgMGiLgdvMO5MDVpFoPUxaPwpvammDSF
NCDj6zxULu75PC+6eQ73LW/C/fnJr9J5O1Y88Zo1ttbB5g3lgWYKFnl+5LqYAX6Xcdr4Lsp5VW/P
60N6iIw/6SWhRbrkbU/eFs4tUuKXTwBvil0aDDo5tyOAMhE29XxTkA5fw5AmGrSZd7OcaOQmpG5E
kz2ZvHdbUTZdGDHGym1ToT2acORr7GYAGYYfiMX8ID3RLTqswyhtWkD0GmSrKN2Zji5GVaE3Tlod
l4I3N3WxQ3gqHoke2m3j45VMm+FT2KJVFQIw0Nw+dZWu4xx5zfZ8UNsekA+CgyXmRUZkBRom3R7S
nl/C2dhbUfMh7jSTh6Fvg6MLUVS3KFhlTYjjs15oU2b3Ydqs2ST09Xln2AJ99FxbJRoI26joPAtR
u+7KRT21JJoCeTe6Mr05F5V+UCJ9KkQzP7QFfBG2++Jc8yyeH8qpWvpWL706m3cdS/kNG2d+U4v6
U6O9MZJAXayzMhBr2dBpl5+eRjXAkyV9Ik/4iMvmrhaab7rSN9F0qlasdkc2mEWJpjSIST+EWw2+
Y2uyQUeDa4NVlXfpzbkQvCwWLCjhSOA8jxke+UqTlt+6ghQJp5VbBr1tbzrxrpAZ2qvXIh+7JtKT
ny6mdBpjjiGpZnM3mSjjgUumfOri88FSDOerrKafEC10gkjmypi3zF+Gad3uvKy+rsOpX8mg7df5
FCzRwFTUaq/Y67x2hzIcROI4xIYhcxqguaiXamS3Xjj5UQ3gYDXUrE1EA3ueAy6PVeb1R6cmsWw6
c13VOY5wVVTvENZPwrPdS1a6RDKBlkVD6AaLLIunLg8PaQOkD1BozzkKi3dV66nEznreFayikenJ
sJ38YS9qV79zU1ssnPDSTTVXwVM66MW5nai6XDaenNdFb7K3mX8z2Ds5D95LbcqbvOfoncodi9Tc
2IdqkGoR6sA7ToiV6zHjbpvNYblv/ZItM4yf+9aEADfnbhWYVOzKoii3MySZaxYO/aHCfb0cadfe
EprrJMcZfvTtfmgDFIUOZQ8jgiRXDSM+GjeYdT2O1bbxtNtPRe0vTV2aW8iNRKw9Ub4pA5lHpRye
JB7TBxWoXWFcKCNAhr2vulOcUEk15exlMPiOppl+1n1nItpn6VMdMBfjKRpbwp6KmQIXxGTwwRq8
QL7nyWges6Tk9fSRo+CTKv3xjeoEiw1o7ZATC8wZLm87H9to8iZvjXhb3p4L22FIkS1uVw4IJRm7
0jWJNxG+6FORxaYDtkdUQXdMJ2WOwC4Mm1nMd+Gpdm76rdBhTRbFgJOihYMwVtkIQRSKLu3L3djO
m7mz1UZ11i07G/RvR5IBMGzV+84LWzhu2OyboW1ufDogwHR+NNLZbZxVw/EchnJmhiOk9E8Y5Vkk
WGNWZy+kjJ8vaqzMygCWAPQA1fZUlboNIPmT41G14TIbOyB4R/sL7mr+iY3ZHXOD/64JJYkAZ8k7
L+1B/CBPimoa74PB/fp0bgs4He7PT6PyFCTenlkz0s8LlCN9DOtmXmvUFttWjt0+8AhdNmPPb4Qz
VTIjTz0VtbaRTWG51Pk7NRCTRU0fYdafzeeOni7vCZH2TZuX67DHXRYx76axCI5rCDRga2tAlBPe
2mlcOq3zFwghDy1Emzdj67pFCgzFngbzsGdhZxYaz+oN/NTuAXioemu7cVzmnX9XwmXYY+vkuAIY
O6xTCOYPDgXvTe6yDw2nbwNshwd/JtU60BVdAV5oHgNcPJ4HBA1wORTPzX3fGLmhbFIrxGyxa9mo
Ii90KVC7xELQY+ZRMbOtWzy9k6OfJjUwBJ/by859bi+a5uvxr+2Z+Jf3SPBXK9trtywqcBRDWFVA
ufbpY+sBM5sBKxtDupo+NsTQ9WRSAGmnXqOxt6otJgmQl+njDBcAK5vjdnHuHVM0LIUOgVg+9do0
ZQsxMRmV8GOsaCiH+QGQrFjPAJNj4ucz0AnCOxiCnz7XJtE+VACqT13n4TXu7+sKu6M7TTZjaOKC
l83mPKJTrl8WuRSxNzaLvsvoXd1YeqfkoYT08xYQEr0bvV6v5nHy4t8G6JofJSzxcB5uFa22kwLX
cK7q0ysaHLjIb2cRB14GmW9H7D2vybxl7Qz5+6l6Lkjt7zygUo6oz919VfN+2QOvm5w7TZFlKy28
MHZkSnrIJo4KCN2bUVh+09VeHXVjV2wQ4OnPbaffEyYUdvhCudABeVI4uz4PHKqjRnl3aGbbHSYI
4X0SOEpW4GWfzx3nQgXDTe+Fam+YJIdA5ftAQqqHAlnfUa4AzIxDsKBpl+/4qSg8le9QpYc1XOYW
UTCg9dAp+W5OlVxamfnrNJ39t0Cdetr33kKmWK0xIe3SV9p7K0u09Po0fZQQINOhmZLz5kRhCj7C
L35pO4zXo8/18txe66/b0xLpJfCw87tvx1ufvh11DbS4ne1jKGSwHPuwX1hfQ7XRdEWDAiWjlu5x
QnO4nmcn4nNvDsvZtgEwlOe5uMf9wsvCXxAImjhwjO9rvAVX1z7TEO4bwJmRLR/G9JYwU0XnAc55
71LImO5pNvcbStpu6XWpiOZgAv4xo8+h7YNjaYh5sgNdU1KqO9ni8jpIzTbNgjdMeA1M9rNdNqU0
Ic7Tz6kGMJcGRWwbwdcoH6qHgJd3bDSHCZtwU1TFfD+koln6Y5EtRjvM95WqO/DgsNcIRP7TVQ7e
q6JqNzaTbNPWLN8blDdxQ1i3sFX96Zy+DTS4p6hqAE2Ut+EUsg+ZVs+TB/HRPTFfV7fZEMYhybPr
0RvNbTXp7ijGcTU8Zbov3nZ1J7e4kCgBLrt8iwpbRf6Q99dOAfVa1gGPgFYQiz5VAOC9cdz2wvir
EGl808F/rcRpF3a/TGnxhgRAqQINGo048D8x6T8HtNmWYWEe+s5lCSQc7VYQK38BN7hkRVg9lM7K
G2r0+3Ozn+p+lenGj+xI8jh3rdxSlME+Jl4VjcLR91mD70Fh7WMmIM6iaXwGUqy8D3GTRyxX1Qev
mm8h2ts4D6xcDWrs7vMUrNm6xmxoWnT3jcjXcwUATY7IJSkf6NPk5fOihsvPhS7ShYF06F0OBEqf
1v37IG3nGOUE2NVaQj7iptJbgW+tIjYou+urXMQtVdWqb+DKEP51rAH3MfdrGnhqJyzZE1a8SVtB
3uQnDr9OB3ojbaYXkO6qbYfCJ515Ikm3Z2sSMpoEV7lMziTq6aIjdm1R7ODnL23iwVXZoQxY5BXz
vM/yto0BKph96fEuom0THHE+DUsOQDZh/ZStAQDtRVFmKAJ6o/SikqfkWGQU7zLk6UVH12Hm/APK
A7owahwj2LLTDVGNW6fjcPA7uWGtBbjcy2Rkwm1nU26KsFjgrIxnb1iCat27zJAyqW05Hn3WHd2g
eARpaHC0yKGFKIG3EEW+7uH64C2cl2yRDeqmVd3CsJmSqAoryKYYXc6p1FGteB4hZIK1z0t6PRAX
HFUP9yGW7Srd3CM1433fafAOzjO7emLpqvMyAJTY7CCHIxvJxzhQtC4SDf+msB8seRqUEyvwLfkD
nlYC/ontVsl8N7oeFDPPaoqddeVCEQbkWwVXVqdbn27M+QY8ZFJmTX04Fyk1+27QNMmHprmjomJL
MUIuQ01329nR354+GxEI4ButmEtszoZH6ppH3fZRqlt6KFhurmmPQXm+1y3P1VNnO9T9Yc43XQrc
nyqIuXZITBFA2/cA/sBLN1WYNDmXCYZM9xRWcbGE6gkN95LG/iDIdnbDNa0pzDX+3vDK7RrdDrHv
TL40U06vZyB1Yo97cj2M46Lj0siokzmAVnrjl9PTxGez09lgVnUIXsirpmldhypYFKnjSwMRCG7R
IO4RYzfc7x8pKapdANeW7ZDNi8qvxdIUPrMRnZ9c79Jd2fVewkJIOQtXw11c2OBtIweg4Pz2Ict1
e2yB5aGdo3ddMaIIDem+9jh58FoIBj2coGg0yt5NLyl4zTuJ8nTvpz7d1UMfgOXS/n0e2iQYKr7x
J7ZWWVfEGq63zxQ29Rsb887WkOfoxSDKfD/M2UFOI+RM1IK2RZolQQ4o2MvuwLXym7ZxD1zWdGt9
6xaaCjjMYV8tq6rdha3ODvADvz5qpjvtunRr4L6oq8LhME5ixYOhfIJIATJ7nZBrJI8hltMx7O8y
XbcxSMsg48iacTNx9kSpNxxq1owHz85wPMErL+YCaGjPD+UCbnHVLp1ui4DCFu2bvj42rnuY6zmI
6sHne0nbcFW3eZ20XfGSDZwfTjwfsEQY7tebatkTqh6auePAKXxiiE4r6ol25VXgPeBGGa8KA/dS
wEujPWQPZVzOQwxXx4hHtAHa9HStZ+dx5cHF81HU6KMORn8zUm860mmKSyeDG4V4PKEU71qvDHcG
zZEZnbkWQzlHkNChyM7+GzMDMhmEfpBwL7LGBUFRXlK27zh6brLKrPqSeJvCwxz0NAL3opqiiWXh
Q2ZMOr6rDPkFuPZp50tKk6AK2qSCHxksVKcVnFb3xEkDNCKH0w85HDgEXt00wEJtUeHEtc5ps+R1
Gq48hDRcrxcU6ChgbmpdTgnWLRCN3U2AAJbVygxvZKGDCJRwreVMFohX3lqFfDzMM/z0iQGwo7LY
5F7DjyMfXgraAffVU7gv9Bq8k3MJCpnsoxpEtsKi6bZZmU5HOZsuEQSObRqibkUbke5GRCAC5CmN
GlfOO66Dd2lLAXQWPuTik3wDvzRqjlja2LqG3MAugxtIDyWhZ9xjafn/JeLMliPVuSX8RIpgHm4Z
anbZLo/tG0W7exsQQoCEBnj6k9XxR5yLXbttd9suQFprZX6pZseHqVScBi8brvRmTQd/cRvqdnho
+qirQm8We6+FRb3yaKs3PqZ11qHFSy2sI8jI9jBaf67QUNJa+qYrmBIaOys/GQvygXp62k/xXGQO
UEo4yBlDiQp3lvmiQAaqP7UosJWh86syvPJhmB3ItkYFle10SqDfL2Nrj6nsnoyhB7eGuopkHO9C
2Vy7nkPro9NaDpKbot/CG1/Ef4R4E7SGuS0zP32NOASLbhW/0Fb4hbPQFWVLi3HsRU2Ggo5t/9Bm
uS7onGxlM2xrTaKWVA1L/SKKISg1bR7gGuFqtPc3kSR9c9HT9EqycT7Mm/z6V3KlTFjdhOyE6jEe
BYD6fTS3CtVjXXYm5fODIk5A5/tKvmnmtmcBW5g32ZFq4RVUpfNt84LrsxmsfDUAhQp7l4ZzEo37
KMzbL88pUicOz58diHfRfTRciGBVZnD7qafYbR4ErfMm+aO2YL42XnRyqb/34NRUo54we/RLdO7D
bimgoHnnVXrvs3ZJ0acox5Oeov3QBcF+Y3n+MrYxRGG1LaU3UkjrvmerEEP1fkDLtA9a3D7lO/TQ
VH0NRLSFn4eQblL65kVNc/Rp+jsjs771KvtF7g5GrHgLNQJS1Bp7uPXdboFJvA8oXy7BFqoC4CfZ
YyhShZTo/qjkcocBo5xsGoNTMdkbUTUQio0YWM0rpWWs1k/iukcIy3iI0Y8cfF+QK9vi4p/Cbhg8
3sX27Mlk39MKY5JO27j3t/ZPz/3fgNR+UBDDV08RQApgfMATNCWsv+Ta5fgVYJvso55DV7R5WpB5
iGrWZtjgBoFFwOVTt7Jmn0VrLXWO/noL+zLoh3A3OvTX3hIW6JPWnca/rud080vAWaKYowgMhoyn
5ySJ3+As7dO8P1B0GUB5zi6IeYEeffpsWu2KLQ0eW9c2lzmzYzUGSlVMn51UsoBq2p5mrY9qmZI3
4ffVFDTAtgTVVYJ6NhbgNJIijgdVB7DFr520Sz10o6ky2S+vG+EA7aYJ1URMb/NICye1uf171jSx
064Z1qxyfkBq32TBrQ364LYsTRlteVcno3qjnKqnNvJrlc0QafpvTCnquGJpXdu+s9Uqu+4X6ftL
tvRPo13bsp0jeqT9wt47ke+dZFWYs/YJtbK7ObAxO7gytRgz7I4o6VXj8vxz2JQtFh0u17Vj/R7m
vim2xvN382Cx7WLLaXt103PYvlC1m13aXlclaLmQB9fJ8dwuAXmZl47UgRlcHbdT6VOwOWgv8Fyl
GYQveIV4ILK6nfru0MRJf102MR08Dg1Awi8EP3HTUeOeldfckpSsBQknVukpGOuGCfobmsQwN/GX
Ha/oULYCj6x6ayPaPMwSI0XstHxIafC9uH1imL9rhVcaPonzZuNXCnrwoOLsQ9uk9hYvP0E2Hepe
RcAb+sziqeT6SAeZfaScXDzjKdiSXnsLzJEiVX4NWgjT0dYcca39Z2MBM5nIH/9a0RSsC3tslP1Y
NNgIHzFB+Gevb4/U41gyspjmcbmlRO2WSNoqtglkutDlH2AQfk9AAB7WLAJ7Gfb0oCJQARl3Eg8K
g0Dr8I1ndQkiGtaybeFmE5/V6ZQnVSyjBgU2469rlxTeFqN/jzaIeX5Wqo7efIxcR6joE264Hr/D
wB8vCY9BdXrugs3lLQsYLaHwfGknZOXGs9VQzpzbkh2FbVHEbdmNy3TKSNDVbd/uRaT/g2NMyjjr
83pD+d+1OT+DgcsLKlpVELR9+zzsd3BGH7ds2LmUbqUI3Q3VldUm46hdC4MsIl3dcuzcPWe0tol5
FxYevjDws+PB7jeioRbqVP2eE/sx5PP8J4Jso8y8C1r1aj35H595vovyJju1w0oLCusVJB44t0Wx
XyaCHZ+vY02kHz4DtWZlHKFdaBp30iA+yrkzz0wG/XnDdlURhrlpNAWLjfjlcZiYCfaPXNDhhTNM
giZfSDnNAUFP/58QrlILY08hGvthZrL0EpGVOIIACo0ocwFoQbqpKZv2NvtZd/NUJNHXkqj08HuV
TvCnxar1pDy2E1Aed62Z5oKs3pH46ysUm/6BB0kHIrd/T1YYjqHfp0V3p3ida7uSCMxdoDD8oyS5
KbXazNu0NLWcR/JAm1tLJl31mMOrremr0bBt3+hgv6TuJrYg2vuiJahTEAqWDX2KCkdStys+xcNP
EJik8pwwpeV5eKBx7Ip04O3Vi/+E4j8vEFOZy2V7yjv+E/fNG5sme/GtmQrtunGXZVDygCUn36hv
bTgOGLNTsZNojmsyJXuzOV32Gn+zj3DD0tCaoiGJqmzr8x1r7CdS03tUzvQQCg8+GRme2daMXxy0
QGnc3GKKwRzgG+7t9X14FnN6VS3NdiNWUTWqtYz1SGHC0z2bpIE1KOxxpGllGiz9MPY/I11DuDIF
iRd99rp3RdLmcQ02VMKMPGTWb/facb8A+/pALIsu7aI15rixOzBbteMYHT0qsCaj9rAl9joC58WA
Me/hJzVFMNp6GagqmYNjtW6DV8kR0oDNI2jW87Q8xDYYCoyk7BROdmeblJ0JF/ilupuvmg/l+x9j
ngB6HbcDt8s7MTCH+sX/MJ4ZK1SN9WXCqStogKdCwaDERhnZB5yLEVaYzZMqTfRfULZj1amWgXjk
+0Qn3VF12XgmM73pJc92hC2HCW3i59ZHZY9e3iauQTWbyw47egci5UPgKd3Dw5IlC5uvhVc2Gxje
R96UyuW2DHCttzbPS8Ngixoz51ByEtRdCn3Ht3WTxU21WgEqk7yFAn1WKu1h7ee+0IkQRR7T70jm
Y+1oX/tiewfQoctsS14d6MldwtUvCi0bYuv05UuJrQ2DgDPzBPS5YaWfyipUTXflPoCUkaCdTDDA
U8dAJVgMcRxNnedcOXRfo0v4ZUqMKNMFvC3cZgwuEffqlaigMB75688KzVcSq0IHsLhN0BxFCoRW
gOw5RaSQrJ8LlJN5lysfitnmQMzBjjIQywsj4pc1IYetXdwJ8TNaoPU4Y6RcytlFu3ZNp9sytbcs
n99t6KWVpj+AnV/54i4hSOMdht2XfPODwyXlOSq4sq8DykmXmcdubYMTGt9iG8LhsoYN6gukvFGj
4e8X8qhEf5Z6NC92TodSsEmXuQUlm7crTKXmYlMXFKkXPyJzvdRp176m3nxYkh1M8ppbL6+SNXg2
8vdMo1/G94JKWX3CBNuYcgnusKQIY2yOoC+xNa3nyaN/s2b4M7vup8m/qd+oI6fZS9CN3YPwgptM
467M+RyWkgB9V3AlK5c1ny1c4SLH6ilX1ZTZ7E0VgMa21G1iKtZ4zVGNpuzMIgsbTsGxpxA+fAGd
3xvYgXdEvUwYey/haQ0HtCcILBwz4+FOp+P3HMETzHNX8DbqbzbhTZnHBu7XRPexjushkq+QFd8S
LcHQ591Oh6rfG72s6HN+YYyaCy/xIemjJyr6HPh9ksq6X3tT5UFuPlZ2idVi3x0NeSEAbVeRc7/R
R2zlliW01L53Ip4M4AGjYpqfvqFtGTXhM7OLV2T4jyTkOvAtOCnsJI9bEwYFhAl3oUdMYdA1jD7P
sLZr4cag6PeE4f5HY+oKWAJ2JM8ZqtV10Do9bROoNe3BL+NG5Lu2HVglJFNVpkcQYkuwVlJlUYnk
xFzFiQNwMzzxVfEyFhnGzatcfvxuEoWfbRoy0Z7qX0qRuer7vL3gKexLZtoPjK4eNjxX3dmGkmzb
oVOzwsWxb+Mot5Oet0sAZZ5KKEBjQ+JTHsvm7GP8K5NoLvxUeVUwosHCWFIIDZ7Vh1ZQDmoqRmmn
49jRU9onRZp4L5AxP9cIQ5Sb0leR4IIANoAtrU/Y7mFfYfmjl3TQOvK5ORoOmsFvonehdVhJMkNR
1upG1u4a3qfP2FKQmuZRxUuL+9sMZULHk88OYgs/eBEJKGkQS3U9+R2eVZD9QOn6ggN+q+ZtgKFg
elapVXxQ+UApbPUgzduTGIauzjNfHBVLhoJspMcDvT3ImE2XFq2Lsf6j8W1aJjFmw840O4Q4qFrn
ag0BUCzrEdILCmGG/g7KDr+ADEDnq5Or0N0uE+nzwCP7OAJwd2M2lm5ctoPXp2Ubk99mY4XA2jwg
JYIhD4JAzLaxSrfuyd+iEKNEcsm29gDghFr+2Gg7YpY/MuwIZwxuaRkH2OGxHVwZ4NQyGEOogTkk
3uhx20x+Tgx9RWTzOI093puvPPh84NltjPsVBAUinesJ8iCPUnceBnk2LSRIHaw/m9jQPAiD+yu/
/UzXbQo+nuaLqFAmw6Z9m+d2LJjPzX0M+PHsit2965CXGAtPRHmlZLiV3fI497wpAOLv28Q/xiC1
94mCGJk5GIpufMTuCvCaQwKg3fQ4ipfUWfQQnu8d0/yYTSktFZZK4ZPlk3bbec0AGWXCAiHp8Azk
Hjsvc47tI4uLaE7GgroF5N3gZ1iKMq6GEdNgtz4hBYNDzeD9l6DVKtmTXTQPO9p10aHR4SFNG4yr
q4s+vFgQDH/BibGFYsyemhoGgID+3tcub5cDCOanvu3NTg3OVRFed2ZQppAm4aX27lNK3qOv2RA0
AK5cDA5aodngsYpMl63Ej+3yB7l4fsWoOgQsrfH/h2Xu4lOEFQ/jdjknGB78KH8iEKROG/EwdY30
iBo5lVmXfYoZ5hAWNPyebHjEGD++N7w9DEBBWoqGwrWZOWoAfV3gf3ficUjm7mh1es7ZA/ApUcat
SjDTksMAsLNqe6iOG1/fyHwJUE4ubi9g9rUrX0vQ+l0ZIepSQW95bBqLdsEDotTlwwNEiLawKm+L
aLHF0MQ/0sbPuQD6qfvfUbRifWzu2CgfmSr14nnmJmMgvUuL0W+KXE3QIhab/vHb4LkNAwBzk/cj
mWj2Zo5P97cEI61umqRCefg7NvwCifNhmPOL6fMTZHdgX9vwOgTyu0V1REeVXdDezQUfaGUTjSIs
h8ra+Kc1Mx6SRSKe1ZzyUQKI3frSrEiXWT89DzbjhQMGUSnavYKkPs2yZn3HAA3pb0RLfnB3904v
C6wDbMYWu+zcRxQtdecVwf3pG8BmF5F/iWnXFk0aswJc768plmxPMn7dj4P1q4im35Ge55rSEzq9
jB1y5F8Kzd6x5j97PgKYoPZRLP/FnB75ki97i4xLwXT3BXMR7mOQ7/McuSSwM/GpC00dObKiZ6Xo
vv597t+L9skOMQ1ZrVn7K5xNRVHJTlMGCGt7ZoCvjlOY6oJoFWPfGeIT0Xl0Ir2VRU+lrtO8g+Vn
WzAYeSG1Rrgjcwi/kBDwJ54Y1oakpHw15Uz2ax5ppPgMPaGzpifZsqzomgkZwzxgOw1zvYB+ffeD
7FEuMqndFP/nuwGSXAtTAtV2ZRAKTSnz87IsPTRTjQoTQtGGUr4M+HZpLlAd9BieusmFJxYFEi6c
QZfE5lrCpIaEPwFmj6190GnIDmuIvF1I/KbaPCQ5IoQVnoP7C/DHHg6ruOdoxrwKNDoJ1w3LE8zy
EtDPN+u4ujYj9JGgJR3SQZhBmbc8m+kcoqTfPJ9MtYvXtA5CNb/kDf4ter1/htg+GpB0INqDZsyi
j1Z6L3LMQowTLH/oMegkHDJBv+qXfy/NDBTRa5JfUsEA3vRsXjJwm+D8EFDx1wSZA9AYu0x35HFI
20tgNYcLsErQWV5cLIxD1LT0Y8u66QTPIgegmbUILAavI4x63MvoO5NTc9QcY08gvcd/LzhFAaU8
znUFvecjz1pw+IkzJ5FFn55jA7JR9gkRur4iNGK7lVOkDNLhbB5cMmdXGbZ5wV2O4Af3MGUNzUsP
WvsE7Ht6ykYKELC/EbPCQ4xg6NhAk2p6pg6O54BIFhRDKAU9Dv7DRA7tNxqhSG6rPJg1/i18sNEm
vSKhi/XjbetuzsfHFJAbhs7+Qwabvi4x93YaKHDhZXLv22B7SdjSlX3SZDsdqc90y9R+4X9b+IeH
IRpf1q7rrj0124PnVcaDg2wC/WhzqLT4rmCfTQO21DNsP5sTLk6J97UdcwhW5xzUBoQ+7kpJ+yuV
kdxK0zfNqRGQwyJ16Qbx7kgQHTYfvXCTpc0+gmj22PxBiM6e+ZoVS96ji9cEKybMvCLK+FvnfiZn
IadPy3UTRF6drsjojsaK6VX049sESu6hCUqJ2Nht5P6F9T3bN3F3CEw0nWTIBl5wRX71yfoBTGsq
aSSjk6BddELLOBzpytGUD/6ph60zFGjhoJdMGuLgx5ZPYNV6klWmm35WD4mrCGDgdR3WdpcmYnsi
v7jPsoryYLvFEPcqRXpZdXS499dQ1tTQZE+cwN2B7wqm50519UAYyxDs0snKmJw8An9iHeHHdald
T4E4CpCy8Omudmmia+uGMlsytUskHo+x01itoOee1xGqfoKY8x866z11afwZh2ihbRNge+lRWDFH
+ju96rCcFBt/s7tT2CVPPtJGdciHcQeKOymF7+l9zPGk+mmT7PtljdClp+Q8dDDEUT75szHqT8PI
n41nAEebqT8O43YD1P3hIRP1N4vTwn430Ia/0sm9WaCLcDSq1u+CL5WrvMjWIH3JxIzdkpPuCuWk
PbI0AARHml24RNsDlXFY52xCjonmiEetBgtTz2/R4grCKDTJrvkPMc3ppldcqHAIjyzzvEOaRMjr
Kplewin8A+egWuja3/JxmmAccg0kHlQpAPcTCkYLEXG078p6f+ziDz+Rvoa6z/9O6aQKVHOArNaH
/DbGpHYiERe/m5Oz9WIgGKPJYOlja3W6G/5GwCs1pIYebMuSf3J4YB+CjUnpWga+aLuiW4IK5Wbo
6zyXhxi2Mn5CBt9eDctDAvGxZoOJ3tO2+SJCxf/hbpZbSOPTrAKvEGR+WXrD9xLN8jnu/JIRNPMt
4tSV5w/i5KWhOLnR/O/l/z/ETCTq2GzAujrvGzmfZucoYhIx9JRi4M5/bbgoDDPkhsNC/Veqh+9R
I5Hw7yN/YGFprYMZzujrCDTqFXrbtgtCi5TP/UOqkTNAT5/A38KHgtuyR5LnoZX0AQx1A+KeJPsE
hImHuvb4/y94Zn1MtGhQCZynf5934fa/vzE2y3zV5DXr8t08O6TRpu98upfdluEzFg+ziFdxhIvz
i0QKmcQtD2seNOMlGEJxEfc/TRIR2pDHtODbaCvfQMCYnBdic2dhfg67LCvW2IFYvX+46IYi3Nbi
yzAI8zNwKdQdJw7/virvX+3u0RNjkLiJYpaOmOJYVzIcKFCs0FW39O7WNvqPW3R+ytb8Cy1ke0YO
sASpAZjdxdGBHKftPsjuwly+RCBYDCzJwqfeD03EOfe2PxzruxjypTazlRdYZfcJEc4+r7ah3Yo+
Rt5sdBbzOz35GI59BQwDEMm0M4495qt9IZHpHpwKi61f37NMAnJuRqCI2XghrTZlShj4wrD/Dgm5
RmL0TsDQkVQtQWXQ2kXrCfu7LReWtrV3FyBo60HLvwtdvHvziXcfXLBr4xCIEjjN+Z6X8L35Mwug
sUHKHMUzAIS+sn1Y5DlBKtOlCKA0b7ZpYUa15GnZHhTDN2ahz2DpoqZuy3rKfKDjroX6S0V+ifMz
XFOkbsP5VdpuO2YDTDgu5r9jgLnIWzN5YAt6nbgpxp7cQhccF5TQGC53OcHGQxyh+xtvvqsn4z96
dIFvnngQu0dMpdNy8VOvZL3BEjTQD/KogvqK+UeqB2vDofKwrUgEWmQym1+56WptYech8bzWqid4
sKLxAcJ2/wyr+hFoxi7z5+Pq4qNJx19BgzxmOANTgUHVlzxC+rbJK1htYxmOU1cGQeD2wDa9uhUh
NFBEgybfBwM0yduAbIDVE+g7vH2gwmG5UH5JhrbCM/8e2wXo2hTd7vv41qO1pOQBJ62uh8lvoHbB
BACKkT8Gs3eTDrXWozEy7wDKjiCQavDkCYxn19QIQqAeS0CjbhH1arKH3AJjy1DQFxyZU0cyiQt4
Nj3S1ZWd6JnZrq/0hiEey3kr8N5bOLLxm5XRhuQZ55XMAF+3MAzIEv3ZgnUH3GytoDvH0FIB6fo5
FoNHWZHqrL9YLQ8jT1WRDPTFwVakPkY9EoHj61d+WrmgxSD8HKI2xAjdHoLk/jD1/D2gaBUSDF+r
h5MlhNsRTz8xeN2h8U5LvF7FOF4x9Qdxj0ma8abe0Jt1/SNC1b9XzKud3/2NOvoYkhHaA9OQbOQ9
HydQ7r3o000X6NtpvcjIouWmQO1xTySWXi27MoVxW/QTjPBuTPetb4YCXTeG/jawNe3CMr23Lsgi
wWHSSCDCX/ZG8q0iWms6t3h0gyNoFkzIsE6I4DUoJFvo+eCHC8L/MlpL50PliS4GUG/VAUMctsRh
j0MLZIN2DwX+aHyByVo1qvbvpQKHMCDj4NQ5TkJaYmgdgPH6/x6/mhtIedm9VwGIsUcwr0qU5EUi
+5qjneyRwpz7MNlh1tsIBkUx+Z+dFz7bBgnWCYmSwvXr0Z+AvGneBxXkj8Cmz70c73AxY4Xi849I
c+iL6pJ060sYQQoKe/LGLP+C59QdNbDqf71z1DdDvXYC6lr73zhBuXTMfPSmQ/+2UdxM9ujC0Z6M
aZFyQZCiAFr+PCAevOtVAoT8/qKAj1Th1I1F7pL2nDX5m7ICdlQnMXEECBgItltivFfGUmw4/bNI
CQKa6d8AgUQn4JhMo9n26Brg32yWVRaOyOAFCKSH4ENIr8p1nkFkDRgmfF/ukhyRtKxpMasGja2j
xOzlGnyuGXCQyIPQiu50qZNtggDS2z/a78wJQdqfEc54xGd9XrvtY6bLNwzXCieuuT3INFZhmXMO
+QNkTvBNyLxLDMfi6/tiEwt2fZpxaNj8rwhidc6W7eL7VFSoOvC55BOxsG1EusA+SdnBDm1SRm+Y
RHSVeZsph/V5QWDHGyH7QDFcalgXXi+DK6J2hwZXHFFEVTeE/+eZddmzESSCaT6hMb/KHMfN4FIw
zEgOI7TJ8qK/2/jIwrWwqaZjil+p9nCqZgUKfikwIMGEayN4vrPvHTKHmcdm42Hw5MfgxaxEL4Vm
EarbxI5gXoGIcL9mMn0FmV8ZJMxKlsHVcz52dCejMqXdA3Gg/sbOxNUKNALPUTmEGZqTBrCLB9bY
8aVu8fRXXrvBzkDibIGqI/up6Ig3HwOHaxLMwAjhEkKlGVfuHeKBpkUSmLIhQb3lhuMQpuAdeUu4
D/GfqQOb5G1wl816iwCI4vAEWWpNxxITGswsdwP7c9YcIJ5K6c4t6R+sMlRHb4ZoqwDG2xfu0M1v
WALYnbFH4OyxL5yweYbnPiLQhl9eLjB5KTC8IVdYjriX4WRKWP9xnXS4xAErFo7+ftDLVtvNKyUL
ljrqJDpb3UCYQtlDHzgXQUY+6GKBcwg0xL0Vtw2kdAFnw+59NSaY3XFOQtBOPx1+5ROMfUgQw4sO
aBkN6aGBSbwb/fXk5XrC4t2QNOltd0xbcYwMmi0QFV7ZdfOh44BFKSop0qVVM2/xkcWb2s9EPKdZ
qve5M+B9qk34/0kNgCoQVUxh/KpWkVOXxxckocHXuHg4bzj8Ad7EdMxaiYxhEkJSOPoJWjiUy+0g
WtyWrZrb9iFxeJ/dxFYs53lH0uDLgudDbJQr7GbN3nfAAJPhJtDsHnAkQoXNEvc1oUsF1g+0R6Gt
d5kGaw+ZzTZAfVbt+B9U8VvT9Ji/wL1UIsUc1eQvoaf4VXH72WWKn1I53Tuky5LZU5hATw9i8SZ7
c+vXlWMqU2+6L5CejeFvzzGKi+CFCvV4Qj2tBxdcPK66B2Xi0s7quR0EGlwtst0WI0lC7kNA0trK
WG+ohm37Erik6MWx2RgffHnGQaWIGXC26PaI0HYlfuIHtE6FGZwOOJWmgbaBIQodwQhcrBj0BtkQ
U62KXtYUS2iM/S9Kl12QRBPqx9UB76w4WE5kAfdUqG7PH31/FiDGMV/7mfnb9B1yA4SWXrZW3irv
wN7TMDG7z3AeRo2x68mjoAGb8DQ24bynxBzs5ugJYiTkvwARLh4i6iAgg7+E6X616BIj8FX10tZs
JEeRRPAeI5nBAXARJHS5kx3nB+2Ll6kLf4dLjHYmCtihx5kQkIElqLldIDNziJB1A1ddbwsdC3Xv
pNNkHyvKjpNtsFztz+whVhPaCbPahLRp+M4i5KsQANnBI7bHfknzUsUzym1ooRLnagc29o+FGoJ+
KIU+u/ZP4M1CLGpo3g0uzY4aBLZYPB9Z1JbbpH6LkL94Sad3eLPlGLhnNOB/A0PmA4r1TuPA+T1m
M+g13e9hVA8MecciSs1YzCJGjH0YbmsWDmB/RygI0wplHynr2mafMBx/jeq303NWIeD5Ok3peRkn
2Mwok3qbIqDOyVw0cnlKbbJVvP+Gu70jQQbWvo1+pQpRSrkhjd30RhRRw2+iR9ZtEKF/yBKQfqvB
sosJwvqY2kDevXQdG4/gAuoZx6EUrBl5cY+E3kl7oGHC7uW8vQ+O/XjuiFb+EyM2KADtVZPqNyjD
uOXTpvBeTF/1SW4QAyIPMrAwzXDOGsAElLEYjdqJQcVE/OgYbhRTWIJVw4I3+PNR0cbN79CBAG+d
gqOj0A4j53wM1C7GGHjyu/uU0ACiyb8GfwI4keevaQL5189hmLP55v8fZWe2W7eyZdlfqQ8oXgS7
CBIo5MPuO+2tvvELYckym2Dfk1+fg77nJs7NQgJVD0ewjm1Z2psMrjXXnGP11vvMj7ainqRK4Mc3
sPXLKSqfyNnVawsdbSeJrYrJQaVLZ29vEW/YFt62HMSd0yevUWpE67Ldzl6AtuQsiT+TZqqNay4C
sS7a9iGts+bguFR3KKIYGPrZxsCEIVS/TQPBXPAVPFkSYWz6SnEBCEp3Rxy6KZD3WaQFEj3UAJtv
xLjPKylPTRFkawy/lIvhJPHvU1XlMU+8ZNZUyalcZUW9j9LMRBbtSYyV5n0v+KfNxetLtO+UOg4m
0oo5u3hEhyvPbmn73MSktiauWdth0uvHPAXR3AuOgGoVDffWyFhkUh4FLNnBjTOLm2uY39aAUaBg
l8h2ytzdmBg4b0J9m32pqSTdam00YHLMYG/oblwXpas2jM3stZ45L3rep2Q2fsW2v9jXNOZVhOm1
ywm8V1GCR6+xL7l+MMkiHgrDvp9i45yn6U7Z7i8KWspi5OetiMZza2iGqrZg/OmH5EBm87cxmcUu
KHK9kba5qYaBi8iYN95ikYpN50dqhG/1WOCl1iUKmC0PLZ3pzhz8L0tU17k1MG90VbKbtV0wFgvT
nTfNN7xa4CeMLrtz/REzUWpVK9vCfT/0et6AYViLev6tvVBtfcc+KvleNgI5y/dQMVTmrzlT+7Um
yO1ZnXdwZ9yV5UwC0lBne0CB9wOZbu/5n8ztQpKPCYAXU8TQFrq5XtkzFWNg2z9cf3BuPqQhD8me
+RlFtSmSJ0fawxZx4ZGR65nnf7nPRcXwA4cysJBaP6dNc1cYFhWVbxgH4XJWVEl+nct6BXjjkmCx
/AxLfG1z26y7oQtPI5wRT6VMxbqm3EsxH3sNEcLhHwRsEpKF3xgyqjaB9NeKSn9tjSkuDVc+4+DJ
1mMabI28PAd2bRycHI0kJcXl5gPQhbzBK4HOi8Ml83ZDylcpY/nJCPHm9QONXeIonGIeRVjkbYem
dNZy4PnkayvH5bOYiph4C84gpT33JTAe+QbqzQw1i5FPuWnb79AE9mBUfrDv8+qhn/q3qBd3fhhM
B7s9mwQhdpnT8xiQzHpMPy6QiyXHS5n/iLO+vRuyriKBFftr4A6Up/loH3mX2rLFDmf48y5Pq3ir
FolJEfvPo5aGGCtfGKbTkzb8x8ZIfs/Y4nuDNtoh3bcuO2M3e/6EsVJ6G9MjfaQLZM4ss08OmJ9V
ZSu5LpkKrxwYYEVF8nQ+4CFm8J5SGtU94nREu9W8uS6DCl9dQL/dDa6Jrc6gwB+HnYnWadmWWOc+
EKoong2aDgJiXXw3TdOwWVSBJAOOoMr0s2mrbB+b+nWq6uwQcenGtWq3aZ4+WfT9DJbLO88bkVFh
FW4R8WvsbzpEwuifNWHvtYMLaZ0IpumF4TsrDSsgQ3MB3jfdOyJf8GiUGdLokrVtNScvq4O12dFP
1LWFc3AKT2abxmjImJAjm0qX11dPiHY8KvG4M3CytHNMkKTcJeJZO8a5XUKffz6bfWO8y2L3go27
eFRTXm9Lex42CR7lCmV8l7pnPJVfiffUUgXed34bPTIJSY48zmiIp4lOSYftESZe9GCVAkuBU7zW
KTN7YY7249AYG63M7OY0WJDkmI17WrzgwRwJURs2VVA7fJqlSZ/bdM4ul/PVrtrhwXddUj1RfrWC
lg4+9h9qAoVPbYbDRcjA2U9RVq2SMU7glHDaeH7MiKf1b4El2ufYbLtnFG9S+1COzFmcKcD6q2fH
mKaSWeDYqD3AJoTy+0k5hD2w1elGbSSDtU0z7uapIa9fUdTUYdNe/3wQ0Bt2jOB65j53ueq9+2yA
XDRU9Fq4CkEEhDo9RtmmDe1n7c4PpD+NHZquyVtiyJfhKw2z7G6u+oZvsN5GPjwtBHd8cQmORMLU
Fbiea5SAbqoj8e0P5nSfz0czDy7K0dik4op3c/TD19mhH6lB7lz+fFr0RLr6DOsd7Wm292QCULHF
miNAZKwqEkdcZY68Cj/Pr47/0hXGIXcDHzJhr1ZMOv2rGJw7cBoTOdcOO9wkntx2jo5Ynqlz6dQc
fwhfDcp9GlLOU1fjrusa45amhfE6yPATFTS75V2FHhOnzrEQkOIiNN7EIpMag1Ug14QBgU7Uegz8
oDpGdo9BD5hq70ZXi9n8XmeQNmXS29fRu6oi9u7+fNIKbUNlSwBzhSLeJZ6T3XU1zrV89E68v87E
VGzyc+/WJZO6wWl8pPbT6zIJUryw/SkcKQcRV/KlSGseVJfd5DAhQppJ89BYKRYQSn7mXe0ukb6/
mXm/RiBccXXnEQVC95TOVpEW82rKB3ec7yR17i1LVXhwYpIWf36F7Y/ci5vmhK3SNDt5NvQKgip7
nLzLxVVHt3j5UE5ontgXgOK4uBt7pZOnPx9yJPJsrj4G0lgn36vCxz8fBkbyRuDf1QMveQ7AZTfV
1XRPeHdXFl1ywNPPw5+gc8UTeKxVvmEQJOdHe7kAohnAh2o56XjIN/epGRHb9IJdl1Lj+51aN3ab
P/uj0z9miVjbIxItQf2haep708mc59nMD6JQxoGAOfpc42dPbU9fw4OfeUh9ZA3aNpDNt1Vk0FDV
QcchgMIMaTks7XVIGPbOrszpktXklcseF+dQo0yz7ubUBXG/GbkZs3zsdolPkLIDcMBwIURrDmAZ
JeYPHY9M2kf3HJIl4PbclqQAD7nTvhnU2xgz7VurQeqBnKmMCTZOcWz5L8GLH9Q9I5GpJ1QecytU
6Wce2P2xn9INIZMt3Jlho10cf5FpsTGQGRx+O/dWyX44iFrvk7E3X0a9txowgpkff+SxMtdzx1yu
zkI4bpzbYdcASso+20CXd1k5v6oRtKkmcIYw5xOKqoPj0iVai5EmzZx7O8K41vX4j7Me5XOKPfPg
hkdCD/FZ9KeBh+ohzQu8v7I/yUBQT+ClVap8sLPiBUeYuSI7pDZe5COK9+Omh57LVyiT0xRb9boN
W3DDWb9ZnvwrEqlW4r45ZGrf1fBg+8aBLNB9QGt0H8TWt8ttygS0OsV4VXdOKX/VGUXD1FPQZC1F
m2+2p8CdYEUhqCoK45OlkJiJxTfbXH8bZUmMokD66eIIclHHjNdo4PPhmOeXfz5Q4da7IM1fVS48
9LYx25DpWTkTPrg/H5Ll79eMYZB8p3Ovy4LoGQiE9hw19q/GdBq2R7kEWT0fXy1dzzJZVA0BBLkE
osO4vjBItETd7qO6KVal9KZ1IZtwm4bW1xB49OyCNEoVcB5AyD0hioGes7BPWgHlwNCjboGJaNc9
RtbeJglcq8Y5d/P0XKVdsPOLDDfcGfjQAPV3mh7yMvv2kmHe6dF8T2AzEzjvNnEnfxX2+KMuSB20
+ac3BON6sG7YFCmESVsSiReISq21LjVNTxCcFfhNFQy/czdCo6rdXTUdZ7OcmLdkV1zkv8cBUaPO
op6Uq0XbaszIcwsbt8Ctsu8ZcMaTLbmTZUJdTLgnLvS4H+dKkP/sgJ6oEb+HbR1RJl8JwCckXTCZ
qGxPrbgp2v6XBxtjbUiPeZ65mxskeadoDAbLi2cr/KSj5VLucH3RlJ+CgfY2Qptty3zTZvMq8KXa
tU1I4EDZxUksdLuCFqld7GqNmzInGHS1T0yTXjET/V1Ru9PWHBpzRUXubHSpJkyQwB8id91kdr9O
s/G5JlHBI9j6EjhQLr6io42Mxt8Wbf4jrIAkjK0LRSFuMpqtHNe3SRaVvCyOryqBYbYM6Z1inY5h
8sQWwC8ouScwSAczdzZRBcW7Fv6l8ANOX5JLG+E/YJN7pFeobVpQfJFMTmMuUY+7AznG5sfpr4wZ
7kNrMleWSJ8zJJiu8WJU6kmsZZj95kq5L8vi3pp5fIgOW6yDSjv6r2k9LFKDiyC7I/6VbLOGoYQ/
1Odkcr5d4neLh+OLZOKTDKNolXiTc4zSmvanctHgVHQLXBWtAQ+QLGz0AElznCEsYvjDtuOjww2P
NMi8KQEGLe6yddUHKG71d9L56TZZfFJ/PgTD4KxhmKRrWfmYD/dellonI20F5tDiiZCTPDkEP7aB
1dznmcfLBIBW0rnux8w+eBUSAh7Ya9Y3XO2I7qtkqJvD/KFGP99rcyCDxmTaLL9KNxlPhE0YAghx
oWnDCOQOu9Abgyu5unHVTt0ZMqTakQnFq9cpfHRPTtA222p0vxLl/lYhneQa9sIZXTe51VJYu8wa
I4ZlDW/q+Jab6aVBItjlod3dITa8Flig9iC7o+1ch/OLdhyXTDqSJzXvh1CVeYgSRtYcu71LlCbo
mRCn7UvvYXeMQ9VR6HR3veXgHgsdb4XNtoq6QzOHwxp4Bnqo0STIaHwdn4vKkrlzth1GBSjxeDCW
gVJYbPDkOkc3oURKrSfJxHs12TUezsI5YMf31riIuKgaIqbFIYl6qKIFMywN/Hu7wN+0IftL5JrY
uOq1E5mgdgNQNiMOXix24cPsM/0j1XxSRfNlg/Ra5XnXL304z3k733dLosvIW3dVl4237Sys8JbJ
nN2NrXDj57S6bdRPR+xNh9Z2nuIAoUt4kp5AvfoWrnorgKqZVBilY/9RAKTUPkVo2pn9MxTRcQfa
9TAU1mchzU8FUmwoIXQRath0NR2BUyHs1knwnmTkjiZBVCrtim00mjejl8OqVOEDPOKf9jQTInUr
otCSZlmMrxmB8POY9SdEdbx1TBBSr3sPe3YBDKZs311VHnztNQc9KG+XFjbJTGoDBuDZwdDVtvUw
MvYU8qeyEpu2b98wMrXPBXn/hyB1N4jMxtHAGob8xXNcspPxwPOvW6VCkRIV5qnII3fnkYcG967E
2XOHaU9R9hQzn8cYjF1/UKkD7DOiDI/Vo9+V87oDUoyDGq+A+dJ14c8Ec/7D6I7BptTGXsZEJINx
UsdifsN0GW/cnFmLCKyYZFZ6VZYQT1hbN1042Zskbk/KrQxGa/jnVGH9JvawBhuWraBY9JuUIfXo
JJ+DlsOGbv0VSVAfW6Yu695IH8lgUERH3mFooBk4JKZoBQ17k+WlWIdp9jMiwAeFDMuJWYTEh2h4
zCr6FZRxB3kAN0g/xgx3a7xBk0xfAB0yexk6TGZhd0UOCnEgQ231JbTvvrxH3LEPYTL+yrKIlqUW
7U40YAlsAGVK6WBNhD6n22aYH0rjqY7JoMz+1Z/lt5z9H1PV0Ol39qqwrYHx/GytBqJWyeuMx6ed
hvuBJikrXUD1JWk9zxVvFtSTvQ0Dw2ZuhwZLeLgxNXVDwxC8aH5ZWfKDBKF1cfmKbUJ/5Xj2YyXa
CiWYRrJo3H1QIBaSwcS/n2X4vHGAu5RIZnDjSXhsGv0xGsBksIjjkXC9j6ieXtmleucW5n1ppcEh
Kzhhy1lu6dLvBNHvVWS1Xw5u6O1c3dtj0W1tJ6MxTNzgkI8Tw4tpZZWzs/Ug2jD2j58swXAq1Z61
IsRmG064ZvqV7ayFz9nk8uQR/eVISnzen6uMTH9rKEW4lzp2Grka4Jvtmj7G8x/jUYYku4SVLBRl
80OTmIMm23w6OWl5clUrEQXxHmQvSZhuPUhPbklSDZyBiGR2Fewdz6LwtTez7UX0t0GydrjUxcTX
8XrPZeQZEq6ij16iFjJ0wl1idPAsvEsq43aXBkSuuNg+U5xac+t9BUB0NoWR3+YC+8WM25NI1dZy
kApGGTQExWyAzZyJDOKc6hZF8mYRa9uSwX6Woz0i6db5xky3vJtkjSq33Ha20luFYKd6pttJl+hz
hrBQzuY9WJjuoEqe6fjYKmK61jv5cuuuxeWw9ssvlgs9JMlCoiL1WAXmk4X3tf/Vz+UvF1pyrx1i
f6X6WaC0BJWoV6zqwPXgPsWhbV+MYr5OTs93w2AM4DZQzWunftlVlu+DWv5yY+chGh96d5FkdQm0
orN4z6pHGUc/Uy0r7O5PIs7JoeT9F7iM6YcumaxmeD/z+GJILY/uzCGEz8BtDf9Y9RbwqxJrAYsI
NFnn2Sfvl6Jwp/BQ3MHeRrGxjkN2okRwqda6Cuq1YpuAZRuXGp9eYtEjJZGF2rMayElGMUPXInLo
NpEZ/GqZUWqqPBPW6CogP+5MuyYZ9Qab1i6oW5gzek63PacwgUV0hTyXIyWj33KtNmeyMIwbwaNi
u9qkZfHLgx1zb8UkWoEKLogZMs/kDRhpRneEUPVjCMWWiWGm5vYwt+rDCf30amNsJ1c83QLd29vc
mn8mfjivYRx+jD+9Bk6sWOg/EfAfDyIl2TciwGmbvkNNr/Am/jJbffCChaY9mXIXxuXeH04mPc0u
Srur1bARgTrMx3tHuIf5PRszTq6nT01AFzG7nBxFcpCyfjfnAeikUd6VrSbJD32iUcUTZR3MGyio
Ui32/lF99xOAoikIwXZ8ViO2hKaw7vusr7ZTPdzs0RTYSwlxihnpW83GumrHdmMNnt6Ymol+biZA
evopO3QhHf0Eq35lBx7py9LgaRXyWdtxyIG+VRnECuFqezuGFQXbIvpE9juU3WMt0zNEmEvX4B+V
U4qxsgrXQP/vYyhCHx7UM62yF9b8/AZK4nG0JiYWLMrzLsI0XHzXTgK1xHyyk4FTBrnaILGdijnb
pX7Bg4ElwTvTUdeEhCXMFaPYmjMnpQmlrAdclI3m2mXwF2W9eYoCxisCJ8ic2MYKHhBFS5f9Kjtr
OaqcntkjIYE2GgMeuY6Py5jg4ti0NyQIf53GxaG3muqStOWV6cbvDugk3gOcEDC6XxltawBk3U51
TKA4tIGKL78i8lvu0aefRDZ2q6kcvkeoURtvIIlrVDzELQ/W5/jaOIbF6+pdMh2R5aoGe6Mz+EAB
128YqmhXFPdVSHoOkt5d16WMHJL8ZzIMH1XNrVNa2Jz9gGqBBHy5peTepVX00M69fKm5+ZzR2pfw
v8I2/tnil2UsDPQKuY8za1uhKe6bXjeHyQsYLJZMgUvnTLCh5J4ZcEADWD2WRu5tw/gjFmZCIsgk
kEP9mw/TpgE+fw9HBku+Lja5YYPI8l/ExU+DbBO6UNGMuCtuneUvRYI8YQYaDlHE8LfMNJYcjFpZ
km/yEXHMdZGFK+lfCfsUh65lo5JHCozsEiHzLDv2DLvSZuCHcR9wIKf7AIUhgNzlquCxJA7FnVzs
xWwdoNM7q5K3k+EcVr6A4CDzF1euaOAf4pghfZbvVIYZhRicWGnLjKnrqLazuXCgGuS0ZyL/TZib
F2ASJGVzerfBFVyy90asn+ak/iZDsIt768sOh9MClWgaAvN6SO7GdmwAyY7Jva4DesZS3/REH5u3
7AbC+P4cTv4JMgD26HM/H0d70Huuo2llN/GulP28inwCnyBYnqWuH6EjJox/NhO24X1Bs+g71pti
ZxJS/IinszUo3uygXM0TKQ0ZxtXeliThW19eJmhINof8xVEVYAc9fw1xdPMkzIrIU8+GUeJfEeaS
0Pnk8fJp9+V1qqdtUpIs7T3mUkDjT3JOrrJQNhzlcp+k5Rlur/3ROL+R8HEOldJeuwYqIcWIjYrs
EAgK9E2VIn7zayM7a+ZDPcnUlQqn/FS70FOrrj6x8CsErQWbHztzt6uc+HXijfKy9mdrF9VuSgzF
tMu/J6fcoRvKs3bII5D+6fe9KB+njL+aYPtmI4PLrMefL1jjbc52wt+/25xhfxhO3jqSHjgL+zIU
GUpwACjEZUC1DlT5BG/ZvUS6OlkWJNiYaaQbYcOPS4FygvyQttXBD3P6Qh5NacDNwxWEsyx1EkoT
R6/KADpH1gdvVcqbPAJ5jcUpnmeyt0o/j5NJm0jAet1MvCizw8MlJz2XGlmx8QPzB0Pch5i79VkG
kOWKzLjvovpaDoa65TMLf/qSw3oWHqnWJlIrtHl1H5iUKoG7S+cqWCmDxRdNbv2CE8Dl66r8NWUL
z1pk9nerCxcdRhOrW/TloKO04jywK/qurs8AR7tFcckngV+IeAHLQbhY02ncl2N69DzmdR2iEwlS
Bk6E4n9ME/HcaoRVm9bltYVDtAH1fcpr4exj4lPpELZbyALbDs/oxlyS4oZdn730wcI3vzZ7KojG
mVlkEZLmG8M4Y2JomE8yBtIIftBMqecEOYXBaN5SHxdd3PgCP0v+PjDS1DUG6opGwPBcfyWgWekh
+KgKesAuw6uHt2fr5XaxJ+4xYrLjhpKeWb5hwf7sEzwDgycJBrRsASli+1lkEptFYJxlI50nF9F1
Y4ckbYIlWd3ZeJnrTiTHvifOWTSFOGLD+bYbYGnszOE+w1u2l97g7L0mfnGpbgEQOc0h6Lz0Yo7B
sqHEK/BvJ99ppMZTZY3fOuFqDFQW38moFQRo5m3QgXgxraDeZXXh7FzwzAxAwIH7Tpk8gmXkrjLZ
PGGCA3XEGldIdxQIDLBuepqdzFwc6XVDbYEn1Zmn/EdlO7+HQNrnTLojmCz9wqSjOwxGWR8cGlBG
Cf1pTPAWYpHMfcEE0h3iFXwAVyc/vFn91PZ3Pvwkg/OSx8n4gbSCasfbDfub9TK5gBkfpgQm0jMw
Y04j+MasnDCvXZKvINpyk2UMTDP2fOxbwyqPVide2r74SmjjIMzmb1lnSJQ1zr66DoAKccRQQ12s
1C5uoaJ8G+fOuLRM0HgGU69J6cUvSfULZ0+PvlCIbTxmcmulQNv5PwV4avwZOjkKx2G1QG4+iKpM
75qYPGBdT/Gjh5e7anDQhfHR9zmpFIw81tzAowG+9Wa0i23T5WDA4/QUahMR9LeuEGhHmVSH2Snf
Alimq7ZrMtQhOBzCj6pbUEDf8OhobgH0kO3in2Y2zBS0zZNDY2E3SF0MtLBgx02F5eHseXs9cmHl
poyusKW741DmIf5IcCRcxT1a1C74tOz5NYqhsrsuseDU9wO0x7pe23EZ73XX7BSU2RY1EIUX2pIV
xjPw+5Ay4eYrTM70vQT9NblP1JCQcFmKCOmM5PJ0u+KpVLJHpRkflsfjQ59MX9FYOSdYD8aJOe5X
kXslY74s2vl2fSch7px9OFKEBswr5m37IYrKR2iLxibv2SGAQGgwjuqrQ+dbPypqrPMEco9b58fA
6p693XvdAyYe8zTP+S/SgwdSxR7zh/7R9IeOq+DTlt6XSpx5R8w4xORpH2ulWXsQLFVVI89GzZjc
diNE4Mk278FJTQha9zokfClMR2w6eDONS1hyubpx+kTTc51r8+ym42YcJWHwWu0IF2A7zUWAfH3m
K6LCQINHb2O+fzK7bjrBFWPw38fd1iqmfgsvhhLQi7rdrKYPD7jp2XCzbSlIn6O+XVSbRFeNLbvs
iuksHGCaQ2Kdpo7Aa4ATed0Oo4dCbTM+rcP3WmAU76H5XlWgmgO8oRkHcfmepMzymnaE65DgFGan
ARkiy93M3oWirV/3sXxJ4jgjKUONvzDNW8NzTnX+FaVVxq4MPphKWyd/JsgK3CiJaRtYbjEyR6JV
bhyacMMk4xYVuEjqXt3aZqKLzmBbcpJmT1Fnd8dQ3uaEekq7pX/ti4nVc8r8yEDk70BuenswFOHW
W45myzoKlMMPPmlFk+F4LZyz+oBtK0+lj02+mP2j3077rg/uhwAuArBsLGQp/teGQRqUM+xB0uVU
CcMXLMjBbiDNoBrLO2fCwZmWICJQDuUXYz7pwlkMTnThY/jcBC4L1YDqX9gjse5AhtykpGWMweWV
qhDvc4NKOVl6E0fOna4JBmdUn9emzN5QJljEoUvcv+VvetlTC+kJ54ttgloSTEEcVj6oaleowLm4
UeRioVwms6o+j6L2iLJ4clXa1MdJU7z4WbhUmow5PN892sPNTRwH9skucqpqL1j66UQIbcoyQVfZ
HgwmNFs9slbFoZGZm2TrsVEF+Sl7djqbVGme8pakSXs0eAWqhc8aLtBX7SSspJpu7AwLd4BLt8ix
IAag7a4z1zlCwwXeMfHyMBlaad1nBx90FfjB4GymVbJGvMsBIiTQ4gx5lIG5y2xsjciqn6a0n2LD
qfd1R06bfCcZGnSWKTCPclSUgFn5aBR0ur7IWSoRD+HFYoNH1fLsLsg9btCD6g7B3YjmfVs6lE0Z
caAG0kCER54aodr2dvBNUORgdPW8G7GGlXwLm4HuadVTCeGZK0r1TqTxgqlrsT8gKOZhcQgDxXeR
DkuOmVVnF6PE5g8GUWLMyV/jWMT7QReL+kPv4JHaW4eF/yoqwEZi8QWMxxEMzdEMd9CV45MZyXVR
BerAorudCxkXHCSNoaSLtHR0yVPxPk1us8Z5/nsY/WvCMo2TjINneD/8WKF3S0TxkfjWssmHiILG
0b4dvfeUpVCYaddmBL6p0MO+AzCdtNgWTeinOF3DrUwEDAWvhDxPSBDMMMSMwmack7j8NLWlaGRx
BF+i6K2xQ4vuX3cHV053c8ddzuZHiCFdvQ/H9KlJMpPGMFSbkSyQhg/ywHNrGQSNu4kIA0kducWq
2J0cEfy2TNYbde6FzFqwCxNeboC5O9VGP8Ipfi0ZIUZ+W910R5dVBLV1NM1I7QZnkIRDO/arImLj
n4eIKNo6ZtiClhaxRYmx+iroQGhMJTe067U/QywSaETsjmNB3l0NLV6BpvLJ7j4sTsGNMo6T9uK9
NIRgLUlByp95yapQzxpzyCqv2+8xxwSFYXhjzRScw6CfsgVKrJcPTQUXAmYE1W9pVvsFQglspTo2
bnRCUjQv+PvB4JbUhFgjLnWo1NWgbeMywuEenUjRQXYxb2Zo6SNDhpLcjaR4QPi8QRVg1VCaGmur
Z/DQks5HeGvUSZhVebDigFERp43+KgVHJg3GVme8n93IuIJQ2oM2H2MGJyj3PPtHOfWX1qBYzrOW
E54XiOgRXkUYcrjXoqE/igwmrc5jgr86Jo8RxN0prUV3qmWi9tQCR/5UwIa+cWDr0hzshZ+c4bFM
m5nKl5FVS5q973FAIxpHdvltFIDtoFNPJxD5kMuXD+jzeot9ncn26PwMDXEKxPDuDbwo7sSwJ+Qp
1iblyS4KTO1x/Dy6E6JuQF0MJIckz8LIGUIPcRPOkAce3yu/rQ5aIF0ET9eZrEPujuIhFIgtkxW+
eu24rRrHPLlSZ3uHpAzPPZ3uRoGdUOF0Yx+0fQx7yztgFdzQySyoCORCERKy6pplJek055heidub
LTvi7DHw8YtPXX/65y+70Ma+lSeIg9x0uxLsCrHEh8xHya9taFxJhFdWaH881VNHKTzCaGII156A
DtYbSP4zYmLgndxKmNv/HU7k7Qlowwpt9NXrZgP/+6CPvZGN75hS0bcb+Vzg870y7GlXHQb697YK
0IdZJnX482lfzTRUxdWwW9ILRm4fjNy61v00H0IvlSAUYgOY+b8+JK5Rg6SR+RbO2d9/488fsVAY
NxNhjXkAG8+E+izNrr9NC1gfzh7vONG2w5/f9Gnh/7n89q8F4n/tMP7nHuyvooRuGUbtf/v0P/bf
xfVn9t38n+Vv/def+o9//5S/9NcXXXZ//9snJGDidvrbGvL/YdH443fTpe3/8Jv/b1vILVP8baHu
/7WF/Ok7/w5/pv9a/r4s9v7zN75/LovGASH/w6Z09nzbEjYeYtv91w5yw1T/cG0hlEd367MH2GXd
8l9LyE35D1QNafnktFg2zgn/XzvITesf4Mcs5bOLWSFa+Nb/1wpyNqr/bVWtq2ygDK6tTM9idCc8
+d8WETdmRcPdGw9o/uUV7+3LWC0o+6EuVoMkDB31A2rW4BxapwwOmhg+IUKQ1HnCBjQkxZDH+F1G
zsp2nDPz+oV8rMzd317Rvy6Y//W3Rem2b//76mm+T8Xr49mW4uVQpuMvv/+3VenGEEBCpUiJRoKl
jOHbIKb5qJKPmeVBd1iqP/2UFsq3gFKGBkNqiNEbrwiHp0415daMWamS4T80u1oeImgSIJ3CXZVa
L7WTvcT4lUkuMU3rkAmaAvZS5f2WdXrfpx6BGn/yTg77KNj/k7wnE4uNEgYTTtp+ZHUML68xtwPE
6xWTmfMQ6n3ssLiVlUVnCg2TNF/ubIM0wdf74sMsIutV34oGs27BUhtYDlhFBuDdjWygYMX6nJTZ
wTZleIpZIIBHykzBpArCLUDcSBOHAy5jZJqjdlO+GyffOMLFDXXX28PjPGD3wHgSH5OIBFVL3mj7
nzydV3OkyLpFfxEReMjXoqooX/Jq6YWQ1C1IvEnsr7+LORH3RWdmTlsVZH5m77WZCf3VUXWiNmsZ
c8aAe1VFUEruL+gLykdMdeWhLMe/uTupiyVn8P0OV4C2Au5KZI167xZXY7J3vRbhu12TSqDDf0Zi
fFxmJw6VK0PLTjl7K9GiRGR6ZkD+yb/itIovdbR2URkdST03aCsxRALvy/aROd2RwWAV6/Tp9N8X
NwFUNWoiJR9CBR2erDCiIg9IafFuKhF/Ms/BM6Y52GLRtkAQ35lQoiSC6q3UhvO4UGcXY5Vywbt/
pNcn60Py02j9Th8THBQ2ywyAhK6O7tqpaSd9OufC1tAP8wjYGkPotGr+Ur8xUDb3yIM58SGdsqaC
UWXD15DLp5VDwWdQT3E6GArkUJ/PPPfJtwuJb2cvfQmIEUZBDsbC0DYpwxCkdh9SgUZyhn+xjTtt
if5oC1NKgrdvGpTQIFXl/Qjdmu1L43Ljz99SictYsp6rUzvwR+ezwo0FWGoO/JlluWP4l8ms+j1E
eOQ1KiyiOVT4TU/t1LyK/EoUnn/QI9b/ZtX4mzTtN4tjhpqrMycoQRF6bUX6QUfa3tIyCVRVH3r9
GBiARxkIVxP+E/stofEGbPGSFB6iCzP9pjCAGja/Esak9tPUH4bEHPBItO+mCeK0GrTzir9jWfk+
kULgtLBCaieA8UPMjM8sk0RsCjDMMZ2vr2xndA2N0QLCPalhwfmw5PzftfgqGd2AjhufOQ/2QKYT
pHW4f53+vQFFtCH0xQ+9Ba1p7JZBZiR/MtNC9UoyxzJr57igL9LKWwtbvpqnJ+zvEg9+Z5xc9XRd
HwJDH89zhuIko93P5+bbY4lazLQFdc/20Eb0ReXW/Cb5tEcINoP/xA5qeKQAzfXekNXqscZjH9MP
l+l1NgbS0KP8X4GSjYrIvVreNyv2A96tz0kAulDUdemcQ3wVeK0GhSZdmytSabPhZObf2JT3tNtY
5VgjF2i8WeQ9Oa/SKhHaR+rX7eMgZcaIbuXdaeQL8I0fp3c3fYIrPHKZ5Qn9CUcmGhjaIV0MZySj
42YBJjw63atySQruQe82aCEZRsr33ARDrpug/wbesWhqj67kl8nMYuN3zGf7WvdZvqRYgspmVyj3
4owD6ELGGxt50CKOB8YyI+xY8cyc99/gyGg/ZAbGtqQKRsrrI40lXnbYCHMzdmyPkhMXUXaFIvw3
yR/pkcHX6elbif4lbIdUbhDNt9vmP0cd274og1gPB3Ec+t+VbBuSYHdxmatsGOJAq6oV6TECv4Lb
E1ZZ7MVsZfeoU5eqEcd4LGE4DDufXdxhFOhbJ64msjySjR/ZFurhoBZWSriAQ551dSQt1lhNHxUI
5+ZpGvGAIRjB3A+KdFxXXrbtvZd2RpeUPQoPbnZV0RuPtkMk3AfGR1kyKEyq8s62a8LjspwjvGqK
ByryvGVXFPofOz4KeHdUghrQL+3TFG7/EEt2c0QbHRsyDdgVomh0rZo4R9/41wP6IUd5b2MwhLBE
Oap7HeomfbLZEeU/JsEcexAPlyZ+kF1qcgSXXw4skFOlx39Hu0MVTG5UJcc7viZ7WbLDPJIOJYuK
Og/N4jJ/+SxsAkd0JBvx624EO8aAf5gD9Lz/ijLFnol6Lk5YUMUmjHxz1/NMXxdDbUcYCtsMxFjb
jGclPHzRkS2Dhf5yq0EIbcUTUimuy+fcJyjRlWw+CU4Kl8lOcBYSAYebGdEc65NkKKdgGOcHSonL
NMiBgyKC+TYAeIwtKxyEY5w8k2jUPjmbjY6sBORu0AMJMV2EdvmyLRUay8YFPbvEzGOy0tzKnZ+y
GygpwY9imZF4O9yDyTplMIBm9iLStnYN39MpO5qkWKQsxFjzMCpKDhaXxsZ3A4Be/nGcrOyhVsit
O9a2QRpPz+iVA2Iv0zBFVL3PYnhvUdd191oMFYuJ6G9EavrW8vxdm4kIwu50IEAAvowdNulg71uP
XJoYtsqCpzKEnolGuVucLcxu8+4WKBGW4lM0w4PnJe8RS9hd6ZQA0gX8EMG4WZUG5liEIBYtCzl0
hb7pSYbc0iICWbO1P7NXCXCNHmkdksOODEfoGfA+FgCTKCpZdI063zANcVHVvGWp/WCPM85l0GS7
rpmeiOLMD0gZksAcTYPBDJLkzEM44A4yB4lZfLcN2FmeTTbzdvq2joNxL5X/cMotF+ZH50Et6d6K
kpCmxbkUXXSDJ7XvUXohl0Bg6OnW08zN/rQ0TYzyj4wdhDBHDOX2AfUfDhKaTgObaVdjUVi/pJUz
kMTZbBs53YdxAiw/xMSsuM1fenAsBP1D44NqGb+VjenXgUfQr38gUpggWbLRk5v/3sleYMYpSIfm
JLaJkNQ23oAJSatCWszvNkKSU+ry3k6/cykOjnfqU1jAOqLbMXszEfXMmRVWAmRzK87MqH+hJU8n
HJ6Y2pYX6FpfrMnukNjCsWwgr2jxDhsmy0kgDa3uU05MZPHqzXwAhzNtzIZXCjvus22GHoGM1KzR
c6onADFQaneNQTGJsQcNGgbTHuGU89CnuXwQGwfFHOCjkftarQBy/RRbyS22mYs1BcEdmBuWhZ/s
eoS+ZF7ykOZTs6/FOOIgWrydiUMlx/ttVT5I+WL60iYwgXafPzithQQYM55Lwh06YhryvvsD6Cjx
/V/Pi4tT2v+r0NEhy+AJWMDbU0EDjXct72WVa013x23eLem9saY+gYMoj9Hi/ggZXaZptjfKgry1
tKxjUJlgcqLhGLtfHMvDMNyxFB3wtrkoj914VxfuXwvv+1JppLewXZjsER05Q1wspvHDGHPJTBZH
D0C9R6tn+SNTXJVYPiCJCMbyvnb3J5eh5Ag1DaLEVo10+O5oeftKoVbLu3OTTPMFf/e3akrqWK2o
twVhsRsEWfUzGRHEJCkGyUo9lUn87TMlQEjWX2pMVBcXq4Hklw1mGa8QG8ljeG10N9k6s6Ohb2Re
1nUCjZL4kqAmtsL+BCdjXn0dndKIZ2FHaHESOJiZmoFwhajJudCAoB51GZGmUUW3SCtd7mnkAWic
AMhI/kQJA7gTo56KZYezHmglhGYrQoOc+1vJp1K59tWS6bPWA94pCSJhyx0Swl6xUUQIXM91UOZw
FrBD5tvcVCa+CtyyAzgTs/6ppsk+4DmaUYCygZaAjLKy5BsEjDuvT8nMz7Q6l9E8BIfMALRnYTbF
PF1q2DTZ7CWZtsk4BXh2fzj0EY4QdrudhnhnRcOfqUFR9N9/9hz9b6JVJJ1k92LgTKXf8FZKwnda
YsBGDfxSRtNv3PU4vADrc+7Dwz9VmMg3eo1scUk9sR3w9W/1DlSVYz+VMU7dvmaFV3bpo5ZHlIna
Uu0UgQwV0WmjBOJg+CUZWyMwgijpll0KDDssekFcgMx+DAU7HA0d29XAXzOtG8d/h5a3lToCxWqB
iLXKOdKMHBY9ER6vJTK1pXNDwjtsEtN2ZskApW77s+wyrs9K/mtFdxh9inFNIIJx8xR9gQ+PfID4
TR8a2MAWthrH4uDM/KCNuzhnw21OdH+AvbpPzyULz68TtnV6tcsXJCkYgvKaH0WTcBqWtqZe81LM
Pt6rUejIuiMvCr3pYs/L+NpS7xlddOy0uNmyFQODn+p7Vev3Ke3ma0HbB+5qW9cSDDjYI5ms1A0W
/2bkvZWJz2lmb4dJvwLmuulp4l6RRBavSTnRJyTKQCrqYAuW7lsxBuXSstj3UOs6TfUhmqa4tRM9
L3tEyMZ5tSdakoKAKJTnOfntpiveFfsk7O6ua2Q9YwffTAZWHG/49Ed9DK2ZTdUg37mm3W2NAmhD
ONWQlC81Lxy7hwZ0eFMorFfldOUCzE5uHuEpmqEgxrCEEbBYP4ZRs8Kl/jXl8lJqX1lDNU6q2G8t
R4jOifboOiSaIHfeJZ7PlLlAqdskFGkFJu9tjgx046dVtQNgI/AM/Kq6KU+Ol78yjeywuMM0wbl9
VTVuEKPD+Wgd6hzeRmWwYUe3ngXAANgHWX0UgCmxQjuG1innP7EDatMu7x55C7ukm/IQDGHAN9QH
ERmfY4+5KFUQf2uQBZXCgmOkM2MXsmxj3HOqalMWcaBtXDgeOw65eRe/cqpOjy0exSD2BoDa3bOd
Dp8tS9Vucs2QqLZfRF2B0CqADtg8pP8hvYmRuzPeaVkuBLD3G0eVe16Zj37i8ckzwg1chWm61c2j
CzgCd5xzwi/rXXyO/MrRd9WCKiixnQNj3G2E1anKXEqu6h1Q7EjeenmvTPQ30onmK+AxgAMk5aiy
I65T+2RWuisLiUPBBA4iNHalQ0TTn2LEDTKrPcCaHHZMqUNbZDOfkkZ0wQyKeOnklpBN0tJ69QMd
48wj8Q8Xz9Za7SfjOm122YdFOr81AffTvnWwa+gGBdI8YG1q2dKUyM0f0/W5xIhKqzfuGMy8pdQ6
Wu+8gdflG+ljz5MO24nErM1Nm5EQKbNHDOAg9S0jHJf0MS1GYw+Kakt9tuywExEwjyR4y5lIfeED
J2M0MKYaqNkJ/8mKxeYcbhB7UPLQ4Xt/GYY8OL7918sxTtuMwo+1g22qJ9BqQMhOCXerMi5C8i+v
ENC4B6PyjbkX6zoPdldE0VF5Sc/yA4bcoDHo8IrsUynxyzYMBDvFa+lab1U7vPqldkcwwg9TxX2B
uiGW+qerWQ0XYK00YDCBcMdDJ5GnaTZpDVb5Vs7wpPOClwH8BXi0XrJLx1zHKptfePDIG/Ozc1VN
PDCoLvjNJRCauP9GCxXYpYbwhfuSuOn5n9KxaUzu5O5TLztMJoaxtJtCEmfjjZNXp37XiG021+eu
xeIDbeGMzT8c2Fdqkg0GfCwbLlTpch0auYvamvcgUcOPgii5XXpKCGtohw0Nvb3HmB96lo+mV3CB
DEhNW81B/m9psFiX9qHLNFb9dn53F7wWpphv9FEAKjRkmyyjmduzOAQoyCjIrvFgUrWEgwHOQYzW
b92Ag4kN+5xanhnMXLKbYcRvIDIWRqjHl2UdOUk0USU2SVJGh3vZfCul/oKRXYjNssJYR4UMcYG8
HL5vyrljQ7ikJp6qhPRV8FovRJYjYZMQBv2XZDC/tbyBll5UInSs8dm3ExSVxJlAj0OW7RtPFRxs
3eIVm3zxXcmM50BYRZAkcbz15/jMDmovNfPWtC1r9hU7xu3OPV3Hc0CCJwtlUdcYEysirF2mbq0x
PTzM7O4vhuMA9xh5DtKebBMjRfWFs2HRgeQlEhoI+83R8/gwmikDbTAAjUuag+2ZFyzqL6SzJIxn
WEGlRpBH3sdYki8JEoswYYWxKKPUD+J2RTLkbVDkxnKYvDa0xouM3beaoOJdZgByJR3mNPWEGSZ+
EXCo/5K8g/xitt/datJC2ZTvhjJA+vbHdHDONnsotjftmRRR0GajUpQjLUQdf7WF9keYK5GGoSda
xG6sGeQV7vyrOedepo8AcpfArwo3SGSR7Bgn77GFaDuZMzns0Y5Og3tMZqzHY1RM29w1EqRdTIMF
bnZw36gRp25P0sPd6UwcHA06IBWjNfOMe5OzUSQWVBnOO8gp4VIbO3z/Az+dvlSsAbeB9EabSP9m
utZdR8YCuuQlMu1PUayiusR51xpYYmP8jaU72UZm8hXbNmUo+n01iY2Zo+NGpYEqaOZpdI8CcwM2
PvFKnt9T6vO6xM62dTq6k8YO+cz3i51cNTXuuclzSFRUVyoKkEdHf91BZywJqJJ7u7Yw85p8FqzB
sl0xE3O6WA+61CnU8OJN7KfCcjC3FpnyZHjjvuk5an1XfvnW+N4YTH6UU07kBtgUJDiWyUZq/PYH
V84jbrs5sJQFC9cCIdl9cZEbl2ZuPuxOPDlQMuniJmySqzTBx31MBCkf0sAEq8Csv/ln4gli+T69
LqTFkbxV30dk02WRwj7pmIXFZPJsUNGc27h27kkbTEL79Axci+x32YRyBOTta5tQ/JsaLbfFqHSB
BGicETjMz3b1xKpAALSD1jQtHGXDCC/N1kgh8sZzueJVFvigB+lVf3BRQIFymCpmcYbc0P5qRqIb
9PQ1Gugn0D7/wJ/8LGbjH3xm5lFO+Y3Jw1peAIQylXgXGukVY0k2brTw8PTWsu7U3WEz6yusKf5g
KoLAvoZd2mpwjwzusBQAGjlH7aYD1kHGdPsGEoQhblSEMQ4OCmphPqri10/FbfacYmNODDcnB2Nj
FZM2HxmhjRZvy4Yw54IGCmE6FsLybuKQNjEh5tqptBGCLgPpPo72xCB2ShGSVrrF7HJK7kjUD4zb
GYrZHXYC+a4KAV9Pb8y9pRF/JOVJOqR42qsBPcN6opqwl4OxiYsp2Q62OLNk7WnIhXssUDhFrnmb
GmIw8SEUTDgYKmGMN6R1bWeiQmaTtlK55Bkt2MURWJLAVF3LvCcAhARB0RCV6Jr69+RTLI1peRws
1CjVfDOwNVBb8qbGO7KUiWfE7WzazeNiZjF2XLLkVO2/dF0qt4VPL1J1GRkMVkitxV1giYNHiWIq
rwNvNYSeN/F+m25oT8V3XzVxmFvqnnmhVSePDLuhjw85XgaKQwnw+xwnubwSpvZm5NpN9AxoBsEB
7iLYGbA+51Hl3ZjaAqx3RxpNshpBdH0h64I6IBGiLSUNLTqp1jSRkXj1znORbk+Lvxc50C7TUYiB
GrjLi3VuZZKEWNnQ6c3d71AzSJnRgDVmte80j9u5X40SHn7LanL0bTVad0vl1i3qUWe2mv4wADFE
ArH8IOuXu9LOv8yxaO5UQqwFo0OqD7+ctngvhsCvmZa6hQ1zqSMSvm9GRoNRKGOA0RPedu1ncJaE
aT7Dkxl6ItdbfRzb8tuGGn+wNSdslnyb1BZqmojg5Dp675tLnKKR9ir7Ei8+FMxyvtamrrYYrrot
OxBzK8TyvCzqJ62MXTwl6pgb5iskZAgf7cHoSZSYlXX3UxKHabqeE6jQldC8wwIOr8+6n2QhIXxI
aaabVeOu4qPMh73l85GlqrtldfeesXswWCdRKOborDCFOP1E1DAUT0yuy0Z0f1ljEVBHwHfYqiwL
so7JfuED3V6Blg7x1bIyeyqGaOvpHEnd6icorBS9aQy/0KdVEuibNzMmu71X1wQPzv1fDgjiiquR
MQadX1QSIlCWT9j1QCyn8HU6m43+RMBWpTsdEgdeY82bfhp/YinoOvPBmuwfFwXJSR/NnQ6311dS
PgvUlVBgDMz9f/WcCqmgEpkY7sPjt9+igyxzE9cJSylTjT8xeZaTcdaI4EIczt0mCugTfZTXO9dP
b6M7vqxKWOx94CM1VGPIeNJAy623zstOA36mE3KSc4pCy0qeEiJtoICB6GhXxbzxtypnTDQDYd1O
yoQ8G1n/WY+ogt9MMH1wDgjSHt4AU9y9t0zraR4WO5UXiQh+Z2bIfnpev3PBvRIIgOoEzyfWufMs
8yx1bSAuHv9o7HrA/0EhYB83yThmEk0sSrkdRIEidYpWM87VlQwbOrFM+MiwCJCRtOfsnV8EZLmH
KMkvI/OaTuvH16VBTV+l9meatMt7zKkJGQPZMRMfDRNIV31MOaIjIBtfTZFFMBv05FyWsfFk+Opn
3iLGN9jzIRwie1m/EnI47J1VMQwsmUyWYW6/y/5bzPgDB3t4rKZuBoKY/yAkR9tWDvYucQnlqxl9
B66tN5dJP9hR4X04gzuHDOmqcLSa5DX1ilNuhgYqg2/NZyDj1SX4MYMUcdYU6LS9ojqQqu5iFnnK
IFL+mk70MSqvescSsGxNK7KP7lA/i1yPDmAbUc6NUlwFn8POzurkpUk8Mi0arIE2QTc4AFHNd9Ni
vqkMO0xsvzM6te9jhac00rxs27BXGzwx7tO+x6ALLYFExhZZvqyxE5gj4VmDVr5bLQlQcyYYcpv5
X3OMYVIRDrnV8pFTtVLNqz4pdPwrJXJ1YOMNFEjbs/rJKkJl+4K/TSt3HI7azrOJvCxYPe19x8Hc
xsUYtr1dBn2b/5Rxgoa90O6iY1bONu3CoO6Ob23YzolEQ+RD0InpmbPo6sEpPcZGgy1zMJBqWtbR
ACBGITzR9/qffcb/srE+jpT5jyCUEM5lm1Ll2CmeHf/X0JwsKFXi7gcnfawsH1N9Z3z5VD+MhBAg
OgUbmkRwM/t8qJuhYYVUuO/WkvBiatkvM32BYmtdnNJ371Rbh4urBVgS4Cj7/rMx0j8YjXfsdWyS
LD7VpomxdvCgy0TKh445cWFq+nFB+b/JlHThVRn+qfb8tZrtn3tBIVsb6RZtmnHMiF3ZIVD+il36
LmVX4B0Rq+rJR6tc+0WUwt33lv+SxbRNCd4NNKXepoX6DUlXxTeRVK88tVWY4RDd5TzksNw7dQam
M2yzXr+C2x3XQNOrSed0yZZkJpAPsp+y6rd5YBKCCm9OWkSpNX263znlw2R1f5suPnc198eYJWQA
NxqjI/hEnr2kl36+2P3obFM1wh7iUM39nURccM1M/jJwr15bv3saU+hGwOovMk3GIK2nVxP9BSp4
ZOGGa/9xsmjv0tGFhb28isiaURjPrx7dLLGLUoQqy/H05iJH+Ec35Yo2/aDPrtri1qW+9jP7n/ZK
cZ+RuB2zuXm1+rLAsZklwQBm7KCM8zhFGB4lJQH0XPE8Aupx9HY/Wzj+/bwbtq03Py+MtNuaEHXk
3oB1bfelbic9bM3o0xqN7sZxwNoqd0vAHrgdcpIQNxDrkPjHA3KvJu32qQ4lqvnokrE/2o1ZAqWQ
D+bYXKREE83OQwYWgWWel7N9gQshkpFWsFfkkXrLiU2FwXfCj4OCv+NuZChKi4AnbCbug3GRZZ0K
g6kYwPQtmObkYHaaCiwU9wxwNPYyVDq0T5jgWuSZ8+TTW+pE1mJX361LeiOBaW3yfdv1U8cEgFgZ
l0CKylXxtTTlQa/Z/mvddId3ASaw159SUguOMAvvskyyQ5liIHEJ224Z7GDYKOHiVE8OSvSTO/Uf
+QQ/KC/0B45kc8fS926xZjn1DBydDoZiY/ge0K3euhYlV79VIywc8DV1/+kH1y+Jp8BygSYjycju
ntgh8hHGHFg1oFQ02HF1onXS9qPoLs36b3CPy/99Mdj+ZpRQvH2aOb6STkPaRvwfZntsTyShLkGn
0fZgEwepDtw9SUzeXtUc21WRE+v/LKMAw2uxWsyioy3IC1qwY55g/oAN0EifYwjprNYwgBgpUwpl
8TT3jdOeHJZHLPzn5M2EVbbPtU5xUBn8vmr9MsZVe9J9kPvst3lNhiI0LPiKTuWd2JN/iaaCr+V8
K8waIVTWo70I7Ccg/qYZV3qiIQ0eNQzYshiTnRw945wX3rlYY5pa7hicAwr8qU6Sk1cDgeyH/NZA
pT+uiSpxXyfXDD97WOvNtVc1gCltlI8kexQ8IzsNX8C+m8ENtb3+pgu9hvFXi53TbLWONqhhrIhp
fWcQN7zLxzIBWGSOh94v9NfCuTYUL0z3yootliDNWc0v/FFJjjPso1wDAqXGAlfMk7l3DeNXRRyF
TKvtR1wx73VhPldxq90tBpoQQdBv4MQytOLQueKrhQoj41xeMr0KWq09JVW6XHUHQhwLrSfP0GE9
xwaz8mItZ+PXBYTmpsQZQtvqvXm+zQ02j6/SoY2IKqZFnuhRlqApg6Lr712X/U2b2VcmzXMIDfSj
glPA4LIBBlx2ih0egVt5atY704H+bNrHWDLDGRGfh71N9pMyHf8oU/8JBiDmkmzHCu/bAck0WI28
qQjfPmyRrVuauDGadrjiqPwVNSrA0b9Ymn/oRMYSky6APx/ZQqna4Regykewmi9ldBIeXZijCwyP
zfjSWxZEV1JXjmOSPNityZXOXD332sBRNkT8LOLWRYZfLHMSmg0zsoWhTujMhbXrwfptTXs5kVgY
XzRNst+CLYneB5xm27Xnga0HqBPk/WomGi2NITGnNRjMrI8Pg+MtR7eweiJMEOwYljYwFih96Gju
FLjSiE6uRY/WU3CXIL1WKTlOBMHh92RHFY9+5fyrNRfwkpcyCkq6BEe0jdwfzxgxqIIxc+/MW7HS
BRuFPwo/og0K8+wm9T+ST51wWHkBMSVIycrjUavmS5znzW3g2dpYqYZvQmfM6YIAnjQ8RqOzj83U
uOf+pUkJOzOM+KST9xfg/iBfPc1eJRqyk2LQt8qqiGPjxULkh+zQ1CKduZuvARWxmT51w8mwuJ2y
1n2Cks4Kp0iOPt/xvanc6jo2TgGq5wj3iwyMobceZkROTqPIZMY4CF1buyx0ZkdjICAO6vME8o+H
ylvXjTqGdSEddmSZtfcmJGWQj4JpqF8Hx1922A0OY+yQa+g4jHbIXD0Z9OJMsW4NopoVlU0Xb2sB
f7+gzfz6zezHFz+vVvPca1Q/DgZ574av36KHEg9P5dzMaRX3rwMvv21vc56sUseU+WVMEQgMJAlV
UeFPa7y3DlPNpkuMjiWB6exV7NebWaVlYOewT2LOW1UYQPFjltV1cldJTO9qOBJQHNdaoi3QZ4aE
S9J2j57RKtYePljLSeApt/xg8th9r+JHqyRKvZy1EDre2dZd4FXdDbVCewIzfpBRhANMRjZUtEcv
179hBaqLnOJQ6D5au2TS9yyhd8iCnTC15qdco7ODBkWyttGV17K2dpqbvxMN5W2J8bU7YzoQ1z7Q
PI/VtVL9ClpX94EueD8iOQxhnwAOm/u98E3zVvcUCZ0w96Uwf3O3bgNZRkAKGz80a0CGta4fzSy3
g3IEMOYWdX8AiQ2ADVBMlVbs4bVDlCz1ETbTmmeDlEfwyVMwoqPpEhIGIJ5Jc+kZgBNf2BnC3jRm
XCDtVDf4CMggEYaEseV5r0y4GQB55Ws3DNphNPW133fFrh9zwPxxF3ggqi+EtTxVBa2hUdCVWL5P
6Hf1ODTI+nsIvnvBgs6PVl0x34ZjY0C2EOU1I2b97Uk4Ook6ncMjRcYXNq4c2NNidEGU/EC0LHZL
1PNJM+bpkIH9B1oxJtKZvel7MF99oUV4SnSHW1/rdvQZdJ9m8pOYIv2ObWSlXHbdpW3sl5EVAseE
XkOma19kywHrjyQpTl20IuztI4tNVotztOUllEGpJeRgxoV7pWxnlQTXSzr9m1WqyxL3oeu0XMZ2
+ulpWCAEtMU2ZkbbSELkyCGkiAU8J9nsU5qcorp8LUT0Wy2NQnPERSjZ5THloUfAz3aEj2CHg7Tf
pcVuyQR6mFaSBVnm/+mUbZBhw4CzpU5NcZ1AMIB4P5NVHaaiehS9c69YMeD8gBI6z4oEBJX+cZRK
93q7zpy4/m1RWi+iBmnhdE+9DY9u8WCuxLMRZDaBoXrCB+to8dYskNm5kut17B+l1RnHodO+7KXq
tp5LRE1sA46GAkQNRWsX87Y4iCPblF3ZElVvDeiZa+ont7JgXYUrzAk0jXgPDFioLJhHc2noHcBL
OfCzF+8Wd8sfzzMrMnSs57wr9L2tkFWlxiORP9VBkbQ0EUGRLNNNczlZ1PqH4AhezkaZsoUxzON/
5Mb/viwoYabDf//oAkrD/rWmXEZImi0MO8SpjQeoiRV0AvCMsNElLw2ZuWsTCgZd+0NcyA4f4GbO
45/IbwizAPZAtedGKCzBOCQ58Pz6fSC2hY5bTu1H1FnzydHxgv73ZU0VgLuoRs57eKosQKDUQ+84
QNDMd54JFBZXIYXF+qVa8+yjUTCNdSOSb4gDrndlS/qHbyV3pvYvYkmTsGnggJHrd4g0vT399+W/
n84UYF19jdP/ckS1pmtP/v//kP/+taoWBraS5LsF86FsxBOqM/ZYzJo08W5EaDPJb0WM0iEsqqfi
E8wJImAkCvUMGaEbvrx0dUtHBfbFmYQyBXMjwopnpUQt1yYlhYTTtqDcRAUU44ma5Klr7De/p6Xw
1RlY5nAq0DyaCZZSM/kzW1KtbjFFpPiDZVvLPs9xUEVV3SDvIH+jK9v8YuFo1Bh0HXTLv1o9i724
JrKJT/2b3YkBeARNBeMKtfdG7kuCNapdZLUssLrmRROYwDHyerxo9m3QxuHcZ824xzM3byvMmqfC
mhA3cZ5vW3ycYiz7sOw/ImIetp2bbT1Ffv3iWRbvp0blEzlXtqQPXTPs3eK3tiZ2xaSRTShdQxx6
3AVDekyKvv03sIEQmC4WeoawNIbHhERQ4KGYpW3CJCsXhB1tdYh7P6etsbJb7Rm/wiviQ+S3l9rq
rO3sCO3U1g+DWAEMppOGnG5UcAtHhWGaBp3BbMOlojP0Y+fmtDSvIwX11IttWsTL1krRAeK5C5hi
5LsomANAih9N7VavqdGYKBK4AQwnu3iI7V6jykI+1WQwnPwJX7ZRR09qQivg4rMT6twls9hpWf2n
lBR8eolR0pd1OMvavjr1ozOlRYhQB98/w8tsxdMMYtzAp7eYfHqvpFX+mYcHvzTYk9Zp/2iLNIIj
g8aJzv/LKIzuKSNLPujrUzXWcdhm41NikWPjFmvVZ46QL7QPgC4QqE0ORxNx/rEoit91YMLybr0E
535b8jbQcZKjFqel2vbj8tAbcCVTj4MnK4fmUkKAM6TdkxKGjib1SuiiQkGbgvXW8ue5NZr+f9yd
R3MjyZal/8rY7KMthIdazAaC0EmQBJJiE8bMJDy01r9+Pkf19Mt69aza3rJnQ8sqCgCh/Pq953xn
Zfvb0rFRPs86DzgBcdZosgdZo6KfkuGbZrKe2qVFy0XTt5L7D9nwmyxxjTYCr6YzTN/bTiMQt/OP
YSySHa7wMj+ULZ1P34geq5hVxhUC1Qukpx62/aJtYhzYOOhzJHpLu2jmBzmyuUvCyVsxDCMmh87j
lEjcEhEr7FBIKhYXg0ugRiA4FXG2sWAjZkeTyLkqS3aPnbYhKmzelPUEyNsO0Y+hZ79/4JyUkgUM
X6yY3CpY3J5Fze497tGj6m7rnEeZvc9oKZpkesWrUCT4zCA0xC09KaSo8b53ctS+yEEWpJScaHmH
G98afzHXxC8Y/NJ18LVU4tXKi1rsuuY+NUb7gX4+f8d87IZx3uO1ekJK/EMlPj9aCY7sFHBYHmpn
s/TeERXOOASyz8Ivk30Ggk21Foj/M7fgulXQSveaoUtgkyp/pB0AjHIy8IQIJs2lkzzpVHQLRIf5
yQ1nf6kNH4BzyjV5TTY1IIptv1g3rBQhXQ6gKhok7UHtYD0kVFZ2LL1I7IxZe8mQP2h9jA5mJF1N
892zpdPATdKmOmB4Jw6q01fUmu8zI5lFHY2MnAxw1EacvVkDPTrfeMzGAqivV8G9xHIxaXgquV/i
PfO3ozNyYUHi3U5uMKKGTUvSFUacRSPMoUo7+bSg2F/ibhxSH7SZGFZ4z8Cws12LfBRibaTpDzk4
RaKyaXZ/BiLnhugQoUQDm+c6RTE2W5++i3VJWRnr3v8SHXd0r48Hg8qFXtQgvnnUZpg10tsYzdGG
KYO1khr6Dztj4xlhbaes7B7VVijM4wxPhShWEIYiL7YeeJSxzgXO+BAkRk5I8Or+WyYJi7yBEjMn
NMjUYCvlRi79RK7qxiA4LI7nRyvPP7QZN1MBHJB2E8U/nNZ02XaZRqOhm1Z0FVZI9/0HaCIoh3ph
0IodaTAF6HCdN0xQUEXtxlgCfZarZg7J9ZotYFVZt8ZlAVUuy14rKYMlAJ0PQ7T9EoGMtsTiCtJc
HDejxYKFXt/I2cbqpIUsE/ami5rGE2BllNZAiCSs/me7rzk0HPnlaLblQ95ZL1ovn/Mh+gKdlDyg
XewVPB2t6LZDNrAuOpoacL7WVkkg6mAiTR6JQiOXydwFTN5gzIkIe3WH6td6KhC8rxIAdBtP5Aek
UMUK0Mu0Hiweg9MbsQIYC5jyru0CrXMQoaSRfDs282QtzIKVr4SlV+1rTbN2w0AoXjvJ51K+TNBr
DMn6Hsxd+kyPi+il5OAee6Oqj0UX7GrDfCXQiF04KlxaSV8FjvCHccJb5bvMXMmGCncpQ9x+SPxN
0xJjWtXdF9LqYMNA7adX69x6LVuZDg8pE6L4qZwHnVlzqKK3EG969MrDEHbAZJ0s3TzzWpaTjMcS
j/9CH6a3qJnzBUq14uAb3hPKpXrXSY0hbSufzQo7gkeXSPnlw1WllJiRlMYujCB9+XF3sOe+pCkS
/yLlIWdfGjzcO5Fh2LZs66wnnRiPxZgy3g1KgxovytfelP+0aufc0R89wOJbk10Mi6yzX0hBZF5a
Zxua+eOpMZuTmYlXiBhyC058qZVkT9J9eFRmL8cxtNWIh1BXPHdvSq4y7Ay2Zyw1JJhpS2l60LvZ
R0PlqbCg6CWxyKtKMJpWjLAVf/YskeA8aH4IpsZEm1pp9sUSbrQyA0A7M9Ip3bHnMwnH4Qb997Gy
WON4jxJ8L7hW3/6W6lyTraXX6yGkzbhvtIrjWEbboM6ts9B16h3zU6ajg6gXjRp5RycYOLTPg+jB
xHSx4potaEHXj4brv3jmZG/nfn7gFnJXTcK1NWnhtcbKsaeJS0+AnMel3JFPnHZcxCU6FB6Y1gHN
+QiumUdmEtOxcdmIcwExWsHbzyZEnwxiotwbAkV81ejNUL/xNwqr34T9zfCM4th2kb0g+fwFVcl7
UBZwWwuIyNm04slMi89x4w0SjyVYRx8BQ722JDVZGsxYjIiPZCLCCjMRheEqkiFbQZqRcSKP2Lfw
hFJtMfmmr1iyLselxrPIwpE3gRm3gBDPiL9cu6QG0Aefrb3KlfRRc5HQxewUQSt728pb642BSaIw
Qu4E7izC6NglqA7FzAIL69r7MOqhP5XO08QK8CDA6+IsN1qqdwAksI7eW024i8BIz2Y8mKshAldi
fSOuJTv69ZF9RbzLkTjlrWw2pT9eJ+yWK19a0T6uk+9QEU2KVJcIa68uL61+KhPiWcPipCOtoLlt
JQ8V/vR+BOBe2vTbqG6LQ4GEgTA5wP1OIQMUBOb4pJG4V45gnCrNY+tHsEMbzacih1Qb5cRcjlq/
0QbnQ/eI/Gyz6r1GknIgZKYN0LdRRUCvMZyliuJuRqKuXPsLMA1pzRlhu1g9xZYBEuaEnLDSHmCc
slGj9kyyVVWRVObEpbNCSNcqQetjITWaRmZ9cZBE9B3TuPqQkHe4KMYeHSMeU7+G1lTpJplHzj61
cI+UZevv+4n6NbGmN2x99RNROo9z4gbLzpyVhjE+tKraQJTETE9yV3Yz+hJW1SW9c3gGoJBXM+0Y
hvcU1aGw0H9b9aawkP9EVsfjt94Qh0RDy857RVVTY3sb6JawWo6xWMs5k4vAJPohZMiMovQlYyi0
aaxslzGe3umWnPdDXmxp3Eh6JSni/SBYz7J90zo8jmRzKEkFx6kNc6wmCqkgNgnb2CPh0yqYwzhI
Gb7hSid0YibWsW9djBUUOCzxcPthYqWH+78scrg6Vh5yLriuQFyjfZ++OTz7V7mkUwmEtz+p/LKS
/x3ZUfgsQv8ct/vKiIZN0BwxPbE6Ou0BuZVzxRkJBw/MtW3VPol8Pny6PNFXMv9KUkwJs4Ms0pfu
K+QVKNAwGoU+Jw+2kV+GW8PoejNO/XVSQVW1yWjX6fyfkB9TJvGNOJbR2entH3ZGa7BgsEwTJHxq
bONM1zo4zFoQPtltre8czXovpbWZK4MIttClr1AOBx3+CqUy4sI7qjMFwgObVyN1RQbEVabfK6t8
GgYsjCQPrgb6IivEcD9y23loSkYLjmQC4xJse5pQUKM3oO+E3YdmVRi1+M/IQw50/2QZxy5hrop7
9zsVLGkuqUd+ba3khqh7Y6kRDWzVD75uPZLaMz+iwadRFoA7pblG/KFfP4czyUBTG7zViboRGgEd
P/GviUkYYhPOS91tqBlF9E1r6+8sY1x+u9nVL7aceLw54tswqB4oWkiS0kI+sAHStKl45lZAxcIR
elkVz696mhonOrqKg0GjwQgpa5K2XPcMXYmKBHEUJPrGnDP9mRntYaB5svdkcFItaI1V4T1vDXdV
1SzuZsWGPmxN7WU0zYiOOI9wdPwP/Mpq6t1Ljy4KerEDPdzI9vgHsn2b2N+Y5CE7H8MtKpRX3cbJ
gfng6HIjtTa/kGb2e2ONeI09+3uWu2wK2sncwxRMQcH5CQA3a9ylDOgSxzT3kPZenNL61jhPcqpv
xeC94DVpuet7gjy3pJH6Cz+WHk5hlo7lXJdvfdcQHNt83keAkZ2QmRkFBdjdAbvDOM8MNlMapPfv
3L8EJrYpIEavieoJjU1bsO/26And/xknabYSIcYLc2jpIKUpxoOx4SEL4N2usuuAtHQPwI7UAZnL
5f2X7n/p/iVSfzPXsMBPHtP9qH2v8xCPURbsR3N6Gml1oWSPoUZrdb0tZ3Prx+K5GkiOcwfO4WKi
LUCZBOkpjqsXy9EBGJt5x5BbHXHPrw/oCjKCVqZyOzWfk23Rm09tnL7imqNFhniXURbK3tnmqtF0
/zK4HX/6/k/i2BjbFaCmRcPwvZfz4f5lhnsruYDYkQk6YU79FpIbdWgInTpMNQ4ankQ8Y1AwHXSr
xPEGgaoIYXDDoiJ1ALlghahKuDVlBf3/QUc6Z3RiaXVkHwo0yUvhzg0d7XqVueW+Kt1r10/kv43h
QzX322CGWQDF3HyQerhJ/Dlao0M7lgkudy3O8XQWJA5puAa5it5QCJxHdrxLzW+eg8nB8tKIh4Yk
pSal/ugHb5uwpsIE5YHpqMgLxAne0sVYSNPpyxCsOLro90gqCcPAF+nh/mEGtmojWJ4RYj0b/r9J
43TqTBYRA2MgxSh7rpASEHyispbWZbQ2KwZRQPd4zarEqDC4Bx8YXPUc+XBWBfPuptd28Zimy5K7
cBnBatmMnbzWKbObGP8b+7nr7Hpo6JJLFqXvSUlrDxaX70fESJOujngvPvDeLjx8cKClb0WLq3UK
KSlTtWv0U37OYDPro3V10feGxM4wvp49IMnsCKwZ1rgNfAKY1qNbWW/CwInSRv3RZql9qHRb32pC
/x5qvbVIQ6LbK1rMZYi/jDnRE6BJ1LbibfTqz9qtndVAKAr6N/08z8F1ZPaYZFa5ZUdG7MPQY36P
EX4hdXhjBN4zbZObeGByAj8amQCiPVGBPp6ZSQiVylVk3+Ne0t7yyqsfRj8xcfwSdouzlhW/xkdg
2CG8ZfAFDZKEdd3QxZBoJx5Mr9jZY36xB5XP4Ulnb3jRRZJq9sCEH4lMSZoz6IIpYX5WlIXcZUgz
DDwSiF/ob3cjk32GStrcEJrFKFnJekhGk/vAmWlL9yCkw5D1ZkGTG5en01xbv5FbzazwVvu4Fizt
ezarQIiUn+2l9UsLNX8relLsSaw86l1d78aAVGOzpjwhs2wOcwL7nKdcegGEp+rsuHgKsdqnW7tG
rIHqellKNOfE2EgZfxvNgaM7MJW+I1n+v4X42OL++aANya/iLxAfWETRj+jzTxAf9Rt/QHxM+z+A
ElBkmoaJadYSfGf4Ungf6D4uoyxFzsHgip7O+S+EjwbDx3cs29ENXViubhjufzF8iMHle76PWNlx
fcdz7X+H4fNnhI9nUIqDCTKEKQzDQDnB6/yOxuERF4ZeYN5wJp8IByU5d5F78tMJtTV+WfRpZrD7
7eD8Cx4Pn+o3aBCv6MEW8YkatExHCMtW7+g3GM84DbIOA+uWN2OytNJkIyILmu8kLqSXbP7+tUxP
IYiKdGLHrWBKf3k1958+35wWDVYO7uCqU/S5pg4S/6H2kcPQ0C7EBSQtRnm7SmBtlZYZNTtfIvQj
1VN1CCPyMZKTX9S+OIyzi7eDRFT4BnHddNNOdDnPgXCUrr2voRe4RzeE437pgQk5+LodrzlYMQUo
mRxh5VlttaS6FZE/0Wma0fet01FYyQtxFuR/nXq9Ch9jt2dk2A62Ftcn1LdJfKkHzZ6r99AUfQXK
PBKZ3h/gcPr2sWubKgI2k5D9lv6yZG4yN8Inlot35Aod05EpwR+6DUtv+gE0QgRoFQKEgO5UkM/W
91HVs20u23kFTqYBQ5KVo0XVUgawOCDpTz/pNstfRR0ZI51YP3GenTIYT4Ts+JiSPFpSL3EcAREI
e0l1OEcjWkLmvEOxt02PyWg6TfkBrX/t7HvdTXGAyHCQKHZI3QoXduLXjDtTPSWXYC7najXHBtX+
IKyJ0baVinbnZrn9NuGcczdV0svxxMegyQv0aLbgdDZsHLsWJRwWcCt7m9AYvGea9Jlc6lUNINdo
o+kLE3JCLM4Ig/nVYrasYoHnaP7eGE2EILUg6nRTacosObJdCmer+2qgk0BTSHU1zU7wNAzYqkdh
ZGT80Gt8KFsc1Jccqm78Cj3br47BmLrdU5LhoNqQKUtXnEfCPKyLySghN6Wx7ZqruZzQ++hTUoE9
muMmOJIsFNMSrSbDoglkON3oI0iZavX/aruTH1k/VPBKheXYpFykhT46VEhu1ZjIZzzIwgXg7Mzo
9cfWK0Wxnc1iAniPclaDic0l56wjJ6ZzWI8OqkZ8l0MK/aexx2+uAV1zL80g8baSHDfE5hVtcFxs
eZ4kEYDHjG1J6dMZfeF6twvyzaLEew5L0PdbKrkO0TCBx8nGCIbe+EI4XZnfi6rB6aRhq0Ji5yI2
/wAyEoaQBzPIAEgwkszVrpUsAB1KmbDNwAaItPFAXKk5MdclKE/8mOnok0Vn2nb62nZm4ZzjZDKH
F8s37Gyn542DgMpoqwwMhcnkHpe5h7UdIEZYjpCVWjtOaMxVVhR9VVUPiHjhGDQqI+IxHUuzF4gC
LA9c8dz0FS2OIZXkB3hF8i4G+ERUvDGL3yoNzZwlsB/8GAplxu2H0qcHtmgNwi8P2Eashqw+C07i
rgQATZGTAkRvjIyIcGNqEKi7PaCcHcYdw38OkwQhIwNg15yPNR6zmL5az74Cdq67jV3Hr9ZOYlcn
vzOYx3T0A4hFb8A88hDjLHvvdQd2d1cOdpaQTsxRWBTDMAh6TXZVAlwSsWyDbeULSKz4Bp1wjSav
Hehk9vrc7DVpdc5+qCuSRzJ2FMHRiNzY2KPDyfVD3PdJ9z5iLox5G6VwX3piW/M1wYpkVbSuzrxP
L0aEe8q+JA4GFWhFXUVG5kMaR8W4l30fpj+9QJuZurtTGfQ7jAVgg9vSJLF+DAPNuTD5Bkc/VOkI
eVjOVY4UNmF777sjOYAIYZvmMcqY0Bzxz+IdXro+mPt8UYvaoENLbwA/VW4PNk40u8QcZG0wejWE
w/segqof2mBzvGi66uh/MowqHUhcJ70Q9JInG2JgLJXJEk1iZaI9q5HdDPkPEPkVIwx/QP2MVH+e
GXRQ4i0R6HTuIgQBIFcB0eb0THMLBALChsLe1To9lA89siA1E5xo+0DCfGQNoR/BQsqo382vxBhn
XHsEBjDm0aiWF7rldVdZIIRBc4WP/1qCcBVP1QSm4TgC2U1fWa3BzJHFEASn0QPvebWrtIi2pQnP
+5JVvot3MiFGYfoiO0VUD0RhTzwzRrdtv90X0n+rYtuun9d/Zize0Yj/ADD+D+IyesZvhcRfKrqH
z7r4+l+7Jv0E9P17Xad+7T/ZjA5lne3QO+T5SLOaMu3/1XWa+x+Ob/pkIFk+UybXEJQ4/8lmdAAw
+rSzIS8CTHE9g99qiq4N/8//dgz1LQ9sBpEUcHd88e/UdQ5/6LfCxxa2IWwKLN4j+EjXvxdGv5VZ
Tk+4sSMQazUVdvPQIGJnJg8dQtarViCY1E3p83Cp1pbbPpkRHr8+n8i8RV7O6BQhXCCclTaQ8kJS
KWAXRJVeXuB1wM6AVCLMynOJOYjW1fgJWGbdmjS4wMYQFj7VC+7i8UEI4rV7hpuzI78FOJKr7gvb
89PUJDfk4Ed31KNF7WcnhVReWG51tgoWQGIBsTv7Fx9NOkQ1ZGHR2NOCTT/AB8C8Ea+dX+xMsHGR
waLtaUgnbNZmD0bi6Ibvrc70IpD5h5EUHwZZJCv116Lpp9XUp98ui39Ry3rQPP/pKNu24erC8YVj
m3A6/1zMCk1rG7jdCgMX79xhxGQo80/fy9iza9Z1LMyjGzlENE8oefStOdAJiEf2nVHunVFPgeWe
40/XAmDls6+3w5QUUiZmODGIPZrQnD/rJmejJJJuaudj6OrHms3GikDn5xJCiKVcnobxBbsq58R4
Z/VTCfyOlEAwHlkGPvno3faDn7BoaCuH4NDKeSLEKXsccbDOzkaZrymrjhm+WJyWn6HW0eggOBhh
6B5M7meekGyWjF+uZlzn1LyYYbWyIwyVU0tlBEwBXOUIF82gi2LwkVw9/071jBwFl27I55t5X9Sz
kplytFMvo3KAtK75JdTnrV1jwh4xAmCqKnRr6tM7QIr+/lQZOrDUv5wr+tUG3FPT4NpX3//tjuCw
4e4mGngpSzhgfC51mPCwgZgsyEHyrkOYwsuFhiJaKH7IBytVWybFdNLL8aJ+2p85SZC8WL7TcAfR
d+HW5gdLB25718S/1a5sQ//CkfTpwO0yNKjGOYcciR2x6QlHy6j1tTu5T01SfVqFuJo+306caYnP
/MeotSgSSCAti0/DDth9aeELaJBP16EAgTPx2VrujoyA99RRvYuKozeGQAEKKIiSqpEhy6oxufzd
gAPIgydYovwYcg4pKZTmAiHPtWFYCtThbAz22fT4pPfvUCU+2Xlzni3zWMSY09uYpoiJC3pwQC9m
CtJAocZ6hplNchXmJPcxll5K31tXNowdQaaGFvJj3eCczWkC7TGjJHQ3c5MAn1OfQI9dBOqEsTiy
SdgSXRsJphl8UI2jvkQYy4WQ2+YPd1APoNhkGKhjETL9INnOIRN+QaJdUibvyAv/WOD+2LL/izuZ
3fhfLg/hmNDp2NLxFHZttW/97fLA12WlpYfDZOZRs0AUcWQDDGe01KEbOmQ50FAzqWfwoYTCWSIV
XQJ6uokADhlBXBf1VIt9HpORy7sn92uvV+Zr7vOMJA4MjZixxkh1cSt21rV9aqewfZA+Q/WslNcm
y7i3+b0umnFUqIg/uOKrGXn9qvYe66qD8hTyILcJMwiygBpXvctSS8m/e3UC2uNVeIthTXeRezW8
zTTQ8Tdg0c9F+2a28hpUHvCFmU1QpKXrxM6viX3u9Ak8ajzj8xoJJKMeRtQOf9qniWWAf1wZM8wO
gigzGBgRwIBA+1ajM1120jwZNqnM2Tkjo5EUMu9TzatkEsIJaPkgInM6aDbZwdfaaWNyYwixDUfv
e0LeI5oW70IZ+2HMEX5j/iFyuA1DNawwZCc7a1S8EC977TpQFWnMZ6kdOsiJ3eGVJrLdEumH6elc
JcOsNrzPrc1795P2fbBxzBXyVJhkeQ352ebYcIt8Wbl3ybtGmdMvDf1AzhlnBh4Y8ouEdzRkHB/P
Tde0LHbqhxvwn3LmCh858A994V7wc3KFR+f7+miE2Ufl4YHWxp+yyc+GE9/0KrgUpS+WTo3s04f+
RDd+6XkR7VIhb+RlIfx0eLEczpantUcLdU0puMrUCpXXBB2nXb/kGYofr1/l6fDDnmAITJHvLRoP
CIUobk4DSTHRJWA5osc661qrT9MlrOk0FiKvfm0s9KeudDdOiQQ7CZ6zJvmIPAz+Xg1pSndnYjaU
+KiI3ibbOJGxklKER7fKIAQP3NiYRM+9Hr5pwQtwrnQZZzq8EnnTIh/xQMx2q5X6ra/15SBi9E0B
uPypkbeqnDWVuPeC2nXlKuyGKQSG8Do+pBERipM9npMMpQJMdp5tms0oYDixDXy5X/s9PhSUG7hj
xgLHWknEgPF5/3SjnXz8/XLg/rnxpeojmyuOxcCwsIrq99Xit9td77QIrZEOj8HltiY2srI9JGse
XWWeiU5XQGhjPdMnuLOSxKKe7tF9kS1YwyQ3ahlAWjGNa8qCXyT68f5NNoNkAcc8nJE9tp5c27rL
ZLD4VD/Z5QarwATaL+UlLJ01wRQb5E2ofbr0EzrkNZrMawSR16rdM+BEJZBuzrHB+ENHpLPsNJ7t
6g3QUbj2pn60QhYkt2HBHnPkaIWlPcxDtR4HXqntr0nVUkvBhVdoCDya3/k9CPo0ArHVjducTZDe
RjvXhExQAARbhVOMisfdoe0iAJPVrzX40gd8yZtujXoc0zvLGHIpUt66bUgZA/b1PFHsQEm5/v1J
8v/VSXJtA0SvaoPSQP3zM3nKtYZPQmZS7PTeWgMesLCMb62Rn3s3/2zc4hPPfrFswRS0DoNuQ7D+
RCbDJZoMnD+WcSv9VJWY+nlCF0lv14nFwrq4sVJuqghCXACbYtZ4ztk6hRXcp09ZzkcZaXtdvjaF
8eyT77NQy7CDSXBxPwfga98LEJfqXKkCD/QCC7D9XAY2TQoD5QH5Wrn9oI5uQYwfFc1wTXz72qlq
qTUEDPIcqh14tWkzVe0pcuqtqQtKDlVDdslW68kfpUAIUdcgkeDS4M/mFd8c4qtH9WLYrOo56rM8
wRReptRoUzN85Y2G8jZFcoF5uipYeNhQUnlF/YcmABVqsj+1dYNKfYLXApLpfSiAnljuQZ0/cnLP
qkBzC7bNoisXnacTtRvvxoLyrQDDihesP8I1v2IdLZZPVc8F+PdnHWDPX5Zi2yaNRti+L4Rnq13X
70sxB1AOvkH6ui6K89wWH3qVfTRzeRZZcWbjAk0FOXmvFawB7Kd7be2UVxvLV2/lx6Arz4gsznQv
TziwbJ1nzViHyHeq9hpEO9NPb6WZYUuK7J3RtS886TKCMCREdR3kWQj7tv2MK0J9HNTXScxz23+O
dcb18lYoESvBiLeq4h14RXzLa3kTY8zaawJjxbiVkBIN+yIMDCVfjDDjifqcgPFftSG2D2Y0pBRn
ebG0JFHDXXGZYqCBgYcrlfit5R9Pc7P8noz+xmzKR81Nn1qFHq8aEBrshsSu0NCGksvk3StHgRJy
leZDstXxlHWiJFlz6j5MuzhGvljf1znhcxTKAYwVM++1YyPtLGy3hnOFuj6kKGjZRCy97jIzuwaO
WW8EoWpaK3922uvo2NsQI4CoC0gwDjXq1OGdQVaekWPOB8viFIBPPh7zgM7S5A/2oiKEaRjVIuOS
Sahr17Db1Bit2VewaMOflomDrZ93FfTUIFaeMJIdfyr1Wk9UxRpPzlIwYV17KBOWTS03gYsElAQL
4tBZaildSxaLkL+GfIhNZ8HfDoM15N2La7CeFV54szJWp3s1UgIksHv3SP+Q5VTjCxj2F62Bxj3D
zYlM0vDY0HIlVWptgoz+oa49r8w/nJGV1etisHDWuA3s5DbOlF5mYqBaaS69dOGYypOhxdtEK49Z
REk3xQcoox9E6HwYaMbbUdUuqbGvk/CViB8wf7J5yxwbWlS+wWvyU2szgHEUUn7EximaDFQx8UfU
80KqeLnvtGdy2oFZUSg6OKBv/qRhd0pq1NoOFcFExtr0ngQzmADGCHV2cyC8sP029mYeP1O9ITBQ
W3k9NE6JysiboZtuLfh21Im8pSK0L2Pzw4k16Nt5NqxiRbc1xeAuWMA526A6kWWlWfZRO+5FaGKr
aoKA84vUgRpFO+XRr4qKEJA9z5r0mIbyoeKQxl1MFGh3q9r4VqjDoxtvcUvQVeBd7tdDhCHTLmEN
ERlL4YKG3ss+BlUNRC6lkDo11pB9Z45JfCexQxTIw6Ft4T6grqWgxdcj5EfOGY8g9y+7zH4eaMq3
uF8XxIBxiYiZ8CnjTRVC9+tNFeyoYl/GKflRqx9TFd9kVQPZgsvMI+UoISWy8S6svfQqOTJgh838
OYIaV2geRD6uEoi91OpV+EzeCGF/DXF5LkdzVqV3W35nrIfOLmOeqjs/+sa4WUGjkt1hJmdUverp
guwdtD5VeyiMcz7NSwmnRUmsYaU6B6sJMebA+bKS74XvX4ogOdZsFO6PiJlpLWKD/GNUH3DEcDa5
Dht8FrXR6l4iF1AmDf0b2aKISKboaBuU5vcSNCEWtqUnxXn1LzjuPpBWUpLHfN8q7G0x/Syb5rvR
F2etQGc+uK9o/6O8eVMvl4r5zAR+PXrgfii2LzKHsyQndKYaNwoIstvAnybQyUBeTX46Hd1tHFDn
ap3KXObzeRIB56ijYgIS6ZTqP1r+d8o9zI1xA1xxqSVZWGoAUmYw9oLYYwHXXlQPqGKzUHnVNnOm
6/3j0wVduiNrES6+Q5xEPAJbNJNcZiOr8bJSZ7eew5vqCCU6+7MuevQF9m5nek7QgS1Sg51WNq+a
iuegIJeyjIpzV1dne9qLRuVIyTXCP0zV+bnpaTsR3qWuWHVZanV+Rrpz05gb4LTwMIHZS0DTvBJ/
g6s4meXZAO6ptn6twQQkzPXXvsJTbaDrX7B7PIdm+jmWNJiTnC4c1oYbqVqPqXqrpsXiL/vmFyZA
9e4atV9DcbgNYx53RWuuf40iovoP6mHlpd43R2WCFGDSlpYFQQ62f0p63HJm8oYLVv9JNO5paHRz
Ha0sX8PuHPgrX9Q5ekWcOKXaa3BKA/WQVhdHAZE+w1gHafH+7IiM5GPosMn2pdj6Joe3i/yLuiYn
1gh1xTQ5aF97Lr3FwCYv+TB/2AN6WPWkuJ9k05gJHaSt/fc1g/mvmju+TZVo0/U06cf9uWTIrRIo
sY7XBP8Sazgi56RCC0KibFKMS8svH+5L98RGQh+SjyxDmkvyw8bG4LS635RdwXwx6L7XMiEHDWzO
uoQ+ozaJNmM62lXseuaERb7aoN2d/5sPYKlB9D8G1ff9iKPTfcCF4/pE6vzTB9At8saTMjaXait4
X4zSyVx6Ahag2pnSJ/pVj+7OZO279297MZzAW3+Tpv7odeYfa+kwMBJy+kPZUBuAOTrej3nxGtGC
Xsydu09MLJ5qDRS9s4zG5Cb4IQsM0xL6e62uLnUis3Y8FgH6MWbW2xHUtLrR/v6EWd6fdQB/fGDT
1220DKjIyCn68xlDgJ3h43R4ZbVMJPGvnlQ3oVZVm5vOVY+Fe2sBsQDaP3vbTGJbWvlH3EU3tQqr
W1AVX7M0hoW/HsyX3qM4UAUAEsWzOlBo8vfCZ0KTVmeqB4z48lqxGVfdFngrD622MqGgSTSOsYs0
d69WrHuzWC1I9tquOsKaWZfSjBCvmKWhV9FGYG5wk3rfUW3/lHZ6VFUnOgeOeOitYr96Tp3sHNrB
OpECpF+9SWvqEFLLL8jIyOBe2D45Zn7B5t/sxSkG00m6xgDxgMVOFZdFyT+UjVijWs37P7rvqWMf
+tj8uH+T9DRcmzkVH/fgpKdHdTTUx3LxcC7HOt0UDlu4yoZqiF90WNWF8y2URX9/FMJXBg2BVLaT
+JuCJoKwbD2PUtUSNUZmGGxhzkJiRlDJs2mjbvv7wi07Xq5JIWK5MHHKYufpdASCmXoX0fUKmMv+
XtNlVPdLETbrAa4YhKbo1tDEg3fbrEeXKV9j9qyCM0Fyqc+WjrWXFpW/qCx6bYXkEoBU9uKO6AwE
j//OYFHXMiTBGkF6cNSwD3OZNyppxDQO6mZRa6gqL3z0GFN5MnkSybA/FdkPdcerOh3p+RmvzWL0
eQDdC56MOIr7e5tb/pxqQsW0NRaYr5Mnp5sdbvkOGxK+J5/1JlVLhUxo9hnqVGNNX0ZORmc0F4dq
tm+x8xQgNKCRyV/1Ta5VKh/spx/3Rp0jeLN6TNCHyI7sVCjrKKgnH8+KlQKKgl88V+oFVHmg1gqd
rI1VBqIeN3qgWkYO5FlJ3IQMtcu9mr8Xqv5zaZcH0JZbdQFg1z1MUXHFV0s9Z8Y3LnpCQJfqXmgC
Z6uu3rDnZSBiXbN++4+/Y2Ti6Dj4ij0lA1CVNefEmrmeuG1cJPYSNmo37o2yv9jj0TPci8V9+Ucl
zY8CZ/ngKnljdzSrZtW9RYYi8ZzL9Px/2TuP7ciRLE2/Sp3ZIwcahsXMwrWiO+mUwQ0OySChtcbT
z2eI7MqMqK7M6U2vesNgUDjd4Qaze//7C/lYsoqFJQBoZS2z0r4YRqmh0e+7ZeXhel74PZQbhtpk
+9Y++5M8Uxo6vjYJLnmW3SRT8Ar6dZsosh/j+snjKYiKeDOfWsLhUMKAFIWqa5yTBEBKNYYbPXM+
osahxvJRAklXgFH6teclcXjch6O85HM1pagwBQ3xXZat8k8rEVcwlJcKDS90On1AJ8A4SYXbmg8G
rvNsk3KnIFGeozLobm36J1/eNGNVv2QqIaDyEMVt8muuruZKQ9nQtxJZDFLR4Sz0A2met2N7IHaU
DZ/LN2KyWcbBlkm/IBYjv404682yOXuhtkrb6L1z3l0wfOFXO1l8Z7zPnmyL7oCI+I0kw0fG/4op
XuU16sd+R9fzKk/gJqfEw0rsNYRppE3JTUKVgsTjK2bDysbsPSvS+5yEOhg81wquPjejF5JUzAxN
1l4mCyI/9nJKMRdYWqp/M9tgP58yhVYdpyS4kTCmLJsgUrw5IfJFeSlbTwRrq+m286udKgodX96n
Rn+v9+Wn6SFal68VfsK9m11LsstWc+OFQdMF+9McOTvWTTA6lqODWnG+G8gJX2JYC4GH9ke+lVZA
TQoZ/tiN3q2s+XJGEANsLoSwX399funqz8yyH+eXaYBMsaU6umH9yiyzdDNzcUhmkjqd7AgKSF1n
G0VXH80GXCphVqIk9WaIq4dyuJs0MEEL3cnC7wXCw1qnFJSDQIke5ba6LskflciRl7q3nvoWtTLd
SqX8a4dGOrgODxIASmx8OLooXtRMsyi7FXRJ5ADMOM+kmTl8ZMSig9h67XlSx5vIZUSk9b2Ljx4A
zgw8Qrk/SRS2tJo76B8o4IglAsug8mEmpoEqzZMqOe8KdV4W+gwfckq5Mg32IdTQjyTnPHkxp0Cf
VpupAGELQc6sCLBJ4PKWd2bDbLC8V0Vw7/dgTXotubLOKw7/JEQB2JUCpjALJw7B+sE0J5yTu0T9
8gvtPkPTr/jVxjDar2SbQGPDjo757qhUaLoB+Cy8vJaOQ9iOIZ9+33B+Maw2VXEbOBiVD4r5KMd3
o9fdK8aTnIrOM1XNivCxa79TSfOqbP7sDBEKMWwmy8GRQ6JlmABK/Fmcc5izuBrlK+HkRHThkFSH
vJS8jB4z60Zvrkk8HOVFgm2xRlBySwZzZ1UEzxvp9xlhxBuj65y9RxglhratWJtoennXG9LXXeY6
vrWTsHDDzHXECEhivnI1KIPxGPraY9je+GMGR8T7VopLDSaxJBMAKE8j9jxAyJnaDexdDZfRAW9J
obVIU5XvdvxQ8kZaev4WNvGWxCqM+DVii/19nudoOPKN/H8/iLPIGNZA8mQKCzAtEb4OawDrOU+t
58Ri7YHkYBedWbckrN8Hqr0qOy54HSWnOK/u5rmiItFFL2TVJCrvTVmojxgbnkijRQQrp5RICegS
wLpnKHnoHrohYJe0udZZa2JIk3wyAYF2mrFvALLmM6IrYefQ0pDhmdshZdNh2SU2zVJHkzjfFxHJ
WSaBP399X1v/WVkq6NRceUtLbdjPZSmpcaHq44+KxIejMCCFb6IECXFpIzNPYcZefjgtZvsoxcPq
y3bT0/AgCRGVY+5siTXaMxjoPVQKodtJ26zbsqSrowCkTJvhDlmCzvWO/IqPfihUxnOhsouZanu0
k3ZfZs7OLtOTPLjnEq9xo5Oi06qEuph2SRyuSG+6yBNJQdhWOeUl0Rmn+MJ6kKfk3Oc68tmkpbNV
UmM/NzLzSYS5/AH2Bb5kymfq8kf/+gKaEpP/pZGBo6abjqnbGh3ZL2P20ERs2Nacho1uPlrVGisw
mGmwSBdyuuLhA+6m34RFVJwS0baALdtyWG3r2S4PutU8RpFD0sJvNkiAcTfX70dbQYczPSoVcw3o
fuxHLaZu8lZVJONAgvaoPTfzdiaRejlyYW1MSfxdQvAhYvdljRUgtJYOez5sPJpYf2R4r+MzgPE/
+ZzLTo7JBazJv1lSMm/15ytiQu82IPRoLokLliaX3J9GTVPfVqGjdNrS80bJAtyGE0J6btBTm3M2
Mg2QRisPXjwybu7a+8IZ7n5AoxJlwmsd0zfzJKsotsV2KbyAnt1BiWkTCEapOIZMgkWBToAZbhme
4AWcqdfmQR2eWhYpP/dV050nJPWLVjZJUNmsZY/FWZksJ8kv0XHpZX1rf7MY5gHNT4vBlMmwKrM2
Ddo3R+LPL72t5FcNDhs14waSDYrtjNd6SLcSrZt6gx7F1B7VYBfauExXd35v7AwMqQQkvxmznAE4
2RzIYqZKo4vnT4sBSUhZ3QR5/OWmyd+0ptq/YAnySfM2cRFdHXLPL086VCsCbUdk0DjovGtK+QDn
AWAHh6QWaRKe+ovOYfRiubd1O2yTLrjG/lx9eARIwQj30/hvlpDm/gvRiOekC77OEMpFM/DrSKSl
GBYtebBhR6hbnJ/mtkIi6sIg+K7m1JXIqqQtpJTIc/s249SD7V9c/9oVzUuOx54jYdZ8tB+MsbwN
iTJADn2SiIgEOyfdvuTiNAl2vMwADCpxV9fDwlv/6IKT8EsjGMDPpmU0BXt1mAflnlyl8texx7lr
7fe5uZq7k5kO0Sn6ASR25RUKQTsK+UkZgQPsO3LHlF8QrQXHwyMtKJIyxbkts2FA4I0VLELTe2ga
gEVN1De4a5/THihriME9U3iS7YbALs5FiXckUf/G5IISiFUlX5Lso+ZtNQzbfcOc0AS7nCHXuT1p
M7k/GrVOti+FzTxPkd0VHjuEcGTYG4Vfqma+TjhKBdy5OHuASis2Al+hvs2Eg0Rpbqfc/SaHDf4E
CiDHLJUVYUFWXJAq0yy6/beIGTguGFzTHFWtQvna27sIV6K2Uva4qCwzd9hZcU3ZLNZG6K0l3GLL
N2oGLzNaRjkAjzADQhC097NyaUsYbcQEiPLQeLXtHSNQqNC2s8hw2ZkxVR3KX+sRW1/IiQbjRAnx
yrDLFN/t5Mvw8y8LN56A3r4xpkuLCW0DX2ReNIEcPCRG8DQG9VHC+XFMXSbN6tX0K9P7qy7Mldx7
dImzmmqyJXzmXIBRy3HP3LmMRvxphuYPsLpHf5x6bobuOOVCET4ZBF9mzyalqNHbkOkVVudshbk8
BEvoroHky6c+QXMT1fIMTOFf8dqSWoE3GpuXJjkm5ZhASNx3we/kGUxivgI5MSinZgeH5W/G0djZ
/OtOziRa03SSr019VuX8eScHKUWcCCi+lJt3FGFLyabk8edl9y1BB9ney9kLjsyW0h+Qt+90BUMT
xXjAf/BEfOttwDoZsgxOYHaSk6y2eSt99w4i8+sg0Xu5z5ca47+kWFRycCSHFhJOlveKHExJ8KtQ
vQtEb8ahcsZkajZi/4joCVU3V416F3jEJMsHasi7KT7lyumZU7UToZOUKUbwJQen8hmIWn+A0SnP
gPm+zbhRubflw339wNPs4L2tCMUMbJ23WrKdAtKJVl5HLnMAal1nKfZoYfNGACRTLsZDXo243B20
FbqSHWsisxiOS6YTRran+RN/vCia/20Mq1cTbG9ZDBLxy17lKk5NaD0+4BTUeZJ5eDclBkGyNeMh
R5kXejFjW1RRMcwG1yuvvcXGMb/zujxn7AJnccEQUgrGnz5BgCk45ZxA4njyFhdGcSttn8cESiXB
RZlkGBH8/Co3Jz/INxZsrXmTku9am9FYhc7aKPHZax80O9wlU3KH5bK+liiIwgKcV4QD7MOivkdj
SVqV9qD2xY+rOkNG85aIgRW8ythY5m7y6hQ9BV10H9dyx5JDOEW0hy6LwwVFMDYJtK1BfI7dYl9X
4owyZp5KzptxykTTMK1TKus+KnEQCbQUCbD8PeM6Ji1MJiT2pafRmyBHV2JgLkOteZSoyVGiEyT3
3HgZZTDKAG48+eJRWOFbS3vFS/EcXIXnn0erejENdjEJxznCf4X1zLeOtVJfFLJxf2yeBC5t5I2R
+VDQMKmQ1y5S5ECCbY3rJI+dmXasjdolzBl5/s6k4oXP4wUJEEWR8ql1eCSiDvZKOQ9kXcil3Kne
tXLvZa0tnxyi41snY1MNhuhIk/kkGM/IW8SAyGQPKlZX2kfR89okeaBhSFeMp8r072fCcFyn+rKi
W8M3jJeUyNeFq+YSK5gf0JUOJFj6iXKVTxrN12NVdUC21jdTqK8jxyy8IQ5IK2TclptXiR6q+I+l
6scflZsj2hUyiI8f2KblOwv3Rj79xJVLXpKnrWStwbLYzGgKDNDT4HMDjNYDVOuZZh1P0U1jKtsf
E0PmKXLeEmMDb1YdBsnemkE8nQYFoYo7OqS4SSjHcjiSCfD7itIYpk/USnIwKydYjTz15sklDmDo
k6N9UVJyyTGwBL8kO8Jrsb8tCG2WlMYZq7GN5g4b08o5SHBMHghyTCR/nvDEL9mGTJy3PVo1D1sT
SSOLQLv1wVzOw9D5QJCLWY4XBW9ehkXrDJKjQwqZsBZ28SrRxhmL85voVR61mez1x3A7Ree4HlZT
GBQLXQOokndOnd2baXszdtMj1dI6SpuLVjEqbSAZ8qCy0pQPHFX80Qbba/ZqeXbJybU9ZKTDE9Kh
yb1CXjhPLuEZQZqhxdbQD4bOb83cT1TYL3Z5T5Qa6PBblscbv3OP3y2rtJZzn5VNxq4jPVJP0SVr
kknfR937MPDADelCEff2kNkPaEUovLgBC+ZLNtYk5EjDj5DPMsSZiMw96beApY5L0mTTs8VKjDFy
Au4dcZfOPFI5oi264DtpK0XBQ8qTvaY4ktdS3n0pgjQNu+W5pfvvEX/AwP1DIXJzv3n4VUIin8Y/
f6L+v/O3f5fZ/vQfJt0AJXc4PI3Xz7pNmll98vtP/v9+8x+f86M8jMXn//lfH3mbNfLR/DDP/izz
kNPD//3nh//911D68mvrsn1rUDy+Jf8gRSj7fPv1V38oRJD3GkAIOpY9OlIRBB3/IRCxfrPxlNFc
QT9kOrha/6EPMX6Df6zDe+IwldW+CzXqd32Iov1mOqqB8tegB5Adiv1fEYjAaf6pmHEMHkQl71EF
KcQ6wNZl2/qnthSGDuHnOcNhUxCtjI8dahaFuXF2rTvLPHUZQXsHT8jOvesUwMlT1GjFN6sZUHI2
9y2CzF3nBwR8uwWp8aSOdIyl19VtjRXPnq4QgH1w3H1LYAMCBhMBeovmkcws2MtiT6RjdCIOBAd2
PGvbysyBPZKvoEvMAwq5nPjGkayidtglqkg3moisq67j+OciJuDcShLd2YienEQEomKLvnoVeWV/
NAtta4VVvE08ErE727kIw2O6lXo91EBj2GRapq2rVKmWVT5RcDkaKbmBQmZvMmA/ARaLEbS03DIy
OnUYYUQkwrZC/D9qbgkni+S2JLeORdWEWz11HydDus0i3PetdGKws5xyvBd0uNt7jNzqJP1U+gxD
hda5doNNZh8AYCj/RBe0z4raqkueVr/I2T/2DrQ6Zg74bRoJaaq4+kzbRMvvpsl5Kswu2BbYfO3H
BDtAA2QAO8a0gRClcXSYzaPTt8+63cdrh9856hhmBCIKdlZBfpjpKDh4m5uma71jotoQgKaH+dEI
GrXbZNzisAoZe7KsYxPqdAKpB84SlzFOtJShke9jMlkUz0M08N7o1jFK63BbXHkf6wvADEsn/up6
42wir360e1zrIxuJxHydFNt7VxWz3+gawRb4he4CraLE5+iM6YTM6o5QCnPjtjIBhiPSE8a5KN1b
m6iFI9Y9GMfH8L/Q/94UKcGrVv2oT+2w6YL7dMjEXeWuKzcQu6q1XmNqGMxnknqJ+7m/KnVqXiHG
nlLHFFsottivo548ZigLV21inkREI4WBtbpOOQA2UcZYSjjla4Siep0G/WcDUHar4HhSkAi74hbG
SAR/eGoTPKa9IWdC+KRXlX77p33l9gdO8g9yzm9zDCFq6Qjw6y3KOwejwbHlv5qu/oJETBSRGP7B
LJFPF6MpLMuZO4ddJO7qmj+rxOJAqwlrtRyaRwPpLc5jeCf+9dOwnJ/FZGwVJhklJkWdYemaY//K
rhAYg+aaQ/Js0ZxiC2o0uDf0vObae9FT4DPLaFpAKK00+kVB+iCEAhyrOljugaNQ3Q8vXQzbUEnU
DyKf3yMr36XoW/CAxgGtcsJrEHmHJI+W0rTaTsJLXtc4sZ5LnZRzgtAB4OWHBmR20Q/pxUyFR9au
+enbVE924C51/JahejhPoiBoWjeSQ4v3/DIxC/xuZCxFJQMqGvnhR2qFF3/GToBPWUXIcCJsSl1f
uiMTolqTei4n2XFCDFCdEgM7vqlaB0ndwndMOvz84fXzx3/7yYkOwyWU388aw4fH9c8f7aZO5VYt
Xov5G/OvG7A7PChfUR825L1AnFSdcJOnItoZFTL+Vj7r+bM//qsbWAtiwrgVS5Dbaqladypm3UsX
uhpEweGD3DI8VLRG2Y4JcRlNX3Hj1ka8SDzTwn0zhuOKl3jThBstbif8VeNigcxfojLxEoD2IS7x
Zmv8qthhBIM5UFAezM5EpOp0xeGP/ybD2aT62TkO+Vh9mhWHUX6YP3OtbNkrA+6NvqUewqznQ059
6QohYFkYtHWZ3xzmz/74QOrZWi9SddfH0SfOuf1aiLY+zB9gv91FDNbxlXWOmJLgOtP20Jxz+wU3
g3DjFll7aJ0UzM4nSHvdd91bpoy4D+QYkWORR9hKPE7ZYZS22zhEmguvmrRDZkdUXibKqKh/yX3V
3Kdxg28b9gdL4h88CjLPOOhIYOSXrSqeMHrAG4et94RQnSimkKo+wDhr5ebxCLjTsfiCfl96Bcg1
UTPmwXLrlzBls7Cj+Kui/J9fUSEvgwWPETqcfJkbX6YAMeKFTpGxA9eJOI5OYm/JOdZwj095N/Mu
O4gpw7Rq0XfMxmyr2DtjtR3oQrZ1Ra8kGe+GZQfnRse+zDu1cr3Tr7G4508HuabcqsRvHcY+acZj
eWgCpzzMn2E2t2BFmYHPMK7hXWO8r+4V/TVS84B1JJfz/KGXnlXzZ4mlDavUBBMzZQLOH9/wk2ZA
lobZfJ84MLKwMvM494OJUBlT671VNDGM8qe20JZwNen6h2kLtT7DWY/3yfUV3rL5/6ZFVkzbOxt3
4JzyTetAdZLsPNvbMpetj05h07pL1MwLH+ffUOrAi4H0Y+JVEh0/Vv6QrilPo/HpZp651lxOMNct
zsO0Uhggi6l67uGhmGO3EcFT2t/bifuoZ41yTJpr3OpvE43zJBziiiL7QeTcMhYmGkQ/BhuNe3uF
F0G67EbkgyUpnmMmYTgQNH8oejj+b5av+ytINykWGu+B6ZUEzAFn4MeD8oNyYIeFJfrcuF5bHSE0
fU81oAFaLq0o1baan9KYkvOMbb7wViannWiw9pVcNDGcESrce3rqr3JT7H21Xmkp4UOpiceuhSId
tgFk52x69FqxJdHyQ0YzxXWIl3Tc37oM5laOjCgPhL50WmaFUeoxR4RGDL9+Xdx3FRsq6fXtdYwE
MjCfnV0xNBPrDoVAbzfeUkJNRoHV3YCtwegPVEZE6IXDVGC2KA9KKp1Ec507+yhidiFCWiyc6JH0
abXJGBhvPweop3WRFs/1SN1GxVbxEberXWutMahuNllaafjUahgKY9mGJa4CJ0gvRYVKL9o20C6P
gYqkPwnNsxpiCb7qRojO+kSYLIZ5ZMcGqXlbveo1Y+PJ0cddVan4teNF/K3HwX2IQHlTs7xj0Iep
mJ9+9BjSLZNSVxDFmMPRnfa6lWDFOymPSp1BF6ny7/PT5aVpx7p0NnEWfBNh5PJMbJRz5BLBJ3vM
KBDWIyMxMuuJ5epcZgcVHvJHQaO795udZhZiU2YTIT+tMq1AVtjAzBriZ226qxTj5m52zqcGU0Ky
khh8f/MwISM5NH4tFSx/iZefVl1uZSsj7ewX8OGx3hkkWZ3rFi6PFwh7G5Ons7CTlJeTd8O2VodD
mSbxKUvdez0kEY9wC2Pl+WmyqkkiPXCzKDkZMQ0ZpSu9SaOF0JTw2X4pRnubVl5+ND0KzYakQiZn
mUNL24fbEh0vxHGikOW1mr+kJtawrrvmywzekNKzjvzG2YXRKalBbmiGsbcTSz/NjWOEj+2qV8r2
UCUYMQbEJrh9DkeT8XSGDnsHqJivO85+jfVZpcOzhux4MJ6BsJqd3z6XQ+0caqoMb6RfEd1KyQ3r
2MeUcfXRd0PjzmtbxAZucBjkF4WZ6oeiRQwzAcXFVsW6E9XDXPeFioHhhqrre1IZmU9W4lnwdG6C
6lXzd1kwWDsLo9Zd7JcflnnPMwtumwCMtdG47NWtmmIXIvzykdx1uESR9IjDVn4Y7Hut0Bj/D89O
0DerwAfjqNvHwIo6ylQMqc3c+GYGHlk+Iy1A3RH8ZA77YTJvrKEodyP9owzM5PRGQX6aBmasdRUj
eccZnQhIZbODANAhQFSNBwclQhPZa+IWYgitGRJAq1kxeIMlaILsRqq/aTlU9n2srZKoyW5DNd0G
5RBtFS1zl0lhf+WWicNuEG4CfJLg7tUubBEDftx3l2057nGoVxssaru2Qi/ufOLdcapLDD6xyv3r
SlT/uRAVqoNC10Seplvs7YKAjp971pjc0akov9eWUpM3+WUNRG2b4U1Qq5Aju9uQGdk6wdUy9Ap7
nTv5l5oXsI+Ct14Mqx6vE6glrb5Evf4ShYaFg2u+w9CYKLbKL1gt8PAkqjU/6//BT/4dfqIJBif/
HkC5/azaP2Mm84//h62G+M3mbaXHgCDCwFMSvX/YpSkCQEVjfg4o4jgGekC+9buthqL+pmosDUAF
vNIs19BUg17pn8iJ+A2iFmuHVYOtGuru/wpyYv48BbINU5hgMA6gjiVNNvRfKCIi0D2la41yjcuk
tgqsJl31fvGsIEHckmX6TIoDU0CFKCOt1B38LCShr6jWVUHNVQooIpE5bOL2lBWCnIn6Q8HAlwSW
9qqS4eBMzW3rfOhV+j5wc8Z+e5/p7VfH/YfT1Norwi2+SS+T4TCW7BLSOVob4YYFvBh5aLGafpln
7lNXEn+Cm9Cx0Z/SkTuRtn/dxMpGc1+sGuYcyvRosfrT+/ifNKz6r5fGFsBKvBPYu5mqRlbJz/dn
5mr+gMHSsHYHPKzdYaOQ3xda3bEz6n0kfHMZBYV5tJgkTXgLVPIuDZtPH+HM0vcAW1ycIejSbjAh
QmrcWyctaT8qJnUHTOb9ujA2jQ6snhdQu6OISHW92rqoxv7mhWhyI/mDuGAbmHMSFyVViNKrzrR/
eY8t3SV2EurKGnlLstIK+zYrdJg24XgnbGxXO6LqF0Yc+YcaAoaTbmNcJPFZ0n5gr//WlwDjmF+f
Ciwkjf5fR9jAesNW9udrGhp1PiWYKK9jNz2kV1u1+mdoErgzBQ/o9xCDYLSC4QApBoWn6uDlHdQr
z8ATzHbPtiWmTRspG9Ac4zT0GbHgqsE5GwbQUP3KfSai09oK7aE1E+NKpEPfEe7RkdjSmOtaGawb
Qsnf3SGgmi4xvYZaUD1F0LmwJDtlo3qJppKchEoUWF0KpKS1uzLxodp7vMtWSgKAGabF3soDdYNW
+g775j404jek8evBSJ+6ST1kZuW9kMzZhG+ODlnEswhNafziYcAdeZVBW0kw5niEIPJRFhVKYFFH
+7yutKUWJ6sy8FqcJgL35DvcFFXnNKtmj4e9sfFYpYzuTIz9RaVvYhv4PhX6o69NwarFKGbpKpZ3
RuBMuEfEuTZOE9EV0NG8hsF0aRIvZ903mto/ZBeMq5IjLuOodZwQy/Sxhh+LD285feNQzXZ0Xms/
jfJjS6WxLILhpaSG3/q2Ft7VqMVbGwctlGMXb6AmF6PjYmxalEtF67pVr8YPFmFUTIyMaZu5dX5k
cb64erkEvM2OGKcRFMkgMlc5dEfD+m435dU3erHNCt6J0U7rk9Ik3rrDGAz92XBTuCREBpYarDM1
XiKvrPDHife5ielfm6RoORNjRCsqjmL0qXJ8qbZ3xNKweu/kmHEHNcOkCNfDo1Hia66U3rSNC4Tw
WREfm3bbEqf3oCYlIR5qtO3rakWEYPGkkBK5pk/NAEuIsPKr5rsCaZhQins2uIysWpQUUQVfspGC
F0xJlcgvqM/kDY/IHf0ddYd5CczcpeZgw3Rw8lsysA1uJ7/r9qp5JqtuWnEebJ2ycy94qN6PPa1Z
6p3Lsq6fQ1FfFSGwmfX8Youvv7bAshB5l67djIbq7vuPZvTegwx7cx3GtqT6kDDd2VcSNSPsWmk5
DLf5ggi6UOm6ToliHD1ss/WqZsadbVC7mgs11b64e16DiBfcnTykKhuFiLWwXiW144E8Dv3WGfG0
jypMbUh/hAc1Nht5wzAp8zcaVSWe3xcjTZNbvyXmSs1LGpy8TpCE6CulTbvFVGW4HWrhS+P0/s4l
XWeKByaqk1eQFMqclTHDDZggRjah8SZsHzLh97xx1ZXRkitiWArSGguOLcrf0jUv0C1eCiKWsGEE
nS5i7OFq5G1ZRnWU1cYLsc8PNdZXi16PGEkV7rurRMehNg7SkYB1rfVry9awloFkg6ooejCy6MWI
SCxSKdsr8Ge0rLygVDVXiRqKT9dzH6Y8DZbxMKGhK2WtVsKTqcaHGC9PFpaxrJTWugMBHUnSiLZ1
hPaqG/SL1oyncYzpcYoRGz3b2MSu8wVaE6NxPiE8ltF5Frtb1m4opDGwqp1HYzCiZeNwG5Q86iJk
2LvIkZkDshwbD/A2ChV9M9BHPvq1vFXHGt98/aFR0ztzMm7w8dAXotAhJWJqEw3jy2CP08IzR/pa
I4PhO6H/jRQgt/StrhHZxW69bifAd0NgyFL5j22AormJvefSEPgBRpui0t7gTJMG7NbB0qs+E8p4
ufu8q3hBLiay3pW4vfc6XTuIsaQ8T4DktdZYylJ/STlUbPGZn+4i1jdLMX0RUZ8eoAs1UCC0U1gQ
H4FnO5SZtFOJ+Bh3SUeSxdAUp0ztn53IqVfIK8igMr+3GFE9EV2V32aDuNpBUcD5rqttJOMnvBGG
aBt1Kt5BAGO6z6xFEbgWDOnKEka/Cppjh+XRgSGCTlh8c5xwLWX1S3JzkZM87ip78onXSuKB0wy2
vlYLjvWovk+hPrwoiKHAMMa0cz9MJ4iXrTIay2AiCoJQyq3AnHhdTMgVCWoQY37xCZvFHqmA9exe
suED2RUAtL8qctW9SwgbF4p79kfjOFl3bmldAuIVN73iTlsvqZ4mqTDy6vE177CmnhJuBOSnRCST
XqXXPQ0bwhomQM65s8Gec/spwZZ6UwyKtmRQ72/1wrg3KjogtY+WpV4Pz5OhDWss9+2texZJ6mMO
g6dHqRZsVomxZG3hnNRisJ8L8UFCtnxdIM16rX8bTTIyRNYfjdFMbmOtUfcxfg0F3h1lGmEZiN/u
oqf45DHHkVtA2ngW/UWgaLxCWphOpl9cNVOJr4b80CbnQKaWBbaXrVBe/P7lvoFtYzD22c+/qHb4
eTo5T1BhI6wcgS5H/uyUdUQg1MPTWKur0nSemqFOzu7oho+VjTt4rPYvFNoVXpudjfEnJ7YzeMYu
g+mJQiwm/mC0ANdGEp68cFi5blAvVAAASpM7qw8fndrTl31dA4gOzhMuSpfSHyGuBV2zLaLpBQO4
R6/y7M0Q0J5iLD+tmubZw1KSrSL6VrZA8x5GlHoPcuPED3R0ZPjE9GsI1K+2n65Qg0MkNqur3ubj
rjG/Y8vyLEqiOFwjo77w76O6IcpZa5ZFVh2mfgL6s1WV9aZzUsbk5Ik8OQ4ZFDnyk9eRKKFIyEnQ
5DiMJJr7yeguRD4ruGtGn11ouSutBuAbP1snVpcu6SiLzFbfOUuhpYqvzqnyjdE9sZoIHIczt3BK
p9xG6PqW7KFfKiVBV6HlJcsjxwQmIoCcLyWgG74dsptViXHwq9euzUP6gOHd7RDTBE715Q+AjF5a
f2/bcqvVKKbGcWuGUb5DhtIsjKpv73SI3XHsV6uxUtSTqaiXKoPkabhk52UTL1LHGuU2Tgoy8+L2
2onk0a+0iRld/WXVlr9x3qvCL/G9ZNhW5ESRlYPG6/roOocDkMDZmzKO30M7sHEbSj4nu8ZNdYhR
cMFTJ4AsJ7/Niu3VgDRr6ajVrQHsuTTqtFzBQLZz5doHBfol3E0wpc85u5LvLdTJs94Xz07cRDcD
MTlJb4cbO8m/R2pSnI2Qg6rz+RVHZgskosQ0VjWYsFLjxiFpc4lzsavCRSyi3aMx0deib+4afWiO
bYWdFQt0WiuwmpQ4YmAGQkv683IqLmmQos7EihPWfgqCG0OJ0b0WBAsHpUYLkXOGrnPTG2O9rezk
vY7aTZhYt51NZAvhuLKnm3DY6QMbWqJDwWR1QCyt+hbkjMLssOela6DFwO79ZOFlq2VXvcEhzks2
bLjKSoNMc879/lBVtXEjbDxHlSJ7nnSY2nnr3CiDuSlMFyOmyV9R4mwtMyPIsNALSSB3yNHMzaWn
AoYaeg/YbKekdsbE5FlOcRdlGOYUoJo7P7G8Jc6yuJOZ4Skqo3JLwAYx56O9d6zgxHVOrhVCbSbP
KMWH9NCiP7jEQxssHDw+NjW51hvb914Sv9UPc1bGNGBH0PhYfIzBaeqVcCWUdBklTJ1LL76Oob0N
xnBhuhjNOyVZpBo+bz1lIZk9BhB/pH1orongNu8ulJ0X4TThFTuF6qy7/hnBINlmjbLPDVz8VSX7
DPBeOw9xQDwFWdIxmQ/vWtgceepPRdb7ayyA4YUm2RWy5EIz+2wXNf0j3D/85jAXWkL7D4k2NoiF
a/cQrPRbksefgBuANh2fCJ5YORaw1Vd5qijMc1JkjN7gLq0y07YqNTtlaqOCrYkQXbZMH3VVEqLF
0dWTiYxSZ9oaUuvyqEggTi30+s6hsB9gVCyCsD25nG7swtmrGBHNtrmNX0jGDAPmXVAX29wh0cop
MMSrBwe8U4QvBbOsq2eT05cld32HPYS0hiB6Xg77+o+IkoACnWbP2Ff0qStkCM3SywhLbYODP6Eb
y3TjVqmb18RfF4i8Dd0ZN6hF2fmisyAXVqpEMWE3N8h8jYWjByuOkxV7GMGMzkWth70NqWNJ3Mwn
ORKvdZQe9Sk5110wLMaUYk3PRbmOeg8J4h2Lsv9/RJ3HcuO4FoafiFXMILcSqWjLQbYcNix3280c
QILx6e9Hz+JuutyeHgcJBA7+uPEoYzhpPGA7Oa3VdiVFR116zPhamzqNb9MKSzDH3APZfeEGecgb
DhTSheHYKMborkVE2AaplmsJDKIPOvecIxI+moqE8UVnGuNiSgySscwUSY7lOj3se6u5pUTHOI15
tPnRwDDZ9BaYCzCCG2a0+MHj8aowLDvmGxBTSKY075nJjm/Tl0i563acjbMBaI5+nGcPxmBZYmKH
vflSlMMHggiUx2z0OykznH3iKRmdq9+5X1UXPxhSXK08v8eo+0J/+UPk+BdB/gLs6bEvzGfgStrT
jI8ij6lU9d1L6+Vvs2ceu8m6KodeiJ6iuT5LGXSy+biQM/wrdRZa9QKmlQU0ZmLjsV/W3DYK/Pjt
Ute859Juraq4lJbE2i5eoi5+MqmWpUMYh3rKTR+ObS4ICYiaw1SnX5Ejr6mG7kLv5AN2b6x+rkJb
1rkBYSNba33AVH5UhTyvnEHnFH9JEeDAG0Jd+9FzgGcty56mKKVbxkq7LeoM7N+YVKbmuVwebYOq
jMLgoOvxf/rZMcNgU6Z0USTzMXNxK6pGVYFklISQPCz7jP3YyoQKlei/ehxdyIN3lJR6tA7xO2iV
xanq9Ae9oVd3MvwgEnfUeJlBVqFm4b5OXFMpc4t9MCfNNKZjTxYDVkS9CpyYOt+W7PHIpSSj6RgU
0d0byiIexNPTrekNCJGWjzyvHzJqFPNxDPOOYqJFNvwW2ZPDoqOFATjib66ovo7gsFj0y84hUwMu
RWDSzx1jbR8OaSJIabhq2QAtl3sMKSFz12wTegpg2/OQNln6C5tdp9K/ZR9hv1tW52pzWd9Z3bOj
XdO7uyKXXOu1vVuNe1xDDI52QyxHttfLgYBexybhzTgllkmVvd90hOHMAQHQXWg6nYs1LcLVH+/b
fvo7LvId8f9RKClDH+SCwhxbYrY+VrL6GmtcfyNKgpAqOnMcZgZb/xuPwBGlUrTxKEgMxqYyt703
7xPwUF4PD2CFgEGq29+TpBm2pSBLlA5uYuNoj5BvQz6rIC7FTadbeMmmt5oAAoJhoA0G7S8ypKdk
ImCWWvtOxHMwxRQKZi4YgayHfbl4q+vwiYp2jAVC/6wa8SWbymf8JQFUuuPOqVzSKZDzmU5DCOsy
7eM5J79++hzc4ifCC7atbfN1GnREa/qjQp1bL/bfoqzVplywYLpTPodW5e6Qml1d+T1yucDCuhAA
T6j2aLn5Ts/n+1guSEsRhcTORxQZ3kPmH/IKVZwcewh6OsVV/ZEpsmkcjaZQDO6nOIGKrWnjRR2L
w151VVAcs9n5ILzR2lfw+paZBQMd01zt3Qn5LZ1FcIzHlqBx29TWstvI2NQa5UgLC0ofGOA8418K
T3gv0zSICie7yjgXr5EwNjJxHVoXLPfV6N5IKlBBO2tq7yDVe4U3DDg15+cy99pXdD0nhDfGI4n4
6zzXJFTY+R9lW/tYg/PklTfPpQlWOaffv6Ioa4LeIYvs96+dmMtdit4sRce3pbZgeaUV095ZXW+S
LUPZIgbur5qCQXOmq880+9ACb6S+3PGfubHdWTVks4n7E65XlB8GG51X+/lb1BjNGSu4z1umyo8J
3Z0mHHa22WwANshWiFxfvBJdfG4TE0zBT98F8VgXRXhsiRjpg74OakBnanNQnFUfTU5uXZm4zxMp
LhlK4PNYIfia1u8qmonejrTWTnmqLW++8Sdemuqj6jilNdUgw+nHKRwdb/zwsvRqKld/pgu0uthS
WhsyJPsXG01QVvr9th0GdZeSlP8yovotp7i5S1TaIpfXO2oX0mf62q6I+Bk7Zvs9SmPC3QfvOro6
CUrpfBh7jnannS6p5nZX2XEtccYZQWHjgMCYfXxnmowBrgS8QWq83hcrcga44aEJJKpP714HVIhP
bO4Mwab3J0UVB73PP426jP6NwaMKN11OiZZMryqvjtKqu8+sy3EfNvpjUiHQXCgYpNtWD0cx0m2I
h6JEj3ozCIM+V4NJddkcpR9eY8fbpaQvIhEZjoc1wwTNKNk/BPxw6z3nYJ3sr4VxXpaUmt3OkUHS
/B0lC362IozDfn3rU7yWcS2+bBdlON/mBalhsq6Q+yVLhzCb8pNouuyu0xZvh6UDVBmQJjEpxF0y
FKRWT5/vQCHSEF+9ocelnct/RjSHtS+oRiQkmJ+vvJqePu2raoBGIfNqwWRlZIQSx6J5SAnbn6on
O6uJKzKZHzob0U5cVhbuhJQDK0K3gAbK2s9101AUl9ghUMwL6G97P8FqXo3Y3zNH1meYzctcjX80
2Kawe6fVHfWEIkOb9JOD1/QnB3FaHsfts117lFqZDgaw4ZPCbcQVCPPuJ+hn5VCVYMzIGxTF8z3d
fEc/0X7ifuunRr86aMBHKiukKUahMMeP4VMRrkP4bGab5K25R0sQW351ENJ7mxI0tTZBhzmhF68G
ucvDXL6Qk5QE7eLmG0Ok06YUVHsm1NAFliFqbtDiuWvdG7roi2aN2tblKQxLs3noY2NagU/6S5Cq
Mwd/ZN0yvgzl8GCW+mfSjt6RtlQm45aYVp8N1GAiIyA2OSm1tpn6ZL8yNcWNvXdiI6XXFzBGFvp4
rGmQYQaNHuKK+1Y1QSXEMeoEukgQFzdNfe7EsHUz0z+QZIUhT9SuOi0gcU4ryuOv+MpheXLygZ43
jJrpyAmTI0EiGqAkohXvQnzsGgBRgHIuK847Nvs5UO1arhHn91YVZfuapUuefYuCSc/8bGf7Paa1
f719rlLXP/x+m3pVexXg0zGNJwfkpWgbS81AgOiQ0A4XYSf70VAP5mjx0hNOXRfWcKI0x8dEk07b
0kgLcJ3cgQCMTmRazCEIMHyRj+ZYiyX1kmBN8G/WSVv/UBXbrAUvrRlQWtb6s3U2Yqt6/Z7//VWD
PyhcmneHwvUOPQtCUzLZk4vwINRwp8ay3MRthhU0wWVIz9AQHzymdfqUdy0k+IUxsYcieiqr7Lsc
v9ZqjcMozTzs2+5SZwaKEFrTdRzXm+w7r7hieEUlie1HQUjGDXtz3P8ZisUJBuXcIkRSw9KkmwWj
T5BaYlWOgSP4BKTs5777qK6U/LU7Ade7nUeiTIXT7MpM23uA26dMNYLkHMwzjjUf4XawKnbzW5zh
5yljQ2zKqX9Iu29y3F8dYMm4AbBha7NbxA7MwcS3Vz+lZzGIL/OX8i2Fyks+9RSok0PZnUB4uDxM
JcN27QBkVwIvHXGItPzaRRj1LVssRkfUEuOdv/jnNvuYF7WQpZG9KbQ1a67Qv8Es7wfg4Y0bE1GQ
qwMVTty+4trZxBr3YrqMDw6SShwZEn1Ep/yAzNGXouowVc3ePcKxIZxa8wgzQ3tcEmcHPxGkqE6G
sSvkTFYQqG84EpNUcn7uuzh7WXQ7u1tm8npnbwIKVcam9OAApDX99MMQnzmNfHL99tJJy6eGnPl6
zl5MvTrbi2me12Qien6yB9pBYx8EVOnRrptIG4Yj8zfD6rqv4wbDCJ15O0sNK/yFE0UfUMX1mhN6
spSE5Eh3c6nTJXqa4BkXw/e3g0rTbbtOx3aHjm3JNYusj1aAdtrbNBpZ4f6qi7Pyo5dRfug1dbCU
pFqYaraeXc45mADu6r29az3b3BGYgciT/Fyt3Kd12+46Yq58iw4T2b4m7C47cj7oAT/Re11SpH0m
rjZHl0qrLSNWoxWSqNLkSe+Kifgd6M8csFsJmzO1T8hDWRwS0gs2kYKw8GKl6YnMgLC9UlD0QVLJ
s49nG+kQTiqoeufTju6HRIvJyQL/mGcXuXlRvbH2/bJ8NyRtssB1xSolni+Wd3GabVVryHoQQK/5
5P3eacd/RazTzp2M1PP2Cfq6xkFjhWi9IM6gHJCwj3m79Uj8D1XXlIek1z6jls1cVWBDTlPhH59k
8dJWKsg0z7x+ZFUTBSYKmw2K2W1B6hwpGQeRV3dtOhgh+1cXuLUhA0sqHtM0e424+W6xZEIxKP5o
zYFxsxz/UeF756YNm14e7c2q1feULrGX/X5OYcw85d0yHVvzoVl8BtLfT7Xr538/SrsC5GuMCLIF
uvn9vLbKUf//Vw41GFUwGDqmEas2pUCD+fvh7z+UhiZB0O0xcH8VrL//5b8PiVY5u16aUj9c8B4j
BS9P9UjH6+9HbNdfdpc9OMhz9wRK3ickjhzmxZto91HlvSpGQGnM4zpAz47Wh1X+nW+bUho7bexG
YMr8bNgEJrnRGO+rVvvjjrjErVX1WytsnC5aKcrOn3ut3hVN9FjiFdgRQAlJGi8/TdnvZU+QitJJ
p4gVtlKnsvhRErEddTFfvfTRI0wg1KyeIwklLCvMgjYBVqoMHpXBcvoHVxbpsZfGO3GM450Z6T8N
A+AmVm4aar7xY0aLFZYtpgyhdceGmZIF+GiNorsbXR5Sm8CISQ74HQx+o0VqxzITmLktHVx6lnsv
n1478g7d0UNXWjKN5+An8K9Eb0TWj1vRBEHt7GpSK/wg1Zr01czR9kbyyxfY8CszCihf3/peMZ45
0R/NHuE36zIQiy7CumjPfmJBRcvojls0OZcSDyPLFuzE6UkVTplpmNpg9ZgdEetF3TahqTyInOSb
7L92h/uyZmw6z2r6iyBoHQGrP37FskUR85y2AodfOdhB27xhNkeCbfFVh6gPY6/092hsXvwOd5yR
EoKSR9yk2skvMJHQcTsStDyGdu9NYTQmAEXrsm1MrAO/H/H/ukeimex1+f9+5nfV/n70u5IXP6bk
WQeyWJe02XWs/99/8vuHZuHQR4FoMaotPiIIY34qPf1gZDqBnE1xAOeoIJFlFJqGHUCBpEFatiro
Zp69OeKaZGqjvI8t65j0y3I3FBV6ueir03TtJHpOpSEyAVZsnep0VH+GYPNy65GnAmDn4lF/TqBw
CnmdLN7G0+Zvo3SG+8mzIYcG+a+T32XlL9uyzShcWGgbibnVzy4BSmyquaVxr6XbAkLTujkLGu+6
Mr1dgT1WdhU50kL+nRJ7I01EAsg1osM4sxbHdL7vIZq2bdk9q96ugQBQmBOcPey0dryV5uJvpoKX
m6qJGmmuDmbadGt2E06wQuKXEYbY0gNHFVqqnp3hkewywL5iZ2r08trEz42GDZEx9Pd22x8LNmNC
00gOjT8THw1r1vgi0Pviri/zcWt0YxOIy4wJhnzPYjpNmA9Kph6eqCvqPu0UQYjthh5fOuUsN2ER
v5ONKHPsdliVMdC1WOtetYpErCaJYL1Hj6cjzrDRUOistJLSU4N2P25Pv4IPiK82RPHY72Qy3jWE
Sd5KSlz3ptvSNu9PYkNNPSWDlZuueZoUSMKzliRPwG9xSQYT5IrmVz8FpwfOz+zG3uyduhq2V0yc
iUMRCH3KdhVw786SiLyHaniAlEVFTUjbdqFtGld4/SczCfGhZ9CEtKF0JzZhx2qPE5vjskyEe5yO
lNEiBp8nXtaGuFNnONK+Bnk7oHSXkQOkTVcxNPEQyihmfdrYS63cPIjfuO+5umNX/VZjBLMbZ++p
phOJ5X5y72t5GwJvdHy4i+gGtCF3Cd4ESB7cOjULYWc1ySuJ5itIMDrEzebZjlaC6tDYuNydscfc
/G7m8YtNn8g+qsc7rW9czAwVc1lk82bW1EplOjt4baUHQniSMFc11mSv387p/B0VvfFDrZPVk/PZ
6l57RHb/D0/HKTUytqYovzWeqM5kvv+NDKn2aRSh/rZ92gymMtm3Ldw1bcQfcBnFY1XXQdl45UlP
qDBwGnVuiGU/FuAY5RD9OEjc7cF4thvzZUpm2CuQGuXSezwaC8Qg76/ngDvyvL0IARZblEnQMR2U
UfFMNNOyR/1WBKRi7OtO7tn5BHdJ2NUija192bt4qCraVKIaz1TKzLahvfGpWNeq7oJ5N8uVQ5GL
UjbF4VD4Aj7lYdRMkiIc72iUBXDKnMIR+T5Op3ljjTyTrVieunY5NzVui4oEssin4piVvYuFQrwd
e5BZGCEEohnsiHQ10v4ZeuU1s41i16WkzpMGQyp7zetmWj8MBmeNe9VmlMlFg8PdpOmCpEAlPkz+
3cKhhqugDoaoMHadn797rjkenBnFXmziSC4mbN7UO20mXU3PC0kBQzeh4rDt+0QXKLsWlwcSHfGW
eflfjRQ30+InZmDiLawGMz6TmeHzPBRJRvCn6rsw0RhZlzRg7WVIqHhEWtn2W2FjrjbzweAn1EjJ
c/V5oznDfHb8JSYoefrw7UKwBDA4iKnPt5OaFiJQOyI5mrHf2E17zhDBtwhKsaiSBC+RJilT/rGR
LUr9Sy+WcM5pho5d4H8vImYHJCUpJbB24gmaJufr7FAb2QJOOiklDmyE1i5Las4GtE8qT+V2chOy
g9hL8A3SDuRHwTwP7Rby2Tv6lpfQpZ2e9WgxDlMWi+3sV+gmI7g9tyk3U6TevTFdkFjh0yQFaAOZ
nx5cz/nOyaiw43tPRH8z6hfDQkcq6vk/XS31kKCFFz1qz05nsUKdtguVI8+5A9CcIMGbW98PqXrU
4afg6BouQ2pCLpbqXGQLwM3EG88SaoI3kfu8nY6HJc+fEb4CyRguyApwxdJ+2ChyzN7/E5dciNJC
30MTGUjeCsIQ1rtElDbn0dO3szZcJxcVFO+ghEgx32ORrdrVBMwgavYdNhCeE4qICELiiTLpYXSJ
sxk5GeQoQNJH96vNJ5wFPCea44FQsDtanOtAanc0xXbHwU/2nVwMUKGSBt+GPtocUYzbWj3ZUryg
7TKxj3PEK8g8g+vyJqGtFiKD+xYzY9RgY1Dw3R1CPEiPbDgqz/6HV8c4TU5Yrg1Xg3HxSvoNDOjk
vb3+e9bhaY70AM0DQejj8GnY6eOAbUS46aviaaPkvuuCvM7skLyXbJPpqCfwdVJXIu2MyPd+gkfQ
I/IbjGtjrtlkptxZxfK0KNRdrVUpkluxOPO0vpTTcDacGm/RbI/bvDonbfrPavA2Q/bSrMB+hC2G
uHUvH6hlR8YK8ZeFHCgvlvS1fVLHW3gBpgHJQeVOyfPcqk1O+2+40HRJeqx+SIe02kmvRITnGLfE
NN6mlmc+0TPvbnKNOzWP4Gdx+d7rqXGHIO2BhN5oxxeytkURUUhUIVEp6SZd4jug9yLUiK0IVhFl
78JUjx2pY4Jue+h6WOm45CN8LU6fvk1NjXTQ0+4Bs84L7eN9muVUBs/JduDGG+hzFei0QaykInpn
fLkbCPgwGbPxSQ20wcar309fMJ3/yn7u5JyLIHM4QGi9yqzyFQdFgMXmj2ODCmmyBteK33qTBh1b
9Gt9BhFfuHy/GWZoTchJFDczjGftmolletqtMwaiooVvhKUYSVGf33Khndu8I92Ng65JX1paY4k8
KY9Gkr2MPSNtxSbxOtheQU5khk1W8+S+0uV9xPdyOUK7ivLO9YHLJxpqBKNS4tuvpREHDGARlezl
rugddTFkAZKyRhFyaF4tQaSX+9IN0Z8y7/tDa5EOLFGSggkp4KpT0gUmjmB8UCHkyGIXt6nVh7NF
pfcsJEKH0eS+OZMtT1Z1UixQtnigN0SeH0xLjceKakPKFcic0OW862uoOTCXb93ug2KU00NNRcPO
xzQKQJmAqNTqO3eo1Fi85mwVprttXXVpFgYyCRg+wxxtM2k+lsOo01OFloh4hvs8xK1N5nKce1xH
mj1d9dkOkSmPGt0Vm5zNEKUXMSGTMQbsiNyiNXHlBruDPnhqSi++4FjtuMG9J3r5E1UTmd8D79hY
oYzocg9Ng+ZTemzEGhisFDQtqlMrI967FCtl9eKadRYKv6ED0NceNGBn8PDY4bVvD0ayPEUFJh1L
exp6gcpxBIIjVMvNp6Dymr3RTogciavdggWjti1RRhtJIKZV/Wqd8tGOyV/t8dYsyc4jNntj1GaY
s4dvFoWLjqas46JRRDGlr7RgD2ABT0PWX+Ne3PiKdhBJoIcJBEa6FdeSuCyP08TVtc+WF0IMrqm3
kgy7Oiqqfauoe7JWMGYEyUb8GNL0Qzdlo7ytVO12lsWTNmK20ux3W0SnKfP/+TH5X3hVcxdRhTt9
Cj9/cBoOKkDgF9XH33m+9q0hmtHj8V0mfhnWvQ4AUtxJjfIdutvbmZ3UUzCQSGJ2tAVdGA7rHZoH
AH9x9AuCmDN5mGbygXFN6ATUu4ynhL8RDJjZ//R2fZMKh2TGqmC5o2HZJbJhWDRZtdERuqtB+ISq
3EK648t/2GY5OkZJ1Nz0x5X+Ptfn/iT05GNCnseT7m4nDb1BC05KEJJMQr7cwRXFS+XO9EfN+hmO
cdgbCbtqGkHodGGjmHNin3irKlv37zbQovGadG24oFC0oy9FPjrB2b4Zul1CbUavnf06JguQrueE
ptN7eji+AKK3cE7/3DkyjqS5qe4FVm/H4U4hMhUNbf/CTQ773VBvK2s6kbvV7apEfaJ15RdMyUvO
mpYs2EqFkZ58w2ldxtzsdvoAEtocYiv66uss2cxDEm/dDrdYPteossk4dts37vv0cDSc2gtjKKG4
p2L20K1LGIvs0Ir2YJn+jm9Vb1wf3cMQ4dJyjGbruA0wnMTzTUCN8vRj1WCM9TVEHdGMtik3r+tC
0dL5MfGouLAScDUTDI+ULzEPr2NsI3aD31+W6OaWqELpvtZ7cZEjnfV9XrzoDdxGK5lf/BprbLZq
lsFUKaWnxIxPrIWxOR7UhhiMkIW6siPZZwIFvO0Uyd3WuJ9ShjAl+HkQnP1Ey52lpo9ahzmzGq5a
HllG/F7Cvx/XwYOZkuP4X2kA6CkP2geF3h0ad2qWuBosJAQgeDvSDNNAhnmBbJvn2VeHuUuO639M
B2/Xaq/02QOIRuVVT8Q/a9aeiAOXASA29kxdLkFuryRyv7VlN+/biYPRNmvK9Mp3fyDQhOqwTUQZ
RUW6M3Dwj+6nSJcS+TjLmnu2/Yjl8U/fF4K3PUMcXsy72MxI4rONe1XBbgoZP+f2Ow7iHaFN17KI
/lICRiBtAgI9zthLUUf5U/5eNTVzepLvy2nZzmabb+dl+Fma5Z02hySUXeztmfJQOgJdxtRc261K
Qs88z1Cwe5NUSW/qTiQi2Jsuao4lLigETpJJh6JLsxE3spIXylDdn3SKLtms/Vm3rKVsT6gJ9xQt
cZVJlquFIUY28IIrmjT32k9GDMPG1Z8UlNa20MxDVLgMDxXtC6Z3GYXrgWXnxIWMDPH1t9fpJEvg
vaU4W1CWN/xtqiI0e4IVeu1iDs/cAnhzW8MGVrf/xl7z2BpeS/F2eemNdmsbTF5lsiCdSPS/1joI
eyYzSsvGOP/NJkIGpNNfFZFqhMQkGz/jQBZaRmacD3XvA08UXK3H+s0ggf9g9gSP9dTa5D4X2nW0
1IbHKpoupI4x5XNphVGg7lizJVt59jym484gOBr9i4rsh3bGk1sWE1qBGKFcFX0mBPiB46CXbFbp
RUMgiosBYm77G1k4O70vYaKN5CTs70ozaWpdIzEbMnEegF8CkbV/fX1+z5OcNeJG13Wd2D3MObcb
CkJTB5mH7jO8IwM3rIcRujGpu9VZnA47QahYZlHp7OVjGfKL59xRKm0vLBcm3A7XB2RxM7ntbONp
TkseSmBfKklZT9H3MkTczXpMAmQWoGnFL++tN+wLd4O7NLH3lnT2aAoIXPOWa9R6hOYsWtCjEUu9
XZ8TNVnM7Jnu2ggR2UGuMDTXrYfkjD0ZhHZkAqsOFBdds94/ayUCZC15qUzztEadIEoA4ebn9hJ/
n+jaPZQmXX9G/WqU4Di1KPZxjGxuRivKsw8uWNbfiamOZTFuG8701BVUSsh7fxYP7CohEOXGIWOe
/J+W5tpCHY2Uh2yAnXbS5dGyEmSwLdf/AiGzw/XZGvLnEkq6XrpT4hBjE00tAajV0WjsO7GUZ7SH
l3QGgO7wAvOjLaGfM09lVbdfN0/DLN9+X8RWp8eqrpe7pcGcHo3nZmTqrWq1E4Sqe3N0wDZ8yeVy
q4T1FGXjdawQF+UTqbgkBqTlmrGe8G3c/LPy609e/IMyXQjTkR+qdlAJx9Ffs8hPnt0Gi1ecXBxS
O4oW72N2OhKmpn0iDp3tkO09f6KjX/m0x1KoO4R9ZOAhQqrDNPYuuMv+auK+LKwLks5oK8rmUBTt
qVnYZMibBZSOdQDzBsu7dm/aJaIyxbG6ki7pSHwA6jE67ii6rYvA7cabP1ffPHZHoeG5drSbX84/
WcSKNaS7rQrnvlrcD0vGLLmhuMVZhjJaRpcFVMGatI/ZtVZRiU5Krf+QzThr8ty6663yuSmmm+Xw
VkvHPuYCQm7pIo2EFf9ReRWOsco42Q7piL1/6+t/cwZvynUQXIQzhYsLz8mEpA0uvNKHO3M9rFxS
w7aAtbR5NFco4T9VkYWp4DdZAGUc6YdLYbzi2ksCRtpnxyCz1kWHjxwjP4xgBNvRYpMmuenL6hkL
TfOTzBVjg7jrXXj4+6G1PlOkKr5077gKYmY33jPKEDTNDX0NJXAGVR208mLXzcHazhhZsoX5Mfcf
ZhVtfLV422QWOSIKbBt2KutQJ4+FuVY8pgbyECGOHuXU28FEhqre6mX+0Se5XzXXPKOgvTwWOaG4
6Fydpx4HTdlp8V5RpeMy0aXjfMaGdixict9964WU2kA3T44usUERtEKqTLI0/9CQvLr24ND16pE9
M01QuEr7GWztiZSDb5S1RPlqxPNTau2YCDlmTjQj+WwtojjkloCdz9kgfbrO79W8puaOVJ3rgqXV
ePe6u2sIvd503XzOSGWm0TIK3Ijinmrxb23FyzqloAsiPaQegU/p+xRTVhXTzp3jL/UN8zFR8Xcp
4uOMDJfwMApw8+xhHsF16mkzYrAJuqjimk3uV58nf+yMFpIJ/+Gi5yjIvOrcj2BO0awF9LmeNF9+
whCfushgitffVQYBac/5DbQD4SzNlRtzwCOmfI/2G/dimsOlIloqiEYGehPKWT8xOJA2ihrrMA/E
cAr52sqhPQ7sHLAQx36kDtlAzD3mcAOOMG+0/RA9osPg9kRgMNa6r4Rz7PyYDnZ3Rq1o6P1dy4hQ
uCADQEFvboKhUdey3VhlD4SPv3o+8GMtFSgerTA8ygb1o0QU3g+N/UhVM2BEzE9VFR5ERUFrSPJI
zzIjYITKNd1lVv+RxHc2rthLsQwPFUdugbW38eM/Q+6+KMu4LXl5mip+YtUbe7flIyqOkS921iXD
k+XTy6pmj6zRCWYtBeDBOVjvXHSbtQTvLYx0pB1I35JEdMrzsy5JXO0vSYpotwWYlGAc7Qzc6VWi
3Tbcr3yzVSE3xedY8PqAaX7qijD4xenfue0cEjdNtmnPRWSRWOaQg3PDntzqqCAncuOzhMkJHV9d
DUfRM5CHy8BdeBAm1kD3hjrjaKpWhskyftZzXZ9ztSVM4J2AIZRaZhgP5rOVVU8CRygSOhsqfH61
qvKjr+2r1etqm6Q35oEa0rC/lSwWKmiuDeFWyi1OdarfRYixJ15I3bbuiKJ8d9Zij3aCn5XfhWu+
rxNMmyo0c9PQ7WxneFu9HNH6Gtsol1AQ2h9G5dzcMflsLD/Ih+bcOIsWxlNJs6SiGXV8S+eSN9sz
+MqNc8id+Mtz7iGW2FSw+Aij+lM36buXaPNOggSlDTAV97+9ZosH0D6u4b6E+TWuMd2vhsb102mp
YzD+oK7GvXdfItYsk/kB4yLq/kHr9oPS94hieGCJJUXhs7Wa4mrV44MxRKhCQDiFM4KKxhkydHG0
pvFMlgeVbKEytfsWflBkkK7FZ9vHyFaNZycfxn1bQicvxYEjwA3TXn3r9XJze/fRc9VjWbSf3qAe
Rc3V2xVeiEgLQS8pL1GOL99nzEOGEcvXqoixsxjaPW8v85ueBTo44R6iGNs0cAMhRmsgP156RDhQ
EPIP2OOJIMUb8Ct1U6hd8Ej2WD7wYm0//XGmFiWfP2qhubuozh5wggLw+PYbWAbpZ5yTCGP0sBGl
vcnBByqAEllcc+aWlOKWocjBYPhWRHMTwD8xkWLKemRm5bg03qNRnwOXXNooGppNJ6sdEXa4n3E9
Gs69tdSvzoIAzm1Tulq5WUiSbCLaUIw10cfRlp1mFj5qbKxHNVCZp+WP0ALfHfAOSitMCol/nUzs
30j5uKQU/UV/muamwXPYYqpF3yepgU296NntNPOsA0xuSDsOeJUuCeBjIxUCKg3LGLMYqQ7+aeCk
bvJb74hPG8sKWbBoxvOqvBsSx0IzIUE6+LcAeuTSFMwJqTsf28V4mdLqqUiiU0LsFjBWX5BigMOz
ljucF/VxPXEyuwsSt7pZ1mIebJ1xNPW0S1z7zca++QoHdjRaLyWSSJy57afkBptRQ3P06R0qRvNN
6OrBtZyL7XFNSzocg9lgORuUHtH/SDqz5cSRLYp+UUZIqfmVGQwGjMHYL4qyXaV5llLD19+lvo8d
3eG2Qco8w95rM9ZPIHol7NUL0FTlTu/ar6TskGeC7ULSm3H/ugUbh3b4Ay4FQLUHHrOtjrae/ePq
3fq9fqpZo5+McrgwhX1NFGcRNsOvekI/bTRi7w2ETEzM1TR7pGfLVjKqke4OT3bH+Oam8dFDe9I8
JGBVgwS9UpfJnSgP6BWZCiDXWoBl9F1MU7C5IMHkhvjkjeZYRhlf1vIYMUqNc+UtfUIjjGI42CLa
NLV1m0b9niUhyW7TbFlx0T8QRdTGMU+lHUWbzPbuKGxOWl6/9QniVgCKNNHKFR+qZVFpzfcR8nYm
lDLZxHbAqtk0IOvkG2wAZ+pU7q4PryMhNxLZPmcExYuwSs3k3ITGg7OdRqyD6KXUi9NF+0aEzGub
oyEiFrlJwG7deVRSsOUYx+Mwoafh6R2BQXoduxb0Z9WiNPozoCe0kVG1l9VA4CVG+dw8mETGcshg
0avL/nfM1W+ITcZiGz3HeYhDYU+s5lE2u0rOZC4Ml2HcHXr89wWS5bpk5J57SK1SsuMI35WfvKV/
p7hqcRamBycjBEdM0V8PuNImMAi8thOLxV3+U5NkgW4C2DT4/BfRsj0UsAd5Dqu7XfWPrgrbpefh
whg61iwNFgMK9Pquk6dDg8BmJfKrGvnXn7QKLgaQAJBZ4kS8d7fLtHBlaZheUx1b7Z/Gro6wic6o
us5J4dl8byjIggDLc6Cx3WHi+PCd8sXW07scuKF9xggFSKYaGQiBeUBNk7tjTqc6omrIlIjWmY72
JMN2yC09Tmm71lA4sRM6gy8l8JPfOoz7e5l0L0KMF4kwGLPvd0vsoCgduU5T4yOJaxI90HA4031i
pkdDxyLHQYJnV24/ByK++rZ6qqnbWZr1Opbxr2fJYOkgiCZk09+pXqS7asr2ZXt13GKHxmCrOSUi
U5ONw+B/FDkhX77Ysn9fGFla8JW2H+lseGzZy6B1mM5I8MMFIIg94E/cQWH0T9XtV2OSlOXj9vLM
AfSsJqitDQQJfqVT5ti3DiZb44WnIKIP0qZ+kznOa+gkZz1VG9vHD+xK3tu0PBAtiudGYAhqBHpX
nC6zi1hQW9YjDQqKHmY8xmnKHULMCmRmPb2vcoHuoZumBTrCH8RTrrB3BWrFI+ctDc6yjU1j6AYk
wnQYugeM1Rh9LN+5dIn3GVPKLWJc+iPydzD1pA4jqRm0bjn4gPTNplzlo30h5+ZTTkou2ccyqrGL
Zkd0O05GzJNMM/TvNHfFqnDmOSHt6sbVwjcz1YDrD0W6UQynUxwfO9RJJC10h/SXF+0t03hCarSz
S+nHd+Yv2l7Gvy7aJkafFt9xNqb8GUB7JxXswzJ4wctBWZukT8QmHoD4WtE9xPpO1/QNrNxgwSIL
rG2Xo9hW/wYPIbJE6YZy7jMMhXPMrX2sBrXrozRfYZw2DQ0RcLWuQ+6x2GKXi7uCGbbD7MCa0nLj
W8OLiHjCIsNC56Wml3QssHL2Pn6Ls4Zlou4zZis9dy7o0mjto+ZY6qN8mip3Vy797SDn260NN1Os
kxghDM4bm8OV2l6P0faXxR1e1iEYYRuX3brAzZNqzbgTNljyHholru3aR0vF8Ei4GM5txOtmEGEM
A8Y7/YSt1C8oCd8ReYWrZLbqdgWfjSV3Xt+fap6YXBifwtAusd3CAQLpEQXs8NKaYFDHbtiZpt+2
ibQprRzS4zUYKi9ezplI4+9tURV/gkB+aH21UsRFcqKHTFV85yR7otxNOkSpQiye8JuLPlwpt1cL
Io7Cjc/2ZjMshy7CdyWj3zBItrSWvCSBPSxLw90YpKiSCYScHrzo1+Aie8CLuAqKrDqmcb5Py/o9
RJSivHcv02dcXd7wOS5t3KVLHTG7ZqVsnOaamiIfbU31xb7rmOrM9FyLe7meWA5U+DuXSh/e/Dnm
OGuN7yGwIbORGAHhb+PrPniGsUTz1b+MKNuYmdGyabVHT031Nc+sFdQcAEv1upMJKUJRQJ/AP2G8
h9uQx+FlrMtL1WnaTfP6DkBGrS3LjsGyaZCzrrG+P+FyXpeGUZxnmelCZJr4bCdM5Uac5ifYtO6b
W4WEM6WcthnR6vWEnsY0ZYliUsl7op0TQ67cMMJhESXqmMliW48emxue+zAOv/NedtgadLBrUL0P
/cOyvO6z7kW5T7KgXoZg0+CQZaQcdCfHG6t3rB4mmQbIUUmKSYn4Cr+dAGV4nQ8N7Oe+fg07bqCs
HtxP+qJgWXemPCnWcVskF7iUbOupibD/6r0YR2Eh8uPkRNWLLYEcWm7+npqq+EJNolZuq4vDZBXl
3fe0fTtVm7iTxaPFnoDtgl9xTKHPz59ihpQI7Fv05TguxEWGP9v/PslE+zIlrBviKuN9pmXjMurd
Q2WX/meWypehtft31MbiJdOY8ThDXz4Cq1pbUVst0HRNryPJXSvmEsbKMIbXymO1ij4CcaX4rMFU
r9rKv44lMz4vo38ehz0xQ/AUPNzgebVAhseAXrDu6pC2SalfTS1aZf3ZTtnHW0mHrbVDPWJGz66x
490wBT2TF0K8vX4xDfYpn1XdrRO+NeNQHRjwMVCsTGbRzVJFrEZqhG5LiF5Pr6YjJHi+qsknICKO
9fPwRS21r5EUQOYHP25VmGlp9KZwa4bGfSSJiFtWh12bLUiaBqeeT6+M5sVo1QwLvE+gPJsKjyi1
DftAc1fjHeLvZB8Q8sQvCFnnpUFNqoXXtOMGdAOdsUJfXDwZg4cp8fcIZJ+e/UfF9o3izOYkm3Ov
ycTEVGHNXjO1BwXm0Meho0FTgQgmr9fG8DMQPcDHoEj5nKbL1FCCjmxcUArgkvd3jCqfjaWqg+v6
F73LUNNp+tk1+2ajkJ6OugEuhmDlvEJolgqIBrwDi3lJ2kaQnrSP2OesLrnSQib/EocIWZpUEaw4
GUamOpa5xL56tg1C23iLccjzTnq0qtshFutI8K3IGn2dZfDgRck/i5FQgyxoWVX9b4Q/vrAiuUBk
ma0Cg8GtXVprR3C5E7CwxowCFRaaE3mVPQMGLzNXdmst6iZAGN4l8cqNvGplz9FpJLE+FVOshZpG
tUDhbWOAZ5lSDd06cTEOWiVDyogKVM/jncy/7XxQB6SZAwElir2Cos8xy1Mlhlf2fmzLjb+d7WNv
zR+6oGtMI33c2GT0Gnnz9BuqjWzQ1rLUEOi5xFIVg4le+opgzFzJzpLbimYTWSXmOKQuaY4+B4Qa
gmDs4w6heBKWQ+/zhljVpg2iX2auBMYoBFNWUe+TGMsHoE+kQ038YFjy9KvxgteCRTdvcNu/GxbD
OmO4iXbWSuS7zDUfJFREq2DI17b+cETxd5oUWQBtt+FvK3yJW0NaJ1kP+E2TF4SGoLrbwiTHcqMV
7XeN52hX6s4Vnbix1495o78r4oUgKokH8rs0qK45vIdLoqo9FxZ6CSb8VfCv8+WPG/FJStVgsu0v
KTbdgDp6DQmBhhlKF1E1a4l6KIQmwchjNl5owRu/VYWsc7Cmd6NFBOb0uU3b5O+zptnlHu2jHSGx
ayJ8GHSgRYJdiet8x9v/N2fQbTCeZRv0mnvVe8rul10VwdeFYSKcj9s3xIt8A23to85sbqLx4Oeg
Amj/oyIlWA5iG0p2Hb76YWWtpk4MBMkwPo3viXJx6sBI29flXg5W8cpszUz8bMlhcyU7igC/sPlM
hb4z6+Y3N+Obhdx7Fu0ydChjkJzqqKadb/z2DkGHead5iOmsqx+YzoKJGVd7+qmwaANL5/wDRRKW
MNNmpaUtoOkYCZmjZvivTxnHtbW2CTscWj4KbnMO404i2iJVez8d5o9gSPVV5Dq/BnndReO3hODQ
znYo7eKry/2wMHin3dRpZp0lLRgxhYoft42l/zXdlW79aYyKJITBJFMQVZEo19EQohrM96EKfOB+
fTDvbz14aqhmqzkzpZX5Mpflw7TNR9ZJzPvBX8ZdD9Izb0xSccBN+lFXOHPQGHO0V92iMTCiM+dM
GaYvmlpjGflvlACpIh9rC2utEqIda7L8t2W+YlnxqmsrqLMEq2y69gbegbrRYIQSy+FsY42zjBN6
0hjt2bytLVyWEEhILPI9R6REy6T+jDK33rqx/+573mHo/efoGtde6u/W1B+iZhh4VXkA4+ZDry3c
vnH1y06W9rHJy0W57seCCQyro11NsCXpEOzhyh9V8HipcT3VIXGUuDDddr6rvGqJ0+wvMj9OBHO6
xSPK3kRqLwbEGPRAAhMbOJwiw2BXZ89wCFiyWNOPqToysGitA9v543x1MWdoV1gndPY/bvhKPixv
oFH1C56H6qmCKlrBHf/badUuEx4WSY8xgxoopRWRV2R8mc7UvPZ9csqbds0WC+NRhfZu6nDkssJi
9OyvtP40gIddGS5sqiHBgGDM6smk57+ue6Qb9ZR/NeqEf/+fMIfPQGyAbRz4V4dwjs+wakhaliaX
cT9cSSAEBxR8eTa9Y7wG0sf/A4YUeIzkZuqlQ/h0+OQOO1Hs7EjC7rHgoiCt6Xik8acPABtpMe4u
t0Q5QkpvtIwhaZUGIsHYR3bJ2HlRh2O9h8d2ZLd4xMG9Bu2xwpcYguVAJFBFRJJGQl/xCztcnHsX
VZXg99KIDSkYUy4RKhGGxfIEbohljLxzSbRLjJsAzMi4O8bLmrUnMxFsj3DxNxMC+rHwVnnxkXQk
34m835ihczVaFn8wNBg/1OluYI+37a32lv9nVErwIDTWKrOofcYkclbpwPKRqJg7tJSPpqzrA/5X
bk6k4YGiOVcmYyEKxHUfF/ckHN7iKXtnu7I0+mxLl92y4n/mZDitWsll6vpQsVH3QlTDC1fAhtCh
pE0iBBogegQJuNHrfeSCf1DZ1tXYCTdhv9J8GxcHhAC4N9oemfaeYgQlyyWZaFHcuDhXvI8JFCU2
hq+dPZB29Gd0tIeKGtwKEP1e67F5sZQznTGMPfwp/6M59XciOeB9vRR7rn6x6jd17Z39bDy23InY
uYZXPt2d3Xa3SA9f0B5jvaNnNkz5aFLcGumPV28sPGVEBSHN1flUYkcw0C7PRZjbqzTL/VU/YW8f
aod2tuGDach6DJr94BMghVjZ75tdkLBospt9NA4popfwPkX2lZJm9pDCFHp6MemXiL2atQ5wafB1
Y9Xp0SFWwFSnZl8zfjFdfKtTSYOL0qNFlLElj+YaWT39QnOodDcAW48Gs2K12bmP1iq/6cUuZYjp
bra8rLWoX5VMY+MiVV+glBgodxQp9rRx0jzeWvq4y/toXSuU2xlJsSsspHOUovWoKy4Or8Zfjs4k
ZqXHTZssCa/81Qv3BukdjgDmjJEaaomqqqVkWOICfgnQdZat+UDqd3fmeUzeyB8dmaxMo9+GEqB1
24vhxmcE2dvCziiSEXiyWj7iH7oVWBA7N9xbRnC1DSRWmuSqj4rxBInvdSL0PE9iufVHZ0tCMLyt
EWwg1tG1476IKT5qSj7djP9KmRekfc6iSPu9kpiK0ZmusK29jbL/rsz2VjCg6BvmGcSYg1ICGBcM
/jvUMuoVno4GodNILdcIfy3ERK0+WSyyZHOIfPsHgs85SdGpuyMCDpgP5Odw15fraarQmRRXz8Ee
1UtqrblMUQbjWT+gFnGs+Az39whSDKuI7vLCW3fNqy9ZCwR+9O5kNRD5EpYvSV1/Ux4vkrJ91nFG
VYktbUBPH6pNLifuJtKKlmzNLqofXUZ2+N/CLMLf74vd1ONllsBZTT5SXz8hlYJMPdnHIBbXPsoR
dPjpMgycV8JEOBOyIuIk2vRIPgzJXsGxxZMYQmdMH1WExqgqSGRHXoEziVKwNy+WdpDaPw9bHztU
XjDcew4VsdY71OTpWyWaTdOghbKTYAn19Y31N8CTkH4yV2GKHW0VFWflQDpCUwAVIGhJNZogAY1U
Yn7jnqC7FcsMxUehg2VTxa+np1+erv/VFx2SGy6P+Jyigu6xji1cRthLQzg9uvxipyPFzkXyHTBN
RNMAlhYHBEqdXiTtviUp1EetAGkAFuHWVuY/Uj0b0LL1s/LCj0Fvj0Xa3RqTR7cujGw5/LMn5pZ1
umrZZuEqFSvAiKS5YzJo4ug3KcNXB5nW5FVvYY3eoIjzHUEzKQVP+6Ji51gydGZNwzxFoAzgR4bK
yRBw1F+ZEVhr24cUGqZkFyVo4pSLVYBgjwNix99IsX0XAeooYYhXFw+2dMSnKduThN5TYEL19fEL
weF7Rp2GF8DcFDjal713NkYt2vShuEZx+oWf9J45POewZuARyIcMnZ6fafw1YsyTE3EEMK9+8BiR
/NlRZTThnOJQB8hCRUo4l0V8jMeSvXiGRvSWt+5r6VaM+4ZgO4huqRe4qMHIvhQNv3CbTB/k8Wjb
bqSs1tJPm/ommEk61d0VebJmYUNnNsjrJHVn27vd07XvoWg/NAnWTKGqWLVhsJN8GVsr5UAa/sjQ
uhdEYc5/cy3FH98Oz05xcAPOQoEicNnp5X2Ix5NKbRSdsbGWoXapI1osVpl4AQvsET2djrmWku2h
OQTfZj0hoYMMxJ7uhj/maIfa057aY+cAxqrwLSTotHwwuHjG1La2+AVYm23qUv1gVplf2yjjNs1M
EF+J0fwod6ED9il505cep1BQjS9VbD1jUW/NiqsineJxTRyq2/9YPrdgwpyeSYUgmcTVV55lXE0U
CdZYsQwqznow7/CBkLC77rQ19kaG0qSyrCyzOPeK165HO2+DJV3Yrm0C4pcU4RkCHu1W2+Sj90Ba
F2alq5Vn/+uoCygyd53DggEL05JAAD7siIngqOxDLcuXdGAOoBiExVN7En7yE+pDhdusecc9C1uQ
jni9sQqdHFqupDDK98HQj4vEImaje3pMRxjXMd1HTR/1bEn9EbWty66DPpjVTtesahNdUmGk/6zR
+0ICjN2btTKdCIVtSC6PUstY51B22iuZZqTDZYW37ny1GYf8swjEO+YVzizmF70uLmgwDpWcdS/Y
wZf+ZD/mkqqpcSQiNxdrezQx/iRsXoR8K/Sxn91Tc3zaIhcxrLaAj0ca2W9M8ksaqh+8SLf/6BON
TGBeztuR3uVrdAoOpQhpMo4fhGInEeLAJTrk5g2MFTLmjSyCUS31zKRJnFvpPhiLBnbuRlan1Cvf
Ca5nBJrj/m/GZjP/HbZW7+ddeNvKvZczoqFT/qnD7D4q2kkraF7Qd5/MsDhYlvXX58mosIotiL14
ASCEukq0R5bq826umOUx7L+y9Oz31gfGpm1aOtNSN8pzXE9IkKtrZPt7FVg/bjztTWFuhyx6elWE
yF+wYA4gqLJfSngyRj9osD0BAHFb44BFPLTnFi9WB7dGAmYKw6cIjHl6HDGS4mmevHnY7gdfCdbP
Y48HxGnsU136LCyofqNI+lzz7Is0xK1K/+6c8Y/penLVjtWMklHruv4/QZg5rSM+fMLCFpr+6MrZ
OQn3flWa7IupC6Xax1PXH8c+20w6boZOY91b1OaVJuA+OipbSjb3iJeie0cWA6JDDcLWFK3HgOeg
wwO/SFL5z/O23LLMOBpIzK5lomp+HTLs86GEgsDq/AKQ5mLU+dYroIQKIS9+Vl4cs30GJYpMjYZc
104JYqMU+YUYojO/DoP74UUr7Y9WkHvKOACeZA56AtGrjew40urnmGfY41xS3FsyyKqJdt1G5KQq
ZGJEE61dxCQcKEsGiwo8On+KMvwrgzC+BOsHGudLTxZP58K71Ka1LuyU+NX86aCcHupWX0IMIkwp
Bmyi/Qwm3VMOtHtehX9pPs4kyLxANDwF5VK8Qn+tAnpnMdsFdF28+XH+E6+CXVMPYAKTedcS8dh7
2APq3v0C4kU9mIw3LCtHbC3jECHC5EZakC37meYpEoB8ePQhZB/N5AEtqHLsJPoljlusUsdYpVb2
3cLzXAUaegsC1IokZnQPuj8maZdpPLlEKEAUhO7J1a8BmkVgA/QSzbD3TQ1GvRPNUTLVw/XJ0TFT
1pwtKSI2W8GiYIZr1ajM2IeMehSvw6C9yLK92cIlPRpqdE/1a0xwz2b1vhUXLTsQgVZ2LD9HX3w6
SBrHmhd0bPxwmTFCXowWH1jT6Z9Z3txdM7/afXsDLTvrZFgd4K9/9u66GDi7jMK+ZOhvSJLVfzzJ
YNg2kqcVMcMIWLbhLGXXVeGEdR6RQNUVAis1DQqfiC7ZTPFPuBPZbJUTM8EJOELlursDn/qGbTvv
y+KzWzkrv9HNjVtZgI+Dz1Cbz2rLyoFiPGwm+Oxbq3XWcKsYLvR9o7uQGJ8wNAAZTGjcuMpwLWQM
b8ySyj2/2W3Tr5s+ldS5r5PMqx1HKRoMIWBqwPD0Zy3FZOKfuzpp9ZmioCyFUWId7MYNoVSrtl0w
3WK/VREPUJe/DC4Adk4waiYmWBVa0EWd4qZoPP9FEsgzb7wxLM77KUoUDTsxfTQzTUMiBXO2rp3c
mfN8RzY9r5mfi6B5EAr3NSZoxbSSS0HYGiTH8AVXW7ICmbGrGvibcbYbW9aj7OYhGJ581gBomMiY
idAjYIhL9n2F98HGWjTEfU3lKw6kcyJPpHtqvfo3ML2rLIyFCvWfzs9/WVlUkDkPSeYTAohaLByR
mLQX0wiPVDV/CWyrFo5fZljKifvMWnUpR+9q9reUf7OKu+CQeOaxxI6qmWinWxZYUTD+UsttbAth
lo0JGn12Pm6dAbuq74r9WPyRQ5N8K/PUBYigvYAFpOl2/FlI5EI74IHGtMzArl76un2pWkZjA6Da
wWQFUB7cxvnQGAi8QiPd2l7/NvZBxcyxwVozUzEjwjmzpkBEyv3nqJkPFt9CHXx/wC1rk7pFTQBH
VaH8iJ2IiWN7omuOF75tLJFXBtQ30G58QMZYfFj5dSqGCtEcLUfx9amHg5q9zBM4Un35jEOKMtUj
DoBs6Y8tzmbv2My6qV6aP54fchdxsrb1+CfOuWmT+oOkDG9dxt6f0A3vislF3YXfkix0FqqbkbzV
ZS3OmZZT6BnlB/GgyxrbBDlWNJW0103Cg6QQh5nqnyfMPzrhE1aSJcsJih2mZ53eq2zhq9uMKJMQ
m4lr0l/bxvgYk7k+pgiaCHHQAGJYjEb9hp83mgb0RTP/26BJpD5hDdOOF9LDuoVVaedOOO7CpBnK
M5S87Nz42LzmEiaMEjBB1w3kP8+BGTIHIcqGaz1K6k0xG/Lj7jusqkur8CvggxeZt6JUu4O++UTy
8cjYPe4Jq4exSTXtTuUWTR9n0dT9hgJlnWi+BC3WMgqKrW0Yf3iXjlYwXhUoxHmTfDN9Cnm6pRup
BT+9VWz9kmAunshrnZnrzqluI7ZeEJAeifZQ9Sy3/ME5sOtVNe6NMNCWHThcWy5KWKYrEIZmT5ie
LPk6PciOs8HSRvEYteEqlSHXl2vZq6bz3tHYrJ2GDYpGpeQX3JaEw2+71gBK3dQScX/GHia4FPdu
/ia6WdzjqK927H4cT/0V2NdjaOkCKlBdbI0a2W/cQDOh9nV5UXibwgpsJsgBLJNhCjWMubPN66Rn
rJeqPY7+jddiiiCqgCB0onSzBJmgFOlNwDCkcM1eBeTUWArvvQrYNgPJ7ipWGx6wbVd3kaibJIcx
4+MSfiW1Kti4GSc8+Xee5PdQobFBB7ziPipKcHpNzhI1wO8Z5MGd2de+ahASWvHdMo1T00FLMb3h
0Gji5hpFgJdf5YAxz4X072HEEJySL9oVifEzOvopB9U0hP5xUMWpbOtNayeQtnjJ4tMgyhjNqkkb
np5wU2wTSztH1CXvY13dWBQqHfSXrMn4jhAjxyZTfia+OYcQlOBk0+pruwALmbg4tC8cDNky7/tz
GXb0Q/iMMvipYKYZ+SRsbjWGehYgDXLUcC1jH5O9ZhMn5ODgGcQ7qV83RCEEuqAXZDLrRTDdGIcF
lnHzE3VLTNitJHQW6yZhKdl4LzDlcOJmgpibHFN6S9nIjhRvLfzigbwBkKhK3CakYMsoSl1YAHJj
JvWPzt6d546hgISADjDCP6Ki3npyeEQa32CZspyVWFMs3AUi7UpE+lh7C1RV8wMbT8byv2cMq+if
1B4PVv4K3vyPK5ozHWq0Ns3mW1XR+zgJbUNaPZFmTPhxe2u3LBg+cWihivfGbD1Abjk4yVU6LjvR
YJTEBlDl2KRubtzAbNdRODxMhsevVsQ5S5vOzG7khgmSkFoBwVDuh83syOYe7HKUhygzy5J0TZ5T
g93eHs9/yxKhJUMA0ktPbUccM4py7+71xEyqTmXrxvQ4Zdc69nNFMt6qkXOvNGRf+hgxY/Ze6zB6
05iH4bsVOrdmsaHWxiAXUZ9A7FgyoLWdAiqfh6jCV3I7glKqmQnjcF+m/oz/rj9bjMEDmFjJbVQp
/WAwcVmADrjEFVtD3fT2WTc+c4NDucryrctUIOCXUar8KUtQpYBFULa3/CxmM85mvtRDRmojh2iQ
+5/WwOgtn8t1YU3urtDpO1kFjcr/TCnHIQZ+5xYfSBBbRNC3yasunHCrYjwvYbY1iuRAbidDx6S4
T22nWCVqPxLNal4amKhyHykKj4tS4Z4Clg5XqlPcILMxZjtVXqTMIFCjzwcqJRRI9dB/1Up/O/h8
rvYfX1FzhiV1zRgD4Erq/nvma5iTJpZNX9262P6nsumtozDs2nyb2u9YZ47JmLdbk22u7ifTOmyo
zY15xdxC4z0ksX+3CUTdJJ3/bhc5dZ+pvWGoT5edl5PxgmDezPeNBtFOurBNGjceXzVEvD72nMUU
mykLwCo6kBj20RuRhjJV/aY6wCiYHHM5170laFuxIGx9Flr70id6cCC8V7Qn/DGvdswLrUbzlDUB
UwibuApttJ+AnZfVSIszNQ+RR9nR1H6c3FqXvgmvuNNvXZCcLSBas9rJWA2d2rU0kaWm1Su30D8V
QyImMl/kpoT8pW13GFLQUFPxHhWMyszkF9ink/na2mXNoZXeVWeO4mv1MshDA2CU+TMgAe9m2Y/C
IoDt7nNgHjHXARMDODBc2sVkO7iRwFmBng3rARKokWzVgFSeMf8a2vJZkM1I3B5BnLhZBxs8sJWx
h5DL1oADMeH9WY92cASicGwT91/MBxQ4rCVshi/c7P1y7i5BzBypDy+mmQL/0a0NEc0uLsE78pqQ
cfvkEWfESkcDwLawCu+jkaCS55bFyaZ1pTl/26HgsO/EHL/0t66hMxBsfXKAaYdJv+vNpQhY1Za2
QHeCnN5KAm45FhJ1VB3ziTpcH8EEcfXVuf8sPPmtufNpVVI8hM1jKsOvoRYv8QD0aQ7cDMOQvbOZ
bCyRYZRkhR7as+wtWqnhygEFNcDFkggogbEfHb7vzvT9Hoa/RnleBFRPaTQri2alHgZ2aTg/zEro
xWRCjAMLhLa5lB6FhCLd8GAFbILal6HkpRwG74RQHM2HF391yv7Qo/wwaIjdh/iflchVU/H+tBqX
TFOTe1nxnLSadwIsyu0nT5pFSkbn5ufO8kDyzCCea0oS0MoqDGfvN7iii9LfiVg8R8vgEBTY2XW2
TXn9cHTTOTiRBt8RBhRLW5bpTklgBUtVWFrqnFZ4K8v8iczIZOZk0iI0xluIKSr2uttk9ceuLW8J
S8u8tNHtpTuq41uJ6tEfs2vduVj7S0agztJw+lew7WeuXgh5Xv30Z9GXN6LI4CilwKbyDZJHrAVf
VgoeRmP7i6V1PZr6yMKwnzah/j1Y/WmKyvxHG0hCc16U3V5NR3DHEpc1wzrio4sZbZ2WA5lC2fQl
B4lCTncz8G0jrnR0HmT8yeF1JD91sMB28bq/VlyFL9JAqpUMLKrNOkD8krjOpY27CesHF2ndZN5G
2jkwpd+sdKhMs765IE5hqDv62d5u12GYRhevN8eLNaBOT2O3XdsdW2qJ4VxGlDVV6MaXii03FEKs
9J5uO8c+Tve6000XaNHTRacsPQBAeyLq/7JQo5FU+t//iSUgqTBgOXi/nB3GYGIK7mk4Exni+oZB
wlyMdbpu0/Q9iGJ2qd54mLzYW/N5L7AEE2ioemKHzVNv6TyaoNxVAYFGgUSa4BayCtUR1md/ozi2
HlZtXSdnfHFF/CzjwrsQYpxhoxvqI81ec8qTDst7/aOlffDV8soa/+KYDZmL/uUlVQHFe3DNx3G4
YdG2NwAxc7Bf+I+Tht6Q+mEEKVTGP214Alkt32xCojCHu84iSRCXZ4nvrhMo4LK39X1PRtU2sqzy
PcECw7jIVb8IC9fskH14Woeqd41VmeyZDvQrP6MPY8wtUC1pJYGj7OTlJLMvv5Xrcn7sCSWo16Pr
9Utr/kVjHARL1nvoSzv3oBVOvkXVfeqkhPcxZN2F1jqFeoDYTo+GC/ItOg8kSaYZDWQjhDNTH3hN
JiSOzWjIdvMLuorH4hcTBYK1yLL30naggQess4DpcFum1beXsF6qMKJmXWK/HruuQAyk97+asEhS
xjyzzTwTqF5QX800036RtVxkE44fHt0kn0uI/yppyYAruujF1AgfqcGItKRHXURdcIVXL3r1P6LO
a7lxpN2yrzIx94iT8MDExFyI3pOi/A1CKlUlvEv4p58F/jNx+oIhqrqrJRJEfmbvtaP613fabxME
7euQzrl6rv+SiTZaI0XqLnEp15MI4d22aE+TxvFvNmNInMBWRdBwmBTF2c9jks0IE3pOSiPeUm5M
2wlr6amwq7Ne4qAr+Pf7zpt+gnonHYhEyASnZd0F9ZrLM0Uo1nvY54VYTdL+dgeGe5renWjV55EQ
7BVt64pWv/kK2ZPNDS1XLOsVOJjAmZCEldTQNUbqpyqO9ZvZkdKZ83ndPJ4CFWSm7pPG3pqzJ8eB
IIogE4psnlU7RAUznFAK1nRQuYgtOj2ehYXN8tcHfR0H74yhi5XhxOOS4aKyspunT+zdCMmrzIQx
B403IzCvH7G3e/54s2VFH23a0KF8Il2yurxwP1iwO5uuGYKRSw4tusd2bkRNfPYb2DF41d68tiv4
W7Tg0vCO5HjoEmUTDez3YGWJZ8IMr5noWMELIXWpa6O7AQvtb/gU1JlfcI2tknnRoI9sNGOcubUi
xAOY+Mkf5N64oPVi3Ib1YkKneQMro1DMa7vHM50DGuJgdLRHF8Czss8TMOSWoMElTXWwwj8W3XLf
ss8ugRElEu+j3Q+LaebUuVV3a+y0QfYIawOwmkTcuDTyTmylX/AGBj7tVWkc7WiMb6DOOm1ihJAz
RPfZ8kVZ9kzufUVYQDstkCq/EE2mzsKXpK3hhEIuQcxblV7rIWSiorMuKTLmtKU6mD23Lkup7ndM
1/P7YZajOCc9AzIUMq8tqVA0UHFyhJlKKKnWHVve5B5jrWEZwWdX4GYfq5NRdvVpDHFcAQBauNw9
S2seME/aeCIRFCjMQLnPzCydkNpYuiOWimi9vY35z/mdvIQ7y1TgRzGGK/ZJIqjDbcTsb2mB7H7y
fOePMd2jBOTYsPFR4Rwyh42TirCbCiBPmcmPCc4dno2LtNgvfICbzDqqHPGkHtnPegk0KXBc8uNR
lEVj5B0xu6KrMzgbXdYtPuRh9ED1AKDZ28Yyek7q9isI8q+gzc415KSnjIt/mbksm7UpAXiHPQsF
2BQD4B5mU4Jhb3IDVzTBdPpJc9ExQVYEzSI88rdVS4Y8eH23AqfL0X0euphBqovuIxNRsJDY0vIW
vevYBpsksIE64TPEyY8p3qcL18Cfo0+rtxYDby88aKixnnqnvSJ1BPfKLVZYd7w/LHJtLBXaKNHy
aClymxbfRq99yzr6sdHFPXGnBUzKf4FluicOfvxOzPTEjAo9YCHNrZFFuKyaYdnyMyuCOxawMRaV
B76gr1O5VsXRgoy1HA3+5io3VmHMja3MaYwZCwNnIQyqdtjX+y03+aTfiYxlSsyIsICSSGzKtFBV
xp9LW50eDxVRf24YzhLyegU8FZ82vfGYo42yVQOYtp6ueOVZunmsZiC/nrBS7HWjn9HUpr5oQ3go
3mQfCc9AWU1RyrCTHJCy/0GOGi0s2Y/LbvyuSNY9kYSKJ89tdkNhvkkDMhTAaJa/6HMwNFlNF80Y
8p/CTnUclP9cYOEKSY7jafJkEMigVdmumJ1M3EXIy0EW9TRknKkqXCmRsS9UEPDHCSAXpdFNAm9c
Dw12iahxbMh97CQcYgqRAVIgarA2VjkSc1wkiYfYx79HGRLkUur+1mK2R5fQ8eNtxrD9AnVOQs1U
0PX3pfkaJK+hT1tomva0bSOGSnOOVeXyn9CB7dih0vA31HYg+RdZLNxdTMkbDd6OpQ5vke7RSvTG
KcJXNh9ZC4ek16Pp3Dta9G0dJuD729+CjNgFS6v3IPa/Sl5Xu2S6VoKucxkvPI3CIkaZjpVk1jUB
UPxGDQVV7OBgnx/Knveo7jXY5yx1Fm3bQw2eL4PSXaP7na3CZAyx/rpUnPF8evAveFD5GnJBRT7R
F4fOBjMWJvtYW4qipsjFZrwRKQIZIjZ0GkmWdWlhoXCQv5pwlk5XQDD2BCshZNULkORg8FOKllQR
E+Z6cHH6Ov/G3QhOcvIg5o3oIQuDIoTJmguKMb0C1WdZYPH+hmVGYMqsGALB0DIwxBiv9ctEmGpT
iuDDdTl5kpCQxrx7DWghpD+hzQGms2hK+y+EkHzlQqRw8i6/zehG0Ilrv2AHW0xXGfLxk6+mioq9
q4qN1dQ/kWC6krWQdQe8SqNPr6dDf3aib1+VVw9kI9orZaxDM+zPmhFvMhwe2dj15B/hxLRrcdQR
rXAsZJdC54Yzjr3x1JgBQhVICpUzYXrHJuIVHVn3JruXXuNeUFD0Ln0lhoUzOzrkgEsjHnQHxpIJ
iYn7ENI1CutN3aEPC2xKejj6C7/kGPa6Ho2aMf1q6bSndyuWBb82czmkxkOGvm5gSaQne7ysJTeU
EI0HjgJw3Ssbo06WTEejHwgry5jUtiyEixeGIFcYE2TmOXBXlMuQ1Y65kvWAZSJiiDlnYWfUDhdt
6eD1Ie5zkYxkfRtN+YGJca4rUS6Y/IZT/zp1jbXOIvEmiIeBBI4E1CXRDvB1uE1Nd+U4RAVO/osq
YhBGenvVwaF5oevvkslH59yLP5mwwVRlrOObDI1xh8MPzADWc2RKG/xedHUkH/cIjoWvXUVscA7a
4cXXv4n/S9egdt9MyqfYQISQe7glYTsp155WjMupj9jl4kmuiJEKMK733oXgy2iJU3OThvYTt8z1
DPfnpvpHb9t5wlRQtcfqbNbRza+t6qTND6o1TgTwIoJNizO0mGmpsXtaYLhv9waznsjXbTLxCCJo
5Ts8JWPPlsxYyEKi8tKJLuS081aZc+1APywG04bKlpKH4LvkR1mi/hq1CrVucCKhZpXW5g1+GL6F
iCHhS9xPCWHDzYVTnbnNpH3UpfXZdCCHmO5WuyQFl9J7S1jQSA/ybAdXgG1aHltzBu0W+qxudj9N
gcOt8JHyxehCuljOzAljZ5OlZJv1kvjrOSlaYZZCuEN4EXQRR/xinIZnPoXdrKB8tTWW5oEfv/KS
KfoM2HNfhUq+Ms1eitAgQ6Sk+CJyGA89GAkTc1xLVyubfsmc9R+hNz+90dxVTFIv/T37BQ4gclt2
FpCGNuDsdFLgC5YO+yfVriCAeK0QT4QSE4I2DsUSiil3KecY653OjlWyBTQT2hbj1xD9L3aOUe9R
kelM2kOXVZlNuEVZbkwuO2zjQ8UuNUy2psa2PRnQSNuNg3fEqTb9lDGhpHpLpuIv62fg0DrWjJow
9oUfaNPTqNWfBfyeMuqn94nki8jWSdGb5m2K17N4XEIls1Z+g++NKgp3KGx9ghVZnAd0cOzO/O7q
aAOmQQMXRB91Cwj32NJlvC8C7Z3EZm1Az0c5qPeEu2IGxmbR/rVluOxBCx1JacRkAnqJRhiZdcPP
zVZQ4bFj7UbUX/23ab5Lc+f8NqKKn3yF2cO3iaIWbQX0lTosjMJXCvGfpuvvTiYMamNu91TRT1MU
bztb7Qi+rr813l2UcweBQ21eGN6A7mJwT2n4IRXvmsZ8EWi9MIHGFJUlBKIRXJldVVRweDi5XMaP
rJDPLWvP6SZqphLhsDTTGH3QTYc5kgfGG5vuGIQmbojolfrlK9DzQ8Hi7BE7YO/mVU9oBVtO4ash
hn1rcQ+d3DjY1lMK3DfjuilezCzYYdxaxRjd8WW7L1HqGk+Rhuw+Jo0v4VBKuGE8TQbEEzK6VnO1
A+jqzSvwu+pkyDpaR04AqviMOR7vOCsQkhWwFR+maIJGEe1kK97KoutXk4MjZFYnKI2JmRdlv2bK
O9tN+K3tKUPvPf0TIhbrsWnu2kBdiboNiQnD8qJFG3CUWf4nYSC8LME4lU2y7zM+c2TQLc3a/VvZ
2dZzszdRyFMbJrcGfQ1uzHVdEX1sqisaPEg5lDfHiVg5YodSpJX7XlGLTn34arkx/j/tD8MPFMXp
XdcoTfpGiCcDIwjotW2WxXhzZaQOTgusSdcVykL8q468yWH6KdjFuiOnUOrm/xrhWU+shkw31J59
Wm3oCdoBdfyb0uHAs9Re+aK4WI3TLjJgqdM25aRCxQkd0WGrM3rdJpmAV7vdJq8GEjnbYdMMxO8Q
eL0ocZMN4P/p2p+KDsdst8AJ+yHRL5Hr/VN5Dui5ATOS+eS75dto8nonBVv+MIjf/ox0xhdFme3h
o4BJlBqkVzAl11EH8BYJNuLic8Qw2thZdNRZN5nVJmGpF8TymQBJBgXVeKyD+VM8AGJPY8perDUz
dH6wIqDWplwlMRB4TgwOczSkWjG8OzGW9T7HYiFxRSHqZyXGLVpgfgFjBxRoxSwp3kX8X5G0+Ucv
1T86kzOggV7nsIgn1LN8EvMMmmkWK7CJxEnN+ztRcEAUOYZhh/bf5lfLWUyUAgof26wBiH1EHQAf
Jlpq6YXMeIBirvoHFX7jX2pX/3EgeC+MOtQXFmp6TkMP/88msLBYZTGE0MzViyOEnl97DC8VnjOt
dd9lnfVMyyVOtyJAUNXQgQ/NUhvqPYibGYLIeKCLu1ufGeZKPpcaMrGsp7k3vJqUeROP6ACZlB2e
89Sp8OAZ3T3PMOWix4IHWRUZI/Pm6IwhZMbM3E7x9A95FwvsDvh6q/sXbaSRgcEehaeRmZQqyp82
B32TE+/hd/13VGGkljaljBeVIcsLg8lCzr1A5tHZGFnO+j4oNJHs07bCljCrq9HaSp8v2Gfzg2b1
wlY6rR86lUmQMVNPFgU26UcZS/1KeEtb+S9BYKOIDp8bl9ncMHPXuooSIuAygGspz5A6P2otfjYN
kE6J8QUeLmMT7uR8fqn+6uBNhIj1jbq5xQF6zUB2DI5KPtFy3thMRwTG5s7K/tDuozPnaAizaeMU
BSyy2HqDnMDyOi7AcDSFy5AkPmvlBQYaVFt7cpdlTn8eU0Z4VS8WdnpxvbZZEm//xQzoNleE3OgB
igKLCF0Af0Olq63WWIgLDcFkaugQ6wzbPh5Y2IlVIWB6kme0Cqr8VzWKtGqgd4glLK6dlkg/J/ih
1XoNKlN7iibtmrHpG2dThM6Ydigz4EKcsFJgNKKVgWFJSgp/SZRHS0L8EBil4o15iTw1Ffeb0bDc
DebWbGVzKz8hf93lrP5vaTbKPZFPLP7DmgpUtONeIkva9yg8B00aDLqT8DnKe3GFBPl4EjrZcWLp
fWfQlZjtF3zGdgOgk+uD241kaniQdf1GZI9zCtS+MMZyBX8Ih4xZhPcQNB8b09JfoTJ4z7F4nI3K
1QgsZr8p89q72QarTLqfZWda/anTXfuQmiVXv97Hx4wfGpeTRcUGLoDUKoxwgfZFNmew15GFPlc+
ABwPLX2GA2TNxWW8lt4HiwvsnvTc7ykcWLDHUMwfTztVItgyNI91frmrE4bXHWCghTEyIh0T2PhN
heKSamTRmUZ/Zua1wbEZPzvm0GIX0+O1aDcyLJjH8kUfaRiSRFvf/Aj/uMZ4sPUC6xAA8cjIhF05
0MqOxB2MMKeZRKkkag+tRJOa63V10PIRl9woqe7r9ExJoCMNKFA8a8wJurBFzst8W+vLcTnVQXmq
J7g+PeDDhWPYUFE1mPiqbtXCTZaWrdEwlRYSZcXuIEuyjg1MaDLnb/8EBCVgEc/tu5MEex8DC2Pp
uisZGMYB8uAx/Cp80RzHOLk4QaedtKTAparUTaISZ+08lJ8NTAWUWAPcUhRNDgXxIqz6DZDUYSsa
NN5e5NYIJcufQhXhhbTB+FR5DfDoSRevcRgsNY1dlBwn1uC6Fe9A+5Eg7avqNFrqTouOWJ8kwO9O
kO+c5FHBimacaT2Uwe2k1E6ZQux8ZXF/q0256VQfIFAL3KXHAmrZiYBriHP8ooAdPYkGR3gMSmhN
pwMtPm52IZ0c80igdRAN8U4Y7q9HMPzf2v3wUFVu9NZjpZQ0Sicad9K7rRfmBqtXtdKImTrEpfBI
q/FpnAEecDHW3lXDo7vKHWyzuUcAmmcAvmq5cL7BvK8HStm/iTSuxPAwHBAoGCa6oBOZUKj20MW8
wUT2uEePjI7qbiUZml/oKdQBVQO9QRmNXzjirhrjt5eKfIRFMyVY/EiRXUwQnT4mfUR2mTdqZ3UT
+WXlHMWOnukIak4/UBg9ntRGpa+U8lzk+PhSntqyPTXSa66PT4tDm/V4ZmSowmUY1IucpnKnldDP
+0bX3jLRCFTcxRcxdv/qvD90SrNfhD3aLwOmcG3KX5jUaXuJieRp8C08V1ZIEkGvdqI27rK34j9u
b93DngWHlG53mr/t6cNJ920BsFobd12LdNsCBEFlG7nrPh5p48e2f0sjNe1bQl3OTmls68wObo8H
Q/uMWtSkfdZaL3NuN8JGp7yhyiYREyfpiILss286b0HNj7jBsLNDOhksb+ZCzSRdbP752VFdBapU
Zuuo75OKwbzZfYIpk3+TVHHhT1a2FhI+IHYI8ifKBIDZNICZZIHWQPKEVBaNH06GeLoba+vCRtDa
MdjDpR7+mg37p/nPiYvwN60MScqJnZXbFdzSY9tGFB59JMqr7o9v6Vrxz6iRVNekuqxqVngvweCq
NXI9OBu5Ll+mKrFOpXsMK/OeuLrz0SCQXltVZ27qkNxedi57MSTOXSvt4RwYEX/X/H12q4QvqG6J
g5GUvqhIXj17MAhlmDGCygUCU8Gvqivc948/rQ3QOIrlBoyBGglX4HgfoqWfTpvcO9Z0f69GMS0f
3ydE5J2hEGA2DvBNbeUG5LP0pjeh/hNm6DjaOOtuDpKmp9oepuXIEBEGblx+pTHxq2Wv/8RO7iyG
KXROxlRRQgBHQWrUBFjmnWwXkFaIaJZ3ntVZueqsHmp9ZcEc8EJzk1ZDeNeV+EqhRK1qHe2xGdnV
J85VTHZDh80wry5jxYvfC7+6/4PyGC861tWfmUQkVEOGOeoFUJJIye3j+5itKPWnlGFaP371Sr/r
Td3eA0F+qpYxPY6RstYuJCVE0sYRqp/OEZjj7RofcRdUyAmm5kDLrdcILZEo++4DH2a1TffwhtTF
71R3sF13z0d3tJmz1sgt8ilZR6NZH92EdJkcF0zAZ/OpQ/238bkfn1tQIAvsw/q24k+IA0pBnziW
e/AzaPZt2A5rcLnORmOEP5oz8oGX5lVnPRJ1dfdudbF5JOxq4TVIA1MWH2+V1MwN2xK18mtdP3Gw
JJylpdpYMh5OctAufeDXL4j2XqTmETNGF1Hpcy9MBPJTptXZaWp0LN/wi9fUiHDwOPixyPOU1G5i
bFRybe3Cei1DSily1ervAtuS51bWJ03y0TFD9IVm9+7OWAQ/9eCjhc3wPgl3bXu1/Z2TK7do0/CV
E7nc1rahn20LFdvj6nKCYIkTP/oMWbagMkhOet+5B7OpGLOVevijnPKEel97tbIStnpHlKViKNoX
AO8SiyFB0Ezix4jt5VhO6h+zdvSkJD3IujP3uGSajRxGjEf11L9neruOQfEbgxdcqooQ6Vjznxke
G6difua5pPcFYWajuyiRHKWOswtp9h+nboB4cNTEdJgAJy5xz1aveARcGlhZfppJ/ieT0/innfSZ
vEOfSbuO7Kd7ZppefCcKlX2pvOTdmXj7DNmqez+QZtXcBpn3x2l+eHwlGr87lk4XzYTHdKVyFb41
WNTLgpl1L6CXgOFGSw7C/EPhCLBsl5cY/B65M1p9bKzQoO23FmETfD2ufW6x7FvbwD/rbIgvTQke
sfHq4MWS1cHLUC7VgJWPY1vTGAbCu4iWGCKzsq56N+4jOx8BcXYGHqyBYhWX/FpjocsGMbIxNQTG
V5Oqa+pH9AVgncFHd++s9Vln1voNl0200aMKwhH9RdzxrufMhcAzolayKkIL9M4x0OXVHuOSUKO3
DxOIO75JIEMBw80tsQu77svjmLOaMmfXTaYM5F5v1TEtYb7leagH9L0Nqvo2IEFEkWPbm8LCrjKE
GYbDjnCwyox2dEbj2p1wOoMNpjuYhvGjGYS3nhKprcRYbFVmGK+Whb8dOLE4JBjyrLTL6qfMdst9
KLzh6lsQK4CnaBuS46hruLmMfX0x+YugVVflqskjgxEkaVCst95gSVQbWKvPUQgYl9J//ICRCqFM
d609Q5zxY+pPlQ/1c0gtHYgeIXZHvQyadRsVfUwWvCQcp4BrMdhjzSogI4k+NcwDqUztXC6dH/sR
m4/Lseto7OK44caWjrW+kiTebAM1T+HQ1D6T2PSjMpOVj8o87NOvMHuhMPJFzyzg8YUG4OIzNNUr
etnnzneGc5N13YvVMRAxRCRIemtv2dSxtnCLnxAz81Pk++NH5xMCkyV3w1OEET9+Aj/wdlHE5sbU
zY8eARKOmXRZml1+ZQ0aHaTQ/46ttUN8ad09r32WQ52stT4qd1GspYfHV1qHGTJiLY2MQJ5GG9oZ
5OdwG+aNOEWZ/0+bZLhtK/aPKRdhQ/K1fArbCx8OsW+dUmx0z3hXJnZQeyraSwoZGsxIzckSSTB+
GvmcfI4g1LRxvJ0mThGfmYaGawyB3RO2ppkUhvGIxVm1bxXhMHCmy83jDtnlP3o6BCBs1R829lyG
Y+KoQ+0Y7zn+ocJ0fjuMD0PegMwCGoB8tTg9HjLNg7fgg6TTERrdylLbTH6Xn4O+d8kuMOKrh/lR
b5DbEyW0bsniqhEmBcH2P1cj4Id+64kSWXvtDCu7Yd/cklBdkd991/18nhUN0dqGbI19cXKvzvhc
xC8pC887AsPu3k0sxyyZqG00tK/h5LbPwk9vxHiPL1YxBbs05xxOSj8+DzQoT10j1oGX5y/wPJyL
pxKs66Z8E2WNpdDuQDlzIcPgIMNDyGjXtIFaWjMrjrPJwU9j1vvHhQQwsGOm0PA+O/ArvEbf5MEo
l1pBSawVmoBo27nkvfRmv0XWtydS077XiY7Me0jwTJuvk43vhVYTnWdjpOvHUxcAdeGAXiTN/vHe
9b7FQEZKbZsnGik+APjyRJ17q4Fl3NdIKdra4hwNrePjK1T+1XKQffQ+1XF8sTUbwM2QgPwngq81
Gn/rIoxggvHU6JDXHJcZ2tyN1W39t9CwYUPUg4mBIuhcs52DeAqpig1xNzT9RjdKkEHs9M6FxtBo
wBuK51LZ97RYlEIft0UwVctgIGYqV8mNObJc8Aat86j8xpVLIitmSEeW4bPhkpDQjLn8Y7fOWe/w
eUyRe0kQp16BMHy2uH4/kM5OK8Hm2USmyl218+QBsCo/Y2Bv2P6799RilxjU/bc91fq1tPRXSh78
5z7q/8eVbaWms6badlbzmvLdGUsoVyZsDi9OmbjZTrQPDTzzRTK02zDR9ReBu39NxC/LUmarwIig
BriT7697EqGgrRntHnEmXiPbOjzqIDKqizPzZyzgGgsmDbypXUVII9LS/x0yIrvmG8/jgbzeQ49p
blP6A9TZMQVnqtrqOWCasyjwZlwhot1pTtjND768KisvDmGTtCvsPcDS43NA9s85MmN/YXXYrXDi
BIfJuwrPSw5DWqFANOk9DUTr9Kh+cm/d9lPm3K9hr4PNqvyF0bFtkfC9AYStaxmW+2reIBSZjaZM
imLjKY9XhnP/0AbTS4crch32vbnT2oJJs9DtvXRODU7355xf7nHOlNn4ThaIsdFmFbA2lOJLhuFK
z536N8SIyTKgLp/98DcY4HY1RVu+5s4MnKwlsfUpOX/6LAQPCeS+txHVGo23ueeTmxyawYkXEYdo
X7oFLq+mQmrPJ3XV6my/B0Bhh5Hp68HAs3t4PAUijfZtVC9TOJnHQtx7/GynuMVLUZUCnMrjefWb
Vz1iR5g0izbCWvCUVY7YRSJ/J7ui2MoclcBj1NIKRGh2i+bapIB6dcgcXwyaZW3H2Aj3Yp5iDFH/
2buGt9PGSRzDBj2xCoBXVAZj7XDculYmGHKU8Vq5SJDNrNtFsyi45o50TBzIt4ObCZS4urMMSR0e
jAVjD2Drne7jNLZ/MYN07Nm8Dw+RCYNqNC3qTUUSLn2EaCvjzvPs+dXRRnP5jo5/lxcKLBkf5eWE
y0dRWVoRERzzgVpYmb5uiqaYh2XJWu/ycTkMfbspTG7ebhC95WFOyaPEsVKJcywMCrVeuuJzQAAG
POOlibrkPmX8FoOGdkgyeGVdaB/qudqOdOwRTi69dWdYrIrVcAuMhnoAIfqL5LpfR3RLn579FTdG
/c0gq1+1LKDXmhZeNG0Yj1oBNy+3guE/X2GdGI89vuu8go/1+DdGc4y3dEv/79+N+AW9srcPIYpD
iHi0NI8HlALqIlIPrXMAQhS6175hovluwmlZQUK3F34BL80kbeCzDrdqbIpVIG1x6Ht+KD1IvfVs
oHydU/OqJln5g3I3sjTFm5ZhNugFOeiPpx5ZVHkcnNupUGfdl+ZrpYavxzM8bKhBdTEcyWov0278
KprWWLcsd7ZgOdJPz2MZ75DxwzlywKhIVkaagcTk//VZhfYyLTGRMCe+G3bgwR6OIMLUKkUgkSBU
TbpuYyddcpSV5VPWMQzK8/bNRQLyxF2AWdb8dNKdc0xrd3088zBGRpzKGIHMLyHJtVShANcVmCu/
kuZzb1THGqTKh+jzcIfJ1wUHFbyWmHJfLfsUaYH345XQmFo7npCiVMG1iShMI89/75Pwwo6wupAG
IHemzS4zdr3d4/zOqXDOoSExKmTJ5j9FYuWaLiMX6KZ54GZ7cm2yfS7SnZubxbIaavueByBUgiR8
dcuiWdbzKziFYjdg8PGFWZ6EqalnMwoL1pe5WOY2I2k1TP2t9IZtoxwL+RsOuMe70iKI2Y6VuzO4
ZUApHeubVjbfoQiicw1K3kEx/YPFDQaoMblnDMQsDCWZvuhax8Xjek0N60Jqj4vBw7Z2bWU+G/nA
j1Kr/MMfHGwi/EOYSiXfXNKJtfn7NvYRtKWTu2lg0KfjcGknV14fD+Tcm+ves7JFk5h3Xj5xfLxY
vC5UQlMq99T74T2Aqz/D0T+Bq5M/jQtBj7oP5tfWV8uCrCqYAGZD4UDu6bRt1Bjxit0aJbklz70X
6FglB3cva50BYhu3N93vP10mpKxfQ++gEwl2ALb/6SKEwADDRHdqvMsEhGrZx2jyxrHQX/SIVG8V
U2ppMQelUjEZBenfRxFqCELIZFFfJD07VigUuSFklCDRIRThRzmnXV+c0I2yPZ0JDDc9s9djvrOb
NPzUJuHsXLcwwdaa8jPuaatSbfqydItmQrnFW+R/DnFpvrd2S0+RJ8AWo/7vSPzPG0w6o9Bnwogv
LsgotVeDtJ+JTJ2TwP4Sg/L0GORq3Ra7RkE9VmTZ1nGgPxPCwkQUL5+t5bAltSje8zn9CeAhXfsq
IZLT9p1NLdmOKBC4B8mt9L0qwl2WTtpzIpV+JkiCO5vRTLZa0+zLkxRhfs3ekeDtTU9B+fB0ZiEH
RshyWxIC8OxMKf0IL7PVVH8dp4z2MEmMV2rHO0VyfTHsxnwVlX+wp3gZgJzepZhlzo8H7JXuGuIU
ZGC3BSjndGcZtt09Y3e6DlRasiQIGOm06o/W7crKrn9zHT9/pEKG13jtd1kyfNQJStgw05+ywAhf
xwjTjZsP5gW33MSSJnmtOgDGmDLDU2yOkjeNhqUYxtsgohFsLnFc//0jFWC8cY2Ux//+vl3l/qbu
QTQZnU4oV9R0+KH//39l9dV75LL2tYmVfvzqbsFpUg3Wfz6iaa7QfRXjb9pFzlrjjNsOlmo+B/v8
6FBVxR3ej9yVNY0ESM4NkF8MKCCTo4t/5YzGt+Iy+FP4tQQEXCLIjiFXNJEEazhW+rVugFk4vap+
FBCSWHlkI+n2COKWMQ2hKvo5m8d0IXMoMnr2Q+U2aP65JBAdG6fu0crm7IxYVTq3zEmcP20TfTkK
77NA+LBhkgesKTCvylPpIQVXvcyJgv4QHoNPW4sgTKGp7FjYD5r+6UOO9yNJsOF8cRjEsGPHGo6J
bV9LkRhH6LjBTYV9sh0HDx6T7U0QUL8el5mVZsWhs2flppFdU13l18f3nRxJGLI6cnbsCoC3q7qX
niZnZwt6JXRYwxb+sL+JYLR4dur80UI0JbWhnJsE6b3Dx1yt1fj7OPMbiWNO2tTi0bgjEQLUIa6S
PilhPWfya6LLP6emRxVAQb0ZGcsxWeJBzA/olq8WAPx5e70LqvCzbxMD+l+UPKNbHXAn2fBVTVNu
H9cxfOT6qGrxE6U0lNx8tCOqq2kXpwXwWaJ9KX8wwaAuy5A0XHKTkUg80a4knc9gtMn7p6UF3Os8
aTHYtTnKxJ8h2H7a+j8N9LW4ZBVEFMNX0pJ8pVf6uAmxb5/H3hzPOLko4FC/9x6+ZdseflKreLYN
DhzBh5L8Ulzog8X6roQG/1gN+dR2uhE4b6bdS9Rfn6DxnecpHffC8bwbtnXojw26UKiSy0dLA7tk
XKS2T5CuH+2hT8ojcdnVKmoa//r4KkdBcxS289Fn8HKtrOlhLs920U66xzFP6pe0sfZ6pnWfYQpC
TQ7EsWmBxfo4T/wX+Gvkegl3WD2e9gO436yYx6zso55UJSLyKDmOEk0XJ7/Tk2vs84J2dZp/BwWH
TCoxrk6ZEW3CLoSNNBrJl6i0IyP48//8H//1f/73f/0Z/pf8+38ZO6/dyJE1W79Ko68nNkhG0AFn
z0V6Ky+VSjeELL1n0D39+Vh7nzmYuZoGWoBaXVKlMjPiN2t9q7wrsyksi/Y//w+ff5YIu+Mw6v7H
p/+5/y5v3vPv9s+f+q//61/f5L8+5Q/9+5tu3rv3//bJtujibrrX38308A16r/vz4/jxy//5v/3i
X6xR+S5PU/X9z78/S10AGXj4Dsnb+vvfXzp+/fNvJf88vH89uuXb//try9//n38/fFf6I4s//yp/
/uqi77+ICwnL//nHv9/b7p9/m94/HOV7EvaRaSmb+djffw3ff75i/sP0HenTRJm+69rS//uvggiD
6J9/y3+4hjRcdIwe/zBU9v7+qy318iVh/8OwPGn4nmWxUOaP2n//v1/Df3sW/v+z8leh87syZp7P
4/J89fdfgO+Wp2t5oB7aXd/FbaLoYZH3Scvm65/v7NlD/n/zP5h5AzGLMGot6K3QNMR90DsIFYbW
+RyT5wIZ7beDnB1Xi2ye9CwZ9WNi3hlwS6XAhF5JJgJ+OWHcKz2xZSMEo++SMB3EmrFK+eWAEujF
DfBT78bA7ZcS6kJiE/ZEVCJ+uG81A8L+BAS1YhTLMeKr2T56EXlNhjH+ROkMAzFWP8HoROfMa5tV
o1L8LFl3QJKEpDty+Juo51bHh6RYEj9iRMUoQ0h6Vc3OR6O4BwpMJCly4XPre1x7nJBQP73f9IEM
BaW1B2fGitRFz1vF8tWVOCBAshOL17jw2nWGss6FJDKWX9UYEqQlit9t38eH3DN2g92kF881m1un
SzmORwl8iURNq7jrxgZniRs+xdrIuGjUNTXbHhcDq0y/Br0C/RsyERvImq0W1U0d7JvKL3d5IbKN
WbZIS9FHphobJe6Khc6WRaAljL0ck5FEm4GoWSK2VrXVxxtI+x9jb/zCPTWtalbKG5tJnz9lNuUF
Yu5YWY+z9xZNOt2Czo7WZfiUWAAHc5sA4Gxkrx64MbkKOGFMGoU1sqZsRwoCQdrt2bcMJNeZeOk4
SH8s/0mMNes+KAqx08y7Mk4+1EQXY9Y2w/mhFswyiUExh/vaATcqKl2c/eWDqxi2xIYz3MS6uAjg
QB95zmIoHHCDqMRVZ3QFfmJIHJnDfC/CAxOIRZnZzk8us51N0BgAwAv2GVwSmoHIlRnm+Fwi5Qop
1IsISZcT5eiGDOpwEOR7kYevLaJPP8y+mmJ6FMV93S1pTyVhPkX4NnbzLnSw1TX4fVZuY4MM69jb
VPnR6wns81NkbnCq0JyhEXVlduEiJVqpR3rklEYLxRyAn4GEjQIzWkcmheTcjVhHkrMKmQ2qDo2B
Q1YNO3TwKWzkuVhxqcj4y5L8SLgQQFVpZoAURY/l8MmC7JN5aeOONU211Cujv4HAOJ1L1HGrbCh/
TZkP1t75VmK6kwT/hbl5cQnCQEuNZqieTmVHS2cPj/7itxFZeh9Cq2C4kmP2yoqtyNv7dOpfwZz/
LDdMm92GmXoJ7PihaBLG6/PFbp2X2KYB7d4ROn5McmS74i35b4TBRSUAbBxGRFt8uk3y7kft/Z8m
GwJV5ryUdsAq2qe3yxU/1pqde44NImPMsfvd58Ylt9UeStR6EGp1cLRDFm7DIoCmwUUKOvOqdJvF
rkC4jpPeur196/jXoY9f7Eg+Z07xVXfOvVPLcWPEv722feQM1PtEWhfPIcPbKKPuIbNvsgCJsx02
J83PTIwCR0dXflfjsAAtyKVtbTTEg/OisoLynswm154w1xjJPgiZZOjZgelhAUeLx70xG3fNbLwQ
RQh1F2EhMJIbR1jYI8IB3YzZTDveMkASLOtQIECC7xqF24qDBzmxXaJDgZeXMbacQ5SgKqb9zJvu
OcZ8uQaD3qwNiZcyKrNt1O+HcHa3VuCPpD/kxZHhSLM4S70NsZ+/0NdHqKhYtgwm+x1gGwjmRmR+
NWqvhU9XurHm9eG9D1B1MU8xJUzNQ7sEIhXbXsc/lTHj1IKGvC7UcDSn+X7s+vmSLL5UYpVxrcJ4
Ds3ucyShfQBrre3h1SGJDJU6FFuz4suN+5PV9k+ZJRYLcPcAruEpoekDCVSdND0BlGGwsQNWBpVu
WAF/5PV45yBwRyaB1xRPxdeSSrwn1vSjuVCOjaciwwsxZu0v1X4SJDI9mw7Kn6HFlUBdhYiGzKii
lIAd6o+UVe3CWzy4CxKcuPV+qxRjVa3tXWVljzN78b03VndBO+yVHt7QAd/1Kn92QxHsSSdhqRi2
h2EJZGxhkdnQqjVSJqw3VnxAjYIqPCErnJk7LtwqWPOLq85EWcLZxsRQhhOwFbsR6xgZN/L6+gHA
EwJjFb9ho9E78l1AE/jmneC5Y8NOMtFErrVIyfArtTlu44psGQweGndf/9MGQDvrmnT5oLsUqW3+
ZMA1CoU2F7gWwSxVoB9NEOLeQDhQaY9bFcU+13b1PkU+qx+iSiS2qdax550V5GLfxpxe/XiqGiyQ
ZqS+O9l3K4aU73MyjqdytqOHHu+dI3ZZnT/3/QLPJPZFu+o+9u03cPtiC0n6C+YnAAyybi60W7i0
RH7vuk2+Tlv1OGsR3KkJZ63Z61PpRuSL0mMDlQ4wNpJb7jHEFF73iGOOU7BjBt04zm4U8d3gkgPo
am5RYWr0miazjZDdDGtDmKQyIQxsFAeeFrUZXQ6d3DNJzerYPuLFwAeM03VcGzV8eCdmGFmQ1DDB
FOqr6jQtoY9szOD3qo8kh0WCimLetDHU/DxivZQDLrDATRREqgm7Z0RAHqzVTuUHmdou1vyGUsIW
89oJ/R/mcONN1oavOInYKwQdLr8PPKvDQ25GAInVFiL+OncHCViQrsn71vWrkf/2Kg/cd4ZPr19Y
1UgpeaHVR1QH06GKKpSWJhNhROnzEnaTeaQ6AVSkdHxrx7rdk2qQrZgYbHk1nY3QQMLjBOsAMwxn
aksIIEF13jvhOorBDWIp6cm9hFK0p/sQB8r/IzH3u6kFxl+C1YMjjbZozktC7UibhbHRH+Yq/s6C
KkVb0vvHBQlFug5JQtH00VrFjjztz9gvvBOxIpN+tQJgGZ4kUmru/D3Zt/bWQAmyanlG71Tp3iWY
UpGUqHY77pHrRedZVtisW3Mz8qacehg92p1PVlw8JEnySH3I7tsEexgZaO5H13+VrFQO7mCdHK9z
Tg5er3rZyuUkyhMsgi1vMnHkhWcDLswm10F9CQ/kQjEFNVN/54wYyXTuwAucsbVl6k1Oihh6v7+t
YQttBpEhugxM1Ok9O+65OtcuNIkQ7NCmwg2GqFb01zJyTqPJVVcP5JjVefnIY74OlZWuI4WouI7c
TUE86aoGaHse4Z01AMxwrl64HyCqjbdzlHUbpwlYtxN3sKUgaXmZROGmzk7e3Ii7SJxgXRIxtcTy
2YtxXOQEQ7ctQ8vYnx+JEkoyZBxEVaDpD5Oa2TKGx2CC9O6lvAfrnF9dxwm99SzSIzBb6ZUpp+aE
AvApib33KOqwhQSK4suIuPQ9iQebkO46kuVWc8r0E6ntc8E6DGtvhOAC+Sn4qkQSr2DV4sq7uVLJ
FYKAS7WXbZMcEEE4ibfGRtbqi/DWEwS/FoznEZAvUWrEbQ1ewom/VQRg/S6wR67sNqFxmJpdbaoN
a22qzITkCbtBc6fHlvw4g3uzCFBP2mg+jBpxsz/xmF28F46hunON6nIzM9DtdB4/ZBNp7ANRp2eZ
su2sTJsFAadf2SYJYx10yX5hF1ccIZhoE5vwpqQ8aYSPqtQWXiOPrOzl19GhZEf0OvKLNIChwFOs
UcmvcO+k+3Zk50n8+Cqw2uFQMEjdMjTsj9lgP7FqossINl5PEgxm+ofGcsQhd9S78vtX7pRFI8mt
V07imxSCcNtFxXz2ALUKDd1MYszBfWZsWHSsXV43V1EhvV4Un9uRNM6tETGGjbMgO09ZAnYBy4Pm
dNtEkbyHIe/sraplZYmKDrtBdx1s6FKkKaUuPQLi/p1qBYpDU21B5LU8prBYQ/BQKFIE54b1ZXIG
oF4yL32VR/tm4jVv++bR08RCWBqMGRKnU0zxkoztPuwz67Ei0vfIz1l5DXCK0U9RegXTTWnNQLxg
TmGSRckcevMNkB15DVkiPuhGoqE27ENn9w+pIHo8GqP33g8OKJ7DbTwVag1fTQGXwDNiEcrRtlN4
hLhWXNzaZzjtC4Q2SaPpI62d6LV1UoTPEJZJ19EtSVwaBHK5AIfi8HNqDX6jCa5eME+MuPC0GMRW
806vnmxJfpODWmQzYjgqx0Cfx0Y8jvNo3s6JXx08/obWIkmuivGR1+WLSqLk7JTjfTaySy2rAh8z
6xO8ymm6Vmo6JO6cPFkiJdevMa/zPO5nopXYlPEh8T6lXR9t5XgPollyS6TRrut+/jUt6dGjDyc6
zIOZEY/1h4G5muIao0TEhcxAgCDfrrrlUCK6DyH9eok4cQtrZ/Cf7kKfJ9IrOqwxS/fCdiTysYcy
gShvsB1YmByWCEY9PQ+Jfshc5Nm2UwanvqcV7p1q2GVVgTLNHohx7B4nzwqvMMRqs5tOfeDeAgmO
b3n9dybT/KTynlFUD/eMhW/sPD2qEvoPwVrykC4I4GpkXsqwfhX1ot5HDLXXqhMWqFd+zRCpu32J
we52asRT6U39nuuKKyOor1VmWcjgobNHQKAPCujSbRTXglEVjWguHJD5i/BohhlEjcWrQJE55cXE
mphcW1JBShLolvftlDzWPNrTnw8yaw9B2atTG8c3QxXRpfVcyoOZHDvyWrYwBXeSveHRzECfwp9l
Dd3FtLvWTJjYOsdkeybbbIsip7oWsvuZW9GhBoPaSCgBPmoMKdLh+QRPdAw9IuE6RTJ4ljCO6EEh
bLpW6bs/H1DJPWaG9zyU5TdUSJYsdLhEMdQgV8iFv/nzYcjxhfi6wXZV8GBCUyfkzw3DBXvOgKMt
9FewevtTsnyQDtd3gnYWl3YSA1zA9V9pED0R6reTjudml6UJHBLqDTfQ/S09eTVHyS8URcikpFfd
ID2Pfy21GHxUuc6yKX+0yFYUxGjo9gEhNUu33iJlioypdeexHo5L+2TY/sE02J0NOo7XhiuIN8p1
eVT4lTaNlTSPIuiwhDWExKMdnXdoz4JVJJzgrUCMYRZE/aRB+oPqnKWYyN9BLQJbRsOzl5J7H1I3
0MlmsghJtMCtOsTKx312U4tW3Xc2F0gRt+7aykrETKR8oLZ9Ndpdo2LnFdhlfJyal5jgsk3vBsGz
YA+4Z+3p/etTZSuBDH8et3++2ixavGDx2JMYvVGR1z5bOTRhHnaOPb1vn1mdkjfVQFn/82kiY30c
l0zAuM/ppvvplrjX8lKn8lopqAI1fxsVUPHS7XUwPXISJeKGyFuHaxzBEqmHwME3GTlyR5dKlLLd
Q2Uh0OIUjBauAWUrqHFRHDS/BwYDJn2pNLsnz5uijeXivqnhVkEa8LgP1/Qt0307R/FByO+8rfJ9
KQA5ua2R7fsA5QiySWB04O7BZUC4Q78coZM76igxT4Ec6f+HqNxPtFVtT9NpDkyhpCYJsmMavQ5G
fJNZSdyepWta9bYUR02A0hjZYIxF0R5hqw2QFmcNKVu9w9a5jW1oLvW2B+J+xsd6gTThcFHMXG52
AEzLduttoVyag6mBHhDEj2gb0zfZidup4CU0zxCtfSWu5PEocEvMx6YQtWPdmPvEMPrnxWGE6b5w
F27TfeWbNx4A7M2U89QageZGUJlHaCR6n5JlQJAFHAp+NdAn5x91Q6mhYiZyeIF7w2cFSK8H+ca9
xZP9oMzw1M3uPQlZDBXTb1XdDUPd/7hz9+r8CDmZNwYSjb5u4ksq2g4jPh7GPHGAkkhsc14RPdnK
K35Ct4caAsjAc+r01LnDl+nY1dOUjXexmKadGhHklFk77S1tGFjRk3tpE7iCesI/9GG/52lkslnE
/Y2e0pcgEdZFNGRKMs1eqUlAx1hOycCQWw+rBGJgUV1TB/ZW0HaHIA+NTR8JsCwBTnsdRNeM/8KC
RG1bD8YjsP7kHNja3cORukRlyJ3towYhMh0qGaBXn6SpoMP/S3gpBwsrz2utSNhSubQ3BXlAXe7V
B6t+yEwzukgVsHWxx11vWtM5C4xTjnnxooaiPKR1pZdgO4tLuOsvXJIOM0o4CGVaYMXkZXmB/1E/
4W3wHm1b3DIncy4ZRKy5VeR1AKrbhXYACgVaJPkM43jBWLctvozSKO97O8OuYpKooTVYm6lkTlo2
X8iB+odIFls0/vbBbcEnGqgqc4Zwn5UdrRX0LTjsLxNcppMJp2qFBuXdoE77yCzqb1m0732gh6uh
sDz56DLx0HD1I86uyGHyrgkT9bOj8Kmlhc0yzQRkbJARwkBE7IGof5FScG4hXfGjGHyppI3PQxzE
Z+2kd01g8oZNb9uAcQXjh58RgkjdTiZq8hQbXzUy5IoXGVWrLhYXISpV9UIiReyOzMJkZd8TybR2
CBGME8u9G3F5BLhLjy0wEIZSxklFiXGana3VDPORzhVBkbuxuuymgvuzkkvAndSEdBi1c6RIJDkj
p5QK8/6RbQ6yifLTK8ziLohgVhYmI6DZbZAG1+yaXGM8jCMj2cAI1irAISXS+hwgSAa+XkQsGFnG
zfVgrYLZ/SUbM14LP2Dx3Fr6gigIr5u7pK3Ui1/RIvYOYOjKFBNKPNMmer1jJJZHFSj1bgRqotQG
7DgQ1jzc56lTYdiNIeYQtpQah3rJ/kx4t3QljvA4zO67hNeY2bDPJv2KXXaI7wz9RXZxi/4S9iXk
kOhc9Z584rfpRa9xMQ97BgxjNSUXLpaDRL62kiYSLbflqrJomTq3aQ5Jjeh2UOApJ/KdYDoad4bV
Z4yViEmQ7ZOJ0GjF7qza+vOi3Grm+wBacGqm4y3v4r3sOhSCVvzLbuxiO7wH8aDgBAySjp3HP/n9
1h7d+yLivxDRfeXviLa3idydmoG8FTrex14X3ak0zmBMWLfxUsAGJtgHM3pLPcAt/hgBKUzzsw8K
LBfdcGSbjgoT1ItOKBHduSD10Ip2rtcysCuopByyNbEGGl/BzDkrNXo0TKD3UQ7ceI7CfGe6REVn
GJGbkBiPubCNG7nkkrUG1u04aA6RbXziUyv3EHDORop4m7GyXlt1vVUNbBDg9LuotPQ5NfMjkom9
LiDaAmBTNII6w74nMfI6fb7rA7taGzER4Thb2k2ArtaU9s0oqFfHvri6kf4Zx/bHrnCfFFbAqC1y
+l1MrFjSiGtQUhnMg/EkOl55bAKY9hd7KYJbFipkq1g1uSd9+GUBUEx9YlIFFh8wmPCHzNzdVQa2
ijlqLz1j7T0UDsJrYPr8+bBoPVaKyCF6vOyeVfq4t2eCB32O2ykn4QPlabuPlLVPR3dlmCZxaVZS
rKOGMl7D3MughAPb1URsVXWK0j/8jIjg7cuYmLq4oVrwGGZdx6aKD2a8BGvVDGOtEViiHqye0JqG
rie7WKcR5f+OdAJUvTahmm2e/WKiVB9oPeM4uY2idLj32P2URofJ04TqTcD4DiKVsW3z2lzFgxQg
6Jf1MtCwgVrW6irxlma/cPzbGwmNIU+p3Gq/frVLii2yOex1QnQDT1wxbot0vjN6UuBD7b6k5B7z
1mXC6CzhWuEcePvUc7CfjvDcrcyPNkmUQ1EIGqQ/tbPGDABDYiK9Jlezs7OBjt0oBPE8YbgoBITn
EDQrI5UlPG5BeVhrXYHha5ryUvhQAHDocAIt90jrbQaDKk9nLi7jLHxh+eYob1t7PulcUSE3tut5
azZzGyPNq6ttPTSiqHhnzh91UV3JbSZljcsORZX7A74HaFWm38oimFc1l7cTQEyeQvNuol7xclvs
xjGoNjrv7kGVASafEuNusCwuQ3nOpf85J/kHMuLpPKNr6qn5WMMDHTGsawv1aTe4GPUyR8LHSXPy
u6FIAzsAoYh5fZXaefMck+GwYW9csy18D2T13k44pnx031s1JT0Hbyd3QhI62KbqF5J4DQgt/Oor
woT7ovxZ/p0DYu5M77NhycgvgDDFObgH7GVdhQe1OeO52mJ1bvZFHtZ8CiQRkRVPx0wgFO4jzM1w
hUoMwaVlQjnubzqWk09dR1HaPZJfDrkInXdsQ8tn1nrjzRzGVkRJRLVL16+ODiOToO3t65BBPSGG
HtsJfwYcb1oFeDoi5z5LIgy2SJ23sJgA4jcl51i8VAv67LWqP5IAGqDAca8+A5oIsuqudH1gN/38
/OfvJTKQ7UsPGM3iAuGY5XEDnSH2UIzAP0XhGeO7rPz2NkHZM5uEroIJKAGSB0+Ub0itm8da9C+Z
Cc4FJRK5UT1knz7CFm0fTVtveaAz3s+eBV6CbKVj8NwiXlkwwofG0i/S8vAtTCidbMlAuyq3Dar0
1bRcEtrcYOJ/Saeat2T55ERQG0ZxtXtSBbQ3/opAGqzjqyKF6tr41Z0dO8TBJSguCkhCK3wMJOcx
wU4aZvXuPjUU+Y7WqZeOjxA4/iqz+VUgTyu7Su+08t90BkZG+BCTozrHyxj+QNo3920VPIEhBRlG
XnxLtMeG+zO6y1VN7AYv7lHY31i4Hgcfeb7ZWA8GPmBHAA6wO6rlwD125AlfSre+y3LA2ozTIN4r
LnxDd788v7kJhO3uxrZ/0GS8rHyivHdDSRWjquBNCtIMpOnCnLSaGwFxm3Q+76kdNO4S2hHTq/aY
Hy5gSqwtrR3hHAnw5J5ZkGJ3saYpQBhLPMZYhthIQm4aKV5sA3DVMAfOAXz7i9HEz9ZdOWW8leox
3em23psq3Lmqdk/lNLAQpeuNkmzLDQBaPvXsjSusnwV3JwSXgi1borrynXTSaoPIrSGaRszHaMKb
L8297meHE4xRq4uXgfrCKc6dRSKbGw+7nGUiEJ9XbfrNFs3TvEHNt81uvSb+XUpoQjOMGZN/3cS8
hHZY7BKS6tPFVIXE8K6s3O1oMP4fdbNvTVwZQQ9XYUxAME+waHK6vI7Mko2V59lBtu5baFXkJsny
OA5qrzzvK7KH15i4q5SsOwbPzgc1LjwfCTzUM/QlVQkYxyhhoMmclRkMOl/Ig2MP9ipjegnmlnW+
qmH2+8SIh7XzXE+g5PUwkduB5Hcb78soEdecsp8msfWB2xOKB+S7yHGveS+emeozfTB2nKfaNIML
g1EK9mncdanJOwZL+soCq70TszhZbfyj0E9AfTWiUzOn7uU3Mu1bB6n7RilOucFkz55aJeW060SH
HgPomQfxxjL8KZ/kbSfytyUBbEfYD9tjeDMTXd4aKCBsJxl8AmUC8ThO5RLV2CKYTgjX0LzSHcGM
VWGt8Jhz2In6irNCrphI3jGzh+JqPBkRZXEIK3LbRkD8fGM6Or3/IprCOYY1jV2vgpsq95xtNQ0n
I6OGj/Xt2ElWQlUTL5RQB/CHGxx6xcYF1JybH9K+BaI8+1gpX2Q3CCYTAIGivs3YhJgGa0E6CkS1
x9EA+yzEL7qX+9TnTUiqXUqsFWCX+MGuFGhA2ie45q/4dV+TKfhMYsijitVz4uhjGoRnbfnfqNh4
q9bjTds2Z2rJkDT0uXXKtd2DNo+Mmhace4XNLCt2R8EA8czHmXCBjR8i5+5X27x3b42x4NbEVWtO
ATncEfyL0WHhQAh7NVokWgQjIXUZZq6YTQIMNbGZJ75HzWRTWVpzGAbDtbCmY1FAAathXK173CHM
rqDgh4tSm933xst5dSYlGopBdlsNfuns6eZBIFhb1dXY7lSTmvSwpE83U/xYzLBbrU9OOfZ7HXOT
Qjn1Tagcrq5ZfpiKJz2L342g/j0g4sHwOoVUC+ZbXvvioFmFKe1JpKcY0FsJliILJFgqOAzI6WPi
13PKR0KfzaNMpuPoUSxmI2qEMg29lZeaaDa7ZaZU26jBcRJsLZUgR7W4X1Koidsswg6JQ2Ndw8vb
hj3YAqtn0ZIC42Dz1JwmJwHiCB5JADAA0Wi7F1AzVNKm9cA0hufAnKOVa0ZITSiwdlazT+w5feAd
uM3dU5aMM4SO/ME0CXDyARAmy5PhBAyOwDD46PcZI2j2YCez1bewSFCVFEh93bJjODYP8fnPh6wj
gMAIdg4TXpQPCGLYIq0DfLftuAAIcc9bLpoBkSSn3C03ZrGg1UfSRvhm9haikrlmgBA8tyAD1pXk
WBgWYKWTg91Q/jPKr+xOt/bRYnvI7iT8onvhWGPxhTcrvjWRY69uiEVOfnVhbt8QfNLXFd4tZ7qN
Ovu+RH+0wdI1Yi+qqKUtr3jpNMVZqMCr/PmU5DJYUoRTbv98CprRXqlw/CoyUk3IaqRNC8cbFNMf
yxKA6z+Vx0kp8TxaDTkRJb5P0QyviiJOWq57BEb4ORr612Qt38gsgqMgRdYzjBcDltw+MBeqnkcF
EAyOe7VE0b9onZ55B09EzZv9S4vdOq4oaXBLb9MRskdUpfEd8S3wQdFY8ObrIaZHPoIil3UC1Jbm
ZWANUlfDU9WqzyqOniJBVIYzDR+dzE9YgiEoPbXP7AV2Y1H5LOHmb9M077wG/hiK9L4EQo9kiLGh
n96NTF2DPtuOkqpyKNgu13Z724FkGCOljsLA6NFY3TbI2YVAgiXMMyTtETqoNb0H9UnWmbsuRpNt
Js8vboqTCNUeGD1Avj8uwtHaWVOPiqx7Lcz50uBkQegA175e5LRaLW7nncN6lqqN+D8vPbQNhzm9
UXGwAJWDyAt3A9cUu2vKlKTkvJg5IfP0dU7iQzYSXu1gxJWaOPCuMjZ09/le9AlejbT+zXzyTaT5
yZ/xLc8Gi/ihBLYC7+DQifIpEd8F/QyLcx9O1NQ8hLAvvCE8OIl/IWIvX5dd+DtOd76p660loesx
LaxuUsnOySIIoQkfRwfkBKoUd91H9asAUrXnGN0Wrj+fCAB8bDE+rFQbkAO8RD4wP10T3qxWXRmL
dYZyrpLqO52R0aogS7dOnMNQhXiHOAYLFUw0Cp1g7VodFr3ybIXeB9aoD8MC/ztmxEPBGdLAYkOv
eeK00dsOIHvtbwOiNlYtzNRNPs5sXLNqlxTONRkXvEujz0jNv4kbIxO1dr/DxMeaY5GLZ0FypJOf
75OqqjciChECtihDipe6sG8ZswNfxy3AlN5lJCtQTtQevRyIpqNtq9/8YuhT2gaOMVkzaDLmK42b
PwTyVBJkuJUha/u5kNm1NYdbQNSSNZp+ZSD3TrGANqHCFNydY6/YOjbnRJbqiXfVmox5060PIbq3
pqdjsCc8xD4GpjMDVjDLjDyop28wDw27Kqdk87JFs+IMO0PBAVGmXEN6Y2mbY50xNFgE2QI8cYmn
4FePStACxBI1nbmxwmnheLGwrydUnDYCjtmL51XoVG9zVbyNFjmy7J71BpQoqQg3xHWUmwj04a6z
6+DeyYvNIMvmkNr93TS4y743+hWO8FNlOID8TG+03bR7Uj8AhgjOUEtiVURd+t10ubU2Sv3qKqpf
oUEU9s6NBdcUnQjSu3kuv3oqjUR0D1QTj74IrrPI2PwH/vTU5HKno/lYuKHcsFEuNmhI6lMzBg9J
SRUWMearBtWuklbuYJn1N4wbIDBKXvpY3F5FTKWggcFN1BkvPnkYBlzKTSxJbTKXRe39lKOZJLPi
raEdBDTXvoeHVDEwQaPpbCzisfDMrNLEucFCtB0S+RGhaEIqHPLSB7iUCRsE+he5wGKjuwDUnO0+
2p26ZG4NPXBxfjjJDT38syXtB1An27BBJcm2Lea7d++CfofN6/CQeV9Eo95URnhp4lwSDl90O6ty
T9GEOoz+Vq32uEdDbsuCzBhBGcJkH0Sok62dPHwQA3+lrBdrVrHOzUAui2oNltKyezRBOmwjxroJ
+9xVIjw6QErPwXDOA97UNdkor5zJ/hqcwhuNaDOaKFhwrlPEA333S5gnhIetLA10Cg/3B13ZgiIt
ToWKr/lwiGNn05jypS+HfZ9b2XOY0olWjzHY5DoLH4icSobB3jjahmU0HOqM+M8kZ2hFAlR8GnoK
Kc9GYiLd9uJ38WFKQa0nif7E8Dzu0Lww6y7MX2lmDJxeGfz04sVmfkHcILoMY0Bo6s537vTgJurJ
1UN6nch6QEFXHUamu7E7h3u0bBzyasB2EtaoHCBua1pvH9jcqS55fqVxGQKLlKEa5h7n0auejHE7
2chY55EhQUvCzkCWW2anz1kX1ocOjH4M3EHAKewb4W/bMT6WY4RsM6CCLyOylqjnV3PavDK58NnT
J7cysVlDSoCYWcwsQOUsXFEx2iTiCRzIpPbpR2RYCAnRDlv13u1Gte89aEYE++K+RRJrvjCT+eT4
v6pyivcJlP64XIyJRCf1axfbaxSWD8FPE/JoChn/GJ4+z7x2N50UrwTq5ZcO5x6W8CuQgnOimKOj
sNssj8W0UPVSLkksNORQ+qz6TGZvKCgpunaRp4xdiajK4khZNTXJQQ4NYOb/9tyYaQOWvB6Tz4Z7
/AVM7F3aN2cmZQTUsB9hnEb4u3zO0c+v/AGaX8pWJOPGwdC30c7wkALSYjCLPbVnYu6N2a1BalFV
sdbnzf1LuiDhwbuBjmIxL7YXq2I7kYV5deyAILGykXeBVwJRxAG1ShuU2qEMxUNFbi5NWAsapn6V
IIEdbX16YTYwT0IZWXPFAfnb9ovNLgqiJ92LZcJxr60EX3ApuU+m/8vceS1HjmTZ9ovQBuFQr6El
I4JBmS8wMpOEVu7QXz8LWX3vZPXY9Ni8jVlZWDEFGYkA3P2cs/faerhSM8RG2gIHi2yW8NXMXRRx
XhlyoAaxBSJnCT7OQi+Sv6HOStbl6C/axn9QvoWjn4/GMDsIRaJiBZtf0AKGS6bC1bInHQfKbnCQ
LSh8TxJmHJK7HCGEWOVmgASqE9Xh9wsXYEDwFsfAbi2OLgkAf6IVjpGVXHrLgIergTamfi0PQcWL
Y0zErYsSpLoXDRzkCVhruLE2jhkcR9WUB11mCn/a/L/JTAhuCx3nMkqcldJBNzdpytETswiZDygN
OcnfmeQ89nFbw5rM/vkyzl/mE28LnyGnlkQbtm6YPaQIa4iD77OlNdZ0w9ClFXvEDSua0mtbRzdh
aJZx8A0SfgqPeizxxl8DTq51EM2D7IL6vG/HU0w3s4F0Igt4P1V5dKbHcPxCbFCvm7i/h350sJpp
UeV0TIdYXYkOIRAF1JQo98TKbpDJHG1UIzK1W5D0i9z4qRX22YvqM7rsh0lNp8ah9wrajoQw8yUE
O9on7qFi71tWKCjI23JObv8eOQ4IJhJ9Qai3QfytgcKqSzYMIodXxALvzCkq1wTRE4mMbIn72WIh
TeGMSM600EtpZWOxWGaDf+vMkjWdsrcM9rmfNducitbnJiW48o1bGs0N75igQyzzp4FpKjce5BIR
P9dgnNBvhS/Is7bCJLFXVho/NrRZkpJyz3Gk3vREUPoWWrEAW+gwnS294whLnWz189RIcF/MFaLs
Nj7NYQP6bYIcfOCDp+F3LjICqZKeXGwK6SGDA6c/uJiF+En6Fc/gEVch+CKOjovQEzsLdoXUWXCs
tITEZzC37+9Zpl/BrUEuLTFwBpyjcFP8sMp+Z1WMNjh17dGyUM4gWhusp2LAht5yXKWV9irYM/HC
7JuCEK4P9EwvYcA7TgyqZFN4P3UiTaXAZ1gfYSOgI63wzUdscLnkATBM2EqRha1remry4aoqLjxd
c+SpWoV7RDpEwVKyu4yETT9C3R5le+YwP32yuufnmG8Ya/P+CsRFV29pgmEHZGYEE94RuzTL+OTc
k2lvYUvxUOfurh5Rl0AC4odH9LpFn335XgjsPJX3sAo/uTUvQwDWVgY3BGzMLy0KUppeNM2emsr5
kr7xAmH6QJpMCU+k3E1+9YZJZh7DPZc5B9lUHoQVPPU0Kuc/nNvjJbfc2Tl5yCsH38rcKVUE7uCO
B3d4cm3FRg7GhsXZKp+zorubrful28PLlHqrYmAWQUXHLdlSBhgqvU6jf0ps8lG479E3AokPujvB
SYeMvKBVV53GjpxoFmvySrOrljabqfV+Qm9/811aAlHHXEKpCuVcvldIuqsSGVeKP6+K6ruvkGMl
zSEtQ3IWhPggxPQnTuRiMTkI+SNOpETeMDgcTq4ePFEHrVp4wT4SK7Y+tRRq2NHMPeXFxGNAinli
NHuJdXvpVLQdans/zsL7Fvle1Ygvn/g9E/9hwa/lcfbZ0quxcKjDieD/xyuRfLHFOR8qbTzKX7Gm
OYz/Yn0RiuKQJBla9mNVzJ5O6isNysyiVogGTTVdo0Z7cV67rPg1YB6oM/82atXJoSlQSlLYTXj7
5pKF8AGjZXgCt7FJC9YCTxlA9oLfYfXN3cuweQbdp2vGxMXKz9rMECxgjNFdilLmfyLmcW+t9u5z
B+Z5da/xUS9iM36m17cdB/FC74gUebLKjKXMUcwPiPZHOd7DNiVsHu57b2i3pEsOsFuR8/M5Dg6R
EBJnOo7k5DFXMBqk/anBYCHjfWAAgaadFEKGwPHsJvJIYBodFxSMHjiLKfjhVgwro87gaeQo5Jc9
9xoydZs5S9Jke0/wiGVjynl/FXMSrFAMRTFHaRfUINPdpcW8YuH1MlnjQTigy0R9OFbPhqJWTrM3
Aq3Zltkj3I5/RYRawB7sradhgamraUSo3TwYYXnLPJTHtXPuhZnSiCKgNiR8ZRVm0DoMCerf5VCU
jJtEFXucjtj3vG5iG5MbarHXMh8eiF1B25SXB9vjQ62MLyWN726ivyF6ZJOadaOrDnCg2pt4sxTx
PW7fvcRZeimG6TQp6Bdjd2LIu2hZFrdgGNsFIl1SV8xsQXn7lEwYRUwImHCDh4KUQVJCNrnvHRj+
/hjHD8dsrjX4H7sQyaYdyNpDoWaG+cqlzTykyc50i13+nfKhKaKUF46j2Wth9wR4gb9YoClDrCbU
tasRlXbygak/xTnHWkQpjdCWnqtC6AdE0Uk2Ubv2vgJZvboQZbyBRzXWjW7d1+0HIMc34YPyaevH
NGJ8Jt2P0eHHELF3YATHpjsSrh5QMpiCesCcf/AQeTdNduyz9b5v+QWEXJg8gulrJnxrCPcbp2/2
hjhJwmoQQDd3zOAIc6MPe4altERSFHxkC7kN2wmvmuJGqoJbV32EADkWYYDMajYEaFZ6Cd2SCU2E
EZ08G1ZlVKc1ywo7BFcA93VhYIGjBY5+1UuZhE/irLMiAQp6jn19L8Bnt2SDN/ye57LJl7+XHDf+
dlPWnIGIzbKsP0YI3kbOvDkWPVox91wQRwpSUV+G2rCkB8Ntb+8MQz46NUMr4vMQVEN9JA8zsLVj
XSA1bv3xJcnQZ4vSPyRltq2R4JotInXbcUAMoz1rXfO9D4MbAEZCmvzgRYO59KDlYHkJlNwWZfuQ
5qOzmfqA6b08q6B9FBpXSgOntG7qWxrqp9CiKYjd6N6Ah0/bOeTWTpbKe29yypWwF++B/lk6NA2E
R1+98jPEvGyShDChQ0W/jw+J5UzvUG3nBPG2ZFTm/hvzSpecK+Jf1fgZwLbb2554ZhRxMX309FqQ
6pxxhq8+0h5iEhD0sqvXZe99u6MB182Au9JnYlcE+W00wnDFsfpNBYjLRt1/H1vyScIQdak5NGu/
PYNEMyjG1FvWNDgGvmb26Bz1NPneBy7qng4d4EuSxtcM231YXVgFcYoDTddIiNKh4OG0nrauR9Ug
EL0yu0H5zqEW/bNBNk9KJziI3EsMtMHV83tnKPLMoDZ6RASRwVFdy46POxP079LYfAMjiwnSOLqG
8Z757CqJ1SV7qK5bm5MLFoJ3o/Gbg0jEhta3tiaLFMD14DTQfdEW9Hqw9mEi9hj5v/tRbLN0VTum
+gE0ZF7SnuOp/tJ79eY1xTNeN52cL/3V4ZZdEdJ3daVxHMhdfYRoteHmIMlguIE/MjhMp98Ej0/L
fhD+Tg57rZ5jW0u06cKADLPsffCsucWhAwiovRiceEZNUlg5bGmsuBz0B02y+rmoQRIb+GGU/XLR
0G4baZI6TZMkNS9RaWwIiAaUH/YOItBw1dfq4rSoE7WhDICIdkcBPnuZC4RQWuxy1ZJNNqTjsnU6
7K9gDRkG0UhnD287tnqRaoh7x3Wr19oN4dTKH+Qd0QV6cZvkhq47DoJdNcxRcEwilldGac/0hm4+
0sceRvqhSVCPOsiKvexZ2Y+J3X4gojAuSUf6U+GTo2yI+BhMfNqR705wqx6d0t0WoWG8kilRJpq+
Mw0LOAxikjQuzhgoIvCwiJYMJkljMTjnrAl+RdN6Yv1YyRrlDx12kKnVcG2d6dlNKQrwZoFeaimT
CwTJGm40mX4HcQmYAXyzUq198x3vmo4OuEYJXDvWvgI7LbhxcQnW9rLyYKONNWHXFZWXEudsNh6y
6Z9jFD89MXEHqWfLaPY5KPS3DA7h4U1x6RCmtRQth802/QbX+a3Ncue29Q+pgHquInxp0qhXBVgH
mvEPJUt97eB7U81w1zkbVz1XEH9tk73Gk94e2W148GeDs1Rlt5mc9BXAZpvaWy3SGZiaDlGyOtxW
eGs75Ts2K7t9mQY7mF2T3gwckhTs3amLjY7gwBC+CQUx9HaUW4V2t+AQgR1L33JE67TRV9JuPi03
/llGgKznd1WnHLcjxvYRXPqcInhVBijoZED4lEGoikGUYH7pzYKn1/CIFs2drS7yB0O/cH21FTqR
CKys+2JJzDY+aQi24ZCCAtMLWnm+NLIjz/VFxCwQdivynUncEiMEzozMyfKjxVph6pwJVee/oyz7
GeDhQeX/6JlGdu/Dk48HCEWYMaxUherNsQP6U2m0iZRDWKMG2yTovyJ48rmWqlUhjRzGcIK4C+wp
KvIFmwjnHY/EwD7YUYA+hlmRLp06g/Ssbp3GAdHogECiF9y1mb+eRrAgtUndlIxZRa5HWR0Dmmj6
xgtq6qbCekG56NxsqIuLFHkvj+mz7/XokfQqO+lFXWFvjz/ybPyyUz5eDhCHUq9GBp4cqcupXKWD
U+Ja0+RKr3j+21B9E+flPxqDmhXCH50ZkEqvmGMiMKE67jg/dEi4HM2LWUNDZ6nTsMAUxK4DamQt
cAI+WlewLDMilu0fS4Tc0FN+Tg3qA6ODEKaXRNonkdPs8iQaTskgwIWgWVpKbAic+IsOqYMXXzzE
H7QIZpF1REm88Tre6+DTv4ONbKya8lb2+U3vgiuAzebw+2VK3CdbGvrO+IptVjWFDACpToQuCbZr
ZnVia6FHWqew5GjlKiDhjIeWqeV9Z4y/J1uogzPlWFu8mf7iSm7lB48J5gEo3xNQ63yFhZ5N37sl
KdO/dMAB1WXkK4YwFzgdBqR8R/VDjc5/lzCE2WvzwV2Nww/LKMZnCt/91GN7p8F2GuAN3oLYDneT
y7PGsOvJqsfXzMrNUwbe0x4sFq4GaZRFjEaHwq1lLonsg54A3B6ZOxslwpi4ajqyTNqOIXorttS2
21adNSxK3ajOmCZ1avhh1QkkhU6im0jfoMx0TvLZ14xsdcohjNlk2dtIRbZZEM3tMZ7cyoy1xZhP
wQaF4+Sr89g3Sx3CynHGrBydKgtBJKBvBbntPfRd7bOURXtvUM3x9y/5jTdZNBZiNE7YBFZdAy5p
wgRDM3F4kBa5C0heRUBYQRpvxiRst2xY+iLOGnedzrP0cUbMd/7EicJG0lX5rLdVXhLHToujUe60
cduT7zo14iR3TdR4sB7hCYQmGEU5jucYjsE+cAZ1FskcRdMATauTdokj60jC7oeLGIryxlcHr1QX
ZdA29ByYHtKA+mRl8Uam1muEHfUBpSC5e2H50nUNqVlO+oQurSOOr/jAJWkv4uuce0FYl8R5O/W0
uV1v6bZq2GOOnYhHsV6H0b6kyh8fAAxKVv4O3Z5JF5ssT5b1olpZcN/Y9KIXuFop7acNcpT33lM6
A+bO33T9wpEoqmojzrZeob8GhU6jSiZbs3TsJXUm+B4Q8iUKxKnDU8E9RnoIMw0d9s86s3o4irXp
7OouulR9Ux9lTZ9tAFdf6PEqt1qGSlX10hiBie8bISKy01WNYAnCtnb1q/DZrsD0ViV9srQQ8/aR
TNji3fQde/F75WjVjfRTtDeyfEfiaHOI2zrVyNiI820fF942BlKOvtf66VjFo6Sf5hMbvgd6ty4D
yr7JiTdxnZBRnljEDReSAC30fNg9RuhUqB+9CM1xPoSYqUtcT35VAnILqldH9jkVRUJvLn8X0v2M
Q+AqLQQ1SHXj2YqntSgJgB8NC2tVUG+6guFA6cQPoYLp6TcBlTjNbJ114Y0dY2RjzaatTq70G+Ew
C7JPldFYa1nz12St383aODuV+7OqtQbGGiIG9A8XVDYU2wTxQfZcp1HZ7KpMijPOaco/ra5f0PVm
x2jAiA0CrSKjKLOR8JA0rKjtOYXztFtNC3/L0/eWV7hgVHle9NxclTWVIpfgmZKJYWekb8cwsHZZ
k1/ENNEVvyqc9ysSFbyLZtFdqg3C1mJBLPEQHz3Zf/qQ+K/RwIxed3dSmyaGZvFPxfGDrRxbfRK5
9L769OjOQ8UkGpFYUgZXWn9PDSQclC+4pPzh3AfNMzschqCEaJR4CNdZGn2x6emvKrgbLc9sgXF7
U/gMVVyzVJR3eCb8XAtBWsBPkPpPpEzyRiGEFWv0j2ppIj0+COabZ6IbNvVU1s+T3774eVDfgfSW
2FbjaWWaR4NC9blDODH3TqcdWmy9y+urNkc1OG2PNrQgAF3TAk6iqKBaUMoqKRfKEmpJyPSwcSWy
AwKln2MQCZ5DsOZgdPGDEl/QXsVP4v52yiL/ySsLFBfjqc5Q3ffMCfGRRsGmJyoqwZMtJWDYiMfK
BXbdQ1lHh25377nEJjAFA0ZfxnGhIhHTkQM+JRxWoG8p6JsgXBMWY55bQNI7g9hrTWYmbATV/LDh
ROIqAaTe0sJQCenDXLgEjwktkik8pjA5O1219DN6ylXsTJNt3KqoKym/jB/K22Zm499SlRA/QAIl
kFamXYp2E7Gr+DLo9Xij3XO6m57KgLAjWiz0T9q9VpjYNiOsidmjMTbmaZpfVINwDhhbsXWTJ8Ms
lwPtjZXmynzD3u4yLdwWgqQGIG7IhHt0Xh3cZ7qAtASEXCX5AHQYUwdeRBzS3bCFGknB3tIxSmvr
FzDyYWHlzOh99GKSRLOVb5tyTcTFoznQ3ULnfIxH0AFFYIxrEk+IdxrKfaD3L67TnBRZ9EAnqvko
Csi9NNOzVjb+gnzOegZ3GMu8wdBTtMrch011MLPOXbo9JGK9Xlii5pYfgeTpOpSCyZ8WuOQquBA2
xUA9bCEjGhfD0x9AmmOSctrgCseCWESvgXHTy61Du2Tla2Q7sGv3a+bE9tKbM3Piuoy3wJsdeqyz
T1HHyAJPAzF98u73uMYLdAALMzdqti+KB247a1sC2htcUR7yLIsXcWccaxuaTI93XyPziPIODUlX
BThrpva97zLjDoDgxk/t7wFe9hXqDZpi7Nmr2bZoBfTJsGzPVAEsxbjLzCBgzskBMu3WhpUwrO56
1MuiPuK1fI/7SGEmS78LCdZCQHVaDAVkQob9G8eSOvKYiZUX2XFTtyelib3qx2+8O5CWx5Hhs+Ec
GqDki7i2t2LO/jMSReuIPhCqZ2ev0lFgL3GKHaHPR5Ey/uzRE21deAwrQIv7Hi/xyvP1FyGltRvD
ob21MHoRN+nB3u05oTZpSZ+v1DjmRtovJ5TRuk2J4iAS3DsQG8JDFgWkz6ffFDDsDbZjn3oFiqIJ
4/sY5PZ73txJo0cBYaU0GoLqy2EgupNOYV2yfvrp4uZBaohcd+phEbWe9stltrQKAg6eaZAze23i
Q90i2ydyYDzS/+8OU2N/RBb5UkOLTl0burkTRQzvyCgKWKCVF/YGuqO5Uk38RL+AdckLD5zkAlD3
XD3f5KK1MUwg2y9/ten0IxyjTRf60IyQvehjFe27urnxhCLAhyNWvxOtaGxH9NmrpDXo8tdKHrT5
RYQTPf7fX8sa9igepuKuJs9b4zvhCGXnGFN5Cd2GGaitoy42x/qBJlJ06XW5M7qpO3gcLw5Nk584
C7DYBXwXLdvDHZ5KFt2y8IGGKsr5sQk17CGVs/ERQNOuTS26NcgniLRyOQbnJDEanp38QLaAEJ/1
MUXFybw/XxbVmiTV+OgwEc8scbOGWddaxjsnZz5OJI44cA48SjJW2DCyX5OHfWQa6tdOovijZUK6
sK1RrXpfJWr2rjAQx06oZC1BhGYQRZtQOwyo6JeJZksivmczjj8UK0zLGU7w4qPUguQm9PpML/iE
uWO+U6H+WTk7TdTSZOvUCPJB50ARG+R4x754STVzk0FAMhIE67ZBJFxFn6GSvIEue6n8SF9NgIFI
1MuPdQTBy2xJLHCafouOd0UDktnE6H2BJDqkDCvMUljH0KOB78XkgrW0KmNk7Eu49AyQM/e9c1vM
ZYBjZRV8YX5tlkHBHI6z3HNTSJcnsdKZQ43YOQglF3oTnqUN9kMBjSgTBnZp2B0kSpMFZ1HG5VHK
ISya/HNHijDDOo0lozm7CMXXfapPh8bUCA3WoapADNiMesMI3JxeNM2AyzWgSKxzrIZdB3NtMv2M
BBELZqtqEUPdGgvJJ1nczO4IX9AiwlErdsxujPQ94PtTPfUoVmT17HhKO0B+pYhrDzEqFGaY8a8R
nmlKTIPywU4VJATIDP4tGpp9kTSknfbFtpiPwHNoFJ3XdtzYTojK4bXtW/9I5EER6HDuDe9aJ/rP
LJcRxl6xtoCRHBMpDijN4ydQbg6OTJg1felET0NEHaBG9YALjYRKoKJd4e9CGZZPqSuRYdkdcvPI
ZqQ/hy38xgzHArH1aGIFSUJnEVYuAMuyW8dq8LbwB2Ps/WsWkB+1nl/TzLqUqFOXTIM2Q2Ye9d4a
7wOHtwhP593EdP+EBHIFazU+1Wax9kUpkZUYxJUk2AQjrEw+UePUZijH6PrQ8SQbpqnYu/xxRKnV
RltmtQcd1XfZS+OgTPkVslSuCPRqlgNCz2mAPEWf3dhYHo3YBgEHJjEI6d6g4+oHcmoR1LlrUKot
ujzO175d5c9Nl7yYYQRcTHe9zVgr9wXgHABm8UFvgIjQBm1EN6ckYgyqQRx1TVW92t+EZxEzaXEk
b+o5Hy2qdbL59n3tT5/C9IafgcQTHkT4Ej36hRvDwhIC34Djss9NTJd4AxZq3Bg50s52Ds7UvV0a
jQGKAWfZFNp0KpPkFSUcE3UUp5QXHEKsimSUFCp5MkY/xRh+1G2SnT0adgRZV/iuabJL1gOVP/lR
KB6x2WjHyEF6P+hh+jSqvkS2iWspZedSmeU+mxDRjaGMN2Y7vikn5MGrKsJgRb9xG7N/dBprV+jO
QFwH4c0clq2noAqZmQmgK7Pyv4WWA5GKrgUqSkgw6ZYFN3mQtDyYUgTkeRIm0Dps+J3JISTkIgn7
1QrFi2MMIJ3H+ArS9Mlp/fQ1NPNxN8zH78DCnKwD62WhZcgv1B087OMAl0SiltuOwvGXlgUAevLz
fRZ1l7xPnH3mRHI56Z72ABwSPgDIBlF+W1QH1DGUUEJAX4qHnmlORtErflt2LRdTRDo+i6IdLrC1
SXs384tl1NqKvQ0tB8TBVe4PmwRJK+q9/kxa0IHVt1jKCSYQ6vfhXFCOWCM2BpsKZG2H7a++GqZd
MkQupmDXXCG7HRDu1vYGugjg/bSz3mBVHpLOv/Uic8+dzoCOdMA33f8MZKPtBovxjt9W3boCbotk
xoYwUVnG0RjfUcmTNY+gZZlNMe/A3gd9Ut7TnLsQtoLhIGUXxDeu3Io2XlpyMDFG4lSaLLngSCP4
LKBuR0yBcCc9Zjt4Kd1DFxpLChJ2F7066x32KNeFcmNWvfFpJfqNw/z0rIZgRnREa7Nu1fp3TE7k
qEfyRoKb0TY28lcAHFqvh0cmweVGunr/7AU26Eew5K1ZTOvfEOna735ZbKIot4aLCi2czn4mH5Nx
+1fcDYPDx9Gy+Lhgrh0C8pTWgZQmj1xjXfNA0IXwmukcJoCmtOo5TWCAezXyPyvPjJdeKrBK5lBd
sN2NO0gBtKMVgOEwaNxLEmIQow1QfiQQpUCll19BP/woaYy+ZKW+Cn16x4NBMHfZiG47dqFzFOWU
HzozdHdtWXYnyztlHI4OBL76f8Ul4Vw5GGksnxskxQtvjiBQlutsbbfEPtH2NUkgjrVtI5PgeVsN
T2gF4uXAaP1YBPjgaLXRdBHoTLTEZZbcm86+cu49iRArZG/khMiGk7bWAnzq3bNKgaMh27PYPtru
iewjsJPsR2Db1Xs9ZS+uboXPtajeFaftuxHhK5yfN3PCsmLKsP1II1DxkfiQQ8l0gl3jQHTbcA98
7Q2LQ/T0m4D7vwL87taP63+F+/4JBP5vCcB/+0Pn++bpX7/L/Db+jyGCPUC6EJB5Y/8kEP8NEbyR
H8XPrz+ZwPOf/4sJ7P/DFr4vfAejq+/ovgXe9y8mMHRfw3I9UhY8HbMqXmw4xP+EAtvGP2D1wlrR
bYjBluOa/x8KLIx/WDYOKXQHxFIJ13H+N0xgYyb+/icR2BauEB53j2M6Qucrj7f3JxGYrQP1TlXg
38n7cUfzlUezQRUOIyU69XETnTJbIkVu3e5eeuhFUTslsyTIA9aycEEuPqCv6k/lVIWLPy7iP/nF
f/KK/+t7s4XFLMs2TddBmemDU/7zvek5K5kqVbco8opiE9rpyg6QGESjfivnnAfW93qR9FayLSjQ
GXMQkVBI5Mx4EefkscZbNa1NhkZiGat//+bmz+3vF84WNiM19PL+/J/Lh/fnmytrG4mqjjrFJ6QN
abJlL/UJ0UIA8WA9EglK0FJi+TkRVaS2hpUm7inilsJ+7qqufGjlR5UNYqN5gFylfQhsx3oumcCt
XAOyt1Ujbg2UCvdDJY2l6qN2PWU9OAB6WdtMoIXReudgDZHcktS176bCWzvY53Q0wv7JIjyRXY8X
3w/9TWzpFhNRYtD//UWYgdb/chF8w/B13bSRJrgcxf5+EawSdlDD6B5V8PyjQRbuQcAOxLC8Rm7p
PkiaPWjQnsw5OsVL2O7y2tvrfTbtf/9rQIbRNyP78ZYmQUR5bDz++3do86D8/R06Jr4BAiVMHiYa
6jyYf35Mceu4SSQ1/GOdzewWkae/DcPyjIdkOpemFJvK9Va17jVc2qh8YMPJ1p1tDMDc057jL2OS
OjNLQgpqCAnKIuVuaMdjkY72PYrzT186l0wMVyFjuWd/cs+2ll2tNDMefQvfZZ+PxyhJqDKnUJFz
ORBOA2SXSlSngV+ENIOm9OF3phUdwMNUoemf2obGj5jkySD8PbQy47OO2K6jors0JBV6uhVvAssk
GXVOF/BTP9qJcE5vTCjX4Tw8QbKdLv/Dpfwvd7zDNeRK4rM3fVar+VL/AQ8XgyjznsAaklDkr07P
mkdlx81akXxQTqNxGCv7iqi9uEpshYzKSUiuUvXNgLq/tI7aZWlT1jhfYVkETOoqvZTn3PF/8Hed
LdwNeU7d6LOcCvo5g7IYBSACCHuwi6UHMKgsQ3wF/+/jwFZo7v0EsjGWyOg+UApvHNmehNAuGdAZ
C93ANaQlN4d42YNYuF7wVIDQe5/cERuNGiVyhCDd9JXZbFCExgja9rhr1aPryFvXcWCQeX5nxIx2
Gcf5Q6SKX342PGd02skgBvD/P1xfsO5/u1ldU3csk7aQ67j0Fyzd0f9+hamnHX+w0SIQSQ7yaHBw
TTT+wzCYNxBUtAyNCRzRaJs03UBomAgUtOkhSClaw+YUl+h1NI6LJxqAP7ycuVjQ5efK/okNiDRo
sB9LmJ24f3tof7HvnsGF0PQ0gLh1lfGJup7J8zCKlROZ31AjVwMx0u9Dn61dFwPnZBhAXex0mxZo
HFx9ZFRc+fLkzFCpaBoZpFLi8adOpSXNY5u12N5QVUpdW06l/egl3nOXoN5NNerMySEu1PRWA/Rp
2ejbkHGsNTs1nWhtkyGyKOz8oWXS0I9rGSWAVCL56OrpOWastTKEexQAcJdUmJNQj1FOLpBPlO44
1SfTIUZpTj2yUu8zSxI+suwOmvlVg8+JoDzSIJ4wdZ2xJ8azQs3q4pStEAw6vhssYR4xzcfqSh47
QSDdRzk+qrzZthhmgDPAuMuj766PxYshsoWLC1NnnziSV3H1NC3Z+zonzqorrH0fY/rsSrs5y6LB
bJChb09KVdyK4mzqXvJopxcIs810DTqPusSwZ7VvhzqEYT0yvAa7CeJ3dykdD3CFjYjcCPvyaurh
tvK0jz4HcaXkeEmp7VGHkyL++8U2mYIWtnvBZFBCS86nN9OvDm6Nk2HAasW8IsQGg1rtUWFOXbd+
VF3cMUy2lFc2KcXK3xV1cbURQW77lra+Dajj6nkWNlgXWLMRTd9Rhkm9RzdmQI3PHfNBaUZ0+f3C
VEpswaMi3AqgnkNfO0GJY/bloFdY8w2If64Cur7RvOSWUY/3OBVfIn2tMDpEdJgrvBdj+KsiRyvx
2/JHbCOn06AsvwQ5DGBgJv39N3C4iJ1TKwoFASrjAG7kT0riCQ8r3zy5wcHIhPsEa/Yd09pAHKFj
Puc2pIzJOjIQ6q6N1rRPpJ6tTacWr8CsNnEIHb6OLcizWqieNdd/UTjEtnAm5bqqo+gK/5FQWdys
CEGmS0ffvsE59lC3MC4b2/KZpzCdhyFBmuvkLXOPDlMWlwMqHSsCMFSZd9mMcOO5h55FEH4QRVv+
CGrzBl0huVqWTTKw1vmHsmjJ/mzk9++vVOJV9l+/UQPhKHpxmHTEG4tSWagjfr+Y2gNSfFy+44Ct
A1q0e8axHB8yt7i1ZXw107y4hGZbn2qh0xcrIv/VJ/ZnQFgG9C8gGn46lLbfXBoFVqIMSjI4hwLO
uTI7buwhJJq16+XSFbp3+uvFRiJEXUpEYduVNFvqtjn/54syg3TXlQhS/ZoPp1PBliF3/xYo3dkl
vJVlXETmQSNzGqRBBGc2E93RNY1TGkX6LQFDh4SUQY+ZYbVz6WbGxk2Lmy83D+VmiNNbQdrXxc1r
54hUREP2bpwIgDE/gAdhXeo+45pq6q8kJ8EDsJWWnp6qCjeKQD/4+6siaoNVJUYEUpa90ZJO3QAV
G6eks8+/w8QaPIyKKJc9jU5UdCkxWIxB65VsS3Nn+Mm3mlN5OeDAyaztV7IJ7hVeK9xZYnyrJt2A
TDradEKc+ZSkt2oLCL45kNLSHAyvG3d6jj6DUSB2tKl/VMngrcJG6NuhXWmZX73rTf+FhP8zNnt1
iZjkrAx0TxvN1LND7XHjBVVuzsj/QzXI5jGNiT9w6DgPpgLHutJV4z9mYfVYMD2i0J+56Ixsr/9B
0nltR4pkUfSLWAsXAbwmCemUKW9fWFJVCW8D//Wz6XnpqZ7u6pKUEHHNOft0G+MEfkx0zLzKO6d9
FocN+DXHzoyzQY4KYrfyD4iO/G7OIvNkTlGgY7D5L0nMG0b8eWn6IQQ0JOTk/mwTaYWqOE4+2K8s
X2Fn9dWLGFGfrVat4Xfhb3EFU7qvrvPkLek/cJ7dPSb/g8FynBwQ+1kfm+Xy318GxzFhxbfFm9V7
IGrgUN7hHsAaMnQKmJ3XHmxvqfbjbFFYTDY4NtJNPOgZ0bfuWjWWqp5Kj/Epp2hlB7Am9SOfMkrx
zh6fTKwx+JZ6dLebcEbLSGuKveJ9FHJ4qrVheHJKSvfUJqZd2xxUo520pzXSxWXZ4HZtVm6ucMu+
4DiZD0vCdQ1eK7ukmq0Q1W2//O/v//sVw3t2mEYezPUQP7AFTUn84FuLVA5GGuKP1Y7frJ7gO7tT
qPhIp7iDm9rY5b5JWf+WFC/I1w3zaLXUm7wd3gEiEYMrY9bCxlqpVrmMwjKLcG0Uy3TXLTliZLmI
/9eeZM7huEX2zXscjCZuOyodQheG8q2NKtL65tV5JBtdbDfd3/++Tz1uTkPmlg8OF4mPZViHd+l0
jzDDy73dJgfDRKCBtMB6TWqG+kU1BFZUqHsPE60hWuxBxQRwya0AbzHAa1jTaPC170w0XgeWjyVa
pqR6iUg2R+szksfYs6qON+8mtuZ6V0qrfY7n/YJJ8EkTlbtfgpKzHVNIl/JqJy8r8CiutJHx6Irf
CHANrlD3sZkZw2T6VCF3hZ/XrtZwmLz1xvqgeezJm0V0MNzB9QhWxpif5Zgz7Qssc3xdqoY4RlIk
w94VZYiQmpvYtYqbs8KCa/AIhUm/PHu0C1feRsRw1b++MeR7bm88F9D9D53ZNPu11NWzJuAlIyL4
q4sJ6sP2r5edmZK0ulUfavohOJkhemu2z2lufOF+HDe/aPc8lDGjb0/saW+2lIIavRh7oGHK/rmr
XmPKv8+ydb5ve9BgkhaZW6WBVgaoyvxrTXXyAvWXLahtE3E5iLNaxls3Ep/uGI17BTFW33U5VxcN
SMG8O4wn5zPN+h7xFJb0vhofKqYZl7XRsXvW1aGwwGdykZ4pUSa4+ZiSe9IpdQ+WjnBh6zY4k+ec
6Lf0ObP9LLG/7DmL2Y66/JkpJSLE1DQc3XuLzYdfO7Rac8W4rSzTq+5Rmhbsu8hVeF36EeFY/agM
jZdlQvBXrxaDVtJ/ADK/ZUYs2O9DXehT4i2EMp9lZr1ZPPUXfnbAAEM5RxhRC0jiNjLUZop3WeiM
jQ6RHUVNRhioK4wSA9n44/HfieMx8EoXDWECn7TUymAetLBvR0IndlMTaddFaoGn0xM6QzneIRIA
ntPPS7A2y71ku8GUFbannsmjPdghouTqqECr5lML30GJs+UBt/YGb74N8RNMnyg0PY0itkLDXJl4
ciyXeImaSFOdYaOKH8nhm3zRCkW91wXW8DwDN+TZ+tWgjoYjrho9uTMsA2UIxd1+QcXurS23ANlL
O31ZvvRcz54sGAusVdFrMgRwzqbOpNSs+VKGbcm3Ar1srObS503Yk4F2lqxXlkI/eMngwOWq7mlF
uA07E8nrpU111kWCAWVhw6saofbO0bOsNO+orUYYbxme0hu+ROU5viiLf8MS32xZp7eZwqzD+RSa
dgx/sNqD1BEohfX1OLMh9RpSsAnHrKz1JSHY5Ij3cGTZs0XbzvMxBbIPIhVeCI+ls/C0Y/oExpNN
L8ag6kB4nw53C+guxLGJY7vHyKjfsyJB5ONpqZ+zSyXIEjF799VZ3sT3EGXch5901pySE8HhqYLm
hNLUwy/hTxOyf914EyW2nSxLu0sCenXQ3UdzYvFoWlFzLLLyGufelb3dK3t2ZOXE3xxald1nhiOC
1JS/2OfdIDFhakxo1VBvfVaW2e+44T/QhcA6qMUQLs0WJkkqNZG4BaS59dyydN160/FuKaYHlf+Z
ZHdLNx7Mkv9oeuYeqOvm57LSv/TXgef+6E0zKuu1QjsOMUBP8Pk37Xp3jUbWFBEAatTuWPcqeT+I
ub5zF/bddrb+ABw+kpEUBUYLa0+msTjPBkDVBqJNAYpQ5r1fNCIPxwS5SdJbqGto0PKk3y3oPDnK
K8Fx2Z+mBK5I1SCccYpKv2W5e1VG84K2EF14a91Es9lqGRgOI4+z1aHPbcYlgEjPpJGEozjuMcdx
1OsSnBQew920LP+yND+YsZhPdm9HSHXJSHW8jiF8SxICxWRmEWTFlO81Le2HZW7WcBzYMrEY/Jct
iPUXdjO6AipavTgmTsCkN79iFMQ7QvjkPso4TvF7r4MiCWYx3DOB5BDiRueorwDYTYneOabFLNbm
Jc75biPgXo2l3DuvzLErAarfjyKDjNidiUseDmVDehqEh2cPjBxaVfWk5UiLFtl74AV/ppUduopR
ysiEsd0MJ0InZeq09USZBlZu0h0+fHamNMfoHQwtnFzkrOvKI+xxHO0sAwGNweUtY1ARY7peZEt0
gmjmYzdy/icDakDH077Rrxd+hQoG7hvBAAptU4khkK1F9ZsyW9g3OlKBftbYk7l3AHVXbgMUrbEd
PVaNfKSo0qH0fLu2+zjTwZl18b7WzmPGPnFnzZizhdOhGHepRlyr2q+ZXV1VwSC2VNCciKnNg1Ws
h7XdlIC9cZeMLaGdWBFMGiqeyWVnkLpLLHCH0Z41r4/vIr9K5N8BZRD5lT30KAAkOErnY9LPf1od
ffs8tqfciXF/NiWMJ/cmstLexSOgYEPgnK4FeFBKbMkycu/WJXMhvnKE9BtHizQSlE4+T4hilcyP
NYlM36jruxq4GNA2UKsueLpxm0cQ3dERgYXjlH3K3pUOBtuqvRoZ2vY1zy9kMtunZeIzE91iHC1d
tDvmFTu7iysc2+KToQDhJOuXMub8UGjFEKI3ORWmA3hfeGSjRJgYbZDGFYicRkT5U1UDHhvec7ml
t0+1Ct1VPIJhYqpDHefPZoWi24zobwUKxaY1OBsNweYoxhuZYAFiaIfRbiY+oNL5GZQskPa9kWYo
z2B41ZylVYJbv3DSoMKnA9xtRjKDGDdBmRbTPu87d+n8Qe/4DJb0AylzMo7NTx8Rjj6gHpGj0RKL
hCyxoUKfQaQTqKngKkyfI1v7WPxbUuRwONG3oCrpFqe6A2EcyWfgB7QwU0Yq50iQi1Uu+0a6ITIT
8zSI98LMU1+QUe/nrgIATv0KHsWf2nRENuBBssrsg8lg4clplseYvIgdctV8X0qOBLPKxH6NOMum
NEiG7Brb8MOSHLyAOzFiBwvjC1evgxi8lt/XLCBjxd0ttf6E0hBZdg2YkPpe8WAPxALjONbhZ4Je
jpKjGQGLZAooJYKCbd0AgDJixRvvGpEUeMgAr6q1812cqAc9wW4Iax32bb+DqdlcO3UwDUOFU8lP
HSvanqZAXRgNyStj4W7kIE1NE6l0zjTY1ptz7yYQjY35HVhwcW4qfnZDh78Xzz3PYrpfGifduzoK
A7aJd0CTkYxaQx9gGsAOMZhLIChrJ4O3wm3c0Cg6wXlao49IRygJ21NJgOwcuPb4ZZY4n8ziCyRy
H9Zb+qAtEFwUrX1NbDLcRnYOrnzuF2yStqsPvHDsxzEaYRUOWN5zoDE0t03i1SwX/0MJgzN7lyL5
0TVnwMHbv5SL89wP7RskXDKYR5RTNEl7sfAJC8SUx5iAFM2MuRqiq839ELrRfHT7yTna1ciNSepX
kAn9x2T0tWfnGwcKrLif4YPEGZs/92MUUpzKXSY97Zoj/aBXxdJYwRYH2ZAH3dSvvkjdzfi77G1O
Bw7/mF5rnhmdQqNSDo6wfoZpUlbtnZuZrxh44Fs16AXZylbXUockNVTm3tCI/2sBP5z/I9a5Nmis
aRkuakY0IePC5BuEChFZ3KklETAuCkJSeww9zHV+jza+Wh4u8STmvRKrgWQMhaEqaXXbEfilkL7D
7z+CQkJJhelzIiTtXEcgzYlrQs1a1jel95SQgjzo1OJPX1ETQpReg1KPASpNjAOB6jSTg20UZpVf
cvBNKzdhL44NKRgwR6COSww/KMIlrSwC3Wb5bN3pQW+YrsTMdJnEiEcMH/eJm59ToQ80O2YbUG8u
hP0UZuKQGGRfJYEqLAkER1oOAD9tCJSxkSNINlOhIVcbRAbIHat98VAxMU/jLuFRalvtwDKt27cI
7RGZrOqsWbhgUY01HD+xJAoOmGGfxyCrOre6GM1aXYQTgVWNOQC7CY3TanfHaeg7Sphhb0QOrZgZ
IUSB4ALor/PCIp53OrTYMyncny2fz3W2QCiK5BRpVX1ItcS8zvhdxqXMzp3aeOPtJ7mdy9noNbzi
suSl10u8qQaGeXfBkgU32WlAUwnay2iTiKsxxv8ckcqA8D4JbQW1aHQCR4uNG+SoU+1Bbt8Avizp
i4dZPuSYzXaD6n9jiXy2l8lNmPBhxPSDyO9Gc4CHKaDsvXkulx+a6G8FrjroCFOl0IBfUYdef00G
+0O1zTcW32U3h3KKxG5Vm/j9z7zwf1lFCSd6Idlnwj/ASS3rl6EVf6jGnnJ6Ty72sZD/InVM2Ax8
Ql26oi0nX2B8UyLCz0sMcVsSnT1s32Q7VxhFcD07CnTChNNv1gl5KCLnM1tyZ9cZ9Mci+zeU2dPS
gtmBIhFVtyYSwbgUjJVhmjnY/saG2aT8A9PqBxsga0sS9nZGhHlQr56WP85MzVAW87uBQxhJlv7S
K9oWsZzMhcAkungsOODVMuqynSz5NsnX+4v8hnmi8cIIjOeOcxwhPRimCOOolhDtIfkiEVXtJ8Ul
1LeStLTB8EenifYMTdpcf+0RMmMb2l6M9N5+GOuqwXGC4H8sIhJMsuKld/p7rXzMomaTXuNq7z3U
85k7Is9p9WcY3W/QZBklz82tyyPsfhuATAL15MbsrJ1uK9j2Uf8nb/s3Jy0Z/5bjdvnhqtDH5wgn
EtRq7ZigmA8tRxDzVYzsUAwLs6xWkEIh6vOkEoBro/HrpRKlKEtALBC4H1SYs1BT3ayz/srZD9tg
hbHkc3SMcdBvJsd0tn+odeawS35YJwXW5Nr3zh8ltkmL7O1Twlh+v6DgJKcYR3hHXao52/2KBJ8q
FsErOzi8gPpu9iJO+4LSHLBTdAMR9w8cwGlzJ2k6UqpJvPXMz/l6ms2qhtI0h0zMUU3E5yZDnMs6
vkWJiUKWA+wRwLvYJw8LEDVyKwZxaPm9xO2EfLflXVUbRHy2XwSM7ZfJVfe6wpI328U/ZEgnshu/
I9pTivP5o6E/3bmKAOOKPX0QKayRE7PyvZeWftan87VjFu7HkqYcZi9reXO5lCrS3gENhY6lqMEi
kguFnN7tabx4DqYCrU7SMAHu+tha/dNipqQlG33s49Qlf40V7J0aX7nL4yNaHMBD8D/7H9A2rxI/
0pNe0V8RB/bWqmkixPetcjP9Xk+WgloVUEem+JkQCUryBX6vkCw6hmbG8AbpFsw1eTNMs9PDmnzb
HfPUoSOAaklIc2AL4VQtPVE0AbVZt1xPU7V3lrT2pYD0OoIk7KcfPQNXwwgEhpQnMXImz9GW2qWI
XMZeV7vPjlP8VS5agrZYP7IiusgcRJczXdz6bDJW3Om9czeb2ccMKgE373NfCH3TRpP422oPqMdx
pGC23NtL9KTMYYT2XD3VJgsAT7mVn5NqwlsKnq6coEXOB9voaf+VxYigrstQawiPg+NPJ0jILuqR
bN8KHizLsUufH/3ZkyVTP2O6jY5+lsOrU9cThIuN3SldDs/YY7LgUiyN/b7vYmfHiZWRNReF7oDq
gpXxvuX4xZv3ve0ZI/vDinFKm+QXwbdT4Wpr760zR5CIgZ25k7lHt/PbJ159LBe82pVzQ4IVX1i6
496oaBEq5LCddrUQiLWDHsYg6iHY6nvVOUETuWGFL7xh57eTDq1HSfxzNEQfhZNsFXP0i+jTn0zu
+bEnCFPjZCFe7qobj+UoPmrE3z4NBTxUgP7aIBoKgIxKnfFZRCoa2XcobR6j2jNBw3AI8eE+LSSU
U7xkn9Kh9ucr9vwR8lzZPtW5VexQ9HzYirmlvBqp3e9IqGFWZjHFWqujC5R0Py2TYCQxhWbvvhNO
+qdou7fcbZATKHVQjI5A55vqMKXNQ1WQo5aS+JTisyc0i+pkxmk1jtkLdNonalJihMhkaDHAo2iM
inBsguo/CT848tA0R6o4i03fNJlBlVUV5Yhb4qRC/mBaDi7VrGLnaQ/g5TyCxESPGjBuEBMNuTXd
x03FdAy3c27C1V3Rt5I16jK6y/I7C7NQXRFcpC8ODpQRa90MDpNl7y5ntLqL5qb2SfqZotGPHcI8
Cr3dL957kjiPUJKMY81IgrEEQcXmVFNkZpBeoGBeOsN8RgABgmgzxdhF/OLRjO2FwE1MsiF6Z5Z8
xOaZflpnpxRz7i5GiMP7S8iirhyiiIit1TnmrwaDPRhOAp80k8aJ/MGHplKHGN7jCnhmZ7VwoMHJ
QlWlvDPS9Z0AK4XShJmfoRKwrZ37pDTnC7bKL0cDkEOVFP7ISGvnlcZHwVzZF32VB1mGw4y9MvZg
KzUZJekvi2McEo1RAGyMPHSL4bNYxztRtNE9aOIyg4zEILTiqlqjfc11ZQO0iaL1nP6YTWEcGlH/
ytEkS1iDBNHO8ePAkagK9qskCQBH7bfWRZJK51K9shHdIWZzD6RJcG6WZ0Nbj4VIf2OLW1hPGcFF
xuRPMGGKlFYM05YkjlTNdK68/G05glTD6EXXwS4lepjM6AeqpA5SijEaYHW05PG6HGI1fZHsHAwT
2z5XtP25WPOLAhMfgDdpz/OwJd3a5jmz0+iQEYdUL/LgODFFyjLT+5vfoFh50XSWLzIywEayaqn3
EB9OIE8ImOr/oIAbmUt4grHv8JrwZgiDKs8xF/NqkgeeEG8kvgo2028JHr5W4e2eDN0+ZAwugzab
vf1gjahXdEloSMqKENWwyB3zBjdsq40/AaFWp/EBhEuGIwa+/tx3L1T8aP8niVsF5zpYLvRUje1Y
LJhm/mOVdot17z4XxJFY651DLxnEpYfkKvmt2Swp02NkQLqkgqr2XGGQcrD3/Pe/84oumkdn33Xd
O7QNOjG76Xc96yNtLPszCbzy4FXFsyCqKs9Lh5KJ7ShblmByGyPAYKyF62VlJO+WmMZ58NFaZKzS
B2Q5nZcr+qAarXuEkl6V71RQ1WWYxnNp6/NeskTl5c2wJ2mkKq7fosYTHOsU7Su+K0bwpV1+5Io9
cG7e6Ojb0buSnPFmSKJUGhz9iTYTqor8IOXe2w/EDqFxZ/7lJS5KqMbmiSwpVGwoygQiG0zwGYXA
W2/lRxYbEt0gKo9+WMX9HBcH0OyHBRx86HWCoZl8hkto+tJB1b/p+Ly+Ukd94CbHDwSDRnvpwYUG
rodjYnEn8qXoZ4l27/41RcsorR0ID2CrCH9Y8a9/GL1bB0aurYfBHbUAYjrlQzrtXfa9p+6lyZPm
CunxlBcdkQSDUaAgB0aefmO4eHAhiPjVONFsdfTyueRtY4SJwYE3JVcEFg4wPg4iaa/owjRStD9a
1cZ3Jo4yn5Tyws/bAVcYOg5P/i1V5ZydDgis95wQmbpDVuoCVZL6FVbhG8Q3k7gPd0KfkYw324sf
/0u1Ufqgf2Rm+aYJ81g0zWY0LuGaP9jUXbhQwBhRLf/Nqz2eiHelIUnpqTxsV5zNZiUoSGR3A316
MvzEIqaQixDApQm/IhHuLzDxzOswpcFBoTEfL9w/d0UlATICZ/NT1flisX+7xE1OSbGS6ZzpRKo0
viYITCOQC1sBoenxMD10egTyTpb46cH0Hr0uujTD1J3samaViQLAEvdVv2iwkBiRuTH1VF6K+HH2
DqnLcc+CWMfUlI54fPDgW/McDL1zMR3vXA7Grh5NhBG2epcVs2MiHzBl9DdEcCFmfisktsmC9NRi
bU/Azo4VE2HDpenV7RGjtKtXjwYSHST8FWkZEgpBU2shINwlxGSTBERhXHuHoxwzy7pPy3KnlIMD
lDjtU+V+tqwYLz12cEvQXhFlMu/rrA7kqv0WWfpAgt5h4sEO9VaBbGDPVm9Z3vgYAsZnFnA0mLmr
STgp+3p/nTa/CnaVYq3jsO8uWIq/OK5cbD7mY+UBTNbzPA+LWlg4SlyCbVR+y4ueL7UPB5EdJwGt
sJOUAZbOuBeSD5cONa3qi8Rf5vwug3MXMkmI9up1yeTL4hU/UJPUTg7iajHJ2yNzQi3FjNgft6ks
XuyV4T5kb7c/JWJ51Wv8yazm8hg2IZk2BDgFqkJyWGTaT2VkW7S9ZBNLS5dgztnlEAqZR53nPEUR
gQuWF31+TLT+gb2xeTDb7Dtd3XuPsRMjmphprcnueaifgFhfyb1P95beIj4pmJxK/Wees4el1oiW
peNDWEw7qFsNNPAFX4Y+XFebOjQmGkXX9IueDWcnsVlfeWYJMje6oZR6Amt0qHNJ2SXXj4EPuk50
fed9OFsv2wVDq2Eg06yNxUWOE6KNbm9srWqv8jdyeG5t0WIVZSZlTt2rtp7VkLxxTKid25lBzwrx
XKkUC2Q/kEGuc1ilAybv7mrb3rmYWduqrOMaW6690XymmnWXFiWmxWR6WcesOtst/Nol804yd/62
doYejnhUAIUEVI2lo/sIRBTKsOFdmgudasv9S7h04tfdjCQvQl8TW+OJ8C3oZjkG54TYGqSVyIs1
+0kIKNERIOk1YvjbDMdalUc9bziTkG0d6X/9CK3ZLpktFUwSaY++QDdhS9Lu7LR+EHpBtrf3TXG2
7ibZEE7qlYiNKLoAwHIPGLhZwtJ2WOtpeOp0KM3VAm/SNv8VMtWOaYe+sPM+p3bTnm2TU5TfhCnS
PQ2I8ip0MFxGFRtpojPPytEeOhypckYGib+QupF7DAnB2WKMxLhRuyi7e49jj4fWiylTHdJDVtxK
Ah1MKuBLZHl0AuxFsCNbtiWmPiu9PkFrKY5WcnQLpIplq4EKcqCamM1hznCS6EZEJ8CN1qKq301T
fW8w9ozSyvOHWoCAZzgAXT1948MH/gi4ODBH+2kSWDirmVi/0rB9gfSB9gOPLycvPAI8qxhHDyxH
oz3LcD+b4csDFuYltctLOV3FgBxArv/IeLhyHuMSRZzJO/CVK+e9x+4XubF1SuAsUhZkEADalqq9
pAJMnl07JrOwqf64pXhIG1L7RsXSCUBov88tzFnZ49ivTehNKWtHmylkARzkwIin1LXfSFXygYms
0TqHknVpoVFI90yEjREoGLgPBSfc1UuxK7HOdcSO7/qk31znUXdYKgCVM3ooM4J3SAkFzXPK9r2M
Qzq4F6N0v9eh+McKhig/jWy6uCcKqTDO9FE2kWSWA0C8+tt28sWZsWU7oNR3LD0PSfJNMqTHC6Sz
yS9cIsCdeDhmksxNg7HcWjb3jMHHRbQHXJ1oe6wIoWsO6u3fYJmhUyn70EMjZp0y2JiuMzy/TBHZ
/TCM8PSOq8YDOLu9rnbb8rExUpNREyA/5w7Fbt07fM12ql5lPHWBk3B6t2zXtSl6zEwDtdVWnNru
T2fNd8nWrnooqANnWI+13l0Ib/9N2w0hPcEs7S8qiW5Jg2QaicvfaqgP7DM/KcyQKE0TEJ2qooJU
TNPaR1AaP/E2K+A6KnYLiqZ91JF9mHg3M6VvRfazEbRI0fTmNGPy37yDsfyjR3YVio7xeEyEwYCZ
0696G42CWZdHe3yPOrj36LXrXU7EbJt61RFT5WVOKUthBvD94tGN4rbflZj9cjk91bozBE3fLeRq
tZ+LxzqqWQjSsrz+TsM7QSLzFRMphc8o31qW5KzIIGr+mv0cHyesdgyyyQFZa2JaMFdYTvSHF1Ec
otRjQFh02paeghQLPEDbONo+qeWhtMf7GuoWstuLVuhlOIvhiSuDgw6+WaZsYy8b689CttKOxoae
FwX6bIOmaU7auO2eB+LU+oSUiHZKdiJJPhYb/3DT9VRlRsCW/rE3k39Dol1WPCwoUZxfAJBEg+QM
5wcExnaNVsGknZ+5HEAbVd5/6Htcg3/s6rF7K+1/iJleu0m/kxMzjrkSCI3d+JuV3uQl6Giz4Wvp
PUrVuUBq30IhwuAKqGjK2WhkpCRACthnlkRTm18YQQVx5PLSdOLbSyg1sSMdM5gsYB/g3W8D8Z6s
k3DqoUr2zvxLWBqquCj/cItYHkNn5QsWc+fRKLm72mt/wKZ/QsPViDqaKS8aj/h4JGu1lD8g0g3C
x9f3tUUnMDPlgi+xIAGBB4Ph/XuY+/sIKSLE/u4kGlRXjIEapmDJW7TRTFE+7YECHFTE+mVY5rdh
ZI2GtUQFT6ibPyoj8naFcPIQety2QmbsioH7zCw+vaWZ9mQSfSh4oUFVDdH7f/twaDjPRj9/FQM4
SCMjuEEfun9s/9/4qRX7Hv2NLzckg5FBmRE6cECVlobvz2+N5d17mYEJNXcAwzC+qxpxqi0DZidL
tZ1VE8a8ShpaVrzNnmOXdBWWXNStZFx3NesAnYMNosXJzLO3KueJSLwGOL1rDzudyuSg+HooDhNA
NfLDKzQwXZx+9ai/VB1hElzg+zh2HzuTNn3wprftqN0tV9fKt2WE4FZkt2M5/btpN6TKuv0D9n/l
1k9mz3xtKKtPrR6QDI/D37Wj6VpJ1z60HDXXmrCSdXW03aQBIGisgYsVT3lUDzNElFvmxr/gKn6Y
Fj5NAxD1eNMWd9YKC6K0tGN71a1sGw1HUBXEhlKTWeDMyJKAunGN1PaPMF4wrXNzO+qRjdbgl8P0
lLoHYYPad10Zkie2sXlo73Jy7qKpesWo+mAqkRzcPvK7jmTdAcV1lYMpAMe4L5w1yLX3sqqe3dpw
mDpDwkJdCz+hvWTrgkbGCmyH76AtOVbb9q4ipgWxZQFCn/TkLs4vXkdR3Fjm0WzaCVkZPaXyWm/n
mSRv1uJBX5DWsH4+6/zs11KeMU3HoVelTNkNZr5W276qzvpBBcbRmmAsXrqK/WvJ1kiyi4g8zrU0
K/esghidaibpNarW/DJt70bUcv1I0LgGFIzHnhVMZzzOeU64TZlkh43gD6lhOMSU//4Qy6ekmplb
RPQQtXQeKrT3tg272vZ0ugqvfWUAz8x05bUe5U/bt/QTc4csrzVecApQZWTZvsuzJyxZTylPEfV7
xxRxfYlMKxgbfLbmzPQEl9J1Yoe8G2FQsmFk1ECOwQewIBlO83pLm+ytzgP2o8UJP89hZet26Vzz
rBuM3CQ+BWoVLlfptpeyz/aLtpa7jGDlzUCV+mpYm73pFN2lrpDHDtp43yDrDxGNc/xhc2+pnoS+
vJh8Ljpm5a2EMfw6ruLbpoeuHZSvXevdr65GEcM9ONJBLQmCfq5tZVsAg3LWQSYNpVcNP4a1ysPk
QuKcF2TxI1UoV3uho7teYt3HF/nVxkPqZ1rF2DuvAZE5W06hQV4Bc6azFPrVjvcMrNndQ7LdT1ny
Iy3kLc3WWHVm/9CTArFzWU+ScGpW+1KxteqbO8eaP01nnmAhgtiIe7LSRPvRRuVNQmENVujNuySk
2AMyS678OISuBvaCUwauTwGIA90xJpXuq9lE/Wh8/QH/P9hG1YTwMfzEHQBVwxVay+W8Vm+2VU3h
mPGDxmrwIDs5HnIHbJ1V/VW4e7Avla/CXZ/V1CIAdPmD4fv5DU0cgkbnBFUDfglUedt8XlcQ52tO
oQNi471fyKRMu/u0xc/BlRBEk/GWiPF9bImPp7TbzbHWnFrJfmkc472TOG+OWf4m9vrJjBweaN7f
inq6d6PM56QAx2do4GN4IAHO8CG0KN8FuKOIos3XJwrZtjtH3fAuHDFeUUV4MHiYe7gOWRPEktfl
SjYbPDCUUQRkJCp9GtEO888XgKo6dSoeUZcSgkwBmIGc9NA81k2OM79TSWEY4yJrYm7TUUe8nWGc
O1TzgkzS+GXxxjGV5gi17PcZSIO2IbacfHqCK2MDz4+qO5Jgj5N30zp2XJLgdE//SYrqUebQjO2J
KeNI/m8Hr9zXWBkGEdCfHTk87xJ3U2g79Q/5iqio3OyauC0pC5Z9B3B8PYqZ1f8KpGTmMmaERFiV
03oU+TbMMmT2fTcgEiylLz1JpSF5gBqqWCeD4ahoVQfwSQyF7ZQ5KchR6WAN7JESUa6uzbFCSBBr
E9snNCZkTFp/rN69ZQOPtLS3KeOF0SKs0e03TEhP905LoVyrWB6K7dbGVUh02OAwg3Anqvep9bl7
mLmv4IJSOT6wvSHkl9md73pe6GmmuRuNktnr8GfGwxpWWvNjlSOX/K907NzXFdEiXUS+ltekWpA5
ycBcn9JpK59LjV5Jm9lkDFl6dkEn+kOxMPe1/2BjIa9SzdeF/v2IXv+VxQ2LJSfoYePiuXxIJnUj
aI4qENzfxkRHi/SYr+njQnrt2Wqy51G7zd785AwLSEUtvSQ5oWpLFR3oGRwitdOPCXHLac67oOyI
3clXHtMu0UP0Fs5Fr7MIYIXSdvUm6dGs99xMqgPl5qGp+gCD4d3CTrlQtLyNuBUIGwORJ6+jzD3O
VWYy4k3gCjsUBec1MQe+G08xzrkZqLNAN81PCvi83ce8jnKFioewUsjsmMbAaQEKoOUsW170tHwq
E8EuOMPKljhfWWEdbTDbDIKQey3uegVrBvl3nn+c5hBJd7zERXyeGKZvz/6TncbpI5Mg3j/3VM3/
4+q8lhtHgm37RYhAwRSAV3rv5Fr9gmiN1PCm4IGvvwucOHdOnBeEyNG0JJKoysrce+1TJNtt6sTV
xvdo2LTx+zBFNXSHBaQ8Qr9b92QOiKtSt9h3HTIbhpZA+rv25Gb1VouzeOvgZENo6izdGvymJdLg
JUBPPgKu0P1w5dLqp/keZoexABzdaoz65MrNQ0WGGyayFoaHVj0N29fSF/nWgjxvNdBRJKcoKcHp
ODKBWONTgU60Y4cy24dWvuN7OETGXQXOF6oJXCMycQdlbVLBZh+77llRrc+yGIv8B8YCZdfekxDF
LMPUeVpKkC9rwKLTMEqY9TIa8eIgrjCoXQU5oq3/O0f/s4QN9klgs4dofPD+OnZmvjeM10yAIqof
7W3aIh+IYDZqbXTLdIvuTkX0ArfhdWhhWJtZvOzcRt94TvCSpYncA4ABHWv+SSLQurXQtY2wiO8d
22if4RVdx6TZDZA/txW+gXWfK4/7Dh6Fxhkj0TdZEB+0JrqRQUoiuBPP80reMFfyQmMHE5ei/KP3
9ncKmgOd/UQCmZUe+Z3QVtpGviNna+SQjyEF/nw96Lsa2OkR5ck29/J/FG51eJjkg1ri2cH8B+fE
g0AwGM1srUudAtvW2j+ls5q6ebZeOdC7i0GsOw9WSzpQIAt6JIBYX5mj4dOfZ5lqrL6IKEAM6qEt
MRXVCYwPEm/iEqjJl2tw6IrwRkGzIJKo8cdPu4TpmKcVUYh4NPyWUCh25p3Npl00ODsKmuDr2vaq
OYZakDxDeWankX/MqDSx5CMBDgFGiYYTmEcHFjGhuc17sQE4AI2rLpEOCkKgtGLaTOToLspGYVcC
EMfYTCbLwuGHmZRUBnpTgwg8fpoVxNQlsLH8YNjpHiCbcuw5LfLTFpB1znhb0hJNo5EY31qgimXt
H8B4PfisgeY0bwXdPvpLbbRCQ9FvyjZ8ayv5N0zUDQGGDr9/FWlddZlC6AGsCkShGQtvOKqeM0QE
mtqy1mHNWANoj85cpznrtfFZdnx4dL5tituT8NvTqBnVNdUITROggQEtV78E/JB15UVnWsoOuql2
ZE9H2Ti8Asoku0mjfiNn9mEwbtj6loPyIrFecef9xKYV7i18U5yFje1o0FynmYr7sO/da5yYR4/2
/w7Hw6eGdAw5kWvEl4Q2CMB7odZ6EiaXQDCyHZLwJsj1scB7Y22pZtfoZLly4Um6KkldhddcstUk
gbe1u4L3lQSbe9/hFWk6/avjoEnzKDygNiFQhMSiZWKpe+/PsLgxuRdWc/aHEU6435CQ45XjK7mp
GtN9+iOMag9ssWqn+eABB3RCo2iOaRoWBy/XmCAFxpTj0Gu8gANrZq/zJv7JEqLAbG8CRDl5YBRt
5AUQBh+ceipkAT05m5aIfqukJ967t4arxJx+SRrzt8VYPE9PfJbJEUmqf9AFBvvRHk42YJYbM4yv
Ug5YauZHnd0tR9vwjkVS6uc68oINUc4Hn8HKrsHQroYe0aRdIs2qaOOECG7XdEBQKCbxuO4mLT9A
66kNlJwBzMqh9DZMMUChJqq4mPPl+VUn9AC2mn/+7/lKs7ItRny4z2dOWfWLklh8JhT8yxbhi0CE
87CAWiFmHLY1IG10MEawpZ9M1mfo+fu0AVumPKoHVOhYVEFCrDJhtDcEhS7WV74P5xETlyT+U3u2
sabkF2u4QwjYMs3FpRj5O72h5gbvtYeQsOJ+zr5Q/bPWIYBLtFy+wnNGL2/O5+/asV+BqcPni+b6
B9SbmTIw0CH2XKy8nN5JWt/1UdY8ot6RULG2Tykf483oboLleP4vhSvcUz8CToYCMT5gGmyNkgRA
x0aFKEBjvf2vh2x7F00571VrdPes2puByB/2fEHQAUsdI5eOUMIcW4twJRfo60hwYDAgUxPesdVk
cGmzxrl0pgkUY/A3OSrMo597RKsa+muWTKZchJl76MMcLf7kpGevseBxCvsoJt8+csfzwg6su1Hq
OMf/LkOXuMcudhF1ObCC8UzQo3StZo8pz3rkSSsvwpE7T2VQkrKKaEOZp28l7vbEH8zH0OvpG0CV
i5X05tVz0/Aije5dwUhcSr0VO+BVw8OGxHLP/Y9knIZHPdrpkjzWejMasXPWjAJLL2aOunMfhOP4
JZW+/y24e10rJUkOvMw+mRJ74ZBFvpmk06yl7fo7e5YyOehG1g3VyS5OE/VZxmyEbpV9YDA7FJ1n
bxOMHivI++Izwiy+KHISSHNspovREx76uprZVVTfU9MlZzc23xDobbD5vkUJcaUHIAUORmJa/6OH
5DIx7HynQhETGW3pp+el4UP071fPh4IRwCKKyp2gGbbTes9DCoUS2cu6N28Mg7PrMe2ykT6sWqsm
Xk8QLYA1QkdMI/t3QxEX3rNJ76XVrMO2bI+ZaavzfxfH50Odq/nvhfHsmgKNyP9cglme2nv6uUI3
vM+fFnmUsTVHI2gG0jIJqZxnSmTQ1ox4m+aEZmndIi25JFE7/7nlUQaMHBd6gZHI9lCMI41Kw5PM
6h2W9GBnmco+aHUo3PXzyw6+Zoafdll7ACNEXyQjiyAbBIAyzpv1fUyR3+XlmB36mdOiSf8LilC5
FZYrjm4/iWOs/QKm6Tlr0jb9NzZ2bcG93Nw5sKFjiWdYEJKq8mSPx9HP85Wu0ZzVB4KECjtPro5J
72xi5iDYbZ6TBBU1wGSDcqOn5QlhfftD1OjZIaXjXujTr8IYod0Sa/VwWd+Qp7tgvyZta9gXB//Q
O38cMEZ76E82vdwstj4IstfxrJL4ScYWumNF59TNvT8D6SJHG9s4w4WRUaFvgNeOxn2HhYCyIeQY
k5WgUBsBujdBbjcI61qSoLUzMirxDFvf0skz9Hfz6/C8BDoSnFYNAO51yo/ZLNwZ8oyi3thbswc8
8OnRRhH2PCEmaIn4VTZJ8/nvYpHiHpjIrOqsOH1nAkOfYKbAKBQFK30qu+XzndcnaJpdHEneQhOB
P1YidWR2VdU7oxLvCc4khl9mdmPQaJHs7YPeTaUiM8HEI57k51iLw7UL6u6o47tZ9nPHtWY8i9TE
O6L19Y8CTPhiikm7iA0di3DSPhCQh4jM7OCBYm4/DAEbuDdl54Js66VHBNJRQ1XRtw4Y+2pbyous
RHX/99IXwNscIjfBFiABULeeHsgtriadfnbkbetp+pSlNHeN7edbg9KPTplzy2oHSa/e9iiGp/I0
gcVjJRv2cWmm77xR4SEwNKIzINrvUiUOvWnq7ysra+wjwcyAJ0FFn4aiUsgViT0uexqE0uyZO8nX
SgbdW+lUMVG01JWNZX6IqMIryJZq5Xa3BSlQEGXA2IjJQgSr7d0h/srsOxL9sIP8MgdTruq6TPd2
E79H5gQCYjReKtFHl5QPUQDv5WtKrVtMu3YfCKY7btInHxY11lob63yDTG4ZTFN6NCcXuHriYuuF
sIPSnIeuctVu6psdYabLAtjKvp84AyF3Z9Uu8Mi0eYeJajRWJFLatwI6HGCXuqJ5q6ptixL8kiLy
vGAi4Xdp9W8QVhNxPkwLJUcEIrgjwPNhiS7JqY3FE8eUpG5wo62Ho5RG13ayR/u1igZJ8Bu2rWzM
kpMibXVbRQ6lUjYcLQBca25HhlpxM14S9x3zYn/OdZvU7B6ZaJZo4sRdWHvhe6MX2nnOqHg1tZZD
dQll1TXWNIyoTWRoY+oZ+2Q3tLVYPj/2Ip1AnrrNH1tr7Bcr/u5bil+bxjR54wq6D145AyEk60SI
TS6LOegWpE7NgAd8qMbx38UnAb/QzrgiGoevNF1pJfp9jRonLK6WQHVeECmJAmz8LZF8GKZHsuV8
lBhaOFETpd2Bj2bq8y2tYB7T78Ms0W+51nyLFFlWGZiChONCp2KsbPj6yTnEeY0wC2yDhXXVUUAz
a29IDmAD8tsUh+RGo7BB6Y/RwBbNX6c00WLxV55HPc/OLcSIXZWZj87AdlQTGbqtis4/hj2xGpKU
LmzINPI6YCbS1aHDFDZlfO5hopXRuo+w/hdoTBZYyIzV84313e5h6j0+eJVNR1+O5hbzZEaV5phr
FmwfA5HHEZiQglNojvm8ONAG1evxNFhUYLH0kUzU5T+1wSYfcAh4rlAta+GGCvivISJvFcYuuJLJ
wWvQuP5ehLm2xHEEdLfvMUDAKw0WYfQZQLh4KQIa2BR/zt7hfLLUO1CYzwuxYfNImBU6fnSIkq5u
TQyxxdKneWaKU1zYK0EYCZRkOuQlVLUhBFwhaAk+F/8xnOCY1twHhIu3iDVacXxeBmPk/O1lOU0Y
jzI5ERFz+koj79Lqf6HhwBxWhawhHkFuZAWhZSY+50DwpbceJQF5/XwZGjCfDa1O24fOwDnaGQ/x
3NJLzPgi6d1JgI/ngMnQlY2+Xgy6rA5lnP2CFk3uAmGhhxytD1R/qXOThhm9OtWxyaKgsHH7bdO6
ni5jMZfRfXAD9uNti0BY/559aghwbznwi9nU+A7cwD53Qtb3fIIFTvX3XHKGsD7YbaPWuUiv/ug3
e9vsaQyG1XDR+xg9MUvRtmlcd6uhe9UXc/eYdhijGOLJVuDnx10blCeFHuCBBFxblnzXNjDRoVd5
Lre5kos0pPiou7g5eYPsOYulLxkLD8GFXf9OQaM2aTWFdKckLJ1uPGF20balX9sbDCDOo3NZIKZk
PtPbEYdNGYLFNKKtkcpV43dkYnbhI/epH2rcxUVMroaKqlNdWeHGnOkX//7mQ9T/HuYVEPnubbIN
asyRAw7oCEjaz3JOQx6sYkxueVVC5Z1vGSLP4l06PzTTLtyOWqRI2/T8I18oNOsJmVl5DPYCVbOw
65aKr4BdVvtoNxuagpFO/Amn/62co5FwPicnxp7xPlD5R2HRqCRJ0DzEmYxP/Iscf1VpXXQn9VdO
2gyYgbJ3F6fcDrdgytEfDI47opwv/Sk4xxC8PJmeuv6zn1rnahf0L3Q6lQFGvevznnOMUqxip3HO
fk+qZ6gbb3C3D7026B89gqpN01ovmGirq0Wn2pASzBdV6YJfjdSENEtXAH5nFe8cdYsCmWyn32CL
YTh5pFK4uuJO5YalIRgPp+dXdXga5NfsBZoIE73i+pI3QVl6kwmqPpUfh9QXyHz+52nkcf7KALuW
DhnH+MGGLF1lhzaFbd+bdrEadW2rR9K8yIbBGCcFcwc517yJWm1GDmdnumjbWsXlKZ6ZeVgQ/KNT
tTvLqSh5YFus8q5KwOsFyVlDI8hytprMUb7qReceMf3IZUQf+3PsnBV73Trzcnl36Upv2wazQCVL
6NVj5J9Gu1VHY6q6mxsXxIRTy5P0FHS350UJ8xzo2Y+eTncrc5h5U1x6Yril/uQfyQmBQ2WjtPHG
8hjJ5ggzOz9WcevdbdlvnptBPylFwPR8l7WF9Qu22dXQ+DgIMqhfFSEqKxUYwIah02zrok32pmfb
qwEAFLrmETpR1ULmhj5LnC1knYG7esL7dCxKwcjcqyn+oOchlzTyR1xM2ifdT2YWtgy2Mid8yM8w
U6kqnp1UVXB5XqQpgksTWOOhSqo9Q1fgzGUF3SWGZL+IzAGxhhFrd+48aonEf3gCiZ5o0foWzqQY
GOKZjpWYVlrgaWuti5KHab3CYGZ64Ev2Q2hBDVNS0n1cmimlSiihE0scW8HIJ4ZeS++/X4xxWPib
cNTkhsg04OLzZxoPLOAGEBhrSdlRBVV9mKIhPQ3zRbbpJ4sCyUPwuo+lU6iNV06Yu9FhgMNml4fO
XshhZsb3rbfDdnOXtfCPrcEJEEA0pHG8p4to/knmLMJTjvqdA5o72mYbvkS4zZfKyMJd13WAbBBP
bZEMoczVHXzstJo2DgggpK9meuulBWSZ2EI79MZN5dfpzRPy8gRBJWTGb6JOH49Ri2iriCxn2yTM
BGRaw1ir8nfVqj7Y22QaoqvoCvI+Uvj9zhCsCI0C/c3ZaVG2Tbcp6ZzmhZFdsszu7tieyu2MhkE6
ZJxJ4LrT4qlfzIleRhSnP5S+/WeCN6nX0hQgHsm7M01JEyNnL4Noc9F7f+PRrE5NqBwcF8ytmO9O
+9xHaZaRHrUSo6tuFqk+Wx1/5qGSIbCLMTDpvGtLLc6za05Sz0qLDYBdlesunr96S0ObNmUarp4P
MdiwouUhfd4GaQUCpGRl5xwMW4mtid/pjOeYdju85aK3rWMinAL/tIkUVpL6LXwTbqrjmxeWXdAP
Cthil2GzjQetvnXk+HVmgNOjbLx306KsaDjtrcTkok6YFfVL06jkiXJNnmxCJPdDmL1INUdheNFt
ykXwavYhG1Ada1tBcOGiEFN11MNGbcLQZh5PoEurG9EvVKSAKRBoXsib/BPLWltntp3feifcPhdU
DexkImRPA+JeBoF+lM6UnLRQnpG6z/3U+a+MMJ3Y7CkrTSAMmVqzfn3SlVS6773BukBKImLEiOFM
OBbpAEbEbN9jWowqtVHjzZKJeU3cT0JZqV6qfukYmtylUXsRglBrp+FnYCBk6MLphZaKaR7G+lhm
sQQdqbeYLO562zEFnbtanFoWdEy0i2hJsC39hAXT/lXLcdrbIa5j/sWOQfmecy15Gc+DlpEDYqdR
gPvFC7aVS0wB7Zes3wnmlsfBcNnUWKdpJoNrNKff4wRW44mBag3vVprgwzPfDg8ypVQPyBw0gvRH
td0qsGN00iBk67VNugsD28K7Gn4Un70Icvd89K2MDjCDNe1qD1UOwniiIDi6HJ7cNmk64LGJCG9x
Y69r5TYniKPvIQbISzxfZC2vg1XlBwVPxAz6rUlu1ZUboAcxNDcy8fFlB1VLWo5KftdGAW4h6cOX
8avFzrEhqbDH49hORyHbtdOxx5RwOMdGaO/KpEcG8ylgDire/SYLbkCSoo+lSb/5qCoj3RiIDjZZ
DDrraUXOxzw8t6xraf7Hge7RCLSVy1pE7vW/h5myuoMFmulf8lmid962ZIyLkyf1t6Fc5m1TvgkD
7a2taeO6BdLCG0pIFEEa7tbw2HzrBFky0cXBuUsU4Rp1jOs1Kt/0YDpoYYwqLH2ZFasXDP7R7XlJ
yMteyKQ0j3iStTfEQYtMv2mNE34BbGUEG9Q/RoI3sdMSMoOLgTabtQ37gP4RjCsoAtj+Vn6ON1Nq
Hhm6WkcAS1vScJ/GFuj7j+oLUj1U0/xiQs296v5yaoynZepnL55L1rgecg6v8mnjJ56F8ltVO1vv
qnuarwZHzOeUUf8sdJP3y4seBDFgz6i71yTpdvmkAbNTSALc0K4PrasC9h17PHPsCjaBBR7Ol61/
QBSOGceBamhq1S/A6d3eR191JXIR/VbqQU8brOmYRP5fOlVoxj0P0hqLJosx+jPRhS7aoTa/aMPB
7nUFlgXGsqalzIaohomVsYyTRarwIxPyT+6o6WFH5gXMqnUVKPsFVNx/H6UYZE2RFhsdOsGvKX/Q
QnU+c1unmTqk/cYcauezpTcEe9J+o5+GTdX6AIPXrYvRMV+yGKqhxviccN8ADCwzzzZKP01tVPsK
E88qZ33Pofy8aPigVs+vophB4fOrnpYf/tx+bTXIlGM7Mu7PC5G1KAYdVEzzU+3gppd5LltJlyGl
ao4Ui9mjySb9FrFjt3EN0JQdnGq5GgEOdDo6sflCgF+4ohfdLKkp7r3M9A3JSbO5cSiQ6GDJd9EM
nJAYOYvYAtEg+9DbZ+FEGHzAiaDpTea/Wn8u3OEkJgSdlkE5NLR7DqcxKUxUE6rn2ONVyauEePQJ
g+QDn7FGMQCiIhJpc05Gqu+e+fwuBTsNsR8FuwklBSuE86Ow2Nw6Suky+Kb1GN2fF8a21i6cfyEn
N72b/ndwsHxGWtDdbRNPYkjH/o5qmdPlXJWRZB6zdwzk38XZPwlaWHrsdXIlRU9fca79py9k+dpp
7Rq1HPDp1Pegh0m5wdt4s1GeOWnXImouVpPu/RCIkZ9MJyg/VlZLMYVg1X3IhhexJNNjWcw3SZGo
O8er4KvrqMcqOFDoE+qtY5N+omIm9ygOSDtNIkSF4Cr0qVkPg4ZpoXZcQZ/RggAzkUAEcivCc438
I+3ADXYoB4k9Ce3TUKI/Txz1K8HdtjTDnwo185GooNyuq/ucs4CFiDq4K+oLNGQOAFrrWYi3SslG
qZ803f2DbRnZroPqlN6bv+4GPT6qwYtR0zsIjXtW6a7MSEoIj4yENjBivX04d8vEFBa758ZRR0hc
fCpv0smKQ5f24y9LJ1W1Jm7+iNt1mWiQmutJH9n70elNlofwHGP5AQuWwc//0RWgkH7wqlcbtSRk
k+xoiIwAFfgvKugXqY4eYCTJ+tXBnLSOm1psng87I4ehVokXMFzwEF2m6XY4uF+q7K6R2RXvfV1W
21pzkWFXTfwauuMfsxb2pU7sbIH/zLpkI+6mHE3Njqha6azaYkjXyaifmQXjDJn7oqqo6/sMkuHc
yHOaHdT3wZAkSeLhWviRw7cEBId0GW9nprUnwxtGwIL0QrOU5C49Hr+oT9WjQdXsTfWV5a7cAfDM
kBKX9bV2WGC0KSq3mUFvnEYUjuV5QGLVHMiAIeNCHOk895P7Hmvmmbyz7J8aalZgGRuQQPqDul08
EFMg89dRXlseEwUHxsC9KmYZpPKSP6Jot52iaNRNpg9ulUynznIwHc0va+YMx84FMmQioUMO2xqb
0lRf2EJwBhbBnqXHPYSMeVfB5HQvOn2bChPvB0NcBCwCi3xQx8aRFku2nnDj3obyx2UEtoQT0n9Q
BMCmdhxlbd2BNzgqinbTGkV0BnAUnV0ih/vFf4/NNn4hJqbZPZ/67/nnV0XYMFPRwCqR2thvgNnY
uJv06fLfxakBbTvS/461oNk9nw9lNzAkED+60STabqQJfRxQLx9HSWyf31riAYO0e2v/VAYKQRwE
ODWrZrzxSjOtc/V0wapWXf0cZJLXeNGvDjwScbxWshczL79q6h2mr50+UFpARLEfvu+f2RzGXx2D
UOoMAXys8F6KGCmPYX4XJr6KQG+tNyNmg4/6eicF6K/neRVJvrVvB2dTMLfldkM1V3u0DJ9NCaXD
/RjxxDyUqTX3xN+Kd/jU7T/lKLqlEdNNELJIj0gp+DhIuJAdDbvnpdcHOBsIbHnB32gL7L2i9c7O
fNE6vdRXQ2385XNpgd03yGP597/gkN7WvY4R/P9/N7ivCVzARBnS1eVtcKZvGh7G/vnoeVEgo3ds
hyU7TSFK7FBouSo5EE5TFSvLxHVJxpeFfKAyD7TN73XiW9fnU89LWoSCmx/czv/5Dw65oEKqa1WC
3nabMDxrkxlAXEk/3Em1h07vrDWv7kShZfzt41F94l6i+z8Fcq/sLPscV+k8vyR1RuydqrxRrNIZ
dgzrUZsdp+9JWO8oZviEaXr5Fjn5Y6rcTdGW4+9eejXBc5zic3h9e9h0mxFH78vUF+zR/ki+61xd
x/kRlfSyiALz0KQKvWOTaouUTFiBU5QlnV7Vt+WGnMCMnKDHEZkEHLm/cKxm411VQLcxqw9dJxEx
AJ5Vi+IFIktNDBWPQI4y9AbUxAh9wjK2iCvrlsTBUunm30F+0PrnaGo48TZtcAFSXyJNtmITwXwX
H0wD6bSmVwdndh8z0vLQEabzmopG1aGNUIWfHCt0LPk27WCrdVAFmChB/FUGDw0j6FRttPjLZBK8
MyMX0B2TcUQrq9CBpCpj3Oce5aaLZo7hNoaOEpgiaJbiqJv1ze8bJE11WC4LYqSbhhukIK4QYiCS
YFszF6PyhgVDZHOJWjKBszDb0+jSIXtv7tJXDMPn/zEH+UmLIll7mvtPPnc/rRZRPiP+ZSsquB0c
DNeqpmYLQ87IffA90P+2qTOX+IOZ0gAprrpcXXBcwTSmved719HUYoCYrrvXZbKPLJAlDEDLQ2qb
WxemytKtFIiS4UQPk+QrzGtFbKmFKqcGY6pDQFCZhevJ5mhNaheMgBogJoYXGVNAsZP9CXzaNgH9
WKQQs/XTGj995G+LXBfleSyRKgdW0+0a7Mhpjy2UBuRhqK3sPjUsFxHz3NKiFTZb4D0r3nd+dqrb
/KQCcnIb6vTFZJpQMCL2SPpvq7H9qXwSR6ipAewWwa3VTO+kEzBSui1AlY5TflTi1KaaoWOpD4uo
xcYbOsjO22IfC31bDASfWG6tbQpbB+sTDYoFH1OXDY1+2WTqt643UAI6BejFKP21b5V8B61NTVwi
JymXYYCGVaKSHqRp/db0bul7dbyspxh4sKj3GUqOXRHh0OzMW8js9s0NJb6LsaXXhnTddBAt2o1/
QytM83smik4+Ib/6wI7GIWijJ723V51xpQeTbhlGLjSQ/Hu/iKJ9R5hYxZlm5ZIzgNEL/NqUAgEZ
ffczrLJlY5nNup8sZxeVqzD88fGNP3wIl31bRvuphRVgufzJDfbAQ97gUQhisUhn2TdeGbvBPgWE
dtXlTnLqITJWQUO7FNORGltwL4FD9ljJ+HlcVMVQoZ5IHtANmFxl3TcYu99AOEYQimazKdVwHUpM
chhE05ljKVBmrUZn+HStEDJi4rizyvng2skbgj1rDfGMtaijcO3tHw5Ra8OwvyWaiJUnJ0qagYDV
hEy+rm7mISkZgByCF0ZbWljJso1udv7BV4gmU4BxTPrALYIgZNQ3UcSZ2VuiMTrOzeAThyqtxuKH
PBZr4/RGezXRkToWtMSpbH5wnNvvJQtl4ZnbafI/4gyzaDUyqLQxYh6GyPjUHGx0hbRvQSQyTHMY
sLXQ+okch1c61H57NEo3+dDunLC7l1CFKYvTTVLhszgIx0uuHiekcvJOgmP/bzNstnETO2vB2gsq
is+bpX5qt/vxE6aQZIa0yy4gE6Mc1Ra0wJ/Qyb8GO51BIDMYCer6MkTNdS7mW8HVTbG24ckieumq
PTDgj4ltuSNkYt06ryX9g6sZQ+APDFALUOw3RlhYpyjyEU5XAwAVEmvYAFiqjBKyjQnvS6HTliOO
CL1L00VdkBnRWyQZdMtall9Ew1wiU5Y3yOr0jGMAR3Q1AEVWyXc9g30kc0S6uEKtROUgwbb3ja61
h7aX15Gk3VIgg2dGdHMNOOWWN0X7xiAMF3n37Fem5AAKitKgO7dkUy2SGOm33mUPEnTwvPvl706h
wxgVJlB/6tQqNOZk6Nw6QD9E9Bwfc9Djs5rnMjj5zWubaF1KcqGV+KvR+lnnfblL+lQ7VKPrHyS3
Hk0dkr4x8Pd0dirKjqJH+N2iRga8/lcD/gj6yzuqxo3QpOsffJI+VAS3EO3cxpVwUKyakFnLJYNz
HnTUtahWhYGKzypQpGk2PJE2+4a5BqswWuYqwEwtDHC773UJUDbN2pdEad6h8a+qwmmNT6RcoipF
hWQzwfASkIND71xTBZFmDHo0cKw7G/Om1ewd9JiCR+WhlTQYyFPvGXuzJo8WkyEu/rA66WnuXQh8
ita+S1iD9WgDEiAgq58ng3tNVGN81gbt75A21xL32bbUiY8Ye/G3zPMPOi/oovzkb9l2b3k1/aom
42KGeNmx6JQW8mcqwpl0asK98ThkJ5CMK/U5NKBpWr3/pUbpHESNN63neYy1cG1TKsZJcO+ExXi4
e1PBIL7R813mcH84zY4J+5qgO3Hk1noB6MMpI605ZI0YCiDEIZ7fxqReH2IkYW6cyz346ZN0+otE
/X9ApwAX3I8O5C+SUBHgNGk0lR/aiPDwLOezlOBGHUbOGb7KLkkvNxgZvqdAvzVdeRVBYZzdOjmo
KtjJKBcf7iwPQaaTIpeOfntexC9FijSRweKl9wOS+gAo+mjmDFq4i0IjxHwwff1ijG+jGBGXhifb
0REnEkK6Noiep0+DXgR+uqY/8OHhXccNvRui/MuD4xNrrbO2m2yp6wbdZqNotq5B5aG0Xl/6Y4C+
rLHXLe7ms1Vyfs/BQcnKQC6CZKQrsh9ahAQzNmhbScvWaWAtvdmOj8hyBZ/1PkniLyYnvneYwPzh
NDVfeUmIRCatTZ3p2zINfvt6+Z3bA2omsAi03uFCiPiS61ayY6CwSLStprU0eLUgXRv4L7ZMWu6d
ZrxDqYvd4suIy9/R0P1TDjbKGiw5G5q1PWLm8dxXIGKdtPyLI+9vbOZ33FA4EZgJkAFORdg1HuN9
LyoPYqjKAzUTI+Szwv+yKD0IP2ZFvgBCRHtDjrD9Wg7Gh4AujJU7r1Z0l1Mf8HaeFGRQR9MDcS0O
6jkTNAJMGnbuPU4RRXuFB5IJGMWaLFNEYDYKMttql0057LOO7qwjyIfxKQQflcXsQOjwLIdVEmMr
Z3R1jwQ4hJb26dK2g2NT1da+17qtrJ2lrNzpVGUJ6qrKk1e7pHs7XUNEst9dr90xgK974mjeGlau
agZQGvKVj3V9UcjspxTKr+zcTf+XtPJmbVhAHRpUJAVK4abzyn1pYFaxhvAU1wUXFWwd7LETfq0z
IfGMKJKOfAtCpys7A9Co6X/coBTXMvP1K/juxtWCnQdD8iDyZIOaitJnnN7DCcJoZSW/sfxoL5ao
m32A2GUx+PKjYWy3SnzxoIEgEaPZ6f8j70yW41bSLP0qZXfduA04BgfMOmsRMyPIIBmUSEkbGElJ
mOfR8fT9gcqqIkMqsrMXvelMM16jJNIDo7v//znf2aE0sXeqccEpEIkjeUp2NGqhG5eQSXxzHK4z
XK1Z1pp7tsv/IxxoDFnJjFBp8w1Yy+GiwosaB6T6KJ0qGIy5CFO7RkHEHhCqExOTBeURq5/5ySnK
Qy+hYY3mCnWPMJHzjsb1mIfxLo/kBXvpTZF6NFdoZe6ChBSFYjo5ic9G3qLmqDbv52cZDulYRarI
db34/o+/qA+5pnAgKXmGFDbku/nvX+WTIbyS4PcwaNcTSTNuBzgnTCy5dknUofuFrkQyIyIaDPJ1
w6lG3Wzpl4S93gllPwXN0hWRSdMM5UkSjcf3P534LdvLNW2dAQwTO6RDC/btpwMVw95HtXy6gHkj
iUdo/UHq33b2BnMhp7KR0cbOSGhOLHUyzBZlQ/RgG+EV0462aUqoelTfLrEOGKBZeJPkgspypu2I
/9AfJnw8eJHLD0LJLGMOyHtzVj1Xd1whpWPquqSM9vZz140D+iftQO+9NEzg0CZH/N7ozzzlXKLT
yk68nB6xkua7iRXWL00MvBz4YJpFchDuORrX9kAdrlYbTdXOfnC9Zl+P/Ro1UvLJEsmnwFPZJkA3
TNOq2/AW79A7ZvoJi6N+6jB2kSJO/B5mbVIsICPolQukkTKkbveXXR4PeIkbAfvBDld2CxIUsxIw
SIs4g6IAL+C70SWC7+wQFNO4qnBRsFAy151fFTdtZzR3nAALcBcJEFoJ6KuJS3rhBhXKVM+jQwT3
cIl+zsY6OUS8somZXbRxxFsRWtuuAcsFQw7vU1W6LlfXhspWYUNnr9Ue+hwyURIZc4MX7mbhdWsQ
bLwbROLtAwyBEGdB2vI7BD4noW3jwmyuJqcgJTtUwTJMrXaDnr7a26UGg3/+8vItGPX7GB3j5r/+
KA3zcEPt7B5WA32xNqGMxiSRrF/+ycvPv/yoDB1yDMiNsfwpvHbmL1WOBViI7nKqSywYBVtTA0z3
ylU57U3aTLwDxHM1NO4Ngv9FNRcT62Bw76gOEe5hADsX7H6SvlVA0vmSNnAnOhtlPga240vpqzRM
dWH0SEkCChnrUctTluAdUSSRoKpQ4M19+eIYzmf0yNYWr1S8xs1TQFqp5M5rtOcm7jN8yJA+CL0s
9i/fWkl0rWjHuI0+7qcsO3WtXe2o1VJH1Y5TSy7WZIqr3kMKCkHsi8Fa8EKFJsR2o4xJNACzPzbK
uRV1iXTDJekB7IR/+fIlr1IgFbIBa2qF2mWmF6yJ9ZbkGNZZt/VQmp8jgIqeFk93U54LBIWTWAWs
pYwwkN8CTwz4tkCgmAEZPWKk1dRWw9KJSK5JqXjT40Thr7gW3mTdiPIqcT33uhWFddOoo0wsbWN3
rbd3RwQFQ90CrjWdkS21be5Jo4HyXtbq8mbkrrzEo1yjcrYD+AFN3W5ogfjdYpKRddmyL9PmZilW
r3T/osNksqUCMx1GLciPBIpVtA/rH0BHyTKVWYsno1yKajD2o+nhJRVKO1EtoS1KNXRJiTKmUE2c
Ql4Z4zKZn5N2fjoIhA+cdEeSX/HQlyR1B7S3zDorTxZYQTgZE1EKM0iAjpJ3aWOAWA+8zknUqiDj
kzEGWFf/4hqAL6xeYM+CY32TBrgFiryQq9CZ9zBRCq2vkQjZpqxZSjnWe4Lp2aE0vI4a6LK1i5E6
Rl9BOzbaKzf43jBDoE5Rl9NkoeSFVS9ERVCGU1wQcl5fCK9kaU71a6epqDlGfoOXtEBJ5lceHZP5
z2LeN+SXYT2pG5etCktoFKBuVXFdNfMgNe9I0FzCpy3DSzQUz76djDSzr1g0WJe+ZSNfTfOv9OHt
g/SHANpRjSEwabJ1bWGJVOw9/TkR1iwttid6Tio3KVzbMcsRYGjGD9QU6ks449K9IrNgCw40cGAE
N/aI1Rg1eIaUCp2n64U/ce2KHX3L8iKDIrkaeN0sG6XB9Bz08iY2p2CHZfYgU6+5NqPaZrFaJp+7
kEdEa/eFlaWXiAvjTd+4+lGTlDnc2kv3pkTFaxXDlYkLHEuqSahLEUO2UfvEjeOv3QxwVkkniTEw
qGqgd8COjpZD+N3Tiw+IwNdpEWsPxA2MMKr2rkIUBD/W7u5R+x4ouHk7LxvlNtLbn33YZ7dROlbH
3NDlojXN7oiC0Vqr1owu7SFRu170X4ueykc/YBYe5bjKMGYq32kemvxLZCHZDUz2GPWQFqxPIGCm
/bG1u7m7ohVb7Br9tet4ez80riIiVK5939IuVO7WBIqEC903WTtAzTqylqIjN7HrMIZcw/9W95us
6OYTOrcqTYxpGmEK1P+d7yVsoct4gBrVBsGwr+cvhM+TstALew3NhBlUVsaOZlv2aYLOvZNsOMgG
Yqlo+qCZUgFjCDTmRUQ+xkqjXPCk9TsQO/mBWk21zWx/WgYKtRI1fpTWWXZlcRYessEHaOr7455G
rfiV+Ps/fyVb3/ya+JuXpOvnolR1ROHw7Nt/3/3/lPztEHn83yd/rwNVtq+Dv+d//iv423T+dj3h
IsDGH+sJsH9//TP4W1h/46rQPc/grYYo1fT+M/fbNP7GAE/1SZcSAw0ti7/+Dd1fG/7jL2H87fE/
g3qEYdrSYoH5H4Hkby4bAeX//P51tvbb2G8pHGkK23AcqubS1YV3ljTbQF7JqkbziUCK82vWwc5R
DKF7QWJily1fnZI/jHW+gpzHcmgvu7bgbWC7ZyvficZQIH2q4HqW30FajxCK4fr61weR5KNyXh3d
pur7dpna2WWnBKkIRIrCu6M7Sz7WUPe/bv83d//r0/anQ0FZx5F4uiuQKLwdhdZsZuRpR49jCNW2
SEkM1AVNzsX7ByPm3OzXi+75lL0eZ45ifrWV0bHQhgN62aUZpGodFtSDyKoaiIKGnZxW4nsHzEjT
NSwfyD9ulZ2crNaiyD39hKOUXg59fghnTzV2yGCNpRsapK2xFuadTvzWPerkz+9/5Lfh0L9uKGlR
22ShzM1pnN1QXUMn1wL+RxJC+qRTofF6CjTRXM9HKQCj4ilEaPz+mOdXQ+rs9xybu4tticWD8/Ys
VSRz6XYOliKrVXGLPZ5XvJXlF++PYsxJ7q8vhsSAJgxL2I4ldf5zdjHaETJfS6bkvMKjvusBDmmS
uCJoDGoAOd/PWQFPV3ZESDtzmVlSRcA7RY0oHgq1JeW1+eD+OD/ZL5/I5vVCtLlu6tbZE+Xixx7J
tQHbFOiXhFvoWz2JwkVl1+sxz/YeDfuNKcfd+yfi/J0xj2rPzxgX2LNs8+wSZxVsS7I9wQt34Zew
LsVCD3VCZeZOw/sjzZ///Ix7PGM8ZIxjumd7TmWNkk1Poi38rsh3eqNp30iv91eGpbRtxHz9wcvj
D+OxZDa4fw3D/f0K2wOsPxFEtDSrdjfZNLZYJhL7UJNVAZVIfHB4xvnjzZl0XZcR8aMZhnV+R80f
QrpwtBcj+fO0wZuLHs/bIRi6L03kV8vJECvRROOPpKOLW0SQq4xh1D+4i16eybPTzE6CSWCeCoTl
nd3YsGO1iHwDcH7Ed5PClFJaI77GeMpqqudOZEy7rjNL6AU9K8eiNvbAQT46GX+4l5ntPMsxeXUz
4509xEYHOWEiMRkZPWKqDjOlWfjWGs/cbTkiw81tZyei6YNL8Icrzs0Flc2W/N+QZ/eybHStZ0VF
So9NTmFNP2mjOYMCk+w5ZC/B7f7gZDOnn93SPDcCSLlue4x3/shWZHzVSFx4ZIkqyKc5/ak37ya2
qCPKD8Qd7LSotm2I3Ao/GJolyNnQju1I7jkpXGhKL5PNq8nEwohVQDjTMNvHN8bgTNuGVviml8iC
CFnZhiWNvvcf4D8OyTvCYBXjwSSaH4BXQ4ap01UWFc1lXAMvxS2fXMGgHy5lP7Zo9opoHxqh98Fx
Gr+9oCCe2aY05q+sBM7ng2TosQVOQ7KcwnHHagAnYNqdlNY8C3RLGOaiH34Vr6uwR3pTauNOI014
GWDfonX6zY6Qlnut80EF7Q8fyjAQJbhcdybG8w/lUyCjvwVJCvRxTgVV0pmfSzPeUDsfLLQc+w+D
WQaoU8mjxNtFztfl1Xl36n4kpgOQalp5lELGNbPZMFEeh5O9xFzUy+tRF5iMLSkhJwk7HsAa2RRZ
5h0jZP5WEYi1rJvWpHfYuw0e+wnEOvgc38umUyHcJ67snopItVax7j4HXkS7VwOXV2MmJBzKlKuy
xPHp12NHuwBQFiCj5GC6MEGC2vyeaQqcpj5+A01+D57ozoSu3ybW11IztlX+058+ZbZYKzWsFcmC
qdKWCRokxAxLVB+3IIZVvqu9J6epCJEkPqsJDo3vrdIeAgtYHMQwW1/gutEQLhXdOhA+qG/+6DO+
cYQYyba3qzUovEPTo6/qekJMke31+Y65eyuQttkGWyO5FumFYKcHDH+fm8ZtXtd3busuHNDpiSZX
jcjwrIXrPEcwWbiwLyEMLcNwOFiVcyzccOfL+y6fMBkVcCZIvcQX7CDd5XAQLgQ2FGJNo19E8RdV
DzrCOEUwQKxgiW2RDaeDQy1zyE2ZUNs3Pej/Xd+GwEI+tc4zQVabIY8/a5p0LopmfI5CiJ0GEQ0o
Zrc685aLJs2eAnJn6hr/Vsu4Uftgktul+nppARVg12wCoM2jaO1K3GAmZvmg22hIE0ZnjjIIdq0L
VDDG1ajT13dQ/NbJoYs6Nu8aKeLlVrh5Stkqux2QPMxq0sYsWHkMz35tI1QkfaCcF6zaU29eFRY4
lOy5M3csahcRtFx22YsRlbebGwet2yWKMJBkM2AGtOAwpyg9TdIRhvbGgDbdGfEnN+j2bhpduHRD
WeKutaR/ID+V6FW1soVDxMUWjwvN5g79rcywy8e34/jZ78SpAykzTc7DQPyRUx/84k4j+4L2Vrod
K1K+soUk0RVfBxE90ZoiwE0YIGhXsIGriMZWiFDV0WCgZNGsp1sVWbkxihYrUoddSu3LwbqeHDr/
fXLSqURyQSf1iYIKVKBkZbJIDMQnKiD7vAZDWsGV9W2dQHRrG5EHWVu4WTxg3AIMzoxI6Ali1IYj
aYAxudkGQiv6ihg0q4e4l4sEAGnwxaJvU2CIRgOJEtyn7YUi2D1VpSyplgZYSx2VrLXQ5PmiZrmB
+ik2VtTCvOrXttv0N4pNwbpuynxrggJfJDmpeDV+ateJIPcaR8Mb0HvJBbPHipCN770L8TqUm0Hd
dhJTmM/BbCfX2gLL3aU99/tk4bPy926Yzpnp7q2mFdfEgl5njYHI1XDRKaL0EsWtOVhY1dF6Akjx
n6dgRJyUHVg000TzLvPyKLT8M76fRZB7O9j+amGP3prtHxR+ol1ZZrP13uADfLQAq4MLOCSwYyIN
3Ubw5LgoO8z+otf9nRMeYQ1dRzAlR2vfecxGJG9TFOX5jRXF0E/Iata++uwPrNqty7jEfYruAQSf
h+cg2E3Vp3HY6sOhL9BJ7wnn6HULgsPWKXa6uo1oy3E/x+5zISkqtodcInyEKfXdTPGr6C6PAEtz
gjJA5RsgvEJwwk21bODyiSUddvCWQ45f5B4rETNEWx7IUyYVbwEGYMYXw9jZCt2CL4cIZHpyBuPR
UNldIlqA85yfF4OUuejJs2UBcUux9Kpqk4uR8hMrihJ6MybzAaeVZjqbhiIu/MjoC2/zDdZdSrLT
qpHPBjLfyHAWg1zk8QP0ZdGq9cAWwgfJjNFfel/yOlj5xm1DAuDwowExOWz0/nuvIP/cEEQ49HDd
3Rsr/lx5VIlhNlrpWnlsXM0vCMQguGvp95IXe09QBtCJSufKkWXZERtufFOlhbtQ4Q8nkyH6qgdf
bHlhIYy1JKHn/Ld1ly5oUqrzVo27D5JYj6m3fGrwQWbhacg2lnk0U3AXDa5HyOPkCbNoJpkd43i+
oix/ZQX9ohz1TYMvPMNvnctmFZTp17BxLt1KEOvDYltrwBO0BD2QtOGtRs4Z3m7wuqLtTmjlPmud
9TUsbjxe0G2OzpWo08gCVVt9pUuxYiGJHqu8CrEGEWWz7S1nYYEOD0GRSfDlhv3JZpUbUWhuu9Ba
hnV9LXXzZKYwZcVN2B693qKn6+wy0sZC8bnCYAcJdJUk7XU7youglg9Vnxxj4R1627szPdRgZTOS
qVcFdz1lz7w1L7LBgB0Qr+MpXXnTdUdQdzHcGM20Ne14P0c8Ryau6fQ7atC5Q7MOUwDCots0ab9T
yI4Cgp9d9P8hgTXaD4Shl3rsYWl1gLdYl0lMeDvTagkFQthP6LHXg+YBbozXhX3wwq+29yR6jBs2
wPuGZ0chfyZ7qW0IiIz6F7/MwueVMbT6RZpWt45S+64fNrONumiMbxh7D8pud72crqRBO8mv9hCE
PhOzDTs52nqZWqOMZg3d0JXRWzWgasyfbKItEFPRlQu18YcTq+cyPFj+ResTB6mvesS9ow6yWytR
wpVqGzPlETmUHMQwkIim71LRJWvmjUth26fQunerO8LN6V+g5CSxU++iy0gGp9RMfDBFyFk9mq4q
EleaP2y7UIez8ezk/Z48tVANqxancuhVjxOvoEE+mFP4QEn/0Kl6QyNhHZiIE8gAA6fUpUQVpw5S
fx16ejMlVx1iE3Qr+mM+/JhsnYUFODmyZ+mTqLp5ZrtPtDPlZjcU3Dp9T8eqC6mVrFIzwpTT1RML
lYWu1RnyfpAA8QZfhQr1BaYGX6dLkDhIGD9agc/bpjc7SjaRBjUZg1IJmzln3na9Wn/S1m2q0KyS
ZRtmBuqf+oeT6IhHi6veZlmBapF2X2wBiQeQMoH7/mAF/If1rys9kyqjA0PKkGc7WoLNsf2F0EqH
ZM6iLg3SkpSTbfJwmPbvb3F+20FyqC48Rtuwdfby51VNVRE/AVmJoejsrhUedbhXWnw5RbW+Iqcm
2f7fjAdaSVou5VT7bJ9cWVU06HR+FrCh1hivMduFtPEi6AV+r1+9P9hv+7f54IQlbaLMdJNt1dvr
mLH6jvKIg4tbE1sN6lQj52nTiLw6jDnUv/eH++O5pNIj2bmwTdXPhxNaJZyYzXHeevnFZLGSFwU9
N5bN13ZTxB8M93tFbz48i8tncIxCP79NDd6cER08yMiBf9l4HWbI7CKq0xilYQBehVkCKFId7yYB
/1uE/d2UmHjQE0ozKbElq/cP/093LdtDw/AMVibsmd+ebZ+tRIWPMKGVB9b8romGmwIQy/uDzPfH
+aP5ehDxdhAQj20mLKp3ZipwUERZLy8psMQfPBa/lXMoDbp0FBwDJTsF2vMdqIlgM28BwE5S8MUZ
I9SSEJiNsDyQjg6lYHjK5+Xc+0f3hxv2zbBnD/4sSDJcRcYjehAG6bXiNAXR+AAiv2Am83CTjbEc
PygN/+FgeQVIF72Ra2HJPnsm+6ywfLPQMjrAdVKsW7ZZNQkAo1lsrVoHi5Vx1mnOFl1cL5WBjmP9
/mH/8cF5deecvW8bi9IOOz9tISUZg1mKwLUd1r0gXqAW8ef3B/vT0dIXcnTH471A3fLtHeREQ2kE
Ob4WSd8I99UyJhgOCtGi0U6FYm2WPL0/4B+fC7Ch0qVCqLv22WtByl7Lm5HZrNS0bNZQBI13QexI
+pgy97QfKLT+MJrHu8CgIzfX6ebW2+u5K4fNJQuXgLCAa7foqmAzSjqsZmF/f/+w/nDRPDgehmno
851zPklB+8x5xc39sCEPD0Rwj/kOeGby3ChaS+vQ1Ye7f31Em9eLTStSUhs6O5ECgAFJCVhzzLon
6WP80hGByt6CVbufyw/uyT+dR+lJg2bQ3J75raBLYYlmoOcTQ9mSakRt5mpk33bbjJm4fv+4/vDU
ey7TE1Vc5nxUam8vmR4PqpQ2tz/n+WteD1SYcFAT3IVLDQ/4rdE0Hxzcn66dS+fFlTZltt96QQgL
CZMQmIvyCvAiYeeXg9evjDyyd7CLPrhR5gfq7JXtUTSmzeh4tAT0s8PDXVr2IdKJRSn0+pAaTkt+
FDbA90/i2SGZXCjLo4lGa8syhH5+3zdJ7yEVIhG3aMmSyZ2gJWcTI3LIBgprwwevTBpGb4/KpOvM
eokVtOuZUK6c+f55tUbszZLEJWKTFk1u9oaL58bPxpWPXA6pqWNkP/1eI3K30kY53FLOhRWKIiUe
erge5KEIVq2q7zIj200N8kh90eMHZn07pr2o4DECY4IXxMwfGWvkF05Iu641k+y2bi3MR7XjZPd5
V9lsxKeJLMeo9x8azVPobXoSaJGcERG5GDXL+lyRjfEEiC8TB60dCSK0EzcgCceXdkLhjq3DmsVQ
0N15E2mwa2l1VbbuzYhhwrExI7iUHpVf7LAdsJG+Arg9xZO3Iap96C9K2KtPmjXU4sYZ8ha7cuWP
ubgIp8g2vsNjJkIdiF4KQreJ+LzxULuSCoZvdHdjEyjzWQxlx1ZkiNlhsU/s60B/6FHZNjiIsr7a
uJikozsVJqrcxRHMoHWqoja/dAdLn7ZY27OyXORmRiqY3w5ed0Uo/NBQFcPyNR5zyG/QEvRyjqvS
qhhppI4+gDgNs6UgK4bq0cgwP9xYTuTFm6wRwl/jXHK0VQpmJ6U96ECp8IkQ8I9sOWpmffBPCywA
i2FNwgGHMK2ZMgGPekF4g2ejFsdGJSqgDpvj5Z97b4JuRWHmK8/t/XYzGlqXs6FrKBLCCekQYNpB
768psXdUnEQtiwuV9vZKZbJ2l1Zl9CBzlR9BTjRCEA0LCP5T/c1yuzTf21RC9lSY2RNKxOW4hqUz
Xjul3aQL23esHyN5UwA8oKG5cmyep26ENY8ThuSLqe89jPN1ZV9o0kRdn0ztg55Q2dfBRCyRI9Sr
LoO/qev4t0ls6jGM4pAH+MN7Y5WZs2FJhaP32SnBqWJuRz6Ul0V/6Hk47FWrxu5nT1Db4+TlBdVa
cJQpRQUHuuOkUzpZKq2wbrV6bL/7kZPd1SCtr6IgnjYUcsAAZj6y7RR0CtVEajpD7mcZ72Q0xKsE
Y8zOCATh0w1JlRuS/8YNv7SnKtazs1820KoRA+qBsYmQqd1kY2ATkeOgS18JQa7jIcxw9oVDET+5
0v0CMJ5W+EhUG+fR3/eqo5Zs9d9UE7obFkQdIQ1GefSZL9am3qW3cRx041VkDG50kdXZGC8j28YG
HQQl/vp22DR6+UQ1f3y2UyOlbJXTsymzLl9MAt8mrimKZzS7jFvwSeQYKXf8auc5LZ0iN3ZjB2Ik
nvUPZS7oH1R58NT0eXNAogtgtaWcatKzoAaLfD6g8JVol9WUtxS2jaoMV003mx6idvjiTQYumQB/
0XIk+4kC2dANd1rUZjxj+BPxPmBJITqu12vqQvgwEM634SYNRELCnLJ3ldNqy9rzia4VktC9qJT4
JXKeIzPLJtISUoobI4jxp2kMw6MiKeQ2GHNMXHXbG59NM00vZCmak8P23SXpKDb3YZjWOtldKCoc
EPQPqBSJ24lDp1jFmR/esACNt4j+/Fua3WS1W2l9Q5I9BAA5TU+9Fld7XVnutd71DaAKJw5XXtm4
3zTI8I/Al7qNVDlpZWXpmd8CHJDkjVdz4q82JLq3RynemOT9pgWc/CBbtaaTr8tBqW+iDSj0ScFi
X7R1fsC+Z16jXM6vPX0i0QMpfrto8CGsoppgnk7Z1UmLAveqLLApL3TKSJTZ06L+kcPtgOZfKt4N
kYGHt+wsH393HbefnKk3e9rECTEeBjkdVq/UXWRZ/h28OLFUbl8thZHjVQDEMC4U/c37rhb6wlFR
RDEdXkqbeeJLMjr5jka8wkVWOqdEwaxYpDk1Nvx8Ce+3NZkyjjiMTTLVu6nPfRwRmWZ/AVFCXdaL
IgmvhEYchIdu5MjqOMbr0hVaQEKnxgriWEUBKHq7DDuLAnbqiAX2fk/nGa8s48LMA7fdRUkbgU6F
GnQjjCrOH8EFkAgKuUnqdyWtARodIXLsixiEpX30agytFwqiEqZ8mJz+BThBiedPmXZ2FQbjnBql
uUX7RUukQzOpIxnT+ybsXgerEyhvwFI0seOFZpIhtq+Yx4ZVg0LfWAY2sVrbOFOS4qccpgC/gm1B
Kbk3qUSSkqomk/xdwqbwol87UTFWGyat8rkVBMCStogQZ13bKid3AOwTufR2Ka9G18HqiGJlRAxs
UgegrqoF43Xd+XQDYingfyStRbScnifeVyz9GL6TCujNFtPB2PzwRJsei0BL433LfUEUdpMhVcAu
TG2xM9T1OIqi2PbGJMZlWwfwYuAefQqBwGFN0ScMmOz4V30wqJ+a0UmDeiq+Sa+wafclRjBCrHZ8
zHVTW2MSjgpnERhGJU9YZWvIZchPcRJWtgiSnUb06F64MDiR2xCHXScd/ZbBqEDij8LtVyneoI2L
ZZFFhE2kNGBPYaoaOW6LL1fgWmgXCQxpthhkz7aDPpthEG+OFUA7npMuJXQona5jpsdxQXemsFZe
XQPgdezoWypUBgQYx54bQf8jFoG7Fbv0xHqeiIVlMU0QZbSwZ8pJIvpEBgsbEQQEaeFWplnjG9vS
ifqHoREuHTglblNM9muITnBX24g8II0VUx2Z3qcwSqY5vwNH6srv8nY1CyNWEAPx1NgEUg1dWqz8
os+fic+Kb9F0N0e70YsjhjfzK1XM23jIiw0eR23FyyokYqX9Yrkk4bR6TeZmqTv7us8eR64L+nE4
45M+I5YVTleNmAUi67qeUKVcFJvccU1m/MJcBWnrnmzSAU96bVi0TU1SdALHBa7GKza20b9PgHba
a68fS5gjjprEJqVT4zWq3Rt1Fi2w93APZ7i+AZu3GFnb8mcd4AyNZKZWUDScBe+/Z7NX5QVc5+4Z
gXZOx5F00h6DylOPG3oRNvOet1K0ggFpLMnRpQ9AbVI8RFWqkQQoJ2zjnH9ebJL4xScUzeG2jdT0
FFq1d6pC6LlbS3jyinQg5zIRUXNfkBJAtnvFg4I0isaR4ZUw0AfLJ4EEFHG6rHLoBCsTJGDKTGYP
eOvYPsxKv56Ua6KAmm9pTozVjVPMQuWu8Ev9YBGliGaN1kATcf4PnRHl+ZcQOK5z75QRun4ezRzq
yUDk/H0dyL4E1cV66aqLzcbb57Eao2c/MrHwtWXQZ+MGMtpknmwCaeyd7zJBZpuqprg8a3haHaB0
mBRzUIJNVEfbJfjLWsjidGE7mRNM7kaV5Z/aoA9oUQGtUi01v67v3ZtmDGQ+zc+OQR+1LRsbzVdh
1w1cmRJ6Gm582TcD2FpWnGRcFKTaOYEuYZxS0q6wwkKpqyPbudcJz4NSvymaSFSZu/nX9k1IeVDq
Go7uodR1flM8hlwN29fZfHp1vlWszE3TgkEU44fKrXb1/mBnW0Hz12C2TrlZCOu3mgEmrLxuB2Jn
WlIeyqWvFUSoOeSytdv3Bzrbvf8aiO05kiipU6KYP8ir3dkYa6BCGnbvtnLNy84Ym2XoKHFMB+cj
ucpZPYmhOH+2RBXlsYWXztn2dgqsnuTrNpl99VjK8fDS/HO6rv1SQqgMF1HFXTiKHuRrSwD3+8d5
vutlcHa8VCIoANuc17PBJVxyHq15Yd7NrNkJ6ApgokXpe7usIcjm/dF+v3yMZrPxBLdrGvK85MNG
L0udFsFmPpU4EPtRLpzQaz/YW5/XtecziqRcR67qeLplIhF/c/FM3jtZQuFxbgTjg64Io8tkd+17
w52HfwGVS/8ZF9uyMyttCUiXZbajEaWBfaMFxfdyzP9vrALzKK8NCP8cdfXYPv77/3r1DQE8UYva
4EetTj+aLm3/QxM//8v/07/8tx8vv+WTKn/846/ngpls/m0BxprX0n6L6tN/7wRYPqrsMf+3iyZ9
JFXx/Od+WQI06f0tBb0x6vwvlgDJ00evvP3HX5pr/G3hEUBAbc8qaqI7/9MUYPBTaLCkJxz8AmjI
uKz/NAXwV9QqdYv6Fs8qlVL5r5gChHz7VMwlLRP5vEd4LerbWZ769gYahj6e9NE1N14Xd0s1+OM6
hN1KvuCGpvQlS7LvplXWu0qvTTqg5aJKUopuPXGyVk8WafbY4VGjSkCBzCDHIsAGSJDovQcA1/P8
O7zgj2nV+ohtQKXSxc+gKPBLWM4w35OTLcrbDhJSayLgwwuVmpAaw3qvx3JO8PxulXdtMkEYGpZC
NXsyDatF6hGsql2DhzMOpl1dpeyTFomiOxpWfAQ6oQutYrVbYqeuWueoUhrK0XjCLMBKi90bsx7J
fDUgE6NmbWKk6r5MagUJtz3hQj/IoqR1GU+HPG82NjF8ff7dJhF3TnNgfqLukI39pYedf2i9dtmb
/N6J0mfRdgdh9veRE0JPdI56ol178i4wWWPgzRNL0AobQL3EsfTsNMZTJ2tQngpAP0ykcEwfTZOR
oSxuhGMf59GbtFtl/IPBri+V/1nF35p23IT5dAgmb9HJ7iRMglaM+yyyHtxCfZ5LlU413eveVxY6
bDvGe61RB8TFj1pl7Xqjp3Q/3dvg5I2w+xUW4FbNpurHgyaSx6winJRoQQeiAaCI6JEwAvZ3+W4+
Ma2ydp0FvLsYThXnhwzVY2CS6k0/HYCiuCey937o4f3kj7Fbb15upQpwTsFvd/PxIMSIVCtbgb2a
v3WabhWMzjFMWnx4bJ6ANQGpmVfQw/cohMdmRo9SM3cBRzj/wMRtMfaPDSCNznKOrHzvieo7hXp3
qnMe12k4OZSALfYNzeDIhSkzEJThUiu8b3AHHvtuZu6mOpuj6KJrlD4vt7cJaybIxPFPVY4nFjBH
yoTrpFGL+d6GQbPp4MFaiXsEDIVmavrqSn3tOOLS4CyHRC/bevqogvEe/Of9fBnRMR4d96ftpKS4
2DlF1i79pEIA9+Ovw9DUQRpXOvSY+eIowzrGoX7Q6Vkr8tPm4UbyVOwu/ikKbg1fyYuR3Ge/9jCA
lpeZgdhLc+PHPOOR6crDYEU/myF6TDlGPYOxigiD/enGHmO+709Sc46J1t+nOKOHfiBabrqaL+58
kTSFJssauS/MpwlVxzxyHt90jgUY3jmAp9SWY5gfwVxsOs/Zsa8/vjyHITylBbynE9uFe1dLH8eZ
Xa1HU08+ZHxv9BdxHf90o/4UFMUyoCMwutxUwGk+aOS4czvjv+rm81sMPTvOKqGjv8AicTYN4pxB
yx6FRPzxaf43b2eyHLmyZddf0VAa4BkcPSYaBIBo2ffJCYxJJtE6esABfL0WeEvvviqZlUoT2bVL
I5NdMAJwP37O3msXdfGR9ONzSp0JEeXbL/QXtpQXxzBeWo00S+j+qQY1QZbfsTY/IEX/0JRz0xTe
76QkHaRyea6Kb+lPRkDcC0GGWEHKlEvTL5c3Ox5247SSoaf8Wz0zzjArIUzE6ff2y1fklp1PpK1X
fne9/tLwvydZQSb14Hby2yRtgEwKTmmsVNsawfA5JgpPCoHRH9bxMtdQ5hagUqi0d2IcvrQ6iX4W
HXtbuurWefQqL8id4WFbBrbFi8DZP92EZgp/Kph7EhKzD6JmWKay7Hu7b5W93rbGywBIe7ctUANu
e2fkngXvuuuTEn6wepCZSfwVd75t/V+KIW/bRf7j6+N5zIlN3WDQ9h8nAG6aJXWvtfp+2x4GAOMB
zd2H2NHvPac7YWIiJ4CFCly7VvrP+CpPHm4MJSYOvVy524aitOV3OVrkcrH4g9glELjmFZm7tzaL
P5CBdUb3qqz5wXbJF1dDti9Joj9sFwMJGImjPW2vvzPBltSF/0kYbNSwt5PyTDOk2Lk1+5TLO0Mh
v22tI82CO2sRf7bXqFbTS84PMlRO07R4rWk7ysJ+2dbLZi0+HD/9aH1u81R+Fxvk6eeetxL7BKzp
WhueV0THP18Q22h/FByAXR8PF8qHMsh6BKZDoQ5//RSOeLA9UvTVOyvvOSJxp+tN9o0K9jvm/5/X
tdaNA4NZ8oDHsG2nh/+Pddy/lnH/8/px//RTvP2zsvurlvvnhzhN/6W2+3cf/Fdruf+0CvwvFnpU
7/9JocdAp/5v/z18CP7Hv6vy+KZ/M36Kf2wmD6ELoROYhcfkfxd5wvjHJjbhRG+bSE8QKv2zxrP/
gYIIS6gnbM46DnXYP2s8TZj/sGwcHDg/t1knn/x/KfJ4FO62AP59A3r8akZ9tH75D/vp/6G3SVU+
M6+iuyCHjsNkY4FWduMs7CT0lKZrDQLhAYBpA9JzrTXPM5SqoC/BuPo0zOZ5EWHqGZ++BqxT4Gs5
5y6gn9ZaqjDfiE5iqbUFEBeIE+Iajg5BSmd7o9RXmjuEvq/dlv14GNdFR+PvkrnK3IT0IZ9cy8RK
isgZUY0bulr2dhY/26UH1ld2+BhK2GRtoTfnnzcLyuKzvyS3pD1MLJ89abz0eYAB6fu2hIwoyQup
jfWPsSxdREp8e1bbt6CuUrt2xB26wFQ/1i2w9GFs9m5tf9M8M9qMXBU7KFc7+RfahtwIHEDwAQrE
7nGq6ADPywhKZlgjl6Mravu+i8aioGkzDzS7F7VW5xoebw9Xf8rzOaxTVFRao2gNJuTSwZx14AXw
5PhaaDbYb38+YFJXn3/eS7viljYaHQxN1OdW6mk4MFuH1sNuqo2PA92z41oMkJTgXriz/KXLmtbp
oJBhO2ZgFs6dkTgvAgNpoCcfpMsvwWgAnBTDumOIz+E+zywUrswBTZsYKL9M6AzG62HytBZ56sOC
YitapYiKwjhlpmjv9OHQzpVGTidok4ZZnWaPt94wYD8wiWhP+tWFYj3fVeO3L2AC2a5mhCxnxl0L
Vz3gT6FloiOVHzaaQDaU0VrRzKjt0Tgv/fDG5O5+TdziLkeMrrs3PmreOD2ZElERI/7koHelf8hL
Y+LxFWErxS9Xq+yDL4pIqtY9iMm6A/LxJ17LnMZgz3XzeOzcyXppHAU4c0TO6/ZlF6myiZq5/zIL
w9r2D/tAINdbBb9hGmCiQuwBNaWRnhfTZ9lZSTUHCypSawnKxB6gPRCsKvxsN8GkArSlMx/BSTW6
xaOTQo0mW9SINlVo35Lb0lqEUxephQrWX56KrjEDmSxfzXYAwoWDB8np59fSvfeWmXlSKj4au9mK
v2MySmr7qjeBKJ+YXiwnEIiMFZu3brI/K8kMvSrbX7REl92aqBOmU5AIrgEfZXQZDkt6G/hPpEnq
jd2SRW/NIAPBOSz9eKNp3alzbNrgU8Psil0yWOOefKtOovXvLgzl1xVkzqi1L9wA/o7g6nUrJA+t
smkqmmQ+0HNfiY2kH8g4PXeAtvZ+0I2IlHkQSWdcDf6y7JjHVnBK7Rfl9CbSX/Mc9zD8loKxjsYg
Le/85ejAqGZA5HUILCby7Rz7sbQHgEOSML9EOzLKbPdA5IFc2+/ka9/nybPQS/T4+DB6wy6OeBhg
LJVGfGls/Xcaa19QHdc3CwNCkE5AOJopObu+1lG+pebBaeL3xsXSIptCu04soin7vFrDDBzaXrfS
+jQucQGh88XP0mejgL5QgeEMiH+59UY0uVnr3fRiua6mlWAIi9cdVhw5eaWID4VT75F5+3epz0K5
EphhggKshAkuuOle9QWYXI9I6FDWXIlYvoPcYyHtVibX9XhibXw0vGZEL8Bf19qfLkKNMEv7LiBr
61Dm1pWB5+1IR/UZhkZ+GLQJzX2MFNhM24jFnJTH1L+GYkmuS2edfNLVkFLUf7qk3VNWTiG49+LE
gkzHf7Afbb+Gfdv5ZKdVyMnMOey8hgHa5B2YRW7R4gx9jflcJhu4QhuucgHtG4i/c1nQ4dv1uXKN
8srs0Pmbev+tz6hx5GTYGGAIeZubJAS1P4Zdbz5zlI2mxh+OyubmVmYSxfZ8KQrhBftm1ZlIZB7P
Dvl2gIT0W39Fva/n5IkRkCg2U6jPzESO3ifHcE6QFZ7rcUqeVhNxIwTT+BAnQ6CnXRaQavdeDOYn
kV1DZjgBC/mrVSc0zs3q0TdhF+uVNR5wUm2J3ZFT91bkGdNwzbQywKpzUyPDeWOmfk3T7bAW0j0o
Mb84en9XTdlwUjGmlKSg06HlDwQkPFXlKiKwZfu1VWVYJ70d6h4wb7C4YHly67XRWuzjOrMvv9oS
0O1IM7GQx2KC8TWyFgN2J2w847kgQafMPLB3MUOOev1dij9j/blOHiL5lhnw1gmnRjyNpXrMvLWO
rOZBz7PQBNUWW0SP+1n82GV0+fTG/HTnEQ2GoS84uqDilFX/AGkEI3sSLHVhky7LVJaW+Xtctq+u
r1gsAKDGRRMqn1DVOvZJ/jM4QcfY8Xf1kln7bQeUpnYocJ2HyjZCPRk46nl1KHBVBxaU0bBxbvnN
JM7mFXIALdkjegP4orQ9bdHdrDIjED5GlzpbjrZyP2dz+lRCezEKYe77sQu3hwLxndOy1Z5Ef+1A
Yo1SyfExc0EW+519cPOFSbZAFVCapEAQbLR60y93cr+mHOtc0/dxUHR3eobtcrQ9KC3NuJwN9bDg
brp0GgQoMjk95lkx1r/Su47PNOX1Q27h3WrNJaKO2nCo0jqa6ZQxmv6VFWZ/xavPawzmrhFg3Zul
h8dkcoSu5rrfGSDU/VL+zgeXNteaDdFlSgwjoEJpMVa2kUigo+n+8ED8fLPLyyoNslHAdwd7ncAY
zFny89nE8jJr4dpKhvdxEjFnDYS0IsxnV9PYxoFBbRP1DrmvktSMne83N2JtYiST9euoOCfKFL5M
WdT7sk1vTVy4d0ykdmtP9EAB6hh6kcWNbGk5o0YyvlBIkPxaixvC5irmxNXTMhTehp/A7qfigWCj
p3yLASL0T98LFDPB6FRpCPYZQmVJzgrhYanXs2/0C+qhavrOi5RZ6aTtF8O+X5AvRTF9r8CLuebb
zDroUye41j1A69tVtq3xgqcjinGeGdZtE3eh3pDjkunJA5Vmfaqb6nPqBo+4mPUxXlBo1DOwwZpt
OMtp5k19o9OjdL9lVhk7pyeOppGgG4XE1I8c5VhDuA+42TwWFVdbET3EHi4k23wi55rIIOOW0Gx1
sbu5xuzoAbJutD7MEoKknWnCtJf5f0oXUPWQjUcGncTqVk9c791WnByMeH0boVbtmabDwBA7kwO2
o6+EB9VMKGkG7vqRv2daXDCtTLFC2Q93mO4VxMvZ3i+5WV8XvvdaKE6S85RAc/ZOpJwhaikfSLNu
QkBqrKq0E1RbE8NcW+/Cto8sRfIo/Uvssd8CAMrzATKlD+aMmzlCfn9ytOzUp+eUV+yYYwG9OOVv
4MAp7h8kaKMRxMp/Uy1WuRGJaG8nDRI2hCJl5yXUlSO0StW/DTkH9xj8SMjcfSWPuNcjxjwhvWzn
srVGO0X/oWsx8nqxPYIp5CbRlBFpygX2RYRukH6aVQrWYcX0BGtOnrGjNt6TBhE0Jr81EnObhUIj
m0ZPue5g4XXkcpouRiUHqAbk8TVoqaOq5W2Wyo9qTTEoOE0uLHGT4Mpt7hdCmoTPvqX/OA5sd1dH
v8A0eyc7cnEa5CiroNqwNOMg8wiz7MVUE1qcdb+unJAUZSdZ0bkXllSDZl6drJK7WxGjFEwEM5DQ
5UCom7pPrmRm8F4LoawAhJ7Pdzq8Z05LqJ/E5nKbnA/6QNh+0mE/oNsI9WWPA3M3jNP45uhw3Qrb
uiaoZLxamp6oJ6sK9LbSKTKbp9Sg+5EVlQU/EqWgW8zYNIctkc5+d9R4GbT7on0WyhjP5ABWQY6b
y1DePT2eLZjHLvcq7vZYg/RLRrCjRCh77FoBKWztiG8uesJUJKkXw3yNR+pzJT76lkiN3+NgNARF
6OI51q+ngTD2eSqcG18M6EdW4NSaXxRR7HYm8Z7EQLaujUC807JzXzQnz8jxMLrEVkCvaWFYTysX
1XBCV1dzd+RXKd1f08PYlg3pm60mcTs5JdzOQRl0YnpcGRwfKKKZMrQyB0UNRfywdMDFVqdHWVAV
n9vIOc6bZ03k82+yPd9SXsT95PfOsW58MpwgjaVYPu6TQZ46D2yLKY5DRba8P8eoGZs4e0jkMBy4
xzmBeaAjff2GGWyFlGPqH/yC8IIijvKxo6ohCKKV8uJW2kYZSpGZkaN865I4epk0/wnvBljebvxK
jKy7HafyGuHCH0KH2xvTP8Srs97W2fQn1cSnX3T+FeoNqKnOSNx0K4YDH1KXJpylpolVp9L/WBYJ
zYRuk++QdltUe3W0LAo3OU4LsbE3Str5o6p+j+vES1SvN6zp09lqCMvzEF6yb8viLLM/iEvWXTyQ
0m43jnOF0Zg86nkm8JV4Fjv4+cefN+b26QVVM3nhHthA/fD35/76LhKenasaYfLVtLbIrZRCnQkM
btr9/OPPp//+noF4qoujP8GBB+L98xWNZ7f+Pm0tygNgRv/6zX/94s4R5MqRmPTXV/78sFlAW2O7
t32QLJP868/4+xH/vPfXo2iRrJ5j1//rS/Sf3/vz6X97+B7qAt8dzejvR/r3A//rYRroxk5zvp7+
ejw/n/7ru9FxNqxiotn//Mi/n4ufD7f037DtQYv7RZk+DtqvPEljPG/9q9m6b/GolhuLzwfNwPYt
DOSnOillqVDHWeBRMbTYu/ELE+umnmaHGttI1pT6kys5qjIvX/Ytar1jlkC/lH4KzM65H8eu/HDr
sNTX55WE99sUFfPNwCmo7svmXo76e0+yYZAkKccWvfXvf97EFnSOZPZv3drw7wH3e9cCSdrP57SR
LAQKiZa1kExn4tiGyHUG+Zg7Kn9QzYNtYYxQ3cc25TxNNhk0Sa+/T0X5W3lpczSn3H4GZEKN4yXq
rw+XqgJNyK7HfHo4NInWPaHoHo9gAyUnx+CH45mYEKx7Z3BDLQbqP8YcohItFxeM5vlubc31QZU3
DavT/aiYIvjtSuszJeol74sT8AHc+kpaoA44T/t+fUsZcbEGkKVm5nThhIkHuR1NeLv1SI6qvenK
HAhmjB0Xy05tfWgIendDPxJNgcT8pSiIrSjIlTzrTqBXcfyKku2A4fVsNK5/62mEwtHUw9Fbm4dl
RlOG7IAEmCUfWDzUFvTg1HezMa7Xuibx0+bxXdv02ctYZGSSg+tSFc6Iiqwmy7K0a1dDGjsr49sn
iXaF8Y6aXGgnvJxvHKx2aVOLj2wWkFPLSjuPGB3ONIS+dWLQdr07t58DhmK/cVCMoTHY81QjTGoW
Ro01KU32OBafw1Yj+dkvWfcRxE8vWFwqHX0BgClj8jDXWYh7J2F7cxpLnSpAdRE6l5spy6c/mAMO
NPXfkfLZx0ZAH9dRQO02dZJsF+++6q3mOPTaBv0wDSpea3rlWSFOXjPeRdvpW+SoOjGcmV7mFoWs
7rf3cZJ9ksOQHXAysZJDuqyANBZ1Xd9KLZUnY4ATIRqjfgRXGdOlc4agtrLfSmpPzZAVxzTPOS2O
VKtVl957BH7WqD52i1HF4Yrh8NJ4dB3laI/gJmbjqtCst8Lrxn1lZNZZV9lXsepktPVpXJDTpDiK
/FSAWolgV+kmrbKxdcJGM8YgzpV3421vVt/trjJei24o1xAXCs8ys2jiJJw56sVMUWE31SWP1xa2
bEO7ZSnfcm67QzUV68XA7n75ec/PXVoJklF1y1pfWPzdaWX8kTbdDN010xuBovgGre5ZUC+KlSdH
tx9bS8+vBQnrKyAd0jU5HccG0dcTB7p+0PvQZt1oh3S+h9uu7mfiFQOGxS/zylWVahrH+pFKPRU5
YbBm+ork0LrAGSHsPRU3Q5ciSxuGIF4hIGJeYPZceGEml/pa4Yp4FE6/qbvwt8ts+RyNvLnMTpvC
ebXMoHXhdhS1VFedau869LN3+cR4X1v7t4J+VdRjxtspK6+PC1reO4Oud1iSjhnlAObDNZu8iGve
vFPYjPH9Z5RzeKnxtlU3q71w3s4LWd1MqxeZkiYtAGiY7Y437JhBNlcce7W9ZtivBmHJZwTX0Otl
Ig41aMDzrIktDEe8TkBvobqCVGni0X8skVJyq9cEO8xV/MhR9OS7hMEWemeE2szZTusHPPBGv1zX
6euYxdlFSwkj7NrZidyEw2GZ5O9jAgZOaxcM64v2qOBwHKaKLyB3JN8VJj57g5EVGewDegLXk2hG
1wd/bTQY87z5eY8BJq9zC+ZsaFztXOlfk4Umk/yoTWeRO9ejrBUhEvTuJzlBwE815yA41+r0Qbn+
MMwtprgbVz1wCISErOUb55m0NKXKCO5Sfh0X5qdtzTQyvXK5Q/6Zx7QhqyFvH+DdWIHQHRIyNGUT
rW7tdJaDYz8YXBrVTIj8gg/WzOVz2S/fXv3bb3txXfZ1aM8Mytti+OJ0p25UbFfIRqccR6TmX414
067wuafHSqz3aeOs53x7I03HoemESHKik2t0jrs3s6m8jLlVXhArJ2deP5IOV4Ok7iYjo2T6JZ1m
vt7e2RSgW6F8gEfUX5nm78UW6pqrMchmVwLAH6dIkApDAJdtX+dvY29758bvpz36cEi1GO9a59Mb
GjKxkAL44GOzDNWt22TpXYyOhW7H6O9SOK8qz247k6eqeBY2KVuu5GZOjb2uxSzJ/XXtTkM0tNMz
cSacU2z5BIUHboVL40a32/c1188l55vFNT5XmwtLTagk8ULt6E/ZRzLFttnddaNNJ2gMKG78+0wn
qoQgiUwqetDJyNAiz76kVzzLTf4X+yMhv7i/xXsZ0wTaOcYCSshG+UrXnmNFChjcPilG5DsD0tjO
Y0DSL/LkStTsY/1YGRF5lt+222NPefHwD9EFJt68WO+Q5J5WPTQnjrZuhhivazxSRBhQpk4RxoV6
2357EZMAVJP8kfck8JRpUBUdJ+QtV9a/613EulpB28cdybBknyeWlovEcuj2uB6aHv3O50RD54nt
2Ykh3qxWDgb4AjL+zTF79o9JlwHe2RO0beMipvhk2DHjFWTHJTaLnWaKKhJNckL+fGtP/aOTt+8c
Ex6TiXQ6NPm0/31jp832yTCUG5p5ezK8ZQinnudJy3dMiXGTDeg95oU+fzmReoGXQaezfBO746Xe
dt3Eaul12dYLvUWk5+2TM4orusHjVUysWJ8RCJy51h+8JXhHS+JhdH8TRTGw2LVzS7fS9p9ovvVR
LR9lLEn0EiTi9Qp0tMbiXJ30FWJCNucvtsV49wmTjH87ofONoPzGzrw8LHZ1beYd52gMT9gb+MGO
d4X65agtJoKne18zo7lQdtCDod65UhmkstSvvp45EYT3EQGyvC8wERwVuSwRnRFWZaxZKYoBg0Dp
bqnMkPtNS8z5aqrb5WpsPYPK6d2RTN5HBbNFzd1DWXTHxEsZOBR2ftAc0LH2cFr5UZ2RoC/MNA5l
Ih6jDL/0rmScZ7Ia9S3XL44yFkA8Q7P+2bJFGyw/V/W0XvFod+Po8agIdEWuVe0ZSNJhqsnpm7Xi
QJrujlTp+amaDoiF3DMW/air7BfMHiXNXToNpW/cgy7S5vnVyjcgMt11GjXW73awHhcOcloaJdJx
TorjWYiESwRFoyArujQ1ua+qnZu7Gf0YSETMoiL50JhKHmL2ksYp6NZ4iGQKhr5AwwGNNFcC1g9I
mJgm2aT/Wq3kUffGNHKx9O1I0KhI8XOzoEgYiEJvpvY2z13u+a+5LcJ+3s6aWmZFqykJ8rFJ5DCE
mM5kxNECNDXrtDbpcebrQgJmt2wpKULSn9KABYmwgKL91IpsvOPSMU59bP1hrEf+HlnjR4OW1sOq
m99axi6V6TSutGkfT41xaQw/Y2AGpEanprwMJoQhg+nT0Wmbi8gwf8SFkUAFnBQxpRz6y3wdAnKt
1A3rLhwWx3KCrE5jGHZrdrBV6+zsDstcyXWE+J1X2WNPb+Swp1qYOaQJPWTL8NTi7wq/dzElVJde
CgRn5XuC4H/9Vcbqy8osO5gyF0J298tRdFS7EXKAtLohHNb0aki0htt+bBhqKLmzM+FylxkG06u2
3U+iCFwU7MexnIbXCRycaE8IMMnVkOaLhXXvXDntScmUbBof5FGCtc6Pfe5jk1kyZsNh72nNEBok
a2EjLqfzYBkd0yvg33ggBGiWIbtNVEeovC3nwEO9cmy2FierNqPIXem5XTgQobrz2jvBMXzX6MIg
qtAkSS4HpiU3yhvlC666MkyBPQROy00FghcOFZ33MF7zryGtH0rNM26LdrGCtbO/dSf/GBxSDgHi
HJ2JZ7JtmifLW65FKj96238zNHnV5h4twDqnCRYXe7MdrxNnyvddWT247ZgHFgRRIGHZIxcFQzO7
aK6NPPusU+NFK2/Xrr3BNILpScRehPc/xT8y+9CBcHzhaV4x5/rXsai+4tX85dOESHXzjYa2gRWD
0W7nQlcYWhLrLCZT54GqJLdn72RIVV4tXPBBq09NSBWPpGzU/FM5YrAh8KfloQ6Y0LQEAo49Hsqq
eayn4SGnt7jOXnWWQ/khO7PbWQv8YmO64Ia6Uwp92uijVK51Tgk+EZOlbaQBcDHnmK5ru3Om1A+I
vyWQIqPQLoR/XxdmFZDpC1lzYKZiVV8EM5JKhBChU1kaOl4jw7nX7lq90IOVbqPfWS/a0P4GBjfu
MHcxuuu1U+o5EWOnbFcpXjNvsD5TGyhZumnc6uKcw/wqbQrrnnZZDUVg7k/zzJqNkzWDYOV7qCvG
R7MSNe3ETF6Za6YhrQybhV1DGnUkF0YLrkk+Eba4PYdKM/Sw4yWmjiJxOZhGehqJFGLFSXi+vfqX
SDF/FKgodvoSh61aMBzVMt/TSaSWSr/jTG7UCTIbhbYRP7zNpKlZ3TPdRRRLrc5mW0NSYnhb3ChM
Vzfd9h6rmhZaPcyhBC2DwU3IP8Ii5movgdP/fOHPm59PGGVP/MIAZFKWa3xRi2bDwMtBCOa4zaBG
PSKFGY8V6lUKWGY2DN91f/mwC0JJDHrDQ9oX+zku7VBbpt+mZvQU2oKwvv6OV9S6kDpXbRFDQ0fH
V5jxq79cMOJg0fPV0aniDbaDoEGq34YkiHOWOlEc8Bh3o2XXoU4+GT5YWHjpWB6mueJYmzp0bSU7
bBxHFoFUOzNJ+KWq/eQEAqMLaDW5FnjAMZ2kl0q3XzAa1wSwJgle5BgTLe7nXr5rVJO7LFuQKxeS
hJXVmYhA6xYi01lGRse8Khpdv4ENcsCQ85ynKFfLjuODtpD+l80gFsmsO4593z00Ap1Y7LNNNlRE
vWWmtzltaQyM3h/VyTfZqfVh8KzrZs38EPvlL5VQsasmwwu3ijMckkcLt/nOz+Ha9ctTVSek4I2U
0D3KnLHub1mb9gzB48sSk0Ke+7+r2sj3iujGsezqO+F8Fe023sGciknRv9ixXW+yVgo6E0thNaaX
vJGfklEYx9O73uhfMKRPwRhXcBKb7IsJSzhl1XM/tG+zTtGOBQ7vj+mnTPTPBeg7L5+9u2SW7xaq
3Aa2pYWlG1HjhXjl+xz8nNdddXX9ljKkSpv5EDcYm1rN+2XkbyRI3Bq58Y1xmumABFvqcDPWhfWo
PWa9A40EyBUvjUEgXd0/QmVqCNQt94Nnvhe5REHJDnk/wKlcW0J3XZOOjP0Hu/BDLyDhNJBJmbgw
GQBy1k75SVnpDfhNOGhzxki0BYfaZs9pjRLEmTJck/U9wOCXBf1zpla8CSgtLbciJfUrxUBr5UQr
x62907rsgKaf3cejreBTFtA/GYT+4uANjBrbQXKZqmOhxQ9laf7JuedAslmfjkjssLMChigxg3cL
Y2Jn3ElYdbnNwbWxSMjL/Q8LQ28/sMi28AGBRKp9TYoOAoi5iBCGYZzrIuLB1isUwOXypyPeMXRm
EYMyQByzkCRp2l+cFOcw6ZoehaI6GSo5lWrGOrf9SF6+Wxo9b9lkMPs3mBPBSYezyfkqECZQN++7
5bTAhIV+gMNfs6Bupk2SrCGmqXGnjyZ3X1/4x2LxN9IuMZdxJx8WqtiGVNutWh0PvVzD2CKN2CfY
jNBpmNSkHB61BodtvYjbEltzoHL3mdgCby9Zroxzpis3kGOjvWRL/qv2F/fP0tfBuAmFUlkst1mf
zagOWv9WKN07ZWZFV2LUM0Q0GH9QwGk7O0mNK32Kp4CezJ1W1+tXM7j3MdFCkEXdNTLYFKO0Q4Pe
lkV/5Qusqf3ijk+Wi2qOEI9BieEJx2K8X0zHPQm3HO9EukqgDWT1TaG7WPLLNcs6KCViiIQVpoLn
GWnloF0mCx+okdkfkvBc1CP9fM0s9QKyOv7q5w04O9SvuSj7iLt3uBqW1L7yUdl0ykJhMyOjdwj6
CJPNxJAu5heSVZ5xu8wfk/Kce8XWaUGCM1jePSL1XaPUCa9099VP8ZeFOPkpha2+1zpirE2QCHet
4sUyG9F8cepEwPzKQOK+J6aYG60XL0sMMaCAZ/AohZVEMIKTu3pJrT0RfRkAcVsEoAinfeqZaVjU
B3OUv8taZ67ECnozDxrk3oUpCtbO9U0TnPnHdBxvmb440UyaI2qLWZ17PZCc31qta26U2YzHaU37
vcb44N0bPer1In+TfeIeK5P2pmasl7HL20jL0MLliTwmLrO+bi5ndOqcQhZQinTRx3PS5qSOtRvS
orjXyKSL43ELstc+1j4/ZesNFd1lIP7tbAxjWFuDOqAJ0iJr6q6rlhYA7SBAnl1/nDt506GLVDFZ
1ZwuURSPnPWrhD3MTvaDiHcDPArSFNs7g37bteWu8ipxOxUZRcb1mhlPRVFhyXCzi2i8i5/01lkr
0EtOljh4sn8itAsfttVflTKL6kVh+rfrw+x0c5C1zREP2Ll0EsRi8dO82Ejy3cknHROyMDFin7UQ
OB0q42lcx4wCUzGPNBPtas77rT5dkeFRRV75K6T13vLf646gTpRRB2z31m3bw6juXfCp9t0EGwRS
xHmdm491PU2ifR8n6yxn5AQjopkSXMhCu2knFzo9PjAJmCz81b71OJkoIGz6+lG/9XJGOqkRuyVc
YOpLxMo93p7ZfKOJ6qMrG5SbX1Ci4mmuEgzagHwCbXXv06HyAGPyxhskANOW6flI9KDVWcBOiYJa
4YziKlBoSpmlrQSuIjNczrHCJ9RK+qDY/UsipnGPPKnS0o+dnd/UE8NkbZRsQxUZUcv6UcIHwd0x
xwAgnRL5hv3aJ5g6fAsdDwlOcUaas5tPnGmNTtwTefsrp4uteOVDvUCxoHoL2PMI+Npp9hZDyNBq
2hKJbfq1DL/8uO0iwXgyeHCGsaUm115GTObXdXlnzqV2cgqI2/CsU8PWTlOmnvW1pMgpKsFdkdlR
l7nLbeqp7rp25oBpu3tBdxgKjpwEUVdzVFRmHPlGtwRKodWobc/dox3oQlCfWY1oIa38cFwd+m/I
Naqk147b2GXsPJgHmYRYI/qzd2h0Wd7RZydjUuBxryc3sBqxhkq7cU33a4nb5XFxGILpTHlDmCxR
1oLdQUfoP/nLeEU9zUhe2GRaLmYPxJuzfgPSZoewxma1nCNbqUdZT3XksesX2riEICe6E8ExR0+Q
EV2IV1cQi5vmZK5XDNHGl0SVnPocB5GwKxnQWC2043Y55oYgfLvSWNrQqNQcA8aF4fdMaiBmx4Ut
ACbJnt7S7f8i6jyWHFW2NfxERGASNxXIS+VLra4J0eXwkEBin/5+7DO4k7NPdGxTJUHmWr+lT+Kt
JyV26BDvkZMDtRcHUlj9yXK6R7OK1amU+0at6hH/0njTsH8bEIWQhW7zCSD5yLu3qLLuVIpFl77t
aCNbCj+wh3g7jngrV64A97ZYwXf2DNRysMdqb2Jng3cdt7kxRaHpkHiTG4QS1N9aG9mXwtXO5dzz
QeeDTU/XdEgdD3WWVSxsdFgXEpCjkzARaJiWHRqFRWH8uKdILt4UvX6teudpzK1d37bTYUlQgIKd
BkY0mqdO5T9JjKiT/shxOzLMVZhBkQ86VWhD7l3//3/MqYt2pVjTnzXOholmKbwZUfzoGH0gy8o5
E0nzlSnSldtllFuRkze8jK+qTAhIn6QbQiZNpftbrzLAokKK0UjMp61OI1vd6yoYO/eEEb4AcqA6
fKxQWIrxL42kWTD6jGxu7nDql9EZzaLcmnglYrgu1lc++wyij8gQSbRv7ZEFTd5WvUDO1+lLlubf
WCvb7TCU5CNE2bNOAMoeN/i0MWKyden4hVLiEetTaiSyT8cojrKr8hfSLRWtkEnY1lSZ+8a15EKH
Y+c9iBCrts1AnbMctXBWRAPT1ZcdhqZDogCySlVHRKp7MKWZTYqV/5oBye1Kf+6wA27IP0LFVyvr
rEe30dONq7MQuuwMDHuknQAGdAD386LbO7sg0sdO6nvDtBNMOnoTimb/Jk7/V0SxE/pNSf0iQedI
NWNk0pQV6FUPlHTPlsU+lfBsrs8z2kHyX6cxOqbgGZuZQSTs/wvFRQiYpk5+sAUCKzIqiLJtVs0V
sipNIQdZSBURqetdNDf/RDX2rSeJvyFCJEKY3z4xxjRbu3c10tRuZoemgC4D6AbUc1pVXZncsV/2
z9ngXRNqcfZFHt1wPfQ4j5qbq1fVY5r85FCdiV4yVXeufwVP+5QYdl7LLr0ImUFRrEV/E0U2fgxQ
bSWa3CXqpynpOx1G8urWGZV0lRplGrrZti7/lH5hb6T/117MAlFYRfxqlL/Ysu8C9tYOmYyRrGiM
Sb/DdqH2YWNXrLn0SaI/Tn3WlzIQdoNHFZgMHKo8Npn17iTjPbcBTxrkOZrdbtrJ1k4yBaWxD0Zk
v5aueodK+i4SkR4soB9EI3IL/A7w2dUwK92zHAjepmMYXsWgBFCdk2QpNqMvBkgt7xTXDhFDWUyo
PvIV0NAGya22bKzJuKfECcFCsGiNSMqlKd+pbkTtQwVcIC1f8HZMj5ODtamJ4WSI1LPWme8wDWy4
Bv3L3CrZRsuoKIiRhk9FmqMFncig9L0DBrydm7X20c+pgh/4RERD4MJgRUmYmRgwWtHu7Qzheowc
fEpeuBWsUBbGh48a0G28m10RHzRk5vPoJy1brwiZh1/yZmpDzZRHaTXL5kvO8tzpUXWYWFyRt++H
iCSt2HYe7Jb7AKEnpJfjoyhJ1R7U/R83FUpGp/mdzC7mA6fLKS95aOOUWKCSCKP5lTX35qbWtvAa
ssytNdSruk6xA4xgZeRVkYk0UDi97wzf2rwLJJIoJH4YhLeL/YwXAfUTSH8A0UJQJVNTUiynlDY9
QJfuUKaIngSsMUpNGe1MD1EVZPaN+oIbRefDizX03DRgUNMvz6m+I8QFGTm99jDQtC2hNtwMjrp5
i41TWl8PgLhB/zN2D7FRfhoTGOg0cVqWVnOm+Ww+lCY/EV3jz00rfg0I+ECCrCLg51Iwzcd6jV9L
kwZRfVPdxehxaohabgjzoKkBbcHGnlHeknA2Bkyq9aZ1dqUkGwslnIOFOUhS6e2WaKE7c6aJXgAp
VI1gzieqnSNlg81I0caN+2DUqofYoWc68txXu+pi6tI1C15r2bXpxP3u1bRVNig23MrqgVutgyfH
J82RXG1pdctEtYpX8m0mlzhI3eWYGng1usy/Mrgg4a5QrMQvWkQ97DQSyz5D329UQXLW0nl/OmE+
1YVJlaKWpUFbh4MXQdXU5RPYVbaNVlKGCHNiTI2gQe0WFHxDwZodQsUbMniuAHJy0miDMJuYePTU
+Qq9pfwb48S5UXyqtkkTO0FU4a9L7TXnwEJg4CrnMZrMBz1D4Og5OL8p7uF+ccXejA/ZGEehJ9ur
k9enMlYs2h0MRgVuvLE8+tejEU1225zayNo6g29sjN7zN7Uni31ePHQNZ2xFfhO7XHykce1vnftf
BfdcqLnGru3aw7C+mJGvA/U35R934ExLbX1b9WZYqeHeGO6wm7Lx0NMWAWaWmdmpmef7f79dalPR
3qQ5Cnq3uMuKlmDu2U2ugKiUEXpgmlQLIVPU1Q5PibPTQP+2Q23tDG3+qhwSsPT2VIM9XfzxKPx9
pb1abcSv1nEa+qk6uZiMQ5DC+uDBEAZtll4bZrWrGnG/Vsu1HQmX4O0h/H6EDhaIEkGcXuI2f+G0
5ItWLVC0sg+r70CjCJeFHxqhw5cUNIULR1MuX5Fwmd+G7IMFg7BJd3qWnZXvmsjwN0+xUYBTadVF
LXQjWf0xHXhjEMof2IZIiNPtOCha8wUBwD8d9dkCy9fN4joqNEnSHs5+8VSZPg0dET62zElZeEzt
jOV8PwEIbHQcG49inflpPgAagEuXuxJoxyyycFmG++T7JZFfUJ6d+YiaGQ+AZrjwGOaBUMizb4Am
NmJ5mqHStkIHZZLV1vJOKaoyUULEmtadPy5Rv0TOLtXbIyvmV0JL7ix2HhLPrV9C9HSoUALLSUGA
S2ZoByWYlt4oCvJ3hOABlGAT2kjjeV5j+0brK8VAgEBXbGDxL4VjHYkjmsOcKxk1hubWUUABQcOX
A+Ow6MZWlu3rrB2tuRchYVuvwuzGXbwWzzArEJT+2tUEHqHEQYduaYe4tL6FWEgvg/bfVDTY1+Ch
Ji5iizibMEnEY+mrG96/J9WiDjPqvgsHUiGDNJnO6/dPZGoWTMjF6Bx8NKeedor53lTzQ9Z0/a6I
5KlPyS/S8wiblPVWsJYgP3vz8ujHlnKLItPctYPcL1YzbYRC+FHsGhJcrobPHzS9cbZL4KIJYjLw
9RYBe16fiSpqD22hP46zcQAwwGThe1+soqut9mGS3pYZ7bZk820wOEZnH5m7hrvOSc5CEsAY1SYW
9Cg74/4yMPazseKmAXPklCcAkgALYV7w8JIgxkmR6NoPqnVnjyeXc+0rId2wmxDPt3S0KJ1CEaan
1Z/0MD5BiygKBUZERoZNERID6ejdIlTN/aAQA/FCHUW5PGBJftF9OqgGA2qgxEa2kwfMv98xDzrr
TYI1Qn+1xOwgnwVKjLsxFFX0ExGAsTF0i3fa8Y8xbyt6YvpZlIIWkS7aM0/E99QZ9qltNewpiArJ
WT50gGxw4B3rCSK7CZlU5YybOZHXITUf/EKbD95P0Zvu/z4Au7Qek8jddOw4pFshbYiH6ejGvD8k
bx2MqucFQN1cOB5USvaEgB/xvp8cwXCxttT8/Tl3hG2IklAx84maEIQIfQRp2eEWpQLbvZfxcNeb
sT4tSvLRNvKC4IScu6La+APuNq5BCmokcRUlFRaI/EkETYLFxwMyLwuEc1mdXMaDvZTlZS6nk1Ex
ksA6p/yXfFRuDifDWLHUm6XBp6ig6HPx3Mls2hpF/lpmhDZgMthXqzLCtUnNGmiEMCSC9VlVX3nU
3zuHczVXOIdGl76GEQG5pcoH1A9dMBn53yEf/42i9o8SbFUv/H91MT5z2bokNgEbGTwhoAl/cg8A
OHWsv6Tuv2aCrLIU5D4y7qNyORPaiQA4urUXVxF6UfongVcD8xkbhalQ7c8Zn15GXTJPS0sI99K9
ANZEu1wu97KfK2rmuTY97lmYTzqrlf5FlgE7adf/MpB8sdSBg02nrB7LRzp3QK23uZtxpWLg3apC
yw99FmMcpQfssIwGVIOcyI/TvPhRoDRqMoSUDTsfG+Ml1n5J2/DRcqK21NxSUN/D6CZd67iU1JIv
0svx/xBqMXv9eezNvbGkxiVpvJPgNQGvCGpV21en1d8XFCM4NjSdI9g/NBnxL5WNCtb1v2xfkuxl
zb9z5n4Rg/VRpFSBt+ZwrfWMEx7kLdDSaZsxUJs+5hfA201jVNFxmP4pX2Rhl2pyM9k4pQh2BVKc
CItM+btJuEmic1lzy6sFqMbNxtdpwSqLaBSKCVWMzF5cGb/bszzNMYN23PytDc5Hu8FZ6U0VMYz6
02jUb1Mv9jFTDgRj/9oPemASAxF2Rn/n5mX5dqizKgli8l4cQRZpV2khFV5boR0aI70gEv3ncvl3
Jb+EphXvmTvfVUMJVjZ9Ee1ozsTNjbzqeH1+SmZCEMJHj708wBazJ1zyPNnNCdrwGWUitfd1KMh8
Qu/DhwtsK8QAeXs1531s8236Q8XotM/LAqFTn/2Vrf4HM+eLYoVmK94JP/7ueQjjdL2dAWeMbSv5
fYWM3lybyzOJ7J3T8u45X7nb32nmvGpmfXB4RzcAZOfOzjDL6NpzMvlfFA2HiJkRyjgxxswl/c6y
+WnRuK5imEt9ejVMS7KYQempnLjKJWij+ib64mchV4UwC9qT2uXJzSCqXIpYShyidjVdZr3ZM9G9
uPoYGAU2WaASys7WDFQDl4HCzTwvnG8slA0WpjCu8XTZw1PGvkZ1lr7mJe8idK6eVR7wVm9NrQNa
HCmgcB2EW75z7AftGrn6BSHFwXNLvjIQxvUQ9vLPTs7IYNxHuMYQ1BS6ETt9wmOFn73Y0Iko6Bj0
ftxIvszk5vMjL9QEIHmhq7fy1QcszUWoIoAGe+1ZYXMTlDnLu40Q6t5GI6Py4j5oCe08s+798/Iq
bA1OdYhMoo9t/NuO333JXdfFL0t5dlz9isKFFpkDQOW9J0+i1BZoA95WxUyMu5iuKNmdLMXrASAV
1pa2FjT0EAaxviVIBeozTt6nkmmmRaxJdOdJfMye/jHeaGoJORxEyLN2su34Ox7rYw7T6JDdavfE
H1IPerZE94FcBnMLIx8Bc4QqkXyKmgEhkZQkm+iXRhRPGdRSE9s3FLivJAUcUqLoNrHZ0P7nEyvo
vC+ifCwalzUDCwlxWUTJz9mju6A2MmMgEmXeZ8XQn+jLtmw/aCvBfgTWTsWS+lbTo4zdn4E4gJ0e
McSzJAdtsfyZOaKpgBvurZm/T4445xoRiDbPe5JvZYEcxuEsr3wuu7Gvj8SDnYoi+nJbUFGNdA77
PuGVVnZ57DCJRFXgpShIinJVymhfOnXam06HyiwIUGkc+agSLvW54taKCozD/nUZtP2sdPJzkbAl
6uzFwxnyFtN2hJlmMkMK/W6GXr7hngnWa8EdsselKD9UGTlAgnYYFd4X9yGhsrwm3DMcWj9V4d1r
HIIAHtZ+GlBeg6yOoGXJMF6MTPtn+na1jZr0kxB4hgKbqKqxOQnQ7Dxd/pRL1m46KvwCjvTDlPs3
a6n2jWltZR/hdIj8Z1JB32Oz+tOkjoPQPQEdq34TuzvDlqE2hZvHro1ShgPp0Mnur10SuiuYhhpJ
HtEkkSr6Y8eiDGV7bvT5SUPeis/i1pgcuuN66ZfLfEs4Fow5BfWKLmNPQ5ro+1eEC6cknwAo9OKq
utuUlkfPI6WimdxHNuOr1cZVUPvTa9QbNwTC0abRq1tT7zDXo1ue6/1M01rb+Fdiwg957VHwlzYH
WlxIagUE5A79Q7rgFvv7vZHaJo0jBRI3PnV5/TgqTFnFQ0Vm2xrh+aUbw1NTRR9tTrIAVZevWuPf
PLs+iF7dzSShjktP2NAJz8zexhnlhZjL98p0frLx2zPjh4neP8vOvwUBpQRP8cj4RMjGhCyyF9zY
vLlPZm7/AhglD3SmQMKCf3tBhWCdEJ7gJ/gOPevWj5hjJsPBLquiq8uDpCkctVo+Pc2R+yzH2kKw
Qoucx509le+eM9qwcnrQNraBU4CDztGoerT8Z+R1L3YHKBur8Yy4AGlMbd0WXGY4l/MdD9F/X5Mm
K/ZxnS+sThDoc6xt0sm5YZr+sXUuB405uveH56qudyNpvWZW/CYtKNpb5y2/eUEebTNOr+oXFZ1B
gPX4anXvVT6/GWvBoJe2T5H/z5m50PUyBez2cK3LA10WBIYOpY0OF7kaAHKwnmrOZkjBAdaXSFRk
Zk+u4hHa0sZEckmQ5lDxJCIcIS451PdqRUNUmRfELIW+Lp6kjoGwoiy8laD9lvfHtLRTnU6hZ/Dl
DwuWzsziqCUU5DUzYwPLX/UnT7p9h5UPPT8FAJKfs3PZo5qj8qG1+cwrAYLdp3sj678Fth80tV2/
5SnYpmBuJkC1qHF87+DhKAngZtHE9DRlSKPMlO+/mEBwrPylS6pT0WDSGGem7hJ9i+9b75oqdhZt
f3mTI+1g4Sw1rhqewmSJPktjQppn8un68J2L+8rjtc/1CYoiEw+1sF6LmLdukWBic/HmkE8+SuKq
VX+Z024feyPH9VB+yDL7HJ3ojdTMG21TtIS+0xScECA1nUhHj3ZoGeHd8HmXCaOOsRATWrvaW4z8
KJnKg9nz+vVNueNlDcA8CFVYCmhtl9MT6q7Q33vGq33rpi8ta/CIvGeVLcKhowU0pb5zTX7ELEs/
ytEjuKIYg8JwX2xzeS1K9z313ysK7MlTMe89CRv7bDBOaV8+kQH7oehD3xnpco1MB1rEWenojmtw
ibaIeB8A9p+bNP1UIiKtDOXnwBekGIAqprYgKdE7Ksm10FYp/8ejD1KdqVtbJ1VaOaPXtQD+mtl8
09pQPs5gARHYr5rsL6m7YzBlaF1Bay3c2YSc4wNEtWT2RDL7r4sDYzk7yGNJAH3Edwd/odBNawjv
TevYcZDFMQsGtoNNEc2XpJt+bE279JX2JZvsMe+snw7bu9PkZ8TANPW6DLANLnINWUdMJkxCZeka
JPwOJ1OHlbWuGFGnrvyS16zXfQS18TXIavVsjRzGejYgSm65X0unRdQ1P1F4mABHmR34Jl9hqasH
2ptffKYlK3NrRAT9TqcB0zanAVhkAWxmEAjZDd/rxRCbfDTcXSUQ8JSdfRTkWIdFChpdko4b0+t9
zlykUYDsIDV9utON5F/ndPXRdPLXqBK/szmau0FP1s4Ytkb+ETQ8uXYZZfHtJB8gLSsoMv2gayC6
7R4bE0YP/RU2/HVEQ01yKx0fTXs1hze4D3h3anxIwtdJSI7RwWWoX6IC3Hi66laF+ZSvcRE62oHG
2KMn1VlMovtQFOPJBsAxFozTpTq65AaEfc+aQrT6j7MACTuOOs6SRg++1yLVL/Q+I5S0+jycYKv0
MX9wizrC09a5ewyXB0FMNUrA9lekhGG68qPQ4l+wwpXMHEE9ZbcTykPiazj3xa5JVW53IifKcDR+
0XpU4JYoavJc8tTr1ojqR7L6eXbQKAwdPurTIn+ns4LUg5HGBV+lgYGrJ4xRqBupdZOuK5GQq4BR
hdzAtv5YXiq0zoi7ePfmtZQxKvq7VWv8fvkYxiODeUTKAf9pcL+cOwpUrSuQLqXjSrn/4LM4WS1Z
BbgJL4I4fT2pDjhr3/H3blDBenSUAgO68q3J+dJB7y3Szplv8vXAopqITQzZ6UZ1AHXibYwINqsc
GOqJPAKqyP3H1PH7vbEeHpBsyNjNL0NVH04BlzqrHYb+m60Kua+qmu7FQpFaRz9HoMG8xfV6D3kP
ZsHk03shMBDR+Q7bstPagd4AFWV98zQ341MPSlQmhv9QCOtFNCZ42ZCiHojKo5U/x/an7pELrtF0
sRFAusS9ncSUiWt0cVtHex6t9Meu5Lbx2LLT1dmTSy1MFGYFSDKjcZk9S9N8ylX3mebYsmbUh9iD
0KW6HkSLBW9VEYkCDr/htyJCE2nz2GWK5L8sOhNmgkkAM4RjWgm2IkDGyfkAbQL/TJpqn+KTfHf7
5F1SmxXabv7jleoV2ST9FBa9KiVLIftHIjlT/VUwES8Z4ia6OmKbQIs45kj37hRO3uuYJazq/H90
07NnDUPoG9ZTrVnqLOed0m2Qt8zkqOyxmuVZw6XYwrbKck80D6kIaN+w0JtGVx1psAEyQh2dC4qh
be2qDNhfLMc3YqDJ4NM2eVHe4GTAEpTpVnDWPfB55mwbzY3RdHjiUFHLPfIUPZlDtLdq/znG70QA
kb4EokXbVafls5Z4T41wkad6AyS4FSG6IAO1d2/kPjYHNb1ItUB48GGRUHRBzckeggExMBIv4hO9
gI0ZfzsMjJQKxe8DgaaEHmCkTzvtUYIpxcQ4KKrNOFphZzINzqVtXsZ8HtaZzw2XjoKFbCYfILUu
JYMO3btcctUIISAMpA85HL0JaC1s/wZczQtguPEpi9M2jAF9U/m2RJ7BISLkds79d7MR3kPm4iDl
jt5YUTSEiTW+1sA4OHhzWCawoVznQ3JtBFg6lmDUDdmrWIj4JO6TPIdr3zNVRJE62cME1jwhoVFc
QPqQbVNqzseMve1lBDt0aBRhiZ6Ko+aiqwQ88qwVXiiwo0SKMDQgUNNDID+6/UUT2lkuDJX+HPB0
ZaAV5iW1+1eCZJ90oOKzVdinXOumbckw4M55jrlTj4/YGWnxxjvIjZC9jATc49gZWQRa9LMed88+
Q+c6Nv1raxPUaQ/vDR6Pp9wY/1QAjSmsZmBW6N4W0NaYkeklp587KOpO7d3uxaBDbTtzWwcLe/WG
vAdE1DjiiRullsDh/qicCi9r3Flh3qa/fZIciDGftlYTEbgwdRihWtKvHKwJDukqtAI8dqSzEXGb
Wyd7wQDgDyOHtLK3wwwfm+UYuKMZTzjSbkw3XEBNc3G9yTsQi9duCw2WKMdDswx/Dc2nQBzzU65o
C0r19QbqnSC23acpsUIadwLcMYqgoYpIl8oNbS87ZhM64k76zQ4b8gvZ6CWwcqLB+sLAjzV9lMwR
e3ala8lUW5PnQv0eWbAiSn9SpxM7I8r/5uVwBd6lVs5HUQHgaSKg3Ew5LbfY6VAw2s0ZSwlVsLDC
07cRS/sw9NO90lC+8taEqD+8c2aDx6SZ42+lJ3ctZdLbSTpoPBIK113+Kqs8RHzVDz5C06o0D+4i
Z4SgFsorxpwEgdS2/bN40t6PZd/unJjgnPR70IbxaPepjzbJQiFnYh9u3OzPUMW/qFLe7Enk7KRw
FIpeEZw9OESRU/W1T6Oz0W17WEjR2v6L0pW1zeVldtP6UNXHcgU96zz+7vz96kOwDUoKS5IzrjOD
sWUuD3XHb605+muvrH9zpe7VMonAVjGZtv3+fxO8U+tbvLfsKgbvt263YWf961r0HvkMOKDS8dVA
0M/4FWHk/oczfDyi6FvoDJq/lcLYDvRBTTABShztG9IdspBSoQCv/p1c9juqkdmMjGM3cpQOq5PM
Jg1mFKGXruJXdoBy4nlu8/cBruIwjTqdHbN4yUyma0HstFuz6upNelqkGg6Wwxxe4QXUSuvauzVR
xPxiB4cjcofZjCKOpKDgnCwkssIYx6O947qCzCvI/9zQmLJEnwTALrsUx35MCk3YgcaDPLMYacO1
FVjXpj5GhxTbfTgavNATFNyWZMswKeKekWOdoXt63PGG/bZ9cZtXwXBbRm4oJXHBqLn+usuzlEgc
xmxha5MdST2KBmT3H3VGd4+7ZWP8+jFTKfEEn0QP49Xo5r1jkprQxBzNkRO7YRp5P/GUvSUoEUOf
digvAY1PRpBAPL+17v7E7VLva3YJbmPeLKquA6R+xGjkZ3dODHwHnbepwf4IQBRYNrSBumnDQ4zj
ef3F9DogYMyp/DD1xMSTlBHxEQnFTMmz7jITyhKN2zK4atsicw8G1/1t7PjLcdubU6JfSldqShuf
NdxkgeMVh3ZsYS6H6tjnFgiQHtHqPYE2VFJt/YU35lku89qaJENi7d0rI+sua+b3bMGTquFQHut2
W80tn/fJG4A4c9wBmCc90MaFgFx/+Ocx+0gZ70zbPKgYDK6nJCZw/fk2DWOxK/pl21AdvfVBliE4
SSg0zkkK2Jk7qEC7lkwdKBR6FiT/GLbiB7Oj742UoXMxEjmty4/c0wjtaizeptLTLgXNIfUwYgQZ
uk87shpmRPzvg126pPtNy4auI/LcNBRPfvvXRUGq+QjSUbDTwRZje5J0UTl1+a6hZkTREmNCz+dJ
nnTsqduu5zUwM6z+LaXDfiFROHh/p5EcG4f2JLoCjWBAlEbh9lCfcs5FGr1q6py6e2WZHBRATEnF
+pC1Fj/1aAPDcSasmE3ujO+E0LSn0et+pJdGO2t07jLqNJraXXSAqb8x23vSxdvcIiHNHMyDhGaU
yFOYqhcrpKZk2XMv0LpMvd1qQM37rt4nNv4S2qD2DEDLYdb7vakTjajL5gOR00NkCRIDFAy/Epyb
+mqIHXXYM/SuY68XO8fwPqCorTCraHwhm+M9daa7hYhjTzPPZYwPhIJ/Ul5NX0RV/cnG7LNFkaLr
y3hRZLQR/PUvcyayQP3ulCn+tdEodvFoUl0c2T8EhaugJUcj0cTeFxQ6atjgDRvHHdZHYnZcNT1g
Mc4Ps6EjXIgNtXGtR0Z5dYgxzReKGIquKAr6knjXpT09gnaNCIyKT10vsKi8+92DEen/NF7fCy6/
/ZB5JYeIt8pe9JPq9E8yMaEiqMcj/iNluUIySEJCtq8EMHnOZANqrDtaDK6VNfD5RGiS1fCUtcYr
YWYr31gdh47gTLY5KwfdX0pzExfvMfW71LhFxm6Zkw+9I4apjz0tND1er5UzYi9qN0uOY4EO8BtS
4ROUk78X8BeBxYZQad9Y8b868YeIfbzb+fIi6w4vi6gV3/USVEZDUJLoz+naTeQVxOaQXEOQyoBq
pfb6va07j3iU10CYmpCvUtzyFpZ9xcLbs7Y0Lxbs3F636TSwnhweE90BOMIIIgOvqI/JRDdOHcVX
nbmGnDC+qU6znuch+SZmPwmbfmWp0srY+IgAOTvYFKUZfRKCR1O137NUodeDGufB780bjDfoX/qE
BB3Pf431hUSiwIu5AwtXRyplzTW5NOIwu2uLIUYa9Dvxp+XyeQqtoC0TpaFre4iTUfqyfvGzNrrc
d8wXBFEkP0RLxGGtRWdKH4EiFfuJB7MxpSvhNiz2BWhYnaJelZcxVXeSBMjyNJNfAJGTT0rkdtAZ
qhx2qlJgFm973WIYJr02j3D/pPUli9lHcVdApsxo2zE0HSZX/2dmzWuTZu9JjMhsckCruPdEyHpd
68+T61UEr09+UJ1FqiMs8cbbXADGpPaTbhkZrgmOJsAfktbR0pEle6jNug9ljGrYd8XRHjA18wQi
ZJ5KJr32wfAxKVQuv445oY5hiEnAtfABOQCnlu4B55PspXIqMV0egWl0tZ3vg1C2/jgcxqJY9h46
t23v9L9JjYW+4NoNhEs7WGz2PH1ohMN8TbOjTu3DjYsYBXuq71NT32MuYsnOMMznYjikTZwGPOLG
0MDRZOnL0MjpXLII1fAFbHGnCHTS+vRGYvQ72R5F7Ds7wLsY7wLKfC/PtonBKyez4Uto0yfTufGh
1eTaT8bJySgopJZpJBOTEiUaeDbW2oeTyarZWrN2L7LmsWGhD4shfUkJIVfILUNj/b50xFkRLEhv
TPVh6Ia3wepIO7XGah83xpnep/nkxg7GgSo5gk+7bCNtj8yH4GMRtGAKmwW3CXsyO2UVf6ejthzs
ug2bGXogXriTyrrfJpHv76kkM7eJ/aiywgoqS1BuOMTIMYimgxjI5daNeCiQEE5ck9mvJUNVzd3J
TmaJzLiadnEEocxnUiXt2yTK/GVYAGQQLz5QFYwuwCiA6r3itfetaW+TdzPkBxfyBJVznuyn0Vgg
fASLrp+Eg2F5B6oym0PbpsvGztM7QG+yx2TRk3RL0p/ZiymUvHibeklcOlz5/hbPw5CBpUTglqW4
CnecM+HaqWbiUtKHNcmAHh72KNuhjG+Nz0M2bW+LsVlIZ1s+m5igS2PPtp1uLUH2gdcl37WJ24Gy
iUIYz12mk9+ptykxEN9pj2RRWp4TrLZ0Q70s4Li7sk2ri2YjHaoJ+uun8hrhBydka3hFlU2Ny9S8
cZJt9drFxEKXQUvyY9gmEi2UXvFseUy5enNlHqY6s3aTo3h02kRfpXlYeVCS0eNKggZ388aXtQ4j
jIt6FpfYeCiy9QjMzAeL7Ip9bueUIKiLq6ndgPhl38XZe4XbaWOS1b/lT/ERu8Q4EXVLb1lYqE49
9Ki85qKr2AK1bEtUJ1ri98TXj8Ks+Bgk46yhJkTcuVEAxiLOH/4h3FMHrN0pQtqMhAl3and6Pr/2
CLOhPxSFmso2trqwh2BSwFnCpHAhHW/+UIgzCjrTLdW+ouaSuba9I3TBadmipdVHdFOrNidleyUA
8mGC7d1lsMbUo+fGaa2F8UCwOC6YzICxORfuWS//sUFbm8wu3DBOANiymjqmzr5VAGJRNWa4ugpz
Kx8UAMYRuVpbtfnV8OLnde7ka9C9R1O7Zt3SHKjbeSxaPrP/I+pMmuNE1ij6izICSMZtzbNKo2Vt
CEm2khmSGX79O7gXb9EVlrvbsqog+YZ7zzUwAJ5gtb97mIqYJSK/VEhsMQlTThepnZOwpQ6RXUKO
wQI/h38QOslLYn50ftIfe5cRR1T9JZ6Np73RFA92av0ZZ6ZJBcPviY1/FyswmxqdiJxe+mq4Vb0X
MeaPB9LY5KONg2zfRQgZGmME53WyW2jndWf/CRt9JLQNiLQvGgyBGDFmxNmhwT6opID0EsTS0TRT
tlZ3CFls/VBGrWu/Oxr95G67LrSPRlBUa0CxquH6LWOwwJJRcTY1j5ZHcC3uoc92wd+x2zDbrlzN
tag30cLbYvZ1KYbS4tJP2FEP897qPL1fvDF0ybrBcN4+VGBXN6N47Du88hqEIuuoMQOJo1qcV38V
bq6k9tnVvPqWDU9gIEPHsRJyPgllZirAs3QmWtl3Xgmu4aTDx4/EXrC/iyf/OEfvjS66g1mmPjP2
8RH6e7CPff3b0PVbHBX+Ps5aXDmD3MWJcchNXHIzlR57xOTSAE9facnnmFmj3madB5y5ix4I+9UH
FVcu/3IGvupBtKhRHZe5NZ3NqdqNaf3jkWe9qmoPdjR0IjY7W7sGswBtAxq+0QApYKuG/2IhdM5/
mFaEx7qLi5U/6WLD/BFjUZzbO7QAXcYs3SN39eLkc7qbzIBRTtXxxO0t1mlJummD9GUq0gfpGfoI
TGjR4fCkzavWOHSgloh3o+XPzrB3nCtw8RWZxPaRFW3YQETAxqbWZa5uUyqAhJoVabZYTxhqQtdH
RmMML3Lub6j1OAJLffY9iBdo5exNl79CMja2lUDow/SiWnm5iZY9ipptSI77yrNC6zqRhOuh6xMd
FczYfvd9JI5Jl/38+wes1slj1Y+0ubumNvajoeTG8XO549GMftQNYcKQ2LEOs+IzGpgKwLxxTWwl
vnL1q7OM50pyRbTXwsFpIhpnbeCZJMYFzXkGJKi55lDGmd+BZcan9U6FAf2Lcj6PvG8vsc62ZH6P
hPWOypm5TVYTV+nQG1aT2KEm2OpovusK9r+LR4xqBbGpUX/Aom+PZez8cL95a6NNhrXuiyuk+i8t
Cmxo1tOc5jAfYp7aEbIFnNxy404OqQ/j5G8pFXzmj5TFmD7QYPuIkKu0vwgXVxiOa+oBM79YkiMP
9Q7J58W2FcbfcrQUYovyO1zm06XnxowAnOBmAd2kVGGQUqJWW7su+TlxDtJS0t12hY3WdEZonGo5
MYGW/p5VJFJxIApM6WgwSrSaKUf8NsnGu5VHI0VYEGEOnpx1kKVYGgewoVVabjHjv6YNLI9lGa68
8ANzCxnTuLJGdETaA2FgjDl2ktHHKR6CwmPhteg66o0/k6Iw2v1jnEcPKSUNq+ID+cu/YsTuCB6Q
9wZBOu3yY99SPObVzYoY/YYDPzPCbDDnITaFwGXSvW1dZgbWABwsydi0mF1zTczgq2VCxu2L3bhy
0cB1SX8Peh4hRHQS3xJ15aHxWF935t7yIb0yNgG4j/o66FlPpUE50mEnj4MPPdyduSEGx8lP/15y
olE9Ful7WWsMM323ixQ5TGUOHbpjA4NMkeACjkvHCb6bNuuphFgTWSJ8SCaDcHuAjMzkWcwOxgv0
h1Vc0wNzmvqR2++4RwtkXgClh7H5Kcr6x5TZFaFWeKp8ebNSY48BvNkYTlmtExOHPWC7nC52wpXB
GGODVwfvm3DbjazNfVNkxzYhBS3vBJqiliGlxqdbA68k1MIHtVWcm8YskaUZ3wWu8EPO42fpU9DN
OMaN2jcn82OxGnrkW0cq3+GyI6uEAHEvhzFB/iwz+Wr8oxt8m0bBLsOlLlo7aiDU3MzuOYsbPI9A
WUoatFxmDCABrXsuCgufCO4EGhLHr/iN3nXjeiLeoAV9KKWX7mIIT3cvj/YDRd+idWCBXeGmBD93
QdEsV9ngPDrU9bQN5YrsDzY5TL126nc7zvRRtfpVy5IVj9PuU98ZHnIttqVWsM8WZrXrl9vRc9HS
qBfTlwzLyirb+c1g3EOmbutSEK1c2KAYSHQkYDXmyoR/W1saP0bKM8ez9CHwSq5Qpk+Igve6F7/E
KeMaenEscYJvs5Zje1GRzi6FBoPlNyreVok7Ae9J+gtbg8cIthAuIBI9LC/43drTYaK3NjiMybiv
NrUIdwQKJxsrnGzsCeM6i1iO914zrVRsGqjNOrKnLKtkc92HyLXx1fcuCOsOHxEH+4LICvtHDLPx
Opi9X6zeUGhISKfpAp/mEGzoc8CMwlrjQFuuO0xcAk4V5kbWex7EyNwkoiBk47VCY1XgGcm/WyZz
IuufwaLmUNtLlMPaPVpdZawJqmUruqRfWXNy09bGcVFpMSHGu2xsVQVxznBr49S4eheIpDoOtNdR
Ynl3Z+rpO0kmk5XzGHkIJZE3qcR+M2MtvozGvngAKvkjFoJJiy2maiYToKp37Oz8pw59fJ7pAyaG
+NC6RIgsgEDJZv4s59CEra7pUHR3Jk3wD5gagdEWB2qqrG+mX84mrkmlZvWTn1vDRelUVUiDlrrM
ANvMt8P5BnXtOpvVp1O5rC+CUXzWnfioBiALk8eCSfvGm5qzLdK4Nfuz4dtw8BGIcbjFVFFo0fNt
5sXEr/nfceFmmzyso4OyWrzhiIGgRZTl4/yJsGbLfYVDZFmckU5toSazUJ/gNqZfZvbrzu4lgH4q
0sR/drtZv/itMbCsR+8Wacfhhgsctnc8R8yZitnwUdqqgLKGuIbyMjaQ/3qSv4J52Fl22BxT04wu
pn6qRkPj8igPMkfsVtlQx5jqN1fGWR1jX0NsysDJjp7pYRRy1+QFTag6FWe+D0nZ6by9ihcgow8x
zBaVzQR35rg3omveU4gJ8EaW686Mw5qDn9TdKTfM6mokdnDKJ2ur0i57wNZVbGPWnomTL3oe9l1h
Gb8Vnuxu86iZKnG30PMEuA6A8TCHfuwYk+1LHhn7UtJ0MOWE6533mNbb6mVMuz9NFaenoh+aPSB8
6qKm+IECwOaLxVKoBvPqMeeFJcEmtQ6oohtpIg2Avs/OhKaDuV33Y4cPyjCTv9gJocM/2jjGE1k9
ZW7pPRg9griZU6VC56yqiVuiCQ5yxu66LPWtdIIHARcrcAE5xJnjvaAnISybTAEm6f2MWMO4VRk2
nNpxPyY7WkxtRf+6jCSocpa1fUF7VLgwvkWA5xjsR5wzX6XAfBgqlX6g7X1GmqKOSQsVw/fNBcfg
2oz0OpYYNaN/G0VCkmXVGcwhQ2uwteODrq3POuKegJk5rA1nkVfi/F6FvfE2goQ8dksYWpUbyZGn
L3FLARNPgAYDTTIzq7TAoYTB4bXs3GIfmohA8tI1TqY1pzD1WCMxK6JaVoSUS2g8XmjfcWpke5s5
56KIzPd1+dcnnpPieyY3asYVmBnHLBu757wwVn7YRpuqrNqX1B1dwtKdaQNhmetYpvMmAVR+DSzE
xRUz5p0oPTCTlayOoDCDTWHUI5r92IPmGPqvyo4hgvjdIrNjl+rLVr1DNdrp2rxGNm4nVwAs0VF2
NKOYyeOA0KQd4ua1zVoWUfBHmdPwpTSHfMtiNN6rqm9eiZDAVI5JtgeFvksAmr9itxq3pc9H++9L
g1gpOtXM3f/7Eucc3pPwlYy9+Mip68Bj3Vkzf5suRJ0lUC5WhbceLYotl6HrY2wmt2am6dZum57n
ubZ2yrOm42zSLGd+1SE/V7BpjCH/xMa/n+su/UFgh3HN2Qb4yj+iEZOep9t55w9L5UbVsZGT1M/c
ahlkvhwl8YghjNgp1KKJ13wajX+ILXlyQO+8+ZPJwGzEHuDzpmwEyv0nAMa3/BhB9XkeuhDxi2Dz
q4r4V9JO1a2jNqA7MeJfstn1edpDRAZEsRCdwqGpd0trfWoHOiknR8WETDO6CN1YmzpDHFlksj9V
yws2LX8VzkilpxnPlTA6JIhF3e/9ri6Zn+ZsBDJ3vv17KRON4CS34J4EbCXQ4P9NGRQSEfDcNHZ3
//fSqaTfAL4iYdHOQFCKQKynSlVHtD9bxFXh2o6tiHoKPlowt49zoH+q0CJZguQGKzOcM2Muw4d4
ohSRhny2dInwNSDguUcvL3YR832SZ+JjAgGRGb9ML0apbnmX26fa1Qcts+n074WJ1XM48MNYOItQ
zJcZtr942nIaQjYsqaQQv1w7iSeJpM83jtQl7zITKHo4JdsgV4egoAwx+8YC4VhdFeC4fYFbfQ/W
8qWozPEBYyu1j4ONBzU+izvaaqx7tt53tVoEDWV7ShLeq2qWB1k60E7z9Nj76sZeZ3jEyPramGwk
xpSVfxc/ME180Byzp57WIm7VdXbq5xmm+kM1ZtckT4adFzDfaQMRnEbXYkmtmifLiKZXYJ2YSalt
wKWVNzwhyJtCez4GM1UjJWJJPtHWSCm+JGoEivaV5QyY9GXdnBl9Vg+NdJ9N0Z9ckiwU0fPIjBVa
jWE05kvG9UQJFqgjvpVfMW34OhmcassTyX+aa9iyzTcGbhd18PKih302oVPsXPfGgjB5sZvxQO+b
sl9E5mfbYXQaPR79HMHQ6+z43MbqDR3e8MxNViI1ehKdWR0wG5oPQRY8YxnueJguZFAKWNivBXVM
8WK4MIdElP20GTZMhTFlxWPe2Ig2+OIyYNRVEACetACi9PBsG6R5JFZmnSSTMUeq7tYoCl85WM5O
BFZ+SRuNrsPp2O7M/T6qKxszcWyviTsUoPSCA46LD1LjwsNotU9d3zgHyzAvZU6YaBpqeVXRdFNk
561NtDkbOx8GbOfzRJZEwvzPBZ+RogetxXS0C8d8lmW9d8HTFTCDT3kRvhhFa5xBNRz1hJOkQ1y+
h45yMWCxbSBW/BFB8DBZfJCTA5uq0CFqq0luQUXlZ9EDrtQ4RPZIBHID0J+t2qtXmDw38HALc4Kg
LIxHi1D4zdgQJcc3+UqyMDubUR1xZIb9NoB7tlVagm8WtXMdM3QVbWXww4NDSczo5rPud1CfnOOW
RRRTpr/Sp1fErK7X5dC+d4X12VuTOFhgxxiwQNBM8RsTpBVV8mUGV3z0omqZq6fDwQQFvGpCXEjQ
3fdMH/AIYEhz9eChoEG6OswxK/WMH7Os3F/2hN21A+Xb8DQ8Va712qLZZvzDPMAt2H6UFS15mbig
pUtAg2SB0bON2Tkqxno94oh8Akl1mOpcLuZE5K9CMEdMRgPqFxtwv0XUUM8PbUhvjGHB3AYkngCE
oNRgShWutSU3YcT5GuTRCwaSnFJEqN/DZiBWaB1Ieawxmu49N+WwtrOWmBRx65Uhd4MKPgrIedsa
aFmCE+6FWKSrl53KQYlr7A5wbcY6OwQd3Tr8Lfb27YFd9zlsGZ7nBGVITpRN2VpH79+nThTIIpTD
Md+D1mqaFyfW9Sktsds1i1A9imE1xyVDMb8lp7ULcgmVjSlGSNmIiwynW7EYniPzN9rt51RE3rEO
fIaQ48BKsaT+LiKm+twtqVbi7vrH3PLFurMQ1NJ7ZNs4ckaiApl5xsWDkCNb6ym7KLCd24nLXhQp
m/TUXYFZ38T2bBPEZqXLm3St8/KZuylnJevP+G3cU+whx8iIEV7ZvfCwftMZdd1cnTsgNTI096PI
fNKIsBIHqnuoK+SClCQfRtjjUCqVuwXF+W45gb9Lc4TJZHYFhr40EZAuRyugR+ZximENF8jH6n7s
D3qoHifbck8SPr6tY4+VYfDeGiYcGakpyZaJT1FkzzIunnpvPs09NtCJlPioMTfgGusjZJ7onB9w
0DRbCUgVQW9wX5BG98byPTZBHlBUGWIplQQehRGXydS9Q/tQwsOh6H5jWsKdNX0ZfWod7KFd9YMM
iCgAaGNUqC8t1aPB5rGFtfyNHAY4DqUi58nR9FFAzSrFgtWtxaEeLdIZc2c/mTMKn0riZvb9z3SC
Z+ebiKTCR0mji7rR3JIDd55xQyU9RofF5LiP+uDjP5/KFByE7W8J9hg2OmaNK/S9KKP5YMTN0TSI
QEpykNh2ACLNFBTNxu/cfu/9vyzHKDxMfOQ53S5m4MKMcN6bw1P/NYVtduXcRovdqPemycabp4Kf
xEEVT62BUFMAn5bNVH5ZOoTXwPYf8dfNKVhO6tn/FargznOb7bkQ80Z23N614X0RcoVvLB23Q1Wd
WJtzRDiklLI/9UukQmqAdI5bZoViQPLgvHbaONFbYTqj4920aXjAVr44okBrFsrpaal7vU1AnEhp
EtyMKRyAXnRn+LzzWp9pb0eoKRSR56UWC0cO4HSgCras+DRUVLxj2JxIdMDemBrh3c+tZ7i5lMQi
fSxz6Hp+0dkXFoKCEqj+k8S92Lq1/Agd61EkRNVwxCLTSF+DKdzN5mkIWs6ruhxPIk8/x5r1lRXZ
fzUJVZthPKWLftgiK23vQ8rZ1eCgjS5+JcOc1WJSfDpgYNYVIrAtlfgavdhvmU640ZLQ388CE0XU
5O9UNeZPl15iaqL/hOu20/xYDtSRhNNqX7H63KoMuhGgJnMzY0VaK1awWWDemeY0m7y0CRWz4w/X
I7Gn8vVTEiWLsY5oqgo29MqonXHfosUaurg6JxrAhY3QIUpKCDGBZl9Q96CNIfIjnarKXdocS02v
F5n60M6YwMTILURg9WuqF0N8+0G1u2/mAkV/DVWXvg9/n7OTtn52rLJHoKrwQ6jukDiMKzpLf7UT
qnx2TJukM/BKgggHITJcM8McX+0Az1j1q/YTgnoQ6pzkCXLkJ6crRd40/9FZAQqGfp5RfH8PJZcz
Cr5+5kryk3VLLBh8xfoUuxNPjjZ90SbMvoyohoiEk77+qTLNuFFhEnNFBo3GGd5RF8lrgAhe6G8Q
0wUHBSrYmAnQgG/xQpjW41z1Rya1MHZahrG1Kf5a0bYxfnJ7PmgK4hG36dqW/ucS6wlpi1VFVGt2
TmLkblmwTeZ4dw1WbVgnI4yD1S/uqKV4Z2YFpDg/hq0DOd5pvG1Q7OcyzghbtWkYzZqRdluuw7h+
dWKrIlIXvy5j6iPmBEaPHpmqWWvhzOwpiRIRz9tqCcqsYiJ76e+Y4/BeOcJipRC4N5Wj6B3rgdZx
emvwxTGdGfdQJ2iWZ/eYQ4IZyjaBgmpxS5nctAkpYoP7VjtimzYjNxRfraAJ/JVtjP+kny5BX53y
EJVC7txgB7RPgYulIJVADIq22wdN82zGvz0NkKRu3cfcLf6Y2nlVTvoWl7e+9ZiI5w9G1labwqv3
8VwePQ8BM/O0PiTYC4jOcRQ2M3twIA4E28C8MG39jS0NchII3Edmluy2EZZt7AQNtJG5b+kpLOFh
UBw8+nXyObvhN9usu9m515GJMTcqT7pZjvcmir6MEM8p9pjGfVMJdtk6eRVO/AS/7S1uMkjcv+c+
/zHS9l0VzSM5OIhTQcpEDJsJVU4f4dMBHnOG56qNjhhuTxZCJR8bB5NU81Kb2EeEcbekyygl2ORD
CW5U0tyziSdh4EZ5QJFAlA4BQ4daYcEZvu05enYaRCSiL9q1lBh17PjPmILMMQ2O4WwgDsKEj4Qr
l/EM2cUrlZ6NFk1KbOKscwWxjiZLUItAQLLljeauBlRDKmZZ6cvsYiUIWOPaVGvmyCfWhkgivPS4
yFt5+lUrbfEty5YJ4kAbzbbgY5LlR9VKdxsWj8ACn32V/REgdxN/fkd5wmK13IuJONAMX/UGmJ5s
w3JvDsGan/qMk9dmVkKM91zMAckp2WMk2y8TDZCrgAUOxCDE7kdp5hjM1ALKUvGHwWEIUBHRtnML
BoWSb1o1eCMC+PV2bSAo4VGRbyqSQndkVPAwYD/uN/rqLpI02G4Us7LYUqeuazNnfpuI85yFFyck
j1ZPwXYuT3WH9BirFNqngs+ers1fVJNNZrw13nTpR/daCM57Gf4ZkP2Q5v0wSixhSLAxNXs8sdhr
3MnCvbvDfKSABq+Yo3VGBQkd6V1im9BaPENQ/BRT+kb8JYDdiENj9vEgDxgV8ADGP/1k7IzFRJjC
Qghdfcqc9NWX5o1Mu3Y7RRNgC2b+iGuOecBNz43/WOR+vincdBcGNBQ0S3zuNSUzCkue5Lhvsib8
bAskvGEtwQq6M/OTVAHz4ByvDYQVOeEB0qAsJ5aqZwclv+KCzNq0Z7AlKiBdjPRvjoOwAPm+D+pI
PeVd8MKz1lq9RhGrf0+i8VcX4TUbq2erWyfGO9csW7cKCQx87971QLLHGKIpVk4VlIudIzJiIzHB
9cTxORoRZRlzLvFoIi0J87HSSMwSie1WMkvsB7ReQ2y8pR0sINfZlBMR5YAWmPbeCxk7GydjWZo7
0dswml9dOrN8rpt8jdX07prLO43U3kOMwS5xougBlLsEB4+woFXJn5QgIL4GWDHW0daZJRxCv675
2zBrMchkp3CnXidThcc4Ujw2axsXWQKk+540VVvgJQVUdldgY6YUciEg7wwaamNtSbXmDBpDUkYR
3VLF+zEx8kjOkRUuv/z30gw1mJrl5f+/99+vQkeuik5FrBWXbHeXHuDkti9CIrAWEZA4Bxf3ya3A
8/nLyzCIYZuXxV9SjqKzHybpUobhSJ4hSZEmxWLCTOJkN442LaZl0K9k4Nk0Ko1V6yOIcPNmWpeV
nM4lu1hnmJwtyLYP3ZCaK1O8pnFHDkY0LCNdl+afsIlml0vD2mbU/OvJ9uSV45txv5CvPare37Cm
3E1vx8W+6Ppb4cOlHXwP6snyK3Sp9n5SybbEN3BrU8C2hODl32PFut/NXn2SsX/LlsoIj/gDzjEw
0kV6jGQZfLCHdc41xoMqmT/NeqRviPJ4F0qftz0tijtWKCLn3dbY/fsy9e3Pdipr2HUwxNBavOgm
vOhZje8IbWpcXbZprVjUCcLa/BNXMOMdJgv0P4VxAKPCEExi5qBIeO8tM/w19/GvUGYMOnM2Hh7/
s4x8rlhrZq7qNSfhkRVTqO6cwba4jsg3gTSY27Bu7CXfC5VN7tS3hUa2ykQCJlfx1si2uZuk6ewi
ify6iMdz76RozHkUFiqxrqUg2E3OJwvx2QYnHyTzqeNXMUSJyTIOieezd9fFYfLjA7EiP/aCK8bP
hqEgImkVQe/awatMmkUw7ZEXbkn3eZJF6+xFO+5Cu2EtkczEuThJ+EJQXwrHl2CuKdsutXY8+y5S
UupJNdX9hl3RmpjCb4Rpw0FavxjtzY8aO+WzrtPTwMMFvIr2dm5bq50C8Qc3fuf6qbcyKNI3uenV
aDTvHmUwozHeoQ4zzypmbHviMayObuLiTVBkIZUUTcRU4dxfUnJVV2MHb9DGVdBbro45HkTtm5th
BgRWqM9qdtGSzdZ3D/lyU0SUBI7jV4DGeGGkyUsBN2DQLKdSRWvy7/e8zEKFT3Ia04+0s3e61P62
yWzmqsFN532y0sVMarbF/ClQwP5HGGobELRvQ2SpfdlFJnEhCF+Yd290U+0mgoZQ3oSQNXB30LF8
+1FlYUTxvQ8k8fuptorfPceNJW3nFpekr4X5DZTAyvGixXYcnnwdBKcyYGKK/IVxTggs4jtlhbRB
hfeWe+0fOdEWJ/Rqu8rCS6RY6BrUL8+m35WnkXCSLBq+xDTdLdVe2l4V2wjW8KUYbdBM9QCCQfns
LIWiNhsEbIjMOkL6uBCGAemq9gmT67vy/O/LtjtiaqPYL92nSTqLzowr3lywgNPw1tHo7Mt2DG8Z
7oX/XtxWfaKBEVtsgat48qonF5Il7GDL3jiMRAC2wTHZ1fmY3xUTZEroeVvKqt81efZUJCRXrOhf
WNQawbRVLfe7QRLIim3OBB9W5+eOVBNfFlR7fXEym0ak1CN8/e8lG418my4cfZM7JHaYxssENx1e
rPLULy//fvX/l3+/B1YQM3MfIuw0SjLQxiGBGiVQdmg4iCdodf4JLzmI7IQM+1xG8CabyNOnyErQ
OnmLntRGtypQOR8TAh+mQOJtrZYP9N+Lm/XhCV77cXJtsU+wRB07LnXVMOJbBSwNLqmlDeTPbCko
f5g9d5rFRHoCXergEsP2kYwjxwZiCzzITn1qzQGjgSrrE45CTDeoiwMC6s4zPGMyrXunQLxh3aB4
w1GarH6d43xcR5gCUBSzZ2vawoCTLFAnaJTqEyulM3RG/d8LbGoL9TrdcB/ZP9jz223qeIvUdmYw
PqbzyYTnsycK/OLYY4qcUPyeRnx/s4M8ZxBrTToptrOPgYcAQ1JUp6zJ2Ccg0neNlt+qi/M0mz9Z
QDwryrQMzDtZlAmVjVyAxNnE3wQdLzxnBibI6q5TFAFtdh8NLYadbn8qIGIPjWO+9+h3RdIBBIp2
s/XLTDwQVzPva41QaC19/RzPOcoachRT2R6z1NxJFEyMCtZtaZ2SDuG8pEBw5KnRCNCKETNDvSM4
khl/8HcaKHlmVb4OEnJFzRyUpSTY2RB2e3HWmo8mLwNGAIeh7xBN1SF7T6r7gGShlIVwnID/pgZ/
Hiv7jnBmP6H68saC8blFDrg9Ho3BeQhU/mWF0YdsSNyZQtQR5cFLeN/agCw24UpAqOPekswWqYBf
Qeign2MgkrG1CPGtqCliFHzOA4illQr/ErF18f32lGJu7rwOOt6CXpzVK1s4zMbDvLUNA6Fpf3Lk
dB//wTCqh5Q42VXUJa9xMv6YJfi1Gt+pWzkCj1l4qA3/20gdxKnhd2FitzGaATaNCg6qR55q31FB
7xWyIM/FTmhXD2QUznW2G63qx/PqHRzi8BC1vIVJdZMIHKKeQrCrPBYXRHCMk/Gow93gRv0BXsDH
YEBMsuJXrhNC6MkgST3nBc4KTyVt3QuPVFSeY/sgLL5wtLJfgKHuSPO1QmEKOqBClEYFB1NBrWyU
WpGXnLIqevLzmhNuDHfGH9vgrXOWt3l5r+KkJeCafYvL31l5+tcw3ETgPAX0pCse/oc6jzPYBXuS
hbigTT4GwIa0DdZHA+wtdttkJ7zgbzWmT3EdPirpHTgMeI5pLslhoCtXVvkBkuBdT/LDSj+oc88o
fRitO9jCE0ximyGqkBYDX3UyyZAkM+4YUHBfkAsU5f2nGXNx6F7ikkh+2F+8ubSp08DVDnb8xWmE
wqpILyBj9M2AK3TnsshVtOTtI3XNDe3/SWfiORGm2rmJYGJa6TM6ib0sTK42h0+VDwiXJLw87iP8
IVX7kKAcGjJxcbj0V6bpXNMqMdnLU2ROpj3TluK7ZvJEB0HeHj1D2RKUkj+4ZfgsAoNHmNExuAyN
fSgrBM85IXTULp5iphFHBgAh3qCc9OCu5QJ0JMCCEEsn80w+DYzAy/QpvA0GaMvAxLljMm+VEdJk
TXw0ljmAZuFKdHx/dhcLrRbLrQHI63l6SYu4Xb+ic4DJGlx6Aa1vBHjDAf8hre5dNHpPPjfDmzZY
meBu+sl/QjWwKV0HQ7eIvrxK7BtBzqJl7kBdHKYGW4y2SgvzKn9ZAkd3Vl1tpYUpMScfwLOje5Dq
g48hAP8ITGCfjEV8xWSge0/BXQOTXJOxw7BmfnTz+UdpcYQsh+oQeZ1j+eDSQOOn/VPr2hEJMMbF
gEslG4vg5vBSz/5nDN5hsr5FjvfK0F+cah1i/vCXTtA2jQNO/Grp9NFpnJySBXTI4o7QwZVwkB6T
ucsB0LOCTuZvrwTEJI8++teVCs3fpGD51qUAO84jDIToQtpLWcvnnv/Xzav3PnyfFP8t6/JoQ8Tp
krlBqmRj8rNar0DygAoK9JcJD+BAohA3aov0m+kw97gmopoJjEg2fof1WfX3hsKcGpqbVNiMiN1q
URWO0VaiZu4t/u/RY3AUes9gZGmHHkgx/rYU4sFR6uSQpy4/xGifS2hkcjCGU2iPH37J1TJS7RNo
5+/cqQMDZCObbvuHfAHycGCh9vyZmZ+joIhIg+QJaHMSM29sd05eXcbS/ckx6PGGiNXkML62i+LD
x2u0Lzn8gsn/TmszACPD2rF98gnJw1wGUi7FGsfEEn+yF/FNSSgZWJfgeA7z9Rw3hM3qyN02qfu9
XHlEOuwjZm2ghvqPDhszui6TRw8Htpua9yHVD7HPxrRAUG1NmJLZZ7T2El2JhXpV7Bl+fIlO3Yts
kUH4E9pnPqSmFIgiSVMA0vnl5ryhNtrZyYFCXM/9R+88A7x8F5KSM+HgW8PQo+Je/kRp93e010zj
a3XwO9w6SWu2a990abFCupxxlxyk8GGCLfJiWoKHDHhDoIeFf+JuQkH8phwBZXd+sG+7tqXU5niM
HPmZQ3bhAW34Wbr47TXbgPlZYGsF6FlwysATkzBfEjsF+OCiWM4eiqszBuxYLIZiOrjENIcJAfST
pKKzZn2Snd43YUnAjX1iObbpWhx4bu7g/QTcvG3Me8W6Zl3PFjZoszwz0VjQTkOzYdZS9Y/a/xBc
6rpFi++/THiNhAMzlsjFBSpXnkL2wat+whvh9rjB0idPqyeJaSJOOujdzHaz4M2bNTovHyWN0z5Y
QcszHjAgldJjD0SkCHpIK+5bHJBjGg7PtWtsWzX9QtAvt2GE9wV5btUR0KehyDFXJU2sZPRX5ESi
KvmV+NEfx7SZi5F8n4DYFovmjgryEpCKipedJZLYq9R+BqLrhpxwgQd+JfEg/M3PHSNagckii76q
BGyATNnsOdZes7nK3RJHSnkshH2pixyIFODiVZePl9rND4HiiprIfF1YEBPskX1n3P4dKzNkXUd6
pyT+G/yPsfNYrpxZs+urKHqOaCCBBJCK1h0cg2NoDr2pCYKu4L1L4Om1wNu6iu6BQoOfQdbPYpGH
APIze6/tM7ApJ+uljUdyI8WHn3dB3sD1ySL1ohfzHipWmv1B3s7MzVDHVKffKXqAXCM1kpNBMmD4
kxOuO33XIYVe47odEx3s74v4iWboTyV2+JZQBi8/QYwpIYzTlAEmM6YzAoOWRZ4WmEZnbh1lAQnI
qvLcZOKue5yRS02Spr/R34D7KW+b8nnpFMgaCcBLKOgcp7UeriN2uP1kHztVPyeT/BRG05waO8IG
ssDanAr/vnQZg0l42SK13ssWnMDkjDijxhXGL91THbk/cZzPmM9ROnuONBm0mZqdeHOYTDxdvsXx
DAkshZnCfAfB5c5NfdjrBK2eZ8v6WRxLHZQ13rtau0HtxGzNREjW3czvybVBg9X9eRmgn6AU+DSy
7Ir4De9cJD4RjMBHyIdGbG7DHnc6ZA3Kt25G2zhFTmqcyD67S0K6KNeM6j1/fyNWA6+65BKKSBd3
HUNQSgFlwS0e3PHk0ZFmY3roS50can9JAwr8Fdl5QZigzlMclsE46k9Mv1DCZQO6TsnnwWvjbS9j
AY1z2lkUwr3B/DH1WMqDfo33NR0JVPQCSZmOa3wkIOgCEeliH8XhjiXF+LyE5nsL/Wo3tHjpi9TY
JjPraDSR+JXoaxCMgpGUyeRd93nJjECajBuyRFwhfC53FPPJtmuLa8L2EoJN6dcb8DxGjX1ldMdq
S8G486Xz2phhzUzPQCDLceVnjwSEZqAHIurEOL/xaoAJOqKOqQAAReX4PY2oIiwXTG8K6oqSjK3N
CDxac5tykMU+YpM8RggLV9Na+m2BUhlE+4MzZo+FiQ61W/wgqQGfNkX/Yte/Tv/0gxcf6WuNSKAs
2rtcERG+QJUi+XVbzhURrMfEt7Lk2vUZOujy0OfyOo1b71AviBbWvtlvxr/4cjOaM3Lv7O4R6u1q
H1A/jPninShLBh+jU58tj43N75vlX+/9fvjfPqXJIxihLcdyUvn4M/iJq9PA3j/tONGHmoV0JhYA
jmjo+vyhNYCEexQMyPJB7Tr7MeZFlIL9w2BqfYrRU6U+zWYL8Ss7JGVLYcr0pc+EdcAybdwB005P
KwZq9t5ZnSlGWP2VzJygixmKJ3V1FxrmPmbZSJQTDyqh3Bs/1yXL/H7c6YFkEG84THZM/HVSIjoc
pvvKtwU2WAcIIomCHuc6lwpWFnJDwDgNCe6sGht9RdmRyBfMEs+RFjdp49w4YnykrodBbpFdhMqu
LC1qhghiRg+AwkB4vpNmdRmM5rHjimqhkzutoqPGFeh24Y1gNLoNDZTDmPvNbVyyPsId1dj20cSH
jLs0+068u4GjNah6D6izLR9B9H5htH3Ka2AAi5h+anOMQK6pr7ACHdOfRCIgj+uHaEytk4o6lujr
m3YImQFV4fuiA+x/NKbAuLZI2y++iE5YC8+Qkm+NBDBI3ROTgBCkqXgIjxgVsO+l8E7iG8sqQXSq
9Iym+naM+7/5NDkHY11hq0s0I7/UPMj21YJQRRnTVeTP5wFWDwKlBwRUrBb9ngc9sGr8PtgjBbAh
1pJJT0pjlDyZg3ygzkCMotO3nPBPmD9384rA7dgpEYyRkWw/XKOKuExmN9yFC4bmsNLvKmMzoBZ9
QKN+FWYmu6cKcIPdHIUvTlUHM21hqN7K5mStoSEr9tcxy++hda91MrNJ6y5Zn77oYTmKRt5V4a2P
cw8YQfUI6ODFjayR++dvNqSsyGwE5F1hsr5u2XH8gaaBJmIZ612UUsKM684OHq5FMRum9Sdw6gBL
A2OPAlqzkC00qarZxCrZ+YqNW6nFI/t7nGgRAzoieMsbIT2Ubri15HqeTjx8N2aYGmeG39WuVp9+
jM2lVAMQmnDkT3owbGGF1aZNzIcwdT7qOSwJeNX2CdgFiMwEW1uYHtxMrchkFEqhqdqzIS3GOr/v
yiQHHtsOUMFC5R1yS56GdZTaG015/h2q/r73+2fqOEW+gtWCT6MSnr6StbwRfp0cXPCx3K/rsCl2
9K003O+JRSkxzMyghn8NorTRgLacWwbM/+fPI9JKDuE0HUglzKcr2c3N2Uqd89Bm5cGz4BZB++0a
9w03F7wZsRO+9UxhjXQXURNSbRCCrQRuA7Zll6blg6znNzu3ngTBETxvWckRs5phgtj8fm2RGfR/
JfEtEO04MZO43WsJdLuqCkl6cVK/+4Stk4hQS35DPeF0kY8KvAE9SlMJdHtyyaJRbFbWfGZqUB1U
scaAj5tpzTDvoH0Meo/AnjPUIYV1aZkQl3y9rcXDsUNOP1fGiYjn+KjjzN2xU7omB2ky0+XOVv2z
1brdac2i37hTSqaS0QCr5w47alB7OnNWWDXuTbyhdF8RufGo/lZJG8Z8WhMvNA5x4rF5GmnUU9QL
zEUAscXR9YK0LjF8uLggQBtt14FsNE8nXekjc5ObMIx8lvykgq84dCQs1p6Y7vpc9n1PJohKkkPv
s6+leD3/vuEL1v98z1k/T2F020K7B6K3fvj75v9+3u+HZqddfvnVoUYZdaayjzaNEWLgXQgyabzH
uHBwW/9rTNuQLnzu1je/f/b74e97qD9Bhc769PuRzQHwz0+zf+e8A1itpBBIpNLVm7O+aTCSnav1
ze+HJaZtov2AGVXu5MFz08DGerxNVRfjB2uhe40LA4vZmv75RZz1eFTrVzJ9uwqiQT1OUc2ma+oK
68ze2vznGy+ynhN40OuYYq0TNlbpQqYgvhx+CT57zEcm9Kb51Zi6r3wxqiD0aW6XOQlmTY8vyNhq
YRYuEcFT0/K4WPCZWLww48Hu7gI2d6DOEJgIxJDB51Os7QOxQGgOd4krhnNDzWTx0CV+bHmt0+oe
/7JpN0GsfW8fLwWrp7/ArPnD2H9TBPVFrnfTdMkdr82LGdEqt3qf5M3NkhE/ZMz8BU8W10lmLoHr
/DgzXjs5Ll9ZZfk7a4nucmagzqCSw6DJmPRrceinfEXTnX9/Dq+vT2PVH9lbf/W1vrNDKH2OkOc0
nAPDwFwZye/U5hK37YW0MJzXOxs3PfPHmcPbGrd9/KZ7YhyYcnwgeGSq51FmNXiGKJNY9+aIwjzJ
pU32Z1ATiHIf+txvza2aDQXugOyFwb63QcFxOth9D+Yg8z/aouMsArwxVe39LJiTYlxYuHpbgiia
j7Lt7hnkd7uUX+YmXsYDVIFz2CKrt/z4zX7B7XhieDBlYJLNxGv3kfd3AAV0C1zY3xuLEJsllo8a
jmvAbvmF/JTsbLQ4axKVf3F6o/u+BxX54WvztRlAMA5C/6niwsceNty2uu6we4v4Pi7SA/6dL9j6
AFzbBtt6Swyeb3/HLoQMIoqGQ+PfG8ub8FpoZMsybu0qv2rlIyUdkGlJw+uYhXdwfI+hb2afSpNe
nGDp+IgULSjgiR2Ay+R7Em+27CNINckcGsglaa/r6C8Gop3lCi4Me/pTrnGMRftcKVwNmG8JxUzt
Y+Ev72lrXPURvviyotCcOoROiTtgFKBA/F1kRyHkxpi1JtrJNZslIy0zWfH2Dsoyodb1eX+F2IS4
7yU+qXm5Zjs9sKIEyqlSgT2KRGWFjLbDNQXjhjLJSUZ6pZr4K48aNEe4PypiINhkE/3jvPUx86Ze
oE9qPbxylhHaQX9T9z4uQw1hYu5eG8OgaSvwO9SMFmcyK1FFrdU2XKEJK+IG1gCDXgv5fVY5xU45
1aHshm+7aecThzMbB2hmSrLjtaGx6TFFZTWpMsjgB9dTgC+OtZPKHxxPUacY4rNnOG7V8a0rj8sa
xl5FxXs8muZBufOTboycUDlCzPPiOBJ3fQCmbm9q8CjUZPO8VwzsIrMJ2Nlzk0HM2xVeCVy1CsnF
hhWPkRN3U1w3+ykCrtd7R57HjGKSNDnaIzczBt762KQ+u/+SsC3HZ0zsZ3Qo8t5wuAGF1dyUYyp3
Y4zvwKc526AoTQCXkAHhJIHQEqtLxBdyu2ebeQabB2alFmVs0NtJkKdudLWkxLUOFYcgECW8MDnm
0Xz4adQxz9YNHj8vBgjzbFZLdLGLDIKzd1c3dG06QZQd9eIrsduvkQw+IAFskZIsMAUhkdCle2yc
UJ/uTWfiioWQvEW6fPJJmIDCFe/N+uSKhUEigXJE1Da5ouvpmTnERkx26RQOxzCpbI7g5FStoGCi
RQTeHXaFRCqwIipsC9WUXB/KrmDGdoHvjh9W/p1oB85LBNIEktoldohwmn194/h4qbSv1X68JSOP
KYzs9l43vKa+9UfUHRfFzDCiZepbTvKvjxInUep1ZCG8nTLmUJOyH7z829eEUtERjTSyuOx0ey8T
hTCJ4ZDtgdcZypUrOtFvxEt0H+Y3aDDaDSMrMvpCfFfxVd8BctYD6m6ewoSQdSaMaNMGyzd58DJf
O/QfJP64AbXzPWPbYLLEY6lKfNp29FJZEQtta87YyW1jx8I4SarWxrJrnkhCznuNrFZ2r6lLhIdn
vCXKyPfGNH/LnOjveVm77oObzGkg1vKiBJBgwaU1JhXhAtHvFppoFA0Azuyt4Xl3YZ1/2CnYVhKg
H+GOHgar+hxt77VpXWKDKqZdJqbJ4clxPCRVnfOiivrvZMMR0qrbaacDKseUd0OcKJyb/IwMn1pL
tA+jmV2A/T1IdA/IK5XJorfw2FdVHyXRJo6WTGfB2bChMMi1mbayINEG8Bmiyc5Lg3RsdoXM/saz
fLbGEo/LiL7EqBcyMCwJmmA6tChqUVn4hDEN17bpPQLizK+cVNyPfX1xO8c9TlZf7T1R3ZXN+IbM
hRwiNij4wVkM19aOBSkHOPidAxX9RZWWEZQ+7vx2ghlakKLtI2KQgjU9ppksoNY9eGwcfdt+lgPx
ptxusxGzQ4m9sznAverSnt7nDwkNZ8bn4V5aLIfQSqA+lcQa1gsPrbrnvtN69b7BkBwtEvukYfW7
/M+UzCZ6SiiX6TTVm2HlMi4CQKdRTnfxvGKEh/EMmJMYH8lmptIeF8mZC66OaVw7Zd/MEY/8xbXY
bUYNK/wCfVF61iQPhwyF8c5643Wej39KOyiCoi77fS1pn10oiZ2zDKeitxg6lzsBJGf9OuTN1z2A
KxiSW4S2mT/VB/C4yXaZYF8VrDUPScV8he7WZHYEejFyjC/ucuOYWbdDFb4I00p2Nv4Mbmp0kSYJ
ULkeUcztnZ4UsSJX1b5BBQRw7ZC5oH3n4k85c6obfvI42eLYkvbKMeEdp0LDPNXYwyIPmKPjobUm
7AnWbm3eGUl49DtMBX2W670YhpnukU0YC4K3NIY86WQpwjpE4FcVcRZI25hW1t33SCl/1ZLoZSa0
q34OHioszafImein2HGwb6j63TLmV71YcRFeequTLtoVNdsuaVTPigTPUzl1EFwr+bJwNDJXNwi9
gT8Id/sSdlBwmeujLFkqnMhOgVNZlDsnMx+AxepHJ4OIFC/9S4kaKJAss3u+YmhQBqd1s7PRvUOa
IpQTq90hTJvv1u4DX1rzxvLh2cC5ZQuo75sKY3xHujWzGnW2O/YYdpalrH2pir1Z2GwOACxgGSCv
ApjLEDY/7VS+hzL7mrMxYqxXPY2hiq6n/N30wX5UKK8YmKl4S08xHoZwVQZCZRyq7GCy7AsYKOL/
1n6+603ibA0GWhtn9slGkv6ptortYLDYwxYTY5FoqzsZM29q1LdW7YIAgEOSWJ8dKdtU5XCfF5aT
gLG83VzFT4uZqKus668neH4BmFNxLNBZL5PDDRUhnQtz79pj6llM8s1FlBUgQd/SvY4nAOMFCjn4
XdhoWNI0+jx4cXshsXyiRmhmbV/DSGIo6Al2WD4cW8+PaMjwHWEW+Ma8uuzbNZu7DJkYWwzYeksi
FDcJx0uRhfvVX2rtSx6V9/7EgVaiI8AMy6u7cN/sW1uAYhg4gYWgNfI+va6qD97QYuTpwseQt5vh
NS84zNEKR6ToWPoM4S4icOZaq+IdlkZ0mDt9zQTh0XfmS18QEw9+VnO7+LezWUuGy+ZD3zsq6KiL
zkx9eI7lABNaQPt+xdQ+FeXV5LgPoRNJQgjIza5mm1fai67mjm9a1RIHIbAMIHWQiCDTLiRp4cUw
eOQ5Lrj79QFasG+ZTJCXSiB8z2b616gil/4JbkZ0tEkyZ89VIpPIax6dYIEaXWJTTiJeUk5sUFjz
MXf9b/gQ6ZVhM+d0BVqNHPUJKyO5FcgGkVyZawlJ9d25sOnHBSqb7Oyg9pznmtGXXc/GVnjsRMQg
PxXhh2RhtyejM7elztm4MfjbTFvuCygzStzkaBgCCoC2GtKbuq0T/DgwMhyWt4ErNdtvvOkpkcFP
hJptS+dbKLt4cyoCa9yMb6PO/JOBL3Ms3l3DAQ6BGmwwWwDuxl1X+O9p0atHYQns5Gl7N3rteC78
trpMPmsdBuZEcOWfHtGdm2WNgSrYDzDygmxqqKw4JDPPiCotmuOAAJFobCN/dA29nWbwmkByeK8E
++jlyfs0R8MdOG0yAo4IRSDexJjDYkwyxSi8c6/XAUFvAtIwoCebcwfbJVlhow8+hqsVPZjzCmev
ucGpoMjCPgh55SFshgFnm8f6esoUtoZuYgOAOHWTOCRDEvlaBvPoOki7pnsYmibxCDF2Vs+fjxUc
wyYXUI403rdIrlsaCAG71a7k1hlGdKcqIE0N5EOjISTDmmrfgBquUtZTDsZSz51m+hFKdOkrNFmk
qzjGeN0NdJlmBw+dlOpsU2DiRnL6wOdQFTjuK3k7RDPi9KtazSoo5OhcG+wQDNWmzlcWgQOnGS7l
tsLIuuv6H9r4GpR1ui2WTpJrXWCsBhovuUwOeYGR0QN13cfKAK+ONKGf+qAKO9ISqmGreGEhGhFL
GcY3tZueic/F7Jw4ZENMeCrH7Nw2CqAnjFO+PYQWXU7igDuOiqdKPh7ZMaOFyPKjblllSnrgcib1
zMIBsIkzwzh6oDKVX9xGo3Wk4DIPRgFqqDGL84gLzF/IqXeSLd3HcpJ2fGUYUNToAeAwh+ERBOE1
qdj3cI8/a7dJyUeCdtc39RWbpFm48tSxmizq8B6VehJYJkqTQfFbCzuE0TpvjyWj4SBMDB6HKn/u
OnPYWonL4DGbODKrlZxj43DCDojT82iOPtNCCT/OisgEAEVI/deiAlb3GiPNLhnGT0uV0HFdx8ag
ky3ZQbX1S9X0Kmi9UW4EiymFktITl8JJGJcmrYIPH32pdnrrWOOOcGepXsKXYcY8ELnm02iCdhi0
XkGYej5YMDuMlCGeWB/dZHO+zOkD4VAsUhk+MBBAe6f6CzN9fAa9hUZtKe81Q5SrwXqKlrgicWRi
IG89g05pd8lK8zYsixEmQepw4PyXyMFP2i/6QuGebesRft0Ejbg051NnOMekbl7iUH+7GBTy2AD4
jbl9dhhvThpwUZZ9jJNFppxJdrFtNqSyhdCWc2wVCToGAskws6eNd/I6iTQ3Z7lioP2LnPulYJdd
sZdSsEdY6PAYANTxR9s/oQ86I4me0qR+Uz2vRJmZF7Gs2Z38Fqlh6kfpF2w2UfJvtBH9EPR1mfbW
LOYTAUAqQKv83JZWdmQ8HEPd8IMK4cMe8sc+LFDFmUB+gwpmP2aCE0yHJcAa+6exsntWyDsv8eTW
19xhViExU1T+XTsSf0XExnU9sxPV3gwjkwcB/1vv6sTAJ4haa0/SC8pV+iGIgTwSvBXJg6ZI2OzT
879zS4Kj7a19+4igcYyCqkDsPylC0JqSypsfguOi3DPDsLdEjr0YEzM8Iy1AYrFA0qM7nB1WW+RO
QQmX68mUFAlOtfQO0yqpgzp8KJr0pJuCuhcZccv9kvUTCH+rUCsqOUSQ6hyodeuYte4S7SALtgfk
vJ8l+MN9ZVx7lYOdLJotAj0QVBbq1k7J0nZmmexa1h08EWwiUqWxiUUR7VH5E+oU8ZCYsymYGZBN
0kxxirHzLtp2Oi4xNR/9xzJwo7oQypEXX6HeuxlknO1UyQ7aRijdChI7CVe90dVNkxjDLio5N1wX
FEDXrcv++XYw8m8YdYACkKs7xn0txj8koRvByHlKXFLzq8TpEjIBRqLTuqhodnF9vYoMI56hkw+B
zc3c18yNPlWPcCpsvA90iXDCHVZwWWypTUf/StfOdo9+LMkWQpV5OCzU08bUX6NVW9XWWM3T9WL1
6J9qRcCBxf54BIhSrXvVWXZRUI7qhjTb/mjoDMfu8o72DvoPSD/mAhEGyCEKulAXV1Gc3SCLJOTM
bob9WKs3ChX3qMOEDEvxFrJxTikJg8YhjElrzk4CnmaUy9qEAj1IrsC5JMbNYDSXUOvokiPXoQPC
/f2FjRtbq4FgTPEAolcNUYdz/jn6aynzKMBcBvoghB9IRwJ5sIAttE7zs1LcOapF68I4/QBCZoe9
hUUUq5dNN/XRps2jB1no9JLSFcZyhsOvl7dinY85I/kJJRr1le7CfU4S/LGv3dtmnm7gDFhbAyFD
4nvszu0VXxCiM4djxv7b2GNqpQWULJlsfJbEHMH3yiEbmMSmt7jd8Vhl2ByL+RBjVp2L/TIQGtOt
QU6VmGPCymvCYhhtAj3yIbXdaBT3m2IYoFQBON91UGZrd2WoNE/FAmxF9PnfVravONtPqcu0pE1j
Ywtbep9rbSKEnF8nm+eX79gnyEGfMdBOlSB+w96aywnaJ4GMKWO5W66652FwvzusUTsGkftJAkjP
rYKxji+sbT1x8tHoRyba7FTCD7QjTUed+wnSBjhP9LvP6P/gV8p1xeOpnWMU+amw/wAfvqsodoKo
Dj/elCuByZRxc61xpFUrALxOk3OOBAkFxb1o/Ock02/xiNgR153ctPWEhkEyV0ylfLDsidGTsa7O
mQU0FW1txkBkaxQegqdJRodJInEUaSMPZMQ8ceNR2hK0UIcITNKkuNj2lbvGJUhjEAcdLTxCs52d
ExusWcPBwvVROgzdoVrye4am2H+QNvwq1NHzUXxIEBW5ZVCNCxFd6VnLbTQRRSC66dos5HBiIhXq
ZgzmmELTE9sRwvWe0eJNnNFuTCwMvYRBUcsg9xgXPVJRw36n8l2u8vpPl6/l5lKOeye7jyomUam+
J6HN53KTaDXMD4zI35iQX4uEaQv9OoqlOXkdgAseI288ErcQbUN/cc8MHDe93R5NbeW35LoFlq9p
v5z6LopowyfMsDtosO6+EEW9S8bZ21nSu+K/7hiKQR+XBqelisnIGsuHeQXmO7FhgOJEY4Lg6BBh
dNnENo/4Lho/85L6sCfCq4iwOdqOK1fVwNl3UO7Bb2WBbO6S1qiDUepvAX2riRnBkYo3A/Ogtl86
1LREyKWnkVggHBe71sEBnvuT4n5lCqhQTNvYl0d2Rtvpb2HQdQ/ghW3uDzouteumgsvSYHXWnTso
IlzHBAL4Zv2Ss7XkQBrd/crA4JGzChvzBEbhp0R8/eRnICyk89yVXXG0Tfk3M3HHSzz+2sKISA7e
iThyO4oY+cThC6mj7JBwnKMxO6VDK7apAV7K8q35xPyRLCV9ch363BByyd6bIbx3gJcNX7nH3FQs
qxlUpiZ6IrdD+2bkaPQq9kSYlsIAU8Bz7JnvqvC+tOnftI19Zy3Th5tnIPWxxdEUWj+WoKiDYcCG
18Hy09xqD2hp3UNQM2ocHzV36JiCKWzwBQJBPnccVYELZmJjchKUWc58LUvCA5Cit9h0HqIOJpyp
o2BkNSQH8BxWCPyIgbG/tzosluGFOFlWIA6C+M5sb6LE+2OD6IbBIi9kQH3ja7sm1PreZBcc1DPb
PX8SVwNXCeuUpdrMOTPSmd7UabD4Oy1bK6zWJAqfIMMlm0pR5SC28hyWwJWggiu7ifkRxaQy2vBI
7hIw4/Cj9Uki8mb9g4yo2aNZ25pjdxIiq0gjG+pNrCXfIGbdwxDV6SWKrc+54CaV1fIRW2wrw7w/
WTPrXYtROv72ecTgwnu/bwrqmjNSIFT0JU8xNOpmriHCIIT09MEwc4zTLKN2o6eCmVnNTZFcmCn4
B79mTGbVbMeJDZu3edPoQ2jMl7HmqUlCiXdMWvPT4lg6mBVEiK5rL4i8U1K1hR14U8uqMGIY6A6F
vwaGOceodhH8jjxB4grePmcBvqw5vqCNvpPEKaN9gI3X+H5QLvi7pNbVAVXqR+aa9qFC4SrwTMYD
r+rcewcW3h+WQiaU+hNJBC4wJtnM39ZQAK0p7e9U5xda0CsDfejGa1N9RYxFc5rs4tVoF+tsOhwv
qI+eEU+qLTNh2J1xm9xmWF+aHmSI1PP8YLxXjh3tDHMWR53w6l05cB93fUFscdLXNwm/r6BplmLf
qAJiDmaruChv0/wQ20AuVU1raAnH2EslT2afPChjIHZjNUWBgKDbWKq/ccp3W1Z6W7pjtm/LC17y
B5364a4Wr7KaIQRG9W2kkFlIG4bpWInvIm+tbeyTWG5z1xmDkrum59nRitzaZNZ8INzQtzGnArjB
18LEtmmiP8JzvtkgwtYpKKVrIz00Ma+bWgkBlo3yTgjrTkgyOAvhkrLRf0HrXfYz/qlpQkQgzOaB
jBFNC49kc9bGJwiPhOVOCiu0Eel1LZELwbPZs+gkBC03jS2vN8UHIXqsryxW2G4SX4NrQ9YN6H1J
MWOPA8CP0WUOjU8SZIEZHbM+uW0H77GrwxU7BJbEZ/eTtFVQ9ta7rxvouQCtMK34G5ZsxUFVMYEF
ERfdMDeMCIv02DWxuOAATkbpXtagA8h07tG2qYSy4jT74bVZlpKrjtvPNFPwJ75zkciZqfOQU5yY
P4G+9BY49QhMt2jpHrqB/d36K4PFv5C4TauEVAD8Y6pvMVMuFcNpisiOEZijiIZjrdinO6wYrKl/
s1rD16K1jtncvKUsPRZEM6hc871s4YJMDvt95A8bJvsMlQ26DV36Jw92tFshjJLTtB97c7kwrl/9
FUP9jDD5T5vYpwQ8/oPj2DdNW76hlYq3IcNgxLMEcTb0xHuJ0E3ot2Hp/SNeN6CDKQLlSlNuRoQ9
C+OBKCvzbqZYUVLWAQa6T1tkkAMBbpwhLDpbtEX4HGLrAjvl73hr2l2yZ3PJrYN9AQylieINwAuw
IzhqvGhYNRDzc6M1kgDq1j3IQiBlYzPPkfXo2w6ud2vnKiynoZUj2Fyy9CDb1gsABKJgKivW9lPj
3YhV92+PDtS3MSy5hpKfCRQBDYBDWFyZzEQ/kQ6KEx39um0wt2Nh3LfqWBHMQOdmnHo3JqPz4q4q
dF4W0etfuTSYHAXaQ5b5uYscDrBCX7WVtar2sq0Vw3wwu/4Ib1fv4NCRspGC2BU2GFS/cR9GAGod
8uQjQW9oi4hAwURPR0ayAvluPGGrpOWBYA+Bdu2Yhs/eoo36tl2sDKxR2oNrE142uX9E0hXBAoxk
JxrrlomV2ifB1GN0IsAcnJdbA1FGQQy55nroWaVGRPrtMDO8I0znH5sHonRXdibPa78piG/R2mZ4
dACLBy6L8+1olCEFcT8fI367h5YVU6WXQx+X4YHA2mM8hCiR3KXZIX04YuN4ZJ4604CBKMeBgBNg
ontgubGZetaz3LP3pG4WBAwwsJjc9NL6mdh2RCEzdGAeRg6qDCLHxjHQcA46DOdxKv3BhgqTvqj+
xAg0qZyCie0684i/rptA8pvcR9McfrSkRa40aivjgVknbLc6foHDQs1aem8zvMLdsq45vayhVKYW
CewaR/7CWvRgkkRB0PQV3Vd5UpN7vUYQUNm48NH8vTkrcQ4xa2/surqlBiJQBQfY1hyKD9HgbW89
ojgnMZ2tcnoVN+AxxgP4aJZ8GdJtxwMer/RNjjttD2TCwM1ApmmdE2iHGMcGBbxdUGdS/sNbWpby
wZROeJi3ZuEmu0FTPIM58c7TgluNZOkgld8a/AZwDfwxZojAhT3ztuims9cx9pbS9ZhPmkiLcVvg
SjDsKH0qc/E0Y4cnPj47GVnILSTMr2y2ETofdT/fpEQlbMt0lRcqBlUFgDLbZUZSY5MYajhoual/
SGsh3YTVQUTpwrhhmWBBmNM+H7gtI0tscjpWo6RLX6zc2HnGhJiAh4mV4UG1g9FJb5acux35OQdN
vbxY5ISWUwa8257ObcajwhPOC8+3aBt35t4rQ2CZ5WPDbhWWdYsounWAYfIcn1X+NsG/3GXRjbLc
L2WCB3SqeSfleKHhb0jF4fJcRm9XqOpFSPLzfMNkIyAYtsc9DL2WWEFHdLtIoajjwffQtgqxPFy4
ikFBlhAphd2C5syXl2Hkp6t7hlZN37KBLW+nEP8NLQ1wHoBRQ0rKslvtTQY7KPhMAiv24D2IooVC
06PaaKMUwbCPgLJNONzHVWvrUunbxrdsjARE+vBNwbibe7zhM8P6Hbz/ozivP2eeC0g4+YsNM3Sj
Vvx7EaNXztpXlJT01lXyJVAsWV31ha8hgC0QkeYSXw9dKHcLaJbWWq67sZUnFs7LRJ4ZgcJiJvgd
h8KpwjxroxYJ4oZXhJHnI/BKa59M8Ef8qLtow/6yQRLDdsm/rBzgQuKWb6tUVTkOd2MnGfsjqxTO
hF6gHQg6C3FTKHCTQSQZECRkHcM756ETZ6a760dUP4aVf5Yp25cp9AweqKzlJkWHBH+KXstT+PQr
9G//9j/+/R//8e9f+n9GPxWY7Dmqyu4f/8HHX1U9t0kU9//tw3/cJF9IX6q//e9f+9en/de/9I/j
/mH///yEm8fg6b9/wvp9/OsL8u/+5/e1++g//ssH+7LnUXY//LTzww8I+f73H+cnWD/z//d//o+f
36/yNNc//+vfvqqh7NevFiVV+W//+b9O/5uwM9mNG9m67qtc1PjnBYPBdvBNpOxbKdVrQsiyzb7v
+fT/Iu1bLssFGwUQSWaqnA0ZjDhn77U//99fNKfnr+jbNzT9/78/eXpL+LsbP4gDplrpl+qXv/ry
VtX/95fQzP+aqu3oKtNNQwhL++s/3Zf5GWH+1zFMqUIYswzhGPKv/4DPr/3pX/2vLeFHORiGLEs1
VPuv/1RZMz2l/1eXqiMd09Il2Yy60P/636f/6ff78Xv+JyXuPCNHqOJ/bP71n/zbzzx9Ost2QBeY
/KdL3oqwJO8hf3+7AJHh1eL/0YivjI4lxsGNS5jLl5ySCCdqwQqK4NjP9P+h4+U916gWrpyySrHe
2d57ijdpUzhGeMksQpkqegQnrA3ZyQNVtYWHTEiRvbOUEd4dp+vK0fGMO6Lco1n3lxYqgBXQPWf1
j+/++6f756eR+i+fhm+Ypq1U2UrLmT7tPz5NBLzYZUzoDhriSHhMoI+9KSKn7SLyjywavmPuHcjn
Zq4kCuDTrOIkjWwAQsxbYD6QhBxW9V2TdF/LodOPYdDFG8qNPg2n0TsC8vOOnq3dxgMSdF/tzOdU
fc1YQz/1EPb245B213btms8FXj5aV8m59mV9g5Omw84e7axSe/n9ZxbOv31mC62D5UBhtXTO139+
ZtB8qV3mVXuoWaXuQxqFrtVRr9K5WyZJ9cIaUaGA0XtHLRvzQ937OyvXzHWhRcQyOfbb0BafGefi
o097O0+0fj/yqY9SNNr179+rZn18r7rGKWZyVnNyG7bGaf3P92qwvOzizIrxqlywp2sPTlpdj86U
ME3B5ho+DsJ8p0F5pL5TnAhvqmh07g2dYienaXDwGrpTQH0Y/qx4PKMz1zfJOBUwpt15Y1eJs1W4
haLLVQK45JlcI70Ojl3oyzWpsr//SNL4l49kajbDsMW3L6Yr9Z8fiRzgKvIhVRx0km6e0JDgHsWg
sRCWEm8yE0TGIg9lcwCAALNCXce2bxznjQi174/mXU178qqcG+q1NkUapAJgV00bHkWEyzLPxPO2
wx5GpnEfK0uCVso7jOrRzURCHTyBZDxVyOnJu7La5EWGZJU0hG0qcbmplhnT4dr8/qNr05n109ih
k/lsGVxphsbGnK7Gf1xt4HZw1GRuedCLz1GAWDGisvSijeYiZuV1CrUovSEBK9+UjnMEdqSdfbRG
ZxjH0cKiBrTMEF5NibflyvM9Y5UNSnLE0TlsFDLfdx1+E8yiXvyH9y0ZcT+8b6kx8umqTlnLIFb5
5/fNa0dTM9v4ELcsQXHBVWdmIO6iConwrLiHn1nQEjRGRN4KsaB+iutiVXKC3vZwHTsDUhZkXHQZ
jX7tapZgRQE4OwzNfJsatFOUyvLutSLNDkMNeoiZk9jWSczqtgO4ttfdZNylLuafQrEeUGUHIHKh
ABWayXKiCiv7D8OiPg3iP/9Q0jB13XQgNwnq4h8G+YQv0R9tgPIuBsgJ184pFvqYVHq032p/Iko7
R0SIz1A1iB/Qok2RxC5TCziETjUkX+JMvaSGiZF8lNddIpq1RL9/L/Ow3oEXYTIpnmn5XAaZpqs4
ld2RUEyc7IWXH8EvPViWXz3kdjnQ+gr7Ta+4NMUULTsAzE6vzcF/yrJo76E9AxwI6sZrs+5mTCyy
eiHOPjE6Xw2KYn6jVf3+LP51/OQMwHooHU6KaWj6cM9oKt01/Q4wrVPrW3xA/aNZ6BMJ18ZlPe2S
chtuu7AjMpXW7KoXabN0XIt8FP5qSX7CxW2xv1h1FR+1XIuPrWVP7v/poVu7yz+8X/HLr2mrwhSq
ZmnYxAz58ZYtvajO1DAd9x2MoEVQ9doyDAmzCi0/gNJqDQ9wrABlxPXw0nb9m2cG6l4JWvhvqh1e
bNIdrotSDuu8zKLLfExLkp2nxcox4cfbRYYTrmx11E1WFREtJSJrNo3minNtpj18dESbpdt/Mpi8
P3EbJ5meoPEVKmTqqdO4FKdUYQSlne28y3Sm2nsadoAwLn0izOm+QVISF+b2V05tkmoUWOpFTCY3
Q6CT7wvkaV4jxb3U7OoQoL+gp1KI+3LyPl/VtZsfnWocriLymR8rrZqmvWbLTTrM0NUa1dRmGspb
YQXGrgyMF6fJs73dDdl+fqSQ3bpmtnXUZNvheqoxy+HspQIfDM+VhFEFL+WhaMLm2Helzk/bWFfC
wOtC74Sow85DxxoADq5YKPfgUYSL8QBsoBrb6mGYNpZisRSDZL2Q3aCimVo5KukxQ6MHTJnoYesO
Lj7G7fLU+LVKW25QENDmWFirlBoz9Zq1jOz+Mm+mpXVnS+wTHEGzTPcS1+eG3K6eyyQYblrXI6F+
iO6HgMC2akD0Wnl2e/j9uaf9MnLaQjhMrQzLlKbqfBzxm15mjQaGfh/2br2UpaXcdq7/Ho3d8JrL
qEcnaEF4QDG9Va1Rvw9Ll7zibHgdDGzn+LmsnfDS8IAsSS5pdFr7MNjHROHtzSi39/OReTMwPfvD
sG/8MvmwpS1gd2kGF5CBn+HnYZ+vvzG8AmVgaBJLv8QLRCUlJ+uS7JTqphpDf9PI/I36XrZVHU+C
FRYrjIr+MrNguAGWXURY8Z+cZHQOpm9MmSS3Kaf0VVXrw36wqvZeGm285M4PsAcvptel4gU127PT
NtatNmri1BrxWyBRYXY2hqQy42QDkRKsHS68bam15roLCbLnVG0PheGZewEWfTWEQF4aFKtXeSuq
L2F/bZHTswoKJ9/3WViz6K9jYHkwYy3Vu66xHz73qjKxTt1k2USe8jw2lITyvLHPkZ75F7+QdyDf
lePvzxDjl9mobbJosRndVcEcz/5wb0UK3hPbF1g7K6E81kBV0nUjB2gSx/etbuFKT8ZXJUnqRQ15
es/CJJqPa0GnUiPIHlrpaXu1lWKv9RqqntbJFkBK5LpSJ7Mgsbq3CjXx20QNPkUUqKWvag9913f4
ZvBtW+Q2rvyUPkdtAH3z8b1Q9+iGe+gn6j5RmhIkL7ssXZRt7I04AAuMf5X9WYZq84jxuVwrcTCg
zZakgdfEvKi6eRv0WXnTS/kZG3GUwt0LpskNQx8b5Mi6GU+wHg75wkhuwoZaYqxZBN1Nx+ZNTSn4
99/1PND/dFu3WRpy39KlxuqN6efPJ7RGGmpm6Jmx08wMrI0Z5o9GxWRYG0fjWCLUflQpvISF09x0
ZZZcgIaii8D5uEDqUJ3nTZYhlGrbsFzXbePuuZcHy0JinPSV1tklRVUZGFRlv1UKbdjAMZQPGkaS
KzxR/qFsVMbGGlSUb9GaLxPv1nCcYMUF4CN6Yddx/7TGm67SDx9aCNWcJnAaOjb1w4fWIdQL8i+s
nR215YYpYrvQta5Y4SeiKpWL7gRYCo8Y6oc/3HmnicDHfxlRkmYjaBKOpk4rgX9Md6NocExZ5uYu
H1JrrXNJXoYWbkjBjN0cre3vf10+07/8e5aqkxyM+k/jRv/zv2f4iYdaD4iD2xbmtmetsxMNyd+s
xXmYue33TeSleONoA67DCKkT1kOxo24Q3aHBfHX1UH3zYKdwh1RGYoyG6BCbnuS6me6s9NgOuTTc
pd/2yr018ZJR8xtfwN+ohC9+ER7S/iTP9LuwDEeIIUW2FeSNPfTes51o+YtwInvDc8QvJXqyNgSt
cYd70FWglvFNbfvlPnasnO6aUb6mZnDdDKn3Dpu0oZg4OCdL87FudBJOshUETCmwPfOCrMRvmU89
Xjjyd3gtrWNTUSQ28k58Sg3raoyG+NXxw41Kgf+Fch8t56p5BKnyRl57v8mt5qkue+uoV4B9BibZ
m8AwH2pptfRCcHbWpF7swZxlNEDA8phB/5gS9lbb/fCsZm5INI5asm6OhmcH5DO1dcM52BIhn9SD
bPGNohlQq8OTWQIym6JzSAI9G31c35paQikkcXyBjdC5LYAj3liBsCiPDLd24Gj3YJSH+3Cnx6Ta
UuvFwKmAjZqfaqPeQYire386o369e1MmYPovdFuT0prXRf84gRtT7wEMS3un4xO7HhLsR2XvnXrg
flTFXtwMY15giPomyMuXyMRCT0qVPAHpePn9uf1r1YmFiKNK/qMqJqkG/Hxqu5oTSkESKx4ZdM4u
8S+sMcPn0nBfgniKnUsFcYhF4px9Vk2xBNhXQ+DfkqeEUJLbPA1IJFjEC701hqmeg9jFcMFb/oRQ
axepzUYQitEYnFHUIzAFOMEL1V51VYS5uv79hzF/HZFsUzUZihxVpQQwFfj+OS7k0q8powBMitoI
M1/FTHdjdLa7nzeR4T3RnDA32dgVy0Qlp0EP9CnUjGPIMeSptkLyunK1fkgYU/B0bLPyYZSJe8RM
30P8creyc+3bIXP6x5jpcyAfyvES1tzk5hkr8erB1EaacljC9E7zlH2oZuFJEc27WeT6yaRpdQgU
uWiki+C31YBNRP4AL0SvHby1sfrGnBXG9nRBl/YLzrxu1ZHzfSU6u7rAekWgKFKF67/375jxGlUg
L/NO0NtiqWOYWM6788blroCKa1GphndEWzBh8nW8ndM1Mm/wOgGnoOAN23Tbw9re/f4nEb8UZWzb
opzJLI8bBTe5Dz9JqLiD2iomjMxWT1g7Gkm+tMWVE9XVjesH3zcNOL0pkkCZ6ueVYHLfKjfRtBGR
JD5APPzhbU2n9c93ENvWVQeRnDCp636cgbYRPObQzcp9GbTapm6A59dFmNzSHqZcn1b2TRzST0or
t97CP4QhmCsIuP7wLn4pktp8O7wFqVHloMPwYYrGgtIvK9EWdOumCoYPJqNORl9fkYFpg0NRqhX0
intAb+4ZkW//GEhUSjga7onQTO9zbF9uUBlXv39b9i+XkaMyFNhcSBo/nS4+/GaKDm/EU51uD1vV
W4oEkU6fFQ9EgPhb7BbQ3hwYjHb1WnuRRICjBsuqm8pEkMcvYNK+VOog37SpBSxRTEwT+EJq+Tou
oglXWn/ftQMs1vOksa2BppUY1vKmcJ51coX4XLF/9Jymf0joLM3Hw6oZNkj+sJSNNl79uvtSp3Z+
U6u1dgtl8CE3GvtZgJdd1S2YqNogHHCRASDZaYkkwy8uskNUWN5iiFLyW6ZjZawXdBWVl6Ivjbuy
Vq/LSFS3Sqbod5UMvUVtgLOSBrQZXIf9zlOua6DPaL4b8WDnKBiFH4fPnV3gMaik+tp72otH2ty7
05ZHPGvRVztIwUf5SLliba/5mbsB+m9s4Ax9BhGu3OmUbjaWVWgAnqz4oayrR55P3n/3ApY12uL3
v7pm/bJgoKZED8KiGoyNBgP7z6OnHimjVaPiBvvf2ke9LajPd/6rzwV5kVbNGBlXn6VWmocfG/Jy
0o1um2RQ9KVyozc1qvmfH0UJYWs/juUgLVH5Ii8NIyu5T72NWzrlEZQ1K3lohFf5GJJaGFjDudey
wsSKpj6g8Al3Wtb9fay6r6ttGirqq9XSGMzQzxyAz0enYowUuN0KMxv7unTN4T1JQRbKFmk7YvP3
Sq9CfWUNKp1vy/YfagQCPW6drwbCLpRG2UtZoWnJS0NZxF5Tr7Q6Dw+p533fCA3b4cIIYdUTi7jT
/352fl0/cDU2Mi22kUlqNqFK9rYu0vS597FDC3e81014jK6GaDs5qYAyAnesLkIq1WVsH7twgGQI
jh30mbdEalY2C8rGxGcUMMgru7U3Gu2Mb/eazkfq0412fWppwqxTFatbMqj2dSIgOBSj0FaWGhLo
irFsR7s63ASjDVrUM4FJaIp1n7rcaUCmtm96Vx3AjhEDHxFuJ5lKtXVRrZq8JM2GnGvvIElScf1S
7OIu9Q7zZj7umHayd0Js4UJRUTMk3kXVCEHCCVW+QPS/w99GsrYYF22p+i9eHb8XeTCcR1lNEtwG
NZo+Ovvvu9MzgB+z0ivOdJJJ7xqsndRruaCP4i8yoL8nH3PKt00P0/VU2vmDZvjFth1adMfzSyKh
xAcRj5BreS0xP/3px592nucsfQ+5p9UBo1QVnAT44PZmb2EajoYnVyC9uiI7E8uNBX+3iG+kL4aj
INZhY6oZERv0Ap5Lh7KsaqfGp7bT93EZQcuNswsLZEaffofhSH2qbBTgQ+cNNxn9w6uqUBgTCt+5
NHyjCCBKnHTIPHzFdret9A2m1ybmFlOrED/Vxt382ljuc3XMt6GHkrN2ATuu3NzSdjbJG2F8qtxW
PtQFFTrLOFWcOw9QyrX7qv32jAdWZnomn9aL/3tmXjz+9DetiXGcaEx8REWu7mnOf9+M3pCuURTf
zYd+PDkQTIk6e3od0Z7r75kAbXCIkXXdjqxMNpGpBhvdd/QLzgtM0GrcfiaKAJxrqbwpE3DIslyE
R5FQL7FWkoGjNvctcpBDE/e4sVmM4dK2q6MB5OHUWXzz+Zgln9Ta26eFpz1Gba1D/JfmOhFt/wiZ
ZD+/QChoAprS8c80Tgk9040tzu6MqmuObb9oVtK0GNumynalOZiTsaR+cvr6kYsmuXcG6x7935T/
4iyEO4RvQ4NDWhP0QBhiwvukGC/z8YowIYJAtH7zh6H4X0Zikx6B1MQ0l3WMD4Xwsu7MBlVKyGkl
n8Pc+kRUlvm5hMAW4yp6jfE5L9yas8cn2tUtYXHTMCSsj8Zd6Fnxm03qoZuU8rMLpesqU4vqvutK
dxVG0x3UjIcTu4irU5AyJiff2bAmbaNoxb40HXM/H5s3lT+Mf5heaL/MvRwm59xghKRFPE0Kf77P
gFGRjTrAKUfzgkAd2AjB1HcdWSRfLBPdhBH76p0eqOThmb2xpsFNJCCa38O8iUqpHkCliINpNkSw
i3CBHd9/yduXqHWGVyWv3n//c8x9h58miw51cW5iJisKk4SBD2uk3MNxoAzEVMJ6P6ZAo7FM+PmT
2mqkWTB7/xyP+nWQ4fHI2ttpGXlv2vaCLJPJi0Njft4keIg7MtX+8G2a/3KuODYhnqrOdypZ/3z4
Nk2XdG83S/d6YbnXcePpN/Mm9wl0qOwkWDai/H6s80exjcECXc0vmZ/oiOG5odU0HzF9k8yickDU
7VvWKcqobLiwCgWV9JOcNmk9tlg9RfmqIvvaumGHCXp67fySWBZi1Q8W94PB7I7dGI1XPtmldwQi
+XdwfBaIjMubWNreXZriLS5IYkCmn+N1qnzDP7RNE+y9ITt7ntl5YG4IOjAZ6FRf3RjEii1hNzdr
CJruiWjOaIvW90Xxo+YkozUe8GY7tIww39Y+dBQOnqlf5qVz7/Q6+Xzkciaoas9m2NzWmq6/uhMM
2e5F8jAttRbAM/9Qh/21Le0IznSDGuPU99M+roCYcIrMxv2PC4OcEqu4bWnhshhL27t2LJ0VpsZ2
UTnKveoWhEnYYw3iKNgC7szvy+S+zahxuiR8nXDCoMmEqITVH7RF1UO9IY53VUzte3fa7SPNW0lG
cbCXlrWalIhnIsD2xAQYd/OmR2hHGSc3ocGIaWIuh6g+uMX4h7qC8etFLqZyKLxHtCz6L+s+pG9h
Rdms3BvMWQxV2XRoY++IMJVbaIyThio17uZjGhFhYZTd0fdFTIAr5IziGbGwoX/S88C4roEuHOXY
jMd2GF3quDxhJp8wJjks3b14iXi+AFsV4+ogig1kO19Wj+fP0+FAMUrqQMv2iMmpYwsl3QYNUnRz
PI71Gc2g91LqrDohNhNio7X+Q+bpKy0Sxq4QqUWbIaxhGXrWMetja2/6wbBEU9M+1UV00wdq+9lz
ujuQMeXj7wcd50OPBMy6Y+km1UbLMNAtax9qnC1YkhK0qQG0iBgQc7LyUfd9BW9lLoVVJZQh4/Sp
XTDzxV0ngleW2QDEnEZZI7wMXtHflegZX4oxHzaOkoarXC39Lb8LdtiYTFvYJQ1rIh5F8cC9RPeJ
756OqWUL52l+JimG5hAC4sNLGsq9bbn3saXUNzg1rQevfdGBTT2Z+hCe2gR8i29riLQp0u2rRFUW
bTzNZvzafqItc5vmNGkMuwLJFZOaOh12A7CMIo/LhTXG4d7tsHjm2J5WpWpisXYC9+Tzc9ESjL03
xBZ89Wb34MbiE1ggudcwJuxt9JfATP/eV3QxFT/lS9U1zYmFfnOi71GfQoktNbJVZ/3jCTu31IXV
pCm94/xSEGD/NUK8ndeZT1KMoVN0KcuvfYqHrXOgsPUovbnFhF78zLRcu+hNUx/GDBjAfDzmePz3
cdLEzesSYcP8+tZw5R9WbMJxPjSgWbBpGtU7nNy2MBx65j8P/owDfpyn7bg3kye09uLsTqnTpl88
RaOvbFvXUs8/jjfiNQqynumkv2qiSj8GrpTH2A/0bxsjwIyIiROi16RSJQ+HZ+YXwudb4CGtLz5M
rW2ggy333AG6UGInq7qxjzkdyE+BO7l7Gru6VROr39Ukgi1xZPYvyFMXAfidT0Fslkyf+2Bp++g/
S0PC2ukqtLxwSu6HVsZrp2ZO0FW2AgLS/kK/j+nrgD5DTe6LaUfVnHuVjpFr2dsff0rMQbxmpWUt
2koxmPAqclfELU6RabfI4eIVYXYz/zPS0VoAG9K7CXyg9lnvfmkU+QrJT3+MuBUt1Vh5yp2RLphI
evSvkb0LyyJc2w641lmtxrxMPSDZFAeNin+D+mkLvuJAaGcVW1SQwMl9e8ARWyuWgaZ6zRYyJvEX
RvwUWa5kFKceqGujR3JZgHq06iwCebXMZy09PR+FRrbt/vdqa3o1Q5pL6m7RLpK2ytdFq8ptXFce
qQfcW5iPKAvBohHdW5ScSNHbO/aoXcht0i4+KOAFYVvFat6dnyiCd7Psitv5yKgXyhr4THM979aM
l5fWad+KBAVB30PCA1ifnYVppt83o0OHtHT3H45THX5i2j1sfxxnHe8SYmI82aQpUOXMlb3te1xx
XvAZO3H05ubU9fVOkyc0HfE5FyGxDt6XoEn9GxlG+kX1stNcYa2LVq6TqAxXQwy0pbGGf7wqCXLC
NTr/IketpamKJa8DFYfiHd0k02PtNObaSulKZkDD+JqOuv5VOOWlHZyHCKHatjFxfOrdoF/Fqpku
6zTsDmgLwcVKFMOHKsVW2iYQa+lYv1dNdXQsTXkc61qSeqt228DGHjS/wsycay+znoga9y4jztaL
VU3KIqUxyYlVw+i6V/IH0iAIAqIADVWn9wh7MPHfA06EY7fy4+7bg7+PzA/m1zD/+hKOm5zGEOir
XdM29U2dKP1NPI6EhkSOgz0604qrHA7Q1iuzvQU05jXoAOcz/Y/ucarmUGyCrTIG+Rovl/YQNKAz
SiUo9z92kYsX+7hQ8Cq1brMcUojTKuu4faE77p1j1daqrkq5wHnp3nmKZJIo22OKtH/PvEDs3VBD
hm4lwUFApNyyFIdYLYNXOjDGfSQTcfFLohWFb94j5q/hJmKjUwbvOSFO8BCnTX2B/h2fVLPeyQ5n
EsErRxUAFrf3Nr/EfpRfdI/gQ8r9Cb1PducniDw8+rbVHEXvpWdVgIzjS7lvDNBGSQHDY951+6Fe
5G1qgjHocQU2dkvqSJvoJ8bMXRMjjQysYF/nRrKrctVEEeWaINTR8ZVtgQczRdVYpYfWrse3UoVm
UHNKuklcrIkh2X37/4HkZFDkXn5t4he60EpJ1kj0tJ2q6PnRtbOK7MO0ewhTkk44/3Rk1tC4w+or
P9TnyIiTE/ATQKJ2egsUtWL6xqJIYlRcjmlaPquFgN6YOc6p1cr+PiYxYj4uM3xjTsaFhEMdM1Ax
QM1EA5dSoRwWDUBO7OIBjQgfRAhcw9I49la1RxTi72YV5HxofpTmTxURIndBh/AMS5R8RsMVXLVM
pN+wT15QiCdfjECsSntCWroFN40m29B8pG81BOG+71XWstMjMH7fN7WnrHoJ07fuu50a2ORWVHl1
W0mjv9GRERmQvIfcv0k6zboxdN++0Ub3lQlAu4tcTMz1QFJ4qLny2kd8+Q40JU8d453FWnNtRK0L
jJTK9pXiwb5EXBjsqWUnj0nVLlNP119Y9lirXNbd2nRynfIvZj7VLZ/C3MsBGbOwxhklziEoy3OR
+J8CJVpPJDjY8A6pd3pmHWsqBceiiremKpJj56bZdSfT5rlo6y9GF1rvZovDVM3xTbXZppa4XaGT
KgcyU4NPrS5R0iqO+ah2dFOTxk8upq+Zy8Zxg9MwmvWGmQ2rg7jZzjVy+LK7Enbg7VxPt6Ph2x6A
QuUQAO444CUrb0Osr4ukSmZrWXkbhOWXvMYOKsbSvM3K9j6yhPkMloZQElpc6xLy17NVRUda38md
3fbBeUxpsToQFSjU9Z+z8mmIRPw1a01uBZrxyOSHRpVArzJgZNophdqsGxtRTenb6GqN2tiHmIJ8
UEt+uR5Idjt7sbEKEaTeDVlX3BGMGlzTEMfRPB2ro8LeG771JSD8JmcaKl6A3mE7nl4bN0q7Ueqo
Ak/J7vwHfoT5JPS0G1MHC5OXkbtKTDj7NfW4IRzoHQ3We1y1nxvbRQvpTNeO6ih3Mldt0uhD65y6
KkwciCSHSuO7CcpxZ6elfxz1DINvTLW47putWrSAHVK9vAV1U4GmlbdNPVyEEpGeHRvGRiFO+0S7
uljnaQoO2qjK24l7j3DU8tGfsotIv7x1jR7Iv/xc5CtTBMGLMb6PcSNfLT8rV1ZTjxsnrBgPRiW9
1qQBTF+tv9RWcYgw4r5EGUSdjBSd68DEkUa5Z5p+s7FcypSaHZVbPw6aG9aJIPiTcd35asQX6kSo
v5L42yMtK/XFmBnNslITecpEB2sT+/Ano4aSa1/BXD0iGK12MPdsGyWgZ2zaoNlmeMuTtI4+aYa7
i8IKFC5MF49Z/8TU1G8zLapf7RywYsdy5b6ihLrMx3eHZuq6ctriUhcIG60nFDjFZT7QegaLkDpD
FD4dm59QXOyNBrrY9bwbtWl50Tr9irU0H9NZdbZnP5v2Qfa19tzTetkS142dqy31FyEC5IoRot+x
aY55g3CRaIbiRud+CjwZIC9ihB4VRoAxYAhuChTst06WOPcudqi44ItPdL4BUx3NQ9kaB/IVq9to
2ih21G1F+9QEgTjMG8qaKwqDWRQbtzH3o9uwIsukdwgJ+HHMzTk/aA1dBU2k75M4SQ5MobRlCaXq
wY7H94zkyy+oWK+51zasZCQoPdkHt35jK9D7WOb80Ee6OKeIQOPaBNqV7Cn+MmdU7XVN5gdXG7jC
FaS6hnp9wOQ8dotd02G1c3012BLFAbdLRirZaIWJeFYHBZK3X+VzEmf6Vy8x3qgH5cD0vGYRS784
66Ew4C6ifdcqh4SCUG3veg8UadHgW5xLFuN0TB+uwbYFd/OOSqDDVWIWz3DEwm+Bsv2UKlv4jYrh
6lumbD5a6qlJHdR2TQ+qyYeGHTvjwYG4syKrI75DrqQwZhjhG1Kufa5IsjAG6GhZNXifCz/+mrv8
s3IQ5gZIePkQGfR9ik7r1/NuVjQGwDlCdl0pyoeiJsSqV+xi2XZB9ZDzXWyCGq3b/Kzda/Zadi0D
gJKW2wk/ty19XTuyINThRCXeXZKiGuXmm7y4XvyEfKHZp3FuLqCTFAznGS7wwu6Y0idM/RyhPIZD
cZTekLzXesUKmwbkpRmVKzBUGpjXwDlI15tULa1uH9ppg7RNWXBdw+moopaxF1UX1xzTt7EURyUy
HhyMIUeb3hDZ2TC2VC1yNzi664U6JOp160BlzDzZgzeO+nNbBNnZGaWKYEUOrz+eSLw6OwMVhR0z
PRH35i9/8eMJu226c6jJ739RUSzeqEUcMgI13hl+sliyPOiu49bwzuQDezpBuWa9D7VuSxaxdzak
5q4GvaWRilHhoPlY5cbA5b4x9ONEcIbDEDDb0V1jIya9n2vF1WF+NG9CEGR2e4575it2OnVHoJmm
xNgMxVmmTIroDRCDm1kLMJcBnBMvO8ybQYz/exSR5WhF47gUjTQe6R/QUHoyHG4UFlgcx220c1QG
w84RXDM5PggyubQz3XD35M6IkyA4imlOWjI1uqYlg3pzmrB2oeGvImyYUNDYRYVM22kEPj6/WLiA
7I2qKNcW2JN1Y5KywRS+MHYm2MO1YqHowuGkQ1u0o2ZF84noDDOV53mTUWWN/L7dU+77fijxGueY
uDYzJAjMPrXUVeFkxDlVurHUZGjvWyJDWXL6Jdv5QKaP+lYflR1VYfNGWA3YOnDCn8v2yjBdDVS+
7e9jCy4qhKSvShE86CIuSJJgYVPg8D7jVO5BWzXEqTKhW+ddc0iTxj1AUv6+sdRxrY6dt4v/Pm4j
yl4U6pBv3ZdBZO6XYADs31IX3ZrlyA8+rZYlgWnLdkTENq+gc2dI9sYolHVb2soRgZuXq8kaH4px
/PCIRAPmpupYLMmHaXc+Spl9UEffN0kogZMGEt1ZHNfoUpU8WSiZENehWjrIb4gYFlR2nsZafyfQ
A9hEuqTKT94OPonHMBzr50K1bNBxIdn0RarB+JD1rnDPbg4gqh9d/6S4Kk18pa2v+4yYoyudJchp
fibQlXireNmd5VTWNkGp8k3vMIDrrRy0A7N+ufh7d37WAlu9cOgJrn/szi/+8bfzs/PE78Pf/n/C
zmu5bWTdwk+EKuRwyxxEiqSo5BuUZHuQM9Bo4OnPB3j2ntmaU+MbFBuUXUxodP//Wt9SYBmzpHeO
2VQtSbxyvBsFzO5A96A6TEPVoU1RlPnnPKpAaj+17r108Q+Y7MUe7dE2D65fl6uuEs17r04xypWq
PqatW11Z1H6bz8edHq9BOYD1LwkXdykdUijNMiPaVcCobVkOp6Spw8cWheOq1hqyHE2VvRrBcYVL
dgpleFdcBu6RtHRijxuLFKS/1f2S1zQcjNgjakOk/TnrjOI8Kg5YVDt2P3wIacNgd9fayA4Jnd8H
V1rpigSn9FsBDQZ3wqkZ8Zb5vaacKqsTD4B5xFIbfeuYWjXk1KjSrON8GKeT9LxBXwA1FBjJV75V
5GyUJR0Dj19I1TXi0LUGASLgd6VG5HcRBLBBs8qb2BB45JtBV/bMPMY1SwLtKtfk0otX8juGo18m
ObxLhl032pDVJalKITR56ADhg50YF0XXwyelS9zTQCtvUVp5/+64XYV7pzAe/FCIjVmD0LArrzoF
2ri3AcHtNeygcqGR4Ly2SvKOFGabKzFeuFtSz9/ThYFAooJpJeoInlzDNSCluy7arn9mK/JHWv4M
g56pyQGuNbeFfU0ncCmtjGXbOi+Y+gmIjixU18JGtl2nxPcpw2vs4D0pifA+BrF3H2zbuCQhPBpT
9/NdUZIoo7Xxj9AkSyeLkbh0MiNEt+pvANrkrY2i4RZ1dk+5z0cJbFk57XJPodjhERvSQWb3mxcF
oPP/+0iJrfbXs4owqVCnxcv8CuJ6+OwcPT+gxKWVJTXJNrQDhJFUxTlzlPwc2hXpaVWcrNxcQiVG
xrIpwWmqiwSQ3jlnYbFVAjY10TQ0QbcDl8lP1FogN/TFIbSQhM6H0qncc1drOioj0lgdi65xw8Bv
AfaOdo9BMhTNqYvTBhppqe6UcWfL1qTm57MCn9YzaprXD62j4nGRhkuTxklvBi2JtC+Sk5X7Hk0x
1VbwvOR4FfVr1+vrDK3pBprdgOyotKbdJDS7qIFj0Lvv7MkNQKepZA1m90dpEMHhwyddz0OPt4OT
IqewP49LmO+YdMJJ1FhnB7uowDc0WnSvpWXfpPLis4UlUIHg+0Ue+tRZsH4o9GIfZnk85VGWfoXG
vmJS0M/noJube49deavhwyne2YB7n5rS/Swru39isavsNFz0bIRS52WorAerN91P9saQFE2jYrFc
yoOVqZgEYvWMY8JYx5+Gl9K3mw4q95lfj7JabZlohieH9uUxrNVTMOWRFEMaw4Xi0VjWfz6azxWB
895bIaDuyZRU1lSqaiyi+yRvxru2MNldHqLaea/6WCAU68RlfjTU5QN5LcnDX+eTOMKUjOCnd7kF
qXEf7PumHvdNYYancmwKCqf7QL6WVelvvTLS7qNut9uSSLTVPOwgAB8V160Wc9G67QbcVBb37AgM
NDeobhd3jnaaD5mSuoTEdvai71Mi1KYnROPDM6oMgjZnn5Kdar8MTLGEcV5k+CKa5Nor8N7zAW3M
dFONi4DIyfi/zfHMb0bwy/xNl0ZEcPi6eUWEDm0o0852EfRPgcmvT+nz8m5kcFp6gvgwHbruk5c1
B2wb7ttgNON2mDSPsPDgiFYPY9KfqKh7lzEFckmSAeUia7x0frzLHT/asKWyd03B/2RDRwOMGiRH
4itzIt9Ejcjaqa8WCBKluPrT45wKwMoCnottjhw4Ufgj1imoN06p1A/EI+KFJBj86jfK1W18SsRh
9DKiGkFF5g/kt+TDJSD8T7q2eaLYTo1v/Ai8a42X6FsTRC47QwQ1eq4WN1fpFgigH5xKMa+/Dpre
7idtNTjK/5wTKfuo2ijSFbEr1q+/i4mbXBosUzbzuchwxi0rNXw/iY7yP6Fpd6jUonXX+aT/90yH
TJDa7zaJPkw53W17Y++W7rXaTLe0Y8fnwOmeyXzpvytR+k0xMueeohTeRi48JC3VMRCOfrqUuuhX
fecYW82TwTPXp7qJ/bJdm0UaPPtllu8Bd9497iWnxJH9o9uhc+QmTEyaPmGZC+XoNChpWBU/IPdT
3hG/D+tYD7J94DqguqfvXaidvjabJgdxha6+FtqhbEn/gyfdrmkbvaSDGSHN8c1HUYzmY9wM7iq3
uUwpcaNpGrHG0t9hD8pEs67QQz+Wsm5vQWqo28ZUiGxAQ0pXdimkStHMGvjTsq2/90nTHWsnJubE
xSYhe/HEV+uzAzbVX0NajvZDXOlvaZUTbk6x7i2IklehUdQKJP5lu4A2viJMFx4QMT0bv+dkU7vN
tpToBW2ZWyQmdtPusKTBLWyxyk11x447WCuK0l/zDlkrTBB57Q2x9w1ZE9/aePciNV+dUsTneeR3
kQIfKsZ5BiHsNYXsQsWExmCedMsIFd1Ps9SeXDXnWqRduUnoO9YmO3XVRvpdt+m2cIr01Yn8jm1m
TGT9NBwBepCtoDprkeope28K3gBBG0SHxhreWv0apXc1SKLPhrbfqiq18djmZXbVBhhvTqmFn6OI
P/DFTO09G5aqafsrshLNPTxW+y2B0zetMEJV9XatAGjoKOZwLyLj2vhQpM06uc3TlelSRW87QXSt
74llbpXoANytHVfGR0mU/DoPCcvtY3O8pELRmPnF8BlU7smhiPCSN8W4RTaV7XTbhz5sunILbIE4
PCyGFjny6zCpkoNHUugxNsJL7bFFLXijUW4JsXbifjeYKnQIF/l7WZw0O6u2CHb/mEfzgTys4vTX
cJQLf6iCXWwKUl4CF7loYgnnMZ3CMbOgbwiYt53H+dx88HW5NgMjoq3PeYyCZXxD6l5fHUpJMAHU
lzix6DJmbbuYh5FJo9KBNalYdE7GviyoL3dgf3vKaFw08A6loKzmkjezwzNwd4VmvVgJaCL65t6+
LAmdSDxSuaukPZm95u8JNGiORalhbs99CHSYDtrtIAZ5TSFC+egrn+aDUpkmpYUERYdHUwFCCejJ
IX0chkK7K7Gm3ZlY0CBFTxXep6Wb6yoZBcyoa702TdZBlrrvQ2ocY59ql9FV9aVKjth7bMiTRIOo
EQwtGuSjSGi5m06HHIIimUPAk4gpPdNRtVYOVgCg9WaerH0kg24szStIvPBpVOTWVqHkw90DV4sm
jo6PYW2Emra3rJPtjVX42iMpjoJPwhvp04MDEHapgCmZ7I/mqjZksZ+HpaOwZhrV3SCJdyGximIS
0gYqbaxDU3UcltpgaX8bNl6o7/U6N57nP56fnYegnduld2xxW4YrKSP76Kk9RtIqPPjY/4/ZOLB9
F8VbMEmQ1M7hrtiMl2gaFXlJynnSVqt8xKTITO8uFSX481mjhlrJBguc+vTHwkqSXVB58bIDDHxp
x7y5WKqP2o6N3NrFlOctXGaVB1VxD/OzMewE8Hd4INn7TEgkM6fE5AWwLCfBLwTFDAsovOt5SFRh
fIG9NsHbmtuQFM1NHz0wbip4zSi2r3UDlhHFSAhTPX8zCQ17UUJfeSjSml9WpKUvnTlGRxDOpNtM
zzaFW+2bOkARlhI0rzUxTN+il4CdRXMo3WxXkYJ0mg+u1YMai5LuhE9qERH3HC5y18PTMz2KOEf5
ikfTs0MLGCkBbfjc98n3IGViDAVA4RrG96WtNH8bxm4GX9dMoYkOJn1+H6gZ2ihSZId42ys9USyu
4kFs5DUemWOdo1/pTO3c5La9KI0N7mn5zRBrUaf5By3veIPmjihr1lwrxNfJXk1qdz/kEMvV6Veh
T8N+Gs6/Co8ZljWKfrUspT/VZv+zK8thW9ilPM2nHJPAn2EY+kVnBM65D3pnTbJLuRx6DZzVfJIA
KOeck6joJcXZAAV5rrE/kdBg7EbNiG4KjFUUqvT9qOM0LHJT66KIUD5IOj8rSSn92Wk6NgH2R6cq
FrQZmjMBFmZQquZH15MRV5OuAh5UbOXIem2Yl1ad1qBEjsZ7TmP90lJpcLOwJKsRiUkcRhE59Mwb
iRF5Fy+srXNWCY3NDk8E4IKwZyU/sJPwQ4OQQY2X8PKaUE0DdcS1ziO5S/mVroTUqnPU8mkWZai/
unr3LKeqjQtUu1At+RkitFwGxJDdAJd0mHDB5cTG8GGB6CLHhDSPIG4xDo206uYDwQ+Y7Usah63M
NiJErTxMkLnRA/eHmHlsRfXNyAjm6tvqGHpFSU2bpfmRTgwU9KxWtugNUIFmZXh1sgy2IviAReHL
9JsVgQnXuso8F1VkXAYXwEObBNm3ri2GpT8qP3qASOs4b6ubTlH4lNFh9KjQphDGc0TsbtuswunZ
pgurG0VqgpxM3TgQseJduzBe6bL+iFILW0Mr/jzAtUEa7klqly6IONdxdn+ZqnAqENrhwA2nk0j8
U6zyUykUSJH/fZTbFMPwu0Ej07QBCXo9nB07GM5aJX6WaVdsKZHDMSt9bjLSmvqdSpseabTviCBi
myUG46Bx9T8Jkr92mTNqy3Eadk4gbkr9Vhr6JP4v39tRLY867eiHIUrTDQr6H06WyEtIk5rcDvtd
lj2om0S1NppsnHcRZGuu9eYlydC4xbnXrozpfN/YHwl+z71XBt2rMbmSI71vHoP5oFbyjo9uMifE
mXaq7cI/4GHMV9W01si0JCNPRXEfdTNxLoEsfwZYSdbevDJ13WwKRSJdmU01qmo6CzuNjLdDKVXy
0yvIoE7CTspOzehctlF8bulsneehDypllesxqLdYBROt1dnZsdpgLaRpbXT0tndbVx6FI4sj1C0A
uZh8vptmmewDbyTPWfYUrAcT74c93knAMZ+Jxo23tZD5nv5TeasDA2Cep/Xf+yDfh5VW4z9i7yMD
3Jm57oUX4ZBAIcA2fbdZcZp5kHzwTWg0gqvf2MitL36wSc4FiRpPqG3jSrOsL8rovk6iyO8jeUQw
363TXEpiu7pYpzw3ug+qB9fWziQQHLf/26EOMnPj4n3XUpOesiNEskww9gOvZnGZRTG4dCvzjtTW
ikeqmVjd+ir7XhDEBQ8a4ZMXAE8hGZkbL7zcrCRernI1+YLRjCVQmLYXaarjqmj8/mQZY7UPJlm9
NPP4te/zB2PMwu8UW8QC9e5AG6slJ3kkGrGMAK72Vrad/yKxWhDgOO0uUcNvfarwkBgwht9AApIG
YwTfE6WnKjYpQCnmZ79zIn4xcU8fLrhIPlcTD/c/VdxRZhUNdESJKIV32UryNP7q7irRCHzX7ICH
DP3hl0eNVL1FltKsnmTdHbE7B7cmS0eYQn/WkQP8u+CTl4BY728yc16gofLNe4blmC7c5knp/TdT
sJ3x+4rGTmASM8ByGf5xPoTOfx79dU6SYNYUPyuAkvsZ7hRNpRpTVt5+dGnUTzSE+fx8CLI0Wnjc
9LcOQrWKXI7P1jlkaMk/4jAP1zVRKkcMws1FB/y9qDupfXLzRthFZpzfIVhxDfwcHkk/9zDV3+Is
6ldhnCV03yELjKY/tcxTbUNqpXIhMCmgw6pb61aRxUrACgXjaBibAO74qnEIXohUae4QXbd72xf+
CQsFONEqFHctyqnYuV75WVveVpg9ccjcdFZa65D3W6MdrZunWlHdH91AhD1NKPuOsJCtrKF3e/pz
H+ogAT+aTXEHTZNcfAuE/piW9zG1insfCsBdgfU4n6oj/lMAdM5ufhKdEeh0AwbU/GxOcOQ5gYgz
P5kIy9vHsB3pgvspfbYxfsxWSTtmj/OJ0Cz+fCRzD8eoL1iMqWA2EXGw9CCboOrDeAsvLLvMULGe
PeVDGGn7IVH/PDU/GVr+hzpaxonJCR0SrR2of+H7XBlMeihe8MXP88hTKlhYDpPhr6GHZFBONBVy
/bZZONaHQRfeMpLO9xai9J7VSXyBpRRf6ioF/i2a+1+nTJjYl1BFmE1Y5ZQS2gcb1CbDOunCcdGZ
sfluO95nQYjWd1AXD0I1jT/o5S5j+CP8uIhRDwawJiq8FTAc409WokB/qugTHThqrdgz3gbBpiXM
Cu0Z9LKzhF1q3XDGPulVHC9jiqAHN0AnDN6Jb5Zr7tM32hegAuseeDZ2HSs8+9PBK0R4LiQW7jSV
R7VRi5NXASjvXHzocRff08gfnoxu1RphfJ8rn70Ft05AUDj+Okcg2sajtkHGIOUOOUl+CiHP/qT2
TtPEebOi4qyA+fxpGP4B17X+npCBuAJhD0fQkmy22bdssUtUtz6XBf1eAOysOd5sks9Xsm+U/Tx0
pqhKuIsoUmX7GBAo/uvP4HBrG+w/7sZytPTNTxXEZUzMbq6+9WACF0abKHfkW8Uq6vvx6rfck2zU
PaggXQ1CCKzvf59/vph+59nH4d5jmqrBPPTVi9yUbMzRBvUIRsziyabGTkLHiPMicyCICFne4l6E
a0a/u+3NfuIvEx/oTSTM4L+wSnz110jo5FnsxQNKQ987N5r5M85cA4dDNrBS+CMOfLmXXVUfCIDt
H6ukXquRGV+p5vb7f/8QtK+fgqbCJQKrpIK7cbwZEfr3OTii1E9icoezICUS3BtzF8mBTbpqHrKT
ng6iJEJClMS7gddVkYwk7+5E2tJGtX4Sgf2jPU7Qa5E8ONMBiN5vXiMotC83Cl6kDXlFV9E6O6Q/
frH8CI+ADQUWIet8s9/KkHCpjs4/ShCaWB7LtLWiR/UVBf8AMDganyI8tKwfDeXZrzzikBX3ohlC
u6Pt3aWFm/+h+d5hBMvwza7Zjrt+714qPyefGZ3wVvOR2RtOrsID/sOYB9OBoHVvJYwmOCmEFrS6
Ll9IUhUXPwmveRaM16LSbkWvD9sgkQV1fFKRrZK6scz6YtMqVbKFcGm86nby0ZC50aARzjwzY62l
suKYDj7y020oNG66deZ5GEP1aut3ZYDzLQNTPzUUCz1CH6V0H6aBVqFr8N7qaKIfEdIklHMNuckz
WCxoTLzVmI2UnArhnHoV7t3Qd8iIce/slEZ59EH1X01uAld0Vxev9aI3Kx5Ji0qSgjnCTfcSct+q
8Ym1bgLIzFnaKJeyDH9CTNLew5o6o1/7wwG8WvoadSlpm5H2noeuuu2y7kfatjkAN0FyKcog5exW
Z8WzKodtJJFIbEnUBXSS5FQVI5urTtFuoED7HaLO9DQ/oVY9kOpIc+MdK38QbvGwhjdKUyv976Mg
lH+emx45TVtfcpSrq5wArr742emC/Bq6109ZncdbZKjloQXSdYZTRpOiIQkQQw/pEXWp7IPJwmwK
r36rOwBd1JmzB13Jk7fyTkxD/Ra7ICsUlez5sK71tcgTGK9O+x2vcPfTLkfMTqL5DIAhEUfqhFc3
H1/DAlCfPbWKDJlFr0rOwoMaymc+WFTHaD1diH7UFzLvwqPvhOKJ+PYl+/0ajBvkN9vF31yB1dgJ
NSRP0aq9x8qtvOXokHqMOrK4WmpnPPl9t0FYJV7xVkV7DQHIIwGi9aPKBkR2qX8hU9a/ZFr0gITC
3814EOe/oJBYn8i5Pjj0adshnmbhk9n1Pu3qUtvOsii3leiB9XoXNc7SBWQBh4zD2Jv13w5/nctL
G6FTQcxcAiIECEdypScGG1yjkFAGtv74a+jRKAsVGZ6atY6IcT8r0bypbeIMNoHRpf0TsilE7cJq
HptpV2VMj3LNuZretCcKxEdvSPsDBPoQZ9WntCtnlVq+CoHDU89+izIj8/jfaw3Cj/CrdwK8Cdgj
UyIAIIRzAA+ObeSnhPzSEIG7SltM96bmGgJGNAB0v0t61o4ZdntF01DaGMo3UaMgaSglnNlHoDYn
dXQjmqZ7aTLnuSYd4hTmgOlNs1OfvOGH4dgdrYHeXgg4D08J9tatJxBv5TIhSSutaxJM+4PCPnMX
+y19z0yIe90TmY26K1p0fRtvG8TlfJKe+0jWJzEzDuHP4IWORtM/a2PibvpKb2ANfiZOHD4adTtc
honQh6BO7Y3ykjlErLklHxQ+WpZzebTtCVt70DQtfmTfHj+mA5NX3RbXaOzDlSVJ0IgkUqv/gtFm
Otpfw6ps9cUYetqhzf3+LOB6nXV85GrB2sKVbOTm80Ve/eHX1ibLRm2FzUPs4tJSXzoHGmPr4A23
G/+cd8T45SkBmADuRiKB4B0bBbSgbHBJa2/oTlVs8C4QAhUM4RbrZhUTyOTpb1Jff6pnV+B/RqLR
jWdRTMoVKU4DjrhqbVUk5hG7W5xLM7Z3rlCLDZYdEp51LrFjXhKI1fbiBtXCMOJ3t2rq+3zw61MO
PfrJcpXqPiB0sWtoVEuhc6+TKrAyrwv9w/yIhb7HUlOo6xEUSNCZKgJaPzkYEREhMWSvAyX6eA1V
JD5VGQnFcdiID6ocDyLWzWcgjeG+cYG+hhFtu6ZVpkxPNlDLnr3mGjJnsyOX1SEa2VUe+653doOu
jjtuYNVFDWhoxSJF0VdWwdYqoSjnqeltZROVT+DghlPqJLd51En7yocA88/XhifbH7fcKY3XiG9j
01Tji0/RajlITXtv4D0uMim9Q5s49iobVYtM8AEGaNUvHbu5T7jnB4Uf+FrqsGtiblWnRAnpWBH2
eRhs41ePY25vhGKkHjfhndueCRvQfFcsTGug0Kkmtywbuk+1MD69Um++kaoNIQuxHY7wcYKKYnln
x1gtjVgz7rmGLXmEtfCEhFFfJbhgSYeCWi/64ex3HEaDpD91jMi50Ll/c1GbQKaJWuyxKmgOLCGn
yOuTpedP6ViNu3iE7+8GJ8JwjGcrUK8QErtf1lqzquKTUQf3xLSKq9rnyjN09mXy1OdZ85G2FgHj
mpT7FvJE26LvUw0T3ZH9E32jdyqBT4DNxG/ymCrNuUbwdvBL/6V3RHyYZdPSdswNuGT6kZOA2jDF
AS3RFfx7sGsr/PbZ2Mmb6r2no+fdbFY8O6d20q1BftILy9QjH1y0CX2yZnPWbOQoaO2GraB+Qz2l
30xBoFmpXd3pjGWm6NxaW11WarirYvMZbdm21kv/PPtP8K7VxzCLfigdKUoe6+D5JbZN1x70wb1h
Od0q9Ore60zWuHfSZKdn1KToPN3oINARQmUzoRXiB0Hu+aG0+vxgxsp6aFGNcvUpk9J8ETmtcdIy
voAmWoWTL09REVuKqgh2MznKH+VroOX5wcZ0eJmch8DB8Aw3JfqNUNuMYY/FeDrMj9JRJFsLJDRt
IurhqSX7m+DmtBdxiPHBj6yVQUVxqRJgcyHOySY5irILA6qpCnk+7K/sINeW0OxtMnB8trAu2/2l
M6yLstZuAPCmyF909llD/Ffd/fRUBPPQg9O7hpJoA/+MwHHUfRuRNjTAECFDnHWylRgo1bN+dbAk
q3KVYry7KlWAOrBInHMk03JbYr97EAXhqg5LrUVfjAKvby9OY2LZ68gpMZMb5JqWwai+O8J88u3s
uU1d+Sb1KzNKcxIWUyWbeW2jYPDcUK63XlBOeTQ6nbXGkv7T9jqyv8uY/xmG8FrvlOyjKR/dpg++
tTT/iLrT/kB53d78iNJ15qj+BzcfZqKoOJmR7qzagb/iawQvkjK9GqxTlbJGB92j4MxrcXVB3DVh
WNyoLE8mEP+77ST+eT401RAuUL+0m3Aos22Oi/NAJZgKW9iTIln5wYvvE9RMDnP32DQTn9eU4YMy
HZKm+POgeemljsvymtT2uLCRSJPfNA5nCy3FApGO923yBy7YjenXGOTPg0gNa9nEaMvQRxhbgRnq
Ca0x6SJ623AZ0pE0wtrZN95p0GPnZJeGsw5H24UzyVDHz3HSSETawi61mKXUZzoPJd70zrrnhIct
R4vKbxLXxr4vr8wf3bkUdcPWTZ8K8vxmCiRS3xSEQvAmnOpstGNx9aT6E8xl8s2rqAxkcsoQLlvo
Amr/dtaDeniLmC+OelwTqTWy5ZBWJZdjqcGQMWF6k4oknqq2/xwLVniTpvOmgWNajFXr/ohvtJqT
n2CJ0V1ZmX1zANijAiQWuhmFXNHu1e9aIkdcbRrenjo2cJm62qVQ6t385HywUVoHqmPd3OkPlNS7
VIQ0VdgTudFTEsQI/lkrE4JouvNOI3JLBVwka+p6T7e2ic3b+crbkIND+c3G9atdfNoTUt5kC802
WqPM+b/FQ8u0YoMOj7dnrRNvQ+meQHJBfImZRKiV9dsGISPxXCGCTJa0vRVdOx0OgSd1spfJkNgq
aLbxWXeEGvKoH0R8+/fXaHyh1HvTa7RN3XFs3dQt1/4CmBJd4CSl0aBeHJRqnzpsVBHd1kQt5cDf
dG2FKR6RMFTHZT3huDqXNriRgJlpRhcJleec3Jp3pmS5exobWC45Za6dDBCECsjwR6Apy7QM0xNF
4BsR0h8Wy4IX06jRwzWiPWlR+5pntb/HWGgnhFSRx5Bn6vXf3+dcKvl7PYP3yRfgWXwjDhXnr+Rd
RylNrzSIl+aniWCBRALP574ROX6AnSLdO3o0vFZZ5x0kJgACUyt15QUkzTyEtESWJRnh7Euck2PI
hGTy2in2/IBpk2T5UmAlPSj4bCZZ4quAR3Aiez271w3NJmJflc08RFWW0o1DYDYPraYNbinBxSzH
5DIuo3rjWj5RgoaCCMe0oGN6Cp3O+fDXM2WVBQ9OFL+EDroSeCb27t8/qn+UfqaPigoh1QyPrZv2
FYQZ0auwCUF1956sF0qUmGetUd8xSuIYoy34IdWFXuCTO9nDlBsi2CkHVv07Dt8XWAU/TMv0EFXw
g6cEZXzF92bIEfS0KKw9Pu0LK8QASpPcEChwFPA4dgGN5IVZikueiI8Mx8hvjPz/vHYd24K5p2kO
KFDD+oL7CQlHMS1L4DIfRv2ISjPYWVITRz9syAv2FQSPpvz4zSf/z/cM+x66hGEZvHN6I/87YeCX
b4wwUewDkVH9zg3SnOWTvrUUuFNjoWE3q4MVNS1tOQv4WIjpv/nYZ8ji/14nDqompgLPZNHuzRzC
vzU8emlrmVVLlWiJeuG7afnkeuOwYi+gb3jJxVMpCYSw2m5Xdaa9R2wCFDE1tJ1Lu2PH/Se6DBDi
liIZlXeBa8grAuWnGowHlg/NU2ENAQEqZYaAEf7zEBZnlrm08+GNLw0afFutYNHsZeGwD0tDRTRB
VbULEIeNCEepJbMUq0er2Ut9UF8yAxjaGKfxqTwrTFvkX7P1bHs4BKqahMuQgtg16VyWcaX6Sy1O
186gDEfj5d+/vH9UKTWuFQDuhqWSH2V9/eBC4AXEGYzdocagvUFWEJ+Eqro7W2MX7jVwK7ARC2kn
v5nZ/nm5cp3qlKUtWlVcrF9ZNo2ior6sk5aY9mAbzVKjPri3RhMvmrbzyCL0VDS1C1S3jlPoK5Yn
5qvI6s2/v39t+nH+zy+HohwMJVPXyD3h5UyttL/9cpwU47xuVN5BVxOiJq3E21ukfK9Tz/ZePSsn
YTuQ6macvu7e8F+4D4gp1Q9zFEu1R0qhKfJKUo5Fbsnzv7+4r6EmTGaaZdHJ0yghkx3w9XJWCG0N
uhRoRB15a6NSXrlhZ+d8SKJnpJSIFuHzH+dhIstwVaNvGNpHsGvd3WyrbT9xDVQzOJu93XOTVqKV
FEb5mKmahAfBHtVHo3c1KeAtqeaqn67bUw9AH+e27tNccbJ61dzEio1wYmL8ZFRtDkMUPv/mjTrT
Dft/vwaCtOwpwmXqWRtfebtRFcZ+mJs+7nhUKRm5a6Oqtls0xUhKUQIIJypug6X2F31g8Tydzk2q
PPNfFaY5vKHYuPRjV9xSK4iQuHLZ6UmK2GBYE++ZPKehFj9bEkajZqc3LsHkOTSDp14JlTNvcAoV
pRwaNEpzmg/SsD8FKZXbPjH4ROKoVlm1TU9TwSFfoFCLlVuO7a+//uvf0W1rT0DomAQBzsKsWqtu
s0C/VslfzoYispwtP8gOHhEeh9ntQJMdYhHbb95xdZjFzulkHAWWfh6xhDzMM6dTUKQjgI5OaBb/
QNN7kdJIX0sx+usO/kkfy5LN+VBMgYnRtxF/2pLUHvuhd9MMy7N6m/E+4NGAriB/WmZmGB8xEGSL
MW2hieJEuBSBXV8KFOi7YK5xel1NJHjqnUtHVaNTliXJtrennYA/pg85GvmnrA8mN6vlrSjZeU/k
CDtnhBSn+cn5UGNCQN0VneeR0mTNOi5ZgWtQtxZVPfnDDLV4CQLmYPLXx31rd+WLHkXkdHBfJ5M9
LF8yLf5ZexIItzd8Rwhmn/SWEBewGx8llobVaJPO0+Vdf01Cf92q1rbU+xf0PwGyFzM4zQdktd4u
VAzibntLPc+HIBKUM4kbtmk47udTKfzEkxbfZmQpazPwM4iy1ir6eAgiHDyKSInrj+d5ZKLsPLhT
RjAwd4mt10xuQrRvfdo4dz4Td0v4R7bLyzg7Onpqk6Hu2CerzSctklKeQsxIw8QV66dD06vpg6zr
/EHpyv4BZqO3pN8QftAeevQgXty5z5cHxRXZmpiO8MMIwdDEKR7/viZhUeVz8NwoXiq2iN5ic/BW
1LP8XegwDNB/0DsbbiFxkFdqiaAijXiZ8WksqJbIZx3WTZnJ/EErugyoDYIj/C72FoYUl9QkQvL0
VN8UIVmpWi7SZVBNPUrdVe5RSV++jlJ0ydNwbF04g12m/B9h57Vct7Ft0S9CFRpopNedEzNFinpB
SbKNnBoZX38HQN1jk1SJLzDClrkDQvdac465Ri2wC+3weiwBs68M/8a16RUVoMHrXpZfbXQWa77x
/m6oK2s3EVe+yqSy+MJUcqGLaZyBwDF5N/2LoZN3M4BauEHavG27/AV/R3IaqNifhsqF1Kl3F55p
XDNMvU9tbX0zR/N+qYtqeR4RgYplvGoz8dQ5Wn+onMGE5DZi/uWBuyzsKJdXozuaVwO2zZ25j7CW
aCtB7i4ovvoqzCznVnNMxEN+hYYJEPUihajTEXuVW1nXUW/4F9X4OW42U+0R84P7mVE8Qk8L4rDQ
xix4nmXfsqhqWK0jRq6tMqtHx/XDJ9VEtwEG8+9lVw2rSivsL6auZRuviuK71E77XRvwZ3jL9TEu
8LK3XutdqMafbOUTXMNAtLtyWuukdVFy31oGwX41YXiQ4tc1JJ895hntKWpNqi8ABC5Nmf7TZ3G9
EUWWXBvIMnlwsPCTLtjaI9KMOhwYRi87l9dw3qk9s6Bs5Xiy3MHc1Q/MFJxVruf9Y5jYOyjFrXnV
OnjsynraEtPrpJuAHHWyCVlQeaHOOqWnkUt1hF8DdiyxT7VVppR5/MTfzqaZVQxKkiIvzV0AFcOv
RThvLvsIgYOGNLrJps/p5dml9g28JhKntO3gWE0TedL8fssBfWr+wVHt3MFwxyc7pd66tAb1FKX0
Z10N4ZuW5sEuLolJXVxLRqeZ+9boDR4Q5H60iJX28WhOq2EMcKcVPvNkx7mAL07GFbf1uRCGcy/z
BbK1UI4U3iiMNI78kZjCuEnbwV0pJxru4xA5DMbh9jQUCQyM1PtkJv+eyM/wwaT7TjgYU0id/86D
v/+MbUySbYxG2QSzWjkiexr3Fo4KaL4Ez47PQEmPc53sxzhLdfQcN3QzxjnSwQZBRNhM30qseeMY
eIdRxO7OZb598AsseEuRYtk0Uww4dZT2GzQ3w4Fxxm55NmVIv1f8aP7tnwcKvxk2SgNFOik0wpQ2
Qqy3H4keIf4PA+YN6gt3t/TInMKF0qSFm7rjzENaXMJxNPZpX+6iGhAvegl1MQtk6H9+L4uY4O2Y
hQkHw0adtqYNiPRdoaTNoNJMmWucrFJ2Z4YHlJAILLkK0yL9Mgb+NoUE+jVpq+EAhoseaoeJGmEV
9b7MiIGFo0b8JvP7ws+pugfMDJOuGUkcYGFWQYUFFA+5qsiua+aF61AWLxfY5NmwSv/suBM53ijc
DsjwynXmJ/px4SGJyuJag4aMCfs40TlBzKiZz8qMwp0GvG+fe2Z0guYqfoXJvsmS/W9ap/GbbwUc
K9MJMKJw8T8yWSkNIghog7Mw2gyTqq22QAbhRhvC/YqZ22uz6Stnl8vdmjQKH0HPV2eQDl0E0VzF
bhV+SeIWKw77KcWUhziFxzBR2/9a1jOylxJ3G/nlDiIvKMCx0K96xkx+V4aEEpdGeMoGSWeyjuRd
oPES4FrRfqwjsX59DbgNsal88tObuIzRkuWo+bs4vYFpm94APTvxEerzsmtZQOMEtN1QVugSHoEp
p+AuSsv2avLIqOkRcN2lE848zGXFF8dWUEObzHkhOuer7Vf+X86Ub2F6g6M29ds6gJXiymmucx7D
Igkv3owMWBZIBuyrVIT0YbgwAdqTX0rvOFy5PqABf16AjcKrKbNv9jBV2QbB+nAq2glNWJu5R9oU
1tENKPbTfDvrcwlfC/Nfa8u+fzeXo0AV/vu6ccySHXlZ0Pb/1+MsEuEfbEKoV0vL0+/leEt2prMi
8zvZBfiI+5UHV+VqWWjwzE9tAeYswZ+0WfbhQbwLuRVfZJ33pyrUG2QLRfmwLJwshm1Dk2LZmu+9
G5lb3ilshX2RMyJ+WSB0TlZjOcqXnHyxORTEo42/yQdAp4Zr3tij1hwtUJoX25mSS1h5v9boCXT7
cLUy7SlBFUE9Fc0kLaf/bcZKu67xjh+XiLcsM3pu27EAsDCiyeHOvPXJ91gTYejfhahITrUDXTSo
J/9uWUSmoW27SAybxsx/7evh5636rK4Oyz9bDlhJcJkyv73ykSJvfFInt5OIYcNEx6JvODHm/lRr
OgSR95ORPUo/T9YgDPWXRFYvmQrknZGmkoG1GlfF3GWfYr9bKzgbF2+o+0cpt9i93b0w84fls/wb
XFeSot6uStF4aGAiTP/RvYmUgak2wXVu8bpifdjzh9f871Aimo7k9yneV3FLy5FZXHx2ghDdWYaB
Z+kgJWG+t/ziL63vhr1ut/qdo2z9zpNGzqQHpnaeOGO0RkV/24q2vnjzUTcx589JH/QA5bveZ31P
Akki8NYNs4kJm09I6z1sEzTNnXXF3SO+CCPbWUnlXwMY8D4plZjvcdM8T20kbQZRzegfPhZLmMTk
itghTk5njNtbpII04byC/IqO6XUEHKXWKCI0luhfaGVCmM3pIAL4SjFBeptF4a6VDA5iWdu75WW+
k4My4Z6HKK1ixNr366xsDiLEb8NcybzojTYPEApUDZDhb61YzzfC0uNn5hP/WK05S0fqgH9UA5aV
eDg6vSl2sS7VnuDDjpMyHvY0qMObIp9l0oEx3bsRuRNiiKcnivoAcrkprBqhyA3haVZsRWRAW0l0
INUGoWhNLLdRmPBozQvzpKhNnZa1fxfv9i2bZlER12bKeh3AZTyGDTdNTXb282gEx4XgmYcwDEYz
Uree9OqzZkHTCN3E/dZ3KWR37W+tzOTJREmOhIKFlvfmqjQbtV/AJsu+BXgSh0yvtLC5LLtkjkIV
Fi0FASz9kKz/ohWTHpYthLTF9dB2FKmt2P3vARl9QeLhXjJs6OsOTSXiY1r3dZX1J2GpgD7AZG2H
2tQe9AEPI7PB8UeaF7u60yPAJta0hh2d3ihyVVakfRREA1UEdi4PEAOS6booVLHta1ntKrv0N5MR
VpdQoiyTmq++O1NzLIjifioIdkXkpNSV3rTtqerHdENeyPi1THySNE0xoOmQwXOW/1h2a7HZnuKu
STdRCNwhYha+M0ObWyxWtWMU6fF9VaNGtyDrbeFejPctnu991SNuDvQCqEI958o3CGNPrtdlm3gk
JCGclQfLIiu9X2v4kj38FWJdq+MYltO2QYD26IQWUo0K+9yyWXTofZq6+Ot1C/7JHcL+rW+5Tbc2
MZIP/ZhvZd6hZa6Aea7cIhnPllHAQlpW3ebIU1s7pfMo6HXP/IrXteQ7HRr/SjXo81wSd/Glhd01
NTi5GdrAfKq74C9zKvt/LAWuMxN/J2lzXG5B/NwNZZH/NbWnvJG7RZ9ah1WwsivDuaMZzDw2IiEJ
+LhzR/PavkOCo22DesDAnZYopObF4gfxMkg1tQlw+N990WwUsZ2SdjEPsmNtdpJkF+1gj4U2T8M3
IlDfFmL5QjJvXaNf6W4TnRL+Z9gAjU0AHHMjpBtemXo5btBh2bsI6ysDSy2iztjr10HtILIj+PA6
m2yAHV6wlgMx0q9lBcyCT5GOAFrktfP1up0HXbiodMqsIt1QbPa+YpfAfOLaa4ub7laUk4/+xJ0s
7I6s4uPzT6Rm/B3SR1q5dhjfMdT+a2wt/YU4CXqcnmttFeWX1WCktHJcf/ymk71uE7b5dfAi87Ds
X1qUBvuJqAScnZTiQuxCsSMMyTmWpAncm3iRV4wSrB+ebj/yBIm/GHGUHBLIofRISHZ0ZbRBt9Xd
u/NCYqDcJU6OzSmGElK2I/4lQ3spgQ5wfvAKyg/yitD3y7JldIGxo3iXrKOws86qs761bamlMGMM
bIZ0OXfEgwbZOqrtNckB8a2IRXcfWKN3lD0RQsumonehhVG+7yERPbZlQWchqb/LCYOJEZjBddc3
nzRUPnYzBKoUh+ctPRXU7+8bKmZRyowojODsoRUTieHhsBjbbdeE+jea1CvDKcQPkZFymkl9vCqF
9VKgUw8V8B4rtavNQvuZBhIApfP3aNTGTalZJP8ieXiyTNx1yz4KVFvp2bdY6I1NOCdXJOH3BK72
t1SJYOcQ6HQskFnscqWDIkEqsFKT0x+XkYpVFMGlHfEQehSNrobKp85gh96uQs3zYGfCXGnSNn4O
siJmT/p/Q3AHzjsK8F1ttJ1ipc5/no8tX8vb+RhOF4P/6dISZgz6dm44TZKwr7IlKpfpJ7XZwV+P
lJtOU26WO4Wh5FyY4MddRYsH1IYDce0B/UJOyTu3Nr4bIPYJ0eokaObiMoWQ4m/cFLZjTj7qK3+7
rOun2CvLtec2+aZpLUaZhTF90sX70JRBrSYcYfBZPJNsv3eT3AGCuV0Wyjq2lYZMuO1w28f2Bodr
ufrHZ6qEz97+ZHTzoXPI33SkNQ9v6F3SFXr75UVNGneqaK2jl5f1PlHZkSttF2Zik1ZpvQ/VlH2i
Pv/dp0RfILA8OhZj9He9Su5+pKtT3D3W9ZeQqR38XEEQa9X4SO0S/dF26uMIPv7PZ8nHv7r8Qdvl
IzpzMMrbz+kVyrUmK8hOod4GNMydaF3ZZndGZ/hPXvNsciu73ftGnH7So/z4h7nXUrLga56TXe13
f7hyrVonQic4dUmOv0nFznbElboOWnhjTsIZ602dj0HaTz75y+JDg9agZjKnelAv0SWX9NvPbPeJ
KkaXRD5kwhsY8BF/mZZB4yb2pRvT7NhmvsNIvK+ebC8hjpvQzz9/6x9LUbwFz9OFa+mMosX7hNcS
CQ1gyTA5CbsVm3iAE/TvgtjVAHZqg6CSyM5wX6Mzx9HKAlojonvni267/T2RM5SYXFKWcoRRu57o
OCYIuNsxqqvrMkAGb6OMOIUUPjf6uAMuSuQtdz90UZZ++PMn+liJwnZHxwpHGUIUk1v12y+1UljW
E4ZOJ4Dj3IODZtjWgeqOhoTAPhRkByep/K5kaDBwppC+wE+WBUzO+pOfeOkEvrn30YCnBmUiouZi
Qi/y9t24RtgQUzUkp9GCbtN2Y/6sgQBOQi38LiOlbVo4dqdCMxTMWq9ZB4NEi0xvGuZMXN4F81qk
ufGVDkCUbCgjAdTixRvXYQJauOkZ+eD4N85cit+991XQnGLAWcG2HStyXipSPZdFpwKKp/Wor/PS
ina1PTDWBEV/PTkV/vJo7HdL57zy/tHLMLyFG4gTrIcApE93utaDSKZwS8SaftfMC7uGHIePax+M
uGgge7qPlWwdJPIZhqLSN1fGMAoE+0ONQQ0/yyXJEmeXJun0SU76735wm5qWgc6EDqX93iuTtwyB
itIk31VB2gzKduBCicpn4BOrJJhWXjAU+yAq1Dy5R4LCPGy1eJ5L5X/SL/3dFY1vx5zTUAxOwOW9
/qeyG6IVqBiuxid9iNs7M57u6zkeInBsgiUwwN+r0crXgLGTI3gfvGp52Xzmgn1vMhVIPjj3MXhh
87K995d0PlKVL2SgTtz00qs074hVKpHR++N4WwYenQDYG0ENJmXo3ZNO0w5IspQ3bRZU6wENyyfX
gDffQd9eA/w+nPukW6D0ke9FYVII6EGJqU5pCERNZY1Dlo+0mR8EDZMW0GitiH7tWw5QXXJPFumU
y2sJ3KvM1XIg1RUpConYV1lKhw/fwM5NJhAj8/AfP6I4IVl9Cqt0uo+maNs4+XSmf55tNWZ0F7MF
q4vv+rFq2+FiiJDGxujswx51LdZB72QhirgrRWTeDaH4Xvg2vI15K2y075LJJqoU1NyMgfUXl+hW
5OcB5RCvRA8NbCpKMmaOqelvBvdxGemVndU9DvHjAojsClpybdgSpOJFxQr3tXcPVliA6QBIidKC
1r+G+tbtJ4GlgYVT05FLMAbg6n5uDDukUPo8Rg14r4Z+/VUW7lv0i4v8ywFIuDeUF81Wk2Q6WLbV
XTu52R2aOvzJkFYS1tHwOfVAAxvguyW8Y3u88xOTTB0RlN8bhYs8QU1wa/kBrDJDkpWs8uqT0aD4
oCjgImXwbFLGMZZBxts7ouGh8vNimZ/Ezgx69R3W3iXrfUpMbejhM/LymzCB8pepul97iyr5szD3
39wybFM6hks5FEUl442372Eg6dy0xiQ9ycG1kOT1/l6fa35wwgknIDGI4bXYT0MsUZLr4mwzYKZQ
6p2tsaY29skTa+5HvLs+iKNzPZevw+YamYcJ/7lp2DhRFcgcbmCyBvlQkJ3SBTNkiUJt5nG7OAzo
7e+qOWgsFOuS3wk+ob9rS5KioEV88gvJj0NO7h5UDSTuQ4FFwHr7fvoONFwSp9kphnN/66neYZqL
bDmMkunRN0gDVXX4wvWOlmyq1I4b0dEOzeK4QLVoueO+gYL+Stwa48Rdl2MgDstR2lxE1iuGj6Ys
rtB/py9ALc9h08iHvm1QfuqlXI1pmr30DE/XZhf2ZyBhqLp1s9hWOYKvMUnC87IWIaPfmspMtrHm
hpAUsnXYzc3IGQHpN120Nqjx7rt2iKmrTd19LaDPqKnrz6NbFZ/8kPNZ8+53lLj7URc6wtTRLr39
3lx0IpNSVn5yzW6uEiIBnjS6zD4Kf9RonGl/PnGM39xYGVFwJWERZfj4PrTeKaXmyajixhqQIOr7
6AZGvtuVibTrZ+wOGzMe82/qQlnSxB2aZeFNnU4z7j2/7quKSJ6u3ehFVJ2zJuvOQ5KmazcYcMDq
zvgwcPklefrQ48P/5J2L35zy0PNc9AxMpzjV3l2A9OXq2M1UcUrL/udyOumz3ZHwrucYbfIqcLCv
TFB1UvBgX4pMd7eiEN5lMdB7qsGjabifjIXFxwfnonpDdUeKtU41+e3vR1PYs5jPlSfRg6iSJarp
tKq2LjET+7yuyiPzTZLSa9O/K63APKNguadRMz2nOGrWpFp8Nif6KKdGRzQrvpkeEN3OlPPtOzJ8
l2TbsCpPU8K81+++LPohHbHqXg128BoD5sSMc5Ii3g7YctZFXFuHZHK/0euaDOxGkTyTPH2WHRb1
KJwe+IcW1kHCQAuIbDdx5x+WuYbR3vbIL3f1YA9fosh6htPpcxZBqzLa4YlmeU1qGrakP5/EH242
lsCE7eoIxz1BCtq7j5g5pIolopNHvwkDVMhqoLyEBTR2ynwva326Ssbps/jNjyZw/qojqccLbnLc
e+dJ4X9uuVaitRF3fHls3NI8d6avXyudTiE+lsuy1dQkToAilqcgYTZTTGO0el0zym1P4Rh3VZCo
C28uh24/gBebxyBTm392rXyAhoj5vbo8FjgnidtbGrv/fa+ubSShGOWxNHP7sa160JRFH2Kt9r8t
ti+ztreObznAVCmqhQFocjXLUr10AG0bi3HrtICNoypPTgrtcbm2E0hqdafF11Mufi00HiRG5Jan
oiF5888/8oc7Ix+BTyB45HMaMzx++3U7k/7r617ujGaBfjUpQ3EjtXa8MAetPzmpPl44XDEeNgkX
7SwqsPdnlYWNFOBlZhy1If5aL016kZ7laB5bWQRcueF8+bJICMOoVogAcbvXLESt36CCtE6R7g63
fVNjZfbaTVZ2zhleenmuENqYtvlQ2jH2Fo3csf1kZjsMH+OJUPTsSvRudrWsaZ2WnqIObce8P3eI
Ivvz18oTlS/uzSMHQTtFSUYrKLGk816eGdT1qDzyeI8VJZLbJnIZPnjEsajIuhv1sroYfrZDmrdB
KVLfLWOcborca7eF2BlnPSy5pHnddCB+B0Knq53ArI0L9x/DSzfVMLNkJ+sZK61xVBE+e6TS2kur
WzcDKkZciMFKYnj+mxxZLhFIkF9EpO8DJ9zr+QAaugbrP/oR2FfEOZu8LscfCQzHPDw4XahOZSfv
g1CqnzkrVD72EEnJV2ZYs2bcT9+2SwTqbOWskxi/BU4qJi9lCfE7dLy9QV7TlVUiOK2Goj5WxqQ2
dVY9ALD0jxKW5w3NrPBmWXNMh7Rhy8u2Cq7RlTLEdz6Zs/7XLe7i9DzCvH4ox9J+EoZCPx4LittU
NtGuAP/M7B68FMRLNA5o/+b9U+JlSNCEfxOjM7zN8ZtBka7qJ6QDSF9Ge5vRQ9z1w6S+SBgzOxuN
4Da1MgIuIj05tBgqN8tR+vgd0ZnhCLUIFxVlq/o8jGlEjpRHesrUkOAVeeHrZgFWTSayvspb0T1y
vpeEqTgkJs7ErBTH7PqTc+13pxqXFKG+3DUdakbvruHWBtyFjQ5uRljsND1+LKuiQfsLbqJoQvvi
l4MAeUBatMSnmrXZuVEDGUpFfPPnt/LRfUMlhaKZ6brMbnWcS2/fSpWqQFUuqvygr9vdO2yMgg9G
oyhqVohxrZ1lYvINLeMAq0384AMGa1Bg5k3TxMkFDb6xwcU4fA8oHc9iiWSq6Vsbrdx1Vlqtl35+
qPg16H1XTKj87L6asicF8mxDNXgGuo3WhhEVjZ4gcVDtVZvRU4TaRh0YjjZ2T/a8UKPtvK6BdM0O
qmjM25g0yePgIryTMU9Yq22MT360jw9XnBf0LPDfEP7GE+TtF0UMBMzrVAanX78ZMGAPuMxWtbq3
xV+9nZps/KRL8pu/aUvTNXiY6/Cl3pdjuOm6kwBGeerarL2lvtnSrQKo4VktaYC5cfbmB/2fz4iP
dReLgTdEF4fhJCvvzwjbHgYeZAOVVAv2H36TcrK5o6tcPwcDUWKz+YeJvuug7ajldRR+5nT53Ttw
TMEHx7NhezyT337VvUh6iEnA9q2OtICFJYMwKaDXEQxrGmwuV4r0j0SdrAbPefzk838YuloGviIq
Px5eNJxG70ZRbqj0OqbgeZQ0kC9J4925FVUSU98GZpnuIw2/5eLuTN0y2bYh2UrohzaW2YYP9oAc
7JP386GyPb8fSUUf2xH2uPcnnk0PeZRmqh1rQ5E9RbqeFO14k6kK6UlPXnxnJJuQcNKT6XrkOPjx
Z4I38ZvzEHElj3/uD5LH47v7lUd2VzEkpn0UZULcXuonFxFm8Fnme1UQUiUMLOchDob4J6KO26BY
dVqrLgYu9syHDlhV3l1YavlekXC26SsCXT75kj5UQiygGtSoMUriD/kwSAmIo/TAe9pHWx/DY+oG
zOE6WKgoiO8MLTO3Y+7g06YWtQcQzHO404czzbvPhhEfG3QWE37pmgysST8X7702A+0OgwdVBNOC
n6zAOEygwFNfFdEN2TsGo+BNlyFrTmu3etAqJ78prfJoV/ZjZaMHbrCZ7/m+onUai3YfVcj4nFTe
L5kU81bZ1qRK1OWwR+NQFPjEtfBc958mpZsfejlce0JnHGR6OiX39+NMelTaWDFsYD7bQnDqfAQO
jnE71qlxO0WOd5haWnV9alv+SsZZdpvX24T+hr9aXmelQbiSDrFiPGAcioMjdImxCb5n6Uhbg/R6
O7W/dNNPq+4swOGUK9zaAmQZEdA4JS2inDz2bjyGVCeUlPBEIjfeOS5jIkwh8ax1IbZo3oyjwjiB
wXJWy2b4GQrR/DDBdpAloIF151Ehl+F8dfxn0pC5IinKSYznbs7OtOHg3zqSMRZscFk7yYG2YXiI
eq/exOkQ72LZOHd4K5y7ofWrucMujuYYXFwNzP4SXhVOWr0WiTYcDM3Tj4R35fskm8ptRkuWwZRv
gUklPHfEiQuHZybC/W9No9f8uu/fNbbnE9r4rPr9mw9OcdGTsGCgazrGfPw/HzxWnTuGnd6d40za
a6RZ3rG1+Ln7Kswfcze4abBCtysQllBoJuhYJVzsVwEimiTyPDrTWsmx1T+pgvOt85ffjNWpNVJ4
kfjKhW0zp3/7zoYSN5rntvU5btb2NEJbaEWgbcFecFKo/4cHW8r2t2NqlmR71zWCPA78uw8jYH2X
E8x8qxjluE58Z+OofR5lnx3LcPia8OmP3QyvsSslT3b2FOY5ro++RZsbiUtc1vLQCuPKWSrZk0vJ
f1QoMeNZImN20842ppqwHeayywKKVj2nJL3uN0tzU7SNvLGt0L5HA4wAjvA/s7HvY8Zju4Dp/Ib4
dvs+QhC+Y2pv7hqgohTO1XDoCyiAfjlp16YCiVSQEXgXWXK6iswetgxg229uC49uOSA6srXbOEMe
yVlyXwl1vcQBe9pgEACZJDtYjeNXWUV/Q1KIbsEvDFisJ9JzJFngY1mPWxGqag2ar7k2QZxeLweW
TfwoHEj0YauZoj0XVb7zEWJcurKXl2XNH+wIPXOQPYKdjg5uS8gZqudx44vuuoN2rK2wSTq3ZfPs
KaI5i644m1ocPgKVJPXUbcTGBXj66NctgqC+AU7lYqXpvWd9diy2iWPsMh7Lq3JuwoWzc3U5sKx5
bmjuTBGewz6KN31gW1R6uvKL0jRzi8Om2dXKLb+49hTuSR8mNH0+aqayJ4CElIllsxi75GSEZbbW
xSymmfmuiXB9bmQYmAIBu78rNZy2RqldIUB/MVJYPY4cYr4oFtNsNplUsM/7KD0vu4zAjfFVsUA6
7RHS6t4iM43/cgoma06XfbfQf29swEOD6dzGSUGxWmRi7j1Z/k0uN5FXwH2zx4dkIAx+WRh9GVFn
wxwwJASdCKskYZjJEXqfY5bjrxFeNcFL1Y0vOKjFKjBDNq3G/FJ0o3g9ulggl6OyJTS3KT3GHEh/
rz2aspuojXCwGaArmXv2f5fWDbd095+mrL4Utd1/1RSpSQZzr1vGEe6+ViJGmjIOZLaAjhyl5jxG
E9EQUKncnyHp5ss/r9PimsC5/IHkBEKYi84/q3mBjDfZj0ODhNJNNcIhJ584AS/dJZz5PAn7nwFg
+u+ubF5XsMX99IJe3CQ273DK4/Gu6+Rj7w7jV08rg71uWHLXLpvTBgDNVazX2ouq6gJln9nfq64t
13ppfSNsrD+2ehc+tqp5FnPARGnAt86UIjAgJm05Mt0e/Y0If0ir4rHtcNV29poIdEoZSJOvx9Bx
Xhf0dtlEqc/nuRp1tI98s9bWmoHrpAk8oF0wDsvWssjJrO43WuU/9EMgt5adn6VU2q7T1U9mOO0l
ysDfrJbVbt5OyAC5qDE9Kd+K79qslttCV8bejkmKmNJm48x0vtEejlON0buGwXMbhNOzHaZETBBI
1bQ4YGbi/F0+BdU3Biv+atKl/6CNDG7R+w7XLVXtbUMEz7ZVzkM7BsHBn93LyyLqG+MINS7bVr6M
b3DYJDdga5KbMsg3Kd6dy7J/NgqstGEClmZdF0U599fq4EySuvd9Gtx+ZWSOYkgAaj3SAvPGGUZj
D0mwW8PvzLed7sJX5mr53ghySNomexKOGcHQ8tPdsl/Va9n6xreq0PSdTMz+oMY2eYYi+HpcmwDr
G8pS15WbQDXUAmRG9LxfkgoNbwMs/UIEgcttajjYedC+ZIEgsruZ1J7rvH5wgCYtJ+ZQD5g84P1u
fXC+ryfrcsB2U//8533Lv0V/40OqrWy1En3ApUqbnzcQFtsyU7BDNTvGIpA5j9k8DqibYnzW47he
lVJ132Q4vFQiHn+S+nqOZAnfzKGkvWg5RZZ6B/6EIKwCaeci8gS5SwJF+WUos/IGosqDMducgzS0
r3rhJtuKTstuQdI0kYQNZSEPXjYjM8hJt1U8yTKq5dQZI+8kl9VsXo2MJj8YIBapAJhrblrTVzD1
4lilgdgs/mW45nSp8/Ig7TxdCzhAt5nWGLd1bbmg6oASL5vLAR7nya1T7v7ds6w1GWNIohmzrdck
2VphV7gYsF1PfsXp4QRjcNvbst7oyqueOgqVK6YI1s8OVRkIX8K5Ap3s76JXP9tyIIivLfS1V2vF
rgACCu/W3pldnHCjCOQjvOucqDAVX5aDRo4Tsaz64LBsMg4014bpHPw0N2eOiE6peOof+ghxequN
zTfPApI78KyCHLbhhgOQKOHWqNlJ8RJnHRrRdr7LmCrdEQHjXlQ2RSdt8KtDbOTRDXKxG3sGTVx6
qX40Q+DuNbzxayLM5V05x+gOSK+3GboHxCDs63MkrWDxg23vWt26yd3ky7KG2Ci9ozDC/VsUZKxP
KzPN0qdE8ZsD6xhWkR+VXw2TsgX1enWwsdN+JY3megwmEHZtr922lO2Wf00id0OGZVrsKg00dJDq
/U2eNfadS0y51QnzaQoI10hhYayWzRLcwXGMbLVZNvvBtLZw4OK9KyL5pIdDsy5GUz8tR+04/VGm
TA1zjWHvYJfPRTDZ91Muy8sw440QIA3fcMs/Jwk0Idix1aUaxFzCnKxzRfIR+tqgviEpY1U3jnW1
2MiWXf/bn3oVCa/Rlgf4eEswcL8t2gGy4bwWz/uKoO63lJyG17V/XwecP79Kg7zCKtv8yIpYe9Zq
MezxYGpbPCXac2ViiWxUNFz1WUJBdwIiP/omWKbAs88heSCPqU7KaNQSq5bW4W4QAUOLzHVezB+1
JYcXCQf8EHRYWyK7dw8MqeuVHAqz39lR9VAFYtwTBtFtUCkhW+uYdg9GnjwDQohWGsPz62I2eZOJ
Iq6XzX4crnNuTqdll+FG926Xp3DE+isvb41LOefZLAscwVcVkYd73wvtGMwjomQjHrJHXtvsnDDN
t03vZY+2GZuXWnR/LQcBXWePYE+0dAgJuW8glzJC3KW5112TF0WMKygFCF1sLvukPXbXEgHUdWv+
sGq7vFL9bC9YXqElXBQBEHCZNfV5WSilVdlumGmUyzbhTXB8yONSERf1irrpOaJCdUlRu94ui75h
nuVlySMTEai3AeQqohH5Kof6cRhaeJCRIQ5DaP6UJq/U8Ob+1dpiW/dW/G2UjbFpbDO8kjILrqIx
NiHfOt21Soq/B5gNa9Cr4XWEZODWH+GBxhNgKlaIrUbecA213b6NcQfAZEEmvvwLaBoITKasXFvA
gyiqs3Dz+teaV1vpftKzB7sz12E+i8yj5opEGRx4tkxumtmoB5z8axWO9bH7P8bOZMltLM3Sr5IW
e2QDuBjNKnMBgvPgpDt90gbmkjwwzzNep1e96KfIF+sPUFRFhLKsomOBwOByiSSIe+//n/Od+Yi7
N71EI1Z1NGpro/W1s4w155DJSroh0BBfkU7ISzJlKzw5AQyITD9NbQhwwUJ+Nrs4r0HQn2wIDw+e
rW6RGBqHgRb8oZs3y+F/d05S2u8mfrhj49nVzcTYSD4xviTG+S5Y/X5M82LDrRDeoWD7uOUl79RC
x2SeWblVkBtvoyIoGQCvg5/PISgdDBm0g90u8d+j2XVMVlBFvdu/LnT+5dSySYkKdeIy87bLISVf
bTtoQwjKUCGFK3fmAhnyfOwrKOsVsyhthwkipkopJ0E6TnCZhpq2T9q0P5XZVALaKB1uwfjRqGY+
hGfdFhC6gDm/UoxiQNGlhPccy/9Wi7BFLFfTcNgkfMxrIB7GmW8p6ky5sx8iXF9ri2DgR3h/GNel
crrzPMuR3Mfpa5WrnVPrk/3ed39V8zLmJvqfV8E0EGhaoYnEy0CJ4s+r4NYKoe6rJSDDUMExoCXD
UyOrI3TkgRBj8VIixvnUcGcSdB+/mAoN+L5sirWXg4oq7PASprk6L8WqDd+o6BIi9Lr8uDDv2ThJ
1jLeqlXRRquuVqeDRTQC6Vu4J4yiIP+mUUkfJOuj9tvyONlk1LT/teeD6lgJtRabgoyl55CUHGwr
3avpQ+vgeag6hmp3r8NG6Xpgzj38NbmDcEwpiCQJLACBwmyVBJU5YYI2T5bL1hvZPCt10AKwa3uW
89ks5O3PeI+KB7uMPbdMixdw390rwO9sr6lS5yrJ2L2SAF+4fYrHDu3Ls9KSJIBh975sJCllfAr8
Y1AM4mGMYO0NUDmeKPmjiCFXzTFizVw10rtPOvR92SgKlFO11c+VL1V3XkDm2sx1tkrVfcvrVHrA
b/7F90fxwfLtxw5I1y9BHYmPKSW0W72IsUrRBBTfYsmP7hVd1p2EdGcL+BCREHUZBySJru+4/6VD
GPFSY1LtdqTXtqz/LGexKCx0TUMubGaT8mOqpgbz9T4927USHIxoSgA/ddNDOXYdoZhZ91LRvQRd
ALq6SrGMSaZNWJnU++5IvtaT1RrTURvo2JgEFPcdVb8FFphQe34gWXzvCw2qKcWmk1dSsqt4vDhF
A2wTcGm2xepBjsl82DGrccAOZSdLxOFFUpJL08XSAUH0qUgEi45YaQOixPUKHO9cBQ2oMoKZv2ph
Ml5DE6UA3d/6kXVh/Xhq7PpApTP9KENPcrQ8DJ+KIcw2luY3J5TSEmGcHkEMeiADaQU3QHK3sUnx
eewp7pjn/7naLP79i4eQBBWmDvQeherPkpuoiJs+G83k2NsJXvZx3DQatlVWFuMmH3PQksYg9mEh
eZcyz8y9n3RPUz+MxzzO3kle147CYKyh6IKc0iv817o2XrKMQkePCXaPl0qe5U7lwYp17Wmq2oYZ
mjWuoO1jhieMe2/1eHFnyvOysXvlgGoarRgj/H3wgnXf0AULAJweFJb2biljCClGj9rpZP4FIwDP
xr89h8y5OTXHsNAw+jdIwNTnjQIkuTmqdcUDXQvknYZ1x/mdut1JJmxHResPeXnp8kjciTard/6Q
De5SIA/HAlsE366gVlZ2ibB0hiQliAhfevM1mUMPl008xxxqoTnsFXs6/nReVqveKUwlO7IK3EDb
NR8Uvd1pQRwqjsRw7JRmU2wXmyTWO2vN4gEuZkLtyU+YKufirJX2tqxxMNtjsCFDub2Kbmiuwm82
idZZT4rkf8gAj68Sc7BHGi7bdsrlp6LpkqdEkledECk2yLzdSJPwzyZmROJk+Y6gzljVGt9TIvvE
2qY8fkis4JrOQORlY3sMVr3QPyyzqZGs1/Zb5hn5VtJyleEmQ2jdG9KjiVzVqQe+02pKDIbRGz4k
+ir8ihDTpZi/p0DywhNWp8Gue7ekoQSZqzK3oKo84vqRH8tfdU3xaCSO5M1TEW17zSDxlSwvSD57
QVb7KiHR+cqtnzp23IdfmsEBXS6Bw5GZrc2luqRXKUqFh6luVJo6vXGKzdQ4TXno1mUAYGuUTr9N
+cANO9kBqEvJUK9H73EYnypezyfG2YdBN8O/kFwa/9a/o1xsa2j4aFShkzbn63+oWtd+g56RR9RR
RMa7qlf2w8QU4NBL6UrHTUGXYWPokvJE3KHyhB0wQ5FJINZyrqmUcNdWqbai/ag89YQd9L2hnvrO
9t3BZL3wwwGAO/eHFwBB/LZOG/mkwjBYBTKlAqPnb1GU1vge+4gusd85mFWHh5a76TT2xEX5dPXv
Y9anJ9vGQA0zamUMrUwWRATfIGZJakCCxTDUvHs0aVzcBBrDrPylm/smoqfwNOVYjUFtb3SzhvY/
lEx8rbF+wbKl7uvY0Ilck9U1iegkUU1GcQozMyWSdd4tS7oJPC4MVv4c9lJc/EWv/L9pHpk2wj/B
LyE/Gn3Bnz8D8p8NMwcodFyY+32UkuzWReflgWD1sn+IMK446gRes1AQllt6E58K4LnoHKhwm+14
9iqrxZqhJ4dM0GVGWP6GXrZzQ3MW2nRwuWMFPPrMqcIMuh+0wnoPO/IWfTMxt+ifu3VTgiPHafYZ
ZPLTQBniI+ktHLKRGNGWhBDUVH8T+iZQE62a5Aep8vXd/zxUKDhTfno6qtyDOn7W+Y1A7fGzG0sL
00hrx0A7KIlcbDW/YwD1ivrdU8CSmnnO08qS7RdTD1bL+Szps91YdcEml8zqPc6G61SRAwHEqdrY
hKUfsxK6h9RM5Qdf4LVsdCOc1jjZ9QlJERPg4vdB+liuA/bBHgSbfi91Qr5rsXLtiTT7qKRuWElN
Jp86nM1SWl0SbrKL0cGw6ihNM6ceqstyIRwEbhWBFsEdR0g4y5Ucy3lP7wML7rS4gc8QYLxHvSNH
sxCEEapFIT0u5zqyiScShE5SYXuPYWs3B8km8xlQoZFhTiNWfSpceUj040Cj/Q7QrXatqBCU/jjs
PUne9l3e4gTgMPNpEJSYERCO2SChhrLbWIVMOVzXyrU69Mlt2TR1IsG4oH6zHOq2mdwmUZWsS+Wc
RFgt2/g+LiBK0tEjiZW207XWo9XX6qVIERszfCpf1Vi+6rmqEOuarXl0RjeIm+VuTFXVWQ5/nEvJ
h+qj8kMqMGbpJQwHhSLZoYQtvEugTj2EhmW5kY/isFZY+DIGSWstjKX14tVXhrAj66Ii/mqx7qfq
BSyz+ewzNGpS8TkMkDSVSTecSh1kaRX2aXgAgfpWqqn6kpVttc6r6osntyB1ZpnWRIEHDGkpr6Hz
Y883SkYRkjmPywa4E5r4TvqiVhpMldzSHpRpjgQttXhbDqZ6ybT2+AP5G0bpeJZ6r9r6817WJhS0
1NF6VdpV1muF71jQxOOoU96pNKYru4X2OlA53S6V7CVE1KiKEG0ZvBWj6TwqBDpI73nPkEb14qeO
JbctlKPsy6DKtgMnxH6Z5j24kL/tLed8veccKD2PemlvZ82zqAFGyyaESivxCZ+OQnvDmiW+VTNZ
grXpXCPH1Iu2e2smkfWOtM3XBFTppEs2KjG8YU0+lU1CkfDH9FtvyA6ol8yBNJAeFpWfAXLyaHjq
+5J9Z7fJN/JkKJGOsb4WBAOfbb1Ewwjj/LnlKepVZT9/Xm+9kXzLyJ9wQtmDgULB4c3qYs2xRtpH
AcbylaTTfVzG3wC9hsQ8/CHwfe7Kqkm3PXVSjDTpF1Ri4SqC5vYU1La+9jKDQkEJAgn7mdi1ieax
PBhjV5aanMZTnJ9h4hJYPiZRusq8uDj3CONcCTowQbnznlbU3Ed+eEjM1Lug45pzCMEyGVNtzhma
48ma9+I2JqNMDKcCb/YOnQIzDcv7gWRSVDrSuVYkmwoF4TEwHZVCDcOoDB+3rQfzUPS5eTCJlFvh
5E23uaKtujycnnlksOgkqMXppbx6UyfenCA1m12td91+ChMoReSIrTDghLslQpQ2oH5JUjQvpR08
LafsmixavUH7EJgWMQypUm5FUyaniXRwClP9HYZJeYFY7juj2QTbCi0DipQZF2Qo3qUfMtTQ6I4O
iE3tA9gvStthbuKG8u1gg/+Ila09apSZdUmssqjn00rBOGrlNaHy8mNDB2quwVrnwWqlC+wxiG8J
b3eO87Q1rPg1TIcXE4Ag85xp3RVG96ElCZkXWT9cQ4t7GXOX2C+oIc8eyzO12e1CH1Ksb4btr3Wf
5AZ/KrrXwEu/edLQPkxNnLlFVlpOAiD+pvdj7xZabq2j+bDNhHIzB82n/hjS15kM5dTo2DsyImbm
nMh1nCgPYDvGx7inlyCHCTaZ2BoeQ51qETfKxsQ7u7TKKdRQGs1UbUO+pbYyZ44c8Ln6JuINME9K
s0ntGsU4XgorGy/LXiMs9vwMFHCA+TLIyjuxbOVGGcBj2e1U3isx+achIOV5uVpjwXeNnoGu7CqX
+oJ47pPOepyPKhmKEWQswnZSYDLmgHcHEnX5VVLLvZD8/HWMYHyh2X1RSDtQYBTuRhP5n5i7m4Fa
PoaDfA143w+BJvRDO/nGQZK6PHNUshjX/ahXK1n2ejcSar71LJVsbNHVa1Ih1bPXEIUddSmS7/nQ
VJFqENz9LDqdKABjLud5foWSR04hfiwnJTQCJwIgsa1I25zK4CmY96IUvs2yt5zzY1g00Igo5DVh
+ZKJmFV+U3bEsXLYCevXPPPCSyq3R1pbpD1AqhiduqJgKIMjczyhJs8CLJdmA5hcjkrd/BXZbXYO
685wicu0ye9FH+TkpuraxPQci64ozz7ThTNPH691S5XbWg0D0JZmAdYpvIFtjm40is2DrLKIiS3T
4xmsPjdppn7tJe2ZBpmy7GhJfbfi4VHjCX6teRS5puqNd7sNP0i4DK5h0pGJMe8NFengGFbjTiVR
e040yZckkyLqI6qeab2x6ih7wGSrrkhu0GgYqag3jDF503FIu6M86Psg7tLjsmn5vNf0FEMnOaoh
HXM7Mf0fzqXFw4RTSWs00yfBcegOmcqSY65k13OxGuHm0Wi0YB2IIcCHTlCjnKTFHr+x/+blo1MF
evKlonK6ScxC2crFlF0wJb75Q6+ujMps98vdWVgV0TMQdNGZ6k9UEld5IMa3CHPNXtie5WRx/iuJ
QA1Fl8R/bmwl2GRq7631wbNPfp+82arMwDfDm/yFJ9JTOF8OI1UBmDsM8aZpr5SM1Fc76tqjR7If
Lae6e+kL2S1DleThQP41KddKN/B8g5H+CGurvE6xx6KxlmPLiby6OaPOac/LXimGzqHYWQJZUZtz
Ppoez9fEYOTU5IfW3FXx+JJH1XglpKu8d6JeF2YnXrNGzgH+UUz1xHUcSw/3p9C32iSufvpheHb7
yupR36vo0Nx+7qkjHWCOMoFxIkz7TL1POXkW8VHUnO1NNc9tfNV/ZRntYacNfqULQIKMrsvnogjl
H7ODZWKAe3+bk8ZxHuhIYF6xjSd/UCjD6vSxYiivOyx75bZDCXewzIpJRC1X3Oq1ejVDg+aJp7sJ
OroH5rDNoxUZ2kG3vNBRBHHxDCGMVCGfWJcQiiemc2Gk+joxTAmcUPZtnGPUgXzaUGtGm7wNWd7D
9YeKm/EInDcQxnBZaukmV3B8CSu9KyEgLlNVqp3w8/4prZnTNvU0frOC6EDOEQSq8RLOm6DOUL/l
ozJjUGflVGFfNHv8ILr+u+L15Trlsz5gXG8uBUNgIAEwblif3AgrXk1lHCYEmPk3/BjHUSj1ddno
ht9cTYvAQLWuS3gSXFjOWX0e7JQJueNyTo7KyYaSCJrRG5PNhELDmcwhe0zquSugE6NHyvdjPW/0
QPVmRyJhdOokxavIH6OVplFVX/5EVRXEtIT5yjB1C1BIMSu4K0Z6s/5Qpxx+E8CUU4LyA1yZTokh
z7eQYrunJkH/XRaLksxs6SG16UGpu9xp7CORJvaB+ah9sCK1oZQaElxCNJaReN5OxKBGlU4dXdjS
m14SueuxmHiR+nynJN304ZUFKQ92LU6lTX+1U6vEab1RMPWz1TXinR2fPFPufIzWhZaRVd4J5Vh2
tSgdudSea8uv9jIhAsQ4heEuQ9v9oPrqeJxK1oxmJx1QD0QfZPCR4x0b3rEP9fyxiqLvGnHRFCsn
KtNZ2Bw7y4s2Wts2z2WYfyZhnXyCBnK5SdNTgoZpOzjDFBVf9JJ1qo/4a9PNh7xkhw51+uYrXbAv
MIHTTOQ8utmN33cOvBdyHaf+mhk8fKAyb804914tTU4OvhrtMngiRyOy5BMmghLhkLQBcgg6F87u
yRum2+CPxY6seuUUK7iSwlF7CUmT4UmUHXuj9B6boE22/JZ43fue9qiPtPHSoCDdhPnJNSobl4xg
9TFJs40gpvAl93LjwUvHJ1MU+cuQAD6U7V+DOQKdKLf6oSgIOTZrvljRfA41tewWyA3XhZoFBzBI
KAnTvrpXmWReA7OniIooCfhtd/LleDpl0oSYVMJ37fEM2FC/i51WH6sHSWqFmzSEM2Zeae2lhIrr
KPLgadk0onuTCwk2cq6PALPLbi/lyZXx1HrGwKBtezBsO6Vry1UEUtGJZvmMJfL2VGN4xUwrWOWO
FfEfkURy7gLfgPiYOLmtV8elTN61+UpLY+oWs89BreJka2pTtCpgnB/DgKVy5jXZB5K3DTIX/STH
cgAOSEvWIk2JX0ssGMZwHQxf0w9j1IDjWnYLi1nKlOrFFtvEh2/IMVanjrUugPwXYu3LI/0++8dh
65Hko2PYXS1XAyLlmOZSZEM9fFKUoj9B1iJVTbPGl0SX39BHFp+SQZyTNCYf+J8/tWY8Ackt76aN
2TExk/KeK6OOsq6MnbpU734cDHe0DU1PF3vZaElDevFkP8Av965FkntXxLFOq+EdqURSr6fKjI6d
3rfghOOGnwhBCFmW/oI+FHO8RWOKJ/tKN7QKaOBorBYS+Y+NZ+5G0WRHrLTJKSmR/NZSc+yRMB7z
IW+Py+GPTZbVLEnDb14rslXdDuZuEdbSmSuPiTUlTo3Ph9UH+WmKNzWX5SreyGETj77uVj0Rl5ic
3gqY6iuTjvFXoG47VOTjqx4kKAHVQNtB2eoeWF8GDuontFw5Zq9lz/RlfdfmwyE1KMtYw9aWdABn
ShjwcQFht3s1P8DNYPDSYxfZQn+SAvEFYJ9APtMrj6UxfFcbqzsuEX+pSOIzfZibyLr7lA0PYIqf
I6+wyQovGcUsPSF+Ko/fhxr1vKiY8I9NTuo8Dx5wV42KJBTMSBCr/tVKpr0exp/5IKsvjSlNoNuM
cWdZrXiBLy07mQVNdLkKD2drqztaWgZx50a6HSs9NB25IfE7Tsy1NjX2KdLCYavUhnDaQB6uctw5
BdCBS5dKw3U5JVSV3DE+yk0LxcvJfUSgWpBHuzgzBhoPzOOnHsG2OUiDO43d+NCEiClntm8yC/p+
bDCfH1i6O2RRgPQvP+kkvIRqMT1pyO6YY6jD2u6sgaisvjh2GiD6tFE/5DQXzuBN+d3UpYoKWR9c
0rHJ9sAK/D1+HN9pDDnfW1KbslAT0QH26G45Erlt9Iw6ISOcUtgkl/SiJxOiTs5IWxJZvmQ6Ml6p
blip6Tm54n2y9lrDfo/0KFizbkpOnRfVl7JQn3DWXwZj6i/MmYYfe8shZOLBa8xzPedb4lshg9Iv
H9DNgU4EZLHqxkm6sdaQbhl4H1eDrLL5/Vze9t/xLEuH5VRrZwTumvtGSrYDiVCnZblPYGPkSmJq
4Q1a8oF3jOTuGcatyxjQcQ0Kt0j7eovHatojDtP2ailumWwyvhbluOvaNrwDaf5qF7L3tSEOVfNq
voeZjHA/S223DzvhGlZ4Dho/u5VxP7xo5sGq2px48emmzlJHHY/3xpbnvukseiTGLGOmk2qugjwT
lQRFm7ygLAafuX4z9ZpUIiVp3uSygA0IFWpblzYNQdYql6YZwkvZlNJaCOLVl3O/XwhmMkGmBtmh
qNTjYLDgyazsRdJA8iPV0W/LnuRbbkLreyXZTfo89JKypWAskxPIoUKS5J5JagsxL/OOmWwYQLlI
TZpmSGsvteiqR7JixrJ/VId82I59z3d/3iwvzq9Dsg8pFnTx9yIfUpfIhEF3ulnb3RSVzwSDk4aG
UQyEuLwd288kLtFEYO+Jb7LyQYfIfODDSUi/aeNb4VnUcYLX2sonNwjk9R+AKknGHHFEUk/WtL2C
gmmYG3KBxInaOyVZQTyuxHdwM6pCgX+iBiswOu1HnJNTbTDfHRJzk9fh96Af43M0b5Y9Tc7jc6Ob
e/A70q2qaLcPktpdWJQPd9uuN+K0SG31ueID8GeVjvgDbSVurzrTmqvSeyGtlGadTE3zlKnV10my
E0Sd/j5NxbQpCag9hkR0blU/MHZa3H6XhAUuuZKDvdmM/pMqk1yiDG3/LBMTS272XEMu3tqiTpAY
kJIrpVb7jtviV/IZ5Gvr2+m1SvNToCQCErbcXMd5k+jF19QKXOj+9dpqaCHkpZ+c8KWw5Cp88x4E
lKVMiZgjF3GH9wkVjRQvr9HvErOidWUDXTK71nawcSCgrDKU0FrSHxrV/+NhqwGZMaXZoyxqi6eA
rR3sSdYOkoZoQEdwj0Ywe7NEtmlLE8toaucP2LhPuI9cbzS/2YrX7tI5ZcKUSYpsLbBsYW9Ox2WT
FeShRoLpG+JPbz3kMqG0dDn6IaofdLmrbsLIePQVInkheXWk8KJJ16hKor059CX1CA4DoWq7TKUP
hFwkeuzbMnO1uO42IFnjRy8urbMo+/0k5cFzg37yaE6m4hiyEjyroi8uqR6/Lhc9TBc3byrXTRXL
oMsrBhS0WbTVi/q7EZurug7Fc1XF36MyOy1S0torlKsm5SfdqgIyaZNwmxoGJXUdSLBmBqir1ZKx
JEmUm1/GoHCU7K4TTrlm6mZReYr1A53lejVix3sC54psKaQEUjVFiWersXeSbT/3lRFdGvLFL9W8
WQ6nxDAcStMXBDsygVadtMVg4V947vAkNbh3zJTgxUjoiWvpakLJYpPWcfMJswHhEDkwdw1g75rW
eMssDYuj0in1ZkScElUkgXSG+tz1+ts42OOlChRtp0+EKNh9lt2t3PoahOaW7HWq3ok3dqtJKqmY
hnXD7LDp39URvXGYyeHFsk3Pidq+vuXeU0iiXIiSD/KiYoU3STHf0H3IQIRwlYDDJO5d69Zx6C6f
/ZKKY0wKMbpWG6GCsXwnI5G9hfU9HjNN4v8gWJbj//z/H67nRv1ktDUp6mrov6YvZIurF52Pbtsu
Or5I+V7VvXoS2NougyW9mS0u9NZoi2clr/1Nj8RyD4bTLW18l1blXdTJst7kIPK3o6i8TS1p2qoJ
6OEEw4gWkkjl+Bgb4ybIi50yZuEj1qrspZpeyUW37vRIprtKb385q4obXr4A6GZbG3tAW9URvYi8
pkFdvIXx2jIy602PYVta+Meg0PDkz9N5SUgRYQhTvs4Ec5LDsJyF4uwdoij0CEVsFacWbXoX0zQc
qzorHPDOKe4D6HWhGOa0eRO1F0aKuI6fvLiKntQBJAlVmh7InVpTqa1wFE1qc1o2KWGPP/Yikqhd
mjLUhG3JPIbWTYW2+rX02kfF7oJnIDC0jXFCbNTSyN5CMIS2FWdfqTRRTdINcW6YakyD368tyoN3
oTfmNm7T0rUo0dxDPQhOg+BNWa5WwZTc+mbaLBdraI9O1BAaJqeGz5TBTq1d0He7PlOkU1lv6Vv3
5whE0KTbiDt7NLLzBjwolauSbqEHOptu6lcMWuVxiILYDRVxJPxw2EYRqWhlI6pHutaYhTJb/9Ya
BFABcXyn1h2uIwAkG7mPaOSp4TniSfXMUnwdCmmldSlVRhY7XW55N9ix3o3AyHQ3wGKl+s85SEXf
Kxs3vZdmJj9ao+sbAMdtRY0JB+oO7e/8lRaBRj0/6pnrcUiVR6zCUCVttRmymxJE+6GyrVM5kfFT
mMVve36589K0Paia/G0RPvgYE3fQ+zAQm/IEcjJRTwGYA2QkxjlMdOOkDqbm1ujaCb7tjNNybtmz
SRFbVXyDVzQVtQMSHO2w7GVYSn/stXYob5CBvEutXwm3y1nUlTotiKgp3BKX+D7tRecSHJU/KGDP
SAw0sj2ykAl9nTBcKTPiFyNNImdg/KQ+cNcr3/61GOK7wa3oNFruXbCkCZKGJJPPsyE1TFKYZRlR
ekdLAaGA0XeXR0FAXP0g3/oOl6AixVdQetMtU+T4ih3X8ebAzlwUFO78vsQmTHxIwXzxQqRSehX0
ggnksMcvv19IcZk+hOEDIX2v3hRk12QsLMsxSxQoKCMiSN197ViZ3zwrZAFuGt2i0Tgf0uAkCNw3
4NLOh0M4aLshonAXdVP9POWSfyBNinhXW2zG2eEJRt/m72FvsHLKtzbNpPnUsgmtJjgC5r7+/qPL
+VStBldBkOEuF8iAwgIYGOFWJ2AciTl5unVbFK8qoNcVYMECFJ1avEa9efN7uVpnDZlcPXkutyAe
xaVJE7efE5tIPxDxjWi1eTQtTdnfMmtP0AeouJV1JgnruizGlZVX08OyiTp/eqDnoq/imqAT7wka
wbRJc036Ao+6KNUvWVFaG6VvyLiW7fytaasVyUEoNQAFbYXowrXc4imzJivdzsWoxUKiDwrtXcpE
RRiJ50ApjeNYWeDkRrnemmNnbI2E+yYktIpHSxyusikXdwshtasmkMvLulZJSbOUY+J3EG7DpH1M
En5M9TVH8tCa/w7zbtqCwMqhV1jPFCykarxnuVZv68nUnnwU2EyD6/ac2pVYm2XHpCXXqUPXCJH+
Ssz6s8V8VklA1dZ10EUYNH62GzOdasy0ngScd4OwB5TBvKWJea6syEHUGT5ZENLHQYgHBV3cOEz7
H+nLBv2mwLPtddR0X8yUgPjWr6s1cExp+xdSjp9Vf8s/0baFzOwa2+nPNIY8TbuW8ETW8Lre0/Hn
LfY9Ya0MHn0grLmN+wgNHt2VEa1WdtQrkoFzLR1eI2GHtP1r7aaHkbTl25UodXb1Zb5e9qim10EF
qb/8c//Xn2Jq6n/+B8ffcoLnqac3Px3+c/uZXz7Sz/o/5j/1Xz/1zz8f8od++6XuR/PxpwO+DGEz
3trPanz8rNukWf46/zOff/L/9+LfPpffch+Lz3/88o3CfTP/Npay2S+/Xdp//8cvsIz+8HHMv/+3
i/ML+McvT//63/nf7nn6r//zt4/s+9+u1b/+b/YtLD7/7Vd8ftTNP34x/66BrQXyRZ1ZQ5A4S6f7
z/mKwRVoLzPJQ5imps04Nb4qTfCPX5S/QzbA625bKqgjc/Hu11hwuSTJf5cVAVaL/1TIUTjJ0Tz9
57tx/SHK/vHu8+78dvzHDCEm3X+WBQn+Il1bQjnh2wHOmu+2P8jUBI5TI6tbB10Wq6kqOYg5zmbK
r6jRnkGhOyD3uj3tyJLi8xxHo6N1zoL7GJmyM5YiQU8p34TW+xBwja0K7nCIEJcV6JzWjDbk8cTd
Ny1Pz1JC6kQ1lRgNIn1FB1sc2sx6LIr6Qp13Wo+U5APF3iETJBVv0Nd0p2/GQa9RUCOJytbZ1D9i
0ZA6axd3/Zc0VFI3NQ5N149uNhUe7VwQEEFrMfnPi63c0jqIiG2q1JIlho9+M0uKDYoBJ+51/plQ
fYiCitaSnvPiVNnfWEH1nPiE6BVZPrIed/kMIQd5yUrItJeEfUmBuA+B1Kxius4rJqXfSq2y3KGO
f23bkoL0QOE+U9YF1U1kFpFbxPDV7Jjiu282bqXb+6Edui36ihK1l/JkleVzB13W63mqG2q0oYz0
YKQYSVR5m9OwcFUj/tDLTDg4fcknqnh5k2c1KxPCr1PW/oOXsfaMyeaOW89BVkPKiAAA3I8HZPh/
hX4F5PbzHaPRK+Gm5QZE7S//zEQcY2axhvlupPHLmCNTQfpLIoYEiCVNIDGaJC14/vhrHjWDG1Ba
jSqgj/SPeZfiQlrFadOsrFF6KWAgb9O5A4gcjoksb2oFlmllUyVZdxb9WD3AWaNZp6YUyoaOe7BL
u+YZEtP8hpPlMyKAGrJwBDbbNuu+csp+3Y3f7SJ9jc3ixOORnoUHaRb3zS6vFRyKfE4E5kmrBPY5
LpZMdmRvJDxmsFzNZMxmcfWuacZ5TCp7G9HOdFXrLdfs2f0Gxn6s3LLtVBiU/qapm2o1NckB4xQ5
FiE3aFpAFYpM+qXJjuYGXhxq2CulOUbaiSWIBp0lOLFGooHgmzmIqP/H3Hksx46kWfpV+gXQA4fG
ciBCB0VQXF5uYJTQGnCIp58PNaqqx8bGejeLulWZZckkGYD7L875zkyCybSFWGgSlDHkftnc1wJV
Rl31pKur2kYBk3tF8AiOlGyMe+RXZM5fY9mcq7UiUXRAPtu+j7hYF2i1LPz6yEva7QsP9n1SwLOI
8CtqTqz4iR5/oIkp/SbV3zGM/WINnPf2uLNWjbnnyDs+wto4SAIGlZIdl0zGGx9J40F62TlWSzJu
8z33kXsuM5pAtzY/IgNqFuGToAv0ceEDj5egTNNf5pSzpy/iXbJWCxpbee/EVnNbPLmaqELwzryC
+XTH9zr6jmSlnWvyS1V5DUilcUJ8ucgoUvGGFSZi9MSaG3cgoz2ek7Ht6k1lzObESPwhLYi9LFAD
9GzjHHaPSr+cnbICpKv0bFCr8k8mQDTpyEW8uRt+NGOIETVs7zVOa3ohcYBsJPcg5b97jNceY1Cd
mXbjBKIfb3JQzq4o4P6Q0ehliiR7NKnfXULlMCMyFk+iRHqVNruhE2tv1lT9vxAY/8qVcVQb9g4S
YowHxK6Dld3+/38+paWDP8n5O5fVlS3u4DmK/YcxHME1TOIXMG9GgZ/WykcPszihi7w8//lr/BDe
wn+9s//12v+/3vP/cutfn3bP//Gr/Etd8P9HIWAC1vov//Nm/T/qAJ9iovso/u2//nbp10f1b7ef
Zvws0q9/rgO2r/DfywDtH3UA7CQXjhU4K+d/lQHC+HeDvABuc9MhbZHZz/8uA8S/q7AMyE0QwJX5
EwDU/ygDtH8nZMCE7K8SjUW2t23/Z2oAUKjUOP/s4NKhENKCmKrgSVfBFv0HtMy0jbD1tthXlnbI
iNAbQC085O46eLlmT9zgPde8taNEmF67Ml4fx6TkCBDyVRO5c7VJlvOiFEVxH+kkOSnaq817OeUT
pJkJ+MoQz3+KOf7u8tw51ivmPXN5Y+k5Ba4pCcTWi/iV4Fv9aCmG6lvT+lm77Xy3QQzseqUt0Nfv
XvKFnG3Fm4wawXwajqF//OW0tASLinQ8/uMv1QRQQ8GCwK8t9t1itB/buljv16V70brXeZrMO3jG
+Z/3WU1ZvZg4HdUSxMpSokNVs29+PsQmtnXEglY85CnfWtfhmnBHiiGl2YMnT/3cnaOXgewVH5ki
uo1Gss7PsUOVBjv2fNvwkNdCdhBXcz9ne6XeCAT+PKj23hZAR0S0Iz9mPemLmZ7/8YeC9nEH5VBs
qy3iw5vpvqzJVGlIfty7A4cvGWetJ0VUH6OivMeIR7aWVd7KbF5fK+SOSRbmzDNvAIrZ3nc7RyB7
iQT8FZlkU7Aaxg32/wLLMMP0nem13yAqOlkRarrJ6U6dtomQtIXMvUjFOi2nMMkgLpsOF6atZwjV
uc50A4yLgh47zBx38YmIq4M+NkipjpH9NGWEOKmYSEleGNm6tjjmOBKpheoxBGwycQfaZKCW9bQF
ZhvBBOTkHEkRlvj1SUk13gdJlKiRutNRHYa/OJspf/g5ZGp81rYd0kp2dyrDWr8bkY+Pv51po9vT
8ifkIC3ynEYEi80wZ9VJc1Ln4Vai4T/X5hgqNdsuHlag+IpJ1lClBrljFeGoMOuGxZr4JQp2IJAL
Q5JouuraOPqN0oTLkkxBnphKkLL976XbeamND1psH8aoWFy5qPf1LtFDWBJ3oDYqIhNqP+rd+yu0
vDjDjo0oOLDFk2noZViNmblpx5vQhebvC9z2XsUX86fE8JkRdJhQc16BGWfbw6C5P+hqzkh9j3WE
2Br9nJcu0Zcj+7eonXmVNBD2pA6lc5zesolkvgKHsGu+khp0W4e3IsXwJpfhuIwVg7vcVgNXrgUm
EVYKmWsox0Z7TTLlmEnu0MQuD6v1maXmfowz5TA7jUXRP6VB0YDqqBSJlyUHBIiPqnSssFPjewMS
EJyeDX1mKcyU3OWYzy5Ba9ApHBcEKTLeZ4I84BqYYBIpZ63M+HYznYldSgGmNV6XZ/wYa6thjOno
+XXBYklg9LP06Kvt15TLHyUQ9T7b5M4CMVK7zH3Ld02a96XWPPd1+Y5LuDmzG0gPfTmaQYwoyJtW
3MptzUKntsQ9X7Ql1mJWnQSE3WT7UVH8ws46o4lIdrmJlTDJjcyT0TLj3dvCHEV0cWwgLMwxaLCR
1rxCxaBLcJPc7zaZD2PSfUFYCr/Ca7KfMyfDsr4w41rYhCiN9eLA9dFbh2NUbuAYJc3OKE4hjjXr
HDjWWJ0hsllJNnuZweOZd9OlVyiqVG2t9sTLfua8s55FqhsC9Dcwmt/TBMIaQjtrY+lrvf0uSqrO
Pl1hnbjjk8v20FsnXGxyWv0O+bQ3jd1+UiemkI0dyjZ/yDjvGTgSgof3fWdl4qLWw3nhP5W+ljDd
078cjrMIyb1eg0G4HTJN+abFNua5eZdEkNf4nsEkbV4jhTw9T4tNK8jcvVvi1iCdl3xAi7WEjRE6
UHsgJjNFW4u6aa6wJyraL2cGsE24JoBmi1AD8lEtk8vmskUFamxVdrvHSZDztwvGGw/9mr/MuXiN
QRweDBZ4fpGmf9S4g0UVE1s52cuugoGuJy7TsLyKQ2WqjqvqVMztVy3UB+1SC6fZtzX6C9BdzuKA
dGqAn2jdHfJHvgkFzqfeRO9yU8g5AyK1AQyNN/XyhsTC3tlud7eOw5+ZFaaH9IqRMdWjH1s9JKRO
XMb8NACvCKzcqTyGWK+JNG516VJeF9PTYDg/xcSjrk0dOKwifVAHAuNaYBIc2BZpEfFLnK5i3zjp
72DV72yJSboscN4OhvsOl5TIXkKpqmJ9c9fi2y5SPOnKSSVtJqiO0uCNScaxQHU+cpRVSGWyRPoG
2RB+6zYPejUU1+Qamy4dhjP/MTDn8FbCFojK+7Zun9WcaayZvTbEBy2Izqqc8WwxhiLKKiALJFhS
yWCV1sZXpKAHTDxMlXpKgMLQz9PGDJadWHezLUNntY55lwZcS5DbZKueEmr4pVleE2MAGWU8KEb0
rKqIdxYxkKnI/cK1299PaeNlM5b2xGnXI/TVAlqKrvnxqlxSFExBVLSQNzWxd+T6UmEDC2OyiXcO
K7MYRC2mA7wXvSGP+lSNVO/phQ1kgM4v561Ag5uzH/SYWDwSP554pHRqDLB9AaQYJ/oSjMW50iIP
gwrnXTOohyiKkoPC3AGaoErSc5Xfj27+jNIihy+iPUQN7/Aq3MwDUpPTLK3yIgu18OgY3LQ0doUw
OHQX9qH9mNIvDmp0dNdvNnqk4Eot8y211/YSGw0Tlkk9zUDjOjX1Wq5o/C0uQIto+J31dmf0ynLu
NavncWWTMxqmn6Sc0H2ktAenze6TXsGjsugtIKSasAlb0TyCsi9KCkuNv1MfWslmBll9mwrrsIyj
s1fV4TXthr+T2bv7qlsfzbzG4ZnIEUnfm0gXVu8RCkymI46f5oM8u+YLkSZLyNGZMG1kzB0zvwhq
pBlEx8Wn5SXvAG4nmDyb5SePYpST6VyEnSDgfRoZ1bjrY8tVEOTjcD9XbX9rwP/RktntfphWvovM
9RmBaLsOVVyqlKOvdgrz5YHw27V4HlcpXqLW/WBYwUm99I9GwhAI2pNf2wDR+Au17BvUCKV5VDXD
ChVWz1MipJ/NS+tz+z7EKOzZZeR+hf7SVWHAxatIwAVP93oGs2ro+QhKuzvqhf0dgx8N2MvbvTqf
hiRF2ragLsjMx8pupr1rJekOGfMdpOVnoEFAlM063jUSiDxP12haXuwY3+Dpq/sYEwX+rB9U6JqH
fkceZfYxsgm4zF3yU1q7wlmsKzXkwW6d0jeypvKNzfDSsCXgqEWqZ8bjW59p8pTo0+BlVn1fJTb7
p+ZOp2q4R5KxMYjSR3ro/EoBD3TPORYPUnSk83Rq5tvxeC51m10s8+Gip7LjWQusTWVVxf1H/JGw
/gLpTfhhbiYk1CgIo8xBnIiit/0CJ85OmP14l4hG7LBbs8Ayp2DCp7UrOUApOyjQ4s0oNexlsjcN
MgtUnBIGS1qxuU05sSRLbEWE9rw4yFYztnqN+qT0Rof1v5lCq2acta5I2UGlrNT5SWkR0lqyhs67
JcHeIYmf77Uj45cXG2V9XOSh1U8VKgrrahraANwO7dvAUZuaM3f9sG1C0rB06KK7OHvpkN1xlILm
0i9O0rIsK2UGXVe/a1pMNpNy16bXFD1ukOSTir6P9NTGmvxoQdnDjj3zGA+qvvEYNVnKWUc9oarX
2pkVTzElz41LvpFC9GHQqPpJXZNkly1MRl23fR5AFRXJ8lRWBBgvrV1eY0d6XWMeR4vnV+9rOD3m
LWdDw0LX9pfMiMO2/BmWMeXeUVn5GOJxLT5wyMCg6pNv9o6DJ9Fsh8mxTbP8mJjiswEMyUtAqC5R
XZxGBq6GZplD29k21imuoUX3G4uREb/JgrkRlqZqmIAtsXDLJ7Gr1sTmTchnbzTdOYDNjo89NcaL
3ooEUVP61nYpbCe0rJAodecg3CRwyUD2pkmsPhKBZG+JDGJCJOGU7gZXn/e6UzyVorACqRBC3ODz
HNcUDQGC1luZdM8zwh3FnQ+c3/POABIfIFrvkZYFcMR+RY9l3oqmgZYNOFzcoxYoJAkYJe3Jvs8K
nUbgnqhiLYxZy2AFoPpfGPW1gIy9YotUayv1MLnpN1xzb5kA/rd9gaUpQ0fQjhiMIlsDscmyp0qO
1mbbMarlpDTizNoc2QKfzm6E3TGIuT64UeWnqganJI8emSBVQZIxQJLprbHg16MKvAex/5bimgo1
a1z2Zgk2qRD1rcc95ZvZYh5grZ+QMvv448S7rsyf7Oe+YtgV/uzk2QZ35sPil6LHqJC7pjvaeCXv
9EL/dGmbCueEwYpjhuFYM5+NLL2p3LeI1Xek7pL4nRsER7WASk2Z/iQMl+0UqL8VF3G46NV71vB7
YXqPN0+Mkc/qQQYcR1Q1dToeBmv8tSvLDSU6yX3rsuknHzTj87WVHRTv+550IZZPK6et6rxwKnhD
O6e+LEdkqywkkTdHCM7Nggqsae6scixBIVgYUGUH1swm/jRGFcq2NFi5aEdXw5JNF9yzYkMTJ7JL
Yj7MRQQl0Jle9VQF9nle09mlWXIq3Ajq43IonZx+0uKhiON25beVobNrnyZb/bDZfx0GY4kf8e2h
Qolb9AZpfbH4vBLom1Vu6v5oohFoZUmDpPKhOJnDspXCSua/eca2AP37G9Si8pKgbGYd6JoXiBPr
RnrDgsppCTtC8SGInUdFi4PVTn46nCAHgon2pTpQmXBTeei6iUye6pBcF0prnF3AALJP21WmU6oD
bZtn8wBmmllnTSlHsqLl91Jx2fkWu6UtWBM4bNVX4wFeO0Wa6gGCTLxugyKVRsuTokWfWUWvMetL
RRBgxYMzpr3XVmzpZ5l8d4r+mJZdGUBT63dVFF8hYCQnu0Ci6uAfVSe+V9NM94PQH2zUlW1v7NFi
3Vp2w905Q6mzQ1f5GmEh8blWGD/yCKi1M+7RxFc+lny0uIV1wQTHaxlj5C1FC4lh9clCHPZ13S9B
n6+3IesZuRt/nFr5Yir/rU1I7ktCSSvd3S+iPWWL9brkNAeQTIAQM5SjfmFYS2h72OdxHqI+fV/L
QttNtNvwyl4UMEyeYjV1YHrMpQw6wPoIFI6l8bZtKbE1rW0cMs1ofZ4/Upz6d1b2Db+6wussRjWc
0bzMW02bkboWtXQVfa9+TnOunlAgBrD/y0vm9mgM4uSiRuqH09+l4mVVi/upqj/zBmXpoK33eUw4
G9EVBfePSn+Uk0wJ+Ohg6fcQHZl+C7X19FrPD6yGgKXZPFQqE2C/awFOrrTz0C7NPTbEMmZ0ji3v
B/Vgdhh1cydb5IIru5STUq/HUn7w+rYYyt0J4Qukygwh0Nr8EZ1ue6s1f8r4oC9b1nza7K1KfXNW
5UVWCOxTK9WDtlLeJwYhPAvojMkoPmJPJ5ocJ1vgMqzCrjD6NVjstWnfBUGIHAFy35RyPShGinuE
uXo29vVeJQ7UtZSATHNq6Lhf9wV4Q2pCZAE1tFx8ZAenXhhB9Uk4mm91uhkPscvVUa9ctcl6q500
2jHA/rGiqDtl1vSyCvmwWOl3zUUbYINwwsLBCeWiIi8Z0ARq1r+NFezUrIRSm8r6NA7IOzQpmKtQ
HfOukSjh/HUIpqKAZGK+XUXdiHpq1VYZZsvcnBROpzZ1DR/RllWXL0ycuPE3abS1+pELKd3qbcZZ
3V/gsFfY+3yMHUfTaELab0oRh0ZEBbnK/rNCqbfPc/dclI7CFal3fuYoTrhiotF1aDGKexagUg56
Zt0lDXdSs2UgOqQB7vp6klwLEbuKRT9r/KJne35bcEOG+YjTV07FznKXV/AUC4qihFhqeNfFkOzg
GaKc+MjUjfrRpS4irqzFkG1MfnOxcemFDcKP0OzmQxXVfHn1pUpK9GzSvg5DG4jBqELVfDTtA/mW
A5I3xlvrYkVoL42DxRVx7CfuHKc4sGbFTDY/YkZhFzzDCbSKkZiM7MsWJPsuKZ7vMaFf5E+foyDy
3P5RLGSayTwKDbjUPmrbZMI7UCYMyvJ1ujQZyKg11yZoE5DFy3bx69uQTpgZNdapU34uDc4ZW/Q4
YvFgNbhySBZc6z3j0R+XqEa4yp5Dp4urad7RcZHwrhfPSMJ+xr60aWQR+9laEoVTv+wXk76oXrNP
U9nETykZiszFllV9G4voQyM5DRHwk8xWaviGfxO/GFuUf0kLByyOY4HpLNatdixenWn+7Uej80hr
oEFHDETgph4MGCHDem2SoIpNsgrGePXlBJlX0eerMqrjLk84EZeYxr9vOQA29CkFrdMWSbgIemgb
2UAwlhh+QW8qpavwESEScufxLtXrcqfWcjgwOGHOF5vXLK9eumpSg4r25kA6x0kn/NiHSyi50Hkh
hXUTucm4OnPrg1zLl5LxpGajL0x5EaSBJR992ogduUO/5c9aBEB1OOMkeqPxosAjL7pLYa3FpuGx
o0au1sjdOCjs/5dvPVpXj/y36Si+8jYjPtYqO5R7y1OxbDqyTrOBE39IFQ4f8tvEr9PuV3dBsjcm
gH5L7EWZc2A37H9TId8AuX5ElvpU9TNzKEJolp7avZvVq4jZutZuD5PqMHEqFCmU4LI+znZaH7Lm
0rMSC3X27DdGMLgxRY/pu3Z9aSDJ4TiuZ/xWKWwC8GLkVSTEb1Xxb2Nnf3pNZH5l6uQIjKkLAUBO
xyT9NmPmGeXY7XiCzH37J461jjUf086Ew1mJWHpKKHKYwwBC1NojXtocpS/ifyQLArl20LYk/tZO
s0syKqjU1Blms8E/1wP0ZxyE0B7mNzVuzEPhYsjh+uOHbgoyD7Qx4/hCTSWAeoB/qwpPVkRqqj2H
nbyqUf43sXpjp0fpT9qw+EU22voF+PBlaK5yhdtkTIBmC05GoSSKv8SbYbS3bir5LdD2FkBKTnZk
KmEHvBIBSpXtQpaMoXWeCPuhpA3F0JX/ch/giUm4FaDrh3G2/FXZwmcz0/J64RfizJT9cQ+52Abw
jU3Iz1S8HhLVETkJ7AZUZNY9ZRVXAyDlXD91NZOkpK7vUfN2O6JQme+Md40rBy621PIKAOVhxDnZ
58WvlFhIugZhtdHTikIi9AyFe0RRK3r3vmOYaJDS0mB7RnV7m4cVWCyGmq1pVm5Ss1EadH2YuitP
vJnvc8DTKeruB4Ebb6rpX9vxKeWNsTtApHxHWJqWie8bLFHAG3iLbUGNQMRZMKdOfFTUPj9iSd3i
iOmkdOvkWHV8GS0GHub41Ajt0gkrOzDe8e0F3OuYXABkXso6hQ6tdgz00nI8iOHkkHBFOoMR0XD8
dcu5wE2nYxztp4Ch4ZSxn1kP+ZRjJaA3jApYBXJOAiUaiOMBGWgr+FOTDrRC8YEq/KnflnVVD1Ql
U4EbVTW1TVcQEVPlAA/06SmriY+YFRw6em7uS/S8gFCoBmLghsqSaP4inpGWkX7H4DYnrfHUT0hz
jHzjw8GNATRZMAFyhW/ZwxSOVHhEuHN4pvplyJbd0ie+CXo2kDladKNrbyRaMth3eTSTXgtrDH6D
AUgx0ZX7tt3CQ1l+pIYTv+SRRXKhI/4u8VVNnMhvFwvSTMY4iy9xiXuHKIFhfe7Z9SM7PriG+9oS
Pz6P8bXWsVl1DOf8OHUemrQkY4GiQCnM1Td4v721VR4jkweobY2HFVBkxA7p0Cj8ktTMwmeAVtvk
ONn1RnrvPjlj/co4SBc8z5GhvCZ2x5u6JndEj+/F2KQHG10FQdXV0bJRPaXFsXPZhczVvulQ/mUt
3ePIUdplJCPMmcZr0e1iexzOEWV1BwlR0Bh7de9+NCAamYY5b7h33/QFXrPaWvvOKT7ruXjAXTl6
riLVnZBEcuRDB9nBXyvmSWonnwwbnx1L38Aak5cE9egLc4xqHyf8sibrfW4MJA6rRYXBqw4qoPbJ
VcJRg7IYIli1fZP6QccGCg0e4FimF8FQRPsGF4g3Y8XF0Kf62dB/rgCHHtTWZoyfFTQzw4aEAW+d
b47KmO4exZfU0x+rs5RH96KTtXtN6/ykCwojAgtYIc+Ue/WXlj8uUXlkycwOrEWilBv6rUiEeze4
ztfcTg9kbj2srd0dzM5EM5IJb4YJFTajG4hiupAUeqdULIftjb5iY3zR8HBhlXA8l5HnXp3NV7EM
bME4BYbqXc7al0ZoDxsJ6eHNkewnlPszMQIobTRFo14FilMYz31/ntaOb9el2MgUmqa+n0oYFovO
VtZmWpX0z0vZ02FEiPTJwIpF/ULDcAC+40OLv6z5RHxO25/0zvhpzbNaMjXTdIf9X8uIDZ0U43OE
vwSqMYxnIZikvxDK3uaCsEojavFXcISel9votO9LsWA9XkdfRGm7bwbzFZz8BRVwEcACSWkLtYDO
SPOTzVJWs1ZJtVOnM2ofWL9MuY2VsOA4sHD5eUvJv3oCnTRt0dxMTHXWp7tcWG86e1nc8P1OMafU
B+IO1lqJf+mi3umv2HtwV8OY8q16PbjcxEh/6+iwTrhfyIMo9TFHJcUC2DTEpWqVJwvTsp5k43GJ
7Fe1s34YcEKwmQo1gHhqGgrjbxe2vzNMp4SYCkAxYt+pTL9xC2DSoSJQi+Y4xeu11sA5ZSvIg+Q3
LRmn0/vmwaxbyKrkc9d216WbGbIPyQ1fK1sv7SluFtpF9a2RT5Ox/syT4+I0AH5afxvJqOA6XT1b
p4NYSZACxK5vsR32bxSVTzRz9bGv8g9+2nRHdK3ubx96AiDzrOmK19DjExJKIJyGPsBeeAP7zrF3
RkdRxMv5gnGe1ZPKZp0qR+KBms7DDFaqFjW5RfKBTfqtUoc7Ct0ImLDW74yB3ShsWPz0HcV+xCdm
sytZJfsUwMGPuzFJr7K13Z1RMojc2BmZpUBjYjsaxHH8WsDI3cfsZteZVPhW03wnVp9gk7OJAAvK
BPzo5NYPteO9rJSvoY4uAnwf7AVwpjNPxDC9sZSEpW4eU0V9YKUWCHA4lC3tfWtS58hNH+o2yhMU
IE4cr1eUZ02hxcItOWUQeGoVWFI/m1+lhHHs6gcO3ntF5WPsltS9MsyLHVRhfeOcttKa/0asVzHL
nsuXYTAp66WgTTGBxXQU0VRyXsNKmfnPp5qUDNe1u4GKKTSwSpdWCs0pF1f8FNemt2uMVN17NpYP
uRQnaSWY1nvtDR9fgYf/tZHuCxqEpxxCCQRrNAe0FGmWviujzEPRqDvmEH8dugkGSeBgpaaHrZ3e
hnld97n6EjGKb6U8F2sxehDWRvBShT9ABhcjHyE0+0O9uJwf7rOpkkmkOT15ZAqWtcRmUZyr0c7Q
llPHY+7pL8zvOoiIzqu0omdhFp9JTFPoMLBa036fGBfK9IGWKt3pRvXMViAP85hHw9Cf4lrDXdan
QTwpe6V6Tnjj0CCsT6TMW6zFos8884vtxCrrpgqzNn/WuJqjodg5Lka5MqI32FbSJhwOZypOpp7f
CIpiPEsTIDJAt5GBl1rShpMnH6a7yKg7cnC/0x4duUpqarpg71X4QWZr+qZY3gti4nzl6R8lPF6u
o+jtq1uXGhvD1d+e+yLp9/Xc/JFxI47VQIWlw8cfEU3SyUXw96lEyiJC3m+BDsQpnKfDrqY5mlXr
wbCCBCfmMUGvhOVxuw5RmLbHtGQ2g9C1izUGJGFKxb9HunGH8OeMr4eUFl9LxLatZBbKjHIAoLSd
gJlPws5BcazrWqafS03Dp/U8YANIcoRGdb48G/2LWyxPPTfdCeZTK9anrKAI6Jz19ynuTHR/bfo7
rUTpQCgEwPIYaVRG6ggSybZ+0ICAR4gaj9ImZLjDT9llbL80/tc4Xao4p6wr2F+s5qtKKeolw3S2
enx6MRRw21QeWwYNnc3r1ramoK5i/awy7WnN+gX3BSHazo6FmI6d235kOvUQj+S9OsT8DlV8B/1o
PZRmBsK2+NMgs/LJrSXPw1BpSFz1d3WTb6fbNI8VeR3G4kfmzsnY/0w97ug8LIoWak3LEayZ+ffE
Ks7WYpCX36Vm/RhW/SLx6Adt9iyyDgoJRZtWZE+1I9/ygr1T675S9j21OUj6poret7kNY9BvW3JO
JA+1vek88Z2LdSHzgE8fNqOXyebNBIWixm/4rrc6CYVQnrYHHJmATEmyxpR9RZx20K1mj9mef6ze
NWr1yoaCwcIoXutUfVoXSvdhaq8pJxltEuU1W3+qgKqHSEUqEcah7qSP4xNGrtY36+uc1VZAG/MQ
1dPrNJXN/h8fkyizV1bL2yjgocgvgE3Z+nhDzWm8tO1mhsXPWnYzW5r+r11WB0f4iAAYDOlBVa+X
2OwRT/y2JhbE1AWBMiXtn0jNX6LIfaxHng3IeKENo2bK3Vcx94cO75xftsyEuRT+6GkTOFN7sk3A
IabOudumnyU3ZqhmyscAxhcpfjhPGxXb4ofSyYDgSMZZ+sZo+GcREcJZGlGVSqhwvlJMXonCtk4R
9TtYzXsAB08t14eqEq9QZa/FHEi7pcKx5MKoWZ63twgmPlpf9wQc8CBy9zpGcNNtwoFKILKN1dzr
vKtBXsvzWvLI5JnylUM1ttOK77fCs+b4vVke3WE42tVfdZVnp+tPjR1/G0tD11IfS1JnPXPp2Tsy
HtCTPBwijgulesOreiaSleHU8jbLfPLlLP4wq14QvTPZy9N+V8f2T+PwTUzfXcHUk/Hv6hXde6yu
4TzwEC2D9jZblDzWWrF3ye4NQ92W0C1nCResotb32Nxe2jHaKVD70CHanrrUB7vjhOp4IVqxS63s
wYrUiz40jb90kLKHxEeJx8GjjIO/KESnG/37Ng93GzakreVenaXCh18fKa+/6mQ85Qr7CNBtQf1M
Itt7/cbM5aR1kpKq5AONkxfDMWBJZSLUK6wWlU6whDug1IsZpyh1f9JIb2GsR+AXRup/HGvlIqEF
dUxIDiWKEYDYV13iLI1v9c50+y/XHDZhzZIgKOGstUH1oXT6WHXSWRLp3vUR0Rh1Ob2tQ8XQVuuu
Q8UqwhJPtZb7td5dVu5T/EU3CF/Ea6r+ljaLgLC/RanyAwGHS9JmdDd2vGVRnXqZiQq/doPSvu+a
BZGSk3/C2kyUTeZnVEEGZkKxQbxytSSDc9QNd9sJ8WtSOOisWoQOoxvOLb9AIURaiOqlFC8oQx8Y
d1+pL4oKs4RFT80yo0CCJ9awrih/lJgqXS3Gg8VcYQEiMKvtHqbSxS0ZBkZKuZORQd0tHsCwUlPa
amiOxQ8+nFfJ/gHNz4T0Go0VExnVXJ/Qei6ADmg4lwcyVr8RGfbcZQjZVR1VVRV/A2S5DSYqLT0d
yQmmtY60+qBOzjWzx7elcb+sOYyptwA/9ff1HL+0DZeDGtHjoDfEdULD6MeoTNuSWw4THsyZW92p
fxB4/O01gjqrY6J3FZKsGccHi0LcrPXy1+zFq92bV2NkzjviCsmN8RBN+uNktieUM+caOirnkeWr
2XhfRhPU4ejHtVdYotECiwMg3Vff5r0vqfcipaAiQLckmS7bVv2BfPaiK4dEScKur/gVs5DSEuU2
m/X9pNroS1R0G+ObYIEcDPjJkOU9TT1Yg2kkKkDUz3OpPjhKTVotPy8mYOAaxt+2W2DGclvIOX2B
QHWbcvwxYj4XYDV8vV6eWOpDlWFh7zHkPquLnxiUMJOzPsEMvHPriVVKisyscV3yRuPPdNMUmxRn
SK74TUjpZcXCbBzqddxyoyvjfE0SgXzWGN4Xc/s8xC/PD8sj9MfkgWRhKxcAaQrOZOJyqw5YzAKr
MZ4X84ruED0ijgLHPZl1Ly6YlPa2XsjzVK5XOYJjUNweHayaGUesx0FEzXgmFQXOpTK6TAN/6fP7
i8Zy2W+yB12qVC4kVP43js5juXkjjaJPhCqg0UhbEoyiEpW1Qf1KyLGRGk/vAy9mamyPbYkEur9w
77lLw7epJytAvKL7Y5/F9pZnct38FMsu8zKIdYNGqnZI66kkRehsQH8/G2b53anhLyJailLO/C4y
+mwgEbwIjD2LQVfMPJd3IiCjfbao62B1qzJ07ZcznNtWb6QnIzX01rbHeSfhjGqvt2HdUu923Xw/
9jzCgfW+XgsVKpuNooHihflQjk0/64g3FiZbKBCMva3UZwwwsbtYvLBol3t8rI9mNvkHOp9lWyjC
bhOdfyeFaWymWbwhgoj32diNe5XNH9lgRa+ed4uW0L5l27NpPPe+ygd7k9UAjtxBHS1ApVfYdivV
F+eO+V6UHp9jAI2CW/jQ1LR+bLWo7ZqzjlhrLsYc3E4erT8K8t2wTgWD4jkwKT0datEpd5NVXPmU
KSYNplvMxGfKkHETdH2YY7t0IO4IHpnBlN77Z2YY2a0Da8X0lIFUva/ZahM/nRzW7Ft0w3KXLw6p
jiic8kQ4e10f/s/YU3ed1c+7aX0Aa87+0jbntaT291nS722GM2EcwWiKpUPajPbCfB4BXNO5bwzj
PrFB2wRDLLjhQLgsHRZ0oD/N4b5Log/C6mYEhV9FzPbKsCeAvL6xy4OXzOLoQjD6rmIb8TTi9LER
7pa1gQLyxgKhgRsg3CDn7qftA5ZoCaITg9L9WQQChXYl/3no7XCMeOi/i082kdep9urD/+BiS8R8
rlyQKrvkvmVuIz/A45oMl8a1xwNl3ka7hO+gE2Oi7lX3ZmxeCOUJGBf3G/gSTJt81Gu0G0PlHony
Bl6SguuY60OdEB8F7nvjRmiWVVltc7YnYVQnt5N7RxDtHMYC4ZWNJ2qjfL/aJezwPMQ+W10/muVk
MPYw5CElF68JrGEXp839XLBpQi54RXFzCur8M+/YyLGEPGfY43eDWt6LYTnWTc6Zkgc7r2A3WDFO
3oCUnUJcat9CFfIAPGBXotPBpWx1YdoHe6JFCecaPTR8HXttwlCKGq0H6tGfNFdnYpK/YgHS1fK7
lwpyyzZJ/K3VSk7q/p7gSOD6M+zhfjFP9WA8WnN/SCxRHTsCTDldd0Lzkl3F8OGjzOZoJWBwZKsV
FcFX0rj12RmSf31czOzga0bSkNjQszoctepDuPa0m7vyZkJYXnKMFqj70IvyeOmphFWb7hQD1TCo
37yCyR4//Df6xIi7lncautAp1uaHzdyfws5wtrUVY20snYtR+ZwTqOcSR7M9cQRiTrBrId7AXwY5
FYyq+hSU7HW6ujf2vdNfdIazPFPe77JQ94BqhWSsHjDFsxxj27W1yd5Log6sR1Z99UU6hHRQ/xw3
60NUw88oZoKtNtEiaVYudjv+IABIdT9ssgyrlw74l/ZIO9s4Vtg6JqT+Y3BL2/ilnZUxc1YsDd2c
rBe2dNtouuEX9ndDQtMHDpYtBhJEegRSuaJ2ec+ddWCIEjFKz05fTfvKTiiDO2yb+dQubKmQmYvq
Rmu63jpg8iHNhLOjMKKt1PdeguSjixZC/JbBOdjAXzdxJVGDt3cYHNv7pqWpWmHcGHzkRgfyXqQp
3QQFJKrrv8k2TmMO+mOU68Ymtx53tkju7IQBe6wgdleFQKOxIqYxecNVs4nVGw8Wx1KcL91xFJUK
y7Y592Rc7KIHaGUoh2De5cba/rHfYpYDOSJFKSKdl9I16mPuzITn2U8B8vjt5Po/y9KYD9OCOshw
Z3OLInUAxtT4NDfLnpUnykWTELKqXR0Adyxs+XxTG6limT7PPldSpj5cVEjME0pz20Xpo9stPkNj
BdRG5DA5/GEjCUM4G/MlcluMEzqEGYfEl3pCdtCBK4IqSjZapZufqjJ2NkPjX+tgk8A6KF4x6bvH
gkoKvNK11fxLNL9jYdnqjCxZcojwPL0oVBQdQ1s3Ex8a4O0SGUjfFxp4K5/0pk1Mdzvn6R/0HKpV
tLfYgLlrrItuxneP6Ml9ZPkfQUGdt9RsGfLgo+68zy5r7nVt/MLIYrFWi/uxTU9DxHBOxtGujgf3
ppU9ozccUpkZHTC85iFJrBxd0S8Bpj9dxcAgrdBti95lRmMPN/GuD7AeRh5yLYO2CZDBvhhBtEyL
Q0OE6t9uKzqovnjBGOCGMvO23UihqnPrxmktBq3D6OzTxH4aU4Z3K3abb8il+YwGbiHjTaDQGAxW
096ydlwvaFCMrUt4Jn/KvZN18G4G882oY3/jL5BPbAv1d85QzDaamnOtVhdTy/eOHg3k415rKiud
WIzOsQVhi9yPow/RMK9YjXAjEXEKC05OCOt6JmYq42ee0O8vvKCbAK3EjbWwNyxZGRWV6YQEhjh7
Jcxs/cYfBLz0zeg7v7WmwY4Vi0Lq8AdPLdN+GWPExNm4c6z5lEpjTyAmTRFGim279Ht4Tldg2g6W
gabhGuVNV0lzLnF+b1jYzvONPUOB8VyUSE316/RUPKMO+p0DIXuT5xAoK5IsqIAzsTOn+AnfyJEZ
8eM4jM9cOczLEwujSZcdNd6FpqIXd1LzC3eYHeqyQjgE9Ql3ur9L+Epx+rq/U/0UmOo9U3F+NAv1
k1jkmuUrZSha55oqZ2tuALKMNOold40ezJAWQHPeND2XqNG214y/D/su2Wgo2lndfUbTO7zE+Tyy
R4u96sX3cS7Z9Zs0WNf7BToCVxMN4OAvr51N3MV6J4L3NV+oqYHnJ8QCBEwrmcrJzVzGNLLmzhsF
5oR6kNtY3bMquJH+DTYSlEJFEEJob4jIoXFmpcFk+pdghHRfZ0xb5KzHPVEtwkG4PPL4yRbXSkOk
QeX7D9IaWfJLrpWOrYCqMz8koB3dUs4cclHt2ezlPkZ6ifefmUI5lSFU6tvcVc6OPn7exL9xmv7k
ovtsXPIGkz8CZJLQNopPHw95aAxfLSewFhNidniZfaUfZGG61C7AE3PkkQsd1sZPu1cCCCktOBcG
mYUBgHkmVeZy8I3kx7EQMReg3BNUZUZj/ErtO7tUtPDIccCxQ4dV8zXUjHFzyRMxTI/0wYiiX6MR
sS+TS2EjN2nTBdFR/pjRyG5Kq3qZZ+obkyO+bulsA/oMpym+/JJt0NDZMz8Wg4m0Xt6dTB41oEsW
qtFvy7ATRL6h8YJNh0WK+yT35XXGteWcjZGpB3F6nwHCudRR+AsUDyylXSc47Wl+GdcZLhAEmxHU
YLcHpuvvNYsc0ryqT9d/hzNeMG8GUozynu0rJoWNLviQSoxDcQSmyWJagGAJu6KxGeMV3q43iYKr
1BU7Eqw+DVpN389+Iqcj5sxD3Ne6DkPeN4WPnIS/AUgZa621xy8bF+OJJrwz4gzqcVVtWpFdZeCF
EK1/onYKi9WDoub5CdUrn36tPnmR8oOfirDV8h6U+F/XZ1/dYl7qMn5ftD659fzqpd677LDPSx0p
BDmMeB0zPcftpc/t7sn2vONiUEkilSedl+68kN4twacMYtvhDtX8rgQYPIKbAs8o0I+pYodWWWxM
i9eStyq0pPPqZ+s7GlXIsQ0EyTqZd3bB/MNlSehzlIGQB3WuSJhD/JQdJrvy6F/UGxE+h9HBRNhi
GFTLcWpxXeYVazdwhpsO3vKWtrnalDSImRXd9NhUsU1BQAog7heuOsGLDdt5fRJcDod5UUDol3eC
N0SoKKmaEtRxp0FHBpG89RMg1910j7cJ5ZKbVltyWMBMtxQv3oe0O387KPPkAcLblpIIW2v8coPk
KPg+kv9fBRl9NB0Lsa74QQhzhZcKM+2uaM2U85bXfFApE0WwN8ci55SyGlwfefVdU6peqJD5Bogh
rDW+IgaVTVqsEYJMmM0e2m5nP1mKuVPkW91mYTvKcNsPiBrzm5c0qat9OrAXS4XD6E/bSdhpFvIx
Ns66Yb6mJMlEQwllmlZlW1aMmbqMvAm+Uhfsosl1gmZeM5PZarkU29Jr3Bu7Be+PdePUNlnzWFTW
P7uWxPFkDiJzeRA5rXeNfe6uRLwV+DGIJsH9UqrgiC5iA9O3CI11UodK8TkbHeNsN96tol1IpnI6
9Il+9AwfLgoRqfkyUGJ3KXZCHpbcsKNLUQ64A0f9ZeKTKTEiEcfOmtsJmKfIqX9Dx07FiJ11T+K6
WTfBxujbc0ELRqZHc4PDgZhF9Br3FQK/2a6ns4R1zQbpgtiDv15w6jRAYsGVsTdlgcJv7XLj6Yok
SS9mCiBpi40o3eWip1tm7R+Sn/KORJFY18n6nV2wYAvzE4bX6jiqiCfFYUdqBDDV8kT+ViQE7o3U
zxHLuCmeIAEQPez9vGT+keR3HO4HtgmPQc6Rr5vS3nkZS0mC7WhGuGnwMtEG1FXLtrRIvxIJ8ymy
v5M5OY8jb0Ax549AThNSyodwMowT0ArQ5Eby65aIbWKPq8k2ols8aD+iQYedmN1TGsd3VhdkT/Dv
/+zUJnIbfXIIw+tsz1D0jT6YdpozbNMa9BemZImpyEMiNmlHrlixSOdOo06aW2cCNMhskzbfOLLL
vlHYArbwiwVBV7xg9XyqHC5qJr6PVR6VOzd3Ka1TnzHpYu9qQgVCl+99S++W7gl8gVO8kA4y2fsA
4goyYFbZVWfv0x4Ta2PdeaqW9058k3nQ2RDKvBHGYXKQu8hpGn1sxNKd+4X162lqAnJtmVdXTxA9
49MU5C8DM884b8FxwBikXrbIP2EJE1s7p4CoRp0BTKvyD+yoIOIxRbT1dBodfSIAY0v8Fh1NnCEW
K9bNEBfOFvPksyx9tAuE+EhRowQSy2mYe2SWXbkFMPJSKMYXmGXie4w4w+azSv1/zaQHANTc35b4
jB3Gs7bFieo4Nl1Awutrq3mXuS4jSbzxxMOpZjlVQRSzUOD/V6wfKV/mreGTxgfNjZInMK/BELwV
wkO7FyUsnoS/jhZBcZrdX53Pxl2RL/s6tbP94plPQV2w3zO8HOHVV1t77UNQntSQOIci8g+6msZt
0ZhJaDW73m7nx1ktr7G9evVAl0FdP5kd23sdW8Rb9nNxYVDPttN91BpfNaLILjM+y2Q9hQhs2Mkk
/fLsHgF1iqNEmFUfwpofBE5KD03VoeZKtP3odoRYSC0HoTztUoGjafrypsU8WCZTfwMLIuurM4Hb
l878F1XEUaJsj7dWZ0R7gmg4YhKXOfKIuVDggQ186D0zx+q2CmITSQodH6GVIXnALaGLqKxyWR34
PQiGcVpssC3yzbYXIOwtdSCNxMKYO4g9jY3cmwQyZHa6HDQ7htRwr3ZHcReh34nG5nGYxLkvxBcr
zQC9VS4wX8hwnspg02TiiQ87ZwVio3BvrMegrKMb7bm3Q2rtIZNfoDs+iLjODsNgf/B2vpqR3ZyG
blmHL9SqLj2nWngf8yQowm72T63fmEcy9B5aSZLhODjOIbFPlbIr4O2leEU4eOfnPqv0RGa31h96
vV3TevMBEA0617HdZFqdJpG9NXPPjCDGgzt7xUswWcRgYnRaRHU/BxJFNMEPzLyLDdurGpO3x7SG
pe80mhRO/oKAfxD1vqiZV5ceqwETP9uO74qS1pnR5JCtwUDlpsmJECn8145JHvm33NsZ268eXUIn
2TL4wAAs0rZCbJlYtD0TwB1JPsQAJqy9gv1STu6xnvqrwpDBt1jjzBCglE2L6KkShVPNu4W6CdlV
2kX3yZJ9eiM6UdKgrgzXcSuaHDqqoMDDzwx92Dv2pnZujNJ8jTN/r0gbxDILF9p4b4T50dtIdLpu
///f5ri3cUwijg34sVc7PdZMjHP0GL1oHyST52PXfQyjMM41cwbZt0fheDn85KE55UrdgqvnLHT7
E0FeLyrv1ufY8re+oJgZq/KPiSUPB5PzAMM6CiiKrMJ84pA5je2ZdOvowV5+zTq98breOE9W5fG5
mGXY8HN0JY2zCe2jy+d5L8Q5XqqvApnHthn4WS01m0hGQrPzI8CnxhB2FqMahApcN5XDLVRCLiyR
beiUdenob/pIu9e40y/NM92o88LylLdBkhqfcnTDDbsMCLAv//+vdJxpUAvz9P8fmX5pjxvbdIOL
s/4XNzw3OHVarGFEj6hqPnAI930qX6mCYA04BcyEacA6V4gPLuNH/PLNNWvPeTtWdymCx7WTHR6z
pHvjZR+Q/qblWWCdex/R6XV+/m7MXn6j+wjNntfKLeAlHy+Mc0V+tM/H5UngpDx2ge9dRTU9DjRm
H56LIrFyovmIGEwcB+FxmBbGLQr5h8xS7XMS1NYZ3f/Kp2J/nMTDjHtcfcGG/BlH+dzM5AWmiJuI
Ma//dS6teprqeev5rNWDHl5SwsTcgfR5VFlEWYxYQiGwJs4eK2mu7wg8i3barw42W997gtt4XzIi
BSMGn0NCp92LPFSdykLCiXckNBnnIcpvLIHhr5bsoeqiCcE6ZBQp2rq0Wl2wDL3jIQ02bDXNezeJ
FBPfK0kIzWWMJ9SW+qdBI47fjJc2988D2s2Lj1WXqxnS7Fz1/n7OFyakycSgF0cG80x7nmlHqDjj
foxPmcgUDeliXHvYKr7DjgCR3wXqvBXKoO1CVlR7Zg3xjTW0LyJo6V96+T4YMxct3eUWvVJ6X8Hb
OjdapnsddMNlpLCisWG9ERNwG6y6Ss9GGzy7VB5Y0VD8e8ETS35oysovQpepmlbFcsvQ89xDzQOb
QUkiW+w+MLsR5Ad+6BfBOzVMQSwc63KzaH2EGoSft6LdRKpmRtSS+O1pOjawXRcZmT4Pi3O1lat2
SRudGJ27q1Ys21fM8ljgsyPtY9oASdpJZe9mNUCQ7gHox4RYnCLTgLAyc3Vy14TMFUcTy7/VuuFk
dc8W38J56v0rSlgaQkE6kNKEtba3M9K3IQhCJzLu+q50+VsZKC1dGQAySbd0WWLbRCOu18w5dTEj
vZkS89AGyPVAohBq3O/KpESnOewJcWAT0mUPEIVBrUgqaBv7M9h4mk+DxWjGQKpC/0rLIAgLyD5r
pFosCPIHGrGYjRkHOBCj1ZxWYKpczFAk3F6uLlYGrXGK21ujFsyls+aBPbsFUE5/5NT+Iad+h6vV
2onGt08sLSc8/4IFuJl+dwWHOHqH13Hn6mA5BAoTDkieZJvPyKHJ5Hv055wBk2OFBJPnZ9NyH5Tp
CjKAqgz2xvuIgZx4EdSN6go5zD1mlfGv1vVVmHMC0qT+m+uzWWOupfoWBwLeZ1RB/FFXMbscMQ53
8W2Tx9iPKpBCbG1PZTzuIZAj+ZGkUoH3emTora36OCv5beCvXz+oK1lZON+n9o5Jktx4vcv+XHGj
JRULCNFch77soM/Yp9Gs9nkU9NQV6kAmJTo9QTWNNGNy6r/1eXMHeLrQn3fSTwkmrElbTsWUb8VI
dh6yUtFWz2oqymPUVbvcnW6iwCCK01mO/xKf330x8/1crnJBzOq7MsYJGfuv9braxLIHri03sOBO
uGIH5BUwXyoi/4axD0JVwkjoC3b+fWC+5x3bx/qzBWERgpnVoaztB1T2UAemIthYdf0yr9RA8CgA
2YIj5qxs67TybbR92Ldk02bJrT3QXotW/yGfqbfoRaTtgKEaa9L2Ju+7HpFV5IW5QXD+LQk2CdEO
4ZGt/VfjWgb+jyn96cAtdGvbJD1IyzhGQ/RKSiz6K/lFVCMKmcGENV73P7DweduS3OSpDIVr0W2q
lrcuwcvNwR164/AlY+Uehia+K/paHC2R/fO8LKykGTyhAK9jiI99eWwYE4ZO633MxV1UiW8j14dh
DXSabPuxNIPQXD+PDHcz3v0q33WRt5/T7DR4mcSH2cLw6/0zMY4Fwef4SObWvuUbwz+4rHYxNR0T
H7ZuWnrg/ew7kzfgQDL4PvH4cCVdtGZyifR0+fGdlEKkoN2Pb4eFDlQ4+i/r+/GI/vtbK9KheBrW
dx+tL4MAt3nVS/KPEcsTmsSbqCVDvsusBy1eORL+BUy2toOmjmqzn3xJ3ioSZHoiarBSDqixcPNg
Vlv/4txF72OQncbAFXsjcyZcR8vJ9Eq+hYjdsVKb9VvSBr69aizJP9CHhkVAmHHw4qXrNxHv7USy
0yaNnNd4wtwoiaZpvBK7INMnZ/Lv8pG7OBjnT7CsgEccjafRK3dxlZ6TBulBCUao/c1Nclda7P6M
tPBg10WAMybdN23/MCH4UDHuSWPBp2+h9Gck8DgM4zXRjHAa6MbeQhpU4xFtxkvLa+8hSXMkLFlS
R4kCu8VpcOMUd1wmjHHjkZRoZBarjX+wO0RiP749vhCggl3bY2SQB+fMM85dP4jNaDn/5pjCOPfa
Dfk1p/Uzy7Hf7dz2dlkLUsrlh8WeMKd43c4enRtCgDZJjN4fYaIII7NEkV2pbT4BYZgd0NR2f8XR
dl8z2mS7Uf60wql5QQqCd0hYNnzaV0Di6HSLF4Vqy/GKBtdN8NW2zX3vWbuEonDOYk7wSiJNjf9J
X8wHrfB3mcZvb8fAv3FGxuPLGN1E8qGJ2we7t+d1WcBWi5eCmg4qbNyVX/GCynUcL+bqfVXoYQOr
v4g8ijaItt8C5attw88r8F8Sme6A9HczwDr+v3JKqXLyzwjTsT2Wn10HAy2leJwHCu35cURFWA0o
6mvbyDB1Jqc+atmlpmvigIcLfvpCdVFezYYLwxBkCSfVfROh5LOW5YckLvZgSuIoLr0bU7olMeY9
dU6jcCgs7aZDIB5VKUBwiOmnuP7QC0MHF16YHRh3lh5Pmc4fez5YvtJzZzXyMKjhPTPWFc5y1UFp
htNQ4bhPlwdyJu8KTWSWtzChTKy7qHG3yRAkF08PJ0C2jzFh0BnTRdYw9OFz9B0FqY9zo+NZb6+z
J+2T1GKBufLXYO1CLzvHR6n0o10LpsjZ9J4MUh9gdx+8SaowB9mj2vFBBeJTiPwr8+COlC6ApATx
xBL/kTXEMi1AdhwxZjj731LX96M2iAl10WoHRx/+2VbU6k8nyydteJC7n27aYqtaePFh8mj/FU/0
s2+126DzXiwK6TgR7xSXlIpldOJwBIA21Gcry+6zfHieGtZCfroMhyB7d+f4t1uKKwvEcztMZG2b
RnMA3wMszmhvmQbQsM0JZrmCvVtUVB/KDn4F2hLHTVHb284bo5cLe7sllCK4m+f0Q8n2LBMcQCSg
cPIWBGutfl9q0E3aDXftahfx6+lQLt498YqM5Zjkm9dJ5j+DYsqbFhezveWfhn2nn+qVXVBvGIy8
kLjwV4y8MpzNzCWiU2x3b/zH4VVW4AbS4Vqjx90kTSIIjomOvcXQxpGgBYXhAvN23P649BaAECJd
4Ox89WVrhjwsaw8ajRQ0aCTYKg61KLFADySZd6zNc5K7ys954KFFKUWmnfXkpca+ZtBjIwTeKjFe
IcyPYca+xJz9f4mGKZKV80XLBGrEunl2vGBXaQNHjKz+lg4L0OSt4F7E6htIikjzbM1IPfJ/h7rH
rsxyfRUBbj2Zv9XRyxRNb4VRX8nKfcG5dVcWCjwtikxEUVQ85Yu3pmYYufNeMmRheSIa/JRw0gQm
gpQBQjr3+8UqXsqy34+ugrkR3TL9RxOQsUqTwNT8mSz3eDy2ZfoXrwc7z26TsFoXbfsRKxa5uVgW
YNPTHrf+YWYVxswY30hnfBotFsBKYwFPzeadT4tKmW8uRfU2VPigG3s+pmn0kWjCMUkKEUEJY5XR
F9oEKs92TCl4Y+IiUEZpykAT+IuPsXo2xrBGx260/YcBXW0HMrdyRMsMlLT6qvOOMdNtwonPlnBB
7mKn1GscVAVw6Ywg5ndxQ6FqRemUPRty3XTVqDloB6q5Vfs0OibdXJ47fSoTiR2znEM7Q/QBEB/z
JP1NgWIMs5DNwA7diyWwt06SLbRtVRuW7+nFzS6TgnBn5Qy8bdjJ/H4RqwvroUPFzs/T/HkWpGP8
Av3GW8R966IwNw1ufx85DPsOrgGr/U32DZ7RkYS6XQQOnyqSRA5/4nki7D6vsJt1w2IhzGn2M6rT
JlleFzgrhv/UOUO2B8D/PWO4KclhYZ/PIt8wXgEc3LDqemijvVmzGwqQd2+8aDwLa3LPkVOVSI96
fbZRfZT9sBUNn87c+ckh7/1PaKHOhvX4kVClrwAEJu188aSMmIxVz7/YifUeVMN8N+H1cdwRCPgC
wkYjsdcCHac5wsWkI8hKmgTLXRkmXBAFVuPQXx1rypl3JjdwUKGUMS9VQQ5R6ju3fGtsVpOJqHtc
dePIokhWxXfAhBHwEeUkOrxMpE+E/O6TGJua3znPgazvEsEsgWcKoQXW+ypZjumMxxHv99OEvwQ0
i75CSMhpEog8IFH+kg1CHG2/f05Te1OSp7bhjJarbIojyyv3mRvNW5a/VPvBDIq9rgnhnOqbgOky
YjpYE9bvldn4czXVP7oiaw+C4i1pj+wsQRw6C9FVisycrQ0hM06ZicrB/mea+ZWzGChSRGISBmSg
NXlivbGKJ3igJMo2xsyrvVcZz8d8PbaMhAk5X1LgsARQOK0c3ZJItYxsgF3Qar0AUlKlv34gP01p
Hq3hLpte1GKKrYSylgX6aib67Czwlydif0NH3A8l5DZ3opMp4Ntzsl9zmTeHYUXJ/Tre9MSsT57M
bNxbyzycgTF4eN/GDaPFW99Nfu1lOZctowAMffu5pjvpU/NtUTceh+7Wm7r7ZUaUZ5H7xkL9j2+A
AmzKgHtXd4WRAaV1PwzGYLw8O+YNel/YyOxFOtwhZaZMCpIdaSDP3mDE4YSEb0s6zZmWGJ9Bds4s
HGypk18Cp7lIzgJ0qia90/jQ5enVxg9Ml/Nses5JzYyZgHNtRMAsEZH6EeTSbxzPz4vVQN5w94mr
zxRkWNE9ev/aO2J9ibcdFt1D7Oo/D9EFZJvpgxwsVEwmd+ekeXnaACp2/h5nHFzz8i9zkctnMapJ
Y1y7seSGILAy9Ab6oaETX8xKeC1GKmlv+pqM5JWEtXziLJoy9uPl89TZPwQGXxk9nG2D367ugSuy
PPhBtmcLACp6XEKIWS0r4RGxVXdDbC17c/+Vz+tnydVp5rRno3EBpftSD/TCdNdaIegDOAQQlU5Q
eeJBDubZK4cfqLfPZjK+Zp3mtyXUBuQk3z44t2Q8Djk/btDld2whanWXdea+kgkPwep/I99uY1b+
m678Hd/1Y7K0hBYE43OQdJipLQcPjIs7t5EuGQTqSVk+yMQZx7cZvCFdtJjjl1Bo811bADuLspuk
z2/JNLz3nWA5ahcTm5fbK1fiKHrYBsNSZad8/LW9btpb7XyeRYJpiCMWQMJzTenFTZl4l7Wq7TVs
jVlXCIDWCZ7rHCo/G3a09ljYs6+YvRhwhqU64ga4i6z4gtj+HbLWQ5axfw0aGfHJI3tmToBmY0Ny
0j3ZHjeOGXzbMrnF08ixkBR/hYUEOPqe2weIr1fcRag4e8qdZsrfMsHTmk1/dQd3iaX6cdD932KV
l9plcO2wPbJwtGy8Cn+4Y0asUTIe+Ay7VCH551i2RtEsK2a1VgPlBHnrQOe4RDh7CjP/1UQ+tmlM
56v/JSwz2Vmg5gtcgkD51vy6PifAk9PIu5A4t1pjlg9C6gtYCvoxbqobqBeUHKXzjFWBlC92QCTI
GLLHSMfSyDXaH0c8CtTJF9fzP3UnrzrnNIPzhV2AbV4QQ7HujkbdfNcU1VDdbvDffg0FbZZM35ZE
3PCIbu1pIk4oYjdtkoqD6ELNeBdtlJVkjS4tAZKV+ZuYH2blQGRV4smiIqdhSeQaR3rvVoyL6Kd1
xL+qa8+OxqFuVo+xg3hpbo8Jw89tUTenquJ5qeL5IZ7cN5n+0/RgmAZPFbdHW+aXlhVsws9Knlmx
d5r+buJs0y1aofIaU70D4Eh5NXHq+YhNYJxcOPnQdter91bpqyv4eQDgDQqney8MDuyo22pWeCjY
phx94/9fwDDwpvm92C3mSOdEY2WIhsO1BJAwRm+6AN4wWazGOzGYWz95CYJCHMviKuyCYbVD2OXW
AHhN248Iui8B4eEKBtyqWNCiOKZLqEgAkbnxaMYpDB9m+wOtKNCFAdNrZVMoQB/gY7kOUfDMgeYe
SIXu0EyV22Vqfl2n/4v+l4yhlDAE2boZA6AtqF80cIkBq3/6yEEjMhU7FSMdOpLZ1YmBZJ3Ku56f
OO4QLlbyWxtMHSf89B2f+pQETejKCGgRHA4vbdODlRXPs8KpGaxAD6ZlrPimT8Lskh3AqV+8dAwt
xXKmLiDQ7yJAVTPjg6oWYJpsRX6fjUAowIGTALYdIsAZgzapxb28e3IN6JzRbD6jvABwZA9YpY2C
L7qZQGjBInET71sYK6J3kW+EkDj7KPbs3WhIlndCk6pHEEoUEPDY23WNeIgb0IizL3tI8xvRd1er
9pmk9cBCdemY50GSOEQIDuLLHGJsCfYvhAJEay0eF5OQVS+3gFLxk/NZ9nbzLlt2KY00gIG3JSyD
BbcquYye9PBxrZsZX4OqACFBzhLkts/MCyKu1WlrZwAvqAxhiDaYqjCR2jHIFFblNDw+rM8A/2Ow
XHpThn0V3Vpd/DaMkkRiJMBqTi/RUKHape/qRvvlP+7OZLlxJM3Wr1JW64u8gGNwx6I2nElRIjUr
YgOTFArAMc/T098PmWXXsrI7s61r1daLLLOoTDEoEoC7n/+c77QD9hH01ks20D0xwy03wm/9lKEA
5M9ZhN/LdeEvYktuN0yYnk0T+X90Ia1JAYCe/DA9Ffip1BFBSq+xssIi9wyiVxELifpSjjoIFqDB
j5w9YL1k742PZhzd1HQfCoZrszsgjrIWNPO5CtjjlCb0vGF4xox8xUzzMgO2XCet8epHbK3ZJRIC
dOvzxLdCh+2WrrNDEOqtJbsXiSjVtAbdrr51Z075MUUm8iJsGxb8wPMoGRxMjf2YxBgrTTd/7qzq
vgTh0tc02/fco7YynryRoDllnvxPzNwhSWiN05yCzNtuA4f7wiqbAW0dcr7MnOtJ0E6xKll7/Nn4
0u54LnUJOH5+y4z4gfxlhQsP2KMYjgTXdxX8jtKJNr1dfzel/k4vxi1bipX0b7wallAPziyr14Yk
PJzazrXOsU84ZA9LC2qpG/gfqr4gBKLNulh0dEzhX1yDzMHHbd1hb3mA7XLUS2kIE8+mcL+RQcI6
QBQAAvhzjWOBHLn+WaB3sbYsWz3cuJX1OSkWspgLhn6LhK4Tm4jshw7Mm7nMjghYDw5Yk1RE/jYd
jCdQPT9yY9qMLXSBoeb2rJqPcm7GzaxYUYLiqaknHCCWQUkmb6TCpKvAg/V+czebBCYSwWO+FQ17
qbh/FjbFO1WLhuw42Jen62CKrxhR69QGr21TVHsYBzwkdHaAc+ttRy86JGGErbAMXsjyf9Xg/MRM
X7ixncBQHAxhPKU0cMco/XliLnzUcSUcX9x2C0Sa1tgqo/y0Ndr7yRDHeWIeGkXHMLFuF8CtkV1k
V72JIougyrJmM1vx4LED27CZAOQuOHSsr9aoL7G1+BdIkPSdd9ub0UMQxLeEUCymPNEDR80JDovB
ylS0YOlbAkw+mKOeurJMu0fYHO7KwpNRj0NyGOUu671vZd8X+0BFx7SoLniuIKlIg5ZZFnCLGAQk
Y7pR+KsdPKllw6rX9OEdu8ELHRY3beu/N212LRyHQiYMnZGXwdwoMExbG/asdwZBM1kWN0ZvYLiM
xkey5VeRRpfUPhUWab7cjL8Gfjupa0x2LQnFUj6Sab416g+nXtKRxhCCk0sutpbPVXDLxAUW6DwT
cAneU8znY27bXCvTyTews1U9yqYuIe108svr5nKN+RBYwtlfnKdCqItgImupsN1N5Xznjh4CDz7m
lrqZfYdwh3pbeLtMGy91DxCsT5AgWJLtWL4xyKJhwS8/Bl19n0y0tjwFG93Y8U/wc8+tAiMXhSS8
RAx6nHBxqAlY4kNnixzhZTV9eLxUYSCitxHSVal3qkGjY4cHhdI1b6qxPCIWVTv+6qPp4o51h4on
TX8JJ1UfEC9phHEydzekI903HKnNdmH7h3fe4PabzI+ebZsTvmfCC805yGWNTTg6gbjWM2OnS249
xi6lwDCH4pw9pYa3/ms2XcMjHbzkmWrdr5jMMP7r4ZVdKnQgqV9dz3yZrPEFm8ZbEuYbugnAV9g1
HewZNl8RmzdNlZ7yMdi0k0JSW1hfeEnY6bV4RRObrsi0wyzgxkSi448YCYvkUH3R9GDlI9CsqGRU
UQ7VKinne497cONLABCzMr6okNoZcEi9Sf9UJVsN5I+18MLqhmXhpogdgs/Ge8q8bdVh6FJxu/f1
TLTKxn9ikUP2PbarPSu7huX0RMZ9W7mKvR/qblJHN6GQR2A22Tzl6yEX17BIbKoNp0ezjL8HTn7M
KtYvYs+DO/ILWUm4pYJ3O9K/IRDuVrkWF0VT+xqrfMckMfwEkX4PGBOjykdKi4OhkPHqQo+rSX+k
VfmD+BAfyDT88JPhZm6LvbEERDo3+jFk2QFQiFpLQO/pT5UY7lFlyt3TWdJxKqb+gmz7KuB6sbH8
sEpSEBHAw0U7ct9K5OmtSye9HsZTYnX9Dg6F3DeMOpOQQX4zdAeZywfCW8ly4sBVPHpbXdKXrmf6
HmARTDsORiWjvB5H91ZROrvlATdoZJKmpADKLYdDnw3OKdNApvxcH+jtulY6wZ7ZcZpoqCavfz0d
4HfxY6NmAOVhoi5d0HjDpU3cz3mZsI7tWwUMFuIreptdoIDkJjM4yJk8iAHSMik4FC6QewWVB5bC
LW3j4N9i4j0JXG64emDFXnG7+eclo9QMltqfBXo1OS5qHUrXukisY4FO6jtcSlluqj2oy1v2I6B7
x5shtr9qd7gCjXkRnf/UQxyOBEnySCMX+Ea2IUCu1209EsSQuFEWYA/g3x3Bl3klKHAhSYWt4deI
5mcQV98NTGBdiuM6ItIKzehopqagyEFvB032EvDvuO4rJpjIEIHXLMDHYD61y6Zu7OZ3H4lmIyp5
wgf9ZEgimKrFmt7HB/I5PrvqkwJlfjN5ZnzA1H3SM57HXgUAn115DYjMPUY1Txk7Kb9qYfW7uQNH
PBB+Uqq9ER7BS4sJ5PIBhpTEzuM3muQ2ZUfE3R+WELnqzuaSdVYKvcDYdsLLqVLxYMTo8j4MkpXj
P8uafHFjEe9PZIJkxl3OZdVBQMZ4cfWT8rrwi1axqpaKcw9VrXN+go06O8VQEp/1wGW9mIWV76SH
DiWhMCnO/sEiCyydfQe81scEG2ZZfOGZ+EwdDZZbfWCLlZuiFOybNZgpW6ljmU5McvL4ivvgIGz4
Ih6sIFyn6Y4aHigDcBaT5sA5yLzpU3HDBpczy1zdBnN821fDWz3N51paF2sswYE1JU0VMr+6HgpH
QY6gLxOsJemFszghF8XASpN8goVSWVm6H5lLd05AoQWFL4s3JThwfMZQvrIl5TKdk0wX0IbGvp1m
VPtBbDHLeoes9e9iofYh4yTfzS6CJ0yhWKHNEdcpJt/DxOk1a4p0O7oxDbPqJWC2RCPIN8njnkkc
XqcAJnhb4zpXdvVsieJaLn2qkMFvU2uIzgVNGfxweDOa1cWe42PFB6RbA2iupnjJgrfsu3z4NbWu
nKz1a5zhsOP6qRaxvNrIpQnCKziu+1PyQqHhfaw4dDFQttcVtVAwEB8m025uJyN/cOIH9o0by0sj
1itaWFyCOgZJ7V1LvGkDujYrjEstMM5ZeQ+N12Lb7rAwTU38fW578v3FeCgKNyWQGCFfWeEjv/XM
kLt7Gn3zaLMtY3zOrDODaZkIVeMem85YM6ky8qiCCmcOsSMkpZ1tDHinaSSxRfoMtmhhnoWPQxdn
zwPaMBvtczCl/glbVvcYmsLY9iW4DZYq+thtbINGFj9ClejAJbKIZiFjMaZnYIzmm34Gv85Yf8eI
nMyaZYQvXb4EpxswF0t/nUEbFFaDeMHADBg9g1mwp2gTygdcqAhMf/nRndtlbxjc8JskYExQ+S9z
XV7pXq52VW3kh8ltou+c1OBiXLlN4DcgHFTYRze9zznSl6Z14m5FL2xxzYsy2QcwgB48d8weCMgd
C21sl3zBoc2hAi43TeO35k5abnvV8ZlDDfhPpjSpXb1RKYONqEJHTirJ1rHeerl7nuyyXUclv3U5
ePsYx79MdzTGD9sqGl4qx3tsVXPf2hFYpth4je9iWuTXYjnAREn2PUi46Qew5cQZCKTGHGJCgVNI
wVJSqttlIyUYVuORG6fEAse42+3bB1grd1nJ8adhd3hYdvK5r2/GcK1K5A98ioIdeQEb3827jWG+
WSMeAE4LzX7o6JwOl9wRquLZyQCjYPNnV8Tqa5gOODVASCMKLXYSErpKb0RBFItz+oOl8YdC1kUZ
DcMbElvpDS42bMoucpDT+pfln75g3suxA06007CLgmpYNhzWx3yEXhPaF5iuV03A+JSjP62WeQ+m
WE15k/uEhjVS8nnuZNBeGml+Yh8llomCcbLYy6IjEqeOTQeNGMxJMsRw6TUTXsUjGbtJuc+rGn9t
xf7bZLdqS2Zbrer3zkxgRVqgQTUk7MEEqj/C5WJ6kB7NubnofMkhW0tnM+GgvJ01j2jzPq7G52ym
+Vmho2DLjEQS7wPMAPukz/gQGjA6Wgbnitl5uNhalxxOV9pvhhnv85+R4nHpMOIvsf86pFZIHNyn
pkr3mZt98MygBY6oq5+TRnTMr9E0YJlw0htrzUdKFrcmcLogmo6IOqsyU1cO6DCLgPrj42P72/kV
eyKXuhGbiuXa5SCuUg2RClN8hbYRBMWlstCJuIdhekyPWIw0F29yE6Y0PVH4uS7VcG00hDGRMzn2
0Bh75sxVjOzIFvGaSQofYw/koZGND1VGQG+G2mpQlcYiGVRrcQsvK9/FJtp8HRVX/H0fWELZb8Xe
u+mmr4N6mrrMRbsigOHkw7vBTT+tZvq8kXs8hV2K0ICdaAbsgM5D68NwYDIptzExKePpyrWcTrMJ
eb2SHxx9n8O+y3Yo1rj5UGci/dYjUMfqe5yjGtBQe5msaDeFePjN1uW7x7C86ZiLEyDCwOHPoNLG
N93cWx67cgc7QVjtORCR10yc70MH6MwdQemHr7MLqYONItFXj9kjlOajqbx3wBXiCKS0iyC0VXCP
hIPMAsj2ZjL129gVr2Fc2scaE1OGzTAzhvHO4cZiJYoOjap4mg5vRs3+LVL2fqiCeB1Rr4CQQRiG
p74NjuZCDCFEQXgfqzuZBB/j7H5vu2Y7MvRcWSH/lecvI4y4u9XleMio1wZt0bxJZ3C38Rx8RdGJ
XDTXgwYoLP3mRYRsl232UPj2nmXZnNKK2yeq0sMUemyactPYl/cmtbL7LPE+O+vBDHk/3EHMl1IA
ynP23YYNFtvTgh/51DvHSuB5k51oqEXcFT7lWUnDOzPGeIlBDbcNflgwG/wJrSGDzOKtLTz2WLnB
sxLl2iDCkIEOyk8SUbihec6NuHFXZuHamxjwik+gSEQ0xNpQsropv1SlexGCGWrkXsKqYyzuD48M
VSHuxPB/4e2deJTTPaIGIOct1qROhT+1hw0CyWMVDi2XUUpaNazYsjVJtaoWVJSKCuZRqr+OSfPZ
B4RknO7N8TgQDDFSqX9L3HfJi49Xxa8rCvPNyQSNIcbw6EX+Dg7eB/7E/hSF2F2s6SPm5MAzzpyP
8ZI29xTzKXacfhPcmq68tQNa0fJA7PgZnojpJ4c9DPBQiuxoZFQrNwo2U5lrSJH8pSuPs0pK+jbI
8DHGZWvtgt74KLRYACo5k1MJOLHj0Zy43LUdtazb2SXj6henEuAxWwLgGRNC4bStDcYYSfEQiWNA
UNPQb03kfWvUJzSrmOOHjLyfgzeeOQ2T1baj58b//uvmNV2oUzhQzdH45GGzE5641G1+aCw4kGac
PKS6f6xmvJ7xIOC3ZPmRX3fdc3anMOnshxmOzmWf7LrGV9ZHRzcbn/OZhukKFS5vvZ/cmdHeLq0H
afwkggzDOLZ+ZDDdcTY9GIT1yei4uD2Ft/PEgB4DvosIK1tiw98ZNQ5PZxnG4NryUqg7Ots0eBtB
XJDWal4QfTPGus+UCM2G/RoWMHYwCJOLLcVDgZALq/7JsPa2mdbLJpIEZpRVp9nub+ksQJZ0uAT1
DKnBHS9d+MBO3dlytppxjYfrKS/YpKRE6TWWynYOtzDkQvLa9wLFBJhn3u7HxlMb0vcvs5X/kHBJ
LpmaNUXaS6VHV2CzcVCFEplGOzGXauOa9Y07IcbPRvk9ld4LJKXnesCJD50CBvY+if2XmAafK+aT
jBrtzrvYaZrcV2X1Yc6EccmwlXeSeWA/8ER1otjaEIV8DpMi+ebHn8H06Ti2ecd5+xz3wiLAx0lj
au3vUVnz8Azydp3P6SWV8GV4JkM/9VHEmEwt5DafGE7ziAuzv8+zBamRON2tlzv+YTAtlJiWCHFk
pGDWqbVBCS+OeKmJ6BTE5Wc7mhYg14NjSc2wHCKTMSnvhtX7Jh5PdWJWuzkx6ru4dO7rBI+fVNjK
6BXeCggPa7iz7rIccHwnv/XTjkj1Jmzrz40znCrDaN9Nu5NsUmrBDTo529wcbco+ZbjtMyqPOhof
N0XkMktkIrE3SPVtkzq7TVMWdZfRoiLkiAmRlr2J7mkxdT+Lor8kwgevGcpbWdYAysGXWiTfpldf
NR3NQHo4dV7qbFPTVierdGk1CogFDclnLQxYmnFnIpzz001xlcM3dhAfFabMg9Uv61axdvMeUi5O
Jzw3jEARRfpqHHiyzc0q5foDVOx+mUw23cDhTIK5PbQFdtLoRAQAb/gY8uR+GgpuuYW8aCUJs/BM
EENKms3AZKwRfGw6sz0AAenBY9r3QNXTvS56fgouzuDv7dagTzXKSK0Qymx7/tTxKPVi+IIDI7UN
NRWDj8kwA7uskPMHSd7QEz0+g0uNk2k1uiapbp+kQ+nYW/S2I5ADKNdXEQjqInPgTq4VXjTr5Woa
jUPuxM9VZnyk5D8Y25Nd1y1Q95oM+g7W12H0gOnkBvPpyWqPRSPI6nSQnmvL2bt2Tvxw4svUQbyz
wuBCjio+8tc6ZOJ9v6ThhVKDKYCN26U7QenllnQcJ8sGUgXdSo+jTeqeEVgnyXJHi20jB04MD62w
7YfGJuULkK+AAuBm5YeesT2Fs8P5p3weaBJxApSuWm1dKiND44ZzxRGn93uSQR3xswfmbMnATSSj
bNjoylpPU/Jj6uUtdla5sYPHDrbCJpT1OQOctRLdpLZZqY+S7gRaHYCqSpke8wqiOeuy2HUjYHxT
46gw8zsRGBIvL2nJSEEJxHlYxixSwIejfZqlr4lrUEa2jpKS0xX1JmsxknOZoLfgV8B2Xm4ohfvp
Lbkpy/02jRPYzpmdXyoAwTjyFez5R6MzhedHf6MOISl4gFIdtKH9xT6nfmix/TLeA0p8jQlS0uD0
P7wWeYrm+k3qiOYepsu9ona3Azx65UkAKS4Bz8BxaUONwadlmrtE5FivRP9UjPAxosbc4XuBO5yO
dL+a86sEuFTYDKSt2YVu1dFW38XmahgcAnQWz9xxuPm1qnop0Q6/imuRTiEHwH/t5v7DH/+0qnt5
kc+inGodRu3/jCZuyzd//f1++/X+QxX39R3mY/ue/756+9cf+a17W8pflA3ERUlhStO2BK3cw1fT
/uPvnvkL6AOMukry/wH9a6N//N2Wv3BhCl8Ky4TMY7tUdTOxWP6VsH/hBYSvXH5CuK7y/jut287f
//a7ym1DWI50FFvppYr78/1B52Hzj79b/6dLrcwK8pKF1WatdAOAwKKhROt3H8E/v+G/5UCNSZi0
/OCfvTp14r9/9Rw4mu10y2ow5FsDJaIozdVfvzSfzX/6xv9QQQ+fTMRDwksn5q0TvLScL8Gf/vVr
/9nb5gv//dt2baOJW1M4W7yjW9WaAIXc/+Jt/8lLL9/n71/a7ynb7BqPzxtXObSJh7bp7/76Xf/J
J+Kqf33pbLJYi6vO2aquQBrAqZlW6cOc2k9//fp/9tb/0Mreer1LOyZ7MNfId13AoZKJ67/30nTL
//5TUVpVE55QrhPHPZCr2+SJ+jdfevm0fneBk15IIEoWznZEyTHAzac4nP/6Xf/ZB758UL97aaOk
HaNjZoD3+HVIbxz3s/S3/95L/+G2HIp2qqGouNvOYbny8IKOz0Oi1n/96ssb/O1xfPzxj7///5ve
/cNtWUZD6I3010MnaWhQQf+Dxl3Xrfv216//Zx/MH+5NF0dlZhmVu60SGkcpei8ZIAdeiR/fhAHi
/Zu/xh9u014Gtqp0hGMrHO4CRz5OUf1f3Et/8gk5f7hNqYvKm1EF9jayzAl1HcQ3vXfh7V9/PtJd
Luz/5Btw/nCvGtA7gE5BGirUMN0KNXHKkW2M1yyaZFXtGX0V9qnuM8tblXhFmaq60PVXo1/24ykn
Kh4+2SYwuBVPkzq/Z1bate+jL9L+WDqOsey3hlHfIAvV+aOT6U6dGxU7w3nGFubduJxMg2sWlf74
ErkkNVBIhIszG7tCI0HSDVCjiEyZwr8di94qp21WWKTePZzgHHMauCsEyePWPpijb6iniH/LkNko
Eu2s57QmyDBh3h53BPujBoukCN6RTYav0R8TeajCMsuvuBAaQg9GHIvHcRQzxChlZMJ/bBzUF8gX
hD/090bTTroZBgaDEFnkXHOCFADULzp1ZnkTDgHAV9gOnFWZJOR++5KZUsw/plGF5ZW25F4CM/l1
i45k/shH56mjDNx5PpJwmwiEyyYNoBznZmt9zV3TS6AqkJgJCGaIbOZDnnUjw22vl0BeyM6rCXAD
coR1tBOCEeeeegDzHNpObV3zNoviO2vMc+emLCfTO/kOxebIfrLAo7jucyIgjPhD7aWcO2gCtF99
W8Lf2vU2XwX0uojSwV0bzl34WVQCKOLWNBvQCivV5aV+FgyxcXyjkiU+A+g0aTNcG9KDPR4GozCL
HcEcLi9IQs3sw9xkynRtPHuk6yZC8d9WolhAsIMkLeqkcKTW/jj6zGpnCQ5Xe3516eg4CTf0GHHM
o8Shg48GFJdNc4306VHz7eycGdMBtVSTS4jRbxNwQYKQsdWbGPAG3dsNEKFkkQTLibWOkBlnHiNK
6meVY77elPR087WBrs3YeVPjwghvRMX0B4/BHmBedNO+b5DkS0jh7YrqLVg/5mA1YkPWtBK3mUel
yxEqioXZVgfTmxNEJFRom6EyVnr48ze1707FTitOVdu6Ldv5uwG+NTiokcpNiFp9DfZocEu4UGU3
1s/kCQQoGhfFdd948wiVLsZMDSQ6TaeLY3dtz6QjoCPeoVlh2pRuHGAfK5zxnoSsrLa9ihKG7UHR
2Nu6TJ2vFtaIuSNQPhu0/uEzpHKexhrmDe8UGhCwVL5uOMGOnTPvBayPbO2VAVLzEBajOsZB3ZMj
7dpsJI7qIkrTWVRTkq0n6A4S6wPjLDOzqlsP+7/k/rFcWnOQ7r/KucPcxJD1I8xV9cAklvxJGASw
UcFDKO8EzyjpzkatyCWkrurAsUypgR7hC/UaSQ8ecZxXUHU7iCF3wWSW1ob67GK6WBGFJNeu15P7
HNWhCp8aqYeAQ6Bh8IECfaXIi6NWvy2TWZHKTPI5TlZT7fndNVgI8LhKekNjDR24tFcOzVEwYjoy
x+vAnuszlWh18lBAL4d276aG/c0LraDD6Kh7DoExdSYr0/AjcsLR7DgPgd/VxhqciZujPFh0B4cY
W1EwSxeWR5w5Ap1Z6fQlHzj73zQWMZp9jo9veM3HAppPSoFleQIwhVE6D6YYW5ZVzuV7VZuBojgG
FjxZ5oSycZlE03RqEjsEVsOl15wcHRcKv1vdwFIUc2Caegm1Tj6L0pwPT2nKivuD76j3zyF3CpJ0
YuX1JRaCxhVJONrCTUhh+6bDcgs5OZ265MmskrLfp5VHFkCEAi+G9CZHHKkE8NobDNETTT5OKpnf
rk3FgmJDns8aE5UmqCsiQkS9KM3qU/dHqesy2EEGTQj9ORo4mJ1ys56LIGiSH1xhpTy7TD66i028
LNoahZbFQ2ZpW5/sRkj7ULt5CfIzmBzvhUJP3DSJ3eBhY0QxlagQFbbJUILIHbQAIOX7uADJtufJ
eKtzK3yr5oIUV1zlVb71Q+HX3Ci8kwO4UOenTplGM1oscu/Sik4R/MtTOuey2rcIVZOtwzYEecsN
JHTiIBNn5bnGlYIvDrfOVI2Iy3XCJCchhEVfgYnId4v6iEswzewAXWliZHxgvBhM90MdjfrRKwbr
2eA3L/ZtxpNzT01Tmt3ZNqFurG4xlatuscwT/Q7M8Mma8Sy+ogSG7jbKymzYuj5u9JNJADDYlcPc
ljvkIYytyiKkxa4BC9A6ZA2NL73TRuMuhXvRb/PU64c7xs94/ALTt0Cxgw1s70ankDQKhBFqK1NL
C6ubbhX7VVlisDOZ5sCB7dF6jceklri+Xdl1w6PAykuBC1tn5lq882pfFQzwyShTxXeSpQA3Kq1+
OvLNJJSOoAibK3KqgSIu0kpcdgUTOjoVurraR5VZPAVJ004LINOsnFPeuGm3obptptkEePxTG/K4
Xte4BW7ACrfZUdUN9N+yHKXck4DCbAMJRSeI3zVFDKoKG55IrSsY4cdlDbjHsLOe/Wxp3I0Mq5Hi
oaFht3R6xvZ9G5XF1XQgjK1TiqmqXZzDL7v1237oNhi2xwqACd3UO7CSljwy6rdNrsPRKoH1djJ9
dKsJfDqaecx4zukXOIFyvpV2oIK9psBtJvBPFAy4n2hfLdJt+SJw10hV0iompttJfPUFPgPTkzRD
m5m22tek0723seLCwPXD1Kc6uBMIz20T9VrixAhr+7b1SX8vybpk3lqdz3JZ9kyFj6UQVCgIShui
j0nOmo61bIgJfTBzR4b02lxNkiR81fUfPDYK2DLTjBWNbGzZEWAww29jo0nyOfQ62ndNzPl7Q/dP
RJeT9Ga6HjyFBO6QGNCbWPQ4eEIlQRaxZexJBKNsK1oGw8iAScZLiq/Sb2pwvSXLx4F+2WJkPlGW
GXjKaJDbarZp38z8bHJOUGKUc/Y8xMf7jmgLJrbGpt6iUxLLVue7ytkwZM4/CGp0JoSzCIoa419A
AGyaS3dH/D2guyWesvZsx5MKD71tEhNUQdxCOKfRQN+lqfZLFFbXSTCA+U77rRA5/GQeh9Xacbpx
vs0SaCQPRedyUvEKs+y2tpE7DEej7NWI8ngfqdGud50BNIzWxZDUgO0kVrWDV1lrHEOj0ZxqaYqn
orVq+cT6MoYPc9kurbG8Chm0PPSguwEAXyRcp7owSB3bJRcJvLhnAO49dl0cjHcTXFTxyiXeRq+T
KENxGchCWDei8gCDS1fqC76UOTkSrnLAUZZ19ylQb6jhqIaAKYnIe6K30Af652iALFqtem9JsGA4
i26jtAvqm6zL8W4QEhDjpoFdwWh5xId2LyrA5N9THs9El7jf3CuIsZxRKn1jyHwRPIaPdHTG/Cnw
kxmLb1JNSbszIu7uJUZDAS5VFHaLT6228vybcIg0XKEjOXpbx0XVf2I39/wfYnB0pC4jw8sWOR0J
WkhYZBiLz5nAEYT/rsb/8OkOfWiuzCLG8k1ohHLEyDP6IdtjutFO9Vj1gPWRkXPp5hWB0qBeAgJh
kNp3XV1HFsnGQEqckAHssXbccDahLrbpByc+GGkn5jvHo5RpPfUBgT9CQWZ7KK3AVRCcqXxchx4x
JsW52ItxWNfSvuo+D/313GatfsFV5yu4sQNG302Fa5dsU5lk7o8morH2J7noLqaiI6eEvkuSOj0j
MsNvWDGFzKwHOETz9ErOMaufJtpcMM4EecTWywiN92hu8nEbTWPNLz7U2QzSoIQwBKykBxQ6V3Wg
aMCsGuwwQSIoiMpnqa4x0Zt8M5sePUU2sqp/ISXmE732SVhuXd2HcumXmqu3XuAN2ugxgGbZN1G7
r2kPxqZU1sLNQB33cK8rkdUGPPMseLMmD76t7ZrNF4FXmi9ph8ptot9FSDKP3HRF/NJO1Rq3/Jzd
Wr5DG0AA7z3aOjw1oXsh+epkV/Vh+Wvj1SbqMPm5Fp9lKuN66wBQwV+Xa9wEpFAStGa0SqaIau7J
/QNSxRxPTP7XLELY5/bjbNJ9uE58k227U1WkzIg0ALtIA1moXQ/rLthMnMOMD5LkBhIe/YOg7bVd
p3uddGZ2slWqohOAX5CITJ/N/uBlLuyaiDxDtO6dTH6MxYSCzUVq+IfZ1d6PIGkdwXS0SXS8rUOR
qMfSn0rA5H7NtiVyAFLtuiFr62cZ4LM7+r5pmObGUwJopICEBOehbAg3D2ES6GumC3o/hYA3aJZy
9EENJ5Z9GuOEaD8u8aIB0CNdh7oyOUgicPibJkq66+CbhlIz0qpT1m88rKV3Hiq4CQEHp30SmAEQ
gXkg2SzHVscnRWzVfUgdh1UCclbF+qODkDJeXYzkLwKDwflTVGU29ZtFMCTvtDey29nXLT1UxPu5
TrELWNAu+zaW2QYW10QPSZRG/illxsekTxqB8x6Wgkhr0bvgQhMhmCZYjsl+UXFq9G+dilOxaALm
s2kLF5brIfdTYnMD78pqpzduYE6/js6YMdsUD31zyvo9ruiEM02vsQ8wsvhryyxsAEF6DqNiOY/9
C4zckLCmIzKKVWsx65VTmFgvaB3IKY8CzLOWDcyOlapNwKClgISFnSIy84fBsge11TxPWh6CPFcg
ptRe/RNSLLahtlcMfVWHixpovucJgj9j6Zw5S0YUEYm0+7CVC92VzX5RsSyLgIaNSmU4EOhVBAkt
ckozU9tsNbFsLtwVUxqQb1JBpdx4jYFVuzEJNhJ6iuruN2Xvf+vUw0Pb+7+/znCY6fyHocemyHSu
P9/zvz18ld1Hqj9/P/5Yfva36QeoiF9sYTvCFb5gb7JMOn6bfhhS/GKatqM8D++/aUqFaPjPIYjl
/8ITz/ZNYdkmq67PT/1zCGLJX1zHWaQdfkhZmDf/O0MQixXkXwQ51/V4fWVaymafx9DF/4MSbdgN
j+KKDb7kOjzS5vzi6+AUOW1/5tWoLQJBtMKMQ+2k5zh79q/ML3MzOaF00iGQjFs4BBTGJI3zMDP7
L8S1wT9k+qwWE7D+nTBJYGZGcV9BUW56HUOpsq/sd4KN2zFxxiH20/UnDe5pZuYadOW5JTjjuQQc
Pc56e3rWWdBT957NER5oOFkcVevwOMfMIzHJ7sMwxQhkD2c1tuU26KlHAq5HXN6P5A0JbAiBIOSh
YPG+yjYw9t3/4+5MlhtXsi37RUgD4HC4Y8q+U9+GJjCFQkLf9/j6t8DIqsyXVfZqXhOapHvFoEjA
/fg5e68989xRT60eWHO9pcdhYBWvagK0w9/m4rErEm/REGF0M3wCJ0rCtecq18sUmrZRV+an1kSC
2NUogEuj3JqefnMJJmPuI7ytSyQlweomoOXCobRHBhNPM8L8Mh8212cl0pKeP5m8i1uOYmZwAUwP
xIZn5UtjOb9Dox/vRVi/eS0iiACESpMb67BR95hJjGNiHhIzeSE6ufmggMbjbX0gt6u3Bhab7fIh
zpYZ7RPLvwu8+WSnrL35wKB/JFeAIzRnxnL+hdjMQP6Ja8mGF6gao97Yg3lD4km0Zxr0NrCq4XK1
cfx2yHbcdEbpK9U6X1TLdFJon2CH3IXF1OyqeUlAnW9r4kePOGNLDkMLkMMiGzJ1jAu9pQBVbHzM
ndQi0DXu1pNyon3XPcqqq7eZEZy8Ut0Tx5utAWOSfUhyd+C94X4p8Cj0T7M3lr/svIsPvkX8UKat
Z5MebfVc5o7NdImQY5ot51lR7uddwbvV8lRGCgeNNoBH61+xAblDtJ9z/VsAPLwBYXbBE85eCDbg
ZI32BePJWgBuWGHvEseZsNJN69EUa9D8wUMIMyCN4MxHtNhK46IzEO7squk1A/xFmqH95EsO5407
vYO2vqHBXZw5liMDow7YOOCo9zVNbXMMLtEQI5zuMStkdb+lkPTv8gD0pfTya498bTUtuhw2Pu4Q
WhTdBHGRhovmCMnRlnsIvpHtrL3crdGLc6Ve36DRWqATct6PFRyQSfGHazv5oTYgpU2YNCpEDpOs
vO8q/1JAkL7knohXks905bj8390EvS5wF9hKxfv+en3HGrsEQijRPizvJETaeJW3FlQLj65SqPAj
xxwX1wZi6sbi6jT+kLGSA0IZp72rve1QQbz0gqI+hN2ILl2DOmfe7oG8AHxlV2QM59FP0qXOcXTV
HRlT3wZnVjphdXEOccKASoj2iHMIVlxuyoC1ak0F9lWk8HgmMFNjy3XXBP6Xqcv2WHrHrMEJWACl
WHEQSy/9HG9F0+PzmDkjRePgbQNZAPrgjL38N8uki9OFQBlkZ2NvnCuEVJ6Ktv6ARV+QbIC7CN1X
7HcP1NoTJwSrh5DuNEdd+Sk+X6M5+CEmMzqte2l4NK+DYri8OoosPstIn8ygUNvru4mzodqGkio/
MDn605J9iojb3NTSes7ChqQc8nu3BVL0gGzuZkzqQ8AhdWo1khnef7R+LB6gQQxgrSuDS6hV3Nvm
crXi29NgdrhQSashXW7aah+l8ui3Fq4ZC6YNFmjqd8y7y3qQY4Fbo6iyN9fbw4X3i1Psj+Ehwmjm
ZmkhGhsjLpt7mxE/wHWFXk3Nj3WONSDJR70p9XQPauDOiBfYiy+7HaGkv66XQ1nnj4RJV2fRI8uF
Ub/E3MBGGfgUl9eqXO9nnuvv68udE+ulLTglRdKDSygTZgU2VZJN2uvWZaC5onfMfiPEESTlONKY
ul7wU887AoLwvuN4fXKWZZJln5ZeA27NJXFtaxg/Rt/Yq9Bzo3MW3XlZf9uH3Fx5jruk5jiJO54n
sdo82jvu9OgZnThePzcg5B5XugZsa22iadrTgUUJW7iP3RyFR1yVN+by7+OUukSyHaDv+JSM2r3M
Ka9S9+r1+k7kldoOjA0iYI87GNbOZnbn4/VFKCJ3V0GPAztZQG4tEw/KVHvekS+O22Hqdte1wxjQ
3y/ZlnHmBSBfywPxdSlrL8rXYSgFXdX0XGQewYSjPW6hqmMAHsDq0q88EbqAhlCZNdBqmnK1B53f
B1XDETAFMmR8xl3nba/XluEgpy3owbWNhf3MCKzNwH13BjVfs6Kv0RqSWmLEzd87nuIy2nMcQ+0f
GDPkNahn9KoJCMc+hDZ/60qHMByLBlE6Lr/uT/tWW+E2NKcacFEg91lGRkhHpHvtANCWZN44qPsP
sg7WYcavBKAm4H7zckszqw8ZSV/kYuFIuxYNLBMbM4QxBW6vQqtp302VoXaYn0iNCiGCpBXhB9Lr
AKHgV+NO8T4AZtGUzUdoKbVzbssaS5wJFGyWzk0uwJO2lNFrl5x6SGvMJjHKrq53UYvdGtPvPseI
tndx0myb2XLIEJw2dtJUdx5Dq8U+fc6X7QAEyoefp2/2zA1Yz+HP4DcD/WJ14AJBc5dkrHbNEUmV
uWvNkiYcXl6OnVQfkoUw4EyycVB5dBUUEAzDjPCCP3NVQfS1J/xvlqR7MwHAp4NfZOYDfLzuwERr
3rKO5jsrTbcgRvBrS+AjGcBA1G/ZziEfhM7eBCoFvqff1gdkOPcMH1ErVsF7wN25DQp8ZSVMxj00
kfIc28FOeBxhAhLh2ZzyV1053xHJtBiLqAyCUnGhybcAxMUNrU36BkF8KJkh7MvlI3DzC3ArfFT6
Evt5vVOyxoDlNit72eL6ZR9IphNKbHanKbyntdFttMuNUjYhqVaO/5SBv0lomhOs6o6PLiuvb+QP
GRxjrOD4RDN9YarhvDB0hVNVJV+N6JlDlvNrYgX2Q+56T8h/Ub+Dzg2l7e59kV5CK6U0mEkScpCQ
4R7iW9EEh6yqofNn1fn6E2+5wuNIbFDpZceYVv7aNMhSYwN+ddzYPc7LilqGJeua3++8zGBm1yI3
Bsk7KOxF9TjuLUBM/D5pT4Q/OlFgrJG8G0yMaC6r/jsguBTXExvbCCo2DohcG51ME10ryGRh3Yhp
IJX0yDzWaRfpqMNK5S05to1wbxG54SZs+SCqpXIzw28D1zmXjHAZ7OWaHtNiyYnT30HBriZJVkF8
WpyMTL/o2eFfiB4bu2FaURJEbBgj6SRttKcaIYl1sqYDsuuv648Kg5kKJFG7xMJe8Rp67USXqA5B
JofTvq75DWu5GYN62uBCMNagRMvNPH6EeVacB4+0O+F8MOs6I1ftSaVNHzyyUNfXTR3WgVcG+wLU
0GoUGRSTTnHWKFHZXj+JxGC6DnXr3V2KOJ3H/K3OfSBVeAF7fyjpba7nTrlbLyFSi9FLtptgSUCe
5QCi4EY47uCccaScdEa6iXTMdtNLDZRl+XMbjAf73EroSFDTZNWlCObsWLtHq1/+tcB4d0HV7DAi
gziEN2O03TZsJfxJdpuVYSWEazJVfoxb61V7ATlrA5khtcVrDhD0Ar/owEzDdL9lcgN9aS7/MHAZ
D9NIE0DZwC8CZjAWNITVXKnsVNr9jnQd8zjF3pJjWGFLupYtldtjOU7baGMmM8Bs6NazHB8ni5Uy
tgmHXe7wflnUuBWjM+XmUN8Kps57Tw7Pg/bcdcno6ZwywQvM9lfS1iRcGRGOZ/dp8tUicu33Rsdx
CCZbtaI/BQ5F6+pgMuLy0xGjYkr5RI+AQrYHXKWHaJuGlJRKjI+GYAfWAYBCTjcgM4elnq+HgfjU
5dBFt2dTpkuJTkUj9aLC4aIhX+ohoke5jjN8md3y4unC0zAN64NaDlOBgQG8ncZDbJSXFObLzunK
pz6X7lZYEs9eyfLU5dN2oPQ/mwSG9TT/yD3isiYroxqt7kiO8LASi9kew96wZ152yDxuvMkd6m09
jFuOD1DbChTlq3uh7ObsDuOfErf02rBx+FstaySu/fLkO9MHV6OBjR4wrCjjduE46Es3i4ZzSyJ2
oBOwg7QExqiKfkqe+gS4cai7zabqVtgBEwlijS5Mb+uHhBn5PGJfwq7Z3rgD8UMsJetOsV621fie
F929VEvbdaTu88lDXiU9txyXnLqQvvxZNEggdJ4Oa0epp9aIux0xcgNVSQbycuTG0yDC8A0Ai2Cv
KN2cP3q0TrXvGmTLatBDy94s5OLoLxd0clesc7d0N/XQPAea23Zoqo9mdMe9xktHHE4bALvOfhCy
c/Ny6kY8nhFNZ4XR3mYMNHegEMuMYoBpwsNEJibUQJVsnSn4fV1qhnok8aBtTyh+OWxmpC7OSENI
Lqs5n/XkmPX+Z2XRahSuGg5p4OwVjo4tLu7762o5LeFovdHVl7x38eLzOdpaExFse2wJ/SWtmn7T
g4zZMM3jeGL3coOyBSGxwL2SWn23Ywy2Tszh1xS39Y4j2+K6GdIjswEityyXE15PdB7Jh+2ZMwDK
kTn+kUE0nxKDaQ5m/UOBX3DL2I3IX2W9mqIiOCKGPxB61j1gVmpZzbOmCNkPnUEJkaIa9xU+PdH9
9BaBQG5VOTuv2EJ+8pha8UCEkt4FESh1gSNn7ATz9+Wgeb23gOyiwY9ImSXvvj8MMy3X5XqXWdA+
agh83Gb2UsVOpnFTGAilYfn9DqOlUPTkSdL628S4NPcK6lmlQ0YSy97RMwg6WKwjNTVX5U3fcw+y
LrbbldQxFv8W8TfLBoTdMobbNFk7NgEEMjL9yZFE7OfZyXYaUL7ywwdS+byLWDJn7P5IDjVtVIsX
xNgOigOvNSRghoZNsRtp565igeRo7M19XD35RvRDRGkNaWF+b+fyhsNJs/Vlva284RHJ1Ei4aSD2
DAKqDcKFrT8GztGjnVDo+j5xTGN9XcnRj9CLx+FepsNtXEE9GHxt7DHhvPQe5TmAc2hmNH32CEaA
57ARx65myRw5Z1Eub6uAS5Cqvg9BRoZNvfFrZqNw7p6zvkNik2CEjKuZ/VbVD92Ad2GEutwsoQux
pFvW1JKr32iMta/vIjUwnzslGX7o6258Xd06QnxQk6k1mpd0o5Bv2KBSgI1Qv6DFWULjCvnpNohg
kIGpv6tkhKjQ1ilcKkP+wfO65BemxP+IgxWZbPPLHr4AlSVuGng8jsP7hSRAiMDHr1Wkxximau5v
riuq1S+BmshW/lY5KobY0PhYw8X890equTUEA/uZqnRhlt41S/OhxrBIbF+5sOI5/SXJQn4Q1jol
GUgMKOFU+bubqSphoJHg17rkPhNQS6kzfF7fkqKhy4dN1PK504PCI1TuPZyosUykNq7LSMjBBc6o
dbkcXM/9GliS+PXuEE+sxF4awnDlSHhdKWrVfZKVMLGR3l/7LGwDrG10FDVpHeuwz98GxvC0fdpt
x+JEx2Ma70fGyni/MSJI9zNy7WaNaY+RVyt+X+81jmQOk1fsWsGPNxj+EX3L3irFl+dVP/PUvHCR
7pwKqA95Cl9djuUn7jXdPYnY1s4W1Eb/SUt9YphQbsYg+YVlniDSadtlxQ/EOoLgsgTsLVHiGUB1
OVpg/qOtM8w7lRXzxkiqBMP/CNejqjTsIg55eV4fI394T3Ykj8e4D9McKmjOWPXQNuNz6+WvIzBd
RJXlj+3W++sInK0HkyTpr9bDmPXjnrSwY5nR7QTuwn45pgdkAAmZ3S3xskbzwpHqxq464xY13LDG
2jpyFqGNmTKTp/yc0dTYEpIDfjLstEx8mTMCbLRmknurTO9T7qM5jSBcpOJX22URt27Mhp//kRZ5
T1MF38WiH2Ro3FsRWY+FMIF+lvV2yGL0KpMg46b9Y1sRd8H43IQTF4TlPdLxo90bv6jZeC0FKUlC
7Rw3vfF90CDA9S966D7xfz65Jh7D6OD0LL5iyVsRJMZt6ExAOQYGLiP4NQUwQBuNIeqkp3giWLyM
3IZWTosnJWlBzOjlABMBt3luw1acGZ58DSlTaImRp2BhbMN53QLQXpVdueuSF1NAim9PoagfJJ7G
NZJDKFXk6Zj6GwGFt2ZN/+VU0Y9K63ccSvYmicjBlvQRB/h9YfsQ5+X9AMhitOY3EmmouI2ehDXg
rhFlXl1lW3uyvupWXGrDmbaRGX/oJgKb1Ve3BaKhTSijQ2ClJ/KLbxkKP8UOuNU8iLnD3JNNxBdt
LUI1BuzNtINITGXtl9OzQlLnY9EKJoxA1MPHvmUMTfEAk8hdYjohpdDUiQey+aJTp/pfuFb2c+U+
cHe+WlX5QrjvcETU9oqkB/1q2H5nsICyUBfbvsKOgwj0hsRKoLPAW+MeKhSFGjGWoONBxbbEIvXh
QFpvQxuvruhuRCEx7G91ZfYbqmsC7nIm4Enk/tAhO9uheLcQNx7jWB3Giouyq4s7TzNw9czygTLz
IYiGFzdQXyX4GY7pJ6rhG4v3jHRZK4cwFD+KamE2sKy7Bj2IIW1vWw+kCwjhjSVsRdOUohtrysZ2
nHtbjfdx0/zBfrGPivS5FNFnbQ4opKVFHcTVkPfdWmRttZ3S+JxN8j5a1lsaZNgRpnY9+FyKfVkc
c4pDiNPOvEFEjzULnzRtB+cO2KI69nFxGyP6XKsc+XhQece287keanhN2QBnIcxefav6LYYm3rV2
ukcRSOHC4QLs15pR1XBZe+wPd8zNpyNwgS/2NzhDfvksTQQi8a0zGkTl2QpzdiZa3otkkyUQekQ8
btowmAE54qEdonAXN3jfVJVoWAPlEcEIkIDIITvCnwQAgPeZW31lLS4Rl/QT/PYC7SObwXooKVm8
yt2hN/508GZG1Vg9THZ6x2FfspKgWul1eTHoVDA/b639MLb2euw9hIA5Xj+85PSPV6UbfMBOk5da
QMpNRX4ISBvb4kdL4eTWRGwS5pdQg5X9rRc096MATZO5YuVOwqJAlm80HXesmvHG79Bp2VqufNF7
dyaj0MyfIKg/oSmiaRUiBHJE6LwicQZ54z+VNTR20JoJeIIQLU0ZfmpzTi5zYOyZCzwQeNy+lBww
77EpHQGDq12os/Bs2vlHFAccV1MvP7cjH1BjYPrWJIX5dnKSkL0mqEdPNddup+vH6zfWqABb1ymq
O9gnVoJsTBm8AGJCjbe6BwRjBi7QHA0Kx/JL/00bnx2762thdQfEy/QHK6p033DJW4s3GSomREUt
ZZ0TpXcxUvN4ZtFU4P0D33tzypLaBiei39TAB74TQRZVJSG+Z1V4F46ExCFJOLBIk85hqJHdB85b
R5Ik518uAEcHl6bS77gQyNho0rM3KSAjfgZ2D1MmK+u68KAYgiMm5lyCpyvvkbnipUPgsR8mJBmz
1X6mViiZyv+wQWLpdZgTDFlarwqmAmieOTO4GjcqWuFtNgkM/EtTg8oUwkgud8nSmDdQ0e/hP2uE
GYjzJ/laLJTK4dp9rOOfJgy3VjrtydCat9epzXWCxQ3ibZ1xfiyTnJlJl+ytZTAGgH/VRlH6twAn
7pGOlna3jdF4h2CZIU0ecQQDej0X2b0c6Fxby7+N2kFvBJbjTl7K6bbuuUZ1LdmxphguDnZgBKQT
Ule6ROvO5pg7mg1Y9tA8+hy3MN86R9/KuLB19x7tTJVOkKaLzxlW/KqX8JByL8c47Ce7DMS6yAdK
3966LZY2aBSkySZ3w6/czvztv42y/y/mNfF/zoQFg2fm1XQVmV2r/5gJe6hWhyDiBHlt02fLju3n
xjeCajqxsEizWj3npEv8bUhkEnJJOpQDnS0uyWs9WQdMIK7NwYkpaYneW4lh584Qck1y04/YKNzY
F0fbcperdWDeW6X0X1JOmt5HUU2cFkyDzbELXsyQjsL//Bdai93kXzaUZeotbVu7joSx4yhX/och
qEElwolfVMjQ+Siquju2KFs2tSWYSAzf3TJPcRCKb4bmQYMCHKg0ls4u0cMVQ1uMeI9ZL58aOz20
Dq18gEP/j5co/7sTZ3mJGkGs43mW5WJ6tP/DkZP1zKAm1y7gVfBehiUW1aK+h2ZhnuxcOISSMPnm
XL5GKVnseldxCq2ZysSd8F6vZwHAXktfPjgFAbmGKm3ZyqBkoZw1fwrmV7f62aQrdYh1eZ/4fziq
8wkY1YeLhwMqwJGahyGJTXJoljToKcchZI0mbXlIYTAoOX06o6PO8IeJAE1iecaCwFxLHr1egTKL
vq5TtAl68VpXWm9IgjQ3ZzmwxDtivEdZEK85Cdp0Vjiz8javSbuN//8229rO/2i2fQk+8z+f/641
uf7CX7GJkP8wF4YkaV+e5ZLDxn37V2xie/+QStiOR98Csr9c7vh/ak2cf9iWQ0CKllLgRFMeLsd/
ak0M6x+OhhrDJejarhLIUP6XIOafq8hfV/O/TM//bom1hf3f1xXUKssTSXy1CFsIsbD+w1CpZl5C
GvuP8D9xrQx9fZxn61IX2bdB1xczRVTu/BS9XdZ5X0wBFgFp+WbrXr66sz6jKn5iFnmQc/XLDuRZ
T+6dEvr3bIrD2JECbBn6KJQnqNQN3DmeehY9RD6q1JL2KC2qz6El/N0uN6mRITBNn9PWZDSp8JAG
dgRwmzwW10u3OfGbpmn/oCsltrfuzj3dIKP6SrPoFbkBkjPUxmvZWjfDFKMKEeWfvj+mmgItzX4T
nletwHANK9e03dWshq+8NpZ4Mxsse0t8TR0+uGZI/AQk03TWcN5isuoyDz7U2K0Le3zMubN2oqDN
2f4umjjZBHZ64zWO5s8KHuKsct5ptNJ2XOvMhO02ipJUkGRFRnJN/WBUR9iD83ocjV0qX4a6fq90
C6je+K743VU5WGSLEfGR6TS+RTsebsRsnlKT+HnPlOY2dso9IzgKxKg5ypaBYFLAf3MND9RXkDbY
68MPu5u/rGq+H3pGCqar37IRRq4/tA8dXeVNWNcuMkP4hn3b/LFxhTGb8SgLcjgTSf9sxL8dzHd0
oYNmF08m+MklI13n98pJ78ISbaQyv/F5vDPP4nxtFpAV0icArojlmJLCkOxzf20gwJyiuzSHYOyF
u55szMajXzv03wjqptuOIXpEVPpdri4jf8gUQKsiR+dmbJFIWF5THOKx/KgC7xdGdGrtqb9x4sje
x7b30YYw+GXAjpxPtyzZNl1VSWxWFuxCHEBr/MH0xVKbg6Wevb0tveNNP7XlKYqZh3JRbonVIstV
OPfwh4a1a3Hq0jFvt0do+Gw+92MTAgKzvgpbKTRKkCOV6m4qRRBy2gVPTA/dk/O/H7RfmBvLgQRa
z220NQvSuMzK3Yvafssa71gnWFVokpvcLdo8F0QFHXwnOeDozE/YW8JVJe0bahBi4aumPhHY+e8P
15/5y3+IRkKFhXCX8GV8g00NJSGytjlk09OIHJngSWdLw4HpPbyGOYeexjaEYyc5EKyEU4eDSXES
sNBO16/sSe5spzT2aeO2YErj7nT96vpAqHK8nieiO+h6hGdsngLbsiJjspmqU+WUPIRID4yCUOjA
riwI/BhEoPkw8pmHx5CMKtBM10egX+BAHfOBi93asIteHDH9tskAOBPQgEr4ZDL4PyXMkU9G71do
nogODFqLlsv8sBBZFqdKfdIkl9Hu76BNFACw+uhQzsFN3UzGzLUOGdvI+nYTl1a5G63m7fpKrw+j
aqt0dX3R1+9pykeoiwdsH2MwwkeeLyzJn31CcmaePtJeA4MU+9lJL5+RZ2X56fpt4jRyXeUpuCPs
XHuvUHec/snOAlK8mpFEnbqS9a1ZHqB5xd1Dqi3/2NSwyXWsgAEBJOuXh+tX14fAMkdQzhmOl9n9
6pViLhuGAZ3vajqpYJ5OXZv8EGuB2bUK2lMdlO3p+tVM7gAnwGpX1NNzg1NrU1aSPn0Q0F+aUMAq
bR+8Ifj2044hcb309peHOLRxFogtMHyC5y0Bz3V5mJZn/9e3CWLXTVHQonDNqjkht2lOpukj1u0q
WZ8kch9akJzo43gialDkJ7hm+en61fXSHoWHdYtwE0wTIJFwb2jkyHW6RDA8+HNK/JbrVOTbADNp
p8848Qk70eaHL+1oR0pBczJQPx8twq1C5e86Z3hnZtIe50aDpI/tLfl+mE5ndR8YxDKrSnxW8cQZ
F++3sSnSFP2VlCjxzBEkqkYfwTXMAb73krMsDICPUXO4XsPXa0LgIzs2TvZUhqM4OUqK0/WrgLbe
tpUgJvExu2vbrjUo7gtUnm5fu84FExqHzOz6OOUgd5ks8QMrH7EaWc2BD27kNfWDPjGp5mKL2IV4
HznnZjl3dcikWAT5OZeke0Bpk/CID25nCKBDXIaKqbgX2ysxRj3gFNM+GnEFlrXC0wpNszUDucS5
pzeEx6Q3Ku86MmACSMFEMbctWgVboSomNsHalPeyzZ1b5dp7GaCnIeWxvnCVwQ6dzDPS7/vUT/Sx
bM14Q1hytAnF3OJ8pbeZF/nWkhB3soJGSZTy4eE91TuCIGjczNB3XL68y6T7qgvD+PtdkkT64NkK
W2gfP8wU8kGexqe5fUpjdgxgz8SGk+SuFBIU7GL1ulBBt5OlBd/BkgdblN5nLwZEc8U50gPvUTue
QzzTsMNRUIcwSY2F/dk4ZfTLF4zn09yZjzljXW00I6I6xPoDkeRzuWlKDYffadfFyM7YNpsx7NGY
Tfm4byz1KuYEbZpDCE3qUrGXM5VQEoz3wDCNM8dktYot46FgBedAbXwEddauLXtKNtKlrI7GY+om
f8goeQFwy2yg6vCIWDVX4Gwio0lVzWaNzWE21V3gJMQXGNq+tEzAoFAtWeGLLBOVohpJoU1DgkPC
gKG+lCuB+WC0tjcMm/XOSYEpyUhGd8QcMGwiVcot5B/TSPdLKtbUovgMZ2UcLGHoNyokcnxXPYeW
5y6NwxXRY925JGHHDc8NWxBsLHZFYb8CpUIQuXAlEw7Wu6B/HEL21SoYylWWHPBPgJ6FhGs6i/Al
S7JNygnMJPL8QNvvTqGHOtveOz0AhiOFF20LenmxSZaSHB16oz1Zt0s2aEfgHd4r+s58xAGOO1Jv
whuOSPZmltYXcKPxpg25XDvKHE72Jl6f9Rj0yZrJ4IilWYmzwjwBHatHcFnfgLDOnm3cF7Foj1mf
V7csveMGQ4QmOqX7U6J8mSJRHMdW7k2ac3e2b4pdScbuKpegGt3BE2tUCp7BXKDJ22TDpKA4IiO4
eLF/0l2lXswhWlDJi5WXaxOkp/0TaSG2IiDbHWfECh8pIyalSd3wO8ouf9p5ouguTj1M6wRlFJhI
lxQwsLlrkfty53benV8t7TGbAUoW5MMayzq73IR7CBiidZxKka3rGTF2GD56jf62fIF/P5T92tD1
V+IX37iO/yg0sSTKGe3Z8CxCOZMmYBYTOye8vwdWQME4rzrOVeseZPWr9rjH4CYSs0uJQ4j0dGdi
nlxj7iTLkAbPjDYTXd9NbIiXcooYiGCo/ZWO+iVZIt7h73kBrToEIAQNdNBFbXd2LpEblutxdsrD
6Gc/jjEyiW4cIm18RmH1dDdGOd2gejjy8i9JAuZA+3jVyLvGLHOMDIxRRZ5fkrA9+L14BdDPKMNN
vuJanUulM1RgwONJoNb73nGqe3Q1iBBHRhk885JjQK4x/vNfsk0vqAG/VRMhAw7Gnn53eJHMC3oj
rLfKsaBxaoSeOluIfNFT4iU7MP6nzhbVbkrkn84Mn6vonbdA3o1tcak7PbzWZetQ0KVvTrMEJzvE
nQK/7yEep83N9SFAuP73q+u3fuz1x0GJy79+DuuaotBG7ZlGSJmt1viNSgZ+WNb8TEHaPS5BradZ
7usW4LydNg+UbtGRDeM97uvnyBunG78qTzYDyq1r0WAd3d8DlLNDJeWjnSxXf9qZN9DDzBu7LEbM
kRkx6Vmj1WnBjG2olFCyBSkG3XpQEw7oQK2UbXwBBJhWWhK1krRfnTuItz5pvqG846m2xXuji2cw
8AJtAPWcdPM7smO+0jGvl6CHfuvXc8Mq7NxmkQNI2hovkhsQY6FB+GWAI4nW8qVIbLIH3AxsHUDV
LDwmi083Z5FGmK1+l2R7WRiO0cc9mqP/NrrxHa2sYi69B1USRoZFeMV9bX9UilPGxFYIvtUj4MyA
PK+T2P7wM/SMIgb9aU6oS8zZGU/XB4OYW2JfvB92aSyjiTtcZEwGiVvtZBOLjZfn7qZp7Gf619Fa
VP2fodIP2EPNE8/D1f6CIjjH5No+6ArvN+npQ1sbB20T4FeXtYvO3emQo2R7iIWcxDTRSDomghjy
NejTaNK4uZV3HwJ0vQERyjpLp5Ij603oxv1NRrrExeJOdtgE3SzDbzB/Ai9pbmFCNscuSB/LwI82
heG3AD/Md49UgP3M/r2tGkl7lyxsW5p7+oIPfcIRqA9fvEYCAaw9IJx5+j0I65dh6/gkl8i5bMLd
QBgSUX44t1d0dOPmjkTyeuNZONyhK8tNb9L3FRyCCAZ1mFCJEVGI+Ipj7HpJ4W9HLyWttHL4nKm1
1rbVOLdxbMSUtsmTCur5zsbYTf4zTco6Nbc4VJtTpMnPqT2SKuowuk1yAjKn2jlUdXnm0v2yi1Ht
c06YIPuYc5Dm9WINMNDTstjwhvVrhMPipAP6xR0GKctWNWzj4OAa82+suyRV8D5WUN+9gQXWXgoJ
VyeoONviXFcGCeQ2XWTgFYQMCHmo+PNIubT2SSqro1Xp+hIJ+mFROqAlBZ3eMY0d5vQylwGaPd1M
B2P0LNJagnNI8ksSRmd/hC+g0S+OjekfE59VkOqzY6q0HhrsEoHXMUIz9A3a4UXvwiTWczdmVJx4
F9NVW9GklUxBVgv0BgJnh8AoJDpLMu2lqXJfo8Ad5QG+R3TjNubxWA/myK3nHMvAa44KO/IWNQHX
RsfEuKBpvjZGjRWunFY14BAwnt4RV9k3fdtDUDsPHTNaZFm3hPw8DaRzpdrMj8ZIfVhAbrBtER0a
Ud/aBKutUMidCyLNaLHmakc9hKTCtB+Yxn3MMtR7x2GCmTIusEP+SArAqVQjRxV1GyTTY5CVx0CL
JdAuz9dJNgVHo5fEskjoFI6pSGuYbtLaYM3GDzil9+jdG4w3XUX0u03IX86he+A/BU2zKBlTYmLT
9pfP4Za/nzlgicTQiw5zB6JoMQnidooZkZnBl+ekiGzmacdYlhRdn2hbE9PWlns9bYxtoSrJlEQQ
3iMncx2ICFJl9K7gFHzyC5Rt+ePYZd0rsXGs+tF3bnrqAtK950n925Qx5jGpXBI2xkpepANys+1x
f4DPwSapXlsfyQGm1mIj7W3d1/ZhLme1Cer/4u5MlttWtiz6RfkCiSYBTEmAPSVSVD9BSJaNvu/x
9bXo+96gKqIGNa0Jww7LCpIAMk+es/famics+1PGhTrUgdgjkKCEZ70Apbh2Jqj3OuKgusld9MDt
i6Z4q7X6g3G3exwGkgBVyAqX1h37Nor7wxiJVzmkP6If1SuU9peS3sh+otRisOaIdWP0+YsOJNrV
cWEJNz6B8UYsQg78aq4hyDBvP+qphH9JFhDykflPHBZXq9TTL23UkFOizXxR82YscSbQ2LSuDn/y
p651z5lqhx1Kv+mwtPl4sMQbZ83I6zPQerBH1mMTB1sZpFd7KSyf6XcM22+i89T3D04CScFCaTVh
J6KRMLb71Bmm4+BQZBoNfqG5e1/m1NkVYiTCeUDTAmVq2vVq/iS22vTdkmEpSRw76j2EciGC+L6l
7mIBx2OBnFdhXz5IEhq3fCSgSItNIudo4BmYp68C6gOc3rHfTpCowtY6/n0Ja/nvP1m1ZXr1AIc8
W0r0oqMj19ZckXGb/ykWpGoo7UAHt9sh6351Yxsf4xClvlYcSjvzHezEx78vQIlzkn5ZPlwtTWj2
FyYIivRM2EB1dJLCA0AFnwgewY4cO7RboHIWxIsRrO1vQtNZLZxRPCKdCYEeLYZnFuX8zZR+bqKN
oCN4NDJIE+Z4I49np3ByHe3Kbq8Az14ZE1rvAQaYTRvX47aeMusdLeWJ4hapz1DJbUtyqO+UjI/E
ACGkl547GBOo7Xh+LO8vVhG8O7BP0DkU2Foh3GvDh2kE1t4e4g6xDxd8LqjFl4j6Wc/tr78xLUHP
ZK5i+cO8UQ37eCk33Vhz546u9BvdJvAB6iTZa2w+wE6lP9v6cGTQQXoEwyFulumPSxz24dKpmE6v
M6E+1VkAVvI+24PyeYMF4hV1Er7AyhYPGcaUVcPT+i6xbm0Ilcy3Fdyse7wNflyz/7LFXFya2Bpv
oV7sg2jI3jWFs3IZ81WLGsYzkag0M5VFEbGQjnCW0aXXv2wmqxBPmKon3Y/dqOrc5L/iSIkTruh7
zWlcUUIqfJHOSVdPhdOdxkF/qLSyOS9UO6gysq+uV5Un+vBPXgYPuv5WYvsCLUhAaLCBqH2fHMVH
p8FMQxuP4xzc5kbZV2sigCrNIhQj4Ngh8TX7KLt2ObHJYCBSf476PcPVxHcDOK09E86Ys2ufYh8c
3eKLg351GIc3pdPAW/RxEwRi10As3sTZjyNiVLOVBtgg0JKzJIrjXLfxzzQFd90mR902J/Xbdp7d
tDP8wk7ztyGpr3FXau9jipNG1aeagNC+KocViq7s0axLhkfDGmq/9QXO7OqEv3Xbcc/SwB4iXnOB
cd8pYLs1kPiXsXrC6HMUo6JbF64g596mMj47reThTR6FLH6ZbrCyrNaHiRWseleQZAIs22hyOjix
dSGxtruk/YiWzvbwd6dHab2bYU+Cn2JxhozD7ILU2s7FXW8jS4Sy0uwTCwtKjmCQuDjphi/4ZQkq
SQPm1U55jZAaaVZJIKZrG146Bx9zmjzHhT1sJUFtTUOHrazuuO822XejG4FMHu9HZqJYiwjChGm4
Du50tRCqgtzICF8nSzdAumDzGRcsMGLpSFiN+3WXuOU6awDeZzAXGkUoBIaKYaebwEkqNMF7a26t
NyEE7RrHuca6sJ601jy0dnSrLN06T4mCe24p5VuDSbDhvSH7909/XxhePmEn2kF7o+2bw3sQwfTY
QoFi1ROa5+TWvqSzdSlHi92fX1WiIvMixlXbRSt2aClfm5pEbEYU+0RroQ8VXjIwHRjUm2ZzNEPX
1tK3OHSD3PHE10EcvBjJztLLfIeKhSo9Vw9p2mLoS+zXOP+oUFXsXPS7Bwt5FXKxxb8rkeZahkwk
ppxGfc7lFtBzwsXFHocm7O5XlY75rehS+7QtHxMitBzaKv1AoBLdqWrb6OcgzscnOly33Kj8GNTL
Nmd05nXJeMaVBWF5qJPjOCbO02hwMyEZIHCFc47jUmNWzm5Kw3bf1hq3RR895YkEXUrMLPBCtprA
wk4AMWAK4v1k3Afw1gKYiWgQY+3M/SlpIQ8qAgkRBYMjL3I0dUvLxzeD6TaE1k8oH0w+NkFNd/sJ
Olctt2N6ZnZ60TbSbum+5na2TQlkJpsDAFMqdjzhFjx5tQsL11P1FHrN5AFTaRCNSBsAOBBoKysQ
rFLt+qki5iSC4UEThZ+0YvtI+Dg3fN6cjXKcHwmNgj06xnKNFo7HW3UvMp/Enq6UsnhH+kRqbJFd
ulDKM2vqq9VRiF01kEJr0j4aNv2PrIt+jIouuhGFnBVYDTdT7w2QmU5sWsSYo1D34mh41YLqQ8hG
XjndgL2I48qbXZ5t/E9NqPRTPllvKmeIIcom8Kt7HR5nX7KDLAoUhzugp7nAgR0V3ahxPCDTMq/R
g9m+lRB5CqdyhfhmPhSD3E6zwXZWp+OjMFKf54Dvp62vuSyOGmR8Kra7YCF17Mvfl2amiFk06hOl
NK+bcKBPTAuPStD3Nw52It+rli0/iw06hzP3WTdqMPQSE7Jqmwx+0oH/w9F2k4teXaI23IBGvK+l
DEeCjCG6yvp+m007LB+HJO8+BYF5SfvF+zwki/671ywyq2xmNyZ9Nd18dMGrFSRUERjjfjpLAH1W
RoTDUWquwV/iVjdCcXIXHGDd0tPcK/TnQkq4Pq7O/nTXItuDy8jT4rg9B8+Viq9wjw61rHduPU7r
LKqhYo3GIaddYhhRRzc53bZd/xxACt8uwsTarUFaCtzj1NnxMUmLjyjWn2XKfSCQZPg8qTkn1DE8
q6y+tAMNilaSpTdb4SZHA9SVYEUmMq6HAE1DXVObNvlD5TTtTjEWwbs1bIyhOZeI9IHrduOWVieg
gRimGbcqiDrQlPuxFl9uwIEpUcsukvmVMJ1dKZr2gLvmENONWmfqXiGDGsK02geHGXHXjmd/1zVJ
7Qf6cswN4a4z8h92okuTd5smbJA0w2e/RO1mMKp+V4mmesgGeUzmdUR1d4CpZa8x3ym/r5L+MUGN
ByjEnN+LHvoWyIdiFxtm92DdIQuNnXwTLH+3xHmaGw0btPp4eMEircl/MzaJHYUXXVBYpbPKbvgd
FoyZgfbadnSkGM5cawSYbySUZdWPqhakwdrUXyCSWYgLTbEJo956dgz7JymT5kdGw74tGIRZrXO9
K7oLLcC0iqvAtOJbcY+OrrXY+Al5z7HGCHRocupozHs0DSOuq2GeWKggXxlMoBmelW9OW926tg5+
amkcYzOezpw6SO0Z9K/GYWyeqEQc4cLoftARWm1hkhMDsmyjqvIf2P4xb7yye8QvtMovcT3b+5jc
9w2xq90zeYjIhuhtJ0P/bIHSovOrGlIHiYMHaYSagHwAH0Bg8SYb67o45vzTZNMFRd2w7hpDniyA
gquJOw87aRvvZwO5rBW3zh7/uvOI85fI4NYiiaMgoXtGJ4BG2f49J9FHgHfqNbYbe21a2qE/1U3i
bEZlvlSsjmuYEo9IEujdQtjaSQIICElSb8KU7bqDNibgkm0zl1HsAmUX3mX+ZOTmqdXvqKnecXZp
ycWaq7nn6VezV8fkBdMkZedq6z2ktBEk2R+6iN5U07dVysy2hk4zgKQHol3K6N10I2prNLaRWYP0
TwS7zrAPM7i0DMsmJgY/8NNA0nTxui6HwB+sCcxaN/xmgegU4CuuYDOWGyrulHsAbyotzE11/5Vp
VVeeKcbvJHG/SjN/KKRL6kmrTmGjX2xlouJZdJpzjM3JtfX0RP81QHfw6Fv8pm39pMl+J10+TRyl
pR8182tbfkJrJbXNprgWjJ8Yj3ACJ2AXKjSU2X6DnD6KcduOfGHRuPzmVL6b8/FVOflVcUCBDYeG
IuZcSqT7yuEiBO2QbsxAnFUU70U/Ka9ISFarK+Onk/ZpybMnJzd+T7ZxNqzhk43Jn2BaXlOXkTKW
gU/ey6a0GAdNZXszB2x5ImJ7r0cQXfaVIeCtcwC26unsk+uEMaNa/gwUDUby3gjnow8tcnHCcZvR
XyGN/b2NT4OAb1K7V63HUWS1mxIEroHFxQzTT/pvFBvMkrT+UCnFmN52QmhGyBubrn5fyIB1mMBN
VfzTBXBYh4YuVaO3ryGOxMzgTWjJL4YxQIg5nMba1ILQoy4NTfdopgorhiOzTdX8BElYXsLBwKkx
JBsrcb9ZjU+N7IKj1i8bwNUtjtAFjXZ2bFoL5sT87CR67hn5xL4VGDfRLPIAUA9Lf0gauat9dKFL
kzExzv2QLk9jkLznQ+z8Hjjrp2zlj1wZGndNBUdmIqB8CZsnkeXmrjEqc5tI97Gq4/lcZIaxWzoE
fzFRz6rSHrh3TgEJmETFhjMZVdT8UxumEJK6Zg3B0Fq1TvLZ3HG8CsxbZYlNDXLjcamM11HFEXpx
lwQs2FYrpCGgIW1K/ZAAJasgo5dUrIDO9GMcEUfR9EmyjqPinpvGAd7Bbq7DJ/SqkTDqrBvZWqQ2
r/vo2zVzAnoKAOKpO+6SqrNXVnWMGuetb2LGb31rMEddzUttHvPoQizSsNIFDadgHr7HILO8NmrT
jSSJykyT1F/c+QvbETbZzM8Lbt8l6PpdGqibS2+ASR7TR5MJ8Uq3quDIbGHxAosGP5MbVN3J+O8X
p2KW70yDtf3nHyCWMIu0qD+sqhXcL//56b//PBXh7OugGZFwptPOHquXWVXFvKpMnTpFNopiihZq
n0d/FmaFY5mTg9cz4XVmYt4cZEJAa6gQ+/xDVC7+isK+g8si1M1QEnRtS47Pl+PQB+sQflALpNCS
A4PO4Fj6rqLUQ+euM2m3Qaef9EKy7EftTadxgi4d14OruTWNjj0NCaimSJdX0eIXbu/LMj2YYCvY
qWaAxvIX2TUQEVhAVijffMtx9xbtGJgKYHeCriYr3WTi6l4rLdVY0V2CAZkp1kjdvdbuvEJH4E42
/E91F0b1eoFy3CjW7WJfy9gMabSjfZyhX6xlzQEs6BlvTcbdQ43BvtAKw+8Ic1wzcifaVOsvTtwf
zVl4+Hwa2BHZlzY5xQGZLn3a5onY6duIeGOLjmSnM2c9RAR8b7D9MZAODbglAlpaPLLITonjMv8c
M9ASgJGn+s4LQa1jpXcIWlOXm7wmMCpiROhluXyfas6uqfxwyX5aJgLFYvQIkUECQMFfV6nNDMxC
Qea3MXZ33BYPQfZYRPqrTOJf+GKr86yxRBZxfDPSHrRkjT29zsCSdVXCMtCeAyvZtEugQ6QxzHVe
U0laDGKjHELbfK4qzAYDo9q4bOUOlQ+RdskXg5Q/JEWZpMTM+iPe2ififH/gpoSk03Cv5VqzyVG+
Lbg9CYBxmUsS1XiEbvqngimOXBotEtFznmnNpFZqy2ZYuvRIOAz9xaj4Wlx68zSwkKaWd1OictMD
sT8Vma6+NthQ43KWIfz+K9kawVphlQ7t7inR4xfbmN8lZ8y1m2epr4qK0jIxsocGSkJwK8flnIz6
b61YNiP2Hqsv9SPzHjpEkZ6/JKV20HT9Y3A6rlcfP2FZSVYtgWj+0jGVQaZJTlz8sZi9NzZ94BvL
swZS8ClFI91KEV8KIG0QGj1jDDE+oy9ZdURS/hO78f+Vuuagcv7fqWvb6Kv4b+LX+4//o32V/9Ix
BcJFsw3DsHSl0J7+o30Vxr+QLpjSdeGoWY4t7zkh/wGtyX9JdLH8L1SxOv/G//q3+NX8l23CRnNd
nK0MCXTD/D+JX8G6/XfJOQuQplsOb0VK3TRs53+EN7QOx7RB0BHmlKnJkL6865wGJyy20b0bXOTz
GWcIY1jVT9uI4Bkx78FBlHflR7CtSTT6K6f+iw0BZumeMqfaigZLC7HC0wbcvFhVhsb80+nAtDrl
A5O51Z01r4fzBRozSC5StE8UKRsowwQe0TFT1TwTfVxiPAlGWocj0simxec5BFq1lSke2d7ylrRA
kwkcMU+d+gSBKyPpS4qBJZF2rJ9R2R4Q2DHj//X3nemhGV5Hkz6Yc19cFeK5Y5yzbdL/sEtKk8Iu
isO4UJyCnsN71ww6fogAwzk1+XmOs7MxhzzHbId7Q6jvUvUF+XsdEBcEjz/lZEybRIJ2lXWc7Up3
iTeLnoJJqIkNtO8fB2IxY/GQEgGGkrVN9dbysM7gPuAn8Pt9tAsTXxIDkMiT+i2OttMLfmymV42d
v0HycR0XzjywKldLog23Dj3OwaATuGrS8pAi2HuIAOpMSXOD6Yiw1xIjubxGSgSEToUU4mo5/tV/
cZD/MJRNs9QKHlRgWccwiZ5Sd2aoq81YU5kfh6emI52gT6oHkCTpexEOV6Om7Q/k/lGQv7zOaflQ
IqO56JPRxIkIsa/ZCfoe1zZRlGbCdDeGrrH9xc2rqIjuBMAaHMzGtR/5xjhoNw90JqgKBoNTLxUQ
PgL3QTGfQrObguauejLm5jB+bIWMHjMjNxhzQFcIdW3xAJ2X51F3jvi+SXWW+vbvjQK+pnpt2iHz
sn1Oc3Lvhoxsw+Xk2Ij2IpJjGfWPyzNhiYTLQbSXOPq8qYgmNoyMWMNWGzbKjiUu1fxFGIkLZKkp
Vy38jNPflyzSfCR4EUChBppoFq/6oBhuWoeeCJM1omKyrDW5iAMWGqQUbngc86LehyNFx9IXz7wH
jt1YacEpuA9LOtB7K/vI15U0vL7p7U0cB5Sq0nn7a3gZmYn9EBjt6KFXRYt+tSDnrBshznfoXi6N
9p2pCuKMguJh6s9s0dV+IvWDNMBxOBvISSNmP2Zd9WdlRyRVYlPauY/5VP6IwiGr/P7oFzoq4I6c
2ZNA6Y4hcaakra1L2nbzHuoYXBIVF2dCafUZ0LSZEKLx9/swOB+ceoAE9gBIYH3U7qgK2+jaYwwy
ylti7KdY4OdjUCF+ABaN6Y6/jSli88EwcS+pfNdHVbXPKrc5heaCME+YBPiaEu450G5EQtNCjUE1
uYEt8WIaIdNjUzsMmJB8ddcYlZCDjpXY/L2QmRitY8U3asosuFp58+owSWcmP9fPjVbvIVzkWxFw
tJ0Imb+LIrFOmwjAZGcUXsgxmDpgbpD2NpP+2GcjsyC9pTojRRgLID7JuU/OIm9+2SRgbYUxpn7q
BOFrMCA0wzwm1xwx02M+oQSzZpoTykZMnVAZvRzDKnq3CH0+u2Z6chxzeWQbJunNvucnw0imWFPV
LS+MfTjX18AeZr+03N9Nma6GNIAhUoQ/SQtSXtjzzg4YqQnH9QqXZIqx1Rgh2/fGWNtFPvcnB41W
MtCrqSCLtKuR+/XAJbT2NavjZ2Iqf7nKAD2suNqz6Q3d8Gws/G6DmAC8b3yDBWkWY9Mtfoce09Q7
da1hUxwFmlL6FNp0iC1IDEGdh37NGfmYVbq2y9rxtzvZ5znJi29sr1zpGpLYpZ/tQ5DT6J2UUR5I
9W7oF6sJqy1QFtq2YOtM2Olp91urLSb4JOiGaCT8vsd7PtkwrhFYwowf0u8qJqoCTcdXJOoI2G6f
by2my21tm5d86vcEHhxFlu6dBKUD7WoUZoDyZyWxEmvCt2p3RUQ1tMCU8JasWRYmBcxO0hyRYaRR
xw69z4DbXo2qo2dY1V6ds+rN2O3IOO+9SesQQQIQ9uMXugCOVac+ytuiiP7gFiATJOG5WhSaWYaC
G25Puq1IYesSt4S1c+yKx9AYcZwnvDjIcKglV0kT3KKiKdYoN/FCLPQgHIUWFj2IHrtvKE85JYWw
GpDDKZdb0iJSwm/pEy5Nb6FfCC9Lyrti4sqp0VfkgCMIhloVTz0jnPlZoBBc5XnZbkziPWTUvnfD
MnpVCs9XdwV+hnwry/cCC3ff9U9MzlkQl1uWL08mUz6AQlutzAJA0vlLreotBu6ejqZztqrsG6NC
sKNb4WinOS7cI1okfaXnzHoDNnyt+hQ6CR/L+G5mIXaYOizXWnT3lNQcdKwcuW2tY7C1E/Ozz9Rv
Mc0nHjkGAvGwzUe79IgIQMpC28rozM6zh3BXSJCgnXK7bQ8CYCbKg6DVZFlje9W26G1Ii24+zQyP
dxYWXwYT9g1pz8hwUBGsQLJrfqvSmClfm/iRiWfYyZ0NxOhHLsB3whkDNf70xKwnOE1xx5yOGwMr
X7SNdcSQmcnsAaUFnH+EC6WY8A6xh9YiOOQFIj/S2XO4aLWLXA5pbkpBL9wJxZij3E3f1B3aG8Yh
DTHMZ3LhN2WKAJo4AOsAdx5ABJrZ3pmsgwM0ziORHMurzfGJxGZ9N1bLV6G6kiC48Y8zEQuhNTDB
i5JDFjihbo3ajHHD3HlOU+EhPtqjs9AQyX4ZWaJYlRsMpCgyZwSIVj/AdRx6j0jQU1sB/rBDDfgN
tw4yoPSpjrhrmGV8QRR9ZRVhOtuExzAqrxCzMLY4W44lWl+x3yD/iYP00x4t/jY4hxj6uWKgskaT
Q7UTsE8hQnEe6vBu3nF+EdD5YmC/X3MlnQfLUSBg+ugwoHBYMTDATNwuDT0QREKFYhaTAcSFdhbS
Zg4VdnenlmrVzculruatAax3XffArkIbFX2uq0Myo8ogAMDaOmkOppX41iyYuNlVofEGQFerjtB4
UqpNe0DVWyxfs+yeyZ95sYGRsQ0QhGe3XPaWWoEqhm2I+V5iE0YB/+sIiyz10cP+cgNiwMnUeQ4J
+w1LjteWUX/jlyQz2ybWHMy2C2JgVYw4qO3cFbte9O8ZD71DSux5GJuvmnxmZB+S1MMZ3U5MunVk
pPSEW+k8pLSUz3Nz6cD2nFkZaBhgVULTQUcgV94kde1klcEBnMQTIVbEMjXly6IGmt3YNrCR7wap
5DavAKXbISIpduNtNi5/rAK4u6UVLvmyxqVXRb92O5MGXbo1p0i/ahbhqGJ4m4o77BhiV0nAvcwZ
51VmQCAzpUZQULHdTWGiuMPhxVUzQhJkQ36TFa0FFPB1liBeLzuq4Qa5sFggdAAmPbp8s7AJcp6q
hKnU2A0kMoAACpoCOUCTxX7EI23fBtJHaCZYYA5ZFBGq1fvZRNOV369ZZ9Ht4FZF8ohyp8P/pZpD
lU7vjgBLNXIN0CryKNd07HFFxM+GjPa6FbxGYlpP1XBcXII2WqN6nwEII/dhUa/NmTCEFepkam43
qk6kksHCSqh25+RVoPzI7bDzhQuFlHCPwFuwuoQVKbpDgbd+QEoRunb/GIfJ18zSZIk0WXfjQEys
OQDHbOtDm5UPxLFnvvtkoJnBQLvcAHKSbFZPlEnVhx241+CxrQDUNKMBAI5oeJW+lmWI1m1UjyOp
7/aS/iAJctckjXxNFQnY2EnoLPYuzZ4J7o5s4s+R4wqXC1ZTt8hXByPxqalSVFj2x5LnXwzX0Jjz
hfi26HbgpjoOP2i3iMLyjaLQIZW5i4djdm02ZHaYtat5FhMVNsv6naycd2Qk30MXZmvPoNlE9NYh
SDx+Cr35fQO0R5qIDRcwLo1nrER+nkMsogWfYG7E3kAtR4TBiX4/l3CaOESRrVu08lto1LB37kSz
JB2VwnBUs3NxxZVCkBt0tl9rI32LufNnNlRW2pFApHupjxX+yOOxoHtzTjjb9gpK8rYc5ifbrOEu
VsXNRpvPwZgpYDT6ywwMpABuESz5p2wYcerprT9YMn65m/MWN3ullKUnlCWblHSjFXApVzbD1rQI
XMvP5dKeUtV2/jgbP9kY0TKvPnp3Di+iaL6iQNAbgiiMK519q+z5eGKOp1OCfmaRIvIKyw3W5Wxs
waHinFnir6GOlxPrQjBU94yFvYzZHjO5bDrjVZvQ2zB2gLtJWSey2HyghFxno/WqESXpj0IeFRBZ
M76hk8j3/V0lWNHIqsVDL80eYdgAvC+dmpNFi6o1tQ3KTnuHAICNQSgoqaHNB8RETsjdoSZwARYn
4SstUeEdcsWI6KM+077gcYAfVSPq2TnbTTOLY2BrXKjqDwnGHOuBbNl8hz1FDHkDI1KlmKXe1ixP
I7kJC8j4WN0HG+T+bFGQwtKauKcTYqPZRN4rgIhkCWhblVUnF3Yw46qYkYXd7u5D+xWiy5/UyeNV
J5hN6YwkNGW+D728lU16LvSGH5mdbd9gheHju3lyRDwwEiylM3MyHsu0Re6yJzGH4w7pBytUKJ6R
BCcVpGv0pVT8ynrDpQVBiB79gnpTY7UfSeZGeFPsNEjT4LCouYNBo+4RPLtFQFZ9RXqDLrrDEGsM
jzKMZXVBczRH0FSCasKY+RLL8VnvXWox21mntosxPrjvDk2ZvBTUILaidmcI/wMBB7ml6zCO6C8I
Pr8TyRjewiRat9otcqwb3+sBAnrspz3W+LZetI3i4URu9svNjXdLU9+zLjiSdOFl6rBKZovBryzw
E5AXVjaOTWmqAGAp7rA4uTDxRdFgmS/z8AIL9mDoHN1bmX+SfPKpWcalCo3RG0X/GcWlN+nygnvJ
wguzNnpKgTwYrlEQfA+or1YZeXGeWf8j8b0QG/XGGWynaeHLgFEEnlv3OafRAePugRmmtu1G86Up
BrrdbXTJ02wja2TdwAM5fQaYjqfgjmbSvt3Mtc+mOIVplPkDHSpPWvWR+fYqFu6vGFi9jNnDIt26
FXH9K8xz6ik9eCm74sPKjccl/bAX5z2UZG314fAbSiaJ73R9nebRJpoM6SKCKzPXPs34pwqMTenM
t6gXnV910auMMBxTbUk/nJ9DETH4L4ydIfGBhsPynujRGyNpvEaMzFRb1nvQyLt+nH9kpS5Jp99M
M3wW2rQZh3w/D8tJg7/bNAi+pUNNFmmwwbG8rKT7Ykh0QeHsCN+OuIeFwdNGpuKDLK6jHV4YSKrd
WC7Fvq/CE3K55KSN35NBrRUF0OAZ+s3J8l0391IJT1FADBAUGAoYlWyyujiXFDB3ufNdrFl7SoV3
NRUReLgefcui+FAS7G8xsZ6YQcnkOLd8HHpyQogSl7tUpW+90m5yyjnWmxCaLaVvLA3Zfw17OIzq
b12YxxlVdEaqFBAVZO508Dn2b/R75HscAz+679ckofyIti03IVox+v5kTU2x4/VzmPvAowfU4/pj
yoaao05ZFnvdmwZ5bhcA0Gpfiv4t49EiTdOx/VCLT+Leh5EToOQETUuvYAsrzi30FIgaxBc16F6d
Dmg46auItJAIydhCZ/0QxrBil6y4wgveRsYEOsuNf90N14Fd9x48uZdibjEKjbTAWv0pG4U3uSXk
mLg3dq0YNoBIkdhyCKfGfjRGKhrNgMNJoOy07iaChYwExfS1eEsibmA6NIzP7/AzuU5Cwn6W5qrl
5uX+aJg1GN+A1UCIDn0fqhYoQ6ljbfVREOwDQsqU86e2VLtmaWqa/ZyoQGm9OVFNPGm+PJrcZIgo
HSBSyXKy7eitM4b8NJjECTUkyyeDeSpIIPKcTF+PI9jkGX1mXUOQ6sjrmz97Whv0y2ZYidpLDwl5
3UbGj8jFl+gyB0drxLMq/gQB+gbRbhGXPFZm9GAlzRbhGD0aKcCcJcx1Aucjx1CHWfW2JPU32sNo
JyVqYrOjdTU9V/DwPGeMxboq8l9NRVCObr5r5UiLNi8IAiGq1zgnesajHrmvJNO9LyMWwalZpi0I
284PesI/0CAtqxTTwRDvB6v6Nsv2JWZl2UzTqXdGxcrCer1ImsvQsEAlDNVjW+AucaekfkoolpCu
reZhoie3JIQNInHnjEq1e1+VCxwswnUJaGgSsc2jaQ+uCIMSI9GQ8ZOPRRdxP7hoXUzfWPBipvz6
bzGzliyieJeJALTFARW7v9oXqY2ZYWp6Ks6lWddd+eKyYZrWBnjNbbinf4rOxaMz3bSeyWtbRgTF
WkDUzTGe2CHJGDOCETridMgn+d66+suscdiEMPxO5/it0KbfJSzwpXBSz4zoWC/cp8mECCR9WVrm
Zg5DWbxFfI05DreSmM9NqmoyHldp4JLMFdVPCMkL9Ey/mJlvCU87ZoTV+wUl8TodEdPTzsN3AZyP
7LFs4xDxtdJS3Pad4JAFeOLVwRSIGTu4hTNbdHnpXPeVkBlAgAUhQXDChmKYd1Q7awdE5CG4vzTE
dTAyTTwA0cnaZRjKqRD5qTZnXqwKOL8EwDJrxzxKXUSrcvK7frQ3eHxAiZazN06YDVsjeiUxaTzA
JoZFzMJq2vW4dsiajUd2Pl0Z5sbKunWTtn/ILPUDJ7naeW+s5VQd55C+lCvUO86YaWWYzU9cFZsu
sfKDbNqbYygYbwOTT9Wb/U5okmY3Wpw1xwtYZuhFOP6tILBmVFSsu+lElVTnnN/mJ3r4Ef1f8ipU
BudujODVVhFZNtV0nMctrTG0QHh1S+eLXvntjpSqLI5PTftjdVggRMhHtCQH+DBqLgUKsd525a5J
0Zgby4Od0OtMZ0MRR4oB1h4bBhrGu+E0N4CYYap3/ozwbzXZGp7acV+Q8WKChRKtdXGJytLQkBIv
8tWWi9iGsgK9C8FZmCbF40hRMiac9ig/OeXK16jpPwTOR8wbIAGi4BTV2YNsM1wjbZSe0YYwk8dt
M9Oq82Uvrylf1JC1/8Xdee3GrmzR9V/8bF4wF2nALx3IjspxvxDa2hLJYg7F9PUe1DnwDbZh+NU4
QGOr1dKRWmRVrbXmHNPbywZ7RYTqwKzeXMPTiBA9ocEMbPa1IJGFSyJO8imadgnRPxLwwkAn6sCh
DllVBKsXGINosXMEtYTRyAZ5IDPXyXlXzeoxr1FXpLu2Qmps1cYvI2HxYGR7ENl01+couwvT46pt
y7BZeYauqhy6tNUv0mOMMEnjl0Z8kzmMzN/KKogbtISdPhnPmvIeo6X5tNRcnE0Kxg0RodG20Jww
jmZMed4BozJOPG9f5fVJn6B5EZN9tj2WYq9bjsqgvS2ZeE8dARyENh5Tk1jqKqGHhhF5pHVLDbc3
Vfsry72nJsOKnM+sO930yyzHI4RcBAh4B6rxrDxQ+ZbDjmgOt17DUly/uj7Ejl7Ge7/pLcCayVoZ
QN1OkpzTC2STKYd2M8y8gUbd3oJ4kEY7nXLzYGvgw1lTAefTxsH0FhqJa4cEnEMtV1jN2ykrQ9KG
ML7Ik5mNDxzMzJOuW/dVm3xx0CrhL2wWj9TJwvZBKC8GTGErv0XjoR/gW30aUkfHbva7KENg3EgX
d4kqcLsQGztUtHJy0jn3qdcgLzHG+GC472CAVIht5SQYcpxVV36pka7/TPHAlly1u6UbQQy2HL6w
u30z6zt5ro7MlAoEmzxUy1w8IaZzjkrXjpjgL2ith30qOCsVZfRMdGAf1Cv/Q1HeniqfxWes5Tcq
Xx2zUHshFXQOnY4Odg7FflU9uct9uhU+LiVSA79MHeFJmQGxHuqhuWiuM7Aclb86i37LDPgXgIqL
wMRg6B554hPVmIPOB21ZI5xXg4tul1XOtV1F7PThyWoU3W05zy9zPH8YIEN1BC+xhdqHkNXfXYVq
oMkh7+P4fuoA2cxmghy8q/SQ1+zg9GADcEZorLPT30nbvrMN3K5qSLIAH3wouPexU9SvBVcJ9BWH
l5dw91ayBihhZmQRLSCg/ONetXxnRyve8q6MA6ny5uShqTylMaNO3TEg37UwH+BIpkyxzsQ2k8iU
sNIxvACa3J2kX3on04H+YDXjBT/7vUok/4fcvWayH09dlA8b2yxWhg/4k/jy8+xUWzeDNXeHoW/k
pS/vHClJAcn9cc/EITSzhDMeoFWp/NchqhTTuPYDKkKQMrfdWVn+lJKKMsLg27a1j1cZIfPJHqM7
PEQLalxyNFgwsTm2zGDd2tx7yCg2jS0ZpTKFxfyhY/NMxIuqm/dsYFrA+No4/Tw4ediJaNjnbfFU
pRUwVu21Z8gexEQFOH13U0o4aEkEd8hwYZtI8qlGRONBnZvPMoLqvzFiLwmhiNzFUWGF1E+3lV9u
+yoPaEPHkLxtRIUlITsgOgKmvMzJPdqEo8ZfabGbV9QyVoj7JznF+nleVu5KEVhJ84H8xqJWSL6S
Sr90kf7ag7/ZkAr7qBxQyvNEAANnMYq5MnkeCoC9tmzei7Z4R/MLIdpIMOQMoEUY/PrAUnYWSKPQ
MCCTGsYT40NavYZ88GlnzrQQUOtbpKfj3qgUGtaiYn+sTAs0KxzwapJpIMeHHPIS9BV6R4rRTKig
tWwtaX4bQOEtIFG3onWIKyvyk3Sz4ugb2Ydt9VSS1Cm1odgEdO1CCfJKsmJJHMX07FlrIyvxPrEM
4d4o8nc5zgxm4vrNA7rNic6m1k+iPX7Raypkcl8Biieh4KDhwcg9ssjiCYoQYsKtw9ncVtlba5P6
XmeRwYLRIW9eajeYTAq0OHpifAIeBqsz8Z/vhWp9ioYaSqhbLKhwiTHSPJxsuQfGv+ZwP/rfyLzr
IIkGusdtmW+1DqYv9CWG89pwN0noK+lAnEQy6vPBturf/QzPGdPGE0V2vfPN4uK25p+o8J2DTaac
o+jAVjP1YN7jcrK1Y+Qa18g1f5suWWutN+6TiE45HOLRwmvBLfaa2nNyMybgCoqBLJO8fIyU9lgO
/cHxZj0YYva22j0g7UN36FneIS9qY89b/BWrlOMHcN4wJUpMd0tBckTCupyx/nhYIJbp2umoY3Ft
Mh1BQDtwVWE1+EPk8XUe1iKyxEeDuXKTueIYV5MfyhpHqgfgsjWasOjG91T09Gwr99rRJOjHaTz3
5NJ2I20sB4scXB0tQ1yq4cL1wJJlUbE1cs6CKgGzrw+p8Vwhz3KyFzzt+ZGBO0Xk0jo3qacCo4To
tuj1FcXdwLxpufacae2UN8Nwh5vEtX6nUf6C6enDGoS5h3vwKsh7QfkNNkN4QcLBb3KmEMkWevi1
RdCq3xlYjS26tXhjtDWmxYEWMOby7eQkXFwPua7PN0N9TkUVnTOsA7B50qD0UsIeUkWTOk9WurxD
k8lIn3DZZ7tIoJVxBVdQhXxf0aqAb3bI22Y4o9c5TNIAP2WVfxod1Z9ZAu0YsbcLGs13BWCYTeXj
xorthpNi371G0QjkpmMUjv5ZHFGU/5bKOLktm74/ZWePhL+tFsU+5z6OJ6lHmWtbBVb3LP1t2N2f
NkVjNxgUFctknz03jY5LP1xr3T0IRdhHNZIEtCgYbglqIUtlX4RvUTdrL23hRPc66yRqt+UsRxQG
sulD0WTcw0O+5VKFPQHiABM6Y4/CGcPos8gY5k4t7cWeDdfmltsIfI0b1OUs28J4NkiFQtONXQvT
BbrXJcPoaoM6yhBCL9obaHRay/hnyxRrfc6YOjUaWjN14LOKbzvm3uuxiD/OS6P5zC6kPu66xpjC
YUArvAz6LqZK37Y+cxQ3SrmvLXVT2FwzdkOdA/+B4QMdwbnGfgsu4eo1O2BjBXyuPVlKoCga827t
mpNbiJ2cgomuCt9vJH/VSelN9CgKXD0fDn6i/WlNbONiBTQh/GYAQKc1KpHyjs6D3Qmq7x4+AS/i
Oh+SUz7UVLUsF8IHqDnof6DZ9XvfE4gQqJe11QlNmQ4YXEOXYwROo/+akuTEMfR9MO1PubZJGmmT
xGRnXqAb3ZuU8cImUp9NV/wSJNWe9RRnta9obRDHgp/dgucPfeKoVZFFyi4AT9qxbGqJv5nNCMxh
dgdZBQQWiBxv5L4s8+mZKM8EWPnoUcDqYNe1ayRGTKglkXkooecY8o3nZXSFgbfM+uNocce7dJA3
bll9go1tQ5nEn4Oe3PYT4RQNTSa7JItOm3Eu0ncs62AsuXnK/JwmGkL+uPB3yNnCqnMSflagEWnd
BrNLs8cizXvT2228B4m/WqJpEq4P+C3FteqSl5KCNuZkg/v+DC8DerNF8KXbyIPeiP7aLieDAhXh
KUYrQ0PX3irSQziwXadpiYN+rIyNYn6s6daEPFLDQNw0+6WKhwv5ZypQsdxZbv2dNNFyImt7m0rd
P7F/Y1nTGNtAf793sYRgQ/Ae8j4G7bSoO803BwLOunPk0E1im1qTsR9aQfYhlZSJq62sXrLqtrq4
PloyGnTpXnP6W7vu4f+RcLiGhaCR3uhmv4WBN29r1eenuB4/id/bQOH4cu2xx4EOv17KPzTh5WZw
GU+UfbmBMFfdZYYdmkQF2BMbnJfRICY/DHd+iuYZhDJm1wBXwKRNz2afr7peRnma1L6cqJd3Mud0
uNRNgDhJ2y3fc2eiJe/GmxhslcTrtFPrPDjVk+Xg2I16mNcWc+e3NPOXqDmnSh8PrRpAlpvu3mz1
X0xwyq1ISBbBUwNXuGuCMY11CjP8Kp0OmHKNRCNcobpU3VTtS27sjd/C1SHN7jCgS9nJtv5y0uSp
TFnAYf9kV0FWCmV5jdqKqTsWF+6NbDOD+vNiXAEtU7SlXkWMKRfeMKtXv8uc+0a1J37/AtQzTgat
nu4JJWLnQ/hIL04gAYSpQe2AXL4nqCFwsJI/TVkEEbvpD8J2PgYv185dNWjY/PmXYw8M53QbMCfc
kyNSLizMNEfmx8zO/VC03wNai5MJ6Zy1umc4q9ZQOThXe1MHUeal9ZvTDZDYoUGHcSGby2I49SWb
SOGT43KjAxm3JxIk3AxJL6yE3cKk6KZyR6A3mVDHuGNSE9vT1wQL/EPDwpZDR32gMwCFf4wdjvOu
/Ug83R1LTHpasqk/cdYjFZo3LckapuocyCfChgLd7KZbwB50KKcw7wXzhD45zfintlZUq1dn0NuV
UxYjtMySg15CNELbFzjVd4SVdqlIJLWldYdgA86i5hK0UKfWG4fOec/2pA4x4I23RMwhUJThyck6
B4WY+MwThq91kR0pfOpjNDMOaVykU9VjoRz9MVunY/b6c90lOkB8mVYv2kQHobGrA4zPF1FhAUmh
vZoWLSpyxIhFJoIJRr1JSPrZe5xsGrdiSg+TwGYDQlELbJ0IUOxyyzZCp9ZkyW/NrO5Gvbh2lXvv
MzXax5BxdphtbymlY0TjU3yWxWBuMgS4e2IpMJK0CldDGhW3iV0VtymR8LemRysLsdNjtn708xSW
Y8JPesg0kFexobn0/h28TNAVTyUVYDdgpplBYDCOpts2r+IsXXFCgdF8SnTOQ5ank4fc4rWnqDuh
J0IhAlGZQ4s7Uz6hbLJKk96ueT/i0XmWPWXcMKZ+EMFgY7qZuS9jFd/mdVqfKA8UjXukpyO9gavL
GHnjT6rYOwILDIJeCjMkSQ5EzmtMDPyBfFXmKR0YVXQ7d5HOdmjYuBJIPw46R837ZRBV6EQmDu/6
e7YB1CORlFfp9R9lNlRPFotA2tciyLQGuGL3XbQmCXjyCmGNJpvvk5wENQeIR4cIKE3o6070kVc/
QuHoD5rJj1N51ovVHPBVztvGNptt76Rh69Gsrcy53QPEdUETGvHRztr8Oq0IwQ5efIekm9WPXATN
orsjxiFAxvuIyN/p6ehaCUsTKIaHUXbWVrDUESpHEH1mvedOfNDwnKCpBvmA/CFjHHQq6yv8vVfD
T1+lpIStuJ6mkkwLDvf6LsL4tAdkPp2EZafAs8nOrIceB6zONG56pxe8rRtSPLqZ+zRhK6AX40F4
pPo2yD/duGNzKv0G2ZFX7+Nc+8iqI+kHgN2attq3+tQdZh/yx6h+o3isKQ+SS2vGb/hZyiMydXCZ
+VqbO+oai0Fdoei0AQfDfMuOtI87RINxMqHNEuTKpDGWFhqbuLzeJkw0oTWnPtgK77tF4DKjg93o
nkSRM1q4zEaUM0h4oyG7mjRtqHV1RKK/tKiDWASGJRM1v2dOvZZEC44HQXEMA4g/yXLEfOki9pmW
got9Tp99nWxZxp7nCDCqPpWc7BV/L9VwEHbsLMBIvE/7Atmy2LkDmDWiWc9uRPtvnMy7KOZ6gMtG
9EUKCSNhcVY7F8khgLwulHF0Bbc57aLZvKu07DaOcZ5bVN6ZQ3BY4ZFOOUC3UaRxDb22z9o9ri3G
0lc7Ufd+nb166DV3LReX/5A69Bd0DTtjotpz3A5nPEwwdKgrUc49klB3tPTkQY7W1S5BNsQ27TML
wYpbHry5BEaBOy4e54tIWh89WstYszdQH5o7AzzQ1miSh6ZisKyj86XpuUsr71qZ3sdMR45IVgrn
Ur0AFn7DK9qJZ78gkDlGzX3q3Pw3+JI9R/tt1XBYU3mvbUpJ54pYag6m3Es6UwtuDxrQ9VfvRzSr
6AxgUgE1kecvDCXisEE5IdWg0eRaLkQQAbSk1lNRfxZNBF8OQy5LrRYMJkpdZx2MV69VzDRd9qTN
Kgy/+wzhx57RPhxM+v0cUFwXR2edkcksD0s8vg0NgWjEjg6ACgvSbm11JvkIYJqBYHrpw0aFY+b4
tyhVWZQagz1cJgvdL8dDRDteZDmxYRdTf/PzIJwoOVaW9eKwof71FMg0bYMzxkPlWYmr9Ofp7ONc
+vmoI0ni+vOvJPX//pfto7FDjExPB54y21TVh47UbLHmlmyV6YlLJiLrJrdjlOQD16drLjdF4k7B
bCWMwtcP//mQNv2NnZqkjGcN3KBYzUEyJ9WNjfl3q7C27kflWNefhwH1uyC7CaUjrS+ndcR9ZCzy
zmFNd9PlQWNRvGd3A7cERXLbG0HC1sOShN2Ng36zLaTT76gL7askZkyM8hUyQnvfzTGlflIcB09v
Tn7yGS1JeYdseJ9myd5JY++6rCnnicqemmXub+ofj4jmkqMnypvUHLtb17QPPx6a/18tQg4enf+z
RWhL4nfxO/03l9D6FX+5hDTX/QdaT88UJqIXXXiG9T9tQp7xDwgmJO4AZf/rc/+0CVn/IPbXxgmk
eziYXRsH0d82IQ1+vulBs8dbaGKusIX1/+YT+neXkOO4wgNHonu0Jtb/+NHrz48HRObdf/8vxn/1
ZZOPhcYIL536JaAzvQf+ZL8yLYlCbaqrMJ3Bz5aDw6Dd6T80ct2w3ZjusW11dTtLjYk9075w6OY7
lKPuo9kVX/Msba5xehiq62OWw9y7JmcVp/Y1HoW4ElHL8m+hkEVGwxYhVeL/XzJFDOd/+cV8fhuX
N96xOQp5/5Ep4nquHXkTei6f5nAuOv1+SKyvOc3cMPOYTYjWaO8L2sgSxFyUoURums9qsB8qu4TF
q0/6Ph8W869r/3P6b//7UAJjDfr41yAQRxiu61g6KSC+bVjef77fM6MHvYTmjqXVwNI4JY+d1X02
ruufW+i6GxGvO3bjdDsadT9+WUd/txjbN208Hf/lUv07MuFfIxJg0v372+RavDmIpgzLWn1qHjEl
//73b0YvwVxJBTdXbLBOG4WmJZ7oYzegJwGryFY/lETDX0yziXZWtwalzChe3JE5Z+pWyCyEym5k
ipytJb6tTbKxOhPUvi1jN7n8fHKQTnYz5vNxMcfxZC5pdJ0rnYDThAFtS+v6Sjg3UfGm7m5LZfvX
n5csRCzQkxCfPaqoZaPG/o7YqP748wU/L7MceNnrt7TXb/nXy34+0RE/scPppm9/vhNqioGsSIxS
hDyZ16XsBU5ev7igGKOBqeAfQkfGTg6OTlvzG4K/XgI6DC/oUB8ZHVjXv7624jyoohlCSFw3bfjz
JAHLPUq0yQj+5UmNIBq3p2z7+eKxr5xjCjXVkZa+bJxYZkE8M/T/62MfbPxO1MxRGXf4V9xC9CiQ
g4ts6C4/H/08b8js70/2HXRmW0QfxK18FG3sXMGVj13YIPQpSZs7/zxXQk1ccNPpc2gqzkI4pJzr
z2d+HlTMFmUO2EHW56tE0H2WmRH8fPI/XttqQsfKxxEThx286azZkUy4DmDrbZ/wl1aRAXUmwt2a
5WvbWo8c7zqvDwnurCtMlQb3sQp/ni/Indh2DT7xn1dkim4LBUAWuGJi1gpGbJdM3zhcCaeoZod3
XH5Q+YINohDeGKZXvpgtJ3jsERFUixFQS9NwPl0gOBe59G8Yg1bkbaAur79y4Tr7moVmjb/DScMF
xxQU1RPxomSMlx152Rj6dyNvHooJwGBNNYaqRDc+ai5INw3DuD9VYWmL+6KccQHAWg460gDgO8Sk
1aQaSRF9v6C7qHHxjJW+xbRGzgHpyy6r+Nat6wwN6zpd18pxhy8h2tp9fJ/GSRT0HrZgrQ2Z1V88
12s3nESWQ0OOTvkIhfZNOlMCUlvDOq6tGPEBqhfODsxZHjOyzvhKJ43matq/txqd1Gao34SUeMy1
93yXGUXgw3jwVA8aIA7GJtaIxa1RYGsxkPQq4F5/LHrwmo2sVqYHJ9WeZGiF1CVuAEQBtOjPzN53
Y+w90pODOR1Hn1kyPrpWdBlxIW9hLWPJcLiaIiox8kRDWqdQjAs0GXpRng1GY+A0cKVRWUzQvfTu
kCmPMdiCwx9uZQ3c8EBM3Rmf5tEiN4sCwzE2lXfJ4uo5Tr6WZno0Lb77eufsCw1TieVcEeB+6w4B
wq3lfMb6xLkGBkkfF9vG98cw7sqD0bv7UoX+MEzEo+dvlTFeNOFGu2LF8ZXvrBq/4tn+XFCkbxCd
WhA20uvP+8vG8VJPGIpMVG2d0O8miMCenTxYIrpflIOkPdoOorlzreGcyuKW6KIrKox0R5jvbUQF
TOOQQbeKTdTSk++zxzIPizBFLXp0n+D/5qhGXJVOHWbmzlfbqzBBAbixaqVBoQIklGs1MzPxNRBq
dBxWTIfB25ZNZkyDSZZ7306vWo8rYmw0PSTppKcsjA9MFdOjqIvbzAIx1Zj3PRw7GjqgXACu3aBL
aAThwASSEKxSuId5xBE4jLh/mF/WMsGzv4zZMZsxH1i6jU+3fgekEB1a0XdblCIZZNNHo0vvGrMi
aEYnrQ13JQqkh3l28hPD6BJEqhnEPWFqnavjfVQxykP+TKmdB1Nl/kpyDR2gll+M2DwkKT4jUlSy
MEkEmcG4wRqxIEDtgFks1SsgcyvMSe8WUQFDXla72En8IOmNcZOXFMYYi8mTALFgLq1xB9ABuKZ7
akkkZ9nTiyewIbcs+9V7kZxamkSnrufnYHK+b/p2PghPu2+9ngHRCMGpLGDCrQ8CzDDinBF1JEQQ
3PydRjYP1+Df/0wqk48Luw7czPk94rWMtj/PRfifS3KHVxivgzitZFj+zwecA//64c8nTId1qJnh
r9YzuNn8BY3vbVtGmKry28zEE1a73OZzVvTc9B5yZYBppWtu0mg40L+5Te3lujQ9IjQa/nOBm5pd
ztTrk2uirWqEQYam4W4X1Et7mc6QSwgvtJmdoZ7KJeyIyXmIRppRMZ4DTFD7ZCwsis91IlaQTpvW
qCOmhAo7VlTfzN1BGbHmloIFAOCZ0Z/nMKln3JP2AHLvAFLKATeWpc+ia0kwjqZD4tBDw0p6aw3G
O65luddaQrTn6jYrrSdijxGie3EUaJG6ZFSy0JLavbLKw6DPd17fMHS3X2vpfrd2e0Oe8aOTR9/w
cSeXgZzIReCy5ARZzVU8TA34ReyeNDChmkj1Kl11X8rulRgLg4hWuJ7TKDTAf6tZJnX3veYHzFcG
IE4RNjtAgcPQnoFp4s5QRDQAPBUEPs2af2dVGY6nhFACqZBLY30o+qxmMTC2TOHhtOatgqtpPuo0
BFB7MhQUW8iZb7ZLOataxzxJRsA1Snwx3smBd7VJWgOphHNCsr7+wXzNgmnWkGECPRNwJm2WEeQI
HZQhOdiU8jQNpYMqtbxx3RoK1rTR0g/p95DOiAOkKjQ3rcE4r43az2ZhiLvmT3Z90A76Pa1edHYX
P8eq2YN42VhAsSzfgJ0fOTViaMhYcW1sTUu9MwoY7jS0E1rq3bVt07IRzGRY6M416oGe+3hs8vLd
H66GsdpnJF0nz7gX+oqXYubR5CYaE7MOGkhrQ+YhuBuwv2annMACpCMhviocnDUekfKQ+Yh9SYP3
MiyDHtNeMi5oLearKmH+wjyBWKJcbtvRhiHfw/SbUw4HzTVv7e3QsR8iB6axbZ11lCIk2/pEEvRv
sqbz1Pk7slEHfAokBJsYAxvvu+hc46BFh4U0wCDHhrABp+pt636GI1PCcYtpwcg1OFUDDesvZICP
fXKOteXT7HERlZp/4xGv7DUmykVpHHs//gSqzc2qaS5mVkgbVhbf0mdGfOO2YVRT6STZAJ1Gx6zU
0APC7b88FzrM8m6VcqGoXjDIHuaaUdcyDXeRzCH+WGzZSTHjQulButZbnRYzGc01fwjscHrcfiOw
syTnWrV8dQCJdti00Y82GrlaU3urAbSD9MMotUMWzrxPnrCewCJYhrd8Hp9NLX4dalKIEs6J+Irx
Azrmg5n0N4aJnpX/0UuSM2EmkmKHFdvFeMlVRvjbroAjnqI+tjSaV2SVrEhKbcVRr3fU0+jED7PJ
6UKO3bfVomhGm+GV8CZm9TVMa34gTOpkci7Ijxiqe9Et4M6BphnTxIhtWaBVapJpF2s1zRAyKNVq
HoH2uMQG7LNKbDysAfth9rFANmEyL+fKZrkyy9m40KZj+7Cdy2LhRJ7waZmMgzdMSAuaXi7SZfu1
ioycdjVtKrCVByNBaO2MDvj7hFhdgkovSwf10yE9A3cmstNheMYFJEKdRdhQoj3hGaGlZjjvTmKe
+7ibuV1HRA0+eSzw3GtoWrG5L3RJgPOUvlVj7zDpHzHjG2wRaBHcSpyocODS53uyQVhqiz5BH1Ac
URbUyIT657zwP41MPFXlpa4EvpfevvWyFJrPMqNv10Woeu5e3f+Tz/5dLInUwDG1sSFUWZyFziJ2
oJtn30W0jPtJdufaxwBA35570853Ne8cqr6bJkeKRjOYSYGMBaLcnmpJEgDdl5zt6+eICcQMsBF8
58TSvkrfspxKMS6AYSJZhNkvNhCvOL7bw7UdxFPTrI7KDC0wV89wSI9w6Oq9UGQjr02zIqlglmoV
YhDXf9Wi+l4azZ95DabSTckkhtDZ8lTIDK8XJ4jq5Mkxw1m6/rPJqenQEfOCn1f99QU/X4sI3oPE
u36KASuv8sGIy+GGgecJPxb0UHF0SnEbwZXelPZMbg4RcS16QofmJxPim8SYGB3avzzUeZskXasO
rftSIHwhauUbUKi/jI4RpZehhI2wtZa9pGEAmXVCqcyRA0kSEKjAdZini+bNUhYTns74LH0NF3FJ
yJYxdSywOdLSczpwgDJBLFsDjekKz2GssfrXhoZnwJ45IoKxN2SxzRx0qukAecn81tLQKo1nukg7
ZMaIkcutZFhKBIO4SUSS4j7xgfbjXdeMeqNXC/s0cPQ9omeQhgQMlsI91CNGjMTEzLgQM8aeR+ch
2/drmrWqBaQzFEEYBh6LZdnnXjmHw2I8DRRuNg3NCOPQ7Gs3sdVzz7TsvJ5209TiZcSQbSfgGipc
ShsLY8ScW5feJA3PXNSnPuOvc0c6wEtxnjkcrI7UwDBNbKKJYKmYEKjPCsRePSCtKsQtv3Z1wtZV
nZRHtE8ygj0q+As1g6x3s0RSO6YO6VtxrhtMDzAiUNji1VyIQYos/VE3yiogDAhX5gT/v9bJY18E
+i94AwHNF0bwGVNksyMyIm1Jd9FhcRhi4PTkNofBmKzQLhFaM8dACWLd1yJ/5Oo1ZtKSTRL5jBHk
OdMjk9NofxxLWe/ho51VWW37rHuBE4NiOC+euEaTkP4PBDpOhDZWN86orX00iotNaFFA7Mxtk0jG
x1nzZY6wR4xWa05Tqv5+6MvyYShiD43l+JR3Zli3Q7Ez8uRzyNqzbw1aoNynVjCu8M149cwOp6yC
j2ZbaYV7rRi2P2FvXTe8rYew2rN/aMbET9IqwKTxbneQXqq0CVxjfPMtlEcS035vM4bMVoVovL6L
ZgPiBJgrmqWqUsf1KqFfjn4RgDDHII5duGUw0I8QIktw9pyh5b05LWMoKofaj+9Td3YwMazE/Fl9
jzCpEJa1KPvKDVImjWgMFqAIFG7NiAGDnEAUHSvzVFBQnwb9RSPTaK0EfldcBjQpcYXEHN1K/dfg
otlBP/5Om5JxM2rMoPBpgY93vtVcIDceZH7fNrQ6h5wpZuQYV5JdYI9GSzh57i7tJFtEt3x2JR7p
qSGPB9Lzfr5p5fSoxlPWTD0Cxbbl681nUFuBaUfMqG3EiZkbveBD8tEFcS0kaTYfUk3sSXWOnvI7
1c4svIiBLLKeNv1QMOdAEKLn84fmGKHqMC96yu22dYQu07e/m9ylCIfcaWl4EoVEEEZZeT8QZKSJ
wCw/1QjzpanEywKY0PAPXW7pZ8dy/G2tw62oASYm+D2GydpFrvarJyl03+v9d4wYk4Hi4m0QRDwS
74kYGBnaZtJ+V2P9Yjnt7eTSv41s9xeT43RLzA4aY8P/5PBychq1b13jpUayuxPsDVIxr3J1Sfb0
tHBTNdOeDWRiVdFv9PYxmyFjOIIhDt1PY6PfIF9mtVGpj7TUPk6ruLKXmgazkSN+Ndo4Zz36teh8
4mId98XzqZiT5wxMHPlBTGGZVfVje8Qrn1+q6ZtIiuJgpZGxczKsBCTqUAh6ZH9a6INx9KAtc5qJ
XhK6mMVBuZ7u8GKpx3rSN4pWPPP74dgYY3Zt+UW4zHZ1OgYi6tBEiqk6eo55FhgKt3HPmLm0XBix
rg0VU0ufGhMp45J1ErX6uOfuEKdW/lI9CdvKtTkikIZiN/K3bEcncHqX9akj0D62IuR2KXQekxEN
07HqSBFinOtivpnsgrAaTbcBc5dRYMf6xUofOv1A41xDLTWYYaY9tjAk98304Sl69cWab0bWerfv
Iq/bdibtiIWNCP8bEXxF350sboZKL/ZFlawWY3m0ZVFBxlIy9HuAlOYUmBZRUXXEpZYlzcWZaXJR
ru8qGIlKd6+JwfWH+uJtSDdxpn6bAFzQnxqS0HDBWVNR5EAQOWHeIQu9IZLCUNsEAQMTg1E/6kRg
hprz4EP23HoEApLj0lMmLocyNZiyuTW/9HqWsjgh7dsZk+3am1st+8KdC4xTiQGF+CCJAwcsghJp
xFnk91g4apEEICv+cCZjnyydJz9CEUiCormjT9PoyBtzC6+HjBsiTCeI0Et+G1nuG0pqLITcfKgC
Ig61OpTYpdj7NWLkKKu49ohtoh3cnbrVw5VH0tv5CiWFT75KIMQkt4DOLkhTi/2imQTJjXUbksuw
EziXN1q/XLBrUlw5eEU6nc2wUGiPlf1hxf6wQ0fcz3F8dG2EG/HQGzf0uD46s8XN2iLkZjTzu13M
6aTb0IJoi+k5zApp2edJxtj2OdwPevm7xGs9LXAZPHeBaSApL/ift5qJPIxGYJmxguhi0re6pgN8
QVbteyqnqely0fnki6qm+WPq+J0MBjtIaczcprLU8YhPPrEBRUJnWOmvjgJ20GnXJU60TVPYxKjN
q9VSGEGcEhEjM6QFLjLwoUV87nOyDIUqHos2yU8Y3v9UqGYOJm1ij1n/ZDPJdub42WyHSy/qCWJj
eo4G7dP4HySdV5OjSBpFfxERkPhXeS+VSmVfiC6H9wkJ/Po9zL5s9PT0bEslkfmZe89tXuJoliMZ
zEqFN5ymfvySYnxFqyGW/xU/yoODHKYXxCvfuo9d2Ym8O/hPFupVZy2EkHtoL+JKMuVmsh6V3re3
RHirugoeyVCRl5Yr4jERuTPgYMYZMJ7kG8sjpI/JAQESJ0fLdRIlapHEbYtVGx68a/Qrvlho9ZE0
r1zW2wxrQBRj4UH9/lMYMzDXWmVONZxrxF4wf9Aa2/FoMi2ucMB19jWwDMYfmHrHgW+RaRoUFsbO
TCiNzL7/qJD+sgNqXgujTw6dHw3Xak7ctFuwk5ro75pefxt2g9RzWfQlE3F7BDsv2rUbFqhbhb2J
nJ4pHEOUhg6tad2r04JMGGt2AMVPW+XdFjPBHkkRZWwWPllVWR8z8o+p6GD5IbAn3wkG2ORstci+
8J3FTSzyaAMqGwiraPe6YyPAWY/TmB51bMtLQVup8bStoeUxjOUeWHeuPYC4HvwF41npkq6GcxfV
Efy3HOowroIPWakWrVi5JDuK8Eh0H9u5TzAsLb1b5bhtRjZhGdBTYCTvw0xs1dHxYXsSxbocimGX
cozy0F1J02hXeeWkvPSviHkYzzg4s9BhtlDLL2cEttzIdOlZtNwAhQJ6K26UeVhd2vGv7lf5k675
SEeC4gpnoshtf5cOHAG63b4qgWYxBrAC5bj9ZmzNdW7qbzkBoOuaPoDhKF1SqM1PDjU+6qhoi+py
6rvquRs+RMVj5PlesHeqkovPNvcjoN9F4X5Cq82Y8yf9HLZzDEFLzE4HNB3ZldtTx5KXsxByfN5l
o14ToZWQQ3OAPyZr2aCqF2j6KQ0qgLVxgySXGm1ZCOjFBlPTRsHmZrpVO/Y27zHNOjP3H0NDukpU
fhYhLgQ2RQvdB1lcUotZGqlpQe1vdROzBkm+sf+Rxd2Not1dI7SeUV4UHvHIkCtSm9oY+xM0B9gr
uFrm4YnJQHDHBfkBS5ijthN4DT45XRrGpoC5jbD+9u3imlSgdfoaymnbhRs/AgTGZhPX4zRtAzld
asohmmeIv8qY9IWt40VKtTWhqMiOrNbfTFVPl+jryzFF7+N4ARTd1N+TnF2DMaZ1yNTtvx+dXViv
fmB/2zP9KtLvskGarDmSmq+iX5IR4XuISRjOc2e7k/URQbGBvkRgiOHRwQxdEi5ZmeJWCLkbvNnh
oQMjiwyWPK22DDzGZ34D8gO170ByVfgoFQyXZIwdCIj1tiddZlFl5CH4AiRvge6uJFoNH+5DFVwi
bNRZ6jiYTO0o2UFsbJYJaNllys+5RVNGMzFmm3zsuZ5G445eTWcqiwAEXaRrBJCL8T8iwwMTA86O
67SkXukozgydPWsCRAAWDaqgqzVpJGlMwYvLk4F7sIUuSTBM1vCqcyjFLaESwCybrdLAtkwOoqiw
aT+qqvkXVsjh8oDYMqEfXdLt8MxRoXo+2vXS+kDUW0H3WHomquEmTk7qGwIwPLSWizhjRUcU27mP
uWPKAP4xaTFLpSNZdsxdGXj9vpi/pqkkc44yEo/xIZ69HKI82mLamT0LwLggelEVTH+M4dWhvh+s
4hODMBa6RKGHvJIktqfiAwoPMwazALZH8oA1fTrGtajWdpG/RWmxtkyS1ZtdkLc/BVGMCcKthsTv
Ok/QBMU16A7wBm4afYIuedO1bVIyM50SJoVGqf0E8Dp2yvB/07pqVnTerf4VJ69TA7y39qJvU5h/
3GrHgjjX3Ez+NAh+FgkMefcgA5GvuAfxMOLENSIoBU6I+M8W9IbxfezhOk4MvTho1tUMKIcTMs5n
vscVAQ1DhRsWk6buHVK2mDSdBUciC/qVM9YftdQPlfGGwjM/9r2JoBeBsww0bavl7kFv+VlrunfW
A3lnKpbjV2/EeuBbTyPuHc2BIiuQ0S1E9bEapbHrfchNsgLIPvjdLHEzWyZdRX8bPJmvwrB6zeym
PJahDeK1/gtTz/mKc0jKno4/AyAb6Th7+q4rGX87AwF/rtfOklnnK4FowGRiaxv0br9XpvzWdcd4
c8gfWai0OiLy+kH6NB37jH3RyAtmZ8RgjWhaRoH2DnySg1pUzLG4AeABDI5Tap0MVAAbUHLiaUor
HF9j/ms3bEdZiBEZPiYI8cKfOWqpo2C0Sv5TDHzsOacaB+geIESSdeVOeQkKuJpIi1WIJw6Tbvpj
2u4/T++d9+I9DLNL7yOSdKzpV8Rmi7m/OxYftNlMiRSdNQXls05/scZ4qJatB1CKnLktQIXOI+bG
9Cu5xJzxCCLmgz5oBbQGswvTmVBwrdtIEJcTUPa6gkFIEadX1yQEyJPepoyh/fuKQ55hEQAH4I9V
pXa2336WZoi+z7GqXcBmFQOhg9s2/S4505ZewlU8xt/toNgSp9bDHDCWZDXDqzD4a3H2pU5Yk2eI
DrlW6Y1t/A06ldonqXkIxhgqT8tEyZqPV6vQb8AY9I3NaPfcFMalDNv4kqMv3oxdOtyDyiciHgUh
Gxt9UwAMXTSBPGhOpoBBYcZz3BNqwwxerBVvoPC/lgXXoqS9WcRCa9A+OIfAHBxuZuuV6+NYe+pl
0ufBnRZsYjQ1C3Tb3A/eZ1DGL/rcVKWMCPj3ctqbJkYylg+c3ZbCWzF8Va2kwSbF5GjVRIhVXHhZ
Xm7ICuq2ISiQzizFptGB12Q8ABA2L4zI0atXCSZM0zL/cCuy7nIifxvlk7UZ6R41xIFI7l+ZO/pI
lmx7Z4jhVDFOqjv5GJ2A+UtSBNeRBQvbJ2eXr2tlNYcmqs+Q/LhqoHepwDmzOML3APtMsv4lENDZ
9TF8KqfBcDBaLvNueSxc+znzPrMRIBKmv2LZM9RoWL9dZFMvpzFj0e96CWxI46ioeK1Bx4RfEljU
+hq3HVlYcRPepWUuhoG5faxFP1ajnqIWunxSVkjWA2oSL+yf4Y0ZxBx730HQswAD5pUUSFTt8MaD
hh46BKgBWmTBiJyNXFSa3DFRsg0b5Doji9tjoKs/0t0Gqa62RJeCVY1sT1qOtttrQ6yvqqi4Y6d8
dkf/WBmskSvAbkuFrN6cFSA8qKBZljgMEjhOFpOcqXtP1Ctd3ZOivRHZuEsTlO1Bg/vP9C4mttaE
2RvBb0z6batjk5K+ZnVHsFmqzD2ewluFrlEUBZYPgc5XevHZqpkcxlN7UxoYjmpiroMg9MvD4a5S
fxfzoJIvrtA2Gc0n+gM2Nt5woAYDD1CPmCZIwMA6xT8hoF95ziaJsxTAM/tz0g3Z85n+2RUx05AW
nz1BVYdEASccIrPYoFJAYww4axl28bPKRbjDMCxOXlayMQ67d1crPtlELDKKgHNVRqsJH/NJI4Ua
UdcI+yR+hiD9C9I7YQ9uYKGzB43OnF6l6Y4Ogeq8Gbdb+blOhUUuBBnmNzdxWZ/q8jSK8K1r+2BD
HfJGngR/T1qQoQYXRcSHwDCAy1j1ttZx3rhgXdqUEXQ7iRp9z7jMY7pl2XYnUfHtNAKAZkPmruxC
qRNOLsVkWvkk8ox7gGFgbbvgtyLaQ4IYxitBCyDq9kklJJoWBok/KYuijW7Zd+5FqD5I1lMeBKqq
4g1G3y+qH3/Ld/uNTHBaIZ+UcOhuB2Eg3Q+G1j86JNEDu3VR+EBDwDp9kF4mV5XnP3IM21rvrqSe
ZAdYjvWqNUexB0azGkNveAqsjp6Ov6O0mzWZHPgACtMGS6pnKMmKR8HuDkxiG96SvDt3VrCBMekv
7MyOd+YEYY5lKJOvGMSiRWZsoYXHPn5BLeIuGw5RplXk+/XG0nJoHmzM+xCS2Kg4DRhDqQEfsuts
q7nGHpMVesglwYScIsBAKMNurHAThu7VvW/pxV2ao7RDGEJKxq4AZzJkgYWZkaiK2bpZeFwPUZl+
Yq6nxuTcxh7wR3qRvkYs7sM4TxLoEJP2lMG+8x3GKsjHudXjATU+LYeMMjosxsSmRZbJpMwlA/nw
6sfkKVNuAZmoJ5efZEAAgh8nazI9GW57Sqz8icQIxCfiYKg3u3Z/CFHdj03xnGQeQwldvsKznVN5
sgcRHEg+CbtzoZut7Ir9ZZL0i4wZyxKJVpIxcu2zgNSeKbtbByZ/ySUI+RIGpCBOCM3ZwpP8x9tY
9v62jTp7CWx93JRd/mmyn23xRlWu9hTkmNh7mT43ImezUtbhtg/EMlf7TiPki9BmPNlec0tz9n6Y
JTdRjsKmLMFgEHH61Zg+HAD5Vnj8RzOWakE6YeIh4O+ic8uSw6/TT9shbs2pwIwQUHQxSXDMNI9d
Gv5c1OdvjQtyuoKGZLdga6sDkJJ+KywYF3T9dwcR2iLJ84uFJHiZadbKATvYZBsbfRs6kbFf2Ql1
KkrHFUh64OAWswl/bQnOZM/ngGdquath4LQduvSot7FW5niCeEh2TujvAmqBpRwtZsty3I3AoVZK
4YguY5OVr0OOWw9+zJVByG9pHQkSAEhRd8enyCJrMp59ZAP5wBmLHzA60dbR82+/U90uVtF3oYk/
6DWM1DxaS/b2uZ2TFRIyyjaoFVglaf8qOt2VTHe2aYFs65IJshUPWIdgUvMdMN4s7JeplhkL2XyD
eToGnRN8opla6/2IgcHTVuZYxBvRMtoBtXf2xCsZslcvSQTpzAVRw8is6s/JIQpoJIzKZVTr/R87
j6hCJOQRoNicaKFKMM7MX42QHgfKqlx62HiWc23NluMs8dztPZ3MsnL+QUfaSDXJlGKMYDbLgUUE
axlc6I38bMLkp/etJ3I0VrGeXnNjqo/oMRRV3Anc7wmCQbQZZw/PWPBU1NPNIxIeQaoKnhxWa6DI
rOtwMOgnxsSeQ0UZtfomI5O0xBXgwiioecP88DHoyrL7KOMC1VQItx/+5IEL843lljoJt95kFWNK
k2HGkrSjvd8N9A+xqeFVch+yl/Exc4driDl80wTq1iRz1jeEOd+AHphxahQ+GU15c/Zts2depx7w
eXnr8/fbomFcppaJWSH7s5R1J6dO2zmOAxbK+Mxa7DYYD769DF5hkWh0OCNjRFpBfbqFbYRCNvgT
pHutPNAt+xwKlu5Mt8hKaQKHin4Uwl5K+tC6xFe88Br+pKvLfhn9q4zxaDlYu7RxxpSBpl+GfrEt
MdZjzacAVInzqis0FkEGSJvJ2gPYeJvDyJn4V3hakfYyE5mi4UbYJtDDKXkGDgCcW9vr2dwe41Mh
QKy7JHrCeR4MP51pR6hOungdDu5zYzY5C0Vj43TW2TH6O8EovqzOg99LdhTdc+OEaB/APgXCXseK
58ymSLSNVrBTgeUtWTAuHS7v9cgXqFIdvAalHaoapJk0anZS+HEsZIlbCHswwCuXH8Hsk5TJcPML
F6poHotlQS21a3rts+AyA0xHvRNL41A7LBP08mpM5bZVmoU6jUBfmyzBVgI0NZuJOtL6tHV+1nnv
gRZP7Od29pgoohp1joZYWsz3quSiDa8pJvI1GrK109BV49P6c9ws3gT6XOVLHCgpYj+NNx4ELBCn
JzHGT5w8d6sifxz9gCU5OyrTdRk2vCNRymjeE2OT9fJlCNQ6CbNzODRwPsz2UNZeRrpI/kKs9Gzs
RM4JGM9SAH/RQiyzAuMoHUieInQJawMpGWazr7hhMmc44hUzOTa4hpoKj/MWL6ULJC5THFvebQhF
czJSv2Sgy00bGt2KIiVcZZVJkpzBbDtLUdAnlcovZcC4ooV/Z4smfG3tZCWIDoPFXX/aVQJPhu3D
S9RCIdEYbijLaO8w+jIKbjbbehH8lmzYNzFO6bRAwmG5CMIQJVmrqI3HNUCudfyZlpZ99T37G7c5
AXjpOtMo14Mp3HLBa2/IMNbxRPRlOAv54zq2l+jPXsl19reeVj70mRafuaAU+kn/jsEiTqayTzZ+
sJXRWY9hMCTrFUZHBAxPez5dlJbQ5Vcil/YhoBJolAnuadTzJ5X2BSAS89wp5e/gWcD1IYFFlwhz
Jie+iCC8+LIL/une8G2rNKIanS6y7ZnFqg8PEda65Bk6xzldfeU/uRkT/mFML6XPQKpnlL/oovAp
w0Z4Yue0wq7J6KiZeJgnbHoS1AUJo+KCAPoqKvPLKHdsuAFe2k++pPRvjZCb0xpb4m6Dhld5hmVA
WUyVvqWNJ312GoijgCyRx/qxNemmyWnXbaYHsTmc86glXNrw/+w7S2eYEMSTMksd34jKAG2o2LiV
ZFvK3Hub9eRmE8MMSYCwJT2u3oExpKm9eqRbok1sNp1i6UWA8aLPi+dmnBRbCdej5h928dCcIkTf
nSw/MVCyAZtufYt8InYxqAZKZ0luf5GUwt4iys2F1uWPKkOf5jpAXkaJasOS3gy5qV79Br5BJf/G
j6LNXpm43hHbg24bHDpS5qOBKP96LwSfi2otqKprFvtHowv3WaJqFkzJ0fRqJs4N15zA/1gH1Wcw
VlAhQwmxN/lLne5AD04KtUa8TYj2HHX94CwtpnNBpnHjMNfHQftwWWFnI69SlILti+R75QbigNGH
EHtIS8Cj1DJJ2ORHhb2TmIK2k0ANHujDdxdphHqQL63n8Gp6e5UMolnlIRyObrQgM7O9N4uxXo+R
/sr86r8o34+MnwvZ0/lOu9gRCq9gEpcYJceTHZC+rXJIE4pFi6w+YyIGF3I+ForCgejXpPEmd+y9
JzoQa4n3kRQ6C82m2oRdqlbrzSiLmmpmbjaTZwcl26JtvBQCO+pFBzy/h35m3RL4Rk3ULiK/6VnP
+ObB9uEel9ZOOikC6vDFyPSzcuORgowQDpaSgJk/JRKehT0xZTeYHml2S5pharznbnCLu61X05YY
jvvKFWesMIVsKuKgqNG5R9rSv7i5O+wGzeCogPTHciFcBpH7NFQBRbT5kiasE2q2hoDeYMnmkp4c
Lgur5JWfVEQilShhQeUMKSuptIy+NaksglCAKyMCN1aJ+5SpX/T0CPrJqWaPZPecKyOYb5hZWlA8
O7lE6z+Ve0QXxLM03A5OOjziNqYR1KO1axIa07FNJYfwngcxyxoqIqCfE0jwlm6MdGTRzGyKgPmc
rO18SSqvc3LHkPeEYJaAStsOwlXe5bzUINhJU6HF1BGA5cmnxeJtkSQ1hUayiggoOCaEHmQ+FE85
vdf9zBkav3tjNGZOPcsJf9oHPUVYQErncpQ23UK2Ao0b2CP9ehEipa+8jWl7t45ndeFhf6zLKt52
uveNP/1Dd1/sXFkXjNeEKCKDwqPC3TtApDTzQFuHlbf1U2brkB5+gWHwJmY5rRVD/QkN9MpyUAx1
qcysqttEAp8T+37FfmkkhspEeU1cIPOzNOGajTkJffszohpZ6ylafI9AYD6+DsVnvWljgyYymh5d
iVbRZuOKBY8YAN04mZ63KiJO/fIFMZXEbUE3VrHCQ3x9tCJvH2HLDqeu3hJmlxKOYyMLZcxzRVYA
88TtH3VcPeLYedThPy0aP4Six1VSp8oTOKC0TQJJF6niqaCV4r2mb6Id+eL82pH7EkTatHVyr0X/
RNd5ZqB1GUz3PEbjtzAEmBhtPDCE6RcDYjfkpsZT5AHiyasbuNWt0K21yNVd6+z3Usue28G9emjM
2Pn3n0YRGcg9qMubhDeb2P07EDvEYO3XOIXnDg7uQZteatTkCboaMKOOWJID7K2ySNxrN+CjdLci
6eUqM1lXx+MlGBBwynpv1dGPpyyPNWL3IxxH37x58bRHF7eMgEazLeFGBtxy1EKnXzelbpF6Uauz
1IsD/P7Xhkz058lRB9cnSMG0h2GfGDhQhI1T2Yt+HRM9lqnnfxM7+YOErDLnpWRrwIZyz4CGxIJm
Ij05PPmotx4ywTzDx4EjesI7HifmrqvgS+ghMyWMAkYMR78i1AasB1ruKL6ERSQJOBOYmbK9B5SR
9aeL/xfqeSJqi+hnPuRKk9u4Cy4MRVqEyr4kxSF4S0QAcyK6otQ+4d6/WXTmOKEjhiz6bpr8rRVa
dy5TSLxuPqvQyW8pCmZzxTEEC7Mc4uwRaA1Ik2JLvIK3Gg3z5uIFiCpr7ys46awx3whyefNKKBMh
Hh1RcHrCxuBgKODRVZtmcE8EcmWI38KThNUbaiFBjXH+HDXpDzzeNaxw5Au28dAjlONdzOg1DJ4a
KV5Yyr6BBtUWAvPMsguYIFZT2WPujpeS71aA612jpCyiHiIlLT1KzFE/pkR2h2qXZzrMGN36NRij
2TwSgMZBwQACypuaMlx8c5pg8pqg9pQUOmby4Ez3twTWXqMy+nKz/APtMXOClgFTwahNCcYx1kjw
UWUM/F+RMQSslRRMP3jpwylaa+O83HOCdWLm7Q4dmBkWR2Yf15T0m+00/TFAjAkVoiEhutZfNz2L
mlCBD3OznQH5jEkH+bNg5ImK2zPZ+6vVlx5ZaGjrEQhHeTCc4beomwYM2XyO+u0hD/jhiyq0iCkj
xjiv6CcCtrsTez8BVgOZefaaZ1un7DZMA3eJHqsVmbRv/DwuVtXviC5+I4l9WNWO8Rjc5Dq6+q6f
RYKWsdFUQJTZAPVFQP4Hn06TU78rdvTo+MNFaw4u3Yu/dTzjRXAMYfggO4AzIow+pDPj1vpXbvq9
ETA8Eb3/nUocDoQuLOAIPhuS/VDENQL1hDamZyHn05Ka+B9yN7tYGgqZiYd9FZ18LObL7D+cvu69
EjN7dCuUdpB1jA3+rqUfa7gfhmJLjDUWOW5y3y/uRHfsR3+mwaSQCwxGwCjTrW4zxea4cQrrZ/DS
Q+uV9xIRQm7HB2odYq2m6d3wOoWK+9inyVte6eqGLm3R5XI60jFvpE5rmCuIClOwTQLv3uTJO4Nx
JupINmyC6U1dsa/VXosZqYgjhQuP/jLU6ZIGwb+KJES0uvscLeUDEmSmxkkF8SAdzjqmqCknoX7Q
XVoeN8XjQrw7CDFEo4ws0ami2VfRmrTmG8cEAoNAI42MSW/YAq4p52VfmpqbOKye1QxealEe+3La
glCn90yHr4kBHqJezqHcS6+GX36F0bgLC7a18OUdijBWrVlTxSvlDfVT24TvuK6ekHQDtzP68oDy
JyPCF1Drk4qIU0b5/6pNPJcKT+ZcSLJoUi2pNiUUMdM3AZiWS6bSw8UGgjg3ZLjVTHdXSB0MRjmW
rPrcgyHkIc+0WWpU0Hox9XJs/5OfwN1CFTnq49/QvcRWvfquB/1ay3FYGjlcAzc8YYqUsMR9dwtc
gxnLRMmFUqKEP62dIFKbbMm1YgVCFJZsJ6cZt5FeE9M0j6Tb7zqriU4F+rjODN1LLhrn0qFDYmkC
nIvC682h/Nw3HLSXTIvcM59cMmXeVZQu14fFcB/D8md6DJogvlb2jgZRXmqMg7OgzNvpRo81LvIF
Nal1JCkP69SA2xO4BOGP2R771rBIBu+dnSseU7UTDSuNtrkmRb0JVfI11HyEQ54CGMuDD/bGXH1C
7lDznWP0j6BtoH+R0Irtp/xuY+h3PXuyNJRQasfkxWz5NruiezUThZ6uOaTZh4ZgiwK4+6wcSc0y
yy/8aBFKczz48mfoMgYbef8z5O4DJwvpUgHaeQlCw8v6U1UdM8eLwEqa6uAxR2p0sp6iAKc5beE6
8cSjYyjl1XUFBG3Eh8eD4ZjJS5KHxCUy4hwt8x9bzI9s4qXh1yGfOnp2YuTs4tgHhNVPbQ4kWb+V
fVoBnIv/Gsu7UwfvZNLzXSLOZ+n84lARR5PVjAot4iZwLzp6zxGUMaBIR6J1ncjZ44XdzzBDG3/q
zFul7RFsS3TH+Qtb/0xMr2CjeveG9lbXxq0PeFiIj6P4BBuJjcKzkXENzyrQ3xmM76laYNqOLlYh
Zmd4ALSZM1zIcF36w7HFXFBZ5ZdrVL8eweNMJ1iMzSNkl7WjAWcLYSOC/NbIQp6ufL7lUOw3Onbw
+ko24a+TFVuKXqDvZndjCRpzt3lr3/DyY6Gic5IT8dE17Vtu1e0xapulxLPEZ5Vcp8xq9hEIuSUV
604groqF/yhyR9tMEhY64Dlv1fr3tHH/CX9hVTkvoacIlHltb4ZhRjiR90M4OVd7ABRZolDKx7w4
dUV6gTa4GG02C2IwPmyzdfeJbZ5ZCZ7rzD5ZiT4eTLd8iUR+F1xZBBj/KzOYtZMJ78tNmsvQtPXO
LIn2AD7J4dEnX8JU1sL8IehQZ5ZMWEuY1zwIoYEYhxKNNJxgBfL7YEM/T4MUgSAjg5Vml8MLz+5q
8PdofeKntiXGKSVzaef7X1GRdNsynB5KcGKmFcFqXuk5Z2PwzloS/+u0IL/LtDh3YtIXJe83GJx+
TzGFucjp3joTpnFRGMswCOZE57NlZn/oaJJFkzCMS9FBs1VdJthZN97A7ZtP1crUbPcsp0pbupDo
EVrHW/zk5mGMwjeAqFcoGatcwxnlNsBuRNVeLMcnKg380VrZ7x19nZe4ZPEFpnmOEChGGXxGobvL
uujnfqOYjgPC5GAM30ICHFK3trbI+aBDG6hxe4jotj9VNNz0GqGNFbdDnecbf6JD0wQwYYsktFmj
JzvoWRKf+pnHmPXt1XULMTuJN8oT7ck1zGOXkKJqCP1VWe0FZ1B5dES418Efjm0LuyFGMlptg4wx
V2R0DJwXeclBN/So3zroXOip9FXuVRZVAM2+qQPNRyzjk2twExNXTJljhiAyiYwcshIFo9L1yJSH
sqCKNnq4KbrB2ma3ybKMrUZcnK156C7qdjsU9ouWdbP0uQa84VvvbZjiDSyst2FlouVgq5bgpcMJ
JwSZwfNXhFjMpRSOOprph9Bw41X2VFMes0Jx0OfuLWGB68sggTW/RQdsugmcjeZ2T5psXsCLP+PO
a/dd7DFILpit6QECZys+TRW6I90ICK+0sIm7hXqpCKhtMlQbISvylaImIG1Y4/7g+ln1UeeveAbx
vkbbXkTQMAfnl73K1vPJ6oCZjGB2Q/R3jz/imJM6f8gtdXLkVzR1u3xWIWaxt0FSxIcDKV6V+GMR
dX2aTWasIopoPKUukixjoPBLqE+b9oGOzFo4ofdqRYTRp9L+5wLQIxACJrKvim0x5ZTSncE0SQ5X
3UKC4wf/cG8diR8inTA103XTYSOtJ5uxVPZwAl6mixuXMQoaNz9WSz8jVJbOe8Pvrny0HNtmat9Q
G/2hxSuQVvqMg4AgNRq+pbiZfkyJq4taH7lPhCEJswyLcHwCW9tgmKZx9CpmqFssfWIFzulZC8e1
XuF110cT8WcLTYMYxNXIWHpVGoAjfN2h8Q3VszEOh6gp/uEebddeZt/YZd9ztwbJSUOyNjgOwgl9
qsbQuAjabg1lFa8m26qZh1CgamJGNMyZn8rtyLHQ1Uen/rXBBSyffW1H7rAsaZkihwPhHYbkNraN
dGMVpFvMql/f/IRommBCHV+MKX5xyDZd+TV/znUQ0OfD3Qzh3essMO00KC7IrZZjaJ4nDeGXbofv
Bkf5mryxRa9PCvgMwXMhp37RPwFn34lYqoc0sAm7mlxGWng181CnbMOpJY3WWluAMqQMtpXh1xuk
azNhtkRSz2CQPJvmpIxHxIsZRdttFNSvFbRTmr9e53kda0RAHPd9BYkvsqDNxRnm7NzUAfbie1yJ
YgZ386eSaWI3Jaab3yRvqVA3Nm/JJs+NtTc4PJYQD9bdkGNB03kFsApxbozBidRY5ynKBPFBIqk2
aEgdPGBetgl9TnrX8Uxmx+NH6YTFzEQlFrNQqLh4mHszzjkXnmh1FYs/TifC8DSDO6CP9Pxu5B73
UrvuLKR8snDuZKt1B94HZLPecZchKWAHaWTw0ieEBwYszqbz1KsrmHkOLPB6hGh7CcvjbQozEi/y
JaVfckMRaRHHxQc8tt8h8vGXmFTrp9FpL4I02XPSFJcio1eKy79EGV9ZURp7z4qfkTa2N4P6NE4u
ufHwYQXUA4nPXuushG0YJ0BpxRXQiTjJ1uUymONm9dLY9G6kFm3s+NuKrNvlgGUCtyM288HjC+LU
LB4MnGIUcteiUz+abaPX1fr4aRLOIirIOQ87R+0iCA/XaSj5y/oOkHyA5oWqCszlKcs9dSxFPF1J
AwyXQz6v7v3pudCPAwYEPcRGyAqn3vSVp6GmVuIG5yJfjOjqNAa0THEMM/3B0KqvppLPxxQDRjlb
n5dVl9Jow7W0Q5QL1a1vYpi4xJW40mJYnlfHQovzl9BpxwMQANQBdoDKNZw/W51QmIHs2BcSxO11
34bylIy9d8xdCLWybU5anFqXid7t8t+vspZJtRMjnXcmQ9tmLpIij4i+s90ZpBprBEi5MorOfd0u
+1bZy7b12jPJ1PWBtpegS4QhNx/dHxv8KXhv+Ev8+hRl6fie80ltcU176//+sZlo1jCxGVcj9tPn
+Y85mAMWMtDFPfNih21lbfU7JZ41164JYE58AsQ6//rfr+So3UN072BS+S1vAsAWDmaHc5feqwTj
9Pn/X+WVdxk8159xE9quT/pHFeCV+O9/9MEnN88yAEd3RnL87/eSFDSFk8T6WisKe8/GG1F1b1RP
46C9hR4KzYkGYzPZjjoz4YJ1j4+mUFrNlitEeWXTI1F/QPbt3tuMl2E3xF16dt6cgskxH/007lo2
oR9uUiRb2XBnBdBgjmlrkrFQyLXh/4+t81puXFmy6BchAq4KwCu9lURSlHtByHTDu4LH18+Czr1x
JibmRUFKarVEAlVZmXuvHVj3QMu6KwkZZCQE3S6z7Bw2U3qLiVe7+5mDl6X+NtIsu1qaB3E6UtqB
M5t+KOwCrnmCgKJFehquiKaadrHWLatQIncT6SAo1p18I1BLJOvQotWW6F5NHa0LxhmeoEhhrwsE
G4YhfZqsSKAejKQqUFpyh+iie+S652LshbE2ere+VlXRXLsRKqMuCvbsQt+nuR08acXIcLEtxw/s
scDqPYHpk8phy7BSdagixoGGQNY9j5pdIHEgsEzOT/24DNcqdO0NDOT2OZOhWiPluYPgKsmO5zvi
TkFyEdr599nvd0UdVZBpquuoMwpxXIIDiICpj0FdnSvIMMl6EsSnExtPcpNth6htUqZGPlFMS7OB
R9xYTvOn9z8xJBnfkz4iL0JneJW6ktuqHpp9bDrWI3IlsSwjQ+zo3KRwP51vh2nm5/zA++8D17S0
e2Wrq0Z2lXI6C27b6B4mLyVSc35Kgq5ABFs/GJo7bBsS4s6enw3rcmitZ0aJHKPyzP+OwI/mZkno
UJGUJ4lKd+UFvnfEolPeHKd8dj1l7ceQHJ1ybIHuStZpqcr0XcCciap3u7N1YEI5L/YstGDweU5s
D07i/Cj1TW0uCInHzK3+3GrV11gKua2DscH409vJefIpMxJEJYqhf6XvmLTvjckX6D0MgZ/RB8Dc
elqzBz9Xn0Dy96skb+RJZE3xYBgZNpi+yr6t+lg3jkdwIDDitdnkYpVMQf1YubqzAmhEqT0/hWRP
HCEDpcbS+m3oROXGLsvxbayCb68DIeVEtGZtAtqaKMm+E1d/b2fN0xB6efHIgT06hJ0GVKBEJZWq
FwWG4lp3SKnLXFDzqaZ7BMdtLwgboZeHUwrMjIg91EySK6sgtGqJql7b+U7Y3agCs6OYI5Z8Nxyu
tkWioaGfCt7klQ5S+6vzWON8O36fTG/aZEEzLtsCt7JriBJ4Eql0dtrxyg19G5L468dET0SJsxr8
qnxn5EE0MiGbG+pH/aG3W32TcJj45xFeamvrJqw1Quftj0hTe69Kc49wRv40dnmlHA6MMrm1vhWe
GnS2y55Wz4fom3srQFLkka09hEEULHXH118Qrmg4zXikaeF/Pvf7Vbcxhr07hwHnVfhBtqz80fJm
V5eteKfUZhBjtdvWMwqW5bRJ16UyzR0Iv/hNd+FcVOb44eZMftEQH2U1Brewgojba/yagf0yWqZ3
KFzD5k9z37pORF/zAwwx3aNJ7zSfDVmtQVLGArRrqOgo90MFNb/In8yUfiXq11Ni82NFXIhHmh3g
lSgnlzZf3Qq9UxcOI3OmJrp6RYdqg6aD7tqQ1ZfYBgb3+4VRJ22vEZxS58XKCbWrijTz9PsMuU93
trTwYf50Zg/7QmAkTbUKGmFsUhlEkb2bbFk+jLYWX0e4U6ekqQ25jfN287s0VszWHv73Ivmm4jA9
y47StzTN8tGukCHlQz2cTTzslFr0AkDINmR84Y6AMpvT8aEEg1j6M8gQ34WfmLeu9LDISZah2Gz/
IrBA2pq3CRg803oF1nbQCDq51ok0d96ITNwpwse6D5nKeOEtGAy1cWQP58vUGiRRrqLGDYDZ9T3K
dqvOgt3v55ickzCsu+Y9rMGE/35LwaDo1GVwUsoZVpoEvjrVbk+nHZu2mbCHYQqKERmzGb4XY95c
Z6AjEZAkDoB0q6+WT+FQdyOBQ23D4Ey3s1VbkCqRJtV7GdlIWaLW42KeO9mfbmZyO9g65/cKAenU
1N7WQCN3hYeN5Jgh/lfkfRN3O+/96cGuQTiu7MpotihpDq6TfsdDJ38EBhMVz+6PUms5AxBhg5DO
3+nCZ5mu6pRA7f8+KjD6/t/P/fvVfx/NzA9KNnPZpr7+0SJkcGs/+mHjmeHKTXeVwzDuQj2nrHEY
GMg0A6fXxdff/d1WLn53Oge7aV6LM8LnAifpr1Ei7kDZeMUCNb5Zso1XU+MMB6/ixFDEHM04dauL
lRbiGOrdDTCeupDoVV84k44cRYmR13SAoFHKmapl2vTYYK8mo9234G17tE5tDG+hZ5sHlxEktFvz
azLNfx4Y/30wf6lTzbtR1ieOlvG1ZPR5hgHNkJxGI3P+gAN0Jgj5dv3ipCYhYECbCLeNbltn848h
1eSQ9vkP571t7XfWPS0beZmfdZUsmUFMosaqnNdbv3eDMxqzABgRRj283eSYzk9tlkQ8Lxb6ZNDc
VCSU4/nyt6IIetafxjTk4fdW7eN0fPRKtGYy4Meq0ZYHUjL710acyToY3zifIF6NaKe6K0zcIMvn
6qyNs+RoTC61kIneo8XuF2aoR2wdNrQB9TiV14HV9+RHdb4mAQ36XZbTHTERjzixdmuBnNNjAXrG
YWltO6081sa5AAPEWG0HWdG6l77tz096pUjA8wexT0Cjn3MHJPHkJv2x19kdOUlXTCXv9cDJOxve
i+peRADVGVO5dIv/n0c282wDmckDkpx0W+pYLhymDu+O3u0HITp6Bp6xrybaMGVVnkiXJ8Jufmcq
EfzvpykS4nkKhEBQJyybYl9+RhdkGOGXHbj5ugF8dkgZcVXRMK3IEHDONMSdI0TGlWqZOeUwxRdG
fcegGqzIBp2WpUmcS27uZFR+0OZCNNMbO/RhiOjresUOF257D9H2RGQvrsKuf0E6zCpI6kdUcwC3
FdMLvBHcOJguhy64C8SHttX/NKM8o+t+bJJs6xONPDXjCh7ALs858mXGTjj4tEVAfrHE7VpvVVV/
aZqbkTWAVCnPiz80JF1P+8Ri2O5sEP6LmAuYEAV8nJQktGH8gxnqQP7iqaA3F61qM7oWOoY4Ef0t
GObree8cJtzaCdSQre1GtHWNFSVtudEqNF4q2MOjada6wjAyldTfHmqzLMFybMQSYtKqm6VgE+MD
iTcWgxHGZkkPFG2ow9Qa0ih1C9IjbHHbuhgegKq8a/Ok33HdaJcCnyAZB29e32XvjZj/b6CZBHAD
uFC2AUIvQNdF1VasDbSGWuFFR2cwiJHzIKZqSK3xbm/KwH02WxAbuknb1KQDAKpHfYrMaLcGSD70
wj5Dnt4/O0H31pPnRaRKFo4E+IacabqoJqKTyJKF69dvgFXkppj/xIwAKMkau9c9dBjk1G+SzuCX
i0xIWCHTOzOir65b9kuUwDrzoWBQ+qfVhjZkMM+uQaAXK63ZVJbfkJZLvnurya9y6rGflq2x5uC+
7LM83WjR9MUtsCvcL4FmetlGYOhxk11SNf9flsXwViT4cF4oavWNSVFsTJ/Ej/X7osseoMaUUBSt
cFf3kqTEQtsVBradCTYronsGGokhLxDDP5LQ01YEOJC2GSku5wRQkOg+bM4LWtCG2Ikxrllgkkib
8lfMcdKN6hniNDL6yd2uWDkKUk2NxymCN78wzXYXOt6wHWZ1Pg2IsaMj6rf9Sg9rWpGW6BdNzowD
n1ZoHLIyECg0+ZNi1/supubNmi6Bwm3Izhhuy/Fe15a3ZqILCLhRb7WdPze+oAUzIS8bZblF97k2
cG3vdLLOl2VQXYvMrretj69Qb4huKv9M3I1Lk5iqvczJN2ES/+BYs4PP6p9iHTOJSB0YMPWGg2rP
5WvFR66asy47lEw5eQYRZ0Th6w3gHfWQ5vLIgRuvl2WYh/Gues+5WlHHxS1rtW+oQ5ygdy6lCyyo
TOJd5LvRo5LutMsCPM95m1KZZNhbsrBqd5170QZwc7hXzlGHyG1EwpJl/t92rlYcpbZKtxABBnny
oZKKvIC+R6STBWcSBTA/sEJnIxXPzUmKPxnd4CcX6YankvjkkE3mWdYmD8nMypErPknXYaGu4fwO
Lc3vvP3EMhFvnVR85ojm910DpkkD4wARNCMIrLsR4wXVz/BGMmO4AQsJAm+K1V4vORhLDmtj6cP4
YsaoTYE4QCbUL4OvbZOIi7LHnlK3xpkeinWJpWldAkvDPsU1QkrdOUdaf2ntzDljctjQIHit03hk
WU33LZKJS5I5R2IeGmTq6ErhArrMTJCrZEFV7HNqIWx/nk5dPjY3Xa+Jh+MY9AGk7oJmDnAMUpF2
HifjM7u4hco/DHCH6OF/AKE0198PGfpvSXDy4++zvgX+L0ES7H/r66jTLWJHybBoYdoFiQ7XV1GL
UlmLB1MKFh1dsJw3cXi3pvivBO7zE9r6ushj+SGy6L0ptCP0OevO8gyYWZvNcfOmqTv9wRZFBgrB
C0+MaYtzCwl7pZgh39k1llEQZ986ITIyHhW/t3sSIotfU1V/t5h+njOilWkaWw8wsurHjGy5R/r2
cah/gK3LSKqp32NOKs//OYXp40ufiw6JXZzbu1Sr55NaiH/M8UmyFabT7uMUx6ifBt329wihx+O4
pnVkL3+bPWkbw0fs0CdqkqpPdvF9osqcnRyfutZZuxhpxkq3+noJJ14cfzsquAJztah1fhKWJ42x
q7FAh09krtU0yCt8/bsI8Bc105C99o0LZcttxovNjr2J6rI8oYFblxY4D2gV6kTOdH36ffT7Qeb8
/iHOKdA2cm/Z7XDnHoXhZFXBWmaacYyTgYkWeb80DhsGjGJk4XcmxXO0qwsvyok9QQZLjotj32yD
RjKeIwz9/vTQo0ve5BkGdQ7nbu7QOppqrwG7NXeWYGMzHH8dYCM8Noayn8IcDVOK52Lhsp7ufp8y
KrOfqCuHtTbZcIR+K8JIHdDQyH5l9OazXevNTglZYTeYU0zL4swGwSno92FMwtDZlManb9sKb1TG
KYLj0SIMQuMUzx90P4h5gWbTDWiFPR2G8fj7IfIGRKL/Pv995Jt0tDGxwT4IqrNIKv/h94Nr6v95
JMrurOmjcfj9fO167JG/v/VgmVeHjEyAgF5D/w2TF1v5wGhy/oCCIgPIPlewtEGgNgTJ2zBI7zaz
PPdSOskG6Gf8MeMK6S3ipFKifsoy8WIEZXyPoTpB6xnUrif769kxmm9zoGXE2MBc5eiMqABsfYdt
3Lz/Ph0yUOrcXreRPQ2rg66on6W4IbOr9vEQxkuOD8muqrGohobInpxwKnZNg7s3MpP8CVpfv8zU
6B26ytqaVTG8FU2GHtMS3cFzXe3JjjUTflpZ06bG5O+PCOKEbX+VWg7SMlDlVdCY22ITd/Z4Y4D9
yqNGJNfu91FejNZuHAN5RKti7TSa0cvOURCi5v5TQm7S+fcR/3hGOC6r3kKoZJkFVoeJKR3y2eqY
WA2UH6SdFfoHB8nT3IV0Iz/Zq8l6llyPtSniIzPPEmUSkR8HPB/bzEzTVU058qo0+4cRhfFHOW95
USo0jrn2oNWa86KR2dL7ZL9WJl3y39f136e/B2KRZOw4wcRb1rY7+BDGu2udZJ1NbyPtr70AHrp2
tEnHoqZeEjqRV4Vee1FIVZH84/5JzcFCvpda2ypNrLUEYv0aUBZHerxqkWRt/m2eGkW2RTDmPQhJ
lVTFRnUMBv+vK7P2KUwG4wk2zp/fg7INH2JVz4lig2UTm+rrHXQ3j7mJlw8nN3I4OEaetvY64HmI
Q6ygcufWevYcZwgkS41A86iysmcHVNzKjvB89IH2aPVM8sxgzL4rTrnMm8U7qbY1TEIbAkCBJT7h
+IBXiDcvLj0P+HpJwMzcRpzXx66HCYP7lO1+N5ql2tGEyHb4eaKbMdeFv8dmp4823lT472402ivX
4yZW08Uf7GnpJVn1NibR55AZ1h+HOMqSJBUI0bY3c4/UfXCDg+p9VHNYSNf4dbrnyB6MY8I+uDDn
p5qm8QaQV2rW2shUsXkv6PKeqHGZDReO/zHNxva5b2gYbbMs2yh+/Pc7QEr5HwPfYRlkLvxzwxtm
2C0hgbx6YC4fU1poL8BFnK7tXqbeNp/c0b9wYMG24HRoHFIaXHm/H1MsKNF8Hs2IygNcCa30n+Xp
N9IF3KSxMsEAMX6fNeQyrh8p9epHuuGC2mo+2tYj522UvKztY4s8MxtJy4mzEcFCCYV76gsaZo42
hFuW9GDVlLl/MgaCgTwqvlusDQHJTZX8GHNx8oXNZR+MqD3hbbF6JB4k3vnqx7Js3h2tQ4M7tsvf
r7EvIPONG/+QBDMzoCrMo5RJjqIoI/LaycEPqewbOO4SrAxmSxjYi5lqcG08XO65ZT5OODFXpvLh
fgHSwEQKmKtWoUAI3Xdb3xww1BetYLyI8nXAJLQenPbDhI+160NcD7Ue/BVtTdePH+GNo70DWCJU
wEQiF9FCtgVle10dfG3226Xd99BZt3EsnV2Ki75LHxIn0S6iG+Ge6hmGgewaNqjlkp5GmT11e4zi
9t4YwcFIroNFZ99CPek2U8EaJun0rqvZ1TDUNV63GjRUVSFtHUmsIAZp6fq0g0VSrjA1gwo2o8ch
49QQps4rQ2mSxQaU7Oj584XzPHganuo6O8Wqj9dgLlObPKqC1i6WP5yu3BdrWyuCra7reGgATy6y
0d8H7HHLfnI4i2JF6efcXZXR6wr6aIv8vsLlZbyYrqnwMoUbezL1c0Cxm04E39NY/6jtGY/Lq7DQ
3RlMxjhIBKG7pEKfdqZzURP+XJScuyGBukR8+IMHQPihN8KL4orb260twAs6XGyO8ab3mPRROWUr
S0dc7BF/ve01svbcTD/rmsmwX5bThuNaiUxyWjH9WvuGcw3Yz34QF6XuGutSEaCyEddCmnKLp4rg
cLLtVy4wnDBG4UqECKgex4L3HOCnnqMXAKwxkariNZRwsOuVNnBkUY8k1CG+d4k5t+DM4w6C+DDa
nDkVPrUVCjOaPCUCoiY0joZFhnTYnJHpN/usfckqhE4K4FeUnmgWFidDz89DIUYomdVB+Va7DrPg
R6Krot+hJzv88F+aqI5+hDAO2DCY2OFPZ3Fo0B194w/MQFMGVWlpfAdWsCHV4LGfRn2bQ/InV44g
+MaF2h7au4wo2NjoLh7nRPxT2J9IRGdSqBvbAmbBxoufgoqrO+bbkcGfPeY2Mzbghag3WqCajh/Z
KP21NtdidF9rdAzncWh3ZMQ+EUuO5tklo8LPP+y2cGhU6DtoUGvdHiqM5SPh5FWxNU0C78wBoHd6
tjxUB5qGRSZo3Fnkymd9zW/IGPN3UJWe+2qkey3afEXFWS4KAE8cJf0DEAtCxsJ8m7UAlyCP1XRy
QpYK40+eR69DUDUIygAPhGIXRWCyAEp0BIoeslGD8mbKaoPIF/BWFXx5RrZMybs71bJAK96kD30n
qwVoDYrwtrogZJvl5aPY4oTruJWmeNN6jrULi3grstLcuClD/X5yqUeAxW/amRM23OuKXAhlgR8d
9IZ0L5s4SStcDxOwoXzS4aQvfNKBSUcAfJkyX12U6Hmc5E7AMvons9dB7eu07PWQnJqZqx2I/qGK
ChzgJHU4prY39Oljjl2QpXR5cTmHkJTjr/RRR0HX6fJMdXUTRtTvHEWAsWNUCPvBTJp2Rzul47xR
EMWCsYRAejid4GX178ZeCd7NPAZerOiFNMx1fWvvOM4TNgH/nCKVPiOafUP9VGx1FAm9ZKsBRY43
oY/3WCn/pMo/u8MIJcp2SWx03qDZfTRueHT9EQBCunJL8d06aFHQI53kBAEAl8uwpSgMQMF5mvlG
FTVuLVQ83Ce3wPKvPWDPXanA35kBWQWFcwVv+NGEuL09EuYUoeOOgLbtJihWZEmqh/ibTBkYrszZ
VqhaaSIVlz4fJYIxMGKkm+d4eXZ5WFsns3fhMpFvh5Ru1Lo/qAcStPUuwuapJl49ei5s7wskAdDc
aN3Sulk0ZLGuGSLQbLJhe0bcrjpbmumkr0Rq/wlQzYa2x18esUIXqKAq15YrozPgF7pvGYVnVJ3S
+doUTfbFNgrVCXpCZ7bFJsk9xDFUZ4vsWBbDs7L8ZKNX8o2hxCbs8Doa3NxREdcrQa3DXDEgSnoK
nvqoWnGEfaRJeaha5+wbLnbTHHBJlPNGuMfE3lCK3FOk/RsliLM0folkbcJsvzyWqQP3THVyYxMR
aMo/rotvvNUrOuW6dWur7z6GtN3XnDmQS+5z5aorWSJ4Baw4ppYy44fgK8PjvCtqeYUTv5j0IllS
6rAp8XabNr06Ey3Isnb1U42SJ2WMCCkcQhb/CHROseRedhwAU+1EMiDN4WUH8HjZo3YvptRZdij5
FiP8u2OsFHO6INxMXttyVO6eEMcy2TaZ4bSevjexiK4gOD+oYYbtumqASVgiJ+iAtDRws+iVRPwf
RZIgQDoFMRUkL3S30jzjB+iNRf8HiaPx3RK1hYNIwZwPa0CjDiLU2QapN+BEdMJSmMCGGDyWSEWJ
YG2Bhde90y+DTH+1wgHt94xHU8a+S4xDPHtmUivfcqlz/5XY5UlGCbd5ZN2y0kd87+FeMJAT078F
bgX/pWFk2xPvsCU5DLV5mXF0s34iL3wWTaUYajargbNBRuBmhIASuyPJ4oOao9yVTWB58jXUnv/g
t/7e9JKapInq3hAi9Dim7UWk+j4y6KNOGt2A1mDBDWunXDLR3U42+LAuUjDAyGzNpXOzFUQ3PyCA
oB0bmtlAIk3TC57Y++c9JgdiDvqR40pHJ75GyinylW/SlTYqsZa97ewYtuPc6OjNVlb1qhnldDXG
CrgowNPFMNl8bzw+xWESb+PEDB9C4aYLZtwgbermT4w/F1HiVNyr9C3tNXmiQWFn+yqGkDpM2JmV
UhjF7PGgty74wlHpBLm6NZxJLlzRjhjEG/Ia4vBEaOaiwoShsc8ts5qSCadJaloRPVgkY0lS743W
PrrUgevOHM9NhXW68NDIY/nfIymryKIW2CVkvJk3PXruCIjxJayMafjpLdpRvvCJ7CLVvRhHvM/J
W1yDh8td4z3o9C83fOfSxAQuYQiZ1Rwx4E7ZlnTupemJJyuQ9wm4MdLGNtwp3UCgGcqjVSXP2PKo
RCaLHrlqgGajzekTSV3ufYcT8M9RIbdK8gfWtg9Ukoi9vJ8AbqJPUjunD4KmbEG+e8mhEBukBpvJ
gSdXdOupMV7skmJrql1odywrBoMZy4XAH8W0gjD4L8HBmxl9cH1o5BNKg3uNwS3sYphREZztLk6u
UY+dl4FizljGdfEDxWOdrwS68BQpkaY9x4WRofpBb+M22n1EG7d0wz5dk2IVmc0icB3iyiV16CCW
zP8xZw5NsfDbfNMDdqKTjDpsICGP97FceiRdrQxH6/Fr1sXSMpT5EIbDixMwHBEKjAqyeDwrAWow
w8FFLJNLX2vJQffGbI1FclqkwfAOTVVnyhmvioq2MyIxfdNW0bNl119+qs+H7PpRr4PPdHwQConT
1H02DoA3g5HO0mehopiCtJMjnCZxyaDHhyxZLOCzgVB3tOcS33PfSARxwdlXyB/bycJkTbWHtaT5
djv8PJVyCWgz+qWjnpMsvaR+8cYBgrMH9hGZybMYQ87AOKA0Ew9gBe9IsZslAXHQMW/cyku6m4ZI
JBkLydXtRdsOnBWLnAD1GMubGrTnpHZ4X3sMzPVgZqvewDeMJChRaK0cXWPZsV25aE2gvmStGBrC
ZAyOECmz5UvsTiC1iiDb1/OqbyWbKHc0UBGYV3rUSAwtF8S5YG3ojL2zH1R1C/2sfI6F/jhwuble
ShiwvQR2xwGamiRm7Jtmu2assZJV1JzaCT/CdnCMc55Y31WYYVuJ5iRY07+b9mPqdzn25CJYKV27
Wd5wcHWTRdm2zoOI7/iadkge9r3mPcdMwxcqTz+IJ8G93eFoM2gqhNZGQwm/cPYOtGWyf5pZxdg9
FIlEJl3YR8dwlzFte3zNirwl9OZlsIdD54Hnq/awVB9w5NUAIdJbi8hy6bnyWNkmVxiKPMqTZhMU
1X6w3yWvqkc87MII0w8fxeHCiIBDee7Aa9ygMYxqYKKmgjA+oexvpYZbFsQRFCKv+1OP7TcBT7/X
WCNLxp93YTySDMI3mdCWmsYiKoMiNNN449gbF3S9QZbq49o1tGeL/vBqKBAvRLi8ZD8eJZBB14+Y
0TD7sPr5io12RgPYP21NbuqTGQKe7Lpq3AeTv7Pd8ltQN3W2N1vose83TnWD64wA1LuwJw7bHjue
2zvfrmHcLB+jdqLXt9aNQ0QF4wUDz0lY1mcYFFu/4twqtfoD4fJad9WPPfYgdkRdbgv7r4mTyIxa
sc/T8cXS3XdWYfSF3orwIbLOZ8p99WRWcfvF8TjEJAJdBXVlmBDk4NOH5QS4U5Arg4QTrds+dRoz
e8iCOX+m/WRGuIONZnxUOnOaqBmfitBbUTFyudv5nxGA1dqvCMzxdTQxsc4OOtFJ5LA3JOnH2PQv
NYefBaM6saTLzmWBHE1vUci0jCXHVzth1Kkr71WMzieQir+OA9iDn6eGdK+p6AdWiFx0qJVJkXvF
5EounP4odTEswSEaKR7VnKxGBxQ+nsHnKvY+fU9461S9JujqV+QCfMYRaEqyKfZ2YH6jngUk4Z28
scmWJP9NyEAY+nEKGfryraHPRIfCfXa7F9vpyHnq6lPDmEDzaY55GgPw2KKSsMoCj4BErKE8UFod
Z1RsD4wkIUe00Y5N2eBgzvDG04lBK/BudfVNSPyNaHOLWZK0mQIcfCwMKyiSVJ4ecmHH2CKQyR+c
2nklOr63jUsx6BYehfpIRf0EHg5LfeAC8pFkI3rwHl0KXTegMiSAjuG0jY+npmYpPj1X28uBOZcB
5WwrInyDAo7cppXBJgzGn5oGxmRzMxUsQajnTjle1rLEZR54t1TXLlk9PLVOY6ytgBiMtkbZImrr
T9DEJxV0Twk8RE0kxzjz/9jVgbhDQuL9/KcNqdKBUxU0Kjjh/dQBCZJFD4em9g993KsVFtMVyHKM
6LpIIPPT3qYC3nrOgPJCS88Ztrp5T5VtvpO42KeJOqGD2uCb0XE27iY9u+KoMeLFjvlB3O7LaOeP
oRRnwui/EqwF4azuYkYZsIiR4o7JcjbW9sh9QS5gEKFKUJ5PflbPPmCHRL5g1kAUPC5d00iXlv0z
RoPNmbn2FnWzyGqmsJJUlkJje6cwOMu0elcXbbSZ3LKzojOttpBhr6VJe2c084rezAMDZjKAmrpf
A16+9Q5InSz8S/Zoho0Qxo1pLNyBii7AJTBNDEBRt2BkzSoUjcBD4hdAmFjCmWQs2iB+10GbtxmS
WuK1IFTGjyV9t0Vn5V/NvTfXTkjFMbUkDOh+srP7gX3E5x4vFc1ZFd4IrxwWiG9eUk+d3KS965lX
oE1xPoWVvEEC4fgWGd9pCdDKLORTPrDAd8QVyugNMTjiyhhTymh0N278S5rXd0WkCQZbTiVzct7Y
YkaQHdkDMp1N5hrCsvJ90DSIsnEB9oj8HJOiGtEQ7LCYzBOcS59ty3DWb59kXeAHAm5NlbzJYVTR
V0VFL0m7LaAmumC2tvpQvcRONKfgYV7HrL5XeQYcJW82o2tc7I5ScOjzPY1UwDV27i4mdw/f6gO0
vTZljJy0mrSKNPkqXXNVNI6/Egnjf2GeJspNDkugQ5wclFOOHyuskPa7MQvZEGXrNHhtm+6EF+Um
rVll4IuPuVPo0tpeoD1Ggeo13cLeoO+N82/d0K5+p8GoCXoPhssqIb4HCH+PUR/pQN2VBy9NPzKo
IBhkMTuPTBFzINkHrTj1qjHQ749PY5W/6ZBe17U+rWeNLfE0K/ptx0CK7yytVq3lX9yabapuh47e
FzyMCdZkNxLphNoWLV/5t0KA03fwPiLPCDdSS+BUlG8is1BpWBzBM6JJG6fY1Vq8T0z31WYGJOjY
xm3ymDTtSzwG18TQzxMGl3mz7JR6a1F3EhL2NFSsrE6cbUO6WJUvnww8N0fP0SooV2c94VzDvrUJ
bNktB5I11PSX7gM9YH9gmAoToGpItc1a0a5xW96zWS5YGYqZfV7cc2VfGp2ba2TTZXXONhFuWKap
e7LWe2KFH+tGxvTOceO7sFdGziwwPl9Hj6qhUoSyBVrYremjHxDFmzhDxs/W+KInVHE3A1WKTH87
RekbyQUZHVL3XJCHUSNEOpVt/FFS+slUnh1y69ZmH1McaxY4cNWzqsfdIZAgzAt/Jd3GOhhJvoOr
UC9jTOnkGcJNgsWUSw3sU/SGbuutL+XWHfW9Mp3vWPr7uKsuvB4ndHOPWelMywjkGgbXVzPKZ108
FVSM/8kfvdWoNSfaQmQptOMxsoUHIcUipM/9049EX5QSHkdzHDq2dUq+e5uZ36WN1qL0UfEHNipb
JouB9qxb3CiKG7Qw+CpRZc90nt3Rs9HdCJcKKIBfr0MMCFDg4j1gvQfFM6ru5sOsgf1+tiiUvKjV
HzTJZY/oDdMB03BwUPkqV/z/YTTdkrBD9i4OXAs/6N2xH+ArhQVBW5D9LzfGnpX82idonKOBofro
e/B3FcCzfu5PT/IFfROTKbNlfUSb0hnaE9oXWn6+8zD/HcNAuCzwxjaDElFO7LKYfCzgNVixSPlL
gKXhO0UIP98XAW240PkI/OivNsb22mIHytMSnFaXNVx6ZFeVVAR9EeHuYnGyOa1oEkiuIH2AdKUg
yilbcWHjyjgtHcKdoI8E8KWT6jlNiFmnhvqOpubcFgy8OVctIKP/D3Nnshy5lWXbX5HFuKBCD9xn
pRx439OdzsbJCYwtelz03de/BUmvMiMrS/ZqVhOZIhjBoHfAufvsvTbUWLICoz/Amme68EyBasI7
g7U4Bt14E5TfZtC1XIMmqJIYy6V0e564BcFcsM0GQaJBMIlAzQGBQUS6dtO7UaspCjCJqGnkMwiO
FwblASXevD69Y8id8sBULhmXjqshgpLYVSaoYKEyduVZ88GcMlI4Z1AcjpekXOeRdVPyYe+m1Ur6
1P+obEuRxiNK0xPTh0WchqyqRHke80ORtx/Uc6yKye7hZkW7FvRLRmO8yYkJQ4jD8MJ9xQrUG7LE
wcqLqzCtLQw9lEyqpHBYTxHfpZ1rgCy6Am6gb74U4UDVlXoWkcFrpnEcBS7T1NmjF3t81BBtZ7bc
CTu4K3TlrS7IiEPt0gvnMflMCljjqYGvBij5hiCSXLhJRuKy6J7d7Kl1m9uga87a7fVLE1jpihBM
TGzxUYnAHbjGpYqorMXaSJce8fJOe/anQtbEbPaqzGHp40E2kt5niVTcp7VLFVt4b8pbJuRbWFvh
KlKSA43AYK0wwM6NJuPkj8yNQON+kBec65FSzEpF/aI4gSd2UJ96vHce9Mh5plSPaP6vXRTcU45D
n5w8+wO1qXT10lTG/UoNKW1NtdffH3OqPsi2PXJMJ3HUIy8pJ2dEfbYn5o9hJ58j7+WdoIcbR5V1
SYiPDx6CSipSC12/fhUyyJZwMlJK5844nJ9I/pDvxJpfte2+ANpPNDjbkLMHJCGKe1s0cxI81HJx
e9Qr8DSMRgENBqCfwltWkiLueM9xG2z4nrFlcwwvSJiW7aEUwTPMhFtWQ+cKC+d7gMnEwlRY2rGi
gaxVYqrlXf3QwtlF9sL6mG1SJX5XR5bfRrrRFeS/2Ioxx5FFnhHGfSya4I71JNVtXBC0rzyVr2Va
fvoqSDeHo2OK9An54Yi9vZw1lf3VZVhYZMnkM9aA5+3hDuceBdgJjmucZmoKkKvv2ntUGmI1sA6H
uFkBsbiPodHFJN8Z8C9kM7uVBQ5JJxGi4bIwz2pEHgZmYbZBWiZDpLIIHJKnIbnYtnLT9R4Jx9SO
oF16dGu28ewoUE1OdKbMqZNtFn4S3IvCPXAoB0vpaUeqkq+mq64oGFhAYFA2k4U0JjayiGo0Nt+N
zwSnXWbDcVqRrDqvnztuPyvwAixUvb1V/L7r1e9oUfuOHMLWc5TH1FW30wc3tR6lhk+bpiyOc8w5
NgXBgs/6jFp4fOit8tTSYzxzHVZXTiUv1Lx/wgRYShMelinBinPgmTqh80Te4Xn5sLJml6lwbMoc
8TmO/JXtxwu3VSAPd1gDW/8JKs6Dk/ifuQZg0B+nwVsy7Iv2OhQjR5PoPusxW+JDmvlqv+U258wk
T67gOqS1+o3w0yFLD05GI4eaBHM7FXxsXHeNy01fDyRVK4thSg7HiZ83swzOl8IIL14OfYLR0iuy
q4e6yZjqrYCnHBPfWuuQviq3PkOsetKS8FMlZjjq40dGTdLcsKpH9mNPiqk9saPatxZ99zVHA0HG
l+lj4TDlMRS7V93MPnuDjLTL8qafyjyisLkqDISD6TyVCZckvSvB7bZmvB5ZGqOLbVpsZ2saStSV
T5kESt9c6cb2FQrtjKz0Iqs0cynw5FKbOJwrK3+v3Sd4Vy8WrjJgSgh0SlLtAi6G9HFf2mEt1Hhy
LHJTMjAuYPmmxGSstmHrETQNdxqyxyKwwfVTp7DMa357sG6JlHd0rvKb9iXNg8dg4ITd2dV2KiAW
OE9tGu4Fne1k/+LWWCrIBNz8uVn0I3pYmtJmAG3eXnCdvosdZalqlBi4PrIlvdf7HmRQLj9oqSoj
6wmP2cqogxL0eLC36ubqkWF04/5UReASGzEesly5M9eGS0lfmgwKWhE9rVWLSzEp3lylfqI6SL2D
Z7CPc8c6OV6L5JMaT8kna0Mec3HiUkQ5uaY/VX5xF42gSJ0zoS4suo7cFm0ACpxiKHIyQKqUbkEJ
Ky4+igHtPN0ast7aGEW94WwI6lV8i1c6ayEgWaxr3Yb1DWz3fKqfHoc+XgChQKAH6d4x6/KOCUfc
OETK2kg+hqKziVfLjdLAL865iqvEfIjtYpJrq+RZA6AX94CO+pj7aWINNGORdW6LfgXuYnJftNea
k8a61oZkE3NB5RYBPTsSF52BdxWnlBM1zwWzZjmyCU4be2XEijIf0vqIa5OyaLY73LavqQOnxrGw
YY3Ndmp1BgWyyXqmqji07x0N3U7aD3bMNa3gmkZEZGrjS25+OJU1umR5mYIXuG+xS+sHDjUHw8nL
7bQfUCAkLqSBykfGggEg4aiRJ958jOiwan16JnIdtSplz0Masx346EMyhlzYH3slurH7djatjK9V
LrVF65ac4peePQZYuV9J9iDQ9RiJGopbgOnTiZlUawVWjGrmOz9dY4nD2q5+l+2xGLPXokvzVdRJ
wDmGRmVYzAFKdwFpdEVPEqc7wkWB+UmWn0UpnQ+sZEqNP52SnGi7+Gg4Y3UyeVrKEou/aGnEyREf
GyNfpfnUraJ+NT4MDbISt01pFHzwbD7ZTnCKWv+zw+ZzbNRq1374NbDXWFuS0KWJxRo//N6v10jz
Nx/JLvDTlzYhseVI/JhVoe+pDCxWoKOvaprqwByyr6QTxeQXDRclR6KhpEAXk38jp/7l/MPRA06l
/ERoehvZsRMERgQfiMUph/MwKj7V0kq2YfWsNQyvAaCkBZP/rtWBlTHiCM+H0aDsQFQ9DkVUrWPr
xVYYkpAyMUPoNfBk5WsQhD+YtqM5QrBlBYtsHO8EFFSO3TAZ2/pahxn5e0ril9xAFg1wNfY5n4J+
lxkDIf5ZUoqDtHZuNjly9ScLjxRvKNSuSn40VQOixWYan1q23dw4QJ2E3G+NV6z/T9TKf+mGse4S
5wm3/BP3vek1syiuxWrBikYQhewYMFof7m+2he0WnLycKyaMDS3SmNkh/ZTSfVMfIRe9dlRLYddj
Z+DFuGMTykhJKM0ETqNZfLGakcWtk37jLGtmxAK50nuf0iu0hRdTShT4n1GIXgy1gSq/BPzW1FTV
1SW36CTdGcG3HrcYHhVYmib7Mz/XtXkKs1nicCyNvJirmSQhh1PfdTDn4KCPaldsfAN5tMmwMQJH
7KBVJu+NbxCZDvhwpWZ0NcrqM1a0jYPnGZZ1wwLVvhgxbjiQH1pvSdbuW5bbfBz5+MySKnrE8zQ0
KK2Coi9u0NEJ0y7bqZSDiBZ7Bt6OZuFV4jntq2tfl9wMTURfEdX3mUEsGX2nWsR5jQlLFA/oXSc9
LXgsdFr43dckCWQTgDPivOmS/LVCJpOU5qJ5UkF4LGhd6zK6Y5D/5501PnAmMGff6J33I4GLWd33
iFk2lna7XMYVgJ8BmIQcdQww9JdHdXfGFw0EnWGk9sANFv53EYs9q8N9xaOEbZCcY7+4IE9Oc8ro
c0gvk/Eh2APlh5k3WpfWLdLNKOmhE6uylrhEBpS9iLAYHyYgHNYx83QYYmRF6mZFx5pCWKL8CqNn
fyB3A3FogcPhiXp18vWYFtzxOhKKxMz1YBdcRGk0BM81gcRvQxU9wTyEChQNqCiy3BotsyArxBBx
LvykQGVVKug7LtgGkIs4WeqFCegcM3oWokZpDJzznIgSwxiuuqwqaP9MLxmNmaHLCk/LYe6Paa8u
BeR6PatufIg2cagNzKD0tBnqUzPh3Krs2+7Qxwt7PJnjUW9H5IiCEowgmlR14lk7LXtXMwIbIdv+
um+/Jjv6nFz6kr5Vj4u1pGp0xEzYOMiyitLfkCeTWQXlb6HUOZtHCN8MmDYA+4rKRR/Rp2uZidG8
Of7n4DsVak5MO7eWik7Xz4A+jEZMgVIKXiIYP0tN/L7qnwVgzQ0kNL1g11dofCOhcGTX1r5oxDwz
8l1Q3eeVmrKYsC85TSsBlVO0bLKz585MpXhdES7CL8JPBcMpfe5dJOzGuVHCjasqzpeMNPjJkuLc
4xbjITns4oxq1fbGXZ+TXgOWcnFrFGpAwS9qGCubpLUe3DB9hdcE2Gw851YLmS/EsaL3Hx2M5ADD
5LwRrK5z2pXYkrTbMLdA0FHWAv8bmpOqDyz5WAm69tvvv+HlGTBlkOctJznHh0cEzZl7pRpc4kn5
GLWDCMiCg/RhzV/RHZzZ1iYFQAGBjsGNBxWLF2+wSlg0c5Hx2najuTMg5HrjeLHhwC7hOTwa9kpP
WqpUPatgaSFYt2eoW+42rPtXtI6BbWnyqvfDvkdbb0PjxhtMIFpZYBf8qU6D7Dz4vEc3tam9FtE9
FeBghQr3iDG15/SLGctnm1DZ0YaNxs1ulLkZow1bCRTapLvjurlotPFCAdBMN1P8yOCxGA+ign5X
Qyyc4dKTR091jF85Mm5VeJdCRacDDfDSM/sUAWAS3ehPY18YYDWzmCw+fl/NxutvspbLuih/An1j
z5GAlb0m4PoABd8XuiNebGHv0gjZgGUKZC9l7G5uwvnWCF+Duq6nBphorVLT89qASQ7r7Gz3Gimm
wsi5cyj90mACeeLSt/KacasErnx0KRzcBR6727wP5KumJw+DQeewYlr5fiBPcfBjOFWqzszOrvYm
0pzTcdrqa1Cc+nHMOf3qGcwDzt0W0dakPGVBXm3RrRi4eu/NYsB57WimW2DANfZKmxYP7JUI09rJ
ayLyneo4xbzl7rFN7Jaiigd4qerO1rp6UYY4e0XrkZ74bqfcddqAmyUWe6jw6cwr6viqnNR4SJY3
bvKdEVrWwhzq4E4fuU3HCXteV3fuy8xJj3lZwAYMU4UdIUYfTujyjjvF0h0Y03BdYS6ZnkiUMb5z
mTWHIZPqdXoSafDzz9KwKBau1RLeCMl+vQkfS6uYcm+kDAZJ92mI25ZtCiWqyOZ2h80y7EjHszwQ
mveYjiVKh3jofDvYJbXxLgzOb9hW7kmMcdoaMbtCiXGIYDagrlWYM1392nrcVDP8DfQaA6a1g28r
hL+Ek4F2P8JuqUYYWTz4hbOOczb/UbZVsrQ4THvKzu2Aa7vxq0amaglp15tBCyRWaYOWr6IpHBCv
4Y9/Ar+olzW6pF6sRk8NVk7BEySrcIFtjtm4DZfQXKezJdKMIY6Rm5oLJ8X37iLKBYH3pDjqCwQN
4ERZ0i5BHVruNmcztwgtWivCUb4bI551jBTINlOgx7A+Q7sGo2ro51QxXgrV4B3RHW0asTdG2MhZ
NMAkZSXSD/YD5Z/auWPA7LJDbvrhpVVsm5rMVUB9+Uw6WBcxj+h0miJ+s0keNhlMbVvi1FV62n+y
XZLLx1IDqZzsOLi681wxxtUQaYQb4zpYdRiBXQt0soBYqg46/fRmOYefx867iwvSHSkwAyqS0juy
SMYak0RJ3+C4DwxLW3khK0hBMIFqonyFJzxD6EWXD60RGnugoC4kxdIw1A3HtDakwjhse6A4FmZp
xaG66EXricd2osKA3H7XTdbyYeGAS88I5kBE6QCs7sZ2S2Z+hW2LEiU3hW70nQ8AvR5bnwCLP8/S
IVlYFb5ih7LLpRZ9ShhUW82LHgtHhPMfv/z73/7j3z/6/+N/yTNtR77Mqr/9B7/+kPkAkQmf+c+/
/Nv6S57e0q/q97/1n3/qj2/yn7/kL/35TRdv9dtPv1hmhPSGS/NVDvdfVZPUv39//vnpT/7/fvGX
r9+/y8OQf/3240M2WT19Nz+U2Y8/v7T9/O2HZhm/P74/Ht70/f/84vQAfvtxfBtkXX/9l7/x9VbV
v/0wrV8NVbUcoTqaapp4xn780n39+RVVcw1sLcJwqeiw7B+/ZLKsg99+kHf+lQO4KoRtOpau4ez9
8Uslmz++ZvyKLd7QhQCbqBnY0X/8v8f+01P/95fil6xJz7T01NVvPwzrxy/5H6/Q9NjA8ei2Y2uG
sF2hWqqm8VPkH2/3IetfHvq/oY1K9uw29Hgq0Kzi2cpiGMGFs8V/tanbmAJ0Mdy3XfIUTZ5qtinE
kzAvpayA9Rc2NOkMOx7cE3vXFNXKoDPaH9YDKxMdxcWmugKzEdJ7wZk1IwphQk+N0+9giC6aDuCz
ivY4Li/SuYR28/EPL8SfD/anB+f+lwfn2hrPoeA/whXm9PV/eHC1l2gubfPuDI8hFp2zanoLk2wE
Ie8LkL6VP+rzcRElOLw51Xbl6+CP10ApHlLosMAjH5XO2dAozNk+WZumdqCEqfbOWq8vXLebaxgG
S+sq9L2jaPM6oZIlWxkBBS5qcmcQH6MZazfUTBvOJCF8h0yQf/0Ixb96gI7FO8VyNBhTvLv+8QEW
pYLvUYxYTfpyGenhORicre00x8EQO0g4a/THM3ufYPbX/66t/ot/GLFfuCquPYDX5s//MPCwAC9p
DXgKpiH231uBWyJVd10d4BcbDj037N7uT2oP+A6MI0rp0anitVp+6q22BmezlH29i5pbYvibcEjW
jbS3ndHc4rq4WVyoR2ytcOLxKlDOCIMzMrYqKQF6aR6KQXDmYuWFKqjl9QuR3XgxNP2OK+az1kb7
Cl8EYSiCcQkWTpNzvQOJrls6h9HpV+pJ5sa9obGolFh5bdV+08P0uUzTuwgSseY5q5qGUFPpToKm
YjV8+esnT/+XTx7cRo3Jy9VUW/v5yfPQuvOqz8VMM4COl2utzvZl5e27vkMBfRqTbB5SAjH1sLk8
DSEcPQpOjqkSrAMXaHpX7vQEr3wDMqldxMX1r38+05levZ8vCi5sdZPGaoeLApeFn39A1U2VMYtR
EMRYnKzauTgBn/vA2Slxc9Rht9YmmynzAiXwkfTdRxR4r2Iwb37X3mnowjJ/SNXgcapntcbtCOpq
JK9ax/p77YPaqaGK0rCH82lV2uZrXGnrkIkkMTceymOCwBCpOSUD1qom/evb9HEROEzqdlnbwYOq
LVKoT00FR7L0FxCvHkgkv0Vx8NgCFTKtRTUVpadIs/jnFn4krFnHAdiWEV4vLl0M1G7jYph7FwCt
Ss05yqA9sltbqvTpVVF+6tNkh3/jGvNse7Wytg6q7wCBzg8CDwfiOiH0F4VcJzbrU+zlZ7xTs3sw
zJ9WSc+mGBd9Tq44slYaxJ7a005q12wL2dKRZsM2nTeqdcfpFdBVvLOjdmvX7i6ytfcaro/NypxC
nA1CPgXXyjqvjl3X3KF9sv8MV8XNKdt9FciVjAKgNdW6q6sj2B3cQDY7DhsEIl27U44uHKAjinXt
A/GE97GKKJeFncV6vtgFqJo9pN+eHVAaik0h070bDncR6EU3GYEpop7W2hZ8Qn404CyHZrTuODOa
NRG8umiOSui+IWe8iYmEQYVdeFEC/YC7E9axu+dMp1YuApaUu16zke61gyzcfdIrSxzvFJF3y9Qv
d/AMlklSbRSPRUnHzqpETU8Ofdvs0iBepFGx6Xx/6ZvG6outM8QGC+w0SlI3PkW2/501zsZL7s3c
WuEvBfvRyjOEiGsE7dcbYcXRqBMY5tpp0XpbS714Dv0cU6RJiT6d1t4GfIQcEaOIi4faNp9L7dHP
zUtqqWt/dNfUk33ajbUeBm1lQIrlPHAYC7Cujuk8FIV1ipjZnbY/5GP8qTjFbey95ai7D8N01XUQ
10dn21bPjWmfTK85Wlr2Wun5WQ7pQfT+SccEK/1tdMuXRBa2hUKjAdVNhOgjgcwQ1SZLJ65ITsEL
SnkQR5Erp9+gHNdDap8i6ooBCWIMfQSXT17bfTDL8B1H2bUYXYRyax1nw1NSYT7l6V2ZiCOeTJfI
F4uKXu1gVJ/oaNzIIn1nFJ/pFIu5SXGNDdBRTfCum8UlDZSNHnvE+sL3yFMx36VLUUfvMP1PBZ4t
envffM99yO3maNArZg3apSw4lQqrOhHqwztXbtgrL8HTkrpJgjUFtlccqKfO93ajHT+2b13D+5Ht
4zwrwDmJeNHQTK8MxUlNIOmIb7sovlJdXouse8pIHuN5UHjjcl91WfaoqJZKfN/t7Vh57yeJFg9M
3yeHBvNFFTiYp4trlZpP5Rd5dIXUkw6Nd++7J1PUVLcAm4hwgQe4ikCXtSMxhiQrbjIMPgPIimB9
48fIwmHlpC2IvHzfWe4De+1vjuIx/nzMBp6zUU15TnCtlaFGB2vyKoPkYEvrhLpTxRamK3k1mgjo
ERTseCCiJ/S1SiuydPKtYjbuwjGHgEUIo8Rkq4pGhEPWjN9uXMaTfP1OcD5eMLaEY0HEAdLrPEjc
veOSYnAKVyFbmFHqZKDTTgtjh27JCGuDOo7xIiAT5ybXsio3EQ70WaWbF1112LBG35Zqr9Tcfugr
DL45DWIVZeixvlVqhxRYZtDVrcD3VnZ6zxXGdTFloAUj7Bm2tW7cbkNz9syXdDUZ92DbZuR1ViRL
Mfm0c6PMr4n5XDnRoR/LY59T2CVpmnAo1zaJ0YX1k6mlG8snRqyFz1IZ79qG7byJqzg2afzp3Wd6
LL9NUkZYgS+lYB0OgjM69pq8h/fC6bQcZukb2BDGVeWOA/WDAzNGscu9YrQRLiiL82x4KqFOAwxb
IkCsVAuZD/mlLoY1NXoXNcRnlbzkVbDpaz5juroT3QBkPLoPrXYzTs32VnLRWzrQTJ5ajdRwpcF6
DI4EBTYtsfxQx4NPZYmItk1OKYbXP+iJfQaksmPVtPrrO7Tm/KsbNH2btq27tolQ9fMNOs2jjhwM
3M8kopilegIotvBa/PKor2RR9R77f8TC0OYQSI2NS6FjfTHV906BOjFxcjjP/E+PdJvl/fKfj3P/
eAT8b898P/2h43X18M/fZToE/m87FJoclHiG/ptD4eEL4SOQPx0Kp7/xx6FQF7+atuVYQnccAyAd
Z7I/zoS686uqW6rBCtjW1Gm8/vuZUHd/tWyHDzOqlmO5/M/fz4SG+qvNAc5ybdvAxGka/5MjIVbV
fxpQNdfUbFVoqmWppoAR9E/HirCkd8kaSetg48CBzOZ4QTYF/yF2DVrD4A0WtWwXqWdRJ1X3Z9+K
Xog02NvcoogQ+HSgqRBenLdRw8dmp4WySoLgqmPxQiql6iYO/E0ZNvG2qNTTKApEYF0uM4/GUllw
OQUcSmFZDamcEXPb2pgQJHcmI6dRZzQxibfVFjyitmzV7plUpAsdNiBrN9hHXRoUFNJYuQpLYL8+
7lSSvFRGqpqP3N5U50GPypkUDDpeLRC0GDx3bKe2TputdWKmM/elUwsXZNfkT8rETtWJmiRaYmDF
F/ci06515iWbMCO1GDa1Po+LRy2AdpYnxGhZ0XhLdU72cPpo0r5H/p5Ox2jTDfV9ERD/C9ytEWfg
1WWNh1zHy67mRDa9jGinF7bRakhbe5GqwIyIO9ESbczKGMnYgTqwYnWQrejC2VGy0x6mbjrREjeP
lfp9VGS15uabVG67bCKu+vZ4b2cy3XIeYusWX0pdeenK2Fp4qnt2cx30XJMeSqlcdNBYIcOjUvZM
AWNwEoX27PC6pTkdoBlptqTSmg1pxmco28RntGXBTwlRpgNQALFmjbdCpoSf1C7dlirFeZZo+ZfD
8lFp/ISKFL1bID/NzDKXG6OG3pakGGKStklXev6RUwa/tM0U0PLCdq90LMM1b4GOSSXedNKmXbbT
3SVGck2N1BUVvywaWxuZTtqLokaGtulUp0g1QKTwCKhlRrlPYTh6tEvvOvgIfYNSi0Oz5c+WQVvh
EjXfdJ+GQxwGHumh6B1yAhCbIX5CkNbkdHVnTiQxBsBJeUDJVHe5wx007ffR4B78dOzO2AEPliqT
Q0s1AwfKdhGNXn3sHMZkG+7NPHZyCEFi7fPK4rrh1JmaCTqiXu9tkvcqrpyVWbABpnpwXLZ29RWQ
TFpUGfngxrI3smexH7CrNsaJ91SvRCKceYXP3oyVbFe09necCA/BhlLSSv0eHLFoy6mFLu/kPJto
73S7z0oNs0KSUPnbYUmwNP9DQbmeW04hqJHloBTZzQn8T7O2lYFPeevra5nSLFlN65SSjauvrU1w
EFrm1sRrKWD3BzvgMSq7xoOLUnG7nTkA4Omqs14QvB5SXBgRwCS8M1S4+TkKp9Ij5mIEmBlB42Js
o6lBs8ZVXKcYsGIqcKOXiloy6CYhqiXp5TGs7yQDCdmhZV92n5bOydgd80cSUBGDNhj2xiTCoerM
5Kbbv5R8H5JJQzqnWoi0ZRq8Ur95P5rMMTVnhgQjZuMSlFN0h8Gh0rBC4XfnvPBK3CvYKWD+IeAX
/vNImQ7DXMQa1OjstW2YV2kMD34+rc3FyaZRcNY5GHhc65aGpgZZi3QtW7CFy0KKNIT5WBdJS/aC
VXTttB+630p4DdveJEqIIpKvS52QToDNkeqsfpGPvbLgE9AvKzN/1uizMGqHkJHYlaa7GfkboLAk
FWhmty4L/WqrxyBOnwbryphG1Y46MyYKUJ+OLOLrYDa4gY1VH6MJCCCapbn61n54qF0g/mX9nLjd
0eldLAGhBUHW7RKAHPrBL9tiE7kOayo/wHcdAwENopvWIe9YdvhqypF5VbaftuasVFktMULta1/5
cPL4YLdyr47mntLVnaMQ0uC29RXBB2g3ojRPOSilIu7VtQaVjZeRpYuXI+Wo2FmgrMF6A0jJasw5
MPcTRQ6xn3vIBL3bE6zpnkFYZwtbphupM4NFRRyT1tRxU7nvpPiSmSG1/iCihonOMmB5EN2yRqNf
tHRzBdLL5grS/6Abn6ZB5laQaZjXhjjX1OKcvRLzYAFCpArYMYf+sCl9+ApuDu+Oe825qUDHsKJm
+ORuBexdX2msmLmmgQ/sWSFyLSUCYeerSq9XSfg735JGDzl86Y17Gar6zsOHxkya3kyqG/gIi2Dj
592ywU8JhqDJtw6vWl+FJ2mi99uSsJRTKMoyPaqd8VlyIIRfEqCy6sY93E9OTAAkVt0QH8uxbtZl
7aTrRG59ghM5HusXFVm/LYZu2REdMrL2rrbid483RQwIgYQ2Ox6klzJ7V+jSgB/H4G2ndbfz4488
oLe6GsJ8eoFeEkpqF1VBFkSvxBunU0AhQY/HwgMWkIkN7vxZVis3tkYg2WBC8xmyaJU0XerRwmgt
WzntLCttJVLl2DwapNvYnha4qamtOIWTo6nLg3wVJh9WmcAhSu0d0a07pVeKpRtaHWlFqB8ySMny
0sgejXSGpFp/rSN2U5HOjkVBO7IAaAa1RWVefzUHeXPSqlzgxveufBJZyEocZ01zM7TuKrk7bUT4
oOaGuXT97IzqwWWpAqrQSezlFJ0TJ/HN6FnD8cbFM55VEJ0gdVGhlHAWoxbF8hyShZ2+9t0t7dM6
mD7cAimNMIENNyDFu4wV8z4YsTEAENVRpniRa9f6klUsl3GERS0fuYGaUUh1j+sb3B23Tg/wwEBz
WXR5shVmCqYjARSSOQwJPqXtmk+EExv2XlbBoaiajdtNFGrC9ljE5JfJRYnwbpytYHhwsAkGVkf1
XlNpXWX/7nhJOu/lU9a4e5NnfgYtjYa1Inqt6+Fh+ijVsvtiDPuUgjOEUCRiC2YScvVzh+9PeWAD
qaup3vDyG8tGd94C9SUXciuClqDAEL1gmBjXppGCisDwQdVi6OjLjsAadr5PBbbeGkYigVx7XBU+
kZKIVXutxdt8KlMXLNPxMpf7TktYOxvLijHE1IW2zFTtG7LUgquiyhOlfWojNJbRmisOwxxLLrEy
svrALg3ETBmOi5LoG8YeYi7mnaUTAmSzDyJnTN6oTNwoBsYJp3ROpQvIu2Z1XUaTq6cprlYlXqyo
uFSBkWz0asIFQRHF/u4doErFd431oTcgxoFac5VGEhIAwLj9lBFPL/H+BLs9/ttXv3W7HSyzmVTv
DSxCMzXPsVGTksf0shnq4RsLIgHBlpBE2GmPXtP2GEEl/qL8TmI62DtN/VRpbHlTNpCRx3WnewjK
rt3YWfQWtRbBW4vWqdat2MOr6tmszXsxRU5MVGTTHpwFmIQnP6R506E2NqJjdV0UIVlUFsCzpPw2
+nYfKJ7A69ieAJk/DlEOWmaqQG0U6U4sk5VcBQ6eBPa6lyg3sWaD8quQDHCkxlu1LHehKEHJBXjV
cFZtBSb8vPAOPu22czGvRXTw/PohHzT8TXaOu5OmHiW3NipPS9Za0Ooh2zbBLXR3vIoanV7FkZTY
mbvdzSt5PzghE4wMdLxjbY3gpb8VQ/xhFjUIwkab5UO06APA4BoLi8XQqcfayze1Gq7I3ERddRTC
N1dDr3/pSU/kgPGLm8FhrLxDZJp73YUerWugITJ5yY30lRppfU2DhVgOeXluEKT9Un7b/XPpUUc1
ihiEL1HkuCSNV5X4tOKmmncqv3Lw9HIX4spMxoJMoRUGGrhier7i/sNVtWqnefF3W8OZTFuu86qG
XVJlj2EW5afwU3ffCXufuj1k6ChvZ7Rpu8lbUNtirlv5x9gOn4l8L/AtzIfEiE+2r65DV3LUp+Jg
07T1K9Vr2WKk5sZozYJsC0sXs0i/vGoHUI2ua+e9bodd2PUYeZCTjbh66d29l6ubOrXe9MrCZguz
lOukoXLgi04qsX1G1tAiKBf5BGzufYXSXNl65WIq1kmU7iIrYhWtHD4jMFZVZCxKvfeorQE5mebK
SxmpJyc/u2oxwKqOF6DtTVYZBWnw/0veeezGzqRb9ol4ESSDDHKa3kopeyRNCFl674J8+l6s22jg
DnrQ4578KFT9dXSUTEZ8Zu+1SRpsUV0ROJ94u6Wl2RCYyTXD4MqXCBe60n4PRc0HDh6HylWtHIXW
yBMsIsR8a2rEgDFU+1VZVE9OlyNbU/7zUMP8lURE7yTW6wEg27a0irMq2YW3J8yFe2NGxkT+1bwB
lAqPj8J4SiLkE/OT3YqnsM+NVdSXsHRtJuZBQoEBRcA0maORgxTo8Rkb3Pvo+KfO64jHC5hTWRF6
MxJNeLbiK5gbLjbMmYQyY0OALS3JPEQVytFoc/mss1dkn99B2VMIedzVZJEfS5V8KCe6Emr6J0S6
b9iAbd9bn+t0mb3ZvbjyOpdras+XMGhJUAq5BkkE3YnCuusX7HhVdt9+Hn8kZouW774HxbjyKFvW
DfussayeJABDZnRnTzyaQ/iWT4yfnb5PdpabIyLgpaZZNkTxlSSZvCFgNvdOBphsVjyuVNJph5ql
sMPpYfi/0IU5UU1odjJ6Z8tbbvM8vC/xyG4C3zp1srSuMY5Sik/QRTFWtzSbITXl49Zjy7OzegOy
pDL2k9KoZBbyG6k3MC1H7oIat/Jz0c8XharmHBr1JW+JaglUeWVqOD2XpNS3yrG3IgmRUKHAJyKn
uMWzu6vG9uyOvEajzR7a65hK2L75WqD7WIvhF/Ecz6KcL5Qq3SUu0F5NMlqU7VG1QapYrWHW0rKX
h3yMYUATfnBfrWvRDzenCYDqMZfYD1fHyO6rcDpjfpQscRhSwrKHut4kW20lsFE5Qrq8+xzJlkKj
4627RL8YjFNng1iWeEDFVh/LuniGioGTNPwyEjQjReMfEQYeiqRVKzPsH+0y+Rn9edqPQ3HnRpqx
BNDedSGzfcrff6OwPBAhmV6ERGmecVeic+R4dyP15v9aKrkVmG95uM4+r1kU2+pfCP5rtYn8C/Xe
Z2yHP5GmSHGWwFW7YHVSuQ8oBPstEXNr2bN/tU1CAobI/YdZzF4v5prdgCPkqmUBOxV5MHpOLqIp
zpplxh/zZTUfPfswi/ZH1LQlo+hgwanmrksZooNH7SJUndD2QQmkCJui+qkX8FDbgJLOgt7Ux9lv
mnrZdrKVcW7GK4tHLyqgSHsvhTXc9UktzzmawK7oYWpMzndnSoR1vvFdY6JbGRlZiQAAL7nTeXTQ
/pH4gXvWnrThgdoOpeRxVM+jW67Br4qTGkkyj0APLSl+vMjSPydVE6C2/losSHmbXBJjtjZZOf3T
YfhBhfXdeYN7omPdTG1Zr9uy3AwFX4/RJPjK6thyuGG0DVjk5I2Gim6N4CvFpC7jVJZHm8FT7rmE
Xfrzd2PN/PnT+CL6EQjCVGwhzgWbqwg5MGH+PTaN2zNfIPPVRhlb6/EsLAIsMHOeGGuhn3KPcweO
Rdt3g2KlynSGcjHhhc76rtlNoj12dk+n0LR7e0T0aYYTZs0eIj0hhMeA9E3BZGhAeLpx+9rahEHF
+t3PP6sqP4ym5Ifa1Y+FU9nzK4e+1USKa4fyvzUN/0/yoP+/ZsmC+ev/fZa87+Pi9/N/jJKX/8N/
j5IN9V+uREIAl5hASs8Vi8Dnv4fJhun8F/t7/gepWNuZ0mIA/b8VRovASLkoi5gWm55Dbsz/GSar
/zLB8EvfRVVmoUL6f5olS9f/n1oCptwkekkQGUoKTy6T7f+5qujH2uOiRrku7AjQEmHtciSdF1w0
x2kGhSaeHWpU+orUYCsKCWQowPi1QStW2WA/GBQBRZeklznF+DVigaZKCnbeWH/6RO6wMOyiDSlN
ay/7CzWC7EpbT2ZUvpH6gPCwzB8VGXIrD2dNbTcbT6cvht+8eBChyuGz8uxhM9btURczasxGUrwj
1LTd5iQrQcAU8ty+/MMj/hiCjzMzeYagCgiuLozNFDQDs6QUyS50ARCHQblHSn8uBlwsVhyQq1u9
0ARCsXHa+2pkK2O6zb51l/BghmMoBTQq/iR8cr36Pmsq4zg63SuRukTgGPZt6nCoDXFIaUJnOodP
8UQMYJNOZBUHr1aR3aL6Ga/SX4giHDdbiNWPYXJG8gijI+spA/phh/FRVeOXq8gvSYC7XxkKo32N
KQqG9oMu6sPpTjLkl545Kzd2QUUR20yYSTIITRwu/RJYrJuKpXSBeoJhT5hbr9hiqCKSILuZY3kK
pZ8eAuFugEmk7AnlJzIMM63KDQf+Sw71ft04uNqBL0r3SOs87+fIuBUeBo+8uTboaG2V3hsuSnld
B9wdiXdinkKkNeEU6oSw2GMk2W3rEAfzhHSmwJ1BhEKCGNKQV61S5yEiMDKKmPsUlTOdqzR8hmNM
GFfO4wri6g0Cgqw9wnFETe+ZMc4fkh53N2JXsm3zEMtzZl5TRcXeGR7UZJeBVY9WdfYA9IH532TA
eTCYgiyJho3OytdhdD4WbR+IAqA0QBc2pVAHBRtmkzgMCAxhXsa4Pda+Zz0ZsY2dKes0eTYpKXU4
q+CQvvkxdQC74gErAaLNIMRPpkPR3co+e0kjVx4FnsWVlv2fjXUI7lUfXSPsrPyCmKysdSKIHjZU
uo1b78QVAwRfBxWDJ0/suwBTMKEroQlDAb8x5LcFr+NFVvTc4SJqE0YNg4M+BX95DYSfqg0uqddF
WD/N4tgyLdiYld8t8x4iqiKkzBWL/k2rTCDagCz2CAZ/akFaMSjXssLYqitwuzXsAr4cfl9ZKyL8
/FMej/Rz+8B0re+6ZTI9Jd/xmOf8+12HIdpBtMv4NQiY0HfBjyz4U3RipocZWSr2GN79RljQBGm0
U57jaRTle2QqLNigw5kumDhjhL/pzHk+ape/otmnzCJtZ+dUi+uUddYMA24tOzSyAm+VGsI7R+qF
BWngq0/yo5k6uzStAmBXMMSw92DoxV/MaxEb+jWayThKoZ/EhQt1JrWfE1ycO9mCXhuNs2VZz5aP
7KE3mzP686vyq6dhQjJTRKGxTqBUq3ZDv+9AC0jAwhECczQjEqVxtW1CCShJwVxGuuuwgWE4F6v8
uzKIWY8HEyQdeEKongIvd8LfgwSwN5fVAL5CUgOpoin2yCUFUvmuWmQELfi4YxxdLV6FmIXQCjML
HFNXPY2VyVThrqrsl5wFd5OdAgS8a4D8fLDsDsrKv6ieyI3OtznCxPiiDOsqBuR0M7wan5Sn4zg3
fO90yG6h+W4Rda2yOgtPhgu+wrFSOl4afwWTC0U+pitV/bjheMspzY5h85Ga+lDJqoa1nZcQV3I2
SBE6DwPG065X3hLTpn7zzKMBChl/OuG0jlPrE0AI0D1uhjXn9M1q6RA4NU4pOVVbyMi4u00H5zCd
GzKsHucLAz1T1ci4Nd6wHll1MfyhE6wOea5JcDlHSFXudGU+d0P7S7n2yoGDW9c3wocKUjqZJv7G
r/XPRF5EltE+fyF3sdeIY8IVkDZUN0RKSeP+P+vKsCTHXEPsIMBD93xfJ5y5tSuf/Q4JDIBvGTOX
b8lkRABm5gAg0RdciX64S/zoOBMVWFj0i0vCjiyDk5hoePXgb3KK7xrdyLof4zug6h+NyxWjs/1o
2hapMz7qdQHjNoONY9sX2NE3VFMvAnVHT8Xdi/g+8SinU8u/ZT3JRuNo3RuMY/HyzMK4RTb7XIHb
BLsn384CiTpzYCeqsp2ob9OU39sJSDiT23f5DzDS3/0at63CQUwxuGoZIWIlfgm7fKP6Fs1sr7aB
VbE6SB4q1xpXjsRqbobZ2YCHvuuTEsQUvTsscVuDA7D1j1UZv5qR83LwHeJoxoHhAmPqWjA5tvU7
N1iuu+o6Fl2IZbi99daIAjDw/6GdsvetiB9R5exHn4eaWcBHBBZGAqw7BHbdk+Zd7+J5GxbiWJrl
px7wXAw8vUQwdzDnV3QfRITijIiHmxkVBUszFmeGTA7aEs/Sdi95DyGWIOXtOFkPnioSoPTM1yag
WVs1qs9Y4COxq+ngps5NsHbqKUvujN4EsEAEwbauEa5BZWD5zZJCQmv1A0y+JjvuZbYy3Ztzj/AI
VRVQqJZlG4NqI+A1LuNAwVIZXstoYnaU1m+JB7K9ZnVb2gUkZqu/WB5onyYv2DuQXBhmxHhjnmg5
+8VjZaYh5ly5HOTrFFo+oDdjdhg7YiVFYY+10M3ecAvwAajsy5TudzbhCM469Uu68XcW0oYWbA4x
yo6HAZT9ikg7mvrdlFnhdpTePeyWaWWRMIiFlUEW2eSlTrel6XYsuvNXxAQXcEcsIJ3iX0IximOX
e1wgWJ6VdQ89ltDntgQ9QGyGsr3XVAJJSTFKI+9FQJn2JnPw5lhqxHRJVz90bvbi1kRk+8J7aWf/
U5HWNyCOWM/OCH7Cb/bSwM8IxczYe/29NKdrm4Z85zQq0xnjDgYuxolhn+7SHr8iSsdWN96+Ioun
GF674sdDPskYRPyJVHHyaI5Uxo5hHz62zMLwXt1xw27SFiYZO/PvOvjIuEOQFzWUVZKgazX2HJeN
vHRfNVCnziI+Us3BPoCLIhO1Nt3iLXBIE2kMlrGJyilssMuDYs325WyuR2DzKOEUZir/JquUEbYi
Hz1tJ0FgrDwxE8nZcXTY1hGOxoiB6xo2bOaFPQkjst51hdiDKgRW7dH8qwTNZAKyf5p4CeP+Q5pX
v6zkqxcyhwuYjIVM0WN6/b1aBr81P2iVhjhRs2EwD6bH3sPV/Pe2CB77hksApvshyezFzW6XbO3K
dxtg1qYN4c2lDkv8sETHZsUGsAlnJWXzV7n+L8oz/v7dzXPsYacbA/+vxohVK/vEgAJpqUQkYbBm
8L2Jx5FsOysceawecvv217AmBGnDw9CkzabrSWAkk+OOkdHGkzFfZMVIR5s8uVybD+FvytW7zV2Y
mu7sIwPgfHRraJy+W06AL8bfHuzd2gP+2chGQLafx+OcjR9RD1+TRhrMocQx00bTnsxExfJupi6i
aOtl+ij65ijj5AT7B866mf2S5MqEz8nuCtW6JB8vUkZLNXsiW3ZSLlA8PyATj0nEujfqvzRN6KSZ
4YBl3hawCJwZc16EAxSDt3cKyDM4yEJutBFepgxKOAL4yNu3SQAopwbraM56P6A2WGnELfuRUDDX
qX7TBhhV3kqA5kmZr2a2RqnTvch2vsz++IUQ90G1xhNwp3H8NoDL9vK90vOxEExqYwD7Gw8BLrfB
b+4Q6sAgaoHFyyeu+z9leixUnJ0dQMHqrXaX+R0fjU4/vNTRIA8MQdZD9OaUJJ+3TVceQpSEq9jh
p1kjLu0c5sYEUEXltaDZYGWD6DhgyzY+TEbPx0BYbaZ9/CBkvJZGT5EOLsNzvPuEMBh7QBtIrbXy
3ZjkKonvqg+NF6dFaF2nnLXuT13W23lRDpkoYra0xJ8SdkXctt+sTvdRzcIy7rqDVgspR7+PgDeY
7PZf6QDVLedrBR8guYNDWRX0ffWIIZ7ZEFFxgjiM2kj5jcV3H+EiyKbL5ARvII4wADc+KyK+ShXI
qrSZ7nG9z1wNYbaaOiy53Lm7qmONGTp3enijCMcmyquOoMTjk2LKLzbZaPvIVt6RWy2ymPGxMYu7
TlXvPuBKWSEIhs8xBcg12VNTTFbOn1XnmI1n1klZ+EmH95kEz6Y/wJUFiThSDAeFhW1gPJm1e3Ia
rzqGlvvREYynZ4d9Eu4ibK3F88iGs7fLxy5VN2K8wfkSo1T6DZ9Tg1c/BuqSB1aLLEZuRyXutZV5
i1v2GOdDBJJ97qkaOggo859ZQhsT8YGChyRXHTxj4FjFjfuqCzhrIFlXtTPtZDZe8mr41c7rVH5p
El/gf7l3JmIqICKsn8TrKNFA2w4116pBccau503nvVixfL83W7veTl19gFktWN9RrFJizjDGvbz6
ouW1CEeZz2VQtei7wFe5qBAmEl3s3y6V1zFV7Jdy1E5uQ+ESt4fQ/VawhcvlZI+MV3D/xJmW/U9g
PmuHfjRMqhcrRWEW+dN+0X1VDu206NDZ9j2QlohsHyZ5FCqryOo0LM7y6EqHB70gLIwadED6HBcW
2yV2/n29iUQNUGsIP/GGIT8LHoBsPBFkcK/b5sUqmcRLmb/1UhD7LYdXMVjX0YL+7Q/vAkfLN6XO
J6ZPXIWZuSEkgIHlLGlnbGXzwXSvkGndO63Cp7Ho4zNr+mTVSjREgVZ/FuPwrQU+dA67gxtM5E1M
zEGVw/JhioJvu8bUnTAB3phWvQ5ZWfu+cc+66cxbg9dhWQLDRqCn0wiqFJvNUI9yV5bcFeQkbvFY
Wmsl2OAXFcTnZjK5opJ6x4CjAmU4sj8KM/4Net5tMDH/rYds71UNDKuANWIwsi7MLLG1vXA+gy0A
O0nEhNtwb/SJXxCNHtC9OpDnimqwT4YazG3ME23t2AXmzH4VEYGTcltjWv6IVXVwFTNX4eutpcpq
M1BEbwY6iCLuHkIhprNJztEafpaZ4cu3KiiFZLH/jQWghkKmCR1G66Misja9M9DBxnxxRL2XVPpH
CfLTpwormb9x26KCjlhwtv2DRzJ0DWKEWzc6VoH9gtgSv0sGlQLX33Wo62/XRyXslra9lQzvVy7Q
+JXhwLd3kuFf4aJtk9W1GYrLoNzsCGB4V/vY65U5khHdslOsF9SHxQtWAlciNVE9xtCHmXFhipei
ogepUBlyaQeufx8axQEMAvzRxl10+elPCgkMXzqNTTpWFNUEUWKD37eteY9I8IJq5Yn7ALjXlO5t
EyxbQ9bUMYWnYluOT7lBkUTWQdnUZKuKd1/TSXrzjgBXwYaOECKFFjnL++BiOq57Elic87DNthgK
4PQ3+XtPdXwscNMIkw18Aiegg0JFu5Xe+5NLGkmJd0EX3nZ692Bb3w/WVrrc8H0VfChsDGvhwf8t
HIAGM/h2XZj9W+rWGzqCCKIH+/ljpkaxnjjOcm7gNbPSZ93PbHp7CCieCvIdiKO8RR0vE51BIB8J
p421AnZnsOxMpFjPS7A3eNFNWcSfcGTKN22RLLSp6qa85UrQ/XcNtdECZg2ghvCz0LsRlZXh3JfE
yO3KgPCwukZ5GNfjF8jODb6yaRu2cwVa6a9nocUNg0ahEcZjXQwH3UNDq1Kisoxgz00erUDvcrqO
3MZl8hJMxXPM9wZlPqS0tBUfBI4dkq7chHG1U5n1jX99ccosW/RtEKXwlezin9lc27a6Tet5rhvm
YoxH0+mFEMY/0D/QtYfotWDLMAYbpFByP9NNAS5Idorfd03vcElt4u1mI9mVUj6owX7LaX2MCbpU
FYCVqKztDK9rJT3IXCTzflt19zLAzMFXShIS5F3DMu67Zkh3BYXEKk88SMXR8NQgveQgBdzK2HPj
aKxuzYgioi72GVHGq9ECcGl25fOEcX8vQfOtfOUMmAHMpxg98ZoY0d/A6r5YZmMrq1hCAqdzTZz4
UxsRIIG2pBO8/cwZ101Iq6YR8wpWF7qyUayOS2JhPt7JOj54zkDkobDGtVpcA8QniV2SEqCsOv0c
meVfDgZLp1OCVHeB79AXhBsy8pgImYsAxaiCzYyuN0vkfa59+z7owVQWEkYAceqeSZ7OEPpn4c4D
l/0g9nY+H2gtvqCQ3ZI035XFRuedf4jkq5qCaB1J9JlNs8/c/uSmrLT06DA7COJ+o2qtdgRW7auh
RcAobwykoRZbxaMj+mOaLyRaG7mIZubYy7BaNVw5SFJ1Mt5pB45fYOF0jQ9yGsQ5a9J3qEYUBK0U
O1mED9J58lsCiFPR1YQvwSPjCw0RYYkagRzRP47od5pBcDZH8TcsgnEHJWYk1GuNFGOeRtZ4UJym
Mt8RHEphTG6JT7xsAxVkPRfmrYGAb6W4QQv/cXA62g3i3wGSkDsSU+s3TeItcWPnPAUUyTtE6Cb6
Vpba8yZOb6HorS2CTJIVWwZaQbtJggjOlzXgtfXgMaXONohD0pmqcjzPCLmyspUMjUcib/BMQE+o
kX+3LfRHOH8Qf2AfxaI+kEr3k3Y/4CBmXmmcLgJZ8qrTj0nQRRegfMfZHRi3uoXPilr9ZWFb30Z4
TxvJ4GEdMT6n4lEs5WF8h93E+p91oxk4b25TmHyMCIPMytj17bhxNfg/FK8Tn2GoTnaOBt2rStIt
aX0KCvfW3njJiEmJcC0iUREd9mkraWb5h+0ouAsOOdZWnbrThuvE2sE6npcx6a3L/TMFtr8a0qzZ
hKHVrBJjCS0ObAufc0fRM+Zbpj+wOgfjiBoUXUXKrW0nEmATEcUE0ASXOmFEMXfwit1dHSME9/L0
GqQwFjL24JN/891nZ1Rr5Ir8gJD2sZm7l2yIr2FvnqbUxZWiA7GfLXvfGQE28BQf9Tby7XfDM2Zg
L8rCbWhfHc97tCLD27NXBVDhts84ts8lVB7uQWq13jQPo5EZex1/FXJGa6KYcKP5fTDmH+7E02Qs
WThOcWp6C+EGU5y1Ed8PGbxR20e61xWouwCSWnZ6IHb0I+dlYRZ2P0JSpjogoIPY8n9l+CJH2pVG
Tmf4ZusGs5VwkWwNvNl+OX+hOCTVmVChgqADcumsrWMtwFvrGOrqrzUCrJ0KZankLIKK6vNC2uhA
XZVv6A4o9qx+uiT5Tldi+x/U+JD28jJ203vAntkKQDuWA6SwQPyl8FL9gll1bRvTWpvcAYn6twQl
gUj6V4cxg/MxhFBfcCIQCc1gciU6/+oHXCS6rJbozRFOOWFlqQ/wI53gsblmLe89k46ccw3DaMzy
y8W8OQPrqvXAkVxDQ3fxU4rmwY1fs9ngs+47fAAj1xLiQ86IGushBzXW6+A+io2LD1Gqs6oDioJ1
w3jcHqqrL2J3A/z5U9n1c9BbzclrrD3oZ/ItJVFhc4bBS1OZDQhhne63HwkV8eYLfLStzkArm176
L7DA25gEPzGeT0UMvbZfaqIBIk0AVbttY5RXBXTl7ga1j1NU/bNbTvtHsv3CjWsVD3oQzNBC1Cl9
qBD+mdyWILWw696hMvqX18nEpT2jgvJ5qLWxcfJ5sU2Zd7O575VzsHT25NtMPCYp923V3dlxDLNZ
B7fIax//IwAb3O43VxWrM0Kotm0+78qOurpXz0y89qpDcuCVWzvt2CoxGQyF7NZljG5dOd0nBo9D
to06Xa6dvoR1aM/ZemrVsQ8ZlA09+7+KOk82ByJ0kLT1/pvlqKucErhm45c52RfHOsVSsHHg8tIV
r0LIkigruwcDtBhSlPnVh1CHOww5/ROa/78saIFh2PG1M52Psqbtw/JwkCggV6UxHli8bo3BwrFh
QA1h7XDXsZFFfxW/ughouu4bgN589IT7rhVnSkvzsUVidQg4BFo64m04q7OR4dG2nXxdem54Igbw
V7Qy2U5ux28a9vcT575PROYaaNmjkK/FnHAMyfmI2YipSCVmnlKMJ3nOoTNM2XOD6IcUpn9sSNl1
6OgJkDiLmhERmU74DkXBJaiRcrHHobUE5mSwnyr8O4HIUv7Hzay7Ry9Cs2k7v3ot1VTzmjJihaqJ
0bpgBUJme060iyCtpwIqHVgYjRiOY/P2gKQ5sU3ek+K5OESd4QXGGwLrc8fthCZ2JevxZ1bjFip/
tEpMPnqr7Bhfs1Wwee03Q12UG5SrHVPwlZmnxNp5xYRO1bsMscXRMLv53oneAwAzWy+IxD6R6a9j
M6cdvPhp9kbUSQ3EUHQoW73oM1hhP5WV3tUmUA3S0Db1RF9j5FSqxXAt1NWqpq84Z0TgWhnOBKT1
21TbH/lQPhtp3B/s/Eyp8lRUEZksbJpWfYTo1wlOZux+z6jk1qwxPOoNe6sH66MwICHWUXgzGSVH
JAhERWTv2cBs0X2dtQ1EJCG5a50U+V3ciDOIPuDvdwTDnYcK6zmZ16Dn21sm2KAxV4X0efIWEXm3
OPc7ZvQsyDFdccKSGrGuyHzRr41iyDRCTh7zkTYyHY9j5W/Y0iDDPbhmTNRaJr5wuihmFeFzZ6CN
4fG/Ijj9Zz0bcC63AfI4IHpLhjpmtGLu9gNf9TklaNStH+FavYw5ezfHGk8qUY/MwCUElHTxD4zN
Vgc2bFU4Pvo36/uvTFjc9WdSAr7U5N0SQnNXKYkLhpDhqSrewiBFATnVey8YH6HI5ygzF20kgYo5
0Ke2Gfa66X/msrwmEesg1ffHIWn4i4lNPbC66qKBZjLCUwDuCYgaiRLtlGwdB2IAlVRiM5JC351H
N224Fps2wsirdPhyOceTnnmXM1KLVv5dKBzUwkiEd+YYfsxu87RM4btxrO6wOt0VqD4NaOFIDvVS
1FeMQqNdUlIzEkQRIO3n/m9gGveWRWP7F48WP9jkwTia+aJLPHHUqBX9krPLXBZiAWI88hEfkzZq
AKYYaJ8ywaSIdXYfsQVy3fqY5XDTRUn2GV/fPuD2atnCj/UhtGK9axsESXECxxK9LtUm6HNkentv
4M/K8Y+nnn9LE1mvRpNA7/qnR3qIs/q5i7MbxY5Y69T9MF2do/aALCC9BeDLt3oI32VunkRZ/ts2
SUaLlTqM0Mx0Z2Dstue+3/Uh06mGXbfrAeCwfFrn5k8UZBOR6f0IS22XmQ4xcL3/RUNwgAD4nvsu
kDlBj6GKb6s05VrqEsJSZnyLBAtNQ6jAIkx5xWFJY2mJHxxdOGZG88TK7W4uKFhFb9hrDXxmA/ON
RprybWpcGLJF8e7WcDZ67P/kFgZ7MO/5JvGWgCAR31Wu89Wg/2U6EV0YSZHrgyw7MOhwtL2tqZZK
NbWryi2cJXovO802ZBpWGIN5ql3y7PKKYGWHm3ua4PxwpLwQ8kTn1qU/1YzePsiaBmd59skgHAEA
407pAU5vukfDEN9BIqNtlfK9IABIckX1SCKKdB2Vv7C4nzRuhd3Y+xdd0QBl1nBc+JIOH9pGEbbL
K44pZDQ3XcJr6PYEC2ibRr0j5JTVEhYTMHVNxfAEnY+mvoC1mli5tY2L97JgvecaVB/GPJ+CocQt
JLudAoy4dnHFuzW1d+rD7ycHK0oZmwyi/ydjgm/HDCFq/pW6AGNDH5ouAT8Lob3Gje7ctUM8H2Zk
Ha1FZ15PO8OSRF3JGXdAeebo4o+1mi9G16huk/zFhWQTyOHFQ860Slwrhq49/VVQXfFzXTsd0qnP
f6IFhDSX1SmujWuu3X/g0Vgdl+SrZCOyUnIkZqfZWjEGltok59MXyWnMykvxaiaQcxBNccFYQYxF
oMBSmwfNip/YHnyNBdAqnbXGU2NFnDmBRbCtLmlwlDu2r3HXsmt30w8j0W8hwL9vxz0lo/AfcG9o
+BFYu6Te50qbO6X4lo2mjk4yzqkNe+6TPDmPbXPuHAAHU4ItyTdjVg9gvg85i8V9kDYgYUJG8WFl
htuop6l3oMGWMRhOs6r2s4MLiilje0xCvfPD7MtfUBnc2rjWCTgHyQDrGhgeW1fuDNhSopfVRdeW
xKqAhS/PfzGk8HnaOahYFxNsWkgmvSp5Zny8uNtGlKHlq3Qo2aiWfyDWvBC5TBHq0n9y1yl111pE
EKYl5dUEhoX9K0a6BpxxnAc74XcvabFsOkDQ+nT1dalAEtz8kV1sFTsvZqo/S9T1LKNx4DDT8rzh
yXSiLUvmfYgIaSQJDN9S/aNFiDq1M1cdJ1jU+RD5mayJHph4w2GduJ6xHmRyDgv8S+g3cXsRjlNO
8aFwwq0sYuiwnsHAWzknLuG3LvDVndH1i1nFr/YFOUDa8BnHRDOOtFbo03/+EY9pvmeScA9MMdmh
nhAsFDugc0PgIoRgsMWA8JwGH076V0yte05tq2G6TIHY06wNYgr3gdc/TGP5MWboyvCGhRsAqji/
xvyKkp4nQ7IGmeEArCrGd1VZdpdm7H4YjRYHfpOH3JsfIpdIAcQZ7HCahrTTqbOQkFQ/PdPAbRqh
zoVBEx8FaSFIbcfH8uoIh3Um+VPsNJM3hFNHSXA9a0i85O6T6lp0XT2CIzeHxqggzp1gcDCwdpKz
wMfjNGG7t5iAVBxsq6plMq+s5p5IMlwqRIAm8073kdwmEWKuOTDPiQT7oaEW2nyxyxlYRbzYxy1w
RNKq3/HkN8+Q8FCXRG9l0pNTGSExUp0N0r5Lbnbt/TUz1So7b/C35FV3dbKCif0yefNLlYhwRwDB
j0akD5xPPEeIv7aBkVco08XwVBF4xWmnPOTOED5C9k65HX4NTmlchQrfIX7y/tv1rbP9a4awaT1Z
hDpGYXLX0kfV6Gs84q+Zg7tgNIbsoBhKoyGpb2XoBUemjQ/NvEQxg0W0Gud+Ctq92TdYyYLu4gxp
hITA8AHp2D9zhiA4mICNy9Z/NdrkBJ6X8xbf7iGdu/aFI/WQcdF5M0Rg/l3DnU+EkZ1C7Pp7i/j0
XSjaSzMAEId6gxMNXvzQ5Zj3e5RheAnIb1vyTpjFEbzZgaXjsCHG2LHCZxlKBEKmACLcZM9gu46o
2qNd2/otngmTLk0x2HSiekU+i2ZjR9nDaKgti5+AMVPlVcCbQ/w+RvI6oklDoRUjwCGo2uyRls+E
UIxa7ATTHOqwgTdieCsSzpB8hD5bFDU5N7ldHaag2AO1fBGZuEEqKynDSFbo6uqzzOUb1r1toUvy
QATcn8jZIwkptvTQiFX76TV2NdqDIRh3VYvZzGK9YnjirbT7+T6Y3acZRnI9LHsEyR0bm4E4YT+A
MDndafIbWW4zT/5f1J1Zb9xImGV/ERtkBINBvua+KlO7rBfCsmzu+85f34fuaqB6MDPAPM5DCWXY
lpyZJCPifveeWxpcgXGIUmBKh6qIjxEaFzk18VIOMZ1E7A04/rClr8nGWpQdRClhk+TF1O6v0CRS
b5IHjLp6m4rodcKLt0+zms2KQKQhR3AqcObHHj1mU/Xkw4cFqH0eqnKTluTuZYWxy6vLaKvof1k1
ywwhvLlwLdnhs7yW3PLwinnmuCkB7IyRaH6QmjCuRxAO5Q4/K8uMafencipfOvVNmGtY923vrqds
hEbckeltDBsweKwPFFfyQwbK3lNqMCc0eqIrTxMGNFhf1T0HEx3E483VMd80iGMOBGy+Q8+/pB4i
c2iG+7LSYteVPIWmnO73fFxsROOBdsTXripOIHBxnpLo56mKOcynIpEeJgTKwSRBa/pbVFQaR6oH
sSzQiFCoEGG0lzEGPFkSvyzL+uziblrPrPbEWdruHDmiO7Nr/rAbE2QDGxfG4i2wBQZTf7/kjU3s
qO9TUgn9GoBSc6JYDl/Z3//9+yUJeudQ2X14NZ2bTLL4pCzjzZjHem8GjBZ1YrGZbcZqLWV9HYz+
e6ndxsDbMtKLS4Li5Z+QhsKdCIIfrPbUZUSlYF4Q/vKIU2990jBDRmdaOJI+cexDVvBkkwb05TwL
EupZ650iUIaumonbwEK6zRoBXlawfw5r9HYLepKyPiKHKoBwDv0d5dEbgSNxGybJO6H0lRl7mFlN
/2N2n2PTnU69HzzOyQx4hz6PoqdILlHfflf96Ka2YypDu6iFRwnz1vuoundfUbo5Zg7WjTr9VZsy
XRsYs0OXeA30uWd6oqcDRQD4jGNkrBqXVI4XaDNhqVnbWfTKqG1D5SGgeYJ3OK3tHwGUg36ZSRmC
CpgK01EWtyX+uCf8ix9O24ELa3/6gzxHLfcDimpCN4U5X+S8ILLxTAyGRfszqXc/eGfsxVl7ML/6
GKul6K6xFjae8PCb93IKwMQ69nTEEVbaFSppU3P51+NbP463MsblusxoGJEEvwea0vvZAr1hT9hv
mSysWPP1BnBCt4kLfWlLn2pxrBr5PBR7KwsZ8Kri3NEYZ+BYX0O7+OiYcxN8Dz6WRA0L2XiWHsMD
Pgi3o5QhdklA54ZCT/RYSfhB5zBOHtISqi2xSmwNgbMiicggVJgXvrE5cL/FhYHy38v2MreSjkFQ
nCVqdBa68JlD+SfHkiTm5jmrl210h4FRFzN9l/aAETwl+U35hO4sYw2JwT026rM3FOW1/XdUddnD
rOmEjKS+WEWHbYK2z1W1k26mHibTPbgObexoewvULorPTs+8zOQ8SEBqmLezj6HFn5t3WWfznkNH
fjUCysqBWh4D7bb0L0cdDmWaLvhYsE045bNs2ZOO0kiIHvon6dbdwem1cXJx8Fex5ozcxNZ64iBX
l7b3kDIZhLnlfhY1q15KQQXutuIrE/ZpauZnG9MOxhsS1cVE0t6OTjTKXfSQvcsh+2LD8W6gMfoq
xOsFxK8bggcGYy6NiWgG9dI6kqvTmNIfa1g7ckWkXjHRGrq78USG2Oe/1Fkh+YdhYC7mX5Iu2wLb
2apq/M8p7T9peTg1o0OrVPVUy5BCiNADWDh0J7vlOVxb3CxoFjfG2N+51M9B9V3xSNv41j4HqDHH
r2LO3uFk4ZxX5VNW149WxCY4NLJbT501A/ruj1AKa2JX39LC+mNxPAOawfMRdsKt1mVx9MWMOxZz
H/OVb/zwyYEih+e8hpQydPaWaUv9NJv5IUzpXOtAcdSTeVcxEWamKsowfTh+etc4fbgxlyrYnDaC
cbamewXa2IsI94KP5hWKTeIHv+tw/CyIMMJtQwIYM2svc4THQc7VXoR1uZhJTmbthie2B09znU+X
zt60g2YXUWvWcGIFXt7BX4Xtw7k1WDNx2rceg8SEU/JQQ0p0rd9GmT1h3sv2EIeCfTl4I/qam+7s
AFd5SAYjpb7io7bDq5V1L9oOy7ecurUrPeT4EqSJHXh2zJNVouZyn8ZPoA0OZjAPB8YgA0Ma07+n
jnM1cndXzQ+iEtHabEk1D5ow9NwNJyqKCIP21TYyeIRIKzPO/dwevCl6EHjh9mbHnSPaK6MafSIj
up7tgPkRTFsqaxbeNmcPvw3GU7TIkzD8820SucFuCqhVwcVAKrQov1wMOUnfqR/BXMQ77mx1zCZd
PLe1fi2NB8cLhxcGkOIxKzrID0Bfgpgh49gU8knERb2xqAPZ/f0lnGpzSo3LiM9kRfFZ+hbRkXwO
B66uuAjUybapsWm5gg6R2fMelLh71Dh3W9EKupnh67+hYtHGQv6bvLC+SEQQoID9Zvb52Ko8s3AI
YdkM3DepouDqpQnOs57FwZu2xoytJ43LXS+43dq8vAvcm0eznJITBnG05lBzCI26Gwd+qlsrhlhW
jEMoUHn7yAA43WYQJ54nEDVIYFXAmhSjt07yZ8nzFR/knzwxnHs7B/cshw2EA7Z4GtbDnPqXritD
9sGW2EP7wZKVimcVUesQxEq9BD5dXKadvNK3CAkRpaXxaYoN2KPtZvoA9oFJQVoqB/U4uPD0Xa99
q2d7X9QFQex6POu+DPY1pY+B0Zm/K4o0nnFAsJb7CP4FCAbiq80dklXzUJEd7MMifBksHwG+ppwt
1QUuS7MLd7LDt1COCDHKDQnrqX2eRf1rz968Nr2zF/jXzEn7a5C3BaEm4gjm2N/NvMpxc4/fFG7W
NLFhf+174RyZXj563TDhoiT4GQ2G3kHYJxJSVmBOmuE7ZN57Jhy9K8V1pu/7Xg4pU+HYzjZoVA96
ofN2Y5dtmm5mXxfJceuVkXMw+DtMM6B10ghBZgGbr320bA+Ib0uoVcP8sTiQb7PZ06DesxUI4Fev
oJlq8B0GuZMKzp0tvvNSBGQF7N+5yvy9mNG/Kpw96zkRzWPdfqBBOafeyY/t3MRHLhFzk9sZ40vN
DlRLM6AGEreb7ngJ1HGLQ+3HVJi2Q38uCDZhF2/bHSGSBX8U1lezOnl+XTyjcupK5jezdaNjJ5kR
ZkVQLYBRhj6hNpksmPiI0p6hEhcblKvvuM5fNOZ6oPCXOCyfo2VOZjokL2KoP7I3EU7wJ38EnViB
y1oZgb+sw5lNxzbyNd1LIr2IiD2epOlsNHT+WsIh2acG5ENcmZtRNOjnVcjBcgaJP3qj/TA0gd4E
I+tLMDY/WeToSqt6dCBMb+REjW+Xb4Q9TS6qPI1+IaZWR1uruvTEQVkY5/JOWcd2lJt8uXGGgriR
7zHrz2vXuMftQluFPEsmmHgKJWHTs3DDx5bgxicoTrWM3XelSS2EWDYe+AiydWglMxpfTjCnat6K
qBhvFA3ON0hqHxO6TVECUjDrSp8QTbmMhKi3wSANlNEZ41eCWMmyjcNIdA+xtl6SwmYCVChwyVZj
P1jROG6NLrl2BcVG7FRfJkZX+wACJ22vSb6duNbXmJ2MU1BLmsZx+/BIjlAE7NDbWQv2eXDi5BnZ
aD5EaCbr2HfhSun2JYuNXwwt7V8DCyMOMe+ty1DnGDJhHx789ywW9ygwvW/zjE/vHsvBf6Jui6Gr
QaJB6qWRanoMVLjnVGlvrdQFmRVVb6EWbC8H4zEKmmZjLUdGWC8R6ACi0GHJlheH6VNYMmzhOJIc
Y2vxEjD1W9tAl9N+rLahzw46C635aqjq5lS3rmodmGIcT8emeqkwNGPwk9EtEfq76vrqSN2hzRkz
be4wbXpOBXIfUIN6mvVYE+9jlyxKbsycPu+wcQ9O6cKJ4WdxVNOKED4UEMB9SB3z4s0yy4pDb4Cr
JG9mnoQ6Zy9GOR2HPI5feACgno7HaoL8m7Fg1UBe2CujaClzvLeOdSUc764dQ5ebcCK33gqOm607
Th+dYXxMDhMwTqTxPYvg9iXhW0hbFZhd2niBUbwmA1lMVNp8pqM+ZlyyG2L6RgbvPpPdOPOIwRfs
dUDchtbfanJKu7Ib9FUPw+MY5BhOiRhupzngBafKoaOt+iFxa22ayLUvckQB6rr2HgyJt+umMGBY
FsizyGoOBuHOwotMLWLRXB1yGfTJMro2VLrrbOmfci8RJzxkhgoanv11vO+NqtuIUnLSy/dGbl5k
VsAU7hlJdGCPolFFm9aMo3MhgeOkza1RCLzMt+Z14bTBNV6gLCUmgDn5jdR3VQHbFFFb6Pmlw6k/
S3HFYGEzi+C9B3G/ohsKlg2o84G1HQkmh2cRvRlhXVypGo9JFipvmtYMdR+MRj+TvLQ3ppmCHjPs
dUMgiSijeo2C+FdhMbz0bOxlHvKuM3BrmkQtTtS/+nNhv0750oRl2EDARi6KsAg2bhsQbZpwoc6B
frSDEWg4NYgk6KxjJq1P28clXwLSqGcKeHCqfuJamtZmjfc58Nsvt53BfUQO/ijbvcYTfdkI3IyT
ElpbCmpfmUPztJ5htPky2rqFomtnAXNQAdpusnHYdcr/adTFsOdYkV189CMMHI1x4AGymgqzeBR2
f2aWdwm7dOJcS7WuC9iS/U39oF3fP892echdwDu+fsyd4NmXid6UFijXcBJbN9sTSbnaHoofZ8tp
XSR6j7K5HiZwsqLVT8EAqzAtfph+/amJkwKQqBk1y6s1MZD2R+9o00y3Ub7J/A1G9jzjtneYR+Q2
ABQ6phCOe8XGyk7h8BBsfaxK4A0zYa4Whovp5XCKMvmRDpQxmxVgDuu7z4p2pRZ3W+7FL15X/zAi
Z9iES0ha5wkWMMo/Zkhxq8YDZzK3yUYQr5A+wTSUFhoDYmKS8Fj60h25Y/qdo9lPJtU+6eQbTfAf
tFl8xNX43Dn86bGsjjNGQgJJ7AxDoz4A6wzIBtD+TaJhsVW6JSWq4qObnNfJgNoXNmwS4lB5G5E4
H8lc7uyiUyuIc9iS5vbBrcx15Au81dXFwYiCHU8hrk5fbRniKiR40DYvheNCtWU+V5aXXLnXyA+v
9GnA2BEcK7EE6500ADG5PXNJGmjAQesD3iLqZlL6Y+HYs4FuN0nXAsJyf3nRJDdtlHxiS/lCRCb2
4bq3acye00rc61E+9p3YMda+R7F/EbmLEFw0NyhUxIT4PjaNHGu3tN+DoFqHjj62GWEfs98OVcae
j6V9TDhO+qaN05WKXc41B0/VEyD7fleUmut+CM7N2HwKLL5Jn2yWb29YxYWEfC9QsQjd7OOJDkbb
kgeL4e6qI1ogPPpZVAy1SRS3JubRSFgb8J5cB9PRC0yeFhOH4t6KH7RNc/wM92kSFHXLlMTEbOVP
UljfuBjatePMVzvGL1gmT0wf78NQ8x2MH6lFNBwbFNiaJ68+cIofiWZQJa7b77zzx13S4atJ6S1r
1arGTAofMCfoa/TyXAdbQMfcbJF7ZSbW2JT2xRiMN9JJngHeZA9/v8yWOZJKI31jFVSDAu2upfvw
90sTYqiLCeRy7iJURPVPOCD68nBfRVb2YueAemqrG85DDEml9kCDiRzahu5pjqZEitEFteNbGlG3
GPpwNzfzTnnYIolN73vPuQ+6jzaMoyjh4DRHFePBDaBYRU6oNsJiYo0Xzro3zngr4kKdCaRYd5au
EVJJDCEyEz9r5hsshmAodWQDl7T23uRX+8Jgyu0b1XwNmNpwC+fRZhD9GbpdfJzxHLA8MjKyaoTX
v7/EtgS1kwzGysKNMg7M4LleaRXDluUmtY3VaPQ2tCYNHO/44tXUg8UN10spLHmyJ6hlhtWxxDiF
scsGetqc9kUXE1P1Rr437WCeuuULCB0qcPMR/nr8a566ns572Z/s5rdiI3qsbBK4skSmZxbikEvU
Xruey8oDy1VNNGJ5REaWCS3EwZNjVs1p2gewbzEzRtvIb8CLz7zdFEkKg09CKQOCrwCZ6ziTs9H4
Qo9O3B0C5mLgahLE6cI4MzdJKFe0KK5tklOVJ7+YaFVXZ9b20+Smh+dpaB+IS5fUNSBNK6NMGMbq
aHnZNgoPoQAvwtius3DDR9pziCq/8wpWGZ570ImyfOpq019x47/kU613cQNV1KRgQAq6JNygq/aj
TYgrwK0wmsk1IYG3qcgaU9ytVipH61WmYByhFzVphMWVjVd7/hX6QACGyvO4HivrMl7LLAy3rVG/
5drbVW03Q2pJ5rXAT5zbQjzjJ7OqNzYE4bHLJz4yzHqSpfzBKLDYhlV2bRgzqdb+4J9+IyvXKKBD
Ot1lWAlAilY88yOqUXzihUDkxDQ9FzzbQ1u6W8+NvxuP9K9t1TmLmcvGx5xPYR3/cRkqHWTwWw0M
cd1g+FmVPMRsku3kH4tvRydHjQOmqlksYBr+Ac2Tr9oOc9iyf9B3DeEgA/gC3gB3asMWNKNmbhO1
wZ+hi+hwYblKip1jhBZLmJltjHm6tmFw4qBOiTidLvWAONLVRD38THyMI9ioZQnZuzIr10xN/NG9
tuTzVyzlVIsOdgJ+sZn3lM+m7lztYDq4m7Dp/0SzeKzGrmFJx/FZWnlxsJCyxwpwhhm4B5E7HBf8
aeeUzQsu40eLusgtwcgO/KSDYYdxafzDhxG7Kk16/+rW/MjS2tv29Mm7DJyBLW2NYhwe8uau88xh
J93+qLXBGaaciJnYJK1GtH08fSkl4ckH/Ce4sR7JIrDI2K6nuMfbzyG9glV7LQP/nIRNuSVJ/Sgq
j/3t5BubnCoM19SaOLm3iUAarJlv0WBoPUHkPBFc3cc4ETZjBOxCCv+nFdx0Z3bU/MZPBG2f05K+
jfI8B+gf2gFM1w7FQttifmCygMVB9uRGkBXKtnjNC02Be8uqseCxmj5gp+kHHcH3NodY4NH72GJp
CmOMq9OUYAMZor1VWB8WTSoI4u02bUxkD0xNNIuw95/mD8ctjoZBsoWTGgXvNa4EKqJwmc7rGhD9
ustlsNeVGA/OhIHLHKm7TUrVbmY0Yn/pp3CrS936IBaEvg5tip+kF+Y6aN4Nig5ghHKp04aDVRDz
2iajUEJaA3uvwC3XM2Zr12l+1PR7JCbHATOTyaXFqT0PDKLnYEu+bC38Cjt+9qWw3cQR7icfJous
asJs0wSqQX/VU+3ty4xgObmkVz1AiqYOOHbY0YguWzC/I7NUploKoDemPByn8P+otKxo2nMwVFvG
73xLfyntC3b8xLKDcZmxyifnbvBwXj+c6qB8BeN7oBb4I4rqL9W0b/AWwQgsaIJxGsI9sy9nVaif
dkDxVFbPd2Arr4zlbiY5/6IdXsXQXTyrpbwo3495/FVqaImZY4EDtTlvxQ9xxZtCEpKkPKYWMhc4
7MI/dm5hUoxOSi48jUr98fvwHHczIkH/QYgu6kERygqvVV0SyyaFvqqM/qZCR+4NlTSrgbLCDY/C
rcRPXU+VvRojXjkyz0WT6rsvwEcjFfoSzyiSBbfjYC8jiSJ74gryuaIe6N3mgnRqbyX83IeiaT8P
Xfjk+ERJ+o7DpM/BGYBcQak0Znwa7qf3DnI64+rEwvMKHuhkxgbaf6Rc8o42xtzomgTK3Iti/Ih0
0tNjEK3MKflShMwm4uAwzlGOEoqZO9+KPvuMpEESfjbtogvPud4Fi19NBxORgDDv947qn5F5z3Vs
aSpysh6jXYOTOAUegyUutEiwmfSn70djeOf45aHKAzuzUv+cO4SMvMa90nhqbvrR6Te9gS6EpQur
dWdt60Bdk0zxXpoQSmxP+/s+C9ZCEHQxxlxtpD/9KTHOph5vmMomkvz+G24IIv/g0q6xMdxS7Wg2
SPX71CHcOWLWqynhyWXizDawSW7gUP+CgMmMsRkeZBsR6rDKgwydK7QItTJVfuMyuooG35Vo7qS6
74xGVnqoq4NlARzP8KWOQ34OOxmvg8qfjtjtjk3H5awzBm5eOxxHRM94mqgTmbKVz52zSt30e6qi
B5kyY1VivnUttnLUMHbWBhN4+hgpfXKZd3Uj1YHOOmWbi8Io2RsomCzVoI/AxYjdTPPWsNObr0cw
rcgMhN9QMDvkZd8rPos6foyl7SLr8HvwWT4DN32kNBprEUUE85DNR6GLt2Is/RVzaCbvYvxdOk+W
M3xr7ATM/9gK0KC0GoCoMAwA/J6UmwILxMkN03daTq8hg24s1lieNRs2qimbq08uVwj+oOV4Jxh3
ckcLZ0qPKi04EwmadRZ/xA4FvnmMyU0Stpy8gfZySHe298eWRnbtGkj1fE9HQp5McPeGeGr6xAdV
PLHnIHwGHU489QHkJVXKO5rJfSDP9VtF1q+YOoMZYxvJfJB6EXRuZJbiNM/zh4u7TTYBJIPJ/3az
54xEMAkUbKWpiU2hgVPz20RmqthvnV2b7ihVWmCY6/JUJDQFIC2c7TZQa3tyoAKaHL4yYZkEJpk8
QiJ+Mujk2wCBeA3s7hZP3orehq/QsYD12rbAaczeBX4kAAg5Hxv4yk0i1FHRMUfxasl0XZSbpjGv
BiLm2mtiSA2AkJjN4PvgpLUesW5uoPQCgJ/i6yRGZ5W41YOvOY2mWfI7j4O3WeMmDqr6Fg4N4mSy
82fAibEuM8qRfkX9RK2BU7zhgH/3UwkLSxYfSOWU0GeLna69tNP41WagE2U+M5UmBO8gM+5qz7gL
ry/3+ErKQ1TXN3qw5CEGynyWVfeM243lpQRvYXsHQ5M2MS10tL5YtDbH4Qonjk387+L3BvAK+gWo
S3zErovoTpBmDOiNSIxjXRdvBEahByQUrfjRp5x7yqO8HxaFDOusRWhZop/tyLki7B99gtTKtH5Z
kXmpsdLVjPQbwLPZeIxHAxaStigQU6C3pGPq1bYMEoKfBbpWgGpRVCJem0SXiDze+hKzIu69s9QM
idGamPHQP85pLUuQ2dm0g8Gx74jPgKt7R27V7zwi2uBM81M/U7htsaLLlqVRF9uYicZWxJAyJ0SV
RB2U3+/CMX51Iv9H0yZEaojjG9x1fmSWew00lXUbjKN+UV74bfHR+4uyYFgm8a/R2XSkbbcCa6OW
83ukfC5SA8+VPb81hfvQtzeaPxh3Td19ypkcqkqyjyiGg2kwiezj8rr81/TkEQGpgZGpBlbrGEpM
nyY8zO2wpQcEB4XVND9yXT87AG2ovt3OxrKtCFBbCpbedZZbX5w4z0B+cmTBYl7zvu5nnyxL64gH
LyEx6wnwX1ZnMO5mrRHWvVPXOYnfppgX1AYllmJqFCFUOEsdin9wqTAzlkrItXAAUpfzxcLFi/Fl
uJemF24QZ896cA71MPExsOk5lvI6lWmFGbuGFZzL32OYPnJC7QBoVXQ19nxCzgylRhYHOB7+qa7v
UNDpj4CctekK7+xE2R2AxaUBI+tpM94iarOQWyTk6DzxXsPIWhsAv3YmWwfo8SROO+u9bbmYVQlY
00jSdzhvX2MR7mOOksepqIZ7ipPUtGr6vz3rq3LAnXmZn2/xCrBJWaI305tAsNh0LBbQlLqZqtEp
poe4BJfV3vsw/ZP72a1udLQ1i5FthDkdJrtKN52AKFprltrB5UIIavb+rh9sZsOKD4XX5TumWjwg
kEYcO32NfD5sKLPrymtPjuqyAyHbfeKzLV4oflK7yFQWxWBWcDCmdzquo0MY2icIDm+xQska4+aF
QMx9dsWvRg77gBovWgDZrNfubxDE67qbPvJKXad5AVF36kkh6q6bxn/C2gcPaV5UCWxsnNx3f3du
cSzeWCME+C9ETh3HG2be7xZkQSZYA54fLOGZzo1rBPxDTao9MPZ9c4EPAQPwkph+vEAdix/aj1mq
/P6M4UBvsqnZAfhomFh3H+gz3Ym2YLYMgtY9zgerTgmErxk8lkvxMrsMooJJ+ytJHXs70Rem3PFc
urQaD9N+XMRomHy3asx3k8/+G2GaSRPmGAaA90zVlyTSz+28Nu1q2NvtwbTEt4SU81+NoP9P1M7/
j0p9FZjK/zNyEx8LLb9P0a//gd1c/s4/1E1XUMZkKtPVjNQEsxx+6x/qpkuHkyccZUkGaa4Gx/nf
zE3rP4QFLdnTDt2iUnn8nX9KfdV/UE8rXY8xEJ1emp7a/26W+qfl9r/qk//3lb4L1vNf7Z1KOVoo
qZSUil2FstRSHvav1lsjmzsznTzSDU3hXcCWQFizzqbtXGTdbBwhp21J9wejHze8RFKBh6idl5BV
89JPA5uhwGaXVd2FYUwHGrXfp4qElOMScUuyx1EhtlHvsc8nyuVz070Fs2N86O9/veH/vKp/d/eK
/9lBpeizVZa2eZdsScDEdnkj//0qQK85dtK7emvN6jCO1nivGSBRQILbGJO1r6k8C6R3Szhab7KB
R03e9Xianci7FAIRFhdoD2a+DvZja324KpYnZz5PZZs9DZBa/u//XIuky//6tnseqH3edS4KPk1z
6er919vuELOgOaQV2xLTs/KDhOywNW2qLvUP4yDuaGP2KQisfdj6KCAlRqBqsd8NTfqBSVjt256d
NuObk8q8E/leEIGjRa/OCPdBiPRPIozqnPoOMQzUtChsiKjDKPa8iErvyNqYud7OU9BfMZZdYhom
DtJRZzN4tiLmDV7BNid2svyGbVRhETdhSoG8iRcafuegmBctDl+Xx23u9V8R+Rcm579CSaGrSoNv
u1EfHWU/CLMsdCC+yqcpnG5uaj1qGRi3XPUST37xZTOv/TDc/lV9eI7h/DRm4xAt9OA4IFtK3VKI
cjxsqw5ZwCV2VDtfkp32LozAmVwrm+owgH8OBRxzcBmc5DWqJPizhJ+85PGpVNoFjn2efK/e/uUc
hJjrvYTqLE0+GDfhlkjGsCadvQetSdOESg5VNb+MTh4wty/Arfc9Xuds6zTUf3VBVXCwI/vsaHMb
+OjJNClFLAAZ8ZoufG/dmTr7jM2GNTo/a5MBPXbZDXPaX7bRY289godajfxzGDe61GIN7XvYJLgs
puRJXkSb7TufsqpIqDOgSTx/RnCTnn/3R5oPcBcBgPAmUtpxQMptBgJflsjuBqkE0XkVTtXypuaO
9QdtdN8hVXt1d2lILjUUT2DE9LXoL85gmBwP3+cBfpewiwKlxLbh85ALZM+jV33GyWNoqR9L3b+p
GfBankXQxZdIeQ0y7sg5geqK3lvTw0bpVysfGfr9SFoseqp006sT2wfMcPfQ6ry1xDvOzKdt10zG
NjioOohAPtTogflb2JvZSTFNWnmcBhM/OjWxzR6JUjEcbVl/i4g5oarj9UzL6N6MGKaMpN5GIcy+
opfVD6c1d1pgRFD5gm4Pe7lhHLuj7yjfEQCnGdUpfg8ie02Monpr/6gwfMFecpcQPiesFCtUnXgX
tdh2xIThXOfgJFdu5GcY0LP8NIdVP7Nh6fNT12UmhUIp215v2oCyWWRZoqboFEOzlbX6g4k7PFcm
IHxtXdzlyTMRb/fQ/FDUm4carsQxb5gUVjd/iBLKYuWlmKMfGF6uleW8RQ3VHrL9ZLdpZAsKdHHP
yBenTq8Tnb1yOjLhxMEfLYVf5CpjxESBK4ATA2nGydvprn6jHu5naZuvTZl/mybOlq58bODfRjzd
hCgpG29gMDKMwLmdr1P/mOa5RYKI3mCZ8oPBbq3qcEBvwmrXAYmiNxThBJULwu4F8kdPy9doe48m
I+V6iR1gDUFPaZE1nMcx4nTF6kXOIjq2xXRBEfPXkU3dkwd2hkr0d+EpoOuyeWITNFETlv9CeVmR
9yX6+lZnxuMwflY1TWCFkjuSRKdCU+WMVtTJTK5SiSY4mgscj2ZPeLh7dnsHO+AuHHPfOhYhpump
I88Wskf0s49AcuOGwv2FFyUsacTy8W/F4keE5GgGlB5ZAh+savMDHqO7kzk5JjPMM111GFPrTPb7
AAv3sx/KW4b7H+G23TJu3huYz2cf/aKhFPagYRHgoYH6tkbK3hcd4QyH58+KjNEl78ZdyRNjV6Tl
V+2El1DUFHdM+msYfSRUYkhDieFKuPYXWJNPrZ1fBQEUTcURqQZhITEkwTZXNaUEprgyjLobfkfI
HGsnyewSEnPzozI1qK8u84HZz/425imEVVWeg2RJGTatu3Hi/UxZxguy4dPf2pKZqdT670IOjlUe
UxtYMkHsZBeXUbsfZxunYTue0qjIkLGQGwixj4dQaogo7lJ9mBgB88r0TNxn5icO/bMuWEQIFXqX
BSeA3yhkCxDQJYqkY/WZpoUD7mfJ6OAYhBP5vCgNP8Vgf7SGVT9jeQWQgsublzp/w7zgaYrN4zka
fWePrmscmAAxqU8Gwgi0BewcMieMza1TFqfJYyJSvGrlSOo8BenFq0GAD2/5nIEMH7kdS0YlcM1f
+cheSte6czPJS+JTPq44EWTEfLKqtB5Ll7Rhx5OdszL4qKBWBpxNKd+1E5B2nSNy3U1FaN++hL7R
/kx9WhKWzdRL6OV6oyImtj0TqE2TlMPNLluQuW6RfAbEStH3s+na9SD4I4LnoG9hXAV5Od3QeySl
AlZ/TdMlvAOM9GyheSGke8BBOEs+BQmQCre0wi8m/sR+C7N/KlNmOplJWi3QVHPMSWFAyKLmw83q
p5zJD3eq8TJ7aEeDP79Ni5NwTk33YbSZaf0neWey3DjSZtknwm8AHOOWJAjOIjVLG5iGCMyAYx6e
vg6YZlX1l1Uvure9yMiUIhUhkYDD/X73nguSVfpNdlXMur3GA1JcbdAmCMeFcVseP7TQA68JvUCA
kLRHm9b7zTjMihckvzOFMjdKhvVHpmGFu5RZKARSjEw2D3k1wcLrotnDIR8daid+1HEheYxth41d
a/XNXjaKsggiz85vRraUwc24RkrHKR/yGQoPlHi/h7n4qkrmk5O9ZxAJjsdw2n09RDXLd0KFho0k
mTY3PA+byAGoXL0USM37fJlXNYXgAQD52Gvxf5QpE66Yhmoygylj9/5ZGfBG1PLChep41ECc5sCh
RrqkXETtGdIlbZNhPhqAnvanNiKDm7QdtyCJT7RIIIha8FRP2J1nl7JHnNs5UNWVfbGq5mSF4BGA
06Kg8ofh/54ITZIMPEPJbL2EoI1PR59KW+lgMamrIlzhHdzrhIVdCne/GMl5z2DCh+aVVpd9RYl1
7ZbUeeiYr6aB/owgsL8byK6JZKqsa98OEhCW2l8STBEdXMSUU1Iv2ogzNDHJiqgZuyvSfKtCxygf
db/twrLq8ThvAsda/BogxtM0opQK6u+KfY7KfnhttfoZFw3UY3BbQfKEObSF88VWhPnxGpMnBo9g
NgCl2F4YAwnT6osmjVNdMTzre2L3lfhrpDAQpQ1dm0P8nmv0uYp6to7YYOqxJ5ud7IyZng+yn2XN
FEnEke8kC6jAhMunRDnZTRXpWoEF37qPrRE/MVXSV8kYU6jKLA5v4EGnMlWhUXUtVPU36IFJClLi
c5JCXihQFTX7S1qSSjmdHIiTptqxaj5nyFFz8jAS8Qy6W91JizCm/ZKL8uQk6a4Ma04Q4bTtTLoI
RmbkdoXvqNfsZ5il7105QZZgWtbJ8jUzgnwFLfsN39dNa4YdM5K3qUEWimBVahMExsdKK0lKxpbr
x23wVfTj06i2+6p+pZP0J874ZsglP3M6o8t2euCubePQT0ASmg1WwoFHYIovex3PkGysmAUi3Lmp
0qzdkfzeOKIP9fJNbWISUSX+CjWArpw89GqFfOr6WJuo56nAKMTIV5Ca553GyAAYEW5YWrkxEpMi
xDLlc6hl65WyWU4T9SYbMA9FlL/KxGJ/0KP2Du30aBnmDTG4gTq4ZUSzNRVynezID8JoDuzw0Kg1
9P454DuhpVocpOt6pp3+DTAGMI9LT4YDmDrfM3oAOz7nX6USY/+qwAQWk9yzAGq6tR2Xy8lw+ERs
Rz9Tldl7GUKG0ZxnMY3zNU556ucKh5O6B/IBOBGpBT9MQBgFx/pJtavsNvShutVqx9o0QSCQ+XhE
B3ntvLWCskbqZEjZofoyPfA0wg5rt3CrU6qq3U0rs3MEU24KpPGehaW1n4Q5b7qmE++pMvt5XrzF
2byAp/v2Kk3xVp7stAzeslQLz6ZqCSJcfBgMWJl1DibYEvZRTxKzhdwjsXJ1mwl59pK7BQUIVXBj
NNYd3Jw5FlX1LvpfwBQrLSZflQYObWwWm5ozwC10Cn5hO4xUEZv+oE9/LCvofXMKT6Gtd2dlMC4U
IVE1OlRPdQ+bwmn2rjYwu+4wu4TNkxrMxbP7CMXzV9Xs9DKlrvICYf6ZCUrry9R5CyurPNT6yC95
8qfIimA3DHHyGOpszuegNHZm3iWP98+Rat/QkLgaMwE4mgjxVsRgL9zA2LmJkBcDHQHNkYwV8lM/
uW9WiRwWBnN+dkrnwZ6bW2+4P01O/KfKhw9ZMA3sZyysc1BzJJrVDyt1NDK6SXfR2fLWhJI3DilA
JtU6B9S4OEmr6dcE1rN9NRM+EM02V+r3cqis81BjbdYH5a1Ku85L0MVPmnB3kKoUC5W9aMctUFiI
4wrz9/vuiB4CFuI8NY6pTmoClNYFXyrpmw70MvlEhcsIhwC3eNra4okdr2UxLDc0W3CNrjFu9/uG
ChwvKaLnRHplnsbbNswvNg0P1ynoIR90ZYB7JUG/W760IJqxSQjjwFDhOfZYNnnMYEjBE68XZxm5
3fa+W4uNrt/zptuB/sN9B99QZtaW1od+GxJFchKoGpjv6bEmVE5G/cbaWawrEKhAuQ2NSd6cj5sk
tfNnEb+Ccfb7IsnPQUEmOclroqil0/xWki41ohHjmgRMc0x7BBSuHlqrb7wY8PoapAzSgECyLdDo
Xa/nOFstse8HhwlMqAlgbuoDcuKDuyhGIIw4QU31Q87Vd9a6LA8I0aQ6DEOF+HwsIVAGkJcdRdie
lTGB7xNkGUfn/yj0et0njus7Fer+MOXfhax/kVdpJuRWXM6rue0066Z350vLqzhK6GRNHD7Qi6M9
a3nO3wI9QhjzYVpkn2C6ZqF77fV+cX4yDpkr3tm29u9v/TAVwNZNSaCf1r1iBpyYR6kL2g8/eoyZ
ZacFdezHrAAzY7Nt1yKEp5Kf/Z/3UbAZyKkcOSYmrviWsWmsN+x52AmHnTKsQ4fiubC2r/dPOxaN
xemsQCYH0uEKri+HmQMmCIbXSSBJN2bm4MsJygwGH2XM9bWZgOzGnPB3Aqy0LmbaYENiD6sgHy/6
nNHaVVQ/TWwM2Naea/PZZAfOONdd2F0qrpiwiv655hqENUyK5BYFM5FSpQeXzSE5/g7XJ0Hfdjdk
SM5sFdCeKqhKQC55sMLr8PKof1UEuY+2yt6NXGc3mC14FiPYFCl9oslkQI/TKhue6XSIyO74JCXa
vTn3AXYajgZjXvygnmonNZWFv/gTmVs9uMDbVyZywPJ+UboO9QrsNvq7K15lid+d3s9dzyZ9HQb6
oUhD533K6l3Tmtrz5JbDWrOpb8c+6Ac5BiKtU8UF5AW3pg0qLCeRssprei7vS0Ie6clxKWwL2zZ7
svK/VeA6p/tNrpnmqQa6R6nXQqMgfVMZ7psEKyQU2T1Fkvu/NulXr8fc3GLf6M/jDHgkhrmCRxoE
LWuJhTWm+HP//s1Aa24KNYl5/l6OnHliG1VfM7onO3KVU7fcOxhQ9HVUsCyVo0v+Loj4Ps2aHC3m
P4Wy26MMMBY1NQbQ2J2fFUIDh7pc2guFek6Euo0pojmN1hPsU6cXYl8T1CdgPwtkIF7EXHW/s2Y8
pGOCr9Gs3QeWcFoJk844lsoTdorQs9WmP1QB0C4bksjgZJy25U0EUXdUg+m3bQ31BBKWgwct5cSz
LqoBTq7VFvp6Ez62lRr75mw9WaqRA4lm4aWxI1cybd8E8uf+2nOdvTX0LN+yGfTnxLSeZHx81RlB
jLignGByNhn1zlgkJkrNtb+R4ZRbdbkMjI6mU5VRJt8eHLTKyXeOW5XnTKGemk30TTAkKyh2dnjQ
ero2Fz4Tj/YSjOnzEijBoTxRTyNl4sWYcrUOXzXTm9CftXHkfdZnUg7pKSICd+UAzUkEnA9Vc/59
3TYi0txOxHHNbCmgDkJjHWOuXqtJYK4xuAeP+tJLFczBUehNu0nyYJ867EVbHMA/9Cw44iKiIDm5
aq2tJol/UlLltBcVk2YzQSSrsm8nH2l3nTIfDANmpXGYjpVc5jjYM3FJmih8yyrBBkt+pL1xZLJU
7HkCuqds/pvVQj2lZvheZe2w4+yVHGWPY86mUQ7WTxuvqRKiwmJgHD+0acBpWXzdYwbhiBpT6+FJ
TJR9olfedExuUhmv93WdygevVrPZ5yFDfNmJe4JwA8Uwy810v2MU9tXJAPy+Dlx/6pPMp8HkRajo
k2FNh4AaFVdQYJial5vMBAAUurj7XAwHK3RXYw9d9wG7EddB392KhrBQlZBDcmk7UAOLxqgI+H/H
3tQfApUiQmxL+7wIqaOMl+quPOo8M4Myh9ehOQ0dkN5WJUrVaITK51hdOLMJ88XlMsqXYUAB64d+
7mKHRkjdSlIwwdDyb2eioELLOnKZwI/fdPtAgQqlG1QAPw3fwhCR1xV29ByIL63FjIRnr9kPlvEB
1b85tDxIiaFPOyiCJgs7F3g8CtavDtw//o7vdO61s7Nsj/Hh6UvmLVteQtw85qrl7P/PK6p0A3OB
FmTgfUuhJB0TS/oiV6Oz2N9HszncfxAnyyKfm/NBs/rmA1IgeqpLLoMnU7gBFaQdEioQPMnQ4Fgp
CG/AAKOniuufyw/yEJDIYq/wSq5Uuy4vrcIMOgl4UihC2UPOc465nWlLFTAR8mTgeBiY+l+Tfq1z
VTjDGaZ7tvgsOrCcRrdLQ9DLSGRktZfCLtaKR0XW5xSpsa/FcKrD5YTP8X6d1KpOrCLm/YmbtyBt
xmd3HyxrVmho14qmxMgJLpHNYoIg8xDrNj1f4fwoUmSqZfMyGtYHB/VucbKJjSqj3iuHqb6xJOyD
UO+u5FpDKdRXJDOLG507yCSltcqaZPpJB1pjSia3lVSvBdYXJXSVV0p75tV6CtXyMZqWCkSzC3aZ
Kj/Dgbyc0o9XHbYhahgCM67P+XB/4Gtl5QN6i87xt2BsfZkbuBjTwj5UYI8cChV1xu2wQgaGUgBD
Y80mjoWMoCOls9Z9ylFdB6as6dpA/7e0KdtqMZb+GUfDhYQZGAgNPF3xm7m2tg3sFAkJw/GqJWp1
vzeFLanmiLJtlo+8U43gTcf3aPWMrI06eq1rktXKuYw1eWsxT+d2EuKjGdSlO8xecNL8JYMJUUq2
okRrR1yOy+hYGDFkyaZ7uG88p8RtjgxQ2AnM7PMsBSddcSnRlCkd4TIvotA9ucvmkW6ceq+E6KuO
Il8TZ2boQphnH6fJThmn6ifJeKzbOo3oCDYvpcwvLHD5o0IGn8kBDhOMu++I7yj6mb4hIWsRTRpu
BZpUjrxP3Gf8iQbqomL6wHnFSveBVZX9Rqgj1dLzROVqUa8q6uZ3jQkWqneseR8brU1DNZ1hdmld
evHW02NwC8r0NxwYzzQamNP7FkNzQ/FiVvxlCADXu4YKOZDiarf3FWpAOR9rhHxyzDUpteW6CjXf
DorH3B1OCp7+LXCiBw06jhlU4dt9aYYeg2YiwvwUIvytpNmEvJNepdvNWYE7goZEm0E/xg9GZYzX
ccwHv1KKycsTewXk2jgzT+jRxRMV9x3FQZVMDvfvTJqh8eoOzVM4hNcQUfMYJyYnv9QzoBGs71ul
1HX8jDqUc7s1lmvF+GT2dhqpxzlmktpBGU1HGFlEEGwpr3mfHjJL5NdhYf7SYMDBnExeaUxk9WLY
8Y3J5AUTAX2xuorbHymRNuxzPre/qYUr8b7fIizq2Qq2QMxQmCFijq4NHctzI7bZUqjWN4GfC5yI
Q3Ds4M1vTWgYa3NY6uj0ScGUjpdtzgjVO8OrpUpwhzap7rKjBWzIXHPX2KQSIDmHk59VWn26b95t
5vLb0cEdttBvzWne6EF+rGlq51TY/BXlrO86Axq+UVf7qognKJ8m0EWIvEVQB0ebdoEh7pythii4
bkXz0ijIGSwfSzMLezTSOBHw9ShAbrBC/76HZ4gHFbSUVBFPZMD2dUKhsqngCOw181VwXl7A3fWu
Mz9Rc8wX/DhsHlN0Nb23q33PYcjHt5LtHTZ7HYz0vUuE72yoNBGay03QpP0Tp32x16rhZpTTTclc
CfGHYzwOm9UA/2YXJzQR86yPdl1CHSOnp/sWN8LcUfXTRUi80vfJ933RKocE1+qay0ZYVfv/4Pb4
/6qjVRf4D/7PhpHnrk7/TP+9o/X+Bf+4RQzjX47A4GFbwJwclFWcAf+YRXTzX5YtbPjSFqE1w7b+
q6HV0P+lqZg4bEMzTIwcjvafbhFh/gtEs0Gn62Iv+b9wipj/blkAYyNsV3UNkLaGqTua+B/drLJu
e5yRWKRrx+38DoK0PbUEjgMLkpwdq3DyZCq/6ITHv8QFaW/a3iASjAINmRTo2Yxx4Ym0l3zAw7HP
nJcyvkTGXJ8AJ8CoM2XMmsds8KCyrK00Nf3WcZVuc6bFB6zGbFii39oBlIKHbyjWZU6Ur6e88knN
QSk7E5PpGcHovjWvmSaeUWeAbOQaIIQenkfUmrf7b0JCYiQEnESW1d/BdctbDIhzVbUUe5RskadU
73Hmm47XQ/dyw1o9uzGHCCVh1kQPyHcxpOf/dgX8rw4W4989LMvry+GeYl6N9l3XUi3n3y0hadfo
LYYzglkFDABrmffjywwuta4HF+HIaomFUaPQDd/UJGVLB47+EvXDNwSqdVtZ2ZNOBA9FMI6u0iET
oFe5A/AHcEGD5R+qVroMN/TT/QspBTOeq/Cs14V4GfVXR+btkQFb4UHfFW9GNF6Lua5ucgKxOy7Z
T14sfX//2vuHqJTNvmy2iAbjbZ6L0MuI+fJfcJDJVprHLI0PFkP851S+DlYOZDHrkp1mhPHTUlLG
iA5fQEnXrUnmDAIY/Ik3AAfpOQqDAcWaXrBG18o9CWEQaq05bPSxGF/FRIcO6S+xNabOeilzb2RY
cYqWiLUQjF3MxrlEZoPBpDAYZzCFs7Zqr68d5m7vbZILrNfLH9tihSFmftA7EkSmFe+DNGHcUvLm
+iVuwnwLsRFLTk6qTQ79mykmSguEHoMc4MMyGB/qbhhvIjLslSEwM/ZSVc6VOSdreiXnz94FQeNQ
CpLlTbSLaL3dzwI0R1j49x92TnP9kljpHgDJMezsiPcVtq/ZNNGBeiuu86TCX1FNsTeEXfSR8JDa
dRnlqWYaRh+K2u2KKOGZZU64Nbd6r4oz9TqDOTXHOEemwjWFmjgWGA1NSitqM7iqzIRkZxjnvHM/
KFPsT0KjzwrblO7r7Ww2W9V2NSSqGNCqbauH+1s5G9S12VDk3DJU/gxT+pKoMAMqEo+x3dpncAH2
GdcVvAcbcHtgmsf7L7O66NpUqG00e7wYwKf2bc3x3I1CkyPZ1qykccnzdjixdccYO2J2bQEBlkGj
nANOjouD2Sh3XRN+jUCZydo6e7rZ7XOrwDKIW0ZLqE/Go2E423GwK9K5fIQtJdqPjkGPe9Q0PsQH
sK0DNK8KlwnztFGS4B8WakcenSHjXkLF/WCOWV/uR9+xs5/6SckuvQr9oo95OK7HHxHpzUOZYfSQ
Au9pNZ4SghJk5pt859I0AhZqxu+7ANRonDFOYWT+9motjtjlMdrk6ll03U4PEnmqjP4p10L3ifpY
Hvf0WtCZ68cam/SsniEyhtWj46Rf1WjZV8XhmxiZyXyCuKJe3kGMLKuzrMr2Uddch44JyCDTH7ZS
72blRk/G3EKp4AFz6nv3pQfL+Zrgt92apYiP9aBHfp64T0Mloie9li+aHB4D4vWB7Muzs/wSzmI6
0le3BotSXig4hck89em+cfpsL5yBzYosMUmMs30dTSpnG+r1SP+NOx3izsGCoHTWFaBdw2xRudKO
wUUmtXbBFCWXD+JK3VLb1J9r8j5Xuhv0jTZKAlPLH5jUabpJwoUtwwIC8y8C6VNo4TN7ZNolzdhC
kVe701iOn466yLZZB2cQQLWv1Jpz5UHjXtuSM+9EV93mvz4X4lXaNXpM0dfyv4giDgm34A3rA5CQ
uiiE7w5FgYpWVTReodKky7kSL7h9NThl3n8zIyHmlw0dC2VMGzQHwQwXOZro/b/++dyoUAU0C/Vi
qgXjwrj524LPzwDMfihQX0GAVWL3z4rsNk25VhiqeOOgdx95VnrMgQffrfWJDg1YFmaaawBjMAIr
GTiIhGrtxzQ1SwAJXe63S7aphFAF+yAv1qHlvEXotJ5i04xqZj1LyGiQKLQCsg33X7qh+HCCFghZ
jMG/U3RfNMpjGzoX+E3e4BovSusWG92pXvrm6Fqol4ac37Hg3xIjPueEli1Y9owOD1MWHRuhe5Ex
Ad98rciNa73iuwYjRJtPNRa13UwZ8HFkhbpDOqOshWyCrnCUIc6bfbb9fB7V7K10ifEVrkOas9gA
7wUSpG/dsFg7wvKmtD4oxBty90tP6i0coO3yR+ka2BmDhWWwvV4NPbMfPdJASFSWB81greK6I0vD
3lzj7GmT5tK3eiZ4YiHNZazw5YR2XO7VId/XcX4LrMbDDrrKaRgqGb6sWiZudUz5GUwCciPtYHLu
Hbai5qhHFazdBXvV5Bwm7YXcvs2CgUR8CX5oOzOuIHi6lbHN83I6a5Ra6oCMxxCEUKnAmYW+ZxDx
QkKLIr8tw13QNQDL8Y/RaIG5Y91Fw6nP3OPyIi4vxGwrV5ECYsPo3gXQjmzLWxzoDdqwDVbio3P5
8cZ3c0YxiF9V1JpCUVbsHNYx7GC7Kv1Ik5z6dbJteKhYuLLc2TKZ3NbVlsEsmK7hZCiIR6PmtYnh
x3jGhrmHbMXvCTIjAzoTTHrsm3s5iW2njJvcNc7zaDwEitzj+of+kb5aoYamVp6bmWCnOmKYmNdD
UOzDIIEWRVNcNZyCjt5eezwqlFXWS7gjgc4448LD3xY3DK6qwiMIhbCJ+sAQ2L7qMfCCEYgBUzid
xgURHZ2x3HfBb1YG+57LJS9i1IaAMggsryAJDJHf0AE96hZY8zYGpsEJWapRHIrMZr/Udeg+ldci
YVahfVPDxmsJyBLlXQ6WzmfE36Zybak2HH3Ou7S0os/11rqCJhCpBEWcvdnGFxoptm1BCTXtODzV
NyE8v1Gt12M0HEXYP+hO4WUI5A4mFKd3Hqt6HxFyyfjBviJ9obk6Z8vJtxhAAdnL7zxkYx3lnOj5
O114tp2wd9SxIC8TS5ekWyATDOHfNms+6b7cT010ApiChOl6wYYWgB1Dwp+KakZnqZHCn9GbNUwV
SXZT8WJ+KlxwjEIV2ETmaxI2cM6Dffxcz7BokPmhAmohOx6unMxeVr3w1kHm6ShBGepx14Y0Bydk
wJTJh08D4bTfpIm+pWfyqZe/FWygqK+3VTVsgtzgjB/7y/UcN9OZMpDXRhXHIJ6vmZ7AU4w2VUbQ
uPHCNsesFONsyQl9N3SVWv7yebe2z1imqBbS97nVrrtSPUdufUg69AFu6CUpahArF9b0YAC200mU
L/9uVOcUj6AI7eWgcs6BbgkjOgf1eIDNSPFoCmCbjDdv5fIeN+aFIOdKWrGXOdNBa07LmxzE2R4f
LA/AhmFxxKy63WE9fqiYti7f3AD4c+zHg6RtbZD567IW5u50KTlYNO+RhlLFThVGG6UO+S3Nu12n
qx/TAIJnW4Ql78N0GWz2pZo3Td120n6W9QwXHV4DY7C8Gncvc9ST6SSsYsBSbSwrFBiwaQNnM3CH
pFeN0SANYdtRyO2giytqE8QZ9x1jwkGMyXHG1TW+127oobSfl3ehXTwpVAgQSvBndNVAm86YwjdZ
Xbz3JqQ3/jEHvqw0rsT2YahK5YcHrT8U40cTBhfm0usms16CqvRyTd05JOZbIHssEtTC634NfFCZ
uXHC5jA6YkvSf4vN6gHxdB8WX4Ky1aK0HkkGxJtCoOkG9Wbog3OXKM9l6kMhTmV8KsTglzz1gD7u
qR1Z10C9pckr1U1nHIaP0saOA4gsKLHQ1yWPcoJiptrvU01j2MKsYxa7sDA/zN4653q71tuNTo2W
kzPGYFuDtahQ3xKci+iX8ecMMnKaF+LO4FDbPb3gDmzS9BYQw8ncjKMuL+Zgt749ggMmdEp0U784
MQpV2/FaWe8JIOHNmHanOBw/Wq5fNKr3gnBTjGtdSuVgN85T08WngUl6EX6K5haE7lsLUYQR0oNV
VOe6so6ZVh7IkW8ntzgG8O5ZCsKPXCleVAWuArVTK5VSEEgXfLXxVWrhu9Eb55SGZzwiqrExXJUC
5WdFj1gR+10GBz20d5OZ0scwUcEwO/aLjDKvmOhyTons4ka2N3rocJHqN3DemypScyyx7h/2+rRF
DL+u1X+aXez1Uy+X3hOv0bkLlfkTmqFQeZUFI/vRSG9/wBicKtX6xjtvrATjPU5GJ8UQWzm1Pgr5
zYhFhJlyPqIg7h26vLMMF2fDvFxIaHi2tVhhn5oRU6LE0KI8G11zDWrtsRuAr1nPoRO9uJDaU0kz
YG3gK1N7utKWKudKPmJW0HJyd7C9TyFFf7LQP8v5nQAX5kFc931df9IEfaoj9Ssul0zg8EpQrGKu
Xp6V1H5uLbijUbJNY7njmO3DhfE0U91Npfgq7fCLOdsJLoYvGMSFcePPhXJIZs/molrneGxR797J
AeGesytux0tU1U9j7H5YVgKsWCkOMa3D0bEGT1DIkXMY5nyO2aV4TaFT1Ib7qA8JyA+KCJxHMWXn
FtkfLMUvNsRDVwd/1ZQwn8LDtUyuJja+caAsgvWwZHvWuCZ97Ys4rx1G9dlUm1uiTd/FmD9Uofto
sv4NNoloJtHcnfGsvrDHhShOx7W2dNhxlMq1V1dS+6e0DuL5pZH6G3WmZsvmAXPcCGMoLM2PMlvT
kbXXk/EtTuR75fSPXDOvbSmJsLIfHyK6EbLfecTno4T9umubncWNX/CE7wtO00Y6PnCM2MXUESvJ
UQ8+tcn67FwLEFz5OzS0rfXBfEm1ieSJM61q2hZBj1+A2sSSRjLch7zfym/L/mFl/LYY1rFFARye
HGVTZ+pPWQM8C9pMAtF1UXQbPxOMx22S2NS2w7jwBxxZXSh8No6jdkinUUc6IuySuGejI78cu8RQ
JnA9g7oJU/Ed29khxphokKZZpT2sgLbBDt+lx0xXDrNOeKLsygeZG6y0HMB8WAxr4Q6bZT6+lvYY
rzpHo/Qdkx0cau5iBU+3sQMszu3vvs0JIB2WGDLGO9kWAFDV8TtXrW0r2XqWs9emzsckxMbUBQ/X
8sDE4ctVmmtp0DDF8Lliu1Xb4JY1z1X77dx3RyrlvF6bPI2URJKMG7dviW1rp36s3qywv8GbmzJB
bLTl2fsJI5UWn4y99DmnV21n5SUPrlJXWHDOMRSWKnSotdWY7CD/7TqF4cdIoLcvWDpnssMrqWaj
h1srRAxc8uB8yq4mFoIEbYK1c2uF1RNPdtxHTS7Ww2j9MIiIKNXGYJOyMRlw9yiAB4sxxpIHbnAa
LW60qIdkHuI35Jv251ScdWnf6sIvp+Q61+MN/jXb9rT7HIsng2SU62gPpersRA6TBGt+uZq7Hxjk
xzIqIX+at9am643Du18A5KYT+KXXGsbs3AgB0/8EY2Ztd8cUszJ7e32S5LCUywz/Ozn3suyJdrpw
2gNPU5K/jenCuEiLzwDfpeC0T3ASrBPCD2tFq6TrRLFvel5REu0ezSJ87OL+QYOKVtOXEoX6Nuzi
LeBEdgTqPocJXHavPb2vM6ZId7ChkNhvFVUZHMK3EWnzUmc+5h4Y1W9Mhh1a9q3wEGJud44znQZu
MwAvqe2DgV0p2+KVrqjbxQltiBeGrR5g/f1M8fUAbSulQIZpUpHai3vHn9jQU7SwbqzxKcOzP+Ll
cVFP3zu65pWWY5XaHLWGMgRb6uMuLTu2dTlWA1IGrUvDD2u7VwzGQ48YA7NN++AQ++R0eX9qXd5C
CKDeQFBgmuxHqPBMUxvOI8lpmZ4GTBj1sfGHEx3E0bqKzBdnJGdExo269Ys7E9FRpc6j5hFljccs
ldLkojTotpWDvUUpHxB3t7SB+VHunm1qokcBGSb4a/Dcz6dfh54TqFsHbl3azGHRqnjxRuzgbjHs
JHRWnFs3w15iDLXHAB8PuPK3kMG2Tssz+061xpLqvI7EzRpa6Kuy+TNoiaf21GwwcnTzkOeYdShq
KipRibdxUif4qzl9qcopcUrf6NI9I+pNqSfPdkRiPlsKmc8KWGBB+EDK+Eexyn1I5D2nJxvGx9oC
wYM/F9sae1NVtAfZRX6QqT7EnW0cZK8keuLvQVJG/Meu+0PEFLc1BQ4Jqv9sOrZYaD6MENOOqnud
aWKomiF/BPvBsTgZSg//Wk0JJc9F109c6zHWYTfCEVnFJlIfxrxvK8dx3dLwQgT2b60Fj1MOe1E4
b7TD8rHcA4zwhKldlZQwcY/xp8TzpKM7rCf2l2kDyGlsdqPq+i6lKKkkTMDTCIYZHBSqA19Tehlc
6WAl4k4ZqCzFuoBZykvFo2RMr8fTn1gzL2JeEk8qenC5NSJGnpp5TSzlGECY68v2ipf4pZyw21bj
1YEzMlMSNgABnYEwVLr0OQq9t/1P3MV72iBhT0Zr4gTLMBQxx1nXSfrdN/qmNnKvhypdEyQFrn3I
ZMYYuPYs/OpZwaqt0YKRl/qbAi8YhIpP3c4pypx+p83lNyUDHqUWZBPqbRNk2wAr51fTTqfIshby
EkTrDD0kM6ELhqpG9j2Y10Ye0OYJTbJxj+QrqDDu5IPojTW9qKScPjs9+xkd1k6CwGgeryY0niFU
/ZC1bDJ/6RdYR+H0QN7+OJc9Be+4F3vrL+8iLzL47H7O9kVdfA/mlz1+SFDwtW38AnQ9NnjSaB7B
tRZsc2N674fkqXFJDFQmHuzM2E4zkn1IfSKYGowJq6nCdWa3b2XjbsKOY/IIAEdMZNcppldCeKSz
tU1F/qwY9qFqm+1Ya4hYtIdwkZH62bVa9+RGcU2ywTxLkOxunW5cxdxSNXMd+FNtxGXu1FWWoXpj
PygnIGvrHNhi53IcyJ4D66vA5acfqooASmjswpnA6WD2r7hC/FLQTTeQhh12xWJhx149qcZuTmN/
SuhwUIxxY2jNITHnm6W2mzpyd9g2Dzjwj+1/EHYeS5Mq6ZZ9lzvHDAccMbiTILT6tcoJlhItHEc/
fS+yetCn2qxqEpZppywrBOCf2HvtYrzB9d4xL/ymBtQ4Gj1lZCJvoOy9OAtZq8byvkw4d6DnHzii
z8WE4BrKn18H535YS+k1t6ygsVXZWoqEs4pDTTxbgTSYGjdy4w2cF8ANCNiz9qXrdJj68uxzD9Vk
JjhzctZmfETKRwZwu4k9/HNDdDZlwZIXyEVT5fsBhyY6KoKsSeqrol2T2QSt661sAZxYdXBPkwrN
x37GhwO4G8ziZD3mTAM8oe8Cl0w7EjoMHXa2fkzK2+VBbJHu91quZZsXzN9VPwHAtJ8XP7kwxn4d
l9+KVtnJkq8R0uscRTsGrjT5+oRJKgTATt7WkB1xkcKqOYxKH3rrOrfTwXSD17hLIeg136sxusrE
uLMcOQzzD+ekaSTCAhh7byzP5Dzvg6a5m0QXZvnvHkNuHCE9zOjHDagyDY0u0x5n8N9k78ybyD6W
ZCTaw7gXYZ3luHUa83em7StgDHxnmRtGBh/V52rHvSYGYBCD8d0Z6P2clty3pLy2Q/AN+ZI/FSfR
CUDyxt0Y09CG20AQB1N2M1A33T5oULLQ3GIyGSCu+S8548CUTdEusEtUP0iD6zZMzPlQmfEpQ6jQ
S8IRsvrg+hfHPAG9DQNhsbP/TCQDzaYlG3DjpvBgpvRCYwHZDI7z2OxdNAxLg/e0JzMEsMi+QHNo
cGsJEtiYNIVV7G5mt0fhGR8dXYb9CHPbokjF6aJlc0OpD/gFvD1oRYNEVL+Bj4iF3+mggZMB3j+b
6HrSq870z4Ccct0b2yTtSOfUV6/7VswkvsGdYe1WL7dSyJ33M4cBSLpCT0DE+EQDHy4lA14zChtx
8v1T6cdHs/oyxCvKPjP/PvDRvV9kyz0uUE0CjoIByOqYGniH0zATUE9PbjufeRQvZseo0SN7kZ1U
QT3sfR8X7yVb5d6r+o6nHUkKmxnBHpSRTXVo4pcsEbsRrTFNIJYXHb2XGSamyrsR+LG3xMDsbw0l
OpaIvX+QUsgoqT9DQzQStaVL2nQlMJcq3yXeJ+vKC8TFjd3FOzdhUNpZj3H1rTM+HHUiZiFznHs7
LFuv+z1CVAH12B2RtN5ND9uEYP/2J81g4zr6E9BILi8TUEVP2ifHdBlofSMafruQpsA01/Lcs9V1
n2ixdgkRpy1CYSZIcFZb6+x7R5Hqk8tTpFhqUjg+Wse+0otRAZSkn5kGbq7lkahjRm99+1HNDKsi
vGe2vOcLmtXGPBRsFLMKT9uyGkQxksEK8c38IS+MJ2hEJx8Molcy/SsBuxBXZHXPKOjIuePnn8WM
5sM/zoLaZca7mMyhpQfaLFT7feAc3Hi+wsWfmWczXKq7MxG2Q8SkbhxkQJ7HgmxVmc0+Hg2u7dx+
rO1/6dOSOBFXWwdHFtFdmPVW9JSsLy1zb0v2Ty7cxpC0WdJZm6C9ttQMFKZtXHApzt4DiqmONV57
7pv02JcLxPSccWbNmuWKRyW5WD6MOhdwAy4W94atuzuRgtBt1dTKF1MkObkpdLTaMfD1BSY48Nhi
LYJ9Hi7xSQFS/a1H+8qo8yMw4vlopLmDdDkRB8PTf1hbzhdDzDO9ejxf/v61tU29yUuIjX//+vdF
BfJb2ssPd7UyZkjmHj3jPR7UD7Z48lJN1haVuP/w9yUdEy+0cwyDuDEx9zvxJihi8VEIUGKSDv+h
z9EL9Qj50lRcA8dyiIXN2dvPcYRXWUfms1Apc78mVzt/mM3npnWfq3lWR2KmORKUNX/TCyIKUGAE
NRHtAdtwiW/FauuXENf2TuMuYBzb4h50kXzpCQiOxyj+8oa3aWY+Z3gN+G963Ba7H48pMlOuU9TR
y+sVPGw2oTEBKwzyX440RuaJU8Fg0Xd3vlfGYGr5E8mBCTAdIltbj10ApHJ23EaDic4qX5suQJA6
Y3EgU2HcARiz3prm0lu9fIW2ygyrrdpLugS4FCdAFfG0/W8yi39wN/4lsghWpIop7cD0pfVPkYVC
qesRxNCHyEDBOeAvPNPCFe9eRmy54yQ8JfT0J24i8wdDIYwl+dVusPsuB/SwhzqSLBitAk3cQlGU
R+UOd6hgdptYr4JGfv9f3u5KX6kJKKyr06///Z/17QZ24Eqe/atDjnXXP98utrLOjk0CehRaQSC2
CwbHZiHs0aQ+mGMycebqUQJVvOf9utp22+Yht1mN/xWduwt2b/xyOc/5/ZyRtEA2dkzCs6N+tfUQ
XVwfWCHihO3oeDhw2DnvkipDPbm+LBlR5eLtP3+ifwOf/P1EjmmZ4DE8ECj8/Z+fKK4sP62LBPd+
nPpXjRwAGhRvs64NEu/YJti1Qf2/us48t0nPhiTDJ3LHt7wk79j0XPnMDxv+VR/aXRMc/sv7W1VM
//aNO4Sie9IKAscVf9///wNmGeJArh53E5ZchIYlmIZdZfNt29mIlulfAm7B3NzDGXNNhtfFhG5T
8O3d/77EQ7T7z+/IQrv1z3fEV2UCDQISJP3/n9CDzN3vg3U+KrUYsdUSj9NXNfBRa1iuVXNksde/
ghqM6fPONWwWLPUEepQx2ACVwW6unDNBNPfYzacb8vlt2zPEkIEy36XCXdNmo/f8n9+zK8x/f9dy
7Uhsfl/L9jzfNv9NzVSrSlP2s5AbE1l+MKAms1wsV6JesMMoVtRCFNDRCNEhMMJzjpbtQwxs4IJI
cKsEZ5/qyd5jr0J7rIEg47JmHaLbM/aOcxL1HtOV8lGqXGxXR3PotzgmcBXqsq2OMdqSTHG4aSAI
YS6X++KIn3USDFtf1B+6IptvKAlOYpJDli9VOuO4AjfNeXGrp3qxoxeexCunot66PRg3N9M36MI9
knz0PEsBHKZPoc7SJ23HOQC4KYevIe65TGCjRC5QT4TNv9Im/laA09/lbsu2ShMjBVU8ZbfH+Rqg
O7XsOHSLIszc1ccadaT8jvZnW45kzlckTZu1cehsROZNHwOCwJ5lUT+VM6P3IDPSFVJ2HTp1cTv5
W5fOkaB2JNM9zvyV/46tNA/HAVFTUzm/IxG8pEYlzsyfnz27+WaQYtD4ZP04nvniGNI6ev6I8MPf
Z8P02xItVnMSO0JD0GZbyTqfv844LVrLfMAUxx6d5rSs5q9xICsyke+zJeAnkQWqHBTBhj/bOB6G
Ty+2GWQt0XthPNdL5X4MmD0mYwgIp0Xk1poqFGRp0IcxmIhWyAo96FbVjCZgcdqksNO2Kj74xhig
YDMreMMbZ2v8MXE+X7xgvFmWAz3gTM7Xjdwcb1XNf3UBC7OI/mNwsCCWZEJOuOrh98GzHEhzrozm
ZWiL36IhFJ22uwlHIvxUDNe8Mlp41JFNiwuKMcmSt5h+qxtY/3aVvLLGEFecpK+lQgTSlYPeQYwr
dkWCu2oZsUeiZ2BGkcCcZZNKz1fiJOGNQ89qXOubI5kxAnc6rrcoLmQQK4Suc3wDjQ36N94m1jRu
Wexq2kSPhyGAvD2/8ugq0oBlhwG+vM4vtiquBQLynWpahHi2G4VzRluS18GB6Maa7jYgGC9PjrMB
q7MIjm0TrbZ7651i5k/jw5Jkx0Suj52aLx2h6n5WvrYQnw/gTYY6j7+AYhXikPlcFFZceWcHtFCy
yiRQM+57k22C6+m3mRYLqQ1OBcuCAhL9Vr37Zs8u7K8pOqTqUYk02vStW7xDErdxmX2Ps+Axbbpt
LJGb+Ub03Ws+rXY62XjsYrs4eTp5y2OIhsKDp8JEb4dnG/F9nJ20yQoSz2N5b5ky70ZTEOPpPCIs
FU+TX/rPsgWCJbt8OT5VU+XT3/IyprN/d1gbRDq9FxmsbWfxMKkVTRBCI/UuforHV3WwP+FL+i8N
9L6tUs6Vat0PR8f4zpLX2EHdIJ0X3x9g7edBTKzHExC7OjZ+IHJ8TYR8MvySCLqivQ90vSNR8/hW
DCIJu5qEm8l8XKr0yyKjDYdaf3CF/On4rjgisfrAUdWe0T3to6j2OOPw3MbyuYztkvAL7jc/lgQ0
z1uv0r914407Ft9/+jwg19wFEq1MoD+2+6VthrdB7B4XQU0le2WFeUUWkFby0QGcAlTXOjQ1g0w2
MX5GFYiIs98Dis55wAXtnf/BWWPsOgaYNY4Mkw/m5Klzmup9mwzxDQ4y6X9JYO8HX+ZXk7yQRDtr
sLa7MKred700r2WJWwB6EpsRMd5bZJtAx5CSmSCkbW3pm20nyaOdtEAwiWAX04yeKE+grUxMHy20
gh6iVzCiBCNjbn+Fm21eu4znr2dUK7+Q5MNIwWnI371YZhT88FcnnLYnBlVI3EjzKtp6X88WGb6G
vtaezM94+3YSsvCLqi4mvhXEosFVcus8gnK59blSl8nqBpQxDki2wvhmlbF3IQb5xfBz68HA8hp7
+3pgx4/KXmEyNrNDZrYEzVE0McmneW9MVEN5M2w7KqvJK+9gjswD1GSLR/zwxhBpF09vLYyicyBF
j4Br9B8rKBeNUecvjpu+BIWvL2M1qtsM26fLkPlgkgyuWjzFtsWTJPH+4MgmHtia5InhGPONWh9A
Q0+bFjnCoPB4O5M1bOUYdxc66X2qhvwYmeZdFyq5R/wECpUfIRzWgWjg++SPgHxsJj3VwA7IK7aV
iuK9F7j6luW07EGXvJqBzZjfqK+1wkdo+sujS/eduCi0pLHapqf8mXRnoEuUSrWP769X5T1p/R+d
DTtzHHliW9xRaILuadN4j1FC5O5gTa81kkeyDCwCtkkeD22H6IMA548/4X4oDMdY0ztfdZlXzyaC
oKzp6q1gbhDai4ORy2jlzc6wrhFkd5/aPjnJKtjrNhjQ1xBC4DooPyYGu13Vn0G7OZwssXdf0Kvt
ETWJMzFLQGAXpcNhtDr8UhIYfBQdIvBXfPuEtK0vSYAuHMnFvRQ8cgT7mJ0mR/6eGFF6YuTxtYBp
eeD47Q9RXaNE71FNekv+CZH2Bx5/RvcdcoRoyJDVLtRgBvYdEdnVTmjyX4o5ie6G7w57iDlE8ZB9
Q/rL35cHcGRz1gynwkJmwZqGbXapkX+59IMlQyIvHe6Q4DrwKW65C7zEZXUwB9fGr9JjPJif7aoi
j9iFh4lGqi8Kti9gic9NmeGiXP04LHP7S79wxjuQAJs8im42s4Sxz/zNknewn4rqwqCb9awfx+Ol
shYH7YVkMedBXQSW9pKn2ZcudXfo0relQQrkVsVbZg31Dokcmi74o2GXW2Jv1+Z7o93sMtClnsFa
sR8KQKkldiDOw7S0b13jPMM+Yl2q5Zr044hLagU/s172WFLtLQ0oJ7Ntn7t47VZtN9kPQDke0Kzf
mOeDnaihx1pe4+/MUjPmDhKOsBG+SJw00z0gU3DySUUQvdKXBrUqU5k2v1miebYqFoQ6ms/SKopH
PFah57sR4XQk9qiokKfEZrGGN/aRxPhy45QQERJ6KJal2zzogY/ZC0mlfXMaHeRn1oSXi+iUdBvN
bH5Gh27cSRFmVakhrskiodI37OtiWQ7sdR69CdmH4Dm90Vlmn3xDt08l3dmYkM9aawG43CoullfI
hzFnuNPbat6BnR4chvpCtc/ci3dB5sWZRf/3PrhDHanOne/AhHHcnxj0on0d6GOKUHUXFwuyKbLU
No6ZtzenugyzTSHVNd2xwiuAUeFBJGm1GTPj5sei3wmi6KoEkT/OW7ZygcLLmfdwei3MzXnxqqXp
XFKDWqb3CKZQc5DscdSaG9eFETImqABchrg31e+V+8TCq7jqhsGjRx21tQVjmqakTgNsFd+p/ozb
4spr15fjERl5gtny3FhQO8apRZfX3YkebJ9ni4qJwvFz9th7jObPfkYFFg/W1oDeTFHCM5Pq4Gi0
2X1pOSuCHlE15AtMgZ50OF5OduFX57Gka2L9ldeopzx4UyWbxjS26jNhH//35e9fa/YceziMH4WX
5Ne/L9gUus1IzbuftQ1hKQX1DKzmwzV7oJdIHrdL5xnbwf4L50I84hj05ON+mLzxks7xEx40H9Wr
Ns8uRA7DWfRZz6Yd6joaua6M/O6ZIr8PhSruSwpPkdIBj7ZZsa6BAXA315e/f2Jsk9/L2Z9Cjths
15tMdYrFALbuOsFLbyAcwnCJDx7Zpus3rC+deZ+BGCjHwHqybaA24G/8hGMpNtZwjIC7H7jepSs7
AgSCcovppzqUM7itqsyIWVhsCW6ECVMKPIGe7GGJjY8B6hulXeNsTCWGs6yqG5gwUpVnZHuzHfy0
vOWlzFcsk/sUpf1VE+iSqewBhzQ5bvkDau1x46KHOCSp8+GW/cVIprdcx3+g7zCwrp6l6qJwaow/
UgGF7Jf6kHrkZ7B8bXJEvaKYnoOiAM+D7tpUZ/LzIDNxvJFcMgJeg7bZRvJkosPeyIF1AGpiSP7E
Ge8Nmf4IlvqSZXkTWtPI/cUWr2ITYqwyBZ/EAJG5QMqzbluP7AUjlKLhINc81JapdcCmKF4qk+ea
JlZ+iV/Bcu7SIP9Qyxo4AW8fDOgfPSgchi7pKkNcvKS189NKjPHQNQvNJXBOFGN4PuKbzQxxG2CL
CjQuFNyMCAVmBiM03yEwZyO554Mk+3NW9zR/AbtGno9bDXtmpKiMBCrt9c7RMj22zGaQWUDKoSHc
dL5FYZ6iA55yJyG6nTVxFDHGVdPRQHxHZNi4d/CWbdyOPJT+e9YVAChH0g9GsllkUf5QSKh2thkd
KA+Mi1yo+EaGw9xL3/pSTSFlc7ev4yeItSgVbORTA2uqJkN2YDHcFYQIMuHQoT8pkPk2UHlWf2bE
pp3sL4sodRvAInUpG510Ag+KXjCOF25Ov/iylQL+hyLMNpgBUDU/Dj4BWGZL3LzHOLRktnKso24f
a+clXdEJ2dGtLVZcCvkh9JNq0+vhR5Xq5aR0fkjH6U9W549jH9cHc/xJp/c85ow1vRJepnax4/JY
yicPUCjFsF2zuXJShQglzx8LL4Aol473gBMziXS102C+9oRAVwdOAv4x81onGVFCfWOciiCiR4R8
0KKValsD4oZcy9fi5qf6MkGaxQag6Hvr8UodfJ56LOhglFrkxEm7a8z2HjcWyhBf/8gDVsDUK/vA
IHEH0fi9yxmG22NfUYT2n0hGeRybwCUXHMbHJngf12Ot5GDcOpZetgk3Siub9lIO6a1u02+NA5e4
cDAy+3PG0Xir8W0hC1Svke/lR9NFfQbKZtZ81MKqFhxD8XcLMTh8SrfDsKM/KybpR/D33cE1EGNA
KxCXOOie+qysL3UKDsHFSoDP1toFbN+5aPrpaAovJn1ifDGaqEbFB+eQwyuSPCg2Cej4A+gCxkNU
+n4S44yw4i8ZlGSJLT0iBwI06AZ9qB78U5MlbmLukWV7mbfPR5JrZfM5pwhc50otIRg5gsd1NCbH
svwVtW71WjkG+M3uwRtKXADuREizmn6Xaf4GS0/tWIyXcfTkxHWMXju6uoPlXaoAChG6e7l388+x
8UdWFQczT4G4LkEIzuotn+b0MrTRiJ+h+U3I18vEOcP12RIySZvBSO8Ng8XFbJXe1R5QPlUvuJN6
xgW1qN+d6jGbhrccKB3HLNjdvmWQVKpWhMaMotkx4VfLqN1jSMfco99nU9vbgBlrnbakH+t+3rb1
WB4LUb2W+fKT2T+hUhB/nzC8scUJsyT45XGuMxsxdmOS/SiqMT5iCwCa3S5Hf+meKnI1tnOmgs0s
3QQt1RyqDkZWhAcOsyIStApb/phyW6GMoG1LMMnMlaiIRSL9wxPDpjIb/xC4tKRe5daPClHc3z8Y
qsJLkFiHcknQ4S0xdAU3fevdAbaL5X73eRZfo64kcJQkqnQyT5ObJOHc0BYlumNBCNooy+ILhxWm
hUK9eCQQ5XFTX8dZ3okZYA0Ok+/gkMlNsth7SVqCxcUAtbD/Yyi+vpKBfJOANi1XfXJhdwxGkv4p
cGkxiqkjvmHkCmWp86xelWOLfWxH9UYo5u4qNlA9kGoVc3QEKaHDShClnOcnND/nsoS/WqL2bp30
O58zOLcOqgxak51lsZwrUF6MmIBaI7+65Eu/t+wsPXKgMsQ4gVXe3RnPlSIzBunNHvwbWLZMVA3v
Sn2JtZ7OWPBRLaybSWaIOaiL+4xiU+qiO4/FchO18ydAFwZ9fR3lMQJoauJ8fAyOW6nZB9Hev9Dm
rXG4ZBDOfKn+xLISgiwl0LGpkPFbGJJX/nOY6/JbY+XZY5ouP+1+ouXMfhVCuee0mQk16JeHcgBI
TSsD9mAAD5748lpH/UOUl/WtIWMQFzOprw0BhHbcnoGj1wer9J5x+98aLpNDAaXYg8V3c2X3PHF3
UR1PFGWg8skCxLTFFQQkt2yhbmt9tUruF263DTlTL2aLRr31nxC2+0eHiZ9fzj9QlNHEuUF0IJMc
DU+S7FOZPMZ+vm+YN2yRdDMLktnvrkFYmqVDdzE6T5MoJXeuxWzF6Sn8o8R/xZDI/z3PLKk9Bnci
KU89dqHGs28GeKnXMTuoLG7O5XrtE2Ei3kUACbUB/DpaXvs2xvErbqu28e+eMgaewwtm194+kIJ2
LaV/Mk21IPNb3smqyvBjYuwdJwQNEBXogVE1pFhYvHT5Yl6dQ4POL5VrjKfmb2MyHfEzvEXNqnSf
CYFp/LRC1m8FyPO876bN5n+xf1awAq45X4tAtLZC3Rk7SB2f+DosDnsIpYu++WgNdpDpSF8kxHcz
rE8qMQ9HcNcQQ21KeBUBZnBlfKsnt9071TVvzfJQ1ka5t8gpY6u7bdscVazqT7PXv3a28WQ2F6/C
DtGNAA6pt/MToTXaIA13GE9B4g23crby7SiRBjBB2tVpQB2MLoV0eHI2CFix+zE/wpoLoM+pH240
TWFq5N8Sd3okhzjaBZLfZuYms5TPgsxZDllUISHVTbuF2oi6x3oHHO8fsj9JgIVkkt4JRdUFYk16
JJKG3l1gV4qXF9vYit6D6jblzFyXNLTSTwKCnggiuwWieCpg6e00GxQHPLA3eN86e1TbhAEOIVYz
VcqMnMSn6WnRq0zWhOoWQPrA9CnGDt3oCe8BAkhPI58ZXXDgjSsobqYelNckEHVEw/zIIwxKpXp3
LLpijtUffWOPJ9s8TwEBm50R76j+28fSfsEPzwStizf2IgIsd661L5K7AVxt22aR2qepfbN5xLLw
lve2c3+VcNV2LCTuJNzTxSNACbsapD7IULBw9XxyHHLdRJk8pKUoTyxpyEkm4eQ5Szxwogwh8NlM
oU/37ndIhz0ltk3hKcTI7aNwx2FHT40vlQFc5dQPk+H/XkguPGMd/wI7UzrrXuQ6SRgfnc6/FQ1C
UgbJqUjlgx/wYapifJZk0W6XhGeUh/UPnOtKkq+pOJObTsXntE5Fr17VPuPRvIy6g13DaPCO0Jqu
Mdk0Cpkr3ol6pwZS6Q0A/1Apm7eBkiMklkYcsEq/mkN24tDlcjWihwyL4HbpIRZZ7fIrS1vxDKqY
QCn0HxqHIIM3ZL5dJagnYDCLlfic+4SigoGJD3aqSBYfXWjdCGtFBvLScoSL0mbN0eaYVKdRvC9G
fYJfz3ft4uxxp6DZOl4q15T1mq1P9BW0nIxYUbdofseu3EO95yh1rI+xSX72Hn283xsU5DYD6t4Z
35vCSc5tN33ruPxZ8vqISeN6AA3PgQNm8yVLEWXLAMK0UtWxDsw/vu1/xUN3tXu+ChXwxKY+yk6g
unqgRkRhF7FNdbVGC7vxFOxhtM4hFlby3vP0liaT+WARNWbZ5SWeWPoE614g5lG1RvYd68FD1TY5
17KARcj6irhwwRjmvY7Q3euh//B18+bhqK/dDfnix2aMg7PZkwKdAiHu2XO0edjJpP9qKRbRaRYv
hCDdsAUjwU9wJishoi2HTa+q7AodCbbliI8eFQVMPEJ5FgfRlIVVYu9Isrw89vpQ7F0UFwxazGyi
AdPkDRSKpgJklY0MHHS8aQTRmWTCMC+HNsyb/ZC2H3aKQBkVTwq7U7J59ee95HBnEMOsdBrAk4m9
mFokd+Rslj9RTx7TPuamJG2xSfKDspmq2UD8sq4zEadzYczJxtVFvNe4t3EEL5xfqMfb0twHkqZq
QTY9kcQGJTfEFcs8FkCjOXtfLhfzpaYnYlPvVlecJugZ4XjzJAd06CZPAZDhK1YAc1vTDiUNNmkp
wSnPM1AcEgO2DPZikDgHfWbkDuQ7b8fdwngKKt0ZSmH1qLz6Eg8LiXI83w3V7gSZDWUEaQ0rcHMk
JwwALjkuO+GWGHDLGVGr+WwuPVC7mBS6DJ7zrnf9k+Xj1Gpm2Zw1Jw12ZWLklkIxRVPkUuTk+1V9
wmQasexsp0e6kJLMeSI9GzP5sGJ75znjpS+G02TJV9U074uMSHsSOeDenPlO8wD2T4RFIFYZkt5S
2t1rJ7AY79n1LhZIfLsCq27k91sXrVqcRf21GDrCSIn7KFDzexLHVqKQwdoVH4p9VLyzXEHrbpre
3pny98JkkFC7OY74+KNug59zhxwaKtgWfyD5JREMHYNk1B2hXJKjllk+m86gHG6t6R/wtBNwGnU4
UGb/3U1eG9tgaDDKe1K6896UXMf9MoVTyheYBYrsd5jgfJN/XA0+VffWtFcrtLqt9JUNRfPorXrq
ljutaZAEo9hheJx4W1G10V77T8yI7iJmbEEq7RaWHpvP7OaSDLs3jXrasrDq4LB7aFZyTnYFEgOl
htpTADs7bybn0HQm90C5HuD5nr8kKoHcleNtGNvXWgInbC2ikdMl/hSV8VWbMjuPsbJ33XUc+lei
a7CUxF+NJlelu81zTWGSM2+U03yOS/+1V16CkkMITi4mGwQf2K8xfRuzGPfDsoIGSktr4SvCM+Lk
a4TWvDj7jKUhA9fqg/3JgwuCDnTyw8wQ44w3c9yUXv5UCct4S0q8FBkT0tF09EkX48HrBkleG4li
w0Jc4kjjR1HLtq+23JOwsuPYGSpckpZGMFBHsLmvdsbCthJZ2HEnbSeDPepAqhreHYzHbhF5m6Tx
s52I3T9Ssr5Wowqj2aoOROmqx8IARd/0+p11X3SMmiJ6GKuGcMBYqa8pBsTkHewiIoBDwnhX8iRz
Qx0DTZqGB8Bh6tr03N+EXOiEBiACZe08LajnYtl+6bq1DqAmJKrX9LPx9EmxUBnsrwBoPKLWbMd1
aaCX5P6MaO8TDavEIf5Ap7O5bXzGKn5khjLKHmpE1w6yxQn5ZrgKhrKoPBkjjfyEdxL15jXo+C9+
jnHTyJL3uSBv03JoQ1+pqLZkPwM0nhg91hmHbJ/Hn0lWTw+ZkeOenSyYyyo7wOl58qNsh7pvhhD7
YkjqqqV7mIXsz0NMO+PKE+OCL21l7xOiOpEMRDvT0JBC43y6aOJURzoLHe3CE6Zg842Z0huAHqCc
Qw3HnblohnpuN7xS6e48i41parRPMZxyKsRo27Hf3o05wSKzN2As+btA5cvnbW1jGvL67PgZO/Yx
y/ixzD9gwotLUFlTKAd2nZPdkuWKpnsjcs+5WKl50j5ZM0BbNzyzeySFTzbycYKtI2xEXEHBuBzT
jioZB1NBFBzPfBYb2Va13kMF+SdMu9GFuhk8S5FJJpxUC9LrLKLaJTHwgUOiIyMath77Gs0sezXS
H+WXdrqXGuDioe/4Kb3xdyttolYqYCkWXMMZo37BDGpLjsa9zliKBl2FO1ISC8QjeQc0/9RPLGcb
tNmhXUaYyyKIEYFhrPtZFJiTk/RbxZ4nFB0sBxDFr3ntjAdKRFA+tFeTjSTdfcC3Q07uVnrYJ3Gl
U3sUJBo+TDr3zqX61FMzoPyYBv5pfeFZlzB9T3vsYn/8nN816bLqXM/RizUl39csY0taRHM14jz6
Bmu1gN8j2bFpMffzEPxODJdsBJB3HllE28JpIL42DxV7sz0xBNtiwRtZJNUeHtChy4dfJJGuCgym
P5Y//ZpizH+IooiYlztrYkAFcVG0JDjrYAxAiMQPi8W9WafsWtA5HjRSBn/xMWBXVDEQJhDwRn/K
Jf9u8SwBaeLtF/C19IcxnZe13M0O7ko/zu8M53YiIKnDJH+LwPquwNzqmgk727rImAa7dMI8r4PB
+IH420Bi2IKYrMjBEOZ4cll7sDzZiV7QjOTJV0B0ItenMP1957UHg1zQVQIVwh+I/O6raRkcI4NZ
evNjjIkOLO8Vp2U8ne3us7HUCcPN4o03m8oUNdumlcN41MIFmCBCFIHfAEb+mcf2K6jNDzCEn0H5
zevEd5ZYjUOkiyvaLKyj4HlwwKNW7m3R2KoA7ZZbYVAzgf5IP4IU8bFh7Udb7gJbErRe0b5UXw5q
I1LDsUssxBPQSHBt+mQhV62JgcemRhyZ3KJqYQzQ7+FKh4qw6S4yrtYoL9YQ0TGOtJBoFjYpFAmX
EQIhI5Ra9WF2lm9eYc9b4rB4X7DwU+MnYkyFWJQIEzNO962oHnHx3+c6XJ8zEs6REj2GH0HGR9CR
ZQJDeZMQLzYTSnrkgO7CZKZAj0WKFcxhzWM8GW33pypUuSPizNxQbb50dnR23DP5cXXM9Eak1jX6
P0Sd13LjRrtFnwhVSA00bpkzKSrrBjUazTRyzk9/Fjh/Hd+wLNtjSyLR/YW91w6IytNrik9h4MN1
qgWAhwEFtaAHQ0eJUjBhpKnzeSgMliK+M24nsjsaT+E1MI6orTZe5W9ZNdzRPp/g82LFw8K9cooZ
6W3/tKhnMLVRs9qDvSWT+E8qoz9mr301FUuhwM3nYD1ikgf8Uv0wfWdJx+1nful5mq9A8x6Q2f0k
E/I627d/UN/vfNv4qnPrxS3QkdX5cSYmRNOfSaufg+kt6MV7YY3N2jFSVuZ/cdLl+NBRg071H7oH
Wi+LBV1sbqXL+5SGRvKWW+Gftk7TC1YXo7CJDHcdouLS5kVnTbKcyrZeycAhmVpFbB8ALHl8hMzR
WBOZCf+DlcNY2Ej3GiKP7cq40bdgt4MMVsY0ME6ffuWmi47bRD9FN3OtrIrSQQBkCZNe40GATZnT
igxWUGxVR1adEZU3P8WZpBpaLJJIjnhuRcU3ElXdT6Aj3CVuo1wAGQNlrT5KgeOoqMW3npGrDm0J
ZUsLVcHOEeEn3U+T6dXGH9qPYODwk0n9W/gFeZoYgd2GgCATPE7TNoeAd8keubJUlf+ZTfQr6nuW
HEBhFD9+/qT3zqWkz3ZyPr81CkdolZAatB6PAr8+BLy4b6uIpyPAqIxm6Tim/VNa0XlUfXMm5JuD
KYt2JLujYJvze1I6TJwZI46q6Eqsz7UiKHVTRcxniON4z9OCN9jMiB3NnF2cVkBHbMmzjYwY5BZ6
BJJJLW4c2qADOHiHs6LtN4FCX256MagTOHxX20mTdWigIRKOT6iZzD6tylzqU7znXk6Xqf7ld8m4
McqWlDHBJ2MwiXWKojZe94SdfVIT4AwCIudg8mNcVCCQiWDSEYDr9kQG6Xq6HzBTqCqVJ9m+KIdP
DnxedJZoCkscZGyNmm9fFcQRI1UqxQeRlT0eWG4tPtb7KZPnDJ8uUTVyZ/IcVQhnTMM5t7a1s7zk
V1S+W8S8oZubLzPsJHIOtlGIVNKOxX+UAA3ITDBSLiWmYX9hdSYOGqQG8GAiudkww6Gq5lianvmN
kyPgDPVbScwbU8VumyVT8gzwthfGTkbGEdGUv/BYXbL6K9exppNkhHfGhV2xBqc3a0UVqRMbCsd8
mbl8PyrRPph5lLUOujgGBGpTOsX+8J4G7hfuhMbT2TTzL7K3L9c5IC3KSLbYXGyLOBi/sVD/9nP/
KxodModSZLBhMQFjW49VTw8ShjxBnt6whhyuxhj+mCD5Z+UDczSFNdOklkSCVi8kpp/5dIz65lMY
3rc/OLco38VlzPposIF8SZ6Koi9+WrGk6VmWyur2pJ+/myNvcllzzcNnQhX7xFSalO62v3l1y8Ym
dyFMg02wifYupeInaRqx4icJ4N6qm4v8rI3Hax8xKmwY9Aq+5QJ33LIhi1hXXbiqBFYugAcXp9aH
A1Ec1kKCMV/gwbxbmI8UA15urdygLrId1j4CwqRh5ly8iqKACo+kmd+eCva6aELAP9oPreVPL+Fg
2QqbvUr4r7W+hitoRp5lxW+/9rRFzRG98DTv1+A1Lx26CqANpO/YlF0wxJy1B8IpIh+5n2roPxW7
hiKXB79PfjeDy0S1+cAb+GHW/ruiiH4tU+9PwhQCs4l7NWrvIyQSGCY+MfF93G2Ya2zGQp5dvxq3
zPGJSemLXZT7P2wnvrIyOaNGX7FZmBbQ3PcOwyCdcA4m2ohYw+wjxQgW2lZOFxPwZ53hQIv1FJIa
TB5dX4jdHBag07at4vnHTR1/UdihfWxiUuHBL0FhGbEVuc9Ipg5+R9JRxX441QfwcQdlV3A7DWbw
leIcSTy0lKsYld4h+Otnprme7LLl2UC9mom76Qtq5OhquOEJ3pBi7rH3wX0twianVpB0NlLkG0xJ
iD80tfJD+bv1WIvPzRm7pnTmF3n1X20W8shshrnBW6JuKDYyLxkTS4T3LSaNnT6SswnVLd5OEDHt
8sT29FcUaOfOVr9qbmNS3Mi9Npzyw6pg6nKufXljtiossqdml7w66eQMAd//0w77VKP4qAxMTqbF
xCdKk41tuDykzvQ0KOCOfTMuK6v9NZhmdQ0JqwjL6CumoKBsg6MPHl7sY4pqMkaHxc0OZ6Nvvmra
HypkUpqqX33PVRy9hQhZ9naGlsuxawYfioXDRBJWoNOLxUTWrdsy3CZqfDVQmHJFfXSewtDMqB6I
POkaLOGYMkrwScGzaPxm5wmStGuxLoQOzsZHt5UZ1noQA/mEjcHctg4orrVDMRp/wzmEy2jAnkbO
hZpjWmq2Orkh02DiK0A/5BW2N/szly1UNc1YGui9FoGQmyoL3nURMBrpmCtqAihaSmZbVc9gfTsh
gaXcBLk/bkLQAqXev0bR9Akl/C77/q+BbTrtEcgG+K3mQa+NWmKljOSTNS5UGz8pmd5B9zGnadWX
PWfy8BqlGoxQwMSJzbwcPblgO8QR7vEAccP5LIhbb9Pa5u9sNOFspXKAL1BSrHJUgs13VjpxA4sB
CQvxAckl1ifxPH9le2BC+QQOhzqzqyewIM8SLVsHCwj5npVU56LOnnvNd36CAJYN6p0lJmrg+147
b7N5CbRTHvXWVTH4yN3WeOn7Krm2evPchWIwdr0K6uvDriUN4EKJh5vSQx8BbG74FHX81iqZ/w3F
T1Xi9035SHVIJ58yTlpkdNBDyMrgJDC8c6SlsgNhgvwahZp2/u/FgQFUxBzlppdecI+jPbRF8t15
mdoElJzftdQo/64YrnJmjBj508CfjdNl9Kur5YEsl/EdncPZqNGlEVzXrl1dx1SYFwbLlDB8Lb3u
ak3kXaBDkVcGTsOaZzlfAaLjo2mgpFVNHMPLzct1MFgMkEnYM4swRUDTX5osZiBumepJ6Q6L5dle
V8/OOirA2wA8c3aCVAflVcmTk6as/OCoK5F13yaYh7rw/NcCq/uKcaKDaZ2Wwcr7KYW9kJ6NgPnx
/A1MmkPmi5P7uFxfI88bP2Y2OUMyzrbpHsZcweTMDbdwNHQd65dzVBGmv7Axp/0/X5QQsAUmv8tO
1JT0yuZr7XfuPQndP37lhrvG6bj2OqBsUdPp3wkhW3ctiFqgQfhtbSowCEq8d1qU3IBHWLSZ7p8R
P+MislPr7MeN4E8O5nYCWz+7QAlcCV/yOsM6PcR6yrRn0F4NXBGb1DFhvqRMaxLfh8PIbNyGlFwM
Y73NPI9xdmNobxMHFKl1VXZyrfxsmaEE64f8Uq/LEZWAGtZaQWxrj+Sl5BTPeas02Bhyxq6WcK+4
7vwXbOXsZab0hYaPir6Kh5WabG8ZBFpKJ/XCE+WeoxnzCiyvXyR9eqggLpLbgbfw8eLq8xAD8d+G
tJ38Qh1H/inH5sNGB20Sj4OjDl4RGi+hXnJN4MLdOCNBWrWsD2NvVyfdupuJbJ8rEI7ZoIOwx1uP
NeHZ8tc9LcL98UUj/WnFDPonNlso/qN6I5pcwjN965N+/HAAtdYS3L8MOt5ix/RxRXDBH2rX/PN4
e9jvmZjhsJXsxkjOg7E8PSXjF2A/E29582bV1jrVA1RSnrW12qC8Y50tS6rNAKEX4AIf/IzjAVBS
xvGBNs0EHylRZYdaI+ombimQZOcPHj5H2qc8Esex5tets/LUnOhqVn10pUVoiESfvXjWUOdrktiO
qe2drKmFTGq3d8fL/yZjyBXpp0j1SrTx72ms3xjvjE9Z6KJb1Dz5mpHc3A04NQdHuzze1dCA0Upl
+9JpbXVq204i62dIVZcxcRujT0xwtqf0+FWM2fQ6Nexb44y8KJQJH7n3TfnavbbZcOwFKskAujZ7
NfTkFcgw29PTl3Eg8u7xQQkMSsjRYD0TZJjPamxPBYqbKjDXeE+8rU/neUMv4q46F3VIUHTfTU/s
jRuIdwW5vyqHiBBH29zmRU1109fXEbfXSgxNDUnZJRhOTz00G1HG517p1Wmwk3dvqEfgqcADaGWc
TceY+R71NaqP5kWadvFcmhOHXyDhaj0QynrJGA6viFwYiTdx9FjGymJfTKqehgAraM6WYZsrV2uT
nZmAb7F6yz1WkfErT2zzVA34iZFpAkyoBrUpbeSpPnDixwt7wDlQQns3XLM+Sqth7DX/lW+OlzpG
ju7DaYaYORB4YCYerEzJMp/XVSnp9PsqKE8J1ZPkyNn1mSx2XZdSwo7uikQDapFxeCG4uISDCHgm
0nSDZpsjRNn6U5ewF4eSd368NAJjdWcxcsMJ7F0dlvznsvfWk0KmQrpI8coiu0DAVG0hOfbYuIik
juBVuE42PQ9xOO0rtiQMLFysEUGNcsbK/vQQxzgJ74yxkqPEhryILRe9nVX9GmPwHSkRznkbWBdc
IvUpSqqXUhJIZTm19pl4irGXS1zQWP2KRqs6RU6TbyJXEQgfCQZggZhgSebEX5DqkJ9jMM1LMbnk
75gdnZUbuwAaKwGdVSvXk4/0oqyK6MYtqD/x/b+Z7WgwrSP7qJiDXuguZsc/GF/IgmBtTQ0OobDH
XeJhA0iaRDzLMAQQmICCc+IOHUmETtWIatiMVO2MtcqdrDyT6B9WeW3qKwjienfGqeYfq7KngzPY
pfReg3GhwG6hUcYvuqlMjy1yl+OoT+kxZsa48etGy5eRwreVzs7Qx0vc4vWzWhZmaUWW0eNZSApS
Q4lAagXMgce/pdl1cE4ZY5SmD3zbQE9gEJ5+f7yEE50xJG4ee2S4gW6+RuU8YGUTQ2Ix7W2bv4mK
4k25Qb6PHFBJDkncB6KBgcfYo76xVWvgKoe3ilHRexqRIGR9EG41ZypglfPNdXCYDoyynqNCjidh
Zgc9I2UiJlnwgZz2M4AjRkCcStwQOqm3/htyRsTChCz5TRjslZUY30iNwBGFb5bj7pTwxLr343bn
dNGwV057KxuZXVqv+mXMQAmnBVJQ+HtrIJBPhX80aap9oRf9AdXrcAs8MCbhxM9JrN/H2KGPNAAD
BML+9yKH7MlKGvKC9dDe0hJ+9i4CJwe94WfdAzQwtPF7IoljIdAcVm5nvVvpRG2cF/0prcBjd9qp
1uxTp4MhFcAhL+78ovr0NQhlsGX/5R3c0vMOj7/SG907FEaR7Ea/3TWqLUk1j//3kg0V0Kw4Cf6S
aDpdJGPP3t0Znv5lDe20rqs5nAzh/9GkX4Yv7ZweL+RXOicmV9d/NuM0mUhk/f9DhRLYXTkJpjZm
VB1hTFp/cWFRHf5dJgBSU1TOu9SfGlomYsmProoD+t5Riw7oesw1HgwL0J5tHVlhWsfHlyqJwi0r
PWYjWXES8wtG2qRB2Yr0MkhhLrL5OIM8Y288N3wIouTJjJnSCEi2J1JNQHlOOlxgZ5D1Jsi0Ydvb
5Upv3U2STwOnTDGcHFcOp2z0knbhgpkuEQxicjHHdcdxvdbIpcLTXd8paF2UlevHF8x3mnvQdfWu
VIQ8FPawLzy3AZxO8VnqE8Zdi+0Fj3PNk51m60cpnHf8covmHmIZfPYYP7l+Hb0jCk8A2KWEsudO
9J7LBMAYdfLWSFgRWfWFUX1zKVTdEBbJl5rvQxSu02vR8E3GFmuRx7tGT5mf/3v59/cyVPjYb9mG
6duS1e6xBYmwm6bwmth9wxp9Lpsm+oMzhxvVa7m2285mNWELa5laSPL1ufJACYdagezdZA5VEFzL
r/nQ/zxAEbnW3oAKl9smLZw3N4XFnMxYAuU6rBRa7LOJx4+MKntK42rD2DQ8yFZRBZN/ZayjMNvI
2g9/+OOgVSXLu1kUvUrmaIl0dhzFNXWhlpRsBC0gTWVVX2M5cjPZwSUCUQc6ROmHHAkQi8F7OaER
03yzuuVyllGWiX017M3jC5+TgKJI+yqznCWE3vIZZGf1mbvxaSqLTdT46cWYAyewWHDmmPKJbWJ6
iAIY4Z0w4NE0knjszB1w7E7ertBkv6nNzN/oVjI86w57Y9eJiM1VaB9EBG2uB8jkquYKho07TCZY
OqyIJUzstC+h0261TJrIuVnqGF1VbP+dPEbHp25YySYIzrHSEdSXTbjDEW6v8CtkG1FW5A/0hnbW
3B7GclL9bmq6FI864qUdS29tGzI5mYIVSBYKziGdeiMO1MEO+9+5f3DjMXp6VJy5lSRbJjtw303a
54F37nFjuxaJtEmHni5jTwnSmh9phtjcmQStZYn7mKlAv0wFmPWVyRxwPZFGmex1ou53hhDHEIU3
G48k3w1Av6OE5MxsNq5Hia02WY9Tp5i/5N5DsTZZr35VHfu29XZeYkpAriRyLBCKeasAxN4RZ7XI
UT6YM1s4TddmN8CRj3wHYckEh46NccOqwUOOr6zh26lnZflIzPQ0V/xWM+l7305+zMxSV9T33K7z
Gx/pze9MF1fTrrWjHgbU2M7KRc3PoDxgkdKAJI8Rj9pOzq9gGCUM0scPLBpEAI+jFVP9/45W07c+
Ot23wYNT4rN5EMdJ1SRNSAnDOsAfZqgLsTTT6VEPuFhC0NfRMDx4KhLXyZpgHW/hYNkcibqu+o0W
hje9aHeG5YD7rGcaPL0IIqm/LADVDtk65jYjtrdKpSnvXmDkp6we1mPeOlviUf7+VwuiGdPOTdO+
RYRB7DImgycfwFCbmCVmtcZsNzkCt0U1YzeISfePJuDqtQe8FvhQhzw/KGK+KUVLTYe1rfk4HwZb
ypWwM3LFYHyQx72RomHxHbFRCOyOhWVf+4sOm9U2hB9Dj9nejKSAk5PyNgRToM4u5jkRwigNxuCr
r3p2xmkIqwYPkTfk7TnkAl61g/xwUxfGWT1cbIOHb8iS5svSylUnkwM1tvHSMdEkLa1dMwp+xEGy
WMPCpqppHxHoRnCL86mNhlpXjQBkFDn7lpnLE1pGMOclt1JZ4ctpQMEm+PVlzJ7skatWFBUqN7LU
tvnMexWMY0mnt3+TaL8XIdKWRY6CBdKkyRPxoH5oFNxRKnjQQyqShWVgBmbk6ezZBR7lY2zBJpVJ
tXFOsZO4cEOavS37FiV8YB7tGCth2+AIS4sSpzWjnvn2p2cImtcJ/qDA6/i/P8VU4mOY05Prkn+G
5xeR8bItnWxXBrm+fHzbhmStrlphYzOHNTEn//WMLpf/2ju4DeHu8cBP1qBmgf0+rDlBhR06q38f
e9zaK2vsxCGeI9keDXWc1DSfUbp/3CkNv5h1TiSBstHY4aQrMJncqhCJlxl2H1FaCy4s3zuQgDQ9
deZTnUj0rkwGacUHBAVzxjR+pG7pzI0/cBCxatgk0XhF/loBldpD6QTCYaOXCerg5loSLpufXNDo
5BcDD7q9s2uvOIxZMJwdHJnAG+cSt5ri91BVr/8eZ9WH/Z6oEQR7hb3zfdN97QqoNFi5/t3xrZGL
5RDpxOaZmlhnEFPWne/aG4OZGbkYVX1gbHJyhMx3dUuh+2jLsT48si2H7umR6BjSjWDsYCVbF/XT
mNqfWuQFp8wmepwhpDgnGKGA/LSMbG2ecRVWBMtP7GUMPHyKeJFH5pE0CVGLSVRLOj5KMo8PPc/b
MnZ960JLiHQ3qM2DCif7XWQMjb1xX2RJejZzXJtGCxsA3eFRcI8SqMRwa2z4w8wUGDozRumIsTk+
mgst9U//7iXHp6Qn7GY9lF17Hwu9nnfsyVttD+8EpDKwcHr51HsJEhju5ceL1zkYoEYSJLzEffuv
/DBHm/3PBGKihjB8Uj6nh49qcP3vdJ+wpK26LGCF7HISBY7xEQRt9+wk8e3fW2f2+LWoWv+rXycb
uyaS6Lw6iYKxqd3qp3b+jz9eKoJJFm6RRWsHjsypaluqOnARLOkKPFjz3/Pt2toFYXKLOZevTD5A
qTZVsXyMIqxWktzC0IEb3OebI/KWNReiHNy85EqlLvWHVrj61g7DfgOi5lplOPjMXMV3hTC2pleW
ZNW+6Q7lZZA2Da6ojmLaIfeXAdERqvd7BqTv4IK1kgSWymbvjixsgNeCqspO6Qhawh6UOv4rsiOk
a2rkI1sJ7UUDXnnQ8zJ549CHTDb7zrWSKFq9goviK3as9WR/+p2eEbGN+r1a9mm8d+KWxWvZnKOS
BUMyVtYpLVxj7bE6mkFod+T93+TYNNfeNHzYukb6VQNcAxhW8y7H00tOkFIkPO1c294X6bUxK1B6
oceAkSKRtCa/NI4AZ0+Pzr7VwBrORQ5blX4d2mQOGiiAdhOznSUfU87LNNYY2Cgqb0d0FxKkyDzO
NXJw5y/1OSSgi8aLEm2HMIWEjSqsrcvgCBK5strbDnnOZs2yxLHRoqsWMjkpVe6dM2mYd0cvnwsT
j1MlKN4Z/yA+FXp/qTvjN3SI8aT67B6GenQPNO9cTaBtc70DCuPXeNTnTUFdmvDVMVoE0LbcRUjG
0aK1KPKrqWECtMrLHtIKiBEqg6g+BAWJcvOHkMqVfIFe6Bwb0FkgFrPT4MEJuj+q0Gz8YqpnfxlK
8NPegKWdFSChT1znk9MCQotmJNyMmgupqvFs+8768bk0hYc9xokPKOz8XQULbJmnAyWL7xwdKCFb
zasQ6UiI4gRgG2uTBvikjSnZ02SQ4/AmsC23KYsyMan943m2xyoHp+dTWiVJshcRSfLACQ5R3+sn
TNwV1B3qIKKb433bYvOxiwAH8DyVNlxEd7lRz+G0A6t4O/iKCit5MxUYa5yCJot5uGWPS8KXBJKM
qkN0IvWTF0SIwqLEO7CsmNPS2a9T8jnEb5jtkhn08CGoH5eZ6a57MAVra2zti6by32Y5llwF/GoM
FItTJoi57rJqa9CPHy+xjVuTYQznkbpZuhjvtgjYolcQqDpW1LhHIsrexyGa9VO8JhFVXzGiHm6i
/h1oVrZrRqPFGoElteo0cciBLmhNOV6J5cDf8MgINHQCvBAUxeeoS79o5tO71PTPOB60jUjd6jBV
tA9u4J+dRuwRnaYvIKpxRrfPbFXvmWWVS55Ub2X1sr6TXgBFJNC6c1B1/YVt8L2DCLRtHv+v1Neb
FRt1uYVxYGGgHgZy7QFApb1PYThFKXj5WU00zQOddp7vPP5KmhGlienc1BBjuEvCEkM9dBwEHyaE
5AEnzSSJcaANZ+nAfJp7lyPOtdId3H5vRbRBt6rn9qqJhl+PMYk5IuOkINTmgnBq+JES8zT0Jt7T
eS7FrKJfPP5FkbjJLSF4ZMy0L5cAXJRnjIZUhAD13wVWFTwQfcmUwyY8mzgiJ9cZ+afFMmzL18YS
zCxtbP55YRIDUwZXhqik1KTheMM7ZmFlJSTNZc68KmwA8pq0V/4MTowCIlA7qxTot+g6zJzYBvhJ
NuKJLIeoMCLqCXTPPIUj9t7KeLHnnDQhLH9rqqRbldo5oJT5m8j8228oLCg45XYgxyizsDQ3kC92
PvaVvac78ULw7eHbz9k4Mhxd97ZXbfE+clDr6mDoQXksYB7sPQuGSW/z1EQcPejLtMQFfzun0E34
inCYezGYIUs8+yZ8YmRco3R/JGJA6iuswRkP8VZ3g+bARgzRtiqB63kuC7x5khj5Y3qysv/9YvXG
1/+A5sPKlhnHjnOFTsZCrAV0YK919ZvWp9O3FqXVvcwt1BZzQ4RUSz/U3ibvxLxGFtGTNctGNDvz
liNBXFtKll/l2AOiKId9x/hgkw6IyyXjmRWVeE58XSvekphivvLoA127ABXCFH/t+Ij/2LB0W1kw
cHArf0YfROV9DP3nbkjpBQb2FdJHJJd0sFIC3FZeme4IFhtuiecUl9bPuudeWFsHj+yOwGoOGM6V
fe2KQ0QI6IkBmnUr+pZFkEnVj+1qJUKyZIzwtatKb5v17iKv7JnEnoyLFHzI3uK2Yz1rnmxp5ss8
C8Orq8EszomWE/OAp3LxdHBB+nupfnH0Apia/1M1cqeDG+LsRtQdzVFQoADzL3MCXabH/I8zbuxD
aFryVodFB67I/WDSm7xWbFY0EaGXCnq6BYJ6KF0nwMvYuB+rkMFFyRLkQbvT8IZqegVucF7y4jpe
a0oTxzIx88vopD9G5ow7q0vxzM+/Uvz7JRtx5y8OWzxCHEK8JcDVw6rVN4HI6rPX4DhgO9Rh2oiK
o5fXn4bG5FuW+kCaqcN5atEbF1O4zwqHeZkw99Yckl4AVkIZSnJvhpYXW9v02o4I+uHmH31hO1fD
8UB6ApbWohows1OCyJ2/pzxrHDQTdAB0HtbZxQG9mubbzarYvgy5a60QLINcTbMjJpLpKD1VrAla
OJXosjF1Yfil2n1v8vp3r3pxSCziJzTQloBSquE8YoadU7tJbW1T+Jyw0xpsLSbM4zhVu8hGWhX0
+JIeO1PVWPG2UTSKZj0L34lxm6djj5mY64t+p/fPsdPdxzYA598xOj3OXxr1PZpyC73vMKDWaluk
4VUBLKerk71TcK2Ivn0rGWfPAhIPaWzCvWwYoLRTgTCcz/ShrHMPcr7u70uNOcvc2vQges/dRGiq
VhL5wCNt4tdu2Pl3QFgFeVoqNrW9bQYw+EzWeMAF+AeJ4jDhcbcs/VJoYbV8bCkKin3YCnl9ALH+
RD2WLlEh+GdSbCXuYGGf8wnsNP7Ck5NbNm4qbrohZ0bBZunYETl+FCDR1qpIk13ckG2YtxOkN5W3
15rq4s10OdgaEddLpw0INUHqS/ghgFZdBs+wwjlnNpB8op+ixEadiyHaUvtgH5J1ssVqy91Vy2wx
WRyjRjUxIAiGdkluKtnylXboIpneulmmkmn2b5BetJT69C5NLQHo4kNLTHyIFXKId4OM70j+kR9K
/iVjNkpGTXoj/XbXx0XyUbZii55TEVilvaL8XmpSuscAGf+Jc4NJevBd0/JCyBpOlA/I+fz2MEU5
km2QSpHSm+OoBf1K2ZW9GBvr7ua+3GbptEWEmZzhi5Fgpl19JmQMzKLnzJDBtyuXma2DJYgn7Wyy
MERS/jPLU7aA6uMThsxnqP76AYDhnVjsWWT9CkYgvxG8We9cs4tXQzZ7vhQ0RnCvC3yMAwNUE6Ar
egwA0H7JHIyaWIPtFAfISaMiZ2U8P2VlPgQ7Z15lNOlwyFJPp8zQx3VQCvoUgcXPC3INp/vO6Kzu
mNn03A0TuGrg+fHv9bzfrHODO1Q3T0DBJNH1vE1RpP/9j6tams3OJg2+jKvyE8cglujeNZaTYTPL
Mgebd9+0tmXW0q9TokkMqvuhZcE8DsZXIlGDMy4eP8QYtOtGujDI5o9VUWT6BbUE01B+1LF0Xx5I
Y6RWh0kgCZJp6bMXSoujNS9HhRv1B4pi1nbupYOpQLhzzxyuO3SdDE56V3w6U5AeUJ+5wD0YjDZN
6ayjtqjPj+KuS8zm1gLis6Xyn/OYbNOBymMTjqWN55wrxY7hjyjXRzdRmL/4Fa1LZAJtORjPBtb+
fU8Pi41B85aAIsp1PUGkgMUVnSpnAJ/txxOTUlTnUkcuTkOSLKukG0nVbSLEo3Qftebu2hygZaM7
t5jZxNnqkZc9fgHY89xnEDjtUqph4zN/+4ArMacNu25u7B6dno3E6OQlVcPmlPrG7N9sH/qfk4Zw
rgfJ2Je6WtNHuUqRDSwbrakPfl2/R4KYTtOrv5Rgl8khQ6RSYsmzSvt2KzCBCw2+WvWo9MYApyxj
KAzRTH6Zizv/tudJWCUHbsG56P7T841VPNH47h6/lL7vOVqrfOwPrRk86VOw7XVTv0yu353JdT/+
G1JM0QrDjbYt7HG4wa6uP3tPvenj76qKPo0BnsWjd+Ao9w9p0k47hlPIRaZRbC3tpwdHeRmilT5J
ip+M2T/NMX4Dq4nYuCTFU5/AfZMIDtiu4J9sZgVBNEzqGEwDE9xZGKiFdfxiZ9N7oJFMjX6iIsii
p+3vTfqbx+Haki43IQkWpI36pfXuARuZP6F6RdfIuveIr19H+7nTEj/9hYgPUWjHMN3Jf4HwWTOZ
dRdeWV6rOR56VocYLqmTj/evwuDvWiaZ04Rlb+3pDseH05ELmvaQI6Ql+0YChLrVmMDuTAD5z2KC
2+YCrwmqsOnYMy3dxlMPKJfgqzVeM7GokxCe+YR4Fho0Bf/cfukG9TujZ4aaiV8yCx2eVQNjwpsP
Dc2OPZJAUBNYLuAmjHIWk4DJmh2n3s1VKauhXLMWXWMeWIbl69H1i30C5gdNYMUKbq6rYwndPxpJ
PNAsPzs402+lWXj4Z40NUMIV9l/tJYANuDQ7/Oul291TIAfXIHQOOTE88SL6rjLZn7GDhYupQjPG
wIcqDV30UhVjuoETih2mlbDKCmoybI3DrURK1ulG8GKaVHSIhs6BANKFgAsgfaJ7i7LkfJF2CmAT
1SZwP2841ar7LmoUGDYb/GPURdrR0vctoXsblln6+nGSzlNAbWiSW0BciQqBqdjtKpxlAF1LO54H
fbINZ81HT9bJ1EbDt3SwFY7yZQTmiLxdXEOf3ZOua9Wu6DveV+YIq27Igg1mO/zK8/OOOGOHuDEh
pDWeqUDoDkQrt84EQ7Dt9XHjy9RADfpitgnj49gEZoW1MGQIIB2Y0zTdiwcenvEPXqxHE6skuWyO
kXvXzMV+3lvMrRSfbpV6rCxm5XqA8/LYV4zCmNoyBTWU222Eqt6IfZh2Wt8B2mefDwDYP4ZBu43s
/NAhHbJ3s4SxNvmMd9PkXfUBtE8bEwYUAnwXCrSPMlDEe1hsdrkWz7HD4Bbmp8Uuultv9MMRRmy3
0fE4LipyBZ0gGjY1o+h0+a5SzCCiSYYn5SQNUjnA8UmpH2Cbfhu9Sq6h4C3TWBXNn+i2zEPyqNjx
VkX2kaPi2Ln5/Fure29uXBHIDISHA8PYQzzqX/6PszNbbhxJsuivtNU7erAvY1P9IBIEKYnat8wX
WCoX7PuOr58DZs2MCi2QY3xps8zKBghEeCDC/fq5NHl467JqvxqsAOs06l/SYBScQaZjN65hdQqp
Drp0msqHD5kHV3XTcoI4fCwisoC03JKcqosGDLD5ZRw7BkRBJfYSUwqeNi1ii9qWeoLyW8OSmeF4
rcjDlZSP1kvuvhpIxzblIDbrqZJ5SJCRXXw9JBtHCx/FBJcGbFIx9aIalNskhFhxW2xvad8VsUqH
lxpFIHxzn4X2UBRKI8RNZo9rZR9aIV4W9JeHPilrOvazjX5onwPfK14k9PJ42fDVmhh8Vrk5HF2E
YfJTKNh3HtI+nFiMW9UwHmoD0gb041UoljcG+pcdfZPlNf1i634qdBQdUNZUVJ45LyLkO5yCaial
1TX91WG4K0WO1wWz+1H4EcYakt00JCmtk2tQA39jiJW7lXWBzsjQzF7Z+nI+s6pwV8s44MWBpTmG
VuOqJwA86GN97cqNdSUqXxXw1mTcARaB/UsvLZA+rioP7LsrQGUHxLwxeBGSsSkfIWJWYoUo4wds
JEnAFU4RG+6mSAKQWqxLgmVxuDYCa+8pmKMMJAIpabTpFW4M5UUDgjIdUuv3MVUzDfmOdAZNicic
r/oecBafaAFB4pbCr7AvLSTL5I97sXRQlEd3eVDCZoEDvyMuB5zNvEc+f8W0iQiuam381imZ/ziC
o7wfeqBcCm5Bu99pj7QpdWDRXYEBSpZucGjKX5TJVpwWpQtqvsG1Smf07wJNpOLFIaQdg2X2gMXh
CuSjSdZYUwqAe0XxWJXSVGLN0WtxXpXgQdwiIYKlgwfgdesOv7IubWxwEsUDpOZnLRnF1xFX9KhF
jA7qmvU3dr9pbOzaXm/3OcjcfRApoF0kFDCCJt3E+Oh27VODuvNtbCEY9oi1Lg7iF0biyeqR6XSl
Rh6pV9h5SNKz2ZByoORGw5eFui8MNOB8rlXek4G4oSUY8aFIpm36AlPhc6w47G67irauaujdJ5IH
KNg7GtM5bSSHzJ8meZdd0Fi/NxPUFa09REEERY8d8bBO3fztt0fAYbNhyNNWWCnrB9jXFzh4WqsQ
j/aLphK0a0m2wnUwKtqqJdu+iVTgevFg1JdZHpe4ffHJRGEI0hygwK4URThgGemKS70MlFdOUg0f
i2jHQyNhCLx83HZ1n99opvUSCN0bQmYbVUB8DyXUvHIP/6rICpWPHBucMSoefbN79rwSOylCGfZF
vIqnk23fxDoQg6rf9XSvK21LvZwNCOISdk89qrhtWknonxqNTgj68wOMLXfZiBk8uRxxZ9J6vsLE
10HFHd3mVejvYwxrQAbZZd8PD4NUXEMi9a60BvVWXnc430674JSmuBxp6IZLdZdj9g1nFFxUsMgT
gwRcXGO2l+xhYg6wOwHN9DDN6hr0UqtuMHqsH6pQvsFLV98VKpkvnRZoCj181epYBzHj3QSUaG9J
PyGYnr4UpedTZ+kUe6po3Kb05q2RI9PYJvyKdUmAETZWty2RWtS6e9nG6HUUUX3PCg2jsBrFtBKK
3lueNKQo8FsQNOulUP3x0gUug90CaKeDcNJgj7nmUPkjNhF8VmSDn1JF+NVR5IVeoP+wjOssvq/k
MXvNGtze/ap6Li340tEoK69NbqLb72s69bCywfCXL9Jh23BYHwWLgvKY+Ymt+abwElUKmXzZx9Ni
ymkqWeEcINT0lMDTdifu+lTZKRQ2f5ZHez7f22hrqkj8DkedSsppzkpMCTk9zxfLbgkmky6tgHYz
fKTstDGi9eCKrPjT0U+Sk28lz7BLUQilhKcURcMaP5Lii4Ve9mJPwiZ7QFSOKEnLOvv3tiGLBYuC
QQchR6p3ZYl7pte1gJNdazOasFBSdmabw2QrS+Pe8lp0YgC9nzqpSC5oa76tAVgjquE7JNMluxkt
T3nOAv3H4e3oJenlGMnMg9qBR6w1NoEHfSypHahwUyZIn+BsyB6N9WG9rsJC5lQ3JWozK6BwodXK
Myp2QOQYFJJykW4qTzB2yPFaEoz0TdGTN51ZUNnhZ5AF5KDMztqI2CVe6HKM8U6f4tNQ+ektcuDB
FpFeXkX5XSn42kPkU0U3avNGkmuYhMb3cnI/hBPjr5KS9t1Ox4kqsCY7Ejph5aS+Dyg7bA+VWARr
u7K4t4T+rppOeGVQvEh9es2OK/8i57gf0jSCbLtIOKkB3C21yH2m55Dyfu9ekj+kE6szmstqgJkT
DBnsfjp3tvBMcBjSkjeXnjERZ6HaQoVTtAZtEvRS0n2cD18NBScwBNRYePYXIf2BTje2YJ5C0pfZ
RO7RQL4rrknVs/U3Y+IJq0Yq1buubOnXywtKUeyivPv8yZJd0Ckl1KRWh6LTFlNHTP6owNT6rkx2
eQhbSAZ1CbswIwkvD1NhbIL8SlcozUtjH9/2pAsu+iy4LqpK/Wu+d6MvXJKRhPrjAgjWOez/9alG
6ZmsRoa1ALtDQ99h68D3O0EOo6AByikpQzUkKlSDyoM1kB3vwv5S9Bpk1UEO3FMDIXWYIiQfs50P
jrr22xxOuP6mj3H0kFta+NBY/f2UQ8d2IruOy8Ld1abPe0ilx1ZU2ldPvKiHxL9zw3vBS4LbZqSj
L45G4zpQ6+2Y5wrgQ+Q0UKnbRzpEKgpQdKjFQBQuDrP89/JGARgFM5IZPiJPI87B+I/3uy5SQ3wu
S1uROv/28D8BisragF4ORU8FDd37mxo97qYfa/y+jDzbdZiTri26jxBNDteHc0ZWuNs0E4o91TLO
XCL8OS3x1J1aUjdsq9Z/loA6YaXCj8D147Bj02TBgmBWk7kY0mwdqG7s0O+oyGX9FhYYefmDioCg
FVqnFdCeY1ENi86A6Jp2U+NJ4kfJq59md1bjR69mWm0CCdV8HoTKc5RHYCdwE19VEvoiWlVf6SJI
1oVKBSexzPvAosBzyCiplkXN1kNxhDKLgwH0acVzxd3Al5krYlqdtrR8skkEv0qbZQYsP8XWVjXG
apsGSGJWiEmT4blsPRnunXZHT4h4kO4jQkLwCLZaqpSHHsnFltJruJ0a3jGRkfC2F0ebQ0AN318w
H7y43tfg5pF40VQJ2w9UwaCSwWkUH1f4RLdeKt2zm0EXt5WRP+uWKe21TFEm/IphXHZRfy81cXBT
NuV7LeDdqJl+9tDLpPksCxB5STWZDM37EPS00Bjjw2FlozPKx2wb7/BBrYHsd2SK/MACPR8o+f6v
Y5thyJdDZb5YVue94ofX0x5v8lmt4JcOkyGWVFccNemo2iUs3hwnEBCXFuU34LRhsa0Qe11JkbTP
FGjpBd7Yntu2W3gFv0jBiVcB3Qh2SefOupyqCCGnqcigl0uTTRKeo6eQ2G+fWDGFCbWqtdeilZcr
ZDRk2K0hAN7b7wg6dpa9HzdrNZGH69+xd5ARbeuYioDV5D5sOQSZKefBFen58TqCokEaQhQf+tD1
L9MmfcXNwd+5RfjO0/iPSInqizaU5KtCN/IXg3yz3Qs9uvaWvYDY1LEtyiGtJuagPerVXTzt+PLe
ai4F099oXRk8mMkIc0T/obUihhdZVd0bflLaQhL8MOlYfeDLT3VQEWMHMgnf1TTDMjOAUJCKHXUa
bQCB0Sb45Q2VsQ6rYrxCXghrY/SBw4zJd9XK3r0AyzPAnii5B7HtL/oqKa+aIlKvw1q8kjqcZWnq
K99NSr2JH/9SosJ4BT3MWSnUfxqD+DJVHDa9ATgwCfJ7zIVA0e0RIrWcq3hRKUrztVTyJaDTGkAG
+I2VNNUEaa2J9vCPkU2AGCIpW6NMFWPFenKLRN7CZjfQhkX6FcIt+BllbL6CE0OwrHr+V7ERkktL
gg7UNlJiR20z6ZVU0DNZkO3Jo4frRKSATxyED71VPpkTWKUtE8lWe7m9LmkS2eiq+2CUekL+EKpF
kwjedRf/FNuAI7HfkWb4PYlNA/otGhF6g7z2WaF6fqXk9EGMfkoPcF3sg9Ztb+MqgEiWCuNfW49S
QCJ6KNnR90SWtPFTh35WyKVkmnYxP3PbyOhBG1EO3uTOJBUVJ9EeU+bxFV4BaU52zhzP1+3U/dF5
zbVe5xplc1pDoohqGaKdR9GgPSRDSPpkWmIKxZR8V916KgKWzLhJPTpSpj+1SZJepxHdCBxNtZcM
FelaV6kygoMKtsaIJgjs9LtqGlgUHfItuq9eH3z95AAxJ2hVMY44sKTBoxg05qPq0ejqcyZKy+hN
0KJ+709wf5meDsWn0uwp5PmVpsm2iW+Odpm6ApAZAuJwfAqr1KMJJsMOJsFJuRflft9S+QKElKAM
OSQh3PhbdJAT1hpMjc6Kr9QmUbZZWDZXiumIQ4PNw5R9ZH1WqBWDaJo29tiXdmUOFKXq2d62zTZQ
GvFWU62XkRIqDCi8lCR6D+hhBlshNM1ThNoIR/pifPUiCwQD/xb8DWfH3hNQfFaIbywvRbJZKRuq
+dKXKCAd2yTi9eDVX8ZJh9gp8Mk8TVAue6Nqn+hg+VYjz7SBBtOMrzXCS98Zlx4F94e2yVfI7Gmv
Kmv5ni89DO0sprqeVAGgrvbSpQuLed7gPFBmsu1y0VZvelQ7yS46bLUlKzDWWZlFD7JhhbdWUtLz
EsZv1Q/ybf0+RpDxOw8DEZS2liTT9iQHoDLWmbCTKMitoSRie4neeGNN3X++oWXwQFq+SFEp257v
eQ98GN7ZjtHIX+HejJXENo7ifUMu80qbsnChHP2C76qy8nTSuo+Hh0OhcqwD6yaOsy+UXrproTMo
lo827INxxx5ShQXe6jt8zPsdfej9RTpuSRJQlMipnpdt0jqHFPIYZXbbiFQCY4Crdd23jhEb/SrL
In8V9Gn2vQtydDR+8uI21VtOwfZCa+XoLjSFYE/zm76aWFjqu4elSMrnLaPWiG1JoRSAvOLqJSyr
O1+s0OVOf4pFCL5KH1+qg1zYLIoxH2kMG4VMfHT7THpGDoR5BvU8uHbJhrq6sSsl31uRuEyfjfgy
irGuxykZfZxyP7kZoK2kBumV36AC3g4CHRnNKPKaaGfJ0aXwDDQ8WpqWIZAif1CSyAolqFdNEUMN
abUHldyNTXJkAt/CYJicbuvErB1a4cAzo48PfdQx7r0mdPGa8lpJh0aDdUmZ6TdjIre45zaPEm47
tH5AxhVK47WwoACUKTZGI4do+nX5VhngG02ILQAFoqugr9dXB8e5//je/6f3M7v77dBX/eu/+PP3
LB/KwPPr2R//5fzMbr4lP6v/mv5f//uv/vX3P/J/+uui62/1t7/9wU7xExnum5/l8PCzauL6cDtu
P/3L/+9//MfPw1Wehvznn398z5q0nq7mBVn6x1//aXJ2lCR8B//j4/X/+o/TA/z5xy79EXz7t3//
E6Xbn39Yxj8Vy0CAqomyJVuo2//4R/dz+i+6+U+KH4ppWZqiS4ps4smXEt3+n38o2j/556IkKqqm
kioxsV2sMiAq/L/+aWg69DHsaQ0ZYauq/fE/v+tvr/3/huEfaZPcZTSfVn/+Mdk3/p99oiBLqqGa
Enfh7z/YJpqqKhs9Wyq7xQc5BvHrozWiIh5qFx9exF83/P/cYOYbWetV1ipKhxWMN7g/+Z4Jj6ng
54/nXX1yhfzw81NZGfsgkl0bSavZgyjFIPjarTRve971Z7ajTSPVmIFphl3FwH3qvsb32aQ4ed7V
Jy/GD7++LFJ2A5Jk2E2udO4G/IxorfAoqF+OX38axM8GV/z79dVWbDJZx3s4qztpU9eK6AxKnjmR
Io/r47dYmD+K9fdb4LMioqvHkDwkK0TPSRO1lo2Cr9LOe0fKzI9yCHxTEasWpHeoIEYSPfULSx9C
0eO/f+EVKZOR64chsHS/9hK1AzGd0kdjtu8qYAN+/3mzX5n5wGJvpvgJiCZb6RBAcH6kjEG/qWec
eP3Ta/5khJVZ+LpahbRIgJDthTk5vb5X4NL0weNYqYoDm7R4kOox2AImoTBNSzVKxePvbWncp7//
8N5SVx1iVefBTL5RysYblAmDnTehZB+/wdLAzCI7w4wvG8MQnDmyWO8iG3JyviPwg3iVN8oQnXiB
fzfs/d/1T5kFeC5JIobuvWbjNPNK27Et5AXM3LqBskEPbA4547znmcW6F+smVTNVtbtQ/9qkMti0
SqWop3XDmUMyi/auKVC0R4Jq115tbVu18Z1UzusTRrsL4yHPAr2kU4yupok5nkRvyE0vhWQEJVq3
r2e9H3kW57JMA2Mj5+ibCypXvaQoq8EQU1TuWX7iERbGWp7+/sOcxdojZvnQVdtvIMyI8VomQ1/s
vQl3IJw3CPK/BXzlDVInqbaMRkzESkooo/O+RfIs1g0FKkzjDq6Tt2kck5JOdXmtYPIlb44PwUJM
y7OYRpOSeEBtDQdr8n68jfQRWTUl9H488QRLc2gW0wKmfyOSahOxjTDs5cHtrwXKhduyhh5/3jPM
4hmapYcQBKekqFP8Z81IpBs5aZUTq8XSA8yCuDMqGrTFxN80BecLlOeiLz65fSI2V2nSmdrj8YeY
Jssnq7o8i+QebaHrV5RgQxm2EzR/Ha/jppOrp9TElFjyyvO+ftIsqNvKM8R40IB+GHQ9SIVaketT
0z548ISY08zxx1mIO2kW2iJQ47irctPxsLEtVg3Z2ZRysoqwmgoQvFuvFim7dF0L3vH4LRemsjQL
dSuB5ap1ULEzcE0rTufyLsiaUxbfS1efBXkhBHXdIZHcCHFSfCXFPE0Fpdb3x3/8wvBLs0AXQxmF
LdgqR2qaSGYxDM1uuCxIzwk8RSsID/XYUmo9frelh5n+/sOqKNZ5V8WhZjiZJKdYX7WNR1o8Acd0
IuqXhn8W9XiLULbBjNKJSnKK1zSbwwGUVJxVKK0U+a7F6i+/arzcbM9bBKTZIuAqnT591r0NUrwY
hwHoUC3g4hPPI01h+El4SrNVAE1nHdUGmoJ8iAf66iTNg7lZVla66QQ5MV8g3KEeVSFEKLdQwNzx
GhmkbrzRV9X3Z87w2RoxirHuJglkclKf3fda1X4UAk07J66+MAXF2cLQYN1txCPN0labCBeWUv+Q
TXzeOYp2Nrge5cTcW1hP52bzcHsGwRRrg7xpmJLmM1vZfUwpTeuwkFLZ+nbWFBdnq0GFRJ20BvXD
Ks37yKYSK66B8cDUO379hRkuztYDS8Kw2MPQ0mlGs7J28Kut7kkqcpHHKHxWcMoKpfeL3Q2KzeO3
XIhacbZGRF1KpQVEtVOMefgsT4intEy7M68+WxPGHk+63q8NO8VbZtfQCAASNsvOHPXZgiDSvJZS
1jLswo9EYKOFOz66pgQ9qY/05Ob4C1qawbM1gIovcmB3EkGj0n3wh9bfFxXEiBSR+ZXcD8l5a404
WwwyhSJTmtejg3MYNQFqKaPU/Dj+DEuDPItxj0Z7QB7Z6MDC+NEF47ByTSU6MWk/f0GyNQtxJVSR
CMv+6OQucD4EYiNOxrTJPlpAwh/0DG3qie//0p1m3/+UI44QhpJm+5lwq8bCC154di9i9i0O18ff
1OcRKFuzCE/r0MBYLe5xvI+DF82AWq3WgnqP9hubU7o+FTscgRsdv9vn40Iu7++fTL0actdKoEk2
RkmVxerbR4TkUXhi8V26/Cy2VaORoVNxeRgblx1N1mWunRj0zxdc2Zpu+eFjX4WgqTNI+o6AjN2z
wHQCL3qIheTH8TezdP1ZaCNohpopGp1TYpt44Q7aZYelLX3g3Yl3s3SDWVhH2EFnmT+SFiiMBqMl
N94Ch6DLvxykE3Np6RaziE6tbJTGjula9r49dtm2w4aSnrQTq9/SVJ0FNd0fA/gYyBADzM1LLaYt
k6lLA5wkP0Um2Tn4/v15w23OYxxIAKojDtWW/2CFX1TzuY2/Hx/phUk6ZbM/zqTYUjEU7WrNVpUh
uw7iTFqjDitPrN4LY2DO4jnIc6FKpFjDY+bNE365yCHVE+9/6dKz4K2xUMAeDXcJ7LZoMYVxygkr
ODH/l97KdNMP8cUROs8z3YfdgtnyiLA7jE9cefp5/77plKdCwMcrI041pp471UY0blvJczTeiYGF
DvHu+HguvZZZ5GY0CJsUgMhPlcE21WnMGxI7D7wz3/osbn0xZ9doZqo9VrYcDVh+aZfJl/N++ixg
WwtTZi+k2ZhTy0WFNTGdwl1+efziSyM6C1cZkys4r+gyYRhuUsjasSSfWGgWLm3MolPMa9rwqly2
A9m8wu/H0fr+xOteuvQsOk11NFU6tuqNKZrjDcX8wFZKpbXPeifGLDq7cVSghhe9rTceaqka72wj
wXXxvKvPAnSoEM0FAHBsqe/Mq66rw72rq9mJ374QR8YsQvFqgokdiR2Gve2jmAYbtW1fWjHfDEV5
1pZQNmah2opxn7tph0Nb5X3JUlW7lCWzPJEcWBrZWZwW7YAqucNcLqzCO9SqX3PFeD3+4qfh+2SJ
MWYxmgJPi/WUWeI348YtUPmBBnkJsgAoRme7Ob17x2+09AyzgAW0EidjJbd2Rkceet5tRAf18UtP
w/jZM8zCFSkh7SdIiG1SWb+wMdxWKDMUqT1vbuqzkAUXiu9TBW+ncXHmGLyVWIfr4798YWLq85DF
qBi8YtvYBd1rpdRv2hH2cv/cwIc4foeFd6NP4/7h46RHgRxgDU736XATFNcd3AYT9NLxiy9kRWR9
Fra1rCae37u17SvSDcrATY96p8GrNsHLGntBiMlwEjoo8lp3Ym1evOcsmItBkyIfNxfba7+Jte9E
ybsSvSo5hcj8h9p6qww+P4KbE8+4MG/16e8/vEDXj0yh0czGqVQVvwMFTLwF+K5rkxOBsTQHZsFd
lnJrNXRjO70cxo++QoclfRUZRL0iex9w3zvv86DPIt2i4aB247hxxsnV3FS6eAfPw7s/PhWW5tks
vOmcBFIWq40TB8LjSIPtUPU/jVb7evzySy9pFuJCb4B2E7Cnj/zJgse9Geh3tZr6vsilx+O3mGLu
k1VEm4V5UHOWb6qAphEUphdd2zk5TB3PS+/kPnhO8uHOUIoTcb/wtrRZ3A/A3xRVwTtZV4x+Kx6s
GcqAzuGhqU5MK2lh4mqzyMd4QqOg4A6O0YtPI/g8aF2dbweoKldGqNxbtFJAczIBhXo4a0TdLgdA
f5HXBma0AvzaEUzj8Ve79LizZcIMWqoMYdM4TVW84Z/2qysgYrdt+Hr8+guzQ5vu+yFGC4u2EyUs
EUIpvXQTRkJyPYqa/5WTY2aLMo6s591nthYYholQ0QMH3/vUiutcamEM4bq+wx6iOPG1mYbns2k4
Ww5iAUQsntuN0+o9lli9v6Ijslwl6HzATuAYmA2nTkVLM2S2IugoFcsYyTFAyoBqvrRGKH5ix7I0
IrPlgJZ4E8ohuJBwMHEczVGDS/mtktMuHEc0RRwfj6UHmK0KXhqJpOUTPGpFbVO2Fd6J38+6sjpb
DAarM7QxCVmUM+EO39ttZBrb45deCAZ1FvuFmlagTb3ajsvyVepo0Mldu4COdd5LUWdxH+S12hkq
P93PxVUsZnaMsfTxn77wvtVZHAtkMRp0ycTxGD3pcbvJi/D5+KUXJsxckyZlclKqhVvZoMidcaTl
LKJvToDu2VJ4OfPVzOLXhFpTRq7FTTr8n/MCj57sy/HfvzSqs7A1O4mkmsGlKROCJYBfBuxYBUV5
/PJLr2cWqrHhFY2g88HQ6OuGegf5hrZxZLXlOq8mqjNZ9Yfjt1p6klnoBr41tG6KtBU/le52qKAa
9WUuXYm+FayP32LpaWZxO9ZMyUHgafKkexoS+VLqhB9p435r8lO6j4VbzDVqra6o2CmkleMGxrMw
xuC3tcega256q/px/CkWomGuUpNc8Eq+LJU0KOm43hvjTVWnJ9bPha/AXKKWNiaR2wFUk7H4qtTm
SYvUF+BwkMdouJGaE1G39AjT2/vw4RS7wjTjsisd4LnYVvW95N8GUZK8Hn9DB5XNJx+zuVQN+VZj
xF5ROe2b+CL/rL4Wz9U+e1beg6/91r9Nr8IbUGBbOKC7fK3saKe5zL/WX7Pb6DE78RsWprMyPfqH
R6QFf4xxraqwZZpgGRZgVG340lr+mbNgFviCVQspLAkcJsJnSd9Hwvvxd7c0A2YRTy9gnGpwypwQ
iKKLl5Gk5/g30j4If71S7o7fZWkCzIK9xfhE1gFoOVky7IiYm7pDSn7etWdRXsdqVItmWDmVVINr
Q+NqPmnssjdnXX4uTjNTqn1crYIMCbl1X3uPx687feI/mbNzUVoCBRDFv1o6ZtViaYC1+L2Q34jK
Tqd9Pgb5wU7sxKq+8Pbn4jQ56/FaHOSS9vz0SdICWyz8E7uMpUvPIrsLXSuvW79ia1RUrt10HRA6
hf6TfH38NS0ssHNlWugifYqFuHTU3rqVKwwQJTyqQAZ+k/X+1/F7TFuiz4ZiergPsZt2odp5AZ0s
2HH6a7TkN0Uv2NjE3w8jXrJCBYwQJvvxmy0sFPIskKmL0vAZ8ECartwqdf84VBMmWKy+n3f9WUBH
ljGqIZ0c4ELBwFoQcYP3PjBO/Pql8Z4FsqQYphc1Wul0WvTs6e4LnMPozGvPAlmpM9oFesi4jZeu
CuN7WH47/koW1ri5FC2E0oY5zVA6rviUezdCNGC1Y9BU910JThSVDvq5T+bQXIjWS3FQwTZinmpt
cSH63V6oqrc4wUvWsGRpxX/dyHG1rULgwJBQ38Fx37tCdA0o5FrMxi/KUGoXYPuv1GrMMaagj9Ab
1nADTwkvFibeXLfWKUk1wu1hFfCVOxlVyYWeh/ddo54oOSwsaNJsKYDhZmj4GpcOPnkeffNDuQ5q
kKmCK4F8VVI8jvBmqo3ntBpPDOzCbJyr2XxZhZaWM2MsT/BsaQQ4aIRNdmLpWXph82VBTyAyJULh
qLW0Vb3hEgrXOoJPc3xWLqxsU/fPx1UnL4ayy6f3VUlOCwc1bSYjp0cIOGfeQP77DeKwSYa4xyUG
XHDolAJ9Xlg4f8F6G1tTvXKOP8bSGMxWhDRUiySMAEQ3OODVjUojr3riu7U0ALMFQe1Aond0Gjhl
+9Y3/kVt3MTj21k/e65C81MdwvYgcu3Bwxu76w3chV3DdE/89oVomMvPIK74Ao0LBfIz1aZpaO0O
IEKFKz/7IYi6g8MIPeOnVLALL2ouQmuGcjDFkYcRx70uwkMRpz7rUxusheVzLkETzUrqEshJjmR1
4KwfamWXRvqFEf00gvMm0VxyFhoYk0Utt5BzqD3GS5kaJ8Zh6dXMglgmdoPKbOFUYU3SlCM5dYw1
u/TEGnHY33+y7ouzKA5bODdmz/XLDWYiG4wQd6qN4a4TryHFbCK7WAU2mPl794vnKJfypl5l62yd
2kD2Hd+O7wGSrH0735+SkC498Czqg7z3zWIAiGOqQ1jsTbMa4z363rT8EWVDe2Lft3SXWdQP1iDI
2GmwNro0H4MXpLvYqE9JRJeuPgv8wMTr0aNrw8HhAT9x46LzvyalcNaUkObqtJFDKFtirj4C0km/
ad59iRP18WXl862kZE1//2EraUgFQIQqLpyk6e/Zd6xGDL9Tj3CUQTIXMUgH5cStPl94QWL+/VZ6
UPkknqvCgUEN/kF1cSnM8+6sYqc016HFiozg1C15EDrjK+VR9nCZ6PIzh2Aa+A+vyctTEGVhXjhD
p93zCckvoIY+mDBg7OPjsPRyZmFfxz5oPTdhQQmVuMF30RN/dnUsNWctWJI1C3tsfovO6Lj+CCfJ
xEcitE4tKUs/fRbAfgq6jAU8d+IUrBiiUizhLupQozn7+Lv5PLokaxa7sieVHAK13AlHc2cZzQMi
yudI0u6OX37p98+C1zfDDCeNLnd8Q/geZaDAcDqQT5RlF377XHXmgoDGxbrPHZyQHD+U30Q654s0
Om9Y58ozFyZPLSB7dqjHtisR7NUqBRV24sUvvJm58kzFvUZqXDl34MPcpEFxmZqnKn0L5WrJnO++
I6SkQdXmzsSMbZ0eu/mv8KGA4HUBrOILKKPHh3dpBKa//xi6Rlhwam2YPeZOM76aYI/MEyeIaeX6
92+pNNehgSwRW18Vc8hJe+xnV1LUQVbAabL16bM5TwIrmbPQ9Wq1ySi85E7m6+objsEB1CI3jJUT
a9vSKM/iV2qSAEgJTwFSwg2dKgyjbiVnup6dGIGlG8ziV4H2UxcJQ20oua24ih03pz7rC58vcxa7
o9DjgGxwaXOsaPItRNhu6XtVVP1Foys/u0zaV5rw4/hMWniOuUZtBPOIA1+NASMWICrcwgvBOKU3
+vxwJRnz73AXtEgFeJC4uKfzWhiyrZmIeNid114izXVqqihWRiwL/PgBGHDTQ0Ea66sK3PWJUV6I
M2MW0D0oRCnUYVHXobdP8ELA6s+iGei8dz+L4mEcgMKZauZUGBFUg3+t+KcOI4fiwSdhPNeo0b0U
hl2jZI6WhGXyiMiu6q4EfxyFC+CCUTztGUNpqxXY4F5ZAY0/5MJCv7vy2niQvnb10OjXmiUWHJok
QxF2XRl68irPgzFatWDsurUYYgUNcF+OervysiR+4KaetqHlOs1eXDlr5Ds1HN38W5E0onUjqYqr
3itd5O3QPrSXQyFn7s+2NrryiyLA9L4u6oz2f7RjXrDHdimT7DgUMaMKvVGX7jj9J/2XbJDG9MRX
cml4Z6tQrVqhHBcJq0QR3uGetA5ygFewrI6P79LlZ4uQlkE1hv2ZIca3SLwMF03Ur3y9sM+7/GwJ
StOc1umC6dPlIL3MrMBQEoM1yP0nfv/S2jBbiAYtziu9sUDXmFg8O6YAivdijJM+2R1/goUbzNV2
ZV5jeIMPMNxJBQylENPnRkrsvIvPVh9snssmCPnQy8LYXQRRjduW2d6fd/HZvj+gJQhAXZ85RjLe
+0p5qYaw9M679mzRUQ08lRpPypza0IMHSZPcvREOwgl9ztI7ny06WB92XptiqZTUfQD8coJ7YXyZ
nsjBLny85hI6nDyGztQj1vzB2lRRsFbjd0UiHRnbBrjY+Od572gWuUmOamkgy+ioOc6hLF5UnLbH
L70QtXPtXFNUtaSlLVZfgt7ZZavkoPbw3EURcaqLYBrJTxZnfRa5fukpIwjBHA3YVhMDx9enClSF
A298Yhe3NMqz0I2nhd6qC+ZQr0v4sRl3mCJ9P/6CFn79XDzXiXXlRabFtdU22BR5+l6O8VOV9a+C
ju3M8ZssjMJcNecJgGHor2AbWnatbvtmHX9N+2p8BjqsnWr3X3hLc9mc5slKrmPXgP6qaNN16Afe
jSVDSl8ff4ilNzWLZGhCllEmJlNpCLx3MW76F4Bw6D2NNtF+gcVPTiVrlu40i2oOHV7lSyx2iIwB
ayeh5/8StUh6yzwUGBeWBQL7zJGZXuaHs4eUV4ox9PE0/D99UJ/5i9ifuWZrs7DuY18tgtDH0EzU
nsRRimF599nj8dFYmlKzz3EWjXGlmynfy/Ilda8iD6vnE4mapYk0C+gwgu4H6iCjPo2nWLbKxTOT
NNoskAMBTyn4lBmI///m7MyW5MS5LfxEihAIhHQLOdbomlwu3yjssg0IkBjF8PRnZV/55zgrIyr6
orsdDjITTVt7r70+7wtBY1/q6j7mkb7wUs5887X4raSFTO1o0ZWmmPhT5BxUbD9Ef8mFJXDmpa8V
cGhmylUDehYQdSU8oG8r/7cBSvDjET335VencJvWla5kgfW1LDGd74LwwvZ57luvFm4wSp85kiNy
C96luQ3GfQdLxY+/9H/VyH/s/mv5G1ELIUuqwbvZmqPYs12WlJt0m992uyWZtioOkzbJtmQjLqzY
M5tDcHp9f61Y8JLNEhiMMcnhdFa7oQeAWR9kXzwrYy7t2OcGY7V2mRHZXE/A+CjkuueWXkc1u5AR
Ojccq5XLegGHcIpxhoOqH2OXfkLX7K8CWI+Ph+Tc81fLFwrlxpYLLsHwxQNyjsPsmW9b2n0uoghW
a7iz5dSHp7RQSJDVqo2Dq3jU1dtini7lDNjpWf+YVGsNXDajOSMTs9mXR7cJ9v2mPUJSvFVXbOdv
6TZI2GbYV/txM23nTXMke4r/6o6wzN32SZosW/m5Bb9Wyi39WKAlYDJ7AnQ5sdEGHr/7Cf6aHw/V
mVm2Fssp+IGOJw75XneAbMdeW4Y/9Wz8z8l0QLH637VC2cDqKUDwDd9wc4XuuukWHHn57XPf/jQB
/1qJIyvBs4kQ1cwTEAzHSMO7LW2g6vxccL8WwEHNEmUREwbBfb2LDPTkmbvw4s/kBdlqeZeF8Iqp
x6Nhg+xVICMIyRXoKijg7kNPM7YLclpUuxq+xvLCNnxusFfrPpJC9u2AwQ7mgdQ3aTNHZBOBox1e
WJnnPmC18DVSEAU4HviACvTRpG17jiztnKI76+MBP7P1/rdc/xpwlLXrqOuY2eeKvGTesGNGv6Wl
v/eX8sJvOLN5rbVxo+hzeDxF8KaGgHAQ+qXj/o+TZebHv+DMuK8lcjZ1QW3Bjtj/Z19bBTGdvgGX
A/JSk/Di4eMPOfcbVgc5qEUT3KtrvCYNEnd/tGO9JVN7YUs6M8przzbTqshK25MNrDYA94DJMAAh
uJB+/N3PvaDTb/priIeWjD33Wlh761reC88BJw9EEka85TBxWypYVwPV/PGH/Wdx9I99fu3hRgML
LQa3BuzKZYo9K+7cCK/yEFk5UTQ/fBYMMW/yI8QgR6LkcSEsGcfs5eOPPzOd17q5rlUeh/F3BQTG
j15V8VCmG67gpg/Dr48/4dxYrZZ8ZptGWo+hrhSm05XPq9aPAQmJggvPP/cLViu+qFQPP3xawXuD
/jAgvSZNEO3gSzMDD2Lthc3yNPb/GqXViT+osvXH5XTVaGhPbmU5F+luAGWu3Q5w9fN+f/yy/nOk
+sfnrEV1aF3nKrUN2dBAi2S2UTnGzUg7dBVavp8dUUm/aPOY1SeAKA6dV6qbEXTgCAS6C7/1zIit
RXdBHwrB/BSpMH9U8F1kQMgnHcy3L92iz5XV1qK5uZHwxwGod+9S/aUClKuGeRHoA2RDAB+tOd0F
JL3XMititHx8btNYK+motipLNRxChoAEV3B31dtmmNPPLaS1aC5v6ynXuqv2aXrCmCLLPqfhyxDC
Coi244W5fm5kTn/+184UwFeXDsrDa+qy+zasHxgDA+PjqXdmhq+Fc/O4QJ8ue5CPo3tgmDHNQEyb
PzmlVptAPngLlANtuR9qb6+42w1Le6F2fe6drNY/NMYATkamBE6ovB2h/p1c+ckZs1r0IKT7gKHa
ct/KE9n9xDrIFu/C9z6zb62lci4frCxKvG8DaMZV4AKxr9i8HFgbudgETu4+Htcz72ctmZOZtnXr
49WHA/BBOJWPMG38XA+ft5bIAUXvdJvm5V6bbGwTNjJ/M0wTjqyPv7z497a7FskFdmBongKOW4Hy
FlJ748Iy8dmjncnBn2VMdP7J13RaFn8vrVKSdtJVuZ/STMeL4dummC5psM+sLbpat+hzdGwxmKMo
y8HJdhgp+dGGE923Cqrkj1/Vuc9YhfNEoMyHoKjcR27sHosTFGAapYf41JNPH3/EuSm7WsVwuNKA
H+BnTBH43gYtoqf5xEFRSn9HSvz4+FPOTdjVgua+rUu4Mep96mVhv0EjRAA+92x1dKFIde5NrZZ1
DqjpAkuqck9cPe4KNpQ3sHxkcKTK8oePf8N/jRT//xynazVcxWFr1gDAtDeMj9F9EQqQWSQgU/IQ
KVOd6J1zdMja0cdh0bVhj1fJkKd+8qq+6X6JqYn4S6GrMdtUQZ7OULq1sNBOvdp8cUumrypd+1Ee
px5osNd9KWUFqmQAclot8oYeyznP/cOUimG8LTEzSIKT1RS/P/55/x4iutbj1VJQ0ITCbFv1fDmk
DBw+1HXzn597+uruECzeLOtwLPaq7d/K3vsDevCFcfl3aE/X+rssHFsK+CfyF3ZOZAVZQRY2O53y
72ae37pP9kiisft/d5Ow9yKaR16xx822Gze1dDO5cVPAlhsgnue7uh5wy/74df17VdK1Qxz1lVzK
PCz2kZT8Ic/A7WrroPkaNrzaKs7kp66ldC3OG6EvgFeWK/Z+kbFNpcoRHD/WZQC9Nn55IVD499qk
crXFAA+hqmks02091FW3Qw6vBd065VvCmY22H7+xc7NgtcOQSY5er6tiP4oSpZTC+xGZ4F6GSAoX
6hlKhkte9ed+zWqncXNha9SVT6+symMDw5WYeQvg0QX5+vFPObMS18q9uTQ8S09KPY/kDzyCuz/S
kJ979OlM/utExMLL89DnZNNH3vhWh+V4ZTgM3j5++plXs1btSX/iLZAHchOOEfHunS+mA3e9nY+9
hn3fhTl77vWc1sxfv6GG9tVFfqf3s+zrbeiVSJSz4lKvybmnn37bX08fsqyGvQN4qYpJIEob0u8G
119Kv5+ZpWvdHrYPBtVYqTZd8Tqwb86vroEXiusCyvbu0u353DCsogbwRqDWcacP8Qyinm9p+KuY
f388xGc2JrFay5Ll6aSDXG20BveTwH9sqzLYhtcVqOB6GS4cF/+OEemJxfP3KMDLU8DgmchNrofn
knks7oR378/1oTP5VWtSP3aqvBC1nxvy1YqejIjgMpPq/TBwGY8NSQ+l/aQ+h661ewPkXYHzLYDK
rkRnG7WYW5rCfWvz8YicGe21fm8K6zYNlZEbEPU2IGfuwtq+R9OlXNaZkVir91RjJYEzQLa1YzB9
Jzm9b4oZbK2g+D3r7EmpuY0Jnf1P/prV4oZgpPZMCRJho8cAVaTUjDvTMnTgpb69tMbP5Cro2n7O
WYugq0mB5uDo9LvmOFGja8Sn43gjuV3sA6Pg8r0ikDPdpvKp3/5EmiGlu2HMSHnBUeDcwJ2m4187
jQKbwhNmijbltOgnCspRHUNPERVxqoruwoecmdvRai9oZ9XzSCCr2rm8KI9AGWfVbobhy6XurTM7
2tquDgoorfwJFSTPiNuR5VPiUQiQa168urQZN7lffKpsQqPVnpABalfPSxZtTOZ9LWXfJ4sBuPXj
VXTuPa32AACrWQPnVLVhrI4elZTl98Z1/PHjp58Z6rWEbjAK+K2hA6vQ769r4KmJmL/OdPr+8ePP
fPm1aR1Iz5TIAChEyZvht08KSMZmfzAvn3v8aej/mqgOojyVUtYjybaw5dAOaVtc2yCCh9DnPmC1
6APoW9OobPEBWfkQ+ekPsHDfP/fo04j89d1JIwq02OsejYViALybSPe9z+il8/zcmz/9+V+Pz6CN
bKow7GDmp5s9W1h976S+tLbOHLZ8tXi7Xln4wYXDVsEqo98UyLiFvwPZpuQ+gixJIM7NIiMuxFXn
JunqaC8LantL2247VOXdHLIniJLfi2jZfjwS5x6/Wr62iDSuBkLsekZEcOimXPh70EiH+UBc3xUX
pI3nRmS1kJGA9lpomtvtWDctnA7tt45dchs78xPWmroqWrKFzrzdglZP9sKHPwQLWXNcjLxE9Dpz
3K4VdZ6mZTlyMWwJaZ8rMyYZNI5WzoeOVC+mbbez+5zXMF3r6uYKDOV2Gtstrsk69jrzPUxnsC1p
fWHt/VeO/0fCJFyt6wlGEchwZGJXDtlNPh+74qmmeYzNaruU8Gycl83kvvjVEwdzORh/jwDsCNwW
/PqLHzYx6R58HcXt/JoNRQKgUFKhpI3CU6zyIs61dwtp9SFfTKJb/3oewFZLs12ZenGIrl6AeWHU
P4LMwXbsUq7hjH8OXRvbtQAQ5gyrcmc6AyCABps42jUi25Qc/NRQXM1Z89pM8pajZXpnIUsqbZu4
fL734WAWowEcHdQhTwJzj6gwdiCQsfS99+WWDh4cNeDXzi3w7oBUHDygp6viUo/+mYURrraqSJZB
E1W93IUaSHow5cMov6lcxPmXjxf4GWMHutYFBkNeIcawwWYpMKEK3PPfMu2xPdiE+mVpCKQug1VI
XuY2saahV0ZH4LV6/WPI6/IAUUoW19n01pTYqOGjZaRK41G3EJDI9q0qqboQ8J/ZV8PVTmeyqR5M
ZqMd88d5S0ZUL4Ps1DXI5zl9mkgPT9aP38m5HWO16RGHnn/iKw4BbhTtuAspenfCtMzzm6Jk5BIz
7N8t9GCb/u8xNAO33WRdV27VUMaufe3yryZ4IP1v0cA4BeuBXapWecCl4qH/WNVrMaII0f7hRF1u
AVftujlhTeFF9TZCXgHJ4444I548H+TlDSzBy/TYlCZIf3VCKgFOPWEuipJcjzl2Z55NDd8OkMBK
MKYzSqv73OMqumsDLBT/2GhvIlkMXbErdYw0WCWvvcqlY5KzLCQ+Qud+qA9F4Xv2Bxl8vXyHULIV
3w0cEdLXyXOlBMTcDdOTplyXNvZdMHp5HDCPmyq2rS51cXSdmbGDR+ilL2r8K6T0l2yDshoSROJB
eDSAvQkXi7aclzcgf7thSmaT1eKWWomeG6hRQK5/b3GwkSlGT1s25Uk452V5x+FWIjYj6Uj7MI4j
kbeLhxvUg+uK0nuE1XMovmtBfYaYuczq6mpOo87fRFEL/w84fEdNXPWLHB6bfKpt7Hk272P4Nns/
h85R5scTkSFtUV0Cye26nsW8vC5uJO3jjERD/Tpo3cj2ztZgvfxk05DncY4LVh+jddxk0DgL+UMP
eub3IreUbdMhmGoYC6S+SLJ5at0+r/wBLiWCc71RQK7n6M5GD+9VkwLl5yXQAeiR7MBo9c1pF89J
WW69vAAb3QzdAjcgpDy01+4WDYxWnTAOIdiVnBmb8xsWuiy/osZD31LMhhkkerCPVbqAg0ZUELTb
Rrklt0dmUofXkioDf9aYTErbI1WRl9vYIBOOlh3PzfkQ11Hh+zGG3H9EDU68+bVrtq1nWwg1w2V8
yOC5qxM9W/9RYl6EV66msnaJBAirPoq2jY4VEQKVXtbX2UEFjfM2ArTj8prqGf1UmIv6EUgQ7OxN
HlZy2xfLuCTEm1TXJWVfuX6P5IvpRewXvhkXKBZqnb1DIgXvu66pGm87B81it7llFdn5aTW2zaZT
YUOqJIzClL3ivRcw0TeovA3XmLXLr7pIKyhjgqhHgburpL5mhdNiM4wLulxQfEL0nwjXzt9C2RJg
6mi1vDcz6rMJq0qldmmXizYOhkncMF/5v/s5Ms0GjK6p2XiB0UUCE7YOK0KR1Et6Mpc0BqDRiS/t
EFCz7XW9TJto1kpv69lNI/xpBuknYU9seRSWVynMvqkhMda/B1dmL5rYFvXnMNylQe1EQha1oP7D
YGK7mzyPmC+QoIaAdemIPWVjVp2O+LGuk6yAoGQztkuoj2lJw1fpD2V9TB1V7aaJHFQmTkLmtkGO
3OFKHjqDiQmyWHU0aef62wy85iuvEK18Cp1r29+BgHPUEdHTUm5T7mMGj37thdd8MZ0+kGyMvqm6
wtaJauQ8Plir7G++RFOQiDEo5xfF22G58tDANb8CsytnbH0MFY0YPdZwUyM6nIqfFYMWRsRzXeTq
McqNUmArVjCFxHgB8B5HXqVg6E5mVbxUUIPMm156Qv+M9KT7AywEQAqHdR3kv5KkP3mfUhQv7MQy
EXMWlsUPaSwPbuEenvs3E4OOApc8uJSqPxFtxvKAhTlNByN7MRxGW1XeaxkC9/euAzPiOCYg46kb
zyz+eMz7zu6Et9zB8d0PdiWnA9l6nRJ4p35auKdaFfl4p2bN1bXzzJjfQMNEOZwlIFHBxB6XFtiX
nvBcoFEUdZD7UVLX/ZzGsZm+cb+v6nuvFDkfN4Hxe7EVyip5DxuXVsNCAm9iC6ltNtwWxYz6SRK1
g+5lPFjS+WAweHR5gTi/1gmcvj1AWTIAdl8zr3uQFV/CvZRBHaHoErx0Ag75cTYjbsZ6USMZxtj0
fW+OVlQp2RZq8fKrgU+K7sKoHsgVTpSi3PnjqIbbDH3NMLjKMjLoREZmjmsUW/2fppI4k+AkwFlR
xSjtlfrQBa4Wz41Glx2C1HBg2PWR8J5K78b6AYVxc9684IXX76FMqwXSSzpP1QugR0EIv6WB6C+y
hPYGTuyVctW4K2deq2+2go/oGNcidfJG4iIhszjVJIMEBESN0Qaxn4Mfcy24tmTHOOmKwxRkqbgZ
9AJJmQDLfEnSUWh2Uy+mOk6A8RRfkbK2kzkpz+Zgj6KLGH/6E4vUFTntKZveGBImg0cY343AKKWb
KpfNKdrUIqLwQVModcZ87PP8vVo8md+BmezsEUXcZfpSDwJqw9iGAqZcRNWe/1JbKtjzlGG63hmk
m4rrmsL25I64tnQAvJiuh/gsLSaV3XatG/m33NRDc5MuDYiAbHJRf408FYBgWxKWttyWmE79r7Jv
fUTEkZMtoJR2XEh7UHgnhhZxlOPsg2UQTBgXOCksP2B9m70NkG66nwirI+qSFgL6IC5xHI9xVqZ9
uYFXvOqSvnEOUKrSDDpmmFI3EcMb3VaWF+WfYdZF+uC1gvgHdJP5MG2zHQ2D59nkFB3AgHPlm1RU
BfulOfy7XuyC9uAu7gkmxZ8syybyB4+ooThoOxJN+9bwZf5B2gUOeWAz8/IRlWnl3XFdMXoM/QW2
+T3LB/q9LUCmxqjlrRJ93OpQ9As2lH7IdNIRSeWtg/WVTiaCJnk/Wfp06h5TGtTpd7B0Co5yVEVN
0G2jOQ/8IvarIMV5UbOyOkYIyZZ3YjyX/oFlRt28RQPcpfct8dHrG9ezbu1r3kgqrgIxBG0JI+2c
mTbxGKumg2aCpB1U/arMvvUZbr1LPAyyhiKvDjFUXxDT0OAnRYuNfSqdCQW8DSuLK86IqkB0BXK0
H+3aJh3HLmmhfxwqWLjpjOQgFYB68yNtpqG7An/O8ZspKLzuNoQ7WvHTcCFxc8hH1rXXBWkdiocL
Auj0e+DBOuNZWJ32N6TUFXkpAOxRBZScumCJ4FXovyLEFNFWRP2UoYYAZYPYzxWp0joeUkXrKg67
aCKHvHHUHlBbBkI7IYqn49ZDdYw/w0o0S1ms4I5U7tPJcnJdV2gPUwdAHKpl55VqoUmoy0x9GSbG
THkTFWh492OyVL7/1hdpwx7RAu8Fw8bZnlWHFlpjnK69AXPjmRU90rL9DCBEG8vR1tObKKMOk2fI
5xHi/FLpyduMlE3p9nQs8/cINtLwRBxyyq5xhVbBxqcKcsFpZlLi5lhOqbkdckjXa5TDW2/5aZ2G
94FAk1u4NUPo579HMQmFM7/qcoYvzFR5nSGm8Q6LLOYXDrUgeEwuz3j+AuI79bGWJBth77GMbIAa
PoKVHJASUdY/uCCg3UvrMeV9EyT3a6geFhFgTnkjz0YsDBz86a5EcsHfL06085sRHhI0AStoyrYc
0XmL3cTxOUJXzRTN+L9uGCavTXwtuwh7HFQpNCHh1Hce8hN0DuBwpuaJv1qFKXuloPygdx5mCFA7
42ALG0P2ToKnwvQWk7Kz7VjF2Kxr80v4ndMQfmUp7qKxlZ3ssyRTUed9b7UH5DLm/QTjlHjs65M7
X82Yao4oCVb+T62tr/oYyFys4tiKzLYu7ivtjxu/9hd/M8Jf1z3UREejiF0ILcJmOB19jwqTWNzk
RuBErJvIn694Sqn5rc1QtPeh5fPAtg2MB12D+/FU8aehgO0v7sMNcvWvBYfjV1zoYVke8xEKx7tF
p7N8BtY6km88nMjeBIgE39Lc5+PXxeHiua1aocmz31s1JmkJQCWPXQeoXYJ4s4y+NoVu+ddZZNny
rUGCpck3WgXcm2KEl4xc+3AX8N+72cEmxbPY7JNsAvKNA6OpiM1ihddFtktA4VAM3B9vbmRFnTqE
kEUhnZPReUR7iS948KwNBTc5bhcfsRCALVbrg9+j6nErUwZj+oMHyqg5sFyn7t5rfb4kwkRt3cVM
1239rJDz8c1eTt7YY1oFskuv4KVHXdxVtBa7JZVRA0oZsr3ddT302n7LpqpP7+qJz/lDjh4ksGKI
9EZAjlUur9EznLa3NdLMddKqdvEQt42hb4GqzujwNRc40qv4lJBQG29pGrdDftdsuDShqZO+Az3+
dunznh4kIvam2smpq0LI8VLPz4OYo5iwYJuuNUpHcYsjiRyKBgfpAQe/Lu85qah87qO5yqF6i04T
MA3abpd7PqRD6Mzu3VaEyv2o2r7U92kGXe1WEFmmbgviWxrA76ULl512dShjJRtR3k3pnOoXvlDm
3QR46PJlNAhPE5dV5E43gQ8VK4UH1l0w4XISxhlNJcbaDrjHljFiuDB8KZBcrPbYqfW1cGmb/eC5
E/Oxwt9R37qRj8s+H8gw3FEyLfYtQPApN5kCs/I7bhBFl1DRKHkXQpE73BJ0s6mX1pCl32XBMuQ7
wmUnXjElYCshocjIqjjwG1jZkQwuOXhfPmRC920E6QmODU4Yu44Cbx7/FKQW7KUNdOUfus52YBYj
Ly6z1xr4q+VnHsFa9U3mkw2vhBAtKlxWd3UvEhdaO17PXi7MXViMgweTE2My2KbmGuZ2kJ80aMHw
wKKbclyGsqn7UvAh0NvZRBmEyrrQuYS1LbDim3ApZ4jpiQ3A79mSYDHjM0mZ9e8ky8ZCo+4Vwlcz
gSI5U8eKYVf42lkygWsPr09cxGjroZEvkdyM/N0ICqc5WOoHfvA9gNo7fwwYceStCcu5+YKwuCq2
+Eth+SVK0UMP39sFsddXmD2MapdbkjmdlNJ4y3UHww5C4znUXZSM8+wcksSVrb8qiP+957RqDIIU
9J5NXwrKHYdzss7rbZoV6WGkqS3KbeaXUY74pywGOPwHfLnqEASM965o6LgbowryVb+RQu0LDyRX
FmesCIdvzk2TeBLAxYpjlqPSctU0Hr5uHI2oJSzxErppuKpxC0HQmOeR4rHRvd8ci4mq4gs6Vooy
33rK5uwLnW2lKQIYb7I7JFZ5flXBDKs70pEa1sDBv3DNbY4ewGjnhSLiN7YCjKOM1SDD1t/IjIbd
Bq3JUU1iW/Au3+eZpSm6BKOlBuFRuS7Jx8johFSAQSMLQirwtLjMxLaRnXXInKUMXUUxLClcCOUE
KXMcX+mQI5LYYM8zJDgB0w1yRF1GMgrDVmuXyju2thGq3ETc0wjJNRQpfpAg9inCB0xA6b127QzX
mAfBZgxDEqDc3F8xqUNENFVZ47HwFEspEl05zyO+8XgoSYOSt5N5uqmzBT97QxH49gp8mEqI38ZV
GWh45eSb5QpvyZJnGARN/oPq9MTuZwHHiHexBE32zYZShvdRi3+quKxrj9/MPqcSFzTbZ7Ak9BdB
UbpyhXJxiAxoBF8Za5Ce6yRAZI9hXfpwd8kcIrDnlJE0eEbfgu8eDKkpe5irplnQLcz9BudwkWNv
apHKwDY94ch77oxCwJtZXc0geabTgh5GAMHkjT0pM+cEBKcQKhXiXMSiDZ3RjgOji94fb8IKebSb
sYB1wVNAU3FK1Zxk4PCEbluTlAs6C++mBUYDiSWNSp/rWlQtUM8T9UxSKJrynRuIz67QFezXIDYy
trwaAmbzTduJSUFXkFps+bzubB5nE500JrbfRep16PvsufHKpXIJ63EpauPKBbn/Y86MKx7QczyU
CRSNNKdbNPQ7n6O3Y1wGRJXC89Ba7ueVa/c5SOOgLMKLOwu/pro65Slq34XP2dypdo8tc4ieG+QW
ynZbhCSAWw80L+2t6TpXfQGKFOwKz7vntbHPp6qQ+DnMQmyXZkyXm4wvNd21I2Lpe95UTh69YC7+
IGbkpy4nFdh73C1H+VSmktKrMUzD/qqImqW9DdGrkwIEMyEAbYqCyCvChR/dYpsKSp6I3vgebu4T
afpu46Onfcg3DWduWZKumMO83ozOQ3i5s7Rwi59MuFs1PYxtej/qj92ga4ujLoVxoYHRzRh2fgwc
M9W/eRFE9A+8R3ypsMyY572bGl81caC8DtdlkBnyKl3rll9ixu1nyyej55uOjQLvFrysrn0poMPV
LyBhmPwJr4zMz85Vc1uhloIz7W2pWcHes6rvIoM1bhBqFJ2psuvGwch5a9lgcN+O8sFHlSWXI0zs
Yio47jjQMIUefbelZOGV5aEm9wI3NOROYNE0w/EGtKZB3NvUTkjUCYvahUIYQX+LEV7NR0W8aH50
bd5dDS3jv8UM47GrEjF3tzWLUntvsa76NWLvAhYndzkcL6kG0ruOdL/B+UmvGt4y/30K+Kx+4awZ
qzd/BmYiDiLTB8dhcROcahE9EUw+NNcsG0pKyd+pxh0D35JPoferpqYrvgclFTM29KGzt3k0StTL
wj71UHwY8zRgW1UYrGOeWlCfcN6I+VufhpGKUFVbHHgD4FQFKBJJKBf8IQ6QjPG/6RlpltMOwH9H
cqyQG2Pu2suRV8Il2rn6yK0e3a/Qg2DoJkP3aflW9egUM/Hp5IuSwgt6+XMOUj98aoK8bwO47/a0
bmI4mdct8i0haFQh0vzhTBBeB9KKX2ifKMPdJPVSyQTG4RHwdYO2Xg7XVopVT9F3VukO+e9hKFu0
iXWcI39ZDmVRJkPDJXBNDe487ucE+DjSnGp0vcLtqgV0b4pFGfJxjm2jMt3GzkM1utjWsLmCpC2c
OCq8cbPgVcHmDQmMhsUGiT0+JnVvcLFKPN9Ts93wIpPhdzsMWXPJue4MLIyuLRkG3teQs4toF456
OjRINN3h8u3DQgpJwduwXcRBILRHOqRjcbp06Jvw+g5RV4crORS36jqs4RCcL6fb/cfFrP/6nv5V
+VkJQcgSlcPgUPwcUECoYx992L8luqTKmOV1BUI2kX60XeBO8a0p4aYbd6YEMpSEuABc1QVBMk2O
ga4TWMxH71ON9seT1fkn287pmobEBkoC6MujnXLFlG5CBJ9DPBCLr/bxGzhTzlubQiBfWwGbFvJd
RL0I0XaIdBwglLQhVz0O+PpTHdV0bQWxRH7QGBuEu0BlXoI+g2VD5HDJkeyMYitYqUpKq0pZzSrc
VcFVaR9D7EERfy7tH5gPJR+/pzO15mBVYIVTYeb9H3fntVw3kqXrV5noe9TAJzAx3Rcw29MbUbpB
kJQE710CT38+sGpOq9TdozlzeaIiGGKR3NwEEplr/W7hcLB3stuEDJEnDP1X6tZ/9do/UapJveiV
LQRvnxHPHl2J7gmnefnfvfGfiNSJIqzIlJwbXEhgk/mpFtn/zm6q/hz+EBkdcf4pu9kMoqR+7Q3m
FZ2lEHl/raqa+atBb//i+vwc7WBLRWnjmFn1blKsz7PVzQSTjb9y/v4rkv/naIe0MacWOZi5m4Zy
fsusvmv8VJMAss3A+IjYg8Nbr+bITD91aqsSFU+1x+BaOKM8NJQWDD8bo+u4Sq0H/HHNe9G7RKvU
cRHdtpli16e8EgaS6FVlJqJnMw9n/n1V/vu7/I/4W337+07V/+0/+fy9bpYujZPhp0//tv9WX7+W
3/r/3H7q/37X3/78KT/0x4sGr8Prnz4JK9r75W781i3333r4v49fx6/fvvN/+sV/+/bxKo9L8+2v
f3mvCSPdXi1O6+ovf3zp+PWvf9ENHp9///H1//ji9gf89S+PFBz/8O3fXvvhr3/RfoOUAR91hbBN
6gqWyPxt+4Ki/qaZPHOqquowcabubFqmqu6GhJ/SftMMx8VZommOan6kfvf1uH3J/k3TAHRcSABh
0XwyXva/3tefLvvfb8O/MXvntk6roeeF3Y+N4O8nidBdbiXFnmXS0TgkgW4b7Q/6OYa/aY1Rfl98
G5z1fgKLu1+T0oe+hpLNa8XvlLUOxnhygi52q6O71jBVuiAnRWu7+yTpRm8igPgglDjfuTRsvqbY
5g2xr8X1kE+eMU/b7Bjb8lACVgyQyI2bet0oVmHt0zbpgr4saibZTOpRU8eUGkDs86hoT2XRFac5
t06m0VDQE8G9c7V115kMrO+gv8pWT0/ZugblhANBJm4fjAalHm9npy8DcdS1dZzICwWcsMKpze4J
K2l9HMWPaZROfglg3JXWfpxz1XOL7IsNIU9ApAt+2qmMLwMGZYK1e5ii5Og0zFF+zrA++OmVHJfJ
6wbDCoE6KUnadG+Y1rOuy+JYAlOvju63krzPViUuDSUFOEaFfKIOmzKdDuXkFP6k8Mwd7DhxfCdb
rHCN5/t2vTGoj708SYegt9OvitOev1hK/pYZtX2oWqvzikS8QJl4diGrsKoz6Q1Oe+pn8Zxea2p0
TrRkCcbKfVUz56oeTa+OMaeWoFFLexiT70nmBnaaUtGpD6NmP4MvvSxVdXCW4ewg3/KMpTktVdZ7
NdhbnoyRtxrOs6VApKdlflc1h6yrnlbUcOmi3rLCgpZajDCHcvaX3Jh9NY3egcEXd32xl/WGAWOH
MTfrQE9lHxr80cRs0/qwiohcA+mTHqKIvZHP91mOECjWmxuI5Vtdw7xuMBhz1HM1aETzLFtgndGx
vDyOhsDRi9jT9eppTMWdaIHX0+x7Ic10Vxr1UcrqlRZN0gcz9KDzc9faM2Z79JzxPQEhL2gyKSae
XCVbjzjzv6IWu5pKp9/1tYoSRHc/M+O69YY0OQLgvQ/lso3cIPw9a2/SZfQh4qWnW5bvlMUtdMmt
Wxu2Xw7W1yVTwPWVxkvmQkJefq8ZxOpFa2f4XZt+7wZlOzmfstl6Hs3EDObC0wZvWOxXVbZt0HbO
HuXKfS4n8I2yn/1sVc+6gb2YyXcP7qRgyp7uVbgnL+rHt4T42IJc6N4EPoi1sfV1O7+vhV36n3RA
NM9a6hOS1SbQ57b39CSFy5zLgJ7r2UxRei0dDg8Mul6cDndqDBjSgYYj8bC8CX2d1i23KZIXsTrl
Bb3A4GnNykCQ5RaWMkiY18Ity0TYNdoFCim7g7Plz0E+ZoH+hr09bNtJFlRVO52ACC5Rpz0Yqf2c
QfYFQ9nvLTDLQ645485a+y6Mq9o4iV7RT+n2r79/Wkey22uLfVbrqTot2wdNK//4l2VdFGxgp0Gd
Fh4r7SjUQJdgH57ZJ9NJ3z4wwsbct/F6GNvVOiF/HQKRm3AqmLkvHx/a2C12pLimftRct/V1obaf
m9Zpd4mz0vhqtxl3BIJ7VIJOD0Xdeq6Mz+aozH4fSeuw6GDQaesEiSlbv29nWqxEzEG/zumZ2WaG
nzfwmfpcVx5QjXVmcRec2Jq5H0vJvqaP2SnSDh0N17mXZX7++Ncs1eyPf3UVggvD9KhP1WDV+hfa
ix6qb7qURrlUNKHFtSqYM15nTeRVBiShrGm0tSg5Z67NuA+njn1dU3liC/2QpE19+vggpf1GazYj
i7G6UzwMuueWThY0GfdNaqtGnF5XkP4YB4hCjAOMH1Ux8yQ93UmbUypylJVKTf0AAjgEzARXvbYD
1YQPlUECG5pX9qV37eWEIWdX6CWNYYEUTaWzV4gugydtyGrRM/Spehy6dW55fZxes9TCFlUEWjOp
7MiRKfdirj4BTn1upuE8KU7kZapkoE+skKv02LOILo66vClRgsxh7D7NeSVPyRDNnCmBroPULHOb
nfSnlFjXwB7W2qe13ru21R9K1QQ6i802dNVuPA1K86Bh9t91NkBs6rh3luyyMyjNTTY57Z6rnPhW
jwRWr8qzFk9WGHUGi07T5tOIJsCoF0aUqkPq1ySGt1qZe7Qu/cnsR68KKrjIMKem86dViz2kUV6X
wnZtALyZt/fx4KKewnPqd4P9xg1TdrlGyy2W3mfeXBHq0u3CThd3ixKfZCEfkHuMj5l909rWldNY
YldmikEnVuC1yf2imV/RCMhAdm3zTMz4CLPK5e1MbsYq+8s4onaJnQWBhjEfiGYmpMTqTKbxLuXO
tAbdh4/iSCg4pqamfZtl/WlVe9e36o5Ukxk9ilpZaxiV0U5aK3+S6rwNS8vWoYwww4pmBU0q2qBq
iuXacqsbFIRXi5K44RgXj7O+IEYxOyhmeWuYqQyqoi38WMY7ucr5YBNu6ikEA4YxlqgrR6td3wU2
Cuy+/bI27M+2oZq0nPEZGaMM7X5iuNzs1QpSO319ypAw7gDIW2x5ufGQKq7XucMYwJNWGHyFcm+q
eSjHVtsR/82SdapgWUzFd/QsD1aab2BjoMxCU8NBAE4Y9iqvympxtpNsCgYK6pPlCo4SQgPKpLCp
YOwKEmiKAyMuUE5VGbV1CdaUqDmKDK2/JZgq28+DxdRp3b0S8fx1cMXCeYbpuKizl8ZRmrNu6c15
rCAJpr6+DEN0nOBezh0onGcwJcZDfdhdj8nXzKxxvwNpcg5Y7M1g0Oe+N01fVxhDD0R6p4FU36t9
fsU87exFzWbiyY0pDrkl0VWvpqWHIudpkLyyBEQ7zb0zfkoRgmvZYu5aBAAH3dGKsK+3Mwn80ctt
cR7c5gy5Qez5FkvVJcB+SPSqEq4oN8cF1TODRmUa3xjVArVnuHtbYblvsGsw5Z1xbadN70+9Jd/U
KNmBsQ57FB39boIb3jluA5WrGLnXJrl5K5b5kI/xPYLU76aaTg95jJRg5i7eNxVLk64EfVRTruFA
2vp1lVeqNxnzKR+HXYMw3ctzc6AzRtsypO0MwEeoEdKjSzOnwyU1xFNZduOeYIb8Yi7NU91AnWjW
HYh05tWZ41AMqLnfwtt7jTkPfNojnxsXBQmbnEITrJuzxVr9BAI86O+hZuWpayhcFYQ2DRVnCfS5
W9T0s5FE60EWauwlqKL3RqKYB0Wpv1QtXHVMpDV2+qYJ6irMVuZjD4hsIjvr76EIEBaL/Ni22Rqq
Q6GTmtS+AmlrV7JS/bECnmY08vcyj1keY66c4e+qXYqKZEAoqSHhgevxxqocjqlpvGvRztKV4a5V
jKNMJZIdo4KF5g3YCiboJm0V5IYVhMgCiT2ojOuYTiaHGmlG6HFF67pseT1J+Hrv2au5BFExrQfV
ujMnJYQcGBg/M3aoZxCaGDoidNucOBGFmzHVYgW4Am/zGPdXBZZpSp4cnYI5txCdApXW7S524vZm
mnS5XWT1lEkpwpojh6cffU6jX6plVRFmWC8u7qhrxxrOmd0P15ls7p1M3xXUsA0yiisrF2WolvkQ
po6g2hti/VCW8fPSWrcxXglvTT8nk/NhzPDHhIKweswah3B9I39ei6fJFD7lZ3Vca6O6jpekvjba
BSIo2/adwQimisilqpt9KEsnUCcgUceoJlQ8zRuwonr98UGxs4urN/hXgHoV8FkJIa+QFYbv6OJ2
1jsaqpwxTG1y3elt681Ga4Y6UlvZLbXqxWofWG0dH0hPvsdKkoSDLj9nyngD4A4yk2dsgJV9raMW
9RxzhkTPgSm1olBClenc14vdVsgL553ulG9dDdAyNvId3BfzWtWHkdYNfr4oPKR5zWTqDWNYY8pC
XAwGmPK8XDRr9Rwp0HXNM8ppgg1hNr8mJFt6jmK/kDEgfVWyMZQjUSBOdleqGhkw/XezGBjfa7Cd
jEbq5X1xj5Rj9meeL7+BywXjmE/M73w21RbC0B0WDB7xoR9nsXN6Mjm1dPU6Jz2tEQ1BYvP3ovcr
AlWdAgc9radU/JwK2xgwuQDUszNPTFAwT0xm4MmgRrTS+VIxu61zpIl0RzyXTnk7U/dqzoO61smu
X9XnJJ4yr8+crXiBLU+Xptgh85x9JpdJP2OgQNmCnlgpfG5nO2cUfrtieJ8itbqOouq+L/XpABGr
uvVNVSgG5pjmHgKKymZ2NLYkS/cT8xGB4yEr0gq/SrFTSoNMEhexrxi/5e38yWyMl9RGSA+a8FRJ
7YVw+lNXYE2KdCoNLCvoITd5R530Pkp8SNJKPpAIGdBrqBsK+xCvO8Zag5rXT6q1dn4tu9Evc2Ee
q8I+6ivshZopIliU6gVAPfbQ1HxbC2gnTZFv1DFjsAmqFQ7jMHHjFs1Z9Fgk8ohuXNnj1my8TdI1
4YnbQckLn8xwOobMCuUkl8CgV0q79Isjs/YeefngW1Nzky+85KLNTdAxEJA+drb9WV4SB60oFp+n
0WreDH1Kj9mVVYyr5zIYgsWjDCHaZLnN44KrqMQLY9iflS6WQT1c4UgN7XJ7MGfnQDbES4V1C+3I
u0AX79ebxUeZH5GW+6qGlKWi4z3gHHxbRfSA+NkrI+cz6pAbS1Ny30Te4BU9A/KW7Fr2xk2n9CRA
J2GnfIf/nfxoYMOKSnKHEuPr0AnDr2f9ySlX/+N4SJJXKOYDBO3oS9RnswAqLXS/RB4YpJN5ocKk
QDfzQKIXvtgi+SSz9VLGjvANRZWoE9YbkdC1bVqLrolrijTKrHVtDmapfUEQdmBO/IA3wNo7uUKF
0R7WpXspY7GbJ1GHRd99WUvz1li7uzTuQr3TedPIPkbUmWmiXMpPghnwFSXJbARDXuNLyhxqS4sS
aUm7m8SEl0MTy5887URZGge4yGrXzFEQ1eq9Vc/oaReaSNE8IScfg5m4Wb2O39141L2idvdVUdwx
1XMJlK7RT5t4ENt1uDSUXks5Bhm1KOKGFLWeL21c0YM98hRnSKa2wylSeJRXfAowMSHmhM6f1/4T
Gkj72F3rJkdtvK7CT0rkkuONY+s3Q52gCVviMrRwOAYriEqgLFASCFd2ZL19neyOjodNnsEURWgK
6ezKpLqf43afrMwETeb7sjPOSdK+dXCPtooSF8pB380m0gRZyt1kqw/OmH5yEBNamlw8ZEilxXwj
DPJi0oqtnIwCk0ASb237EKs+JyuDDE510kIkmGVYFenkUYhcKVq6U9vGiwwbLXFWU78S37FMMyuS
dPSCqiPn1HKSN6Zip5cRhGeq1+pYgRccJhHfqtWdkpjX2QhhjNNAwPfqStiZcR9a81OG0sHT1jRs
rC7z205L/dWePTkRmZMUR7bcXbxGD0qlPqiNfTvMy9dcKSiz4/YY9coRVK7BQZ58Usb1RddazaO8
OtBYsRfIR0orLQSw73nykud45MmsnOWhjjD8pV+NUv1SJ+wldj1zw53uZmBZy4XNpe6/mdaE4aSw
X5b8s1kaAIbV50GPnpSiRDmXtu8bS6lu3op0nm7TRrwLC21l2ZyzuZG4E0QexvoFKkVcyVJ9M1e8
Kmjyg7hhfestSZIVOvNeTZJbqElfVvpTyc6yN3ASrHly2h6NLhWLlw/Ro102hziOnp21uzVa9BC5
S2zRqHPYxVH0hnblTh9nh+BVvxerdZh17RYYOZiU8UsdG3OwWsatm09f8iL/Iows8yYXiWH6tLIf
bPo1D7fArZQ6hVdnPswUEKAsNPxlvC9XIyIvx659xHW3q65An8bmW2KpL1NsvVspEFa7qrtsbOOw
V+o0nOf8hB7joa2WB7OvD9iAUHnWxltZjLeF61yNSD55fNevaBNSD2X/Lku07KnuNMBFEedob2MX
a1W0dZKPuas8rVbHVFAGhnjayGOijwRfIZ0jCfGkctl2WeccCmBT353U0p8G9muSACpKgeaA/wpa
F2Q31KYkSCAoUUEdnNL5NFg1JQo610yw1QwNZcJE90rl6uHpyvuGYcs3Zq3LQNGBUJwyO9fCGzog
MbkQ3ad3ild1+RXRDA+rbXI0pU+YX0ZPjTJsVEn0NZpRG63VeOjL1PIcIRefeTyXjO5qX6sD4rj8
JW01v5BjhOaUrHWqi30tLILclvEGfGG9GJoZVAvBCYkcci/KDSDdMX6yOTArQ9fpPJvvo7tiuOH5
hCovaJfUOUBm4qGBfRUimdkOsttlqWGCYyayR1kgy9NWtuM1FKO3KDaa8DGxg8aMxaEzyeIE58A5
211SKjt/RKe1R0Jy3fU8wlx9Rc/L46jGD3Yc1J16VmXUhLIwntcKbKpIzetJZ2B1p7UrtnTzvmmf
m4kmSxsHX8mPNIrrPuqvOt1cmJcVv+r1JHfVYuxLy438RVMSFN027z+Vl2pscz+fMbhjqiL9LFIc
7Dzd6+Au8W1tN5/zOTlNyya373nC1/6illdxstB+404DU81UB5l8W2S7OTX8xS2eFR2IlWsYHeSS
PvB8PtA/f0krrKTTEkNDjfhPpLZXUN06efFAQJWNyn++Z7pRuier6KgoNknWGo3N6NbnONluE9XZ
6ogmQNV5Sfv0U19Zz1oLJd+od+lq39JQntF9DsGYq7QjEVIwc3nj+ua+tkp0tQOw/SwuHA4o/xLb
9YmDxa2Re7PihGmiPRqJ2XmaQHWmRbbtN65642YBBMKJ6blngEIn9yEt3tyqfMnKlpF8PJ0Gov3A
6EZUCY7jZwVLRa8q/ZjkZejITj+kdT34vLlDq1tR2K+YqTF/vxLa8blt8qMwlY6nY9Wep2Zzq40V
mFj6pZRi9hU2cq9RsDrNDXC5XSSvTj24vr3mXyeWdDTbN1Udx76VP1cxLGNVWRcnhb+L7uzIvYud
5vPQymMyW6mvxOuD7mzHyX2XU8l1RX3N2IP2lJvmtOtnIvEVam88IuS+ZK+KI8Yb9Bh0iMStKUge
qdaiYwyfjPWLHrgQ8RBGAyM/l+wZmUS8H/rpquExu9AcsS7ojRc1UNGNh5LwWXwHzcsCD3UZXEao
KXgGregZoP+IpumRKeMCHQOKp5n62xNK0qIjlC/beb2OaCcLbcJoB/66DpaPz6/zpGneJWjzjraT
+FG6lMzJNTrPuCO92GtZ5KHSVa0/qyBABWpPC0IumCYUwolrmEEOTLTSuHiVjGMU62W+a6bpjGvF
8pOMWPjYGQBxlQOdvyhTfkXPk62BHKEXrI6mPUd700mEX7sb2To+ztW8+W8/rVbMSZfod1mOboUz
bLCxB+IZvcWr6XrF3E+HRp+/l4R8TgQJgrPQUc5k/u1bMz40Wm/5iz19rbr6yXRbqvSyvR905zRr
LP2sRKG4yHifauyWJekKMtYYJhHfZr3rXs295lx/BHKtacpBFIEVMhNbCxsj88e5exX4D69ylDuD
Mr6gxVQOiMiz0Gnl6GGAwOmi+PacWhgE2jdlGxqgqJZXp9MjlgUcq4bxnqcTc2SX6VwZDmCOVntr
zuaoohirsOogacqdwHZWOqusfpLa8LhW66shuGcY7a4E4LJQ6OAMG6DCirABpQrmHOnCPs+xtSdb
inOiHewT593ORQoV6NHYMFhv2aOQvO1naXszGa9B1/WciqU/LNGrALUdVUBwve67PWpWOxDrlHiY
OTnvK+aAZ7NzvUZs9cQIPFmK807WmI/Fd/u/ovGnzS5qZ2zINoJFx7GRPLKTcYh8YbiegV4MFZz2
Lc4Pa8V8GSWu7+YuPmdDi2kl1Z8B0l+bxJi8ac3vW4ulisuAYcSNjstN1JduGgNznLSQbj0K8LwR
ScurYiZiy6rfp6VUr+ozwvsYZekyBG7bX8Cdmbtd02ivnZuFdMCZr+fj99Ie6h0bxuuc9/rBELBh
SrMpqux8CcqksU6jgfOLrLCwyhMEdY1p8qC3u8laeEh7E5FZng7HFVX6rov7PnRAvoU1rUf8NS4m
BTLRikpGbD/Rqa1XuFzU1Bfb3UUmCJ40xBy2SclEUjEle3fitgOePXRDjs1xlvfE1qAHrsY3o1Gu
czqSIuodX2QVSw2DXSijSoXIXw3PjWzqUpG7u2bMX+McPVO81l+MPvWE0NT9YmSrz+gyniO2pt52
h31JwrpnTzE2Bs6tSuv9akEdNvY6RRlIqiOc6LCK+aL3xjeDUY1gZHSQFscjb54OmREsu6KlozKK
mKbfki+ioi9Qmy+oSm+hlQKZIJuUaeWesV5eCl8smCvMpnhrVPuKKFEObIYqN3r+tNb0LUkzM1fT
vKdnu2cC10Pkpr7e9vdrxA5Yv+RRyVB6JUTtzbZobVLTpH8xuvy+oBzerWSXetWiPqLEP5NmCabA
GD5wSXAqmBVvydk841tlLK0DS/6Enj8PU0MiD+VwQzaNBSpGcKjbn1xZP2VkPvolmyIQDp6LCr0u
nraHkodeVDZixznCFsEHwfgZP7UOUGO443EszmwClFv1rsFqwqLO9khSraCsku8YoJ2kyMP1e/Kk
Cvb0IVmgwxXgcwQOYVqx66llF0z2kO9NE+CXbBPdwC7MfHdqtkpnLZnE1A0TyKWL43dvti48h8pl
WRjAtqIO5yznYRLZmXP5SKTsmcrt2LXCvDUr+5Qm+CNipU2A+IvXOs1jTNf5mwDf92duuT+M0vUV
PCthuW4wc2sBJw3fRGpK3hIYgezoM1dgKfTzXUC0NeRoqfB4LuKE0a+6dWAXvEAiFn4D2brK+/mb
zCL1YJtjdS5jdpvEsltP9AC6Ue1wMxH8nQ19sO9A3YKpG9bQqCzT77CJhrbRVqG+LsdxmB6lGTQ2
gQ2oXfNdPuXveH4eO7V/pi7vdsCRLKeWqq7BrBag60MM0Q9JWAl68Kmn5C7dkuZthXc19PIKVHY5
pP1ybN30q5gzjjZMs5XlftNdbQnNpb8rGCJr4HN9KKPmjxiw/19VPAKd2r8W8YQdetdvrz/qeLYf
+F3GYxoIcnBib0IZDIrmJun6Xcdj2L/xmRCq7pqa45pb5Mp/qXic31RNR/2DlN9mcrnJy/2h4tH0
3wzLReTNNziMhWWu8/+DiuenOGRURK6N1VIA7Bm6MJj28mcNT5aMhoodBbo+yapwAu2/LBbpAcJt
9y2q/rvctEBDSDrWqulrUYHmLENcUGGk7W52pkCRs+YVULA+kE96goX3zdXdj7Y9+3bj9sdq6Z8K
I2Yll7IBZqhvLfDhH673H+KkH8VI+iZ7/EGKtP0Ztma4JgiH6gr9Q/D2gxSpUwliaO3G9mgYl5s0
l15r73QOx6PZRyXssFofmdE1Q4Wp+7yvNVxVzKQt8FgRT2MEdWpRv7hPpjXXR3pl6tNFiKPbfoUi
r0LTBmZy6+zjvE33//2b/wjy//nNcylpB4XFx58TbTD9S0YiKpsJVNWuRYOrP3OzL6nW61gszpmJ
Z6UylA0o08TOnPtXLm66n0r7QCpX9YuEvk2g9vO1dHBYm8jP+E/9CIT64VomaMSB2UgRNtoWewCi
nZk68FQp2jti96Oj0RKQRbJv0QjbrRB3RWYdtNLmQ9srFIZ+nIv+YSEiD4pJuZ6tqQwoF0EPHRM9
T8uQ4206cThhc/WZ0hAfpFrRJMSlGsp1v471NeW4eor1inh5xT2jAPvFgtH+nB70se7Rwek28jpX
c8XPOTgwUX1m5BjMRbm25zmavjSJO/qpUL6v6mwFYzHC27vrGR+S4eFwv7fkitVfkk2iLknQ9bI+
MssbuCJv336xIDah6k8LAt2fyWqwbIfwni1f7Ic7ILDIxJNsLY+KIcMnYJFBxaX6WBA5mn2o5WZv
98lRd7ObcUqHX63If7IEXNVE3wd8QYH88ziQtlahB0xsyagIL8Bw+MEbhw41qUK7kbpfE5njZT2S
cIcW5PebO5WlCIlu/4UK+ScN/cedci2Ne2VZrrZtV3++GDXh8MNcJ5a3mLZ11ssc6RpN+djY1cVC
BYeQ/ohBSfitWxA4A9upYvUls4lHXjpGREZC8qvr84/bDVm/poMl22bL0X4eFdF0rGajpRUcxEoX
JmD7Eu06sZXXUqXwixvDOjtpdEa7hrVDGZC0DGsCZhMfukr71fDr33/fnxeM0ByTLdByCGoyf86Q
dOqGgNW5BHAUiHCEOgDittRippyvu5u+H3a1yRtskrTzh6ijwdRh3IvWaEgSaSOaHDa5zijZVBwW
mjLNIGRFju1Rn5myFIkdCI25W7TqSxtfMYB4IOilVigPaJCNtjuhmwEGytf6SOxdfdThPmyLxq+U
gB+ZcyfxhR8Fta6fDVZApFDuoTW0UFDbXmvOJe83ajBx5sp+WNRPKhpJUU8eCSrmWesbPB5yePpY
emA05DgUjD1e4aNr07HPkdbfm0X9Sn5pOMzpoaJ7Ozfb/Z9VdECDKTs/qmfhuYJAaL1V0sDNTf9j
E12S7lq1vq91a52b1Hb3lnMtjOWdUCMEVlUbAjQ2e4FtJ8CXeBwKktC1XCuPy5J+MkST7tu6A/4p
qvsO5zfNACK6WNJuYDx7tyMu6cdja5hrdCBIZ3MsBlaOgnMxUHpS8FVHNIUOQ9ujjSXY2RNle8tc
4ePY6zxklXnOk7I9wPV+YcaWsRtwcPtFhf6ntJ9/sfH8s3Xt6pZNMWCpjvtxNPyw8aRrX+uEUPxx
Es1dT0KIPkHF2wyGLHrsck4ZkrhzshZ1H0dld9vnTelj5r9jiPMvRkX+kz1abGpl01UFembL2jwQ
P7wbOmsynoCxPVsy/gYb2T234HtWWoA36xYTYFjKnrwtwD8uM9l9CkORIn98xPRk1tURM/nqzYXt
7H5xmf5xfxa6am3Pvm6oFvrrP78xN6qNaSkWiNhcOMcswjdszPpGsRIAGLlf8BXdV0BCoZoOO2up
6l84WLai7KfHXWd/dvCnu5SQHwXFDxcGYnb6vWDItroqivWzZazrLo+zBw3RwzYsEM3ABF/3sUJ/
8df/k0ViGJxMuonST9V/noaXlHG69DqbjSQsGGCB5BLLjr6bCzFwTYVgSomjq9F02gClhNg1rXhm
5J9KskudYU7/xbvZdPA/XwwD7w7rVRXcD7GdZT9cDPBVqSwtytOPciU17HSPVD7d5130NiSF3OmJ
2yF/mDQvRpZ0U5dvqw0dv1VXkwmZGyE77LfjXC3ya6LAlLC1OGQ+CuJ47kkIcksfJ/Bw3cfWEcfl
emi2X2BI1fBmkirgUHitcWLiMXkrKdtu417yOrLOKIWxSm5+03RTqTWKsQTEBJXhiJcYUGC1CQ1T
ms9Okqd7MefPKZtelUXlrTuo5Wks3SVIWqB6yt7QSTqESIwg3SXMMPFpDjBmUE1dUosIIGd5LN1O
/zwxekCo6nr+2IjtMfvuRlgO0R0VgWmniL+JY8IXXS+bxNCbaiPGWGrthylmPG7sXv0fys5kuW1k
7bZPhIhED0xJsG9E9ZInCNtyAchE3wNPfxfoM/iP60RV3Bo4SrZDokkA+TV7r10PbIlaN3HWUjt5
bHUe768YZgEFURUtCzw++rAqPyMMyCIX7wal1CMObfy3PrbdytyNHSvrsjDj7b18nkOa3spDlyii
+W2E2gEzYW8aHBcqRV9Sc52dE2hO98Mc8S7DqmofZdus7vVrwtxhlKAKnQqNF3P2sYs3oTV768hO
jrjlh8BxcwWmykx398d+UvviOqYWKDMrjtvXEbmQrbd8ixa96P2beh4VjFcO9qkNtWdd5MU6QRAh
i7Z9LfgxBZQrgzHsdozL9VDV5k4ejKdINuDHXHnGm6lf2eC/FYD9Ame0rrPJ05r5zaWwnHir5b7G
MqRg0+Mjb3Lm3l13qey22pizt67QVwBq+FbTWBsi6o7gK5BMlTDZmi6HrqKqmYM6Qr8pm9c5l92l
GL7uFzjsIAT/2q/SyKfdEKb5JkUxclSePJeJ7h/LTmMSXlKpGW33JjAiXLucsqMy9H+B9Op/rxJd
/CSWq6MZNh3HXWrs/3PnpSPIrqrBGxarBaPDBhBlJfeRnTl8Tu2q0GsnkE7MYj9qgb4sLQAJOmzI
Qlv/t2cyHfGfjwELO4qJf4RG1nL/OCz8zujCeI6BFBCsjaQnf+i8SezRIqNDwUQIb3y575YztSgd
NzC67nttGPa/PY/+15uC/8ald6Kv+FszByuFdV5LQ33/tGpiPQ+xj4JGl4G0M5bQoxPMZTQt7RsY
K96SuTCWBY/5/9/iLEcn9SkH+tLa/9FFVHOLUHecbcZd/JSSeM5N5s+Mr5dDg6HAwWwaiZAB7AXm
BVKDQvswaPF0nOFHha1dX9nh7NgT21tUdf/y2P772+Qx9MBO7OJfX+YZ/33tWJkdDd1s8SRZSs88
nZPd/QOKFLis2GNVMGgllVTNHWiUx/vnJmJ1IFFr/pdLZ7ky/vs0ZSrDYsF2GM9g1/jjyjFjCY4o
56UUeOqD0U/8XTQgPqn7lKFwwSl6/5j+5Q34+7HFNMhlwOPY1jLHWU7Z/3PzuK3Zmn6MFo4sR7UH
A5peKPHLTyw/5Pza3hPM5y8J4mnn+OKnYSgzyB0k1GYVXmXKwodIh9u/vKblTf/vd8LnjWCyhL/R
xx/zx4dS2aMsR8s38Rh8G80Mm4PVbaaUU0rJPqgT3zwUIAx3kQTy0zTRrhy+wm4qsLrOZQCvoOWc
Rai5PFb/+aX9j6GEb1HLG5a7zHj+NuAZK+HX7GzMFWPr5ixH5HF4vrBwMBxw7WBwWUlirSGIG3wz
Q6gINTC3OoKWVSvmKjATlAVRBrERCdKmCJH46qN1Th3SKTpUwIy26YPmZCi3sjIgMqXPmMaTDxen
DGkpMPklyFlUIdl+0iDJuCmgCK/I1//87/wfsyD+nT7/6TzMHMf/47KIudRoFz2Th1T5rqfuF7vD
dBlS2CdR5mAOwog1YZfpSOsHxvTKfqsrVig4SMQ6BWf9z6/nf77vVFVMIpcxIYPK/75MVdd3rJkG
3vfeO/fxlO7vT5OiR9vILFnb1Zn+NtOEzVHMuVTOB7K3unUBDYkOD7xEineCeQV6iKWWgiGS72s9
xoaEtCq1y0MReuKkSFaYavcBFRQDMHx2rtD2RaQ+0rT70eLaWN3vhC60GcPZefEvj8q/19NMDh3m
HPdhi/lno+Hgvc98zYUxN9uARV33xcrrnZsUBMi3aIGWXjCbZX+YhP3yz2/w8hD+45azdY/u3WHe
yyT4j8+78N0aOQqYCHcZ6fnLxXlvI+4/08XmEwgncVaLoH73zz/5nhr7f380wTs+F5hvuq4Ha9j5
Y/QbdjldV8wqjOxpJgdjuB7CTARelvwKkbcd7u22UDQ2rF6NtcRqeUgr/bGUbOsQRmDniHvyTtzZ
37Bg+O71IOCGcnb/5YUaf54VDKEMVnIWbw9+WN6p/74GSdjrmtC0mLZgSd4lptvsakBzK3ZO9m4m
cvcCWg760ETJdn9Z08A9kqTxKWwekGHumsGd1nU6PoRMH4hpVc+li7Om8kSy6fVopwgOQdL8z++v
wTbxjw/X1G2fLl44POc56v4cEzUoYiFasfGPDQPdXnNBH+ed6hDfE8tbiKB1jG6yj7bTm+q0/GxK
ezcOMao+BysfRzV0H31dQvjd6oLEQM6HKcDO9VIYVb2a/VosnodnS6+xkTle4ArsG0uNjvVGgVcz
N3XYuMdw3mHWXjJ954cF+0lq1Vc48nlj1fiFzWo9+GYZZHJ67Xpkip7tvvQUaSk18eSNhzqmPWjG
8RUwcxrEdfxXNIzRemqebKPcxXL4ZLiDDSdi9Zaja7JT2VxYdm0B4RyavrIPtVmcU6N5n1rTOo8d
+CfHm6aVUzNDmSXPsqnpIZoO7WfEE8PSjzUVZVAU0OHYSo3P01B+F1MynTEGDM99T2RtFOKUrAvr
qWFGureRzUd1++DJqDxPaewvtG8e806zm6ok2WB42+DyiB6kFY8/kSEGSABZsZLPdusojxHWuU9L
isn6Pl9UDugNs7jqLC+jAZzkhPqqgcR9kkr7WZBktS6iShEKxaymVDhYc3Q8B6G8BkVgiTlEduYt
r157YhNP97oG/yjfxo2ef0+DVOw97rSiy9Z62/1iF/d2v+sNmecE67HBjZMRPTIVKyZZQG+VeDUK
HUyO65u7ouA6mQ3nIXbFV1GZ3jHjKlvJOvurlf1r4lQofpZ1DvMDLABVeEYwye5P4DVO46QPGkL2
QG6eyYZSe8i8qIoVWXJm3m3ZOPME7Cw0xnEq8OqcoeoVG9ss04/lZUIIzUHTRARBkOy9un9pJTXN
ohp+l3FNg0QbdHS/ayMqW3+Q9jEaelYF5jN6lPY1svGEFQ3ExcgukScjQFl5SY9fbmgv3MdNavXv
KZGWnIFq29czwAHLGI/9/LMM4/qsRciYI/KW6ETFM/1/fej9aHvvJMe0BGvto2loxvzx/gS7v+GO
IRZfXehsJtnvfC0fkdszvCtb84qkwd/kkjNXjZgW7n2zAsSD/4Gus3S95jCF4wlY10qL23PtzX0Q
6+br7D7ylBYQfR1vUxhcRAOo9RB11pZma15ZoT6e9HHegrZlirD8UumoVTx21rt0KVHqpvO2hY72
wIrbeAsKQT9PCUnVXplFaKo0tck04yoXDTXpLvGZ+NClAlRrCjV3o/w53CA4HYMm15fUoMbsDqPx
Q/hVsgKYCLaKTV1Ujut56JJfce+fIvhu1mg2j16eYKur1E8rax8sZjfXrM4/HVe5i+3k0fcZcCTi
NpqRGYzOQgrS94nskx30FwckMqLbpRpNpqpep0zIVl2Lfun+N6TpfSYp9gy6+mE1Ca4iSJGvhmAa
xxoDOJDhTIfI7p1tBBP2ihG2qBjiNwap5p2dfkXzUqtFVF44QpmfGflp9rOdXQbl0nbjhVl0Rg2u
Il9VeOdIilRNhkSkludEFhs23qbLW2bNgw91Of/IC87Wdq6+p+Cg18oa9/fbfHanA6PcaMu3+Qkx
oT1CaUK2CsTNtaLuLNL8Z16H7QaTYvH7X+NosXeKfcbTcwuCSsCP3wlGwQSVLIvDSV/X+aDvDFCT
uB9Usy8MGzJXHxOZA2BeuNaO4+czC812N3kEnajS97cOsbTQO2+hFx+SRMin3iremgitd1lUfxnQ
gZGp8iwYrXQ926Ru6kZ11qSZ7zyK0vsf+RGLTemLeD1wMwTw5d/csK4OZp2IwNWGinkROgckwPE6
y2a1Jci+QIyDAc/FZ9jWydWbYOSWOerM+ILDJ9og9arxaKHo1+cQV1c77+MHjLzWQ6El6dosACqw
J7y6iDc5ULOTMx5oFjAjNbF7Bl59Mvykv2n2Q5d66lyIcV4XopkRbKTZdQzZIy1fwRdqbrGVdMFo
omO2QYPJci/UNAYoVYbdiPQD6p63c8qa64k9LyuB58GIkrXVZx1NSIoS3VHDGvOotkL8NG/0SOMS
GhWd9S8gs+pc+8tDwyaMwENg3dZ2tjWSCqQ7dpCDVVlEiheSOOiumNdJR3cAWq24WexbtcSMdn2B
+JKYg2yNF685w1f8xtyGIJQyeR4SQAPgLVFtwKMEbMUq3G6LswmDEH9D6p8S721GQqmknR5jRcVF
mkKzhulaHJLoiOwEK65lbRl66de5io9y0r1bibYHKWGWadAecZFZ4TBdzPyjn+tkp5GBQEHNmmau
QHg0YX66P+eWzcOhiGgUirg7TBLH7DhP3aYhRC4xe7Sjpa6tIIhswbzt+6qw9/fmttLVGd72gIln
9tgEQQjTphLdbIieSee2T+3wZoHoWJGDuIAM+h4rvzWuUnwu63uxWiXFRfQJzquMj0nDmVvXfROQ
1o7aL58fxZyowDJMxnGteo7CTj9ECx984N6CCdw8m9qAlI8uA33Aj9l87edxA0K2e5lBk6y7hSDS
uUQMkEKggiQqrcBBj6ODVV65NmPnsS31LQ2Use1c+9f92R/VCQqnetafIxxTucSe8x2hjnWcl3Oi
SCq16nX11/0OasI4CCemZHwKvCqJ05JNp8UxhKT0R2qn/cYOW4iZunvyG/FTNFr5oiGWApdmZ7du
2N7LgbrSdW44ER81ciyITLFPdih5rR4+mGWtk1C5qjlqHnQO4FHjrl4mIPfV//11DC7N1JgxBI0u
XtEUKBnIPyiE/h42LUuqZfTc9x5QTKzFfVpo3LWLc4qPvLQ3dAsgFYsRfxjCLvgFEvpml9vbWPAS
eMrqvcanXGXaqnSmLWMsf5+Umrt2l4FoCpVpw2SGmdSXUwv3EU0LuYZT/WPWDbWJQ7/bSFzjq8xp
8m2It4aVotrr0sNCt3RJEc0Z608dT9B9Bs97tLfLNtzVsrsBW24DPbOYBY+TdjXM+mrPTzXt9O+t
smEx7chT9MpdM4I+d3s/aIdhf5/E34uJCZXnOm3Mfr3UIpwVLPa8+XD/C7M0Dg7Sc26zouQnYCT/
fQ2U8m3sLPf354nDID5Rhl7ruB/3Ju3/UqLuGPEjk5pbHZoThxYjGdZH1rwlohtGuhaUThtoy9t/
P9NKZeH9RewIFHCbZdYISxFNbzvj9XOs6VTj4tiDe/k93GokHFRHOoHFhR/MXqsdbagG1d0G7bQD
iQieg+rS+j6m3U6R5HFVjXoBu1/twjyJWDSY5poGIDtKTbsC+9kWxVQcOMvnANwe2jfrP3P05a0M
1XiQOAROiOQCkAn62oo97c2tMQUW1VdqW3rQjvCcSlMHN9PNbxPWolM0cRoXyS5O+Pffp/Y9xT9y
OPvD0kfQnH3eryqfrq+rLeb2nvVNNu5TM5PikTgjSlKuYmWAsVAzwr77MtrnEZ2aeCt6O272ptZn
x3vVRceIkK903S0V8A/PCNlKl5GOhV3lt17NtJI0nPfvqHttdsrd6MDrby/hhC1KxEt+s6PojGJQ
M/jK0OuWSzG3fCweIWwHeZgx+qxFPuEyjFlzTFGTP7YyDEbtzTeS+GrF5mmI++6SmPI2+gzwa/2B
xkVdZNnQyPThGSset9tdRkCQyMpnGhOIIU5x2PDwreYUFIY2UmTLGiWUFoO9VpdmIOLBV/k1Nl2i
fupqhwp4OAoEzlQMIU7I5Js1+tnRlYv8kMWYHFuYu5UxbOax6CkzfTwfduWvvSl6BzXxzPjFPoAz
cP9T5mldhIEdwA5+hvNdgBN3+pohc/MgXkMauLBIUb3bVb+juulWLoxg5UtjX4UhsNqyXs66Kj3k
Tf/Ul31x7a3mw6lCsbRIT1k1xs9tKctrBvYmFJg3ORKu99Z7DnGvumCl8Y5o+C0ttNN57x4iFLFH
OwzP9zOIpkKAXsh2Q1U5q1JnRarFiR3ct7SlPtcnEI37Ke8/oDx727Ay6pUbimaXDBAjnKKk8l4e
vX07JjsrbCsKUIPNTFhtG2hDQd47dlCN2IV81W5ZkLTbzHgpRqZEhazSQHOb/ua2FLv2+JObBOvy
MjfQcBce2EPdLxU1Wkd66HZVslPc338cK1Qmm1ONDZbRGvFJ+ans9WItG+PWQ4S6155l0Q0rkM3F
dnSYdiB7+DHadv8Slf4lGv0NALr8Nsc2VjK+GpvIveAg4XzXjI3uGc72XifqnlmuxzFxTrajjpVt
6CeIoltUNQKhCDxz0AnDOqRq39xfOs53DRdGy8Xe5mHQApIBbzRob9nAP8GQ0A0q/AeqEzfKc8BX
rmYfp8m/hJoqrkqZ1953S3gkQa9X5bG264cCNy42rejQZX3/YgwZnAnxcxLf/GZE5r10j/ejvaQm
Xbdz81ub5vVET80+o73m8b5k7YvuseT6iibP3d0fDJGNkREUAL6tpddumBUDfvZJZ6IhxwT0QcAD
Ugq939z/+v1Miojr2mUDIF0zVBF2US5dNrJP97Enk5X/PJCaOXsAGfuT5iqnGOQSQUHrcevsSjpm
p2HLoaX4YyojPd/fN8rWXd9p9vb+o7i7Glr2Rm31XmrbwktAQVugXFLnLKTjnwbo33uEzz8VT75g
aMBrhfCFt8jAnc290y16Xmhsdp+NsJ8YzunX+7tgJsavjgjAg8eSbKVEiM4jo7kQ3AmsMY3Poq0+
GC0mByJFzlnZuJeEILGV57OFcbEDBOSYHJMiNtfdFHmXPGbpnEdPEW3r2jcyNp3UmWiqzRveG67r
JDswD0N8jecGE2XBc6dKqRrmPZnINsIHq/w9LJsMHumJwfBQvQKpf51Aup3sIgbRamTRN0C4/j6k
IK6NHId3UUU7WnSmnoWubRGDEjdQGc3JVaBpCAwYV7GcbpKhxiqBu7UvFQ5B3RqmU9KiBxC9ZDM6
2NiiHPkip/phtiBG5b3+fa4n9ZC2IsTmMX03+1ani4qca15X61biT8gIDFsRISlBs9XNS1h+Tx0m
NGSO6mdkKSwV9Mw8zmMMyNc1TkjTK1IpKlhVXbUnz67fVkMzbKxc2zkhTQXthPtJqgnQDLPeOCPC
osqIy32m90iohTzCkV3onDhTE7pm8lG8vUa0SiBMSlsjwiVP/4bFyu0eAZXvLNt4TxYlUzy7gANs
oGW0m/sE8NL6XupQSraZtaV1rX7XEIVmDmdJeM+KJPeCgngp9ZyRlXllfacAKw58GPOxG7qrNmbZ
miFi80JJJvw2C6KmjR4T3822c+46FyGaco/3Nzq5zCmOwmcOX5tHYq/soIU+VPXRhWtcXZFa6hfH
RZqEfvEls+LyRUITM9NqfIJFYt6EXgVYvuTZCOAM4JjsBROwZAJQRcJLPa3qRsVPTeP+6DHBsZJO
mN5XL7EChTEUBIHBsj033MWlNDdU+sZmAeYP0BQuaZzShskXRxTc/HGiY+Q3UDW4LGC9hHwBffpL
6smDVqXDajaQQHXGu3LPwIHrS2Gax8ypUYxFeXiwcSgHZR4xtcWhYer9tPPxqXVa9pP7Cn8Xwi62
/5vB12LuG6zabuI77M6Vt7Fq7J39TDm+mJ714QeuLmOjtWNB7zalu24aftn8K/lY/KuYs59Gkjvr
yDJHyAYWx3TuNpDXiviUl3i8ZNXYu1LMb3PSL7dD+JoZK8yl8SFN3deSJnJxN9H3E0oCLTNzV2nN
g9Qq950X7RfjSGPr1m12ao9ywBQvbR4/OnozrroDPhbFk3qxvUuRbSyLAUhaxtY2zsJuYxjhTdZs
km16nV0JxnKN7XDcyORg1L25kRKHKxU7Caqtyc4whkDoWMw+GYR0eG3BeUZdfaiI0D2Jg9cs081K
gFeos+KMMukDfjTOFFV5W0+jy5RF9UEil2AUkbz4sp23xtj7fFLpZbCAM0f1ARvN2nNNg/VN+AzQ
QG3gfTSRZ27G0vqSQnuZIs09Sj/3jvHyy/3LAd8gmHdXW48T1+NM3qs5Z+IJXcxGeAvicflKdgwr
VbuHqxVearM/Td7F9nhTRd0bgUkDSkvTfwxxR2fv5oCbs8YBMYkHBWOOM0NctFunBWhUZNijWgtf
vDGtZMJ5h1mlU81LJsOQN/jkmQOEx5EjtyVfCfvjDyP6NOvmseaUxLiHLaktul2bsgS2nG49DAR7
pabZb5RoO0ad8zGrmgy/RnnQHeON2uxLE99GqJNbq2VmgGEeSDVRfn5LMUmSWrYVs9xaDSQzlwi5
IcFV7qWphwNyPHmwrrDGimatKybmtnxaaCMIKFl3dr5YusGnXkQUuLg9g9wqr6kJUlDluXoQd2Zi
vrO6SHLo9BgwW+NJX6IVG9FYewlCbMuqWKw0a4zPkLOhJvVtQHjPzW9arC4KbcnUVoeU5LdTN15N
lWgnUecvCTadlXTSdCunr6GX5CUjPa5UmGzbWnz1MnovLfPd5EFDXKzGgUk2owkPDWgpj+lulBiD
D7k5YUm1yK+pHOITVC+OqWEEWKDUFhVxfSArA/fZKLzT7MlXX2TlJaHuG30gSLihqb9aHF3Cwg7D
NDOhYUhJ6NngXSPNAjwUMmm35EHvCttbeWE8ni0ruXjODuems/LRfK3dtKLwnZ/HMLrNYRNvmQXu
surYhc50Qf/9BoMWG33huQBPplUVkYXZWKxsNO8Dvpq5bgmkexhKl8WY8vF1TS9tpenIfYznwdd/
+m5KFJuZ8j284pehVUWAqH+bTJ5xyEz/VFfyTTYljrameDPIUw0ldoNIZ8mBznB6QP6v7aDnX1vh
ebt65kbWK8b+vKLTOLYtpVTBX7XNB3IEWJuGuJPzeB+xK74Usf4TwgOSUnWe5pOzsAJYp7r7Uo8B
tPnMCCLRHY8OGWFkJg6nGZ7HAzCkz87q3INdWFxJi1Fv8HDTMzWb7bLfk5cCCqfH5lpoP/ywCy9V
3b9rL1btRetB6QN0efalysNElsHcx8VFZIEvmgs0c7HzpmpruDlrJP87eJyNWRS/bHvQ9h3kva1g
EEbQ7bVmSBsMXWsit7LXgvNt1VcgHqasIXDyADu+/SaIgljVcfWSZrSQlRQ4dEXBnK7kWijz+TDk
iL2zccJuhqPAieFO+DaJqaF7or6vHh1rZOYaS0yCft5tevj2gcx189YlNjTIdniIl6+SqDJhYbbi
1NqUhPS6Q/05YKZ38WQQ+Bw20Cg53g3bDTinQCFINwwEgaBbz9/Fvl6+9gL80tAq9nqyx/s78Wdh
Vw2cuf0C6gj/IkbWBt1AcgEOUkbUh5Y0xYOymzxIe8N6q4XyCTWBVDillfZYVvWO29o8ctg+4itP
90MWmwizq/ilb5omQId06ZxfmDNha8jeuelz6t48Y6gvQ+Tt7r+lBCJv13BqRlmOSdpDzCer4a3D
Nn2y5hP6/ZuWjfqNsIaClKfS2OpZEsAFadelg7bZ7HgGm4jpzn4ZOc9ltCUjVtvLBsenhUoRSGza
8NTMumfSK9K1Q1zWXg11EWgIjDYYKQji5X93bhSjsQs0OsaLBcdqmQJ9k1OqdmX43oR6tXG6ED2M
BvxiEm/ObHw3EYpdZM27QkBmc0ozoElIREiULZvk2hFAsMea+so53R9dICZp68znuWsw+9cwH6Av
TD+iypGc1WGQZXhdx8J8V54xn6qtZ7XG8f5Lqo3xAc1hgLyv3tqN2xHjVzUX1x2cnV/0H8IZ2FSp
rCZZ4Pf/S+S/G5IrMPgi7TwDeG9W1jwTekGZfHIqQkmaydeCFj+qnxrjaUC8GaWDT92ooqCtuI7U
4HCZOAe/7nj+O9LFsh41F3P50X2fBwnJxogIW4epbXUga1Y7WGerR+bssY9jzQV+iXzds9973jPh
yzMVZmIKa+1b6iJIb9iYYwJBIH3KNRGo2dlhzOqB72r4WnKZPJpZR/aOUx3aoX7SH2LDOcXkC28o
CQQ9XP5I+vF7X48qCKP4A6pWHlQyS1apggWq+Ad3DLV96swCY6aM1Yvraxqm8W8AbiNGU97aGAy5
6U7Kj0QQpzjOsZ4+eMpGOxAx+TdIz7Iyb9j2DJQDMZvXykI9YjlYFYdZDac2I5R2GHkaTVkcL2tF
cDTU0LmzVOmZ8QR85dNn3M4MitWN38gNTLkHR2o4lM3q7PnS3U0dqkBlIBASE3cP00Mntj5h2Ojb
VkPsmWu4Zf2WV2eHHoU4niigXyManFH7IqL000e856AgIn9vEZEiVM2beNr6XskBTQYywUdM/nrL
/NbByziy9Xj2RX+Tptntw848wz6ClqKb4U703Xc5xtPKnjnHIPE90L8y/CV5IXLQSFa294NB26tF
ssauVzCGBKIrlpNGAI8MqM2Y3mLXGtdVsx1sCbi54jronxhGhkgHwpdhTLRNT3DHGm/zN5eGYyXM
9stS7dmR7U9BXCwu+nDjah3pkI3xTqriN9GGT9jK+nWkiW1NSjGi/MDt7Gw5Djl9ABV6asjXBXFH
y7HFnrBel3AIbC0vVyzO2OUTtAOmcWHltPgF+R8/oTb0BIUuFf3NG3Cia0ZymHFRWARwIfr16k1H
VwwBsD+0Th8Q5Y6q7N2qh+8NgxTICNNTIWt6PEPfpr4NCYa+LS72JKp9tjjEAk95r0WSvCDhe0qL
+LHI1UdW2qB5TfuXMtMvl7rYcR5NDYS2OcOqKdzyNM8x6zXXYZwigm40VonCb50I8MTEM8E5kEeT
lxNHTCBm/8PK08/GUcxYLPWQoHmeh1aedL9UXJRF0LbAvIpM+yF0aQSJ457loL5NqLEQrbCG4X2D
jPKpZeqdmPonnyIOIQeeZocAGyBilr9r8qJlGIAzWTPcIwmWHU0DNRQxJ8iAy4k8nSCZFTGo6kYU
7zOJXl+VdL6qLK3WVstzPMrQScoQiyAiR0oaHn/R/FgZ0/CEPNiCo7i4fEAXMbBzTWTkw9QeEDIM
T/Q9+o1QylWCvSujDxLRbmwpG0Y3G57ufyWWxk+0nD1uHX4rLDp1xTV8un/3+28hmu83+ugVG2JS
+SaJCCEKa9bl/qd+kXHQ6vq33z/Bzoc0KDrf2v7+ugMoSZRlefv93X1lEjq/zOCXV3f/vXxcKmlN
DTBQ+D2dTuup8QJ4rM5hJG17FRH0s0p1hgddd4MBuRnH5qsyhwUCPu69ngfRSMHOg/hnx32XEd9U
eOVXFPh5zWzFU7/8GTZDhAnQS4FO6v7JynPAIoe6HT4MV/xABLmrJKIb5OqfcxI95gOkFlXS/Dl8
6mHIbK3W5HvVaufKZIKb6nAs44Rhlpon9LMAiuqCLLzqPYttjfhlBQlpTiG0Ib8xTG9fkhsKAGj8
5tmOtuEB6Q6+CgzXUSfvCqsWKc6cXF3fvbmjPV7JXGxWFVWrbugXfWzjIGqfQgnecgLlgxdv5r14
a66V4PQeZ/fLykDcQLyN3HBc92b4JkPIxNIKT+hqoCkO55Ao0XXfox2wY64k5gnshsmzXHU6U3er
L5hFRXtHG7/NEr5p8gwagUg9jIFtWqA4qV1tiwKbVBidZXJzquDXrDroznP/XpHsju/WudksckGU
4RPNBZgfYmXjAtWmEwPb9mRaL9ERf0FrXIeyRnm50hrUEeDUMG8VoJHRcp7TpHWDNv1Bwo5PKjGd
Uhv7LORDa6d5klvH6w+sPLJdZ5ODai9CRIHy2qRIXBm58UtkqAFq5G/rusueK0WK0iwdnCzYq5Bv
3FOJ1Moykws1/n6w/NuQFNm+qIud4oNg4dB+xg33aOl0l7mIbo0FqrvOUN14unGEeQKv3FvPMAo2
SVPyrDVbRqLZZDOlSI+kN0yPtqkONpAZuOnNSbXd95CGoGzwQjAXZMOgdzcbAssqlQVV/WBslJXg
ARMzrhENj0WRpcuxRpvVFz8Qw0nCkV3C3eGEpJOngQKIOGvNlvcx0r71ffRDapW2iVu5eIJoxwW4
hrIAv2P5dDwE1D9xCAG17Tx0RBDba9MOjxGQLyX9R4FRmocYnzaK82NUZCMUxUptIDBzsHvPKfk5
SJMo/nDHAMWgep44m7VecQpLICgjiz27E7tczGgZ0/HFcYgjq8KFdgKTl0WNrOgfwbtii+jtx1Er
CHXHZ9GeKXsFAB6HCCqvfRU+uCRGeH2V/RRaD8o50cloRuYHFWidalrQ1HYBJRoKaMjAARskMMDQ
exykircMWANMK6gV5xeNkaEsIWTFnQ+NJaewzJjox91UbnI9jrYktaPhSREI2sYmTbSdn0MfF7NY
0ZJ9zrzJ1RLMoLqYpdPIlcuZgW8b06McDUHRwsiLSIGNEY8ukgsoa52MHuZhrB77ePwM+zpfdVV7
GfxM3zYAWTbZAI3Q8mcQdq3H4In13byoN2KXKZs5WQesOadSaDw5SF9a55Xb/ig7EMkfc2iGm6jz
//L9c1OBX8wN/rql8Yc15KV49hnsjdGX5QZ1aR+YUiP+s92GBmbZnifhG3naPp+FdvBjtw2MerjC
giVcoLIY3KVoIlIEv8K0OSKFaFfo1lmfaBjgUJZIqW7JlH73fB4tuIuMFfyN9eRqtOMFEJk1mTHm
3jLNOshEhi8kST+qih0x5kFkBPkjem9a54wz17DH177u9thq/jJMQHR9RtdQD0wnkFXowKnr7BPy
xZtuar9wahk22QOZqH7Bs5nUI4nZ4RNs3jXXqHgET/D/uDuPJdeRbMv+StubIw3u0Gb9ekCCWoYW
E1jcENBa4+t7gVnVlZldr17XtCfXbkQwSAYIOI6fs/faHyKy0H1YVe96VkPp0xvespPVtsCPz97T
IqQeqKamNukxg2oj4gBGeGUZC5FOtLt95ddQH0ZDJCsjbfo3+IdqMrgzFBHWx54576qPp+idUOlv
rGnYoUE0KUVSHXzdFISpOudB1bP97auO19xh0KWOpWb0Qlkv2wmUWzZsWGIRdNIzWcEy+o7a7my3
TbPrWwQ93mSOq1RPH/M8NwH35hnAb9ReRrqTee/sZGKHbtWqlGxJvrIqJjF0O30CO1gfk1AeojB8
CGx5bhJ1l0+GWJSh1BhuGffEAn7gSCURQA53zdS6dR0SWYp4jUhfyD7xc4r0li2ZEFi+aEfV+GnZ
aHE3Eh7YWTaOC64wukhhQFs57Q+JzwSkyhEUD7K+zxKsXhG3gTFpnkINrX3q9Vf8YtOq8jdZytaQ
hgb4rJjnNdjrL9JgevNslLJl8dFTqGRDwZBOCK5pxXtTkP2IefisjOs0/4mYHPasckvV9F9gX9PG
K+kf9g8VI4QhIhagw/y2jrXxkSJ5Reg21qqiql2zk2KrCO4waNhBsjcKI+s0GQ7EjZKH1rp2HXgP
tm96Dw3USejvw4hHq/Ee/NGaNrOR2bXmL5HdxVcQdhuV7uWiJm5uM8ynUKYm3UFroX+mhSSzUzgv
QvPrh9s/QD2+Sk/xj3JSq4eoHTSiFDimtx9Kq64fqoQAtNIxr7dHBGDBVmqXMUKcnwOGWnfVbcKN
56+m+R/TY0CJFwza2PwlUXvagceTcTI/2+17DURPHST06fffGhxzYxqobm9f3v6R4slX1eT+bw/A
uxW09jxgNVO31jNAeqr50dAoeXSQR6DKIGyE+GWLIN3yFShV+jk/IO/r8lHUIt36CAj++wcIPf3D
Mzip89HNLyEVO/2nL4GCR1en4p89oJnM39/D7U3+k2f48wP+8SbbjIyrBr7wkuWluATm8JIPdsnm
KmiPCbokpKOyerbrzt7hdRAMCvgpnw2SBVOPV91UVPD3ZlmrHXnr209tx09dLuRgR4YmxSo5k4z6
kh2QQHjTbXvWu3AkxdimO2KO9U8usjWU/YUC3+w7D3iqCSU4uT87syIzc0GraRFNMU0XmqJbH/zt
l+ijJyMywbZrBvO83GxeTXLpFz5efwDIc74MwpyHAnmOm+qKei11L1ojHWvO5HYDBOwwnWkq7LI2
6bqnJhD+oWtpQySK1T0JVKfHDGPa4vZTB8X0iVsi9tb5wXRlCTnR9DenCrunypu6i1Gpd7ev5uyv
6xASWpI2zA8qtdkluT6cgRMM59hi8IN2AmegbiawEuZv3v4pcM2mafsm2Bw8s6QGWfBmWIWzS010
2GVclW+EZDLU6PPqOgdjXZntf92+zx8LX6oljiefHyZfVJSQbyp14a4pK4ADiVP8/stinKrrkFOE
tqkFaTNwkVA69/zV/aol7eFcNEO6tT2P9gIx16sa9GvcjQeJ0qSGHUsgNsLjOoMU3oavaTIlDxOw
SDeyUGvN2xBPUln5hEwnHYvjaPTpIfqupRou7SHoHrOcgCkDIESR5MkegcyqIwFz4aPpddR4m+Xj
yKYHpWxkuNIsC44ckicUcBlXY/7iA+5ctHN4h4lXVMDjQgDlaxu/Kt4m3/vdwvD/K6XJxDjyX1Oa
2A/+QhsV/hHTNP/G/8E06QSmYXHSJGAlR8X79jumSRe/WRYGVwuX/9/xTPI3S+XGhG1RwADQVZ7m
73gm9Td8HjNSBrSTiYlO/Dt4pr9aEzVhYgTT4EcxI8Rl+xcLp0grj7GZRl2hmGjlVLLOBv6TA2YG
HHuWyDf/cEiuv7t//gRS+quN9vaKlm5YtsSXaZl/QRto+HwBgqO3cbRoZPuC+4clgaYYRnJyCWgM
07QQVuvGxG2ps/ZyAlG+oKuYwH/07zWJNmoszHM9DeZCE+NmQlk2OqPH/Nf/USK2c//6Lc/v6M82
JlhF2JgciQ8ZVMRfTIu2qqCwAZ0OJ986a6l+9h39PPAO/vXLwOP6ywtRoAoqXD5XOSO5/mrVqmkS
BbIy58Eb9pdWhP3K3LSe8tTo1LiqQs8i9XtYPTJykf+mtVWgGmnZNUf5vlXKTSvHaNnQlVIQMI1s
sveOMxnLie4z2QgZES4zQsFR84syMnCEf51uIf/hRavhmoB5NTDAO8NagR2IYqwtd1l7Z1Q0xjDB
W4tCw62rK2ASHSCvpQShouR0s8g5d8foTbL5w6fCVJcbBQp1aEZhHi2cTDZ7vc9K/LdUvKh1o5Nf
KjSbUI6UPVvPlOE/Xevosx8rgZJMHLKgiMiYK9/HFCskEw/aA1Q9a1B3bP+q/CWsNJRfU74mkyFE
XgUamQKUeZG6i6bR3ququZuqdEAx7dgrIhLAymbC+1QoNUovviMjggCVbnw3Cem5GFSWl0qSxadh
J6SAbAWQqbbz/AX7LZ2uSdktFJKEF7495Xup4EcLHDyDekgBKWneQulEhjF5d7JLnnEqvAOdTRZ4
xbiv2vBpg8gMNkH6iwyOa1ZX/k63jUMo9W3a08iO0kBd2uVnKoNobYY9tw02mnla58u4pK9hq6l3
yvquIuOgcIea7VpuI9YyMgIGYc4yiTaK8wy4yUuEN21raCccTtdQesqqHrVnnNcfyAu/1Ix9K40a
Yq2zvYM0YNvqZG1NuX4KijrbkS9/UgLjnkChjZKqyhvIk21kTcAJAhnCPUIKQsSBzcmYkS1M80Mp
FMiCinXxEdgvSEP33xKlJ8vTc9JdPUrlldS3RSds7xmFs3lgMzBBj+RhROvE2IJq45glnfoUjMGK
YBz/LUz9ZtuApeOd8+sQi9/RHPt3qqEZ1xhi5+3bDH1UVo8Kie38ZCbwRGIR21OlM7jW4xj5LKlb
cF0C0rMwgIg4Iqqq/BpDG0XlxMiYuImtNJnkpTTZHZs1hoypx8YoXzRvhkCT3BwpciCw+ILoRcfs
oTOcNvLHYpyeE4Y9ir+pKAYWUmvn9QmnSBrah7qFYH5b1gIOL/ysHx9/Xp6nD1VE4BkiMugMGWAe
apiFBx0DbrNKOiOrGkeQRp4/Z6WVZAuEP/ZgnMVAD/DGCLNTCENxxi4VEW7EyzkltZ2R+j9Gg2+g
w8BtizijQYFvpgpo5ypJjWq9jn/8NCMxYZ4mwHLFbufWo9D2sWGCplUb+tOzRUvi9hszuJohmpDt
aJZkwwxr2sJEPSATZ0FBm3s7Wk2hPxhxXi1vi7Fnhx951qyDlmMos6ZYG3bPcK7Ut62xNCwyuec3
mRu0+0RqPd+OdRya5zZm/1WgqgyH8Gf+ex2xMwIuGSPkkEF0ODIDvdPyjtdmub29dJ9zxGIYxW4X
iY2wA4HXwrkolgMykOEn5G32VxrHDPH270exSjk6Dogv9/b9iJ5Go3zf3u3v3yjQ9WU1mE3CZDKP
9C+7/Skz66z05jkigXShV3zMgzo+k5XwrIv2PNeEC3a6txskVRsKT9bT23GrhiOHHQsc0Q5gvNXn
xBIX3eyeSKjZ2YGtu7cPIy+f/MJ756/55RvAOjRUQa7pZIy9PGU3DfjmWPo+hyG350v5KLWRaDs6
noQlMHoy1QLjWwXkQ+c8tVOMADraWb5UPlh+OJdxwzE14s2jsixwfnBOCJN3XQZEacLZAiDMx6WZ
jA/bYC2F9R771UesYPBUFKo+ZVYlmHOvXa84AnQoWe3Tq5qA1/ACXlS21ikIZ5jCDBpWe9vNN3lv
ysNs5Zde12ziBCh4ztUyZCa75dv9M+GIGPbwYsbyrs/qdVrw7OT+BZG+RSKMXMi8b9PAXIoQDUCX
VnfWoBxRJ14m0he5bx+7CjWAkhxzsCFbAKiWKyafCMtUe+tTu9sS8qCgiCEpThF7WmrHzkdmgz6Y
ZkjH9FjU/DlD8lMUOOocore8XpCCk1CMJH4HqNF5oO1urH0gxSwCBSnVHIXbIQ4K+ZX0/Y4B0rru
0m7j25x2WdW9+Zl2jEIg3myAaSdXE4kxMLXTnta9oXWbgQ7MDMnweyw73pOODX1h1PavYHRKolbD
o9/ORLIgTJclMchLCvP1lCi720JCpDxXp9295gqpcU5wf3uW28sFkXofms29Pq8ATWycdcGpMNbH
MLSJ8DNDfU8OC1ck+FbQYepzwP4mLkwQITri5zZuf2XxU5F16zgYySMZYgfeWL8RBexFsDAIJ0rn
qOjlTlTBd1QgikhFermBLHw/2+tx+2kLJoKgYO9v30Xr5+q5qq7GifAqklH8tWq9JhOrCZzpfCil
qwd85j57Haao6MpZJnP6Am5jjACrS2fj0DbYzp6rvmAkNNCaGdQey1nTv0eV+tbVDsL4hCOvROTV
+oQ3laCvUT6rxlYnBW5ZkHC9YIC+YueVXGu//Yz9oF2DnFJXqvpuglZ/IDJ2N1h1jnK+jRc5Eo31
4F9LRCMZbotGlBtVigoMY0NeZkGpejND5VIeyePi1pBJUkaAQt9kwlFLU7/XIPBl0BI3Ht4ROZA/
17ISujK3JiSh9qWoE+fYvvde/oIJZHlTEMvUX/UaDxCqDn7bBA1Puo26aS0wMvUUXUTsuJ0d6Ps0
+NZxK04J2mUKLGhgVoToigIK2nW5F/Z8D6g7Wm5NdezZGkZW0rOIhPhLPCDN2nzUbwsXukt4TSL5
HBz9Oi/EEmUeZwXn58Refhk+eaXz4c1Rs0FsaOhk8FthemF1F0IhS5IlXhDQVnc9tE3gkDmIrhVR
SvNCz58vA+WxpQHGXVWhj1nUcl8G/g5Xx3LAWHi6IQyjlmTDlNbo7ekiNXsVkx6vrXbO7B3edHpk
Ee99Nfa8LQXLDrGbxvp2Wx7pa2IUQfeAuiAGX7FVYtBJoeIhxKJdX6LPeLA9fTiOXvphzZZujD/2
mkj1kSnWHjULuWnV2zSbwpUuwB4eJiE1ZceQTxtMIvYa/ZjiJ2cRPzYdBnOiA3YQPddNZlQnLZBE
bcx29AFfujM1b8SSbEz/noRSfybK/ECvStwKR3s5W9ux4Ozy2ewO5UIdjcfUVMnq4ZbgGyMhIwRL
GYX31craWw7lV2PL+JAE44VNo7J0GAvOFvsKr300m+5L3PcIYLljzIZ8DWd+i0MfkLO69JusIiEl
eLQbKOuFTg3rIExak0wolqYJJioWWBqsYB2Z2kb1RHYsHw2KX4xlvmuZubJWJlQXpGJahyo8kXkF
YY5Nf8DmX5m7AEiuTKp/tmxzhyCYewUYGmmG0D1I5z6CNncUCMUb5w4DJqLx3qPpENB86OcuhEc7
opz7EvT5G/z3hHLPPYtm7l7E39Pcy0jnrgaxCStqr4xNIh0PQmFOqJsqPB90Q0BYvPKXdq6v0ilp
WEawWPKY/qB605MkdXgV99B0G7NIt5KYu7PHrWRl05K5F+jmYYIss7AL1qoMpo2NW5t58dJkqFOT
aLA363m9YeqzxJ4WnHsrsU7TpFoLeJ+gwu3yhMBgbQ7Oe9uIfueYMtvZILUWZAWi6t60Fcwjs0s4
TvTvUNEN/X0/sqxOWAVJkinEQmGAtXMcCp/OGogJHiMmKGE5uF3AopQ0urEWpGAvU87RWtXCN5QO
L3SDfrCvWhd9OrNrEq7XIVXzdbZUFp0mFHBMgYQWMvFrm58uDO4zM97SAGuRPGjfPZEXVxH0D0qE
ci8gNhE3HUyUiQEVAl6NNrIg3U2Lra2f9eVesV6duayXGvOP2hb2AwvegUw2UITIaPZE4aG0GOWZ
5XkTTi12t9gEru7NkrTNYHvOwSu7wRUSCWhZsoNwjELHwzdu9TQdjqFfm7gykeWxsT9Fcwc9Kj+R
z844TecO24dzcmjuMrsP+iFZUHCtHcvDMeuHjM7Sjt0WbivOo40ntGZrifjZn3pmZqTokpVB3cBk
aZV6uYGV01G2Bk0G5hLNTi2RdKe192wSA7Gj65ld+4wwq8w6qtIbF50dR9hYojfFUwjN9Ug/tD2U
B7LvL3rR10ToDbthDjLs5n+03Hb25jCc8RaROFTWkr2SZx7QTbveVJPnohYEUTrY+xQQBKXU273d
q3PQpGWS+YbVfpLxriaEbC8KSvHJ8femPeDsTxT2Ab7V5dts6PZGP+aHDtUqysimWzLdFrNNVMVk
Q95B4gn23sZrCj61MgRQ2MJedJgg+z5hteyfSV/DqWrTWJnicpsLwmv17oi2fs1Vbm8j37+H4DXu
JmvCpwak6lzWP3VV2/u6/lFmzlxc0nlOhlM94bpq0QyzWwDl1HTcd5zs6dYN+bc6g9vV/ep/zr/x
ycavAk7Q3EDk//hq852fP9Lv+l8+6PSwfvzrA/70pPX/uv3Y/87dj+bjT1+scMs14137XY333zUC
+L+T0OdH/r/+8H98357lcSy+//M/PvM2a+ZnI4Ar+2OnEJLLH/pF8/P/7ffmv/A//+PE9P/zM/+/
fuP35qJCU9ChoTZDtTTVRm6g0+n7vb2oCOs3vqFqMwbNFvofMfCa8ZsjpT7bgKD6OZZJb+tvfUap
/kZzTpvh0BagaFhR/06fURg3Gtw/2miGac98GkDYNnsJuo3azCv7A4+siGqaE075ze0YuO4c9whL
dbJcnNIF485Ek5WNONjunPZT+F7IPVIllrUe5ywKD/f6YAtf3I8CV9SRtPO2OnSyw99kO21nP8Rq
bCqEqAyV4xEMSKLFrm+SIjynjEa1gxYNffTMzcxO9wqM41FHDTFq1a4AZUkSdKr5fbEzprhilTCJ
/MSWj0iJebIQxkYnYZyVqmdknmJBGcsTqSUkd1Z13zB8ixsD7WMm4nTwUN6gjIrWNP9N4xtvjDFe
iQdmPKlC9yT/xzd1Qtnj3t7oXRTvvCweGDnw2V36LLB2ii/MQx5z5Q8YLL7TkhYLA+iouVpBZW24
02qPZYjQHPCs77kGataTYrfKGmF2DRzCcba2U4/bvPWZchtYQ0csvEgGUDf6lYE4rRb9VrPiZOnA
xD6KXCGXoRd5slZxtqwhujh3iHM1Rt92u6lwK2/gXTsuGqyaKT4ywGyUAwFltXWoLRu0kSea42DU
5YVPS8GFmGaAzmjqPRTAjDd5BuJxIWv2Q5WJebXK6ApMqVkuR4/OVSnI2x4HZ7rgLsvectL1CgQY
WnLFvTAd/c7M1qMvuzOD33oTc9PdFoOtHPzWB3LC3GWVwFnb9poxXZtKD3dWn7e7NJf6vg1tbR3i
ZMChDn+LjPgxkCvq8mFXjSSje4Eo3plT6qvQjPIzlRHcDyMS8R7v27gVsVejrhfz5sZDZ0D9159q
NsxuSP21QsTcEq5TaI+WoRYrhxC7ByxkOCejIJqRUGBpVHrcz7AHqh2ugGzG2YAtGfJ9R6Je7Yax
obsNbaH2w+ZvXY/kDb0OVKUmEeYDe02QEuq3rls+3GH8+6NrT2maP2lxahLNwe5IcQOrNJXHkgS1
7Cq6JB7va59Mb1ooKjf1HH8L2r0Sd3XakSKl1AYT7QgdpH8q0yBEkC4IpGvjyfJWyaw6dMzEAu6d
FhZw2UQJHzqVSBvkK4Z8M7iE3vCzTgeVH11GrSHMENNK/gtPIapdDA3+tEgc5MeU512y9sJ4+umB
R4wM0DWk1SKuO6ZbYYIPlaFb/pXmRa9A/jJ68VaRU/tk9IFGH1MD4zJc7DBDEAUWPlUqtJ2jWc2c
KbwJglhqcwWsjX0HoPHMXmPHJtlqyvp47Zme/zCUEaYeMap4qioAGyFd5LTeJ2M3obKaOu6ZEJaM
tWE2BgL7gm5ZrHAFLQq7QxPZYZ0jO7THR4psq6+fSjlN70lqgIEX+tBOG9Ej1bqEQyPHfVxq1viu
6YH1EQughpHR73y9Gff5MBGYjP2Q8OspwgaDRljHf0dOW6vWZ6doXUfWaf6COZqOwaQEh9HT7U1j
N48yoJeHBMDfAM2RNGnAMeXGSy/Ux6wf3htBVA/xmNraZtmnvC40Fyy98c7567BLSF7Z6v+kvfpu
Yf9d6pWT7XmBYVFXOYAUQxGbrqQ47CJcfX2r+0TkVBOEtvBzlOm41Hv69xFxt89KJ4aNQvzT1uQK
7P2ILEIZnWMlsy6ZTVsYDowqAX561ipREQC2uNXSOLo3G1HcGxkFvqyhABA+6n3F/pzJVY/jN8aq
r9pGFtmMSrfzrXRLypVPzCErcO4NX4KezNoJcDY5Fb3uSPUlBmOR3JW0zGn8WHeDmMytjyocAWC2
6jO7+LDU0N70SZZeoo7JQZ13JzItHqPYeVSB6MedjRcM2WbowBIQs54mFxj2Bqx9ibnNg+yq5hB8
kYwRu9T7H7aiedhAWPO64YDplcLHy8Ab5BYbcRXPlhJt61ynvsueJZV1L71nmlD7tos++bS/tR7P
CY2f9RiI/XzM85Dw7EDbyiL4JGWA1orYg0wBdWG+gU+jksuK1yCzt22S55jfimljCpKk2PUrX1XC
HoKNPK9pkArgGHtZgX9WDXw/4ynNQJv02kqoyEPM5qgT65BFYh9J5tMdBWwFUMyItypnEqftGUHA
nay016xOkcWMaf8xDV2yybBm7y3IV3QQaNcupM1NQo82siSzJCG6tyI63VYf8AMh5AQ0eU3HaNyb
agISREY7dWpQyldWc0x042KAwFFVZQcKetkSyNhmyoOmMoUY6sG1QR+FiSlwo8b3sqBfE6nfDHPG
Zy2MygfykLNFUJLCFHp2tfELClCNjihS5Sx/iFKHPmiFSrXgTK1EvVeg5tLf88SvcbQ/rPnQj6DO
FnGX5a8ZqbzNojNMoELsIYDmotTexB5Z8XYcfCYxHqsFkAeDJb/IVoHvY/A0h1+A4kiBjVQEsfE7
xnDGgLlx8ey+3gfFuLYlYhyjY03JsqdIlU8Zc9ZlatTq3ixy74J5lkxe6DfRa9FhLCS1Hs5Y5jrl
SyTAPYQ05JE9jkRUVSLdqA5lu06vO5RoJiHopt8RFsnKhIpR4F/RkmNsyZekOjl6eA6zz66eG50/
HaF64jVHMMeoZwmnfeMUyBDN0TUIMHTwf6JwfPctshahaM0mBK0cTrIU8NqevOqDYNi8fi3j9OgT
1Ub9ksM6cp7J8FuJ+XPR9WWAaxgZFC9M7oPRIfzKVlMnN6OSLzjtV5y4K9i6aHujY0o4ZDW0z60R
fOStxiUysJ1KdxHUE5lPj/2AaG5UnmMs9gO5BT75zZp1ZvSzosOHutpgUz/unUKutOZgSNC04MsS
Z2/J/oURyqaxlDcl1zY9Lp+xFwhw1SUDsmOZfIgRamlikzI2Egw7PQqQDABy931PurP1rERfqBMX
tlavu/4RDzUCE7hp8Vus5kty+oCSc7DMj2jymSwzMOntlWNjWWnCq1H57kCAcaqRvlkXOMKS+xTr
uNkadxYgC0Jv9jrePPoz2B7BfoXcYEr+1KKaYM4IjhJTXGLBx5Ue+K5Xa9tc1UoiGtmLR4sh96N9
XtJnaxx9W0DpCUx39PZDkVKg7cuSIHQoXZh0T11/0M3opcvEllnHuNA6zy1xLizM6YW8xC0mXxT+
/rFpSkaMjPj0ZhWQpSGJsS8t7N/Ox9jHp8mYXD1qGZ39mgYUJTkmJeKCCT8OhObCdzkKI3GxDzNQ
cqZv+jOLIgiu9iTSJbdMprbNPPsav2ev2oBHXIlRk0/spsfiDpfTo1LaHJ65U1+ahbMU4y5s3vvm
efD2E+1FNJBLtbpSkSKd58RXwdCU+qNWVB9m/DIMyk60W7gYrsG1nIutSLqraJlQab6rW9euuLPx
PzfYbxiREjZHdym0lhUyczOEJomHnuptnjtp+avFpJOuDYadZVf1fE5PEPJwGN3H0TP3iKeGgSIq
o0NQnOL2neY77qFh3bQUAHNSoe3h9L04rUHIR7XMTX1OrNkCf7izCR1JjTPuvYVnfczRlH6N22bu
hurpocBGlyT5IgFNUCq0UEP85F9zqxiN7KKrH1Rm+22pnPXwqgT4KoboFI97Kco7AgFih4vL/AWP
d5k59HCNU6jQRU2d56ndwd8LUFmpclh6VCuSJGRf1c59ui2MM8sFSDh7P1gxfXKFrFd2PKOzEEzF
bIwoJkUhtiqXic1qttMmiYkCNVvRJ+AyiGivdEdvxMqHkSSk0ezP65z+aOiH0toDXMiJgjO5cj0L
1dilVH4ssCL4+RYwmAgRmAuWcetDx0pNwfImt1YxD5XWRRhyCwFPMZC6MbuifsX+3tF7MJBg9ps7
qYUbZGJG94xzCtSnszCIC6OuY4tWkMuSLtTmq4/IctG3vv0Uo6sXqLDSHO0t2wmqf/hMF8nZXPPX
DLZPDXWCbLKGaYG83rrXuW33sc3lOMFrthm6xG5Dk9z2P2hs8XYJHg4+OU0wphtLv7xI9PskfyEk
ffLMwNVhghB1h6z4q5xlAaXHvOEFlajLh+UOLW1eMnkCuHl+qK8c/NBBdK+UPXi0fospGev/U1Z8
Sb925zYcbIK7EfWrqmNA1l+D9ACVxWWfD+E+X9nIxit7QLT3qoL8SVyGQ4yGP2qFOXmG/VlzC3UE
7CNxv+lu6l2SrOH8/hR4PDLc4wVPoubHlsaWsF96NcH++RjqX0ZJdH3PiConQVeLl3qIl67AHWA2
T7K7tkyeW1qVY2L9UrTuQKazy5lBrLbcp/JKU3eBomkHwm0BeRkvwxzWraz16C23nxTrxUkRloEC
iFhC/H5usOPsDpD9e7Wzbttufj3GA/T7kSBatbaeJnth8H4s60X3nOcMYy5pF5Bieuy5EPIWIQfV
Sy7KcA/o0G2tX6Pzbc5NWBIL4wSX1dfcsZYm/b0LenF0TAFDgmwpB+UuxvMr+djydlgHtrj03qd0
PinZSJBcVNgA1kXwCB+KEaQv11IVx4Lmndd9+oW2nSBLtxQsFSxuu9obKo35x57woyz8VXvvWXmZ
mmsTnOSAECdTGEEMkL37lRInj4iRn+cz3ekq5oAVtVWz7Gk4Wnp+stmJAWoh5xQNr73LS0GNC0ny
OQJLogV4MOthuEs04ozMxMYhV2qS8ttw6GgU93Zr/DSAfldVzj2rLttTwIaf8N5KA6sZTu+AgzcW
qXoj9jEXkqK9KNnAki/kiLVMasfNZMREWW/1RedMqsvGjKhaiwsi74PPwSyQ5Ie8C3aW9taJ26s5
+q8xo1cf3F4LUwShF6gao06WEL+6FdAm89kek+IRA792xIaPIz4PrCehKtFHU7XHuCIBGqkx4Tot
teiMLqA2Hgduz5l8tlPnpALmI2S5g1xXHSAzrBJGHosmc978Dh4FUQO4g5VwG3tc9bWqgJ5SiGFt
a+qYqB8uMp3uAi0Q94rHuDpMhq8I2sw3mnzt0XNiJvOoZE9YH7eJpzLVGLK1iWhkk1IVLvSxf6pV
PoxaoU8flU9VJsEapSvU5M82w+BIE8ioavOltQ3OfBwpjt596OCmbDnMUxPoBgk+9rrZOZivwM+s
oJ/sNRA/C1Bf3+A9kL0bIK3QmxnQpMkujgyZLqqomtN0h3ZPp7qHVe68j9O0QswLHsHpH8wcTItW
Vwj4DecFl+69Z5ANpBkh2TcGnMDxlTB2Lg3v4mRUHaO1K0HqjxSFoFYZ4+vla9CI7wCEposQoMQ6
xMuaTv1NI2kT2erdFOpMTORI+zunzxDD2lsoNi0jIEBXQjFeioEAxtxjDTLFT9YXbI/GYcWm8kFW
+k+fMGZLcXF3euVqnVPvKy/f9GhdksJ4yKP0zUmitzJLszenRR5EQVsCQrGa5uwbPSKqBLHD7BQf
8Hd21HO9LZN1Tfno6n5BgJZKEc0AkqZ4mybLssTn4DmCiKaIGLJlW2sgLfXmNGQYz9scb9oU2nBI
6cHB6a4LJkcqvI+033qa8xi1tMJafxkBZI0C0J5RspeasSkTNhkSP9/YoZ2I5VoVnFz6IFaTEaTh
0mzSYYvwxkHJgHJYyfWjAY1nbWqFxvRw7PemMXTswlPjmsXqi+yq6uBVmn+sR5Jns8jAnyJbPvCi
0N9aO5pOLeWgl9Zralkc86CRCTmracOUSLuuTu68IeuzgRGoP/SmnKVe2ls9UfK1aZfBhu5aiv4H
+NLWVtu7MfXZfRnCJBo7zclVxoORoFDejCaTV8WmJufiN9c4CkhLapmgOSMZbbquQ9vqdnauTyev
DbEzyYDqsZ2KY0FG4LYvow9YzOJLDaGPtsSFiZCziv7bcoRHXAbzHTecKPO4WONWMFlk+6FVgI4p
37HnWq03n94uU5t59YPf2JU7q6ZECAN4UnP7Ex1AB8m6K5S9ElYInqb2LcNJnDvM8Mp86XeUzVXp
1q25wX/4ns305qGDmqwG5Gx2ACAn9ihM+zYKQg9CRpZQE3cpVvEONf/VYjzKwnzIg4extFxF/eoN
2KewdQSUiTnRuFHeJHdUK35K7ZMWP9XipaWIZurzEbV43LP+rmmtLWEofFrIO6AYbbx03OvCf3UY
7wTLuDOf4lqs0PiSbtIi5+qWatMuDBw7RFj/km2TLAdNZZKsN9d40h76dlcpt7voXUqPrGDJHIJk
1XtiobXDkVTc+9DCWDV1rpZO27xLekrYEptsvoSGChfXOhR6uZcobtI0XIM0XpkyQmWC1qXxXTqv
7EH6M+eipshHmw2/VcOXk2X6blWz0r6pV2NdulaaDStPRVCrFBQEBKhfFcVYlSkDq5yWrZnSAJq4
YCgzpv4d/smzQ+cpC8O7zlAP9LAIE5fDQx4yxPK15/kziCT7RE0cK/UQERZsKMlGK7x7NhXnuHsY
fUSOsTV/qmDUFeHGg7FNuPP6LHPVEKoHUfiHTJWbtr/LOm2Nn4XyRvz8b+bOZDlupU2yT4Q2zMM2
55GZyVncwEhRQmBGAAEEgKevk/q7S1XXqqysdr24tEuKFMVkZgz+uR9vLDLIbTYsnUpv6AhvuZnV
p1oFoKQ9wrAZ6PeuXUT3Ux9HZd+ZoY+wbpszZ4960dsF5L2Ash5sEfeJGM1NvemvA9JpNQeesuNM
CgkqmsqlbXMzzwJYkEo/y2lclgzIlhZ33waJLVCX2BKnMi2/jAkMcCdWIUerwF8rHvbMZrhXkxcG
/Q3sE+ZFUT7NsV4ZSFRLZqE1NfJSrsuen4AmAXMXddzc2xLo55j4H4HbUX4+4GLplnXorTouQq4q
1k4x7CMmphzINqB9qMdqD8wfAG4+92H73AzlKhzgyuQW/WIFwTygAz6J5NkblnmbXNIJUjQabCO7
c2YpH9tszVbp4MLt9POQKX5xGSfkKZEfLXCYwQbIzGhuGya6YOcadZuigHos8c3sNgfLahoMnn1L
sQtBfOibIzQwTN5vWaLwpXAlaBRxr9yR2nYXjDkwI1B4Alv6PrQngL4OEn1fBgObCUOzLLMQYvii
NsG2HxvfyIoNEb3gpzkH1ls5McfiRtRM0iMifjfwEl3K6aw3K0uVF6WzMb87aNyAIsioxNBnAVoA
Zse5PNmEJI3Y/KoqTj/tWeRxvgToPBFTLAeWXqbMwWzLfX3fN3hEGSRsgAlO1I0xrsm4VXkBCksT
p0wFcEfFcN4WtNWBrWadhOO5bKo2GfY+ky1uS4lyja9s7KFPmBbPGKBcwFIXhTDGsMUckaTyYObg
zrY6Y1lcxD3dwo9GLshtWqCnShw2xDuMDycNoK0tRrqDuaQR8OzZmFuZdtZ5AHxCNAe1nR9jWXd4
P8lq9PHsPkVyKom2DcIok5UZ+lH81hra7E99OBTucx4VZt2sZmwE3E7B8XTwKEIO8hhMiXX2BR3z
8ewwrDYnbRxVWJkjEJk4j66GS3PJ/2Cyt8z/HEXwAro3LJcyi8DxoRg6zj+CAYnRcDwZkk97KvNp
66aa3C90uIpbdQ377OIZc+1/u10OuS0FIgqabonkyiOLnw+2Y3LKRO3GEqGqCZ30mPEAA/CeVAxb
1eQcEl9jaVoRyeucZ26zj60+ypmtdV6FTXI0rK69NQa42/HVh8qYeKtWW33wlCoGOBH2U5275tG0
tY2DRHbSCHFcUPJe2KDWZZP7LTJF2IOk9TPpZoAV0riKmHAOU9JnTDzjxE+BGqPHqENsO8qokJ89
xRWvltoF62q0/ncW9dN3h2CO+5bM38xv0NLK/k6YCVYPsN+BayC7GOit+AyDkcGGabqSJ3pRWcVl
jBu7f44196uDyrwJz9fk94m31IKD0JfRu/dOYl8FOBfJQkZaf7vexEWfiHrVBdtUmlXy1Lp9/JEP
KsXRo+vR/L5zPnMghVHSkq4Ce6nld6pijVIUhw2NBBQ1RE7ASu40Zw/yBtATl/LiI9SnCPk5zQJk
N163G98Io68mbYma2IaZgvQyOkv4T4wQWFQN2VX5XoE4a88JNdHZi4lLXX+2ScahReHaMtZ+khjJ
A68lvp8z87fOaJVpZT5zj9Tm3ksCR1zLBFzwKXKlRqVsU0si/PURFh6/VxR3G32UADaFxzkhdVEd
ufKS0bH3kwQB+DsenCaCC4cp0/66C8PdezvMyOy+amh++d87Hf47I8P/hz4F26dB6L8PQX18ll/p
53+0Kfz5gn/ZFByHWJNHJXZEZQ2yW/TvJgXbwsAQ3V/5iK+mTc7m37NQRvh/sCg4VLhZtmNHlnmv
cf2/JgXDosc+iFyf3h7mNz5Rpv+NS4Gejnsn0V+XAvgEGosoDjYjRGUUDPcfVUDFHETTZKHSKB3C
XGDLi6NKwlzIl4MITY5Y4taije2BsYDg81pnyXOwXdAmYO9949Rm6L/VxPWpdUGZ+HQTylIync/e
InLVqqE+msQVwuOgfxsJ2Q8PxvzgghXy5J4KAq5XXh5gUqwRROc8P/sTEs5scobBXUVUmdvNwgEL
PRMlP+lIfuRG667CkKR7afa/QvyqsxzK82tSCOKEMBCZabbPoEA3qsMJwdTvE0CrCU3KtvchZb/r
sVRkJUzvVjWX0PMurtIahy2qSWON03rk4M8di2aSySoO2ShpU44DdkCYRK7HVNuZUYklg+OtSany
02RlHMCo/smtPt4YbvcL/vgSfJizNjqKmW1sGctQWcOqCLjIC3ey1jEr4MNUO/N2ZCS8cShRpZ9W
HHMtrqbjpyvlTul2HGZSizL7FialPvRBzg+tNl8qM2kfAxsZJ4OpB30DSABfWxYqvRAnc5ah7QUP
neMLOhEek7BZ2lSs78Ik0Lswb7ieM8290srABCCGR1R/+lw41zYFHIIM90dD0oOqsZ9NzsBU1GHy
oLx7oVvMVKH3582skp/JlIXn3vTeAeJzlTYhX0iPHzisHjGEgCTJjIfKVN2LKMNgF27Dlm9eeebd
SynJJ0AJWLHZYDy2CXebxbYIOY7XHPO3lHxLFIn+LhaWAXwPd0OVwr3l2iDeXlcslU5sr0Ovvlu+
ITm1EN8AVqaYc8f+ZMX53jEMlNc4XAdN0B+I+dMNMyhxKQn4nMsIBOVM1Aq8aGBfdGdt57wwL5j4
fiYKTpRbt9bSUSXCaYTk5AJklUNWLZhe/fLHbF9ZWBjA/mWrgjbUU+zx0gB12u4Fdg1uG811kL5+
5jadiuFXMaGChTiF77QwMGikUXK/fyZQVR370N/FcXdt8CHATi6to8lYem+NNlt5dTQSQz9EWftK
Tq987pR/xmeSXnopqufgYt3thClmZVg33BfDoIsOXkWwq2YI0BPDh7z5I5Oael0ZveSZ3Z0olvq2
cQOtg5EeTXMc3WU+h+lNpVoyHEyNg7QieUoqKTet9L3HXs/ZsonS9N3Jx52wXymy8e5tNt6NNrcM
kc4saQpCqZE3p4uyGxyv7DYlGqdkSabt/h4mEXzCZX4oU6e9yvuH/nw8EMZO5X17/tcnRK74RFS0
Dn/+ENxav7TavF4PMOgWHDQ5JdIJcgH3RIHsmIAjBMjwPsRnNxUfNjO8fWbZzPBt7M5NgOxvq1NK
DTmk0H7cFm7yxHZ2z0tH+6ARv7jEBbsqDsolFexMhFnEwJLofJvC1FgVLdBSpavtlHuIqrNk2jU5
jAqShyEYoAjfm1GHIrg4jSUwbdMH0WPH6qvqZxp0P7OIVnKuPlzL09pdwJ1TqwxcB5jdZxlPn35r
yl3hvdJwARzEl2tbOdVOjFG9S+fsR4GxZhX/JiuULF3nfp3g/LAorXrTh06PDN4z51QPjkhj+rSA
8mDPP4X91O7KSh0mSymoempef1VD5wGVFNZe03xsjRkFvk0f0btn/gorATVicLCmMMKYsqPgzrEs
VNittHUZEmZfXpoxI8KeKsrP3GYWXHBNy2OxYbr8mgPPQWbG9JUp4OZc6bRtMshPY0YdbX+B5Xfl
dK9OoWTMMTY9DEpkAltM/TK9S+F0KeyynjNK6UFQGqd3+LKvSQ2JuCuGAFNyToNCaC4y1P9yyn/l
SZ2S+8dJ5Xn9VU4RVMGx5p9pwcGkRmsVRymVrOGy6m1CEbH80brEV+24WQ4VxCvbhQRMToSKgApy
Y+OxVSC2+hdaKi+mhTO0r42P9E4BGivvlaG7c8wNvc7HSe5gdN6mjCigC6qlgaL2ysq1Hir/jXFh
R9YzF6s0jTD2EbbB948tm83vqS17jl8NfQyYhahEAK1BITZADzoItRYuHmiWVwOxdrGK0OGF4eL+
h4BT9VxPDfHqCCgus8D7HNRqAJXDxhggLPkZZn5MiLsQeXBmplXDXRuTlZWOxySCylsI/ZpFl2Ro
cBIz+FwUUzptYw9nK4TX2m3RN7Ex8UzP5lUYiXYFg+FnhnB64GJWkYen43d0p2QdufGblXgnjir9
MpmJHs4d1juNFUFRW09Ai4nWNYaytsUviIjFLJnGno4LBeW8tJ1gIM/Qqa/RwHBZx2u3Ju+bDRCV
ajvzt7XX2efcs1/LAGyIMco913l3Q0Ziz8XGxRg8EFO1433VtKfWm/otYt16DnpnT5aKXWAzG6iM
0BvrrUchGvr6sMan6OrgpN2AZ8kQwqbajKp+pMj9UAeAulU61Af6Vz7uuDfKw5kRw0BdDd5EKxnr
1Qb7zimNcgjdJZBh5VhYAgpsJdr8MdWGuU+49TN+JYlLsMklocVBSFrP5Ry3a6Bf7PNTaO0dut6U
h6MSPvlBaMqQzN4w1mZn47DP5pbECdNu+Eg0ckUPbeNlbMN9sSlzKE+U6Nkv/lR/Q6R/6rn8YA3y
d9ziyJYN1JTUITuX2+PPETSAjkZ2DRDF150H5wePSOkn+XqkbX1RUJ9F6NErjiFujdxts9e86c7c
0gQjqzHbkFc6+LVpM3qyac8b6iuUqKuLjzzUN09Z/TtVim+lfZQyJFhFr5GXMGzxFRjUaByzQ+tG
3i72uTN3RYxERUyNtdfiplq/1EHQ3AR+LUopviLtD4eyqs8Jfu9d5x5AuKZHP9mjYFu7auiR5IfG
37pCghMs3StJQXwvmtYg3cb3ec6hqFxmumNFAVEzv/Zx3pw5PoGxFrg8WDxK9CyzT3hipQHOLHwz
Pxw8FFO+zcfBemFT2bb+oFl/L2NJzx9GQTU4yy5N9Ep6E290sNbMgmt4WnvwYV8NnYc4Smi+ABXz
nMcJJx/61fiPJnSQ8/MzNGzkyc65sBzz4lJvyg/k7s6ZghGyqkq8o63FOpR9egMnAChFKeYcewb3
6fjgzcZ+MxGfGGLaBAU+jAOJD7zmhGRIWKRrau+nE6HU5qwZnxPP5Rkgq3lbZvty6mdiGd0vEw+r
I9U+ndtmO6JyiqGpnkCgMUKus2TvJM2OpJ77XA/3bRjob9CFaHzYBLpcP3IoqZ6FDJd9z3HWS2h0
8LrsnNVud0VBYmeABIYDOOFb3/HiTIT7pF5RAThsalbruMOWghN/x7fe+NqarkE40DepSIrOrnHW
AP2bycZ2f39TV0bJeQDuV25ysNbZ0583hk0BQtuO7cpKTOpxWAov3f2NFTKBzKi13Jpud3M5nB3M
JEAsQXSkPQls0E5zZP/X/0nO/Zc8COZzwGXDr4K9UMDtuzZsFql5bugWgn/OCY9EhZcOGzQJuTC7
bt6IfOhufhqqE9mYi8ZOdQugxpL4QjokKXfgKF+ybrJHWV34SIdWcPH9KbyQghou1FiWuR8eYsJ/
g5tW56Hz081skYP2sgEW6+w5D47qwnNRXf68Q5ScAXnoTtvMydIHoGyJM0CzyTgEMm95zMsVZgWu
BDwTHv3GYfaCbSRxd5w0wZeNGFJdI6m4wWRfo7KMV46G10jwkDvQ3Jdz5gaYgaLkNSHaVMBvWaHw
CDQDw3yqchKYdTEfwsY/l4kTPSC/BGzGcbS0LSL7kiHlVD1oK8Wq5IJKyO+MAwttgkQyOSSbpWtL
nfJ4Ru/JsFxL8QpUMjtVkmTZn3edlntBNbf+RhjGaQ72hFDnq+HZv7geW4AMpukhMx1zz+twHbBj
wMgpj5PdrSsv6J4xp5bn+vdYRy99F1niHhwzNvhLb2zQz0W7omCo2A8yIgMfZ82OAwASch6E1yii
G5YtLgwTCD2trR7+vJlGrRGiBwXnfJMaALrMloOaNfLk6nAv+R5ANs81w5NwYc6hGMrNaJoDlZG0
Khf87lFNSBVyfo8L0T9XrXFBNwofgiCjtBRkAqwOwthdWVJycE/oISQ5T2GoolvMN6H05EHMGQ+F
7+pba1kPUcFWJxxMZp2Yv9CLMXE05S9r1vFNemrcUpQB1Jg8ExeVZB1OkfNYeRz3g7R9jQ1PrCvp
iZuWtdq7ntXg9ejuqg/HYURw8diUlXMd6mfu3t9jevK1Q+qtKneF4CTgDKpdmxTGPTISPg1xM50t
N6lJxkjnzH0JIyTvVQKfCargnpg6bmoe3qUw5LRRPEuggPekiZqcRYrxyMHwhb4JP2pxJAmxBm7J
cQAqRgZo6UDGfsfrvl5EUSG2NKEdSb6fmm4ZNIl47yPOctkdyTHjxzs65k6GiGACZ/3dUCPoIGzX
uL0h/kvTPzR1RGulB3bds/OTlZb8OxFDbfx/OrMfYCb2mO1jb4MohoU9ngkyULdLAdPWypt4OY2Q
mCp8LvEYhCdJdRWCZbqsuBJSdCgkwnVirj1MXn6JKM+Ua1pKTkO1bMelTpnqzxY8XvURheVRZe5L
AVr5MN4NJqUEZmkgcKyEXRyrFGKtH3svuHM/ys46ptGY7nQ6fNKOR+QvdRPY+VgWRzfRXLG+As3g
1LL6n4g2RxJzzK3YyHthZYcy8Vx+6Pk9IfS5zZIQ8xeeiETRGtH6IxU6i2LwDHwrw0tZ+ritw/e2
7cW6LX4LPK6nwYwqEB7JtPKhUuxx5bziFib7Tjfrp6shh5LPHiRM3vGC+imXToIziOYNjDcRKTyr
IGpMayp9y/j4JkRMHF97j4VYDNPTbCtzzYqcrDiR7WhT1GvZMt3IkpgNncSxrtv37DJqRufxXH2a
OV6+AEtVbdGWZQ8z5TtMkxe81s/pSMgygk4ClYGBuE+bZc+JPwcVAleRG7kCqsMO327wYY9kkFZt
hInNRBSOZv/ijypdDU7C+bOTH66j01Uv71j3yfd2rXTI7hECLWCDuaV4dsiHMTZLuVnM3GOs5qcn
xh1G5WxphslzXAZ739NEPDNGeImom+OkwD1n6EQSY2RryQprLP2lBYXSBAAYuoHu5kHED2aHVyj9
eq3x8zKdT8btHGIwHO/Z2YGvydIsx4kyPIyJ/h50xyPodD8GNf8uI9w/B01saNm7FiNjRz9GWLMw
ZdvhEnfiTpYw5ruyF9e5j/1LFb94Rf4OiCBYTP2UrhNLb+bIbA92EP6IML/sE7bKbTG4r2HbvFC9
U3LB9D9i3CDQKGl4a+c31gO598wKT18ecSTjFuRyVoCzTxPtKTd43Vm9RUE1T7RcUgchXXG1VbI2
oQ5CV8FGJjT4QuXa1B8PL16Cp2nw9G4Ize8otvJt7ASbcaifnF5QUCh4wyOMOT3ZWV1j7GYxOlsQ
5+95gue5FQ7Z0BozCurcKueEu0tsb+3rFz9P0L/bKVyyK+9Sjm740CZKc9jE3czZGIGHWxNr2J77
+1kNyXfOgB35Dvcodu4NHXk/asczNr2znZoCfIJDP02hPuQU5gcInGd47EZnfzkcGU0OdAz/zfei
Ty5jbdI3EjKdB6y5x4bBETUrrafkbvG784jN7JWmS7XxOFjzatsZPj0PbQwRZIT4+q83RYBXACmL
02d1RpytmaAyri2ZHbLAFg1O97sQyAkR8/awqLFlU1bID8A1ae1QETjVIf/wCkioryTPf2VDIXC/
sHu+tT6mkyjTl9jImmVAbosGDTFsShauyc8Id0XFD0YnKYdJrpyKZYeyqU/O5/nc7DnudJSU+T/V
2K7RxtoH20u/21owlp6HDQ6D5zqUdzsOdGffPJla3nrPmXBbM1KfcZklQ7lNY3vV0PywZKDzWyrg
AmzuD26JjdfYAYb0lzJ3aGzJiuciWc8JJe1N7B+K3Ob66g4mVA18Fx0ez2si1VeV4tGz+18gqz7H
DkbFZGIYimNyrgxT8JClwmQJL9/vHe33YTusBTd/BrY/mvP9YTVODra8bcaWeucYtzn0i8B4sYPo
azAKtRqdIN4ZXnkD1gFWHFxPJYGaZHUJ95K+Xg0EXqa+de4t/7Ej+LxKrBZKVzu9qGwkIQUuHo4Z
0550LzLicqPQL/C/5TaZw2o92QilyKAvpvOjytzf/LIfJ8CdbGQGz0n8VSSYMbCb41kw+nIQoaNE
8CocTf6hguS0X+mtk5mcw4wIX2YJRrJJgVwbCo2TM19TiEPv9OmBTOa+6FNe1iAY5zgT2PVPEeBN
Ni4Ks2ML/M3UOcjDowUB9W4QugdSN9aIIDCrFspDmK2aBGxQZVDcaFdi0zf4mAyrYnUuaEOY1Hws
JBFgQwdyW0z5waLbIquQ+utCO3t2RIqAzEe/4PSQYm1a1Cr6TJvxhetdBb2lzVYTBmZitppr2yGc
PUCxQSvXOnUfipopYd8Y7sJT3LKxfi0LCT6/kuNXl1twANu22yZUdttdu+tS+oim6NX7atOwWbVu
LNZJe8JARVu3hyaThxQQWi56sNkca/iJN5JWv/BpT2f/t8QMFzRcA5Jyvle8M/h2/OpI/cy5R21f
lvSULkON+8LzP6bhfhZg9hAUjX/Ro94YTeSsPelyeXOxCBWwBlZKAmhP4BWUZBWcjt252hDkKhiS
FD26IOKP5dSr1o+dN8NeTW0vOU3bl8HwmCQYKyfPiay4zEtHPO7eHKoF1w1ygi33YLCENME3Gb1f
Pu1FI3bTxP7wASEekBONA064wACwaJDdVGP0O69jE3hAjUFjDCoOJy8Rwh5WY5g75MLwzk+3mDMd
rF98aO0tr6vPsgx+SjSXNeO/sKRiPPbM5zkwzQ3P03Nshs5O81pl2h71B+os961Hh8Kf5+/oOB+d
E2/62vkhRiwousnqrWWSaqkxT0rDyFbh6HynE0DtpphXtctvKCDgyJRkEP7PWjkdvsP2knlIbdZc
C8yigEFCe2s42I3TvnjLKxAxbePcKn8mAXa0p3jh+eLnlAefzHXNs5GMPxjLQYkPyVc1tf7uAl6r
QN2IvyLLcyOytNjVVYQ1IWUJsUy4KhSyrYSJthhyZOTo6GRctKOBWTYXvZ6WMhZZg6twFn00/XRV
ga0wBSHbFdFr7CF6UWys4mHt6Mi/SbAPQ3V/ERDtZdpHhIpunWVGE82yQahYTKg7Vufc8LmUaxVS
rsBz6eT6lP/1xtLHhwfP99FJTXFOI+ehKwyx5di4D2qc4mnqMRUK3xlQk01IYY6NOKEG2+Mi3XxV
BPSQb2tnnTfmrZQDVyObPsu4XPZxHK1K74mB+nitJveHnelkaVThi9UTg9EyNbcB/cV5gZbiKpdh
kScQYvFOYHUCb9LYC53mVAGUCJB92z7s08jjmarlLgaAYdddfnBJemZzjR1QVUz1/K/iDlKgAGvp
GZQgWe1b1vsupBVaj5s8fSZcYSxrI/oYZ/lGBzMRAXN8o9BbUh4B2rk0iFCkb0MHj91UA+g0TsWl
FsnSK7IH5bqsgn5OV7sPX3fw8001se807d5McrEjxfSEqfOYzu5ww8/WpvGzKcto12QcXKdqxtpF
bwuhxCPhMI58gXvrsAuvgRM+ddoqroNeBFlBc8qdnhKKYoLGzCKkMrBFGqRgN/r7LGs1BlfrS1ic
IJKKitXW3hcdtofZnkYqI4ad7YFW4h4oZoVCHXGDNaPuBbLzZWj0l9vzhMejhoRKOxljsRLweOCb
KwwsMKh7/w3l/9lKyvSBOqwzygsC/iw46wXxpgiIBKD6+ptOuZgvo5dS2TQY+POl0f3Bc+B0dBaM
ItHMuHFj4qI2hI7AlPY+wnaykvatIZvJac5lPtnTXiJqSXu13723kNnOs7RwMfabzgxn4NWM7ZjO
bIoRJXPsnoYYShxRXAYBZYcQJJ/pXriwvWQrcsbc/YzXAK9fVfJbYqQIXfmeqIjGLtp1QbVTaggQ
NbXa5JrayTQ4ya5wb3AUIUO2/ToyOnfLGCpd8ISvYCdJHv7U/GhE/sDFmvosPrKuyxg5LzcIC83v
bByhkRsYkllHfbt59XN98HLWaFfm4K+dEZpz8yaquVhPA6WKSSnRWOA9xmHwHGaCqSlwrNFzQTbP
GpRx8xtvDfNcB2yZhiK/4oR3YR2AvyQ3RMjtPRD/ZQriBVSEbrepoLItVsxNhhLhO9Iz9yfvyQq1
/zqM3Uc8dKeSLsu3yisfJ/0DKUtsPB7WTRNjzCc9e8IGiLFUH6SqYCbxgPOyM+jrWwd3I3lREa0z
je6RK0C9sFy3vsXAgqoUvbuS7BWm4QGvqtLbOEMHk2xgNFaYtSOecCC/Wr2i1e0OH2s0qzeor4XX
GxdfeJiQwAssBAeSdcIIZmi9V7ZB/Oyxc0gjN9tESY9Tb2x+2yoKtmFvXjMkWdQhZa0yiUEGvM4x
aXxEH8bJc5f2q6GsLmbp7Mr57maUCe1pYtfmrkI3J2E2Z8D7Cv8bnzPLxM7jqfwg68lfulj+Vy7e
mLCS68Sw5VupuKm3wjhTMGqfiR5fuswtjsPUPueN1W59lxWVXzX1N3KEln8nN4bkYVM5P7Vx8TK3
XNUNAQwN4cpbWypnWNO6uFJ3fh09QgCVCIPyd+G+A4ygDjm/6tm8eCXp/8GZ1nmKUGzOG/IatUlC
pW7zny2NBsSj2tWs1148Q6CBbZaHisg6lZ8oU5yOoO8Q72kO9uz9TnP7jAGUQlWMIyS3513S1/5V
dtOBf7OjpmDDRvaFb4kU3NAw/tOWIrJmPECG9JeD0R39lnOtBhW0oWa52NL+x2SN5ptCPYua/mzy
tXvHhkqTTT1s5/Ld6MSvGmjOtpIrByPzm+c/Mr7fkFIIlsoNQAJGHA2g8ZxlFvxgrifXgLAiAi84
FqtR/pL3PgvKICkT5XhsICbQj/RrTCtvPRnMsCl0gsMSUkqHEqKPdW8M/Jq3kT+SWcf4uOpfqd/Y
OLNKt3XSvUY1ChGz3vJYT+VmCvr33NHPaV0Mq6HmiTeaMPWcLzx7YH0CvOt3TWL2aQhPwuHR6cF/
zhFtL0Vz6IKGmlR8CTsLCdUln3a1e3JndUzttqYs0Ddzcx3UxE1SevpSJMuy4rWJTLiwCUtMqUEQ
2P28B7mAJCALw0Ljyut9R2G2d3o9Mjeej2z6mOwT0FJgPPNjNzv41OnyoOYquE4wCAxTPnB7ZiTX
U+Fk8e9YNHbzPYFrW/rNh2rJQYRuNq5Cu9mCaahWw0A8RMu97Oxn06rztU0d/U74vHB0NYI4913/
wvNgMwvxWwQ1P+4wy1XT0hqWwHO75c2LweuUWE0MPwLZcvrkp+LjvOhiwKqQ3ys5bWE7bBUmDwo4
fuPGY+LvLE1ndtcqQIXPsuIaNlG166Q5gvpzbmDYo9VkGCz10WQcmsk42jE6vBEhRljU08dz466g
4pzaLrVWNT1EyhTTSjtZt0/G8Sfds+PK8UlT8zdNOwqDMxrf94MzvCVSROu5sOUmdVlA1XzCbbp0
2h5Kn5lOiBHtj6A0Ocnkw1IWodhl0gfLDaJpbOy9PVlY4rxgX9ne5wgAvhb+PWdPjsyK7WfDyuBr
nCAZtxiz/XBTVS3dN+4+TJG4UqKnvnGI4xH8L4m7mR4RkdJDMOEkWnTdxCaEOlCo8lzN6TO48vjA
qRhqSjn7pzgix2LL6wAQ4nFsm3pfirJdFqWE5EYJ6saJUns7ujOpC9rSOMnM4ZrzGIWB82fXUfrQ
m9NTBqWTmEYD6Td0TXgJ2K+gwzYgd7tqAWaFaKTnMLp1qTPLUZVyOgswtRJrquDE26caJWmhjmpw
H7qoEbuZ8ksycmIBH8Zd1gi3CwEN0AAyvcKSb5JwlGhyKflIR+HJVngk6PZNIrom4KDYJvVbnVc/
zjanvL5gPs8mOU51u/U8rM54BlN8DtbjPAz5Cq1zrey23QQyBXbB8YP2k/hg1PZP4GA1DREbB0rQ
TelN7VYeDhH+QnO2x101DSuqmwFfZgGBPtl9j05xQ2fId/ZsX7MIpAYaLSpN0X6OTPKwUJkPjbR/
eYOCUdZR41ZjNqfQlzBi2XA80NkuQNPfQToAtqHxB2eFRe6Bx6Icnvnsau3pjFepi9QcwnshuFzs
46B7nc3y2mJ/h6AldpGytgYZlkWXeYQh3WpnFu7RSacL5lx22OJpUi5QLuXccynblnYdScZEMoHm
gsG9t4+mpejpuxgtsiuJpCMHeRd71ovdVI9uHXbrtqvKtTbEikHFa4yNBizWSve1BZAcDpzV2R+6
MjfFva8PRRbaRxbtpsJ/KHMpVy2WcXLA+9YJAqbOhrXgF+atIG8QZaer1ZMPsajqmzHpk604jc5A
sdcZ3SYMGP2jIRxrBacwYuDXldswhCIBxuwJQwowt0hiJiLgIWZnfKq4Tw3djFJZp9epkujR+BsS
UNI/uwCyDLv//dUAqlDc8668amc6Pjt/xYa9cQNyBAyoymudHyNlR/zlbX+d5+LV0i3RT59uWrKn
rH4QfZH0U4ZhtVqlDUtCRvspe0rbfukpP7teWL+6c+xvReX4WwCJ8jZX5SfSPV6T7PHPmyoRm8AP
aF12mmxZhok46LGhmUdQhh27Kjj9+b8/bxJZWOsgY9T6jz/4x7t/Ptl1fjoh8uffL//zf//41KYM
yQ7yIBHR/U/f6x+fjCdKHdq5W//9tMT7f1/w92N/vmqQXFZR1abNP/7gH39nPORqa93rrv6Lb+1o
5z/+6GRHDpWPMvRffe7fjxlGTA8rJQrLvx/7813/8a3/vHsaJ82K+F98878fqyMuplgK4v/h8Wnp
qdhrIz/8/UZ/H5+/H6vs7ga6flcp5Z1ow/ROFGbAx/vz/hQrknJ0u/95L88daNv3z7NHBqcbXbRy
yb3fJFbM7SB3yfgEoSNe1L+Rdl67cTNdl74iAszhtLvZWdkK1glhSTZzqGIxFK9+Hur9PvjHixnM
AHNgQS1LLalFVu3ae61n+bkkd9BKj98PNScp20WoYgz4mK2xjXZdWNVYe9oYs2fyJ8kfNVJZtFPN
Gxiv7hgMVrkfp+egn6v7wZrqQ+ZDFHK6cTlPSGLchSB1n6TyN8OUewl360MCq9oCsLFuMLU7tyrp
8JVphFTA4p8DhTdnpo6+9Qq7eSoShJ+ezV0411jJ9ILQvMLimtBbQzTlv2ScoXbdan4s5dSt4QIM
T9v+4s5PfpSnXwXDELNpr1Ngl3etSyePzt8Rgumps+U7Cdr8MiV8Ej1tc+sDd553CdIWO2TriW0C
lEWYDlGTdu6/HD1FP4ie0NEd2etZ1tbOTjW80LVF3yk20cpeVn4LDj+3yd4A7UGQEWt9s+6KQhFT
pL6ofZxTIagJkN5s5w7pxZwZb5nffi6WWcRYolJqXHDLgAI5chXNabU1BSR3co7IseIxRNnoGfr+
NH4YQl6qgkwnwybtGTHyWgQDx9pFWHAR+pKFRPEXo/tMzowJNIgkm46bBHofQJ93SNB0lt9qtEkL
Ns03vOHJzE0N5rXnjDjsOX1t2wkLpYMkf5+ZD9lCcgOMFztGpYQO5wcEQlNkiBIW2hu0S9HlfRYt
10jhms5eDjh2ZvbggFi6o6BQjwXiAvZ0ipJx8i+zCxelYPSDFA3TbAL+ty9ocfdT/+b4JOuVa060
1r25k6TXb+2hWmLm3nE0RW9dwjqc9hV6CUBY1QfupuKS+gRaywwIT36yneCUMzMIE5D+I13XM2VZ
4qAJmt0LePvqmCn3aNjWO6oP8xK2w47eEXqnJWh3EB9EgVEJpN5Jsd/uAbKwNPmvulbtTWAgsMy9
cdoNSt7rACXIoANmDwNYD42ZYeOneHkIp8XaS23FTscmQ8AhuBkrWd7yyj5MnZIHw61+wK254aB4
RA9ebRAB/dbdqt/IkbVlnQE/IArxlpOEjCdCTZdouiP/sTk7lv2jqTmzjuA59j1BmFATJqgEW79K
rSO1+CZqRgWWE+TN0KOBLHPvT+CSg4dGKd00rQnVejY3FLl42sk1HyRp403XfHbgxk+ZmT4uHb9P
C5O1XGz3jgqiathZZyhpCb9WYlhu3Oe1tfNd+4AWWm+HuaVuZSYb55bzIMrR2NM0QzA4/lE93jrK
PBQUAqxwZHb4cQ1umSbbzUXlbYcmN/d5VSNsMX44U6K2aYc/ODc5paVN88PqLORcrXXbFw7HCLmI
GIVNsbMM+mBFOUV73XMHpG24kX2t7rvBuOXabvZVJo5q6pmgO1BsF6bgoMBuK88AKORT9FjpIOJh
APFgD8PVXFMAmEUFnUecslN8KHB/ozFJumUzQ3aOrj5tQZEub0ZBu4QEFaTlvnwkWazcYFSNS8ck
hjC17e1BWJQ/I4KqzayLj2GQn0FNhJ/lcHe3mphhtXpqIWnjgWVMr7Xqr03wFiDLAIdE3N3C1Hwz
tOjzx3z5HAYFNPqUpEFwMwDFEz6C2zEMMCPVqr9gLPNnCKMDvZodrT4fRtB9xCQV4rO7HEfX/RqV
+qloDIQTJVhRQ+ZxCKIbIukdtMpP1VgBw6nmNvbyGxN59An16YsxD6/lzE4vB2c/WsbL5IyfHBY/
q9GfUT6Vmwr4JNgZGqITEvSQPIbcSGkkw2zz8cbFrX9H+c2AcKnh8hrNriRp/uQChTKnilBpZzQA
SsetR9IuRpAABycds++rrJ00AfS+QTxA2/9ef5TBb15dubxbTdqsggbaphZjZUl/rhSPeTnlZ1lN
ml4ysrqlcz5FDq8vzJOnZKLTJ7MwXoocsstjRtBHbKfDE45ymqaQMbgHYQwl3vvgfczV79ScPgx4
SFurYnlElpQDFwY2SH8Y7D4HaK75QKENFaYbGw1Brcko9oqM12PqWK+6Mmt0Xqo/QmXwdmR70UIr
0FFnija3X/wYo+xx9H3Eq4JlsvURFZj9/Yg5TZc1DSbTZQKb3zB6yd5KgeDGcSAOj+rGa3uXKVKc
QOHcmtk8HDof7osAney0KRIhy37tc04MBiIr5XwGk8REib29JqmaHA1YZxNaS6bDP7qGaUtQTohi
h/CT+Rr9Jc8/jmtvqvD3XY3+AJnDXallcMlCpwZAPHTxtih5LSJvvsgaCELaFCfJoneU1RCL3nnG
Vg+Flj1uZyMiJZje45FHiWH2f2wJ84nZd3V12/MMXmSBWnrJV0INK/a1TAUUoPlMExiS3Qg3aB7D
gwi7NUSWM6HNa0n4PA2aqI2F8p5CjBVMXLryBIJp5N6kMVm0vzldcPKWSMbCMSMAM7qpsj6LiRnl
dInTGFdpRUuxKCBNNc/WBAMD3xwBMeKQ9xPBFwOSPISodB2R04bdsJ/dgNd3wNvNqb3LkUaY2bQt
2y6W4LQPi1b1tuzka80dvgP6JLfmMh1TGkYqIwG2AO3OxD3hFDKX15mTGWe1BQcSIzk8Evx9sTuO
vnuHvJEjfZk0lzDPno38RemkZLnLWJcnubZmm2VnEFS+qbrSuGkDRiGoxN7DKnMOfgR9I+poP6ej
e3V65Nc98S5vaWJ8tZ75ISo7uVC+9xtpQ4rLkIZjRXEhKD+3kjj3Crwgazy4PbEP2tQ4Is3alJ66
rX3viakKrEUnRCzZM/HOJR2OhAHbXCZtHPVEmU6Ge25tk6hOCYhrYhDQjTZkd2FfcxuZkRgIauvx
HGK/HRmsbQkZgf/BHuMCka6p5pRXHjw/Nak5hoiBqHpp4LzvyPzI5cWVsCGAiqa7uZppcxJiSn5B
And0UCfR4INPoHzrOZw5sL5WDgd8KKZoUGt8BMuwLi38EGOrj/g1TuzvekP+9c+6hmwkRu9zMbu3
MO2Q5KSa7IATtEtn30p4EGo4th6i9imzfnFJoKYLHiy/n1+pXpj/RigLq1R/FUzoaNtF+keB0r0j
AXgnhRKxyszTzMEw9kjh2dhG/UTjOzYKj64A4z4grIwiG1/czuXKHOUJtrShZ3RXxMHTfjKSbjPS
ZqdNwt+j7ejO1umb2U7orEtc12Kmq1B1cdhXMg6GmT3Kh5OExsZ9OVVPmd9zySwEokM6+G2P7j1C
m+AwA6t05Ai/3nJ+Klr8xuJDNPD6iL5ukB6Cqkbv0he4fKADRLcIAY20ru5FGz3k/vjWLo59Jiga
HPqa2B5V9XleE8vTVSejjTrZisi9vyhRrcE1mbephz92MN8bRD5eTcdtj4FSHZPW4W5pvPRgk3jJ
H8Y4heZBeynYsIXkepYLPyDNMJePRVPyJ7Aq85DNOQO1ytgtkg4SXiLI4yIFJZ6bG9o0Ai6i0AAb
fnW9U9C581/s0r93MEEUanKh07YJLMLyJ0OL+Twact8zVTwm7Aa1Gk9Z7Vkb0bJwuFK155Kwt30q
yzsH/e8ZiGl7/n4PxGN4Chlerx92yFdLFTxaYK4kF7hWQexhQdPT6TMYMQw/Iyo3r4J7wqae0a9l
4htDgZ+O7CSxclt6E01OpTLZwTFr6K9Ztjh/v7E7Q5zLxUvPFBaUsfU5GTfOYP9pFLEYDTxdnSZr
26TG5hp4E3VhJc4utQ3seS3jxl5+G5X0Y3+J3klUMWl+6QfyRTg0EIqwCTUCn/VLutLs/nlTVM2w
sX2m1Qrd7tnyVs7PpPdE2axgVZKiCyfvQY2T/czKSAtKLdqMS2TnWZrccWWotU3DOWR9caKknY+L
gQWFA4kmiycnnYojEtwiFlKAgua5C9CR56H9qWcN+z4fvjPB9zpv83XGeJYlIQADcIKTsmr6syFz
bBV6ORgncJh1iSazaBWT0yAqkUAxmQFxTvUQLSMLfmCgZKMthFLnY55ohJPM6KM0nmBgYmDeZF7A
CND20DwkrGMe1c7OceGIdr1P88gD20m05r5EfFL4HIErNOxkGHwWNcNaZfmfMF/v/Bz+T+VEVgzN
6CmyRnSeBHPSEGSBRUh1sueZqQSldwj0rtsphkyn3lquJht/HbEmplVxLZw+PebpsPcy+Wk72SMd
qU8EiAaFrnxtMkIpzNykTiVVlk3shYiNnZ6Kt/qkHAOSTN1TkTRw2Fp29Wj48gUHItf4GrjW4gnU
b5+THLSEUUBTvyDoRLHJDyH2pggvA54u9IxjuCmZusd4AHOMUou3VzUQ6Zb+vRndaJGLS9QAO8HH
hL8qce4SUNdbkytl2+PgZE4cbRx0xhjqHycN88mdYXq5Rk2gNU30VrPt5Aon4MANPSz1SzP5RFUH
PX55IIbrlNFUBdKgofqRpe5nb19h78K64vccA1wWi3Rv85ba2fc9dtuhegJ/82J1JF9Tk3GB2S9I
/GFcOtO5nUqaZ4qIXMwTiTWSkBraxN+l+Q1apNRtT/hW6AYgIWyIa4aOiFDLA9WiBb9dJx0QXKgZ
WUxJcUVpeDAz5PlWUO29YPg9IDDekaN6KIy+i5eItPa0TjkmjvJiVAMQbKVvxmOlCXoObPMzBeSP
h6AtTwsVXlvZP1J0KOTdbqlx/K3Tmje+5wcs5cw1mn5auUcNhFp+TT8M3pQVNhun++Lc2u8nWGvF
XAUI7mCQQcjId4ASSXc9MER5VBOX45i7vPowFLaDsUHgEq3dinzLeduIu9CDSWQvpPX1J4wAvEo6
9DZdjXPTB9enXmfo4shIPPRKLlOUgT5khAx0XMedbtfegtsiZ0JH9hmlUWf5Y1xLpXh2/1pwUD2l
1cUiR56ZS9AeKHlQC1Fz7UOymQ/MfYix7gnFkRx7ED37FDTZy2jK+toaj6SWehuiBK99KH+jNnoK
fEgui/7DgAxYsOR02bX30q7e0cEzZ8q9984VqCJcwci89t+Y0OFRNJmCEGAAXyUskaD6kAOjEW9m
uDaAwhopCtBcN1dcSTLaFj09Fl4kLAc13LnFa1H4pkeTfKRdPiTgCnv7OGRNcujm5dBbJP1GeJ2K
UIFCbJNbzlohWTUEtXn4NhqbKAfBqadYM7U6pr1c+NDUWXSstv2J+Rw+5ahAws/XsaFPvEpd2T94
TWfFHl7sdTlEsSMsJqAU9iy49X723wMS8eK0Zd7ugk/ZOSGcZcvZap+Cyi+dYV+2iB5bv+mAGDEz
qao+wUZIJdo3W4R7TA8Eer7GfRxsq74MEaWuC3Eb9a4x7YhhPHqhnO+zDLBkitqVCcYlRJO3UU5x
zlakHtnoIDfVjLmv9Wkhckq4G/ws2nc0QE4dMqpBRkdjyU6LY3SHaaiQTpO3gxA/J6Fndqv97FGE
2lP+O52SBlK+C+N0WABvTiK46RsU9F3IwN+XMtiHS0lcoVVhCYwQXwTSgsTjsa3ZTxYTDhCMyH4W
DTmq/ZpJETgrXsy5cBma4PcqEfdTc7Xmvuz1XVbW0bZfpcLyvpqiP1R0dwMMjC1cFHcLUQRyqF2O
+8HqPxJG13uCrZ6NoTXvI9t4JFuto0YDuAkCOSKocmfPVni07PltdVznw4h5kk3aSHldIsJ5tlI2
b57r3BTpiLY5BwY19e+CffuZvk62m5S53PkTkJxWweJ0ix0axPBEJsBL2MyY54SRkFA+P1UmZhzT
qGKTEirG63Mflu1bkkCNml996ZoniP+UFpx6FupT9hxgGzPKFLNlB5WkOfKXv/VmbLksldsxckiW
XNo/JXRk6v3qkdbFxG3E2Q9XKJkq6uS4A6v7eB+F7l3ZrYT2GrAQq58XL2FyrWqaiNin2ir3jwiy
jhg0sZaWd0pkKPvq4jhqoqyw7iNabfEXTMVSH5RABZcico9m1vFWWT+9XLb7NnTjkCdW9PZO/RA8
Ye2/HWa2QjMEhLKYGmW1S2Bczj7EF6BHBLIe5NnVnpYnXbgHJFEA0s3XCTXydqCS2RZCxsIrGV4T
03mdhoJSBQD0Gr73QeRasjF8ZvF0bB5pWfJTifqS8ZrH7ig+h847DgMqUMe27m0HD3KSsuFKpE4b
yrHiAOaP/hly4qG0vzqRviNNsDEhulQaGvMq8KN+PmBYppL0XURa1G2oeAgDpc1wHWbwBnJeviKS
GBhbEqHYjGl367f6RtivGhrtzgdl4IS3RS7KuGzaeZsXztf6JxvygDW24mAFHwDPuMof/cg72bZr
xEnH5p47KI2guTSrrBZt74tEQy3FQqpkOi17Mg1uBqhyWy+Q5u6gc4mC3NL2kQMLxMh3f0bVJrlE
txXCVZ3J/LYKuZK6hlRY5CvPlguAK+0X6zw79WvblIAtZEEno3RLbFDFpZyru7R1vuyh5vcQ+gsG
OGcmmNob4lo5RFqwyFVwAD0d7gdkny4y6rJC3I0585cyXZIGF/pkngjDPSK+EvgoreJerGqRDBXq
4tMODOJo5DyXdf68x1TkMpTACx2mgG/CiYuOvr2zty2PyFzElVZrLDiiI3mAQP0xjRMw985AAGLo
u1qI+VDyioJIXWPHOtbrMYI036yxhEl9A/yGEAEMoJg4JYI2cirEwSLDYSNQWe5r0r92AGI5dYxn
ey34v99AcfzvQwIZSevEq2gRBQei/NdSz7gGMuuDP3txp3KrP+QzpbteBvhaNron6kdO/LQIK6OL
R3/43Vjcfu4c/PKM5NZLy+TYcltt0fiht2BTCTlSILnZdyyI+7RZPXGHdITqzdkCWK1Bh9SX3pHo
9G9LTbsZOSHQVLYv0TChJfAzBCmFca/86Uow+Bct5rugdJCPT+67NOVN64bTZqob2Lw6gUvwq7dp
8Jlg17buMDDmRw8TKiNuR51trMl+FJ3xOto+2Vid0cSmL686ZYptEoe7L+fh7CPFWTzgxSOb5XYJ
01OL0GlX4Uvi2r7pPWsXdI6zyzzSJ5gF/55dBqE4PsTaXPllCOsewshNNrufltQ/82h5Jt892btF
dS1CvFv52GE7tbnrRnfdpRLUxIblH2l5gVthE7CTIolFFvpXMaDTsOkOLUqfyCfOsEZjCM9RC7Ym
+BQjKbbsPi9LQAVmMbwPyxP4GcjRQw4nexEPrgmyFT3lsZrs577paU/b5Y8h+tWUVQ4KBKFOSdOd
yb0f1xwSCWruXrIqSLcl+TI7birw5+cwwCszzkBe8Plea7/f29kMefczcJFiCsKYEdP+MBLaTXU4
Uc67IJCzbseQnflYY4CI7Kn0/UwZm35y9F5maKzpR20mD14qqQx7u0Ef3QwnEPNofOGFkIPrMR+m
Gzd30cOMzD1W6chchfZ6NqA8DGsnOoA64ayGmXtZMB9NzWOSMX42BSMnbKwzWs+gX99cilEHu8au
Owr43MeRnVe7jPUCPHR3T9ZceU5ltKdZVt1mvTh6q7Q1k/7ZtzEGtONwtH1pHIMmfVUKB+vAfGzv
j9Nr5w5fhfmLGCwCQImDYK99yFobZW75kJqrB75iQa+7d22jW5Kg3/NamWdiDL1jmGuSuKpma6GZ
pExqborRLuOGXvGk4S/P36qwxx5m8gnTxRUElaZa7dEIuCq9sKmnF8Npaio7K9hI7QfnGWOS1RcD
oLzqobSa/lCb/kWHKfTjCvg53aod3HpcA7Z9EL5muoizKK/vBMM2GIgiP2ek3+Vh8sMphHeYxo67
Wev0kBI3TfQEaQeynbpD0UL64w5CiDnlp9LzHh2vx1rVcSAfZrTI+Titx8P5jf34uUisB4Kmn6ol
PU8oc6h/c1ycTnfFFuLF19QOfrXZkO9dbdw3zrtHQNtJBKRQepzCRJvRVbY96Lg0aIC25xBaabZB
nGGppQBZ73CMgTBYCIJaw0Lr3YwlCTw1YMRwFVwMQM7C6rmM3BZdWLIh/MV56NNtkjPNyu0J7kz6
YaJpAouHuUxMr/XMfdGGIL0LiMTO1MHW6aaTo7pXtFF/oHw2J5k8WcmUbNVcbqykN3ZJxxk6chxI
wZEV3STZxgzsB7TK2IpcjL/mTFON3FDCnx1dxzm8cH1QWCERdxJgZFJ/MUPPD5NtbIKePNYx9zv4
QKwMAi5h7Gi6pBobZeNYpyKkQQBB7Oilip1bTzcDicU2fz9GiTDc25ZKyBvRmjURrDZzZtLn6fxM
0jsDmrm466uUE5lKUZK482b2PUTzSwmI13ZgONCEqRobjzprTA2vf2hce+slq1QrpNw0myrde/On
Xj2iU7LOwJlJ5m3JYLRDOWOk2VfgQrnAG7XDJyu3ZW6Qc+zhZ1kxehZUJSHTfSLl+0wI/DGHZNMY
eLWHUj+P2n7TSX6ug9RnT4zelCMGeACiurhudaOSub7A9MFbgUjR0ow4FfYpaN7LTwxzx6ot1bEd
oxsMLem+5XbZwqLamV4BAppjpmF1B0oMYreQzlBq4jAomvHq9YEHjfxQMGCk7qS2qiLUXcBiqwyf
6ejbTIGmRcPnin7Rk+R6x/Mt5hVyLnywHIwGM+ead+S11gzdCNpQOZeQZucykl4gM6V147F0Cnt8
B9T1WGgbdmtzm1gcE+hDgU09+klZbrOGZQMnNEOL4sYq/Zve1s3RteZjAhQRCBjeIGVnN8Ca7Euf
QTofm0PAoprQwqqR8R6dJq12rqcK7nPqU4MJOtjKTa4yGeNpgtqaWbg4uRYNhTbdXUw6wwVaLlvf
ioRBIcRIwLJknNHfvMLuQyVkEwsgpTw4wVZkyXAerCcc8hhLluTcW5xiyhxFlhHl11pUcQRWcmeH
2Skfwkc9kH0e5dm9xkTIqtpgo+BmcGdYH5XHxlst2MLodqxnMTbCpHvh5OZAJC+aOIhuNXPLzZTy
X+4grP1owNb0QGNVhkNbhHbXZP22Md2xqG3wH0O3IkEdxFe0Q9qB46IY55jJG8KAYZh3Ld19hnWB
3q3TRT3Kq5MBx4na8N6s4bT0+HTR1uOitFB351b+0PT9O/xKwFu+gxcmuZjBYO4TDWfYXTpU71Ef
TyUHwzZBNIGa+Uiz/LmzlmgPdkefJpASNazs5AtYYEEbASF+kTVPqqNpNXSL2BIechdyscWGWb/5
y1Myg52Nmt9Lkb1X68WamFZHh4TeRV0yHU7dBxkGLRybFaPg7iY7C04atubGx6vk97SLgizh7IAe
JDMLXOKwlHZCZ788G+iEdBbCMaxDtkDi0kN4hRn0VXTiRRnusWpMfRop4MSYHpCMYhVQuJEzt2J2
Hb6UmoZFSjIv0ovVJ61KWPOp9Uwi6gkIV3NJ2h/k24qLuzQPPbFRjK7B9yfqzg5R4CZogHa2pnMp
xkemxy9JMBHfU2hO2OAuSukCySEdD+Qb2w+31I+6lgD9ZfpKCTXf9Bg/Zw9W0Vx82nJGPdmw4iS6
du5cN9knB4ddharQjPaeJV+c0i8PkSko6jvNllEM4wdHCLGDqqQR+gOcIhk7ZJGtHSbdpVn0jH/b
Y7/kuz4J3G0N9T6urRKKce4f8IYw3okqBmGocuH36P04V/Jo9HixIuxJtmmkR5qTOfKF5EERjrDY
vkfD82Qp0V2SZN16RbEjHOgjMMIHMoevPYqvo5X3wP4YNdI2uUy+v5wKF3Dvou8ma3r0QYYvdcNx
ZjBNYKXm0cur21ARnlwaxtGmIuSc59c7H2eilngMheyrY2p0xMar8SjUEsHKZoEuXfzdLAEZ0vxI
XhCTngtqYywk3mGkQNzAWzmDR7lJVZDQhXCgVg7AnHqOlrhDAJ4KlEJMVMjihGuGENKXmDrhHW85
TxvbZum9PYfbbSbsDlvJ7w7uEXlRObY4t/0T2fmI6Ic7bLTTU+bR+awF267XM5AJcZps7Q9mkz8S
01htEQwYA5fAh54fzF6SUy8IxhMYlhmW5scI0hWhv6CH1C7ksv3nWcxyggveWXRGa6r7tPGWbeZD
U5Ymr3t610AVOXHyRO2O7RW7Pi8zsLE6iGjouRY3K+Mn5NaeqN+sRJAWtWZ0FLl7GsflKe9owws/
+SAZEYKeGBCXoWjtMzPBrQULyB0Z8TdWqEBohAjvHALCkc7DeaioCSKYNphJEnbDFB26OfgXYFmr
pPYngwPzGPjsAkFOpA3HPLqs6N3M6U5G4d1QwOextLqbgqm9t/XClU4fC+zZpmb1XoCHD4lD3cI+
HTswHBPSMuJsuQNIAT6WaRTGz9eQiSuPetZthYI9Mg5z53kYHrNbmpD0uwTUvK6jfgNdwKiP4q6Z
EmgOuXtsWo+5zRe/R7GFpcoFFSXZdv6VipuJNh1Fq1s9uPRCmqYZD1MLFRyPo7dVVoePqkVH7ogO
j9Pic3hlGiFNyDzLPF+JS7s3UI00xMNrnfws+t5HiGoYO7/SD3UGYovxPb7WnpuvSvYTBJ1zkatn
v5I/GPGBly7pyLD1JQC2y1fNIKmjoUJaxI6evkUVK0JKvfKLIxTXgMiRMaGcBJOOlmIOc4EvlU2+
atCYaxeaBZVwNzH2MY/masu00dAc55JZtjTag1JAXBsHBhJD68PYs6lNJhIX/JnLVqeVE8Op4ISr
KhRezsSIRAAs25qjfczDHMd4L24xVNMfJMuuk96lhvV6CevqTqTSXK8FdSnr4ZiZZXG2wf7wg3k1
xagrDwudP9Ck7qlxKOtb0FNWj0JIsbKaJiuxC+49WIDVWUPgnr2I+rXIxvcuLxgn0D/keqJ1kpno
bz2Fb86le71a/8vMW38BCnLplLRF+uQiuaL6LLm3CUiFFvO76aMIhof5yaENUvpy7QPrd+1SUaYy
OYeRz5elxsxJur+rokzsUtefNxNhRDEQRGh+4sWsaUUBzZtYW8llkvZXa92zWCKqG3Zl+Ikd9rLg
QPT6tjl2CPTtABljmxz6xkYEYcz4lSO73AlXIyaB0LmtFvQx4jQJzvrD6LwhO/tjJQ1HRE2j16np
OvYMOcoklpHCXdZV2NZ6pMmIaxZcFbsZvgCKgBnvACMRgfxmq0AA7eHlO9ThaKIQhm66AYI9Qc2n
xFvQFGJv2OTB1F1a2qGaKz5DBcTLl87MmC02FeYBFvB8u0pvO0f156iUfwr+fiCUQR+LPpHbXKbb
3mc7iKYfWT8hw2sqktuq8Se6RWafFmGPhjg4MJKwF/ZbmkAoN22mCTbtoBJn8t63aYUt1rOh3vMA
7oK5oBxofPzU86JjAs0/RpK6/bYs6K2l+Nb/GHkwblz69QwoNuCraUdnHdMd41Kit9rWaejc2N56
qmrcq92ye7kVu6nXEQ1ZykeLaEGmubyAZsvwhzblVjX106Stk4j2EdmFSnjyPKetpD6c/vMecVv/
8+HfT/n7ef/6lO//+H/4vH992fe3/P6Y0SZIGP+/n+b7Cf55rv/jt/r7S/z9dqtlnRH0//21+N/+
xP/6Vn+fxmt2bqXDE3ZHepAGGaznyHMZMBM825zTimklQirXEntwQvtl/X/Tqpuz21RrV319bE/I
lS7fHx0VPaPN97v04jVEv/UT/vncf38UCx3a2vW5shRbLDvUfx//81TeWMm3vx/ssCcDi6lO36N1
oi/q8/d7MjX4lt/v/vsxmQ0pYO11FP8tKqXNy+Pvdw0ETf/5qu/H2l+HBP9+gu/H3fr13+/9fabv
9+wi/O/T//N038/0/V//PN3fx3+/8u8P/vdj3+/982YxhzhMpw8rzLszcDiSBJPWb89FHXjNMSWc
7Gz5AlHx90cVrMz/PP4f//X9UWbJRbWpiHicLZkcfEO1FwTzP5Etv6W5gTF3CsZzQtdIwVzM9MKf
YX2j3BKo4fpe5IVnYCJMzAmnilH6YolvsTHVLXgJf8L43LlXIwl/tRN1VUkC6c3MMVFCgyu6P2iW
2AYZGLDE4hTWRCUwPmQwPaIrMPz+Sy8OHe6VT0xEh1qnRM0O6n8dN1XztQzLE+rECxojIHqSWTuj
Eb2ZsnaCMYXXFCPXB0YncyNIo0pDotnG6iGF8sq3Q/Ph2Izw4J3l3YBRiVP7rinT2A1AF+Q9zr8q
Ifv1YiH+34QZSXJCkCDj23d1E7xDcthVsmnvZFW98w3vo3nUe0M5JdoUhFxZsQfYYj7TGoL8U8Dq
MnfD2pY3dU9FKErCnksmC8aCSFkn9l2Gnnv2LG8v5/QRMRdJYSL/WViL3LXNpLB39uOuG2MQj8+N
W/qMxiYUITrH59vjm3W9G3NBbjgvRbXtE+bgbU9Ql2Pp34R0WtuS1N+d79AIKVLjx1QFh7Hu1c8k
VFQaNXVrOgXP2VrWNttJUggrJ6cEn796JdMLcsfsKKwlFkNy0liM8ALXf5AYEzQyTBi8qSKTobvJ
NA4gRNQW+bqETkQJSJF+mUBL3aChxjTAAesMvWqGM4hxWQyI5juNp9drmTMjcG9+1pHxaEqLoALE
lfsmmDFEyWHaVElpk6S2ZgIhoECVYsTMWn6uscI/M/HsycR6YlTBvwrTM+EYHQPPDa2sj3KwEUt7
ubNDw78w53SdDz1nSexM68EN0n7mBrfR6HxYxkoiayyxM+0Kla5wg11St+l70o9c3FjAfcNj063R
zDqm+6bIa94lQX5DG/o5hOTVRQsoQre40aMNoYHcL82NwvDrYnndW+7KLdbvDc0WfW+rAElMt7hb
XzblifSKnxE6s6DDZWhnCQGlWdWA1j6Q9lCghpppIEycrCeffjLUs6fSsuY4clpEZQ3j+jlaVU/1
o+caf5YxJIAF2MeWYiKBc2k/6Cq5z4NDLxEwcP76aCya1KCoZ1J38E7BtLs3ifGTBX3M0SSm0sTB
qOjOU/nV8z2iAbBOL0FewVbsKTeKmQj00l0hjWqPyFD6OEPF8Gdu5LUymofIIcSvLMZnV746ZV7s
Iqpys+rbvVsxLq7dEwHEKJ0Q4K1ojVUZ5PbMZOtjmcpfDc7YbWsRGaKYi2yZyjPDT9QxrCHhuC6D
G2Vd8Fw3m9LJf6CXoGPv0AhP+vKjs+CL12i7VnJHKbw3w159SLlt0QtoMRy01iPXNMFOIyPA/8Xd
mSzHjaxZ+lWu5bqRBocDcMCsbi1iYMzBeRA3MIkSMc8znr4/ZFZXK8OSlFXuujc3r0QxEAAcDvf/
P+c71lZvQIRNpr3XqwKRusGd1gaMwMQfDx0PWg1GwOI3oV9mmI9RdzmPoeNsYuuUCZclneiQn3Th
j57eD3xz9uETGW8stJdVObC1a+h5CZHynQdFh7hL9TNbi+mMDZ3YzNTZ1jMf349ArQ3KtI2VGYCm
jXG9Tn/8sebWnkeppqPXEgKaT5iDTNtG4Tf/3z/+p6LsDBDhp7/+45ca5kSSvbsj0fHojv/8u/mX
tKkiIazz9mVKSvZGmC1ozbLf/fEvbDZzNcv741hgFzLgM3iD9gLcB/2L0R5qXWLcj6HBivbYTemt
A/l5Wxvy5NfmjooNM6Uf6MS0Mh9nLjo4YJXJAAUW4x9kkhBXIMlIzkHOYZdTTomSiiEdZjcGeGEY
HM3epUVFSmZYv6LZuUV+HW60WSMpg4qsrxQEqywRRQistq2T4FNx9x3F7nURxjdGbybLnM0wi2po
PAFhlVFwX5CQTtCpovzK+FkQAUPay85WjCuSaRZl7+9jP3wFW+bNfve31oZ574PpYzOLnokHHITT
nIbjI9oSV7pAaWJQStYUhIiR/gLbC34Alm4RV/aGAgJBU0LcEJ8wADgxb8lVclbwHdA+gnPmqdmV
tv2DsJetbudoTsqpp6VRvZQk1lmV3Wz5UHIOpYX80GWv8oT/21j5cXriGry2nXrg+1z50vphiOje
VdnJ6sx+TYLjthinl3RMtmXEFxSmu3KL5NqajK9NaPHKGXN4OIFaj+5EaLgm91374JRQ2GyoRvbY
obfqi/WYN496nSKAQHYc9GItTES9pneQ1aRhgT+5LbUNqzIoB2jQS0nKIZRqSdYh/qnAPSsq/XOL
EjOQvOvLrl7rJnhBp+UimkFy69H1W0Lx9leqJZp14l+a3jhssoYaQCtzMJYOBZKwA9aMRpidh0sE
vBG/2/tJIuDJSQjFHYW+s2GT0pAbttAC764kS6oZ7PTYWQ+Vcr655CFS6w12iurIaCL41yVfhegJ
1ML+UbTtjifnvc+h27R9/KYb4mqGAjZ6/ZbbrQ85v32K0urWzPSjk3hfkYbCrSpQyemec2RjtGTL
jAQxyr1l2kXU96pu1/n5bePH3bp0jSekU0Qle+nLaDNEDJaK62p8EImNHbk+wcZ/yFkXtPZp9IJX
FAz7ChfgIlAmTp4OGCkCzNcmTQ9DmIQMW+Ed7Go4N43tklihnvswYddo1Q5rpLkqRbZD2Hyt+uxR
juFOSes9S6OvNC3lJmmqw1hzcyNhH2wF9LV6sRMK9JoOMQYibTq1T8AGO6K7eftnev290baJbbAa
c1kKk8+zSLoAhUNYwnAxshxR+UbF8BQ753WM7xMqKYQjljuyp+Zww2KnBGhKKoHmshzUyRkY04Jy
xXqiPLLyssxcmkX0YyhBbQnTh8YbYErDdoMGLfIZpmySAQCx9mpNsg6xaXnlM9OVsQs6p1uhoFt6
gfM4BoRPta15T8z8UQvu0NOCK4EDQncM6XoR7WiJIJcLnIEtPxWs0XDYsKTl7O04txBBrrrWPJmJ
OSdX7gFxIvd3xmozO7akiXM7s3dxr00rgoHyVZ6/Y51ftLBxr4r2Vh/jnsQPVhVwOTuzxT5f4wgq
e3S3sgtXaa/u2DnApxOn2h8DrOcErxMOv5mgMSxtx3lvBRYXj9uehZGxDXJ/pQUd7HL3SE6dt8wj
j1p1SvNnsD16t5V/o8EfzBKotULzsVZr8xKJDG6QeFCdaqvfj9PbNMnlhP4T7Ae4yDbIw4Ur4IME
YbGqCxaVrLVpNa4jEiAWWtbe6QZZHSNvlg4/g4OEMagEV8M0mGttYnfdZ1Pzflie5/N0Fk8TQbML
rS3eZVyd0mlGJbP4nApshOlATbpWd+Q30HqRYuPiIljb9bsPSUin70I3oiNDchAnhIzwQwipD+j+
s7rvFq2C+dWwj5BheDSbPFznKnurO3/NJY/XOEvOo1W066pfwKrbx0OKhJraPwEJNQEtBr5dy8ct
WQunJGg9Jx/J3bTuH92xY2CznPbNEOalwyxg+qeh1pFVNF9NXvcwJJsN7WXW/oCSwJ+W+07Si4UO
uWHSAD5YU6DPguxak8idC2+Aap/e8vYuEA+WP2jBsrfFjpYh4rBZvrHmDld9Xb53LU4bl+DL1GBV
0AKBWgKSAEHuIfSuMcvDJUMSlA8Pk6B8buTFcz8hkhnbp9o3vzCdusuuYsrx44NALkfV1XN4hHIb
1Rjpf2nxxOmfiwh0zzAG3x3cNjNB5yrDIafNIHUt197bxCmuKxlsU928mTrjTdGoWA7BW2gYr1OH
Mol2MhNERSG48d1dlSCfpCe4F2WlCJAttE2m6rt80r6CcKTJOPMKmF55hYPY5sqmoX3rF5DOJp8m
LmaOddiijwzteBWaqNwz70fVD/GVLGkh6Y0g2D37WvT4fTU1ULrzUgo9mcseKTtyG5Kr3+aUpjlA
yv+R3/wZcVT/53/w57e8mOGFQXPxx//8fyiFSszBTR+nUB1+ZONfQqj++Pd/hlCZ4ndXR3mjS0EX
XFc6eVb9j7r592/EUxEvZfMTXdmCvHLnv0OozN9t01GSvoOpIKPpOj/6PxlU/Mwx6JXptqRXKizd
/J9kUP01gApPsUkDRYee/du/irevdyH2v3//Jv4XuiZTIZ1ArBJZD0MxQKW0oLE63PLeyE66aX3r
BvaG4cSW+6dr81+3/l9ZC14izBo+zTH49j+lXv33QdX8ZX46qB8zZn07mBW7Kun3ulV2ao/aMF+n
ni/f4mYIWHx5+dFG1UnTiA6iG+bGFbjnhJlyBIxief1xTB1Me5Gh7ZvGIyEaAu1i7B3aHAGeu6TN
fBA4IXMuOxJAJqi0aCorK7yP9KI8tePYIYpX4W1QxfHXLrHaW1JXslcCkJqvuWkMxlM6GvUIZabL
d5MV6yDrPJOcmcgt2mEXDGJCkpWDMo/CsbBfPDMgG2sSZqWWdqChbvfxxpFZnOS+v2mSEnJK4dRF
96gQ1VGBlgZ2oL61FDGcqNnogcV5+lo7Ah2H1oIycRw9uqUoLhBq9O0xiRgl/Bp0bd7mLOToyVm7
LiEfwp8bU0ZJ5FeTl2pdkC6ULQviCZlMRHsKvCjfTxNLjKTMgJwTU6fhsTTZitG7q1FDRFhKrMA0
rys65AvpFjs/hQSZyOy6JpzUzN29xKpCGOQ3H584lsXnwC+fTNNaD1mzDhKg43545bnNprIQYymf
ShHbtY6WqeskO5JXMWDYR6djI0utmUIzqpacvOpsr3XWfYtbFlTnNnMJCLawY5C8baH2YCGvAz+y
QdaB4lHyUCjxaBXlQfjJMSa7z+6InJkIr0iyaA/SZqOPzsruTYSNAuV3upUdRSvfe8gMtRqcehdK
FsqRBXSTjSC0pZXneDvLRjPRwz3xLcRnSfdglv1hVCyWaHRKGT66JAeArgrXHiq9hTvV39lKHCqQ
Lab5gj6LjhSYM+IeLF9uDBboQwh33LLXtWavLHiKCCGRmMDhD0KqfIMQu/mXtcZcx2gDWTLtzSE+
sx2AXw9+iPUd4gRWfsEaprpybX7F2KSqWAUkkpFRuB/B/SUo6SSO1gAgpx53Wx0vC36Dx6Y3kFYH
1xlDnmF/ZtcJUMlZpI54hXiwMbAxVkm/hgWHa9HCpKTvVSlfppzyQRsvnahcpsHwPezYr+Em3YIP
X1YGqqE6uvJsiz6P9TxU3xNsFHSBN03Xb0bi2AHdHugOrIiUPCcRym0LikxS7zx7uBUov+I6v6/x
uMZtdycHeaW31jnz3VOt2pua5RriVXKwrTOwM7Js03FXiST5Ghdtf+0HE7U6UHu44oZdktCAMQhT
BGmwUQBYe/Tt9Wisal2/G0YTkURxL3zEPCpGktznzRFi01XQ6ft+NO5wiPAeBfpZ+QI22PQcCZIX
6zREdMglc3V4vJK9KgUNsugrRPkDyS4g1POcvWVO3JKHMcAOvrh5EF+zss4WymjPjUbFsuJWR+Wu
4g5S+Vrjkj6x2OAKsrgmyNcQGm2Yeu3o8RE91dYM37kLmy57qMLo6NbVK/TEVRENN8nUn8Im0zYI
Apa6PTwZZb/JxugkXRRx0bhupb+bOdGTijdFXR27uVYQKHltt0Q6M3BRxdL/nb6mFjRzv7kaB0hl
YbqKfQf7MGU79AJVqAB/DAfb81l+o+broj22j1MChsV3ijMjXe/8N7vQVm7c3AqUigwpEqHNfoPb
Y20mdLGawN/GIy42HR5dS710If2+OqTs2CgcYncIsrBBImqoiPSFyi3upW/lTzl+eZD7s1kVpnqC
onIT1Og4GiM/IdsliRYFHMnAITtSQe2NjeiSeEzoIr2DYJem12uNEGszKodEDBB4p85n8knCzDhJ
GbyVPuT4oU1YgyflQHOUipWxR8rmEPgQumzr6A+epIeCvBEKgzOmEtAAXbPHro86XeKhfR2L0Hoe
nZwQt4g6td0DW0tkALJxKIIHXTPPhTUr6HDb9JMI1yV4/aWtvC85HXLGp29spqH8Fnl6syZdcWUO
hKuYQXcMyVsaMK8lZfCsN0TvROqAe574RoLLBQE0lrMNpPOQ+toP1x+Zr62XJGTzNNWPNUEqodvc
j0N8M6TTe0LRXRk1fU6R3JlTdSKMCshwiPJOE3qwUY4zPgz5dOdnEvs3Pm2/JeN8QkOYCaZ/4xkC
INLgOfc4sk4tRRG/Aj9A23LEn9jdkD92jELtvrIV46+DAYX3xEle3LS9oeSW7ewhvGvhaKMFxr7g
eNuAtNyFOUcKsSkQIXuCQezjfvoWQ4xdoHDY21PyEAflE5lDXzRc7NRX49uw7w8upviiBl7P9Hhd
5XLHluUaJgQlwrxe1yWTSWE/qnaeZvWevCZaBkWJarWiOL3s9OhOdYLIyZFJLHxzk/akGvQxPqIH
5bnJlm+GtsPFOtLc9LqV0ULVll5lHgfE2hD9O+4LlRs/tg5jMX1JxXTKxnJDhXuLeugU+lbPRrcj
Wdv4qnCx6B3RyHUOtiexiw0Rbc9+rtBeWc0mN+TOHeC1oYBb9X36OozV9WRbz8grIdIy1hbYKFYU
0N6lZm2qwaY+lt+mqXGmHj6PzXNFlhg534c0Q/XaN2iyWVfcz2vGqypnG9Xa+cy4bP03k9yoTRL3
5lmTsvtiKaIO2qJXmyRUBVV9llxahlYnkqmzaae62ml6368y0Y74StR3KYkbYhDY2xKGz47N6nj0
DADaIjMIgBCOu8Z3N14VqiFYqvfPzSyKdbvIQA4+QhKv9fE5Y3f4DGZkl2Bygdih1KYcy+wU512P
5xYLt9mLeGbJOZsgT4q72gvzx8GzgVJ4SDRBJ4pjbIOoUR221Dz0mvshiuvXICoR2JZGr0Pr6/J8
megEM6KJI99owthH8dHTT1qqj5sQPAccHmTL2rIrPHkaLLSK1VgAOBHs9OsGvYJlUXpMPY0r0zWE
JI4d1i4/VsOxiECdZVaCdpv992oUUHjtiCTFRaEwxRROS1Y5v27sCseEAKA12sM42vGNqCt3hWbR
v+l0+Gy0uYKrfEam+URrLIKgxPbdzmIpORJvF7MUe/H7uj/LKgoh4HRQDEi2FHvsVOVWw49zJakt
A2gD3FBrOjFuJRFBaxyyyRu45+aGtbT2KgwqMLUPDTKgw0L81jgUa23gX4f1WEAJjJDtOuxR7bHq
IBsEgfOldIkL6z3BcK8KREqGFmx7aCIbn6ot6J9E3ASZg0FQS9B/TU29supSbcakJBptUJSamrqg
cp3S7NCnaqhZepPCRE4JZcWxo1AodI8YBoH4+l4rFcq6wplOjUnxmIUWnFQ1yUrAAIKvSFqkw76c
WhAdAHLMIO92PLnxavKVCPt70QZD4Z2UG6Zoe3LXarP4IaP4Vs7ksFFrvpeR9AedXMaxzV+oXpqS
22BXjrnvbTiaFiieYOQBd9WoiW06iaq/sUQyr+maOkdYSGr2sO5bL4JGgrhIwyY7GXJNKK8iuj6d
uHMq8voIsWLUjghCrTTrXi07CMtXoaE+7Xc6CIZU5yeGU5OngtZSS6B1k/z54GV1bj1JPbei+8BM
0+KK5poht2FLtF+AgautnbVVt4WDfAVHzVEVepmTGeJOGMrZElJNCUKWDe+2anAPy5T8dywGITUy
5ubW4d1C0Ko23UaitW11pC7YFzQWB3h8hbJYA7EI6pQw0RS1BGaecyC8A6O9A4ujZS7XKx57CMch
ZL7hhGTcd06YF+nOYlOKFAv7JEXQlnbY+QqvctWat7KJJq1oyFU1dTYpaOW1mcqUe1B8xjYiUNdE
BD+tjZEYEEaNZD1t9lNC4WuOmTV3Mm3wcklrVOK2oeSnEQ5mo3fULQN2QhnHacpS3Q09nLyRSknu
663x2kdsUC+NHMEhWuZOtg9KmrE8RqIkfGJBBKk2PU2lxuZmIuiBbmPPeezTwGrCbY8FRTwSSmZi
7xO47G+VO2I4U47pe1vX78fiQcYl8OvCRM96ChLLJfxqoMBFppM5Tktfr3p5A7q0LB7GqXO7bWvB
ne1iORb4Ahu7wZYQgqD1eH7ezWpoxCmmSYLKl/nF6o142tm4BkkjKPrMXvZqYOMK7z3r3vxW0jNL
HEpuBxuHY3oX4g3IoQ6Puhu8Y1OyqA02JQ2fN4uigAn7OGONA9QRDXRDFJKtPYrRCRoIJkAWKcLO
dhuw8t1KTUEc3ZYk+iJrxz/m4SLzWptmO4hmGmdqGliwdxquhBwEJCEwVoP7WKtKsnJSQILDxMZw
ynyh7T6vBFgf1AHm+sBPdYAwZHPYUf0Cj0UXwnzopbsYg9d/9uGEfv/84VqqYbuZmGXxpzs5a1wa
Prgjlp9/OiHgf1vCmP/+p69uTk7ZzlMD9lF1RMt4QD59Sof6bAr7zxrZX0pkP9dJPro689//fAhY
BMqvCZkseliCwRiEpw7BJLtRiEmfn8VHhzD/eoikyAM5zTR3JyM3KOjzb9UYQI1DfPHPDkDR6+dz
SBBuNoPFAYZsDCk+mLUiS8IoYqYzjYbOL0pK8z39s8a4+/7v3/5vQcn462EI2MGLJ7gbrU1y+mAu
Zi9ZnLFFoF1Wi++fn8wHtTJ1EdKuOp0sD9LBF5Z8cthQRy7mBbCJo5hWuOKWfXBIWGF9fjAxf/e/
O6eLylxSyUhPeyyHOgDSmL1XT6uuaCdScELLSc4ERtOtKPFY4TXvXbqIBgsUDPd9goOHVAnrmxbL
4vT51/lgvNsXJbuizMZKFjxNuWAScO5yz11CZEvU8fPP/+Da2hdTgSA9rzdmtz+Bg+XJgmgBDsd6
1P2Axm2YXmU+0EBdJ0WIVdn582N+MPrtixlCWoUDg4hzMlXTHcoxRRhT5NlOqTj8ZzOcfTlNdH5a
mQ1DxsP5m4RzMfN75r9//v0/umYXE4TmuqWwU5fxiImPYv+PzG9fQi3cC1/snJYJ3E6vxzr9xeE+
ulwXk0UUTFS1tfkWIQytELKktaThGP5iwM8f8zfj3b6YKhwvErUizoEWGPLrpKhPutNvP79SYn5E
/+7DLyaIKBK6M6BsovaQUi+uqny2j/Y5JlHh+OETDSOKbjn6CTTtcO3hwzUi/xpQbAbB16n0+fMv
8tFjdDGFRIlv9BEzOfMhEgxZ6OEpiBNqScSHXEVjoX7xuH40NC4mjyK1MCm0OKWaLD44UQSGYVqH
bIkoF0w9DbzpYCQvn5/TBzfOmr/DT++prBnn1d9s2Crds0PNQObp5vOPFvP3/Zv7Zl1MC+QCO12v
89liIMAxonkG6jWkf8+udSq/lXggka0fQPT/YqR8MMitizkhiooGQygHZLONpGC2+bK/oRP8+Ql9
cP+t+e9/ulYVLT7pytn+1sQjny2Phau/JrYk0kOlv3odfnSUi4mhSxwvi0Oe1EJUR3Y6sJPiddkr
3C2J9osJ+6MLdTEbuFGWp+H8MrQTPKrKeepNudcH8xd3/qNBdTEbhCUEqmLe4bho4+Ex7Qhcffz8
HnzwbFgXc0GdYmsJSF1D4AL/FyMRCkYqFDuzmsty+dHSxn3bPHx+sHnc/N0AvnjgfTMpi2xe4s4H
6XUHV9Z1YI0HV1zPZf5/dpDLpz3AO1TGTJ1hVJibMsP3ZUH6hKEb7SnzgYMgSujzQ31w282Lhx18
luZMOu/MSa9YMBJdB6B/HJ4+//QPbo158bhP0dB3TcJy0cuM+F5z5cFiwzqq4EvlhtehV9yi3SJq
HALp5wf84EkxLx73os15NAKkohDur0fbzK6ajuwglsMkSVrJP5tUzMun3tGpK85vzopkVCo3ANUI
QEh+cffFB8+KOd+rnyaVMbTTOI6Zs8C9nmz6BQWxkWmS3vnAZf0w/gHF6t2KKXebRE+E2AYWSrfv
lDdc9cK9+fxKfjDQzYv5QIttwAU1Y7CcnAPC61Vf1tQDkRHXbwK31edH+Wj4XUwLI4BsFxALSx43
/dr1yWNjEuOj/2qd8NGVvJga6CHp1TiPbgmYOGKDHoy/uEkfXZ6LeaAfskLD5UighUtcIvgpF15y
pFEATc0tfITgpg4H+xf34qPTuJgPcOyNUwCecsH2Whob9lteuxnHHuH557fhg7ORF7NA1svIhLU9
z2o0OwNCLAgVDsytbeFeVZvPD/LBsykvJoPWzYwRRQRsQ7WFawdfCff1WwAI9vPP/+Aqyfnkfnps
YmAHYT5v4XX+e/AJ4r4ap6j6xUT50SW6eObtQve6MZ5fYLW3GUS/NTq8bySl5siSNf3q83MQ88D/
m/eLvHj2vbIzrbneg5zMoYOKdUALlEF3sNp1mXMUI1QnWT3KST8Sznhbw5SGnTItiQ+5//wrfHSb
5sv702VULGR9F2ouOvwIeSqF4RCGE8ZTo/3FSX50hIuHnhcOSCSPI5DT0wAUnNESpQ1jxo1eXLA/
n5/HB1OLvHj2XZFHZjsyppFvLAKjonWVbZzM+ocffzEBTK1T6l1Jbxneh1rTo682Th8Pq4Agyn/4
wFw89qZrFSGFEMYCFHhkFSOql8E5a3ADPr9E85P3N4NtFkP9fKu7vE0NI2T12jXyFtnKPaKOJ0B/
D0DOrmvQ6hD+yl8c64Ob/od26KdhlU7BVBqA7yg5m82+U+MesPCtW9a3o4tV4PMT+uCeGxdTgDOi
tEzo0SyknKS2T8MZwz46ullvCrtS7i/O5YO5wJjP8adzMRIXUHbDayWQYB/wUNHMQmOCz/LRJgbo
83Mx5tv8d3fnYiqok8Gnu818lqYuuhXq+iE6iEYbbrNYfKkK88FoPdgo+iE00k3VEXqZtmfXAcAy
RnflTJ1VDakMbQHXiYqCk0DRK43bP77e/6+Kv/mt8LHgj/yM7Ef4279+sB6Ev0UNcv73fwr+hLB+
lxaNE1uXOMVsg/vxp+BPCPN3XaGrdmxCmoi/ZarJyPIO/v2b9TuKOlN3+YEpDMcUPHr/Jfjjd1AI
Oq6ro8ibP1D+T/R+4q/PFceVujQMKaWJg186l+s10Gd6AOUg3WVE9UKN9cX4DTWezc7BfWhCu1oM
emQvdPRIhkoOAy4/2Of6Jkm8l7QMkFxNxXl0o19U6//2a7mOa9jSMuaL8NdHBedTnNKZSHdanR1c
mR2knR4stxBI+n8508/yyZ8elfkiGA5RILbtSsX10C8mtEKDtRJYs3zO1fNdLtu1QNi2JCRdrrBc
bQfLwuY3Fuk6HddetsYtsItbesVW7hKA4WfFOe3jdRDnEHLC4caKwuBQuhl8WItIDgShj2xkoErm
JIqn1eQsDK4wcrL0KnI6f5VxMBir7SJE0tD2Yf0YJhHt09q/g+pEWQifHPxTHkrLM81bs+vPdrIv
B4nVXWGc8MDgAZB4y9qhPHeDHj+FpnuNSR5Zv+7dgpkhG7XYDTifzlncfBkce9vkZ7py8F385tjW
vOvGdHom8CPc5aC2liamVijEojzkIsiBeQx7VsEs61lFkr5JuHibZoj4+wouNCE52OjhlU2wTVyg
9m6B7i/wu81gOccCiSURMcXXQHM8dFj1q+7l286C0mWL9LvpGBFB9sXrFJjUWSZBq5F3vOf3dxo3
gwC3arQIZLCy73FfEHdvV6+5VgAYDqYBJQ/k2D6V50SI4AhYKji68ZckIKZzyOorNAE+YDKRrCLo
RkURXCP9Q1qnRRO8huzeLAx/Fdo5MsEJ00qcbQ0j+aJn087xZ8sG4RljEhCoXr84aK1BpVgjrs7q
EEtSV/HykTNnWUSPqm03c38G5RlXzAZLTxWPTj60S10Ep8EBqJloWruRrlnd6QXWZom3R2+8VWO3
xZNqO/BOIYCEWlWIETTHnXveIDs7dPf1nQU9z7EdF+hvOyBEO2at6x3KPP5SDaTbTstGOR6c6vC9
oklYOPZ3oDbnpCYzTx+W6rksif4b9f41SGOLxUDanaifXw0eSLvBBg+UNndT4+mLqXXBrxJ6t6CH
OpMecb5W0ZKzVRtFnaRA+YRsCkeEhbQStFO7UtGwduzwOSg6koSy/rVqY3uTj81LlAskpoH7nXNi
QWqhmwAHjxLLQJLQx/Khf0caE6yoseUbxAnYVz3ER254O8fU40ZsH4hgvHUqzUctNX23IzD0wuiB
jJsVeR5XVbNv6xHVWN5thZ45kK9oSxgJ0e6WcghCc6/nOa305bHM+2+I4B9lahyHyXok9X6d1WS5
1I9pgsZkTNNX2wxexFieHUVsiFYQCS1pSOqKHaAqZ58kNhkVhV9LP0Eo2H8rC8xSSfGAJDFd4aPA
KM0s3xz07NhVGG3jInQgIHo5XKjUO2S9dS0DB+WXBVPLrPhCmI+PiZtDPC37hyPkdPOm8PAOBcl9
aYhzWHRi6emlsdYbA7IgRg/K1gsH3uaCfGyeOqjf+CVe7cx8nHCALWjYPpdchYWsnX2ZJPeh34vZ
lpsu+8x/Kexyo0BxjYxCGbfXelsjJK1Yg4QCYa4bSUyJkGgLJJZNrZ6BGa1q9CerHMXzDlXLkl7S
uEalqr+M5ne9fgkyZX1BM6ddwQ5aW1kNCIrG/xdk1iuXHWHmh9mDL7I7x7cR8bhWdQ7pkYEDV1et
6qqdWRoorLoY06EJZB5xV7MPYfWCwLMB9ItNqIn01WqmE/m6u8JtxZc+yc6EQDJaySg8ORoIXov7
SlvRmICLT/4GJZN5hdrkrNtseRvXAMnZ++Vjs+6kdUUwQXjOPaJeg35sriiPqTNExW2dgJFOjE7f
NWGa3k0RuHTXRvZSGEwZvQ4eMs+bHabsNyIhSHcEDUWWEPOz6N5d6ZPVRU50KDDzxp1/U9NMXboi
dLeOE+wrLsDep/4Da1tAiBO4a+1cR9hcEb9Zx+O7HZEDWvgYm6LYIq5rxpnVsRQrUNzHKcXnx9h3
cP+XwUpI0HWkB0G1muF7JdAUgzltaaflrUpH9hOZ66wR6bzj6a0cT1tZ4CEP0klH4odRyeeIJIlB
2trpyTOi8k6PIv2UxNNX26vvHdDyGbr4oySrLZ0nwMmfWuBeap0kBxmkmFQa+9Fnyts5ZBuAdIVj
7LnqLKKVbTS0hoiv6qV36+UdImfHCdGXDnS9StKP4TUsAzPeaoXxlGm+s9G1Gql2lxGB0gS8fmZK
QXd2Q9Pat4Tcyhg/b4vXbgk1/dYIxzu78+srADO4ZF+I0iwWMZJMjKXyDpbKdecJxE2D8a1xwJtk
kQV4qGvu9WgAxNTs3CJ/yYrimteWuylNBBEUEg8RecK5oXYiEdeoP1ApYhMfkN7dOjDLjSJMbnSS
l0sDZKQD3PFIdHi/qEd6YAl70IyK/krC1V/LAJNW7LGer0x83DSYXijDv1g5IUEEtkGGqAnFgLZS
yFWoLOTxNRSapP82dNPRBMaybCkDkbzyUttRtM1EsmsKXhjw7vQVlE1T64w12HneTqV6Lvz3icLL
2hrcr2mBmE1N117fWTu9ig/eJIDN9j9+Wtre/LmD+FmHIMVft0nzcmn2iChhSUPazGgXO4yiLBMc
g4QExMx8y0Yn7rGU3l0YiSsPUOSt1eT1olHwR3GGYuhzXhydKKfQM84KUgMxX+kyQJl0aiOPm+i2
tMyZKVOIZmerdNbEb32hHwtxklQjj5Fu4KdaIg2rj93oHtRYUcI0fN629chQkX65RdFUIlJ1EfNo
3RUqIXK+g2yJQxiAv+6v89EHTl+shUWquucpIlX9bV6PJAAEK7Z7uxTw3FZKNOIqrJ9VzZIFtux3
BcV8JjMOZTLb9nUc4HZ3HJUe7ZUIWIOU2oPvIiguE1wFYwA21w2eYbIiNgq/EdbcA36Cf8t0dSMz
cZ/6+RbdPHaVCg6d8yOp8Rkwa/LSrdakOL5YXVuvZZee27Rd2n18J43sGoxFtzN09yv5LKd4Ss1j
GZksAQMP1i/vMLPub8Aw56a3d9tY2zUljsnEj0DB9M5bGVvqWlMYZJH6Sr86NfObmOiSa5AJ2wzH
45aY3By76bCb12EWUFfLzzatVg5IxTH+Oo627sE5LyINuryJo8FJzXe7r+4Cxx3WQowHCCFgO1J/
4evkfbJevckj9Jldaa4YLSc/YUFGdlpELC5iViyezghMk7ANkrYxoug2QUEtrOVSbR3vCyz31/kw
cWEeOiCMqd5ucYWfUcxtCkDcrnTfeF1AY7Ki17qMX/uG+OxGOqv0mhhc9r4+awAIa+jbOYNVFx2I
eoESCCkPdHtZ+C9zKayrLVjoDd9KD/aZFX+n2kDNp9074OLwLjxnYXnGj4ATPRhqglPUbeLauOrT
xwCfcA0Ny0KYl+usOirTum1UtyG7JV1X6UhgLovD2EaLLUji7ksugNT6OeWc2dAYI3x9xA3GyYHY
nUcw1d+UWxBQnunfDJWdfVhkC6+j3snjjWe80TaW5gDM98hDKbvr2N0XbAXy1gTMmb9Zhq12doCw
jvff/2bvTLbjRrIt+y81Ry5DDxtUDdzhfcOelDTBokQJfWfo8fW1wYz3nsSMlCrnNYhYUjBIusMB
s2v3nnP2V7NL3sIIS+oYOXzapAPlMyrjBZeik0jb2lBkMml9T9At8tbYReyJDPkRbqSlf0O1douI
VF2HUj1qS+K36POWmD95IBv8vpixgKLCa7cghVGlKr8PTbGOmubO7scJm/rYk2rYH0SdkIwYvlAA
GEsWft0k+6bMhw12thAdrb0uEeGtmYXba7DMt5SmDp8yL3QIk2vYOLdIMVzMArB3SCB7Lgc38PE8
XAKZXGE5cXdXYbBGmPdJaO79HMHfMiIr8lO+pFxn4L7FGuM191TuuKZG4EbKHU4YS6CFVtqXTBCQ
ZBvfizr+gXmdNkfIw1Qlxee0uzYpuVhUW3TPLRh8JMIhHr+UzhBtu1i4q3CKibfIJYk1VfzVzQOk
a5V5W3BGtmTnNxxLxt55nIuF6EcIIXTxtZDWsQZltg36isMMjier4tzQ3le4RXwxtqT99AvTmaic
Wtqb3y/c7+vy/3SE/nnW53BrmJbhWiShfFi3uf6miPIOFo8IXiKLc+xonIFNya2bun4bOXdw3P2h
Go/BQIBaBZGdg392BoT+jeJksYeFam1rP3o7eeGOI1ZOo9RsHO1NeT9kT25x5VHp14b5bCx10e9f
/wcJ1Pvrd+kJcEB3LCHQm//aFHClVk4SItwh1eU3B2UD9uDpa9bnhg//Ve3Dsjx4NouAcgmPjcdq
19XFHy7i3zQmfnkNH1oFGggTjghTRsZcqZiswv4ZvTs9RQODo/OfTbJ/K/n7tVH4L2/Y/dDJ7XQ2
lBTr0yGKqA+q+lo02mtUHLrZfYNr8fR+ff+jltx+c795t+3+t033V9Puv3Xp/uzs/T+Xh+3jx5+y
vIz//qF4f/96Wf5r+/rLXzbvPbS77rua7r83Xda+vwBcxMv/+f/6xb86cY9T9f1//69vyHfa5aeF
cVn83KRDBfvTHbj8/L++7/qa8327Li6+v2oUYM1r9y/f98/unqab/8B4a+s0+AwB1XxRA/6zvUdS
/z9cYUuCAmzHow1oMLD4q7+nG7h2BUnJEkMvpdQiCPurv6cLbMD8NOQfNsZzT3r/SX/PWoYi//PM
gyXFHWw5pit0XqPtfFQ5dLEug7iob9xW0jBJ3sw0mYjH4uxUGm/9iA1LUrsdve6LNxnXwEnrc9aJ
YdcYVC3QreIt04pqTVuAXngSfsYfVe+sDra8Qb/iUlb9EXUx8La08wgWafFB0jA4OZjft11Owyju
y2pNonS8t+rJvIl0B4bVKA5REEJ7COUeLeU9bTWyEvTbGnQ6Up8b8k98OyATwbShDXt1kR9++iT/
poh9Vwx9uC6WTmCBzdV5b7H+upakyi407EU3jdcR37/MerN8nH1dNV81LGaGcSGIBGKnlZek81d3
TNFowxWWnxh2i/0IVnkeezquDiffDJJ1kwU3OVjeuHWruTvblQC8ohVnMOCvdNQgCbqGddQ8/ZRR
Ua/roE/OWO/zVcTQ7EAjfvICksMIDbYjN9tV04T7AhedMuvxNvC+OiQTxA5FRM4nvp7pEq6MmFji
2ODwVLLcbztr2C6+4htyWLGDyv6sGlH6UaSMtSu/a2NkHBNFZKRw65eqqHtYOma8hcTw+2tr/Tp5
eL/nLEPYriUMm+7dx/mQUafkvDnaNZjDckeR2Hh5eQ1nbWe1Qj/YozlvIoWEM66fm84koyMxXzRH
PLoNaRl1lT6MIvKrBQSsgw1d0X1NdwVcmJV0ybpMcp1Ggr5EEU9tvyXy42IJU+3hqxEjEnZLOK+B
SU7FxbYgYGTbQNgk1KGL/GywcddyuLVmo9lJns/bAOPtxDLLMaV5tnhY/jSG+XWs/M+LQf/eRUph
Gq742GCXrjlNsaVdswHEGknB/uzUnHbTH9aSwW0RG4QXgAOrN92Fk/VEUO02oeGUJ0R14JTEjbEx
irbaxnEm13Gcf9WiqfRdIwH+ZGQ/6qQh2MQju53s6PEPm92HcfJfL941l0ArnXHEx2FoP+uaHk3y
muR1cKN39VaCaKJpUm3zjHBTETcMnFOO7Zxo08Y5WZGE4cb/hLGg+fb72+p9qfrwyNoccriEDouZ
432YMDu1Uo3lxjdGjaXRszlraD1BupojFTn3QbcpwhwjoMzKBzGaJEh1zU2d1a8jPcCVI8vkiQ3h
FmHxLgq0ZNvjYHRa0sjw/Q53HZarGI/2Wdra9XY1gfd6DOrpE9BH0qWzikYtYI9V5ATjEcblqqfp
BFZFXEzo8ofEYdSGFAImd4wgljSPQz0STBbAKlvbkkcNX5rHaXG6zQdjxkkWT9e1bpoDfcvJBdga
M6DPHu0oPsEh2P/+ypm/Fi3vH+P7aIPusm0v286HxW7iUGwBJWzgdWxxju05OgF3Ux4ZkgP5xGQW
CnsEV02g63psaNQVyZUUvXpnRz1mbyJz+sS6pOnQrecpmHa0xuy90w1+1ZwdHsDZMdyjhp0pcV3z
CKkBDlUW45IkOGzEb7jSSDdf1xZxxHT2BvHgmPSpbQXnjkW1XpUW9/Tv3/QHje/7m3ZJxRBsoaaO
C/LDm26KyZssXVyB8cY7vddBHus7CO1kA+pw4F3idrYTlEe3PjY3RS+cPyyDH8rVv16ATnXgUHSa
hr1szT+Nexu8oyZgrSsrC6loXfLDLPeOZuWbyczvCtEPRGtgN03EI1fuaNO+WrFw/+k6mH+zALH2
6MJEAUKN8n5z/PQyRJi5mRwEMJtiR7JNvGmt7wHRvndxErXkBKmLwQn6MlTOvSiDT5lMrWNLINK6
Erj6MS+x78Dh3XcufW2dKKHCC1LugJekoedqEw64dtVMAseAUVvD2bzW3JCxIEHnNGtpKptYxRwZ
vtZEBcZBaF27sG19xzZrbFsEy/z+c3f/7v3qxAja5KVIGgHLw/DT+41MzZi1TFyJ9b4ddKBUBGIV
TyrcVbY3XTNT4XXHBqUxL7irjwMqb4ZIMymNA3BnxViNtsc1D3ig31faSrDsUXuv0tIjRXPKrtLo
A4wVb03b0LtUzR2uWIYak/YtrVO5K8wQQFEZWkenwgAHCm1rTzMGeavaFTTV9pxRv4jJuk/yaNro
qrrF4+fQzYtptHRWjv3R9k4ZpKGVOcHtIxdh3HSOfLZ3QWnOB4yp6aatT1Gpc5DshiXXFIKKJoA4
GFXIMd908MCimTgNxI76BgltfSDVXezeDeRbXbzm6j4SIe+EU3isAnlt4PtuFfg8mrlQCnmMs3hJ
KRhJgPj9h7OUvB/LUdeQ1lL8mjx8zocTTdQOCRG2nK7Jet0LSaoU+vovhdvXeF1ZNWZQ7Nu8CunK
xGJd6RrjJVImimKXeqrwu7qqthjzn5MYwF+wAEmyHlaQaovFYe2DAGEZ9whYaWT2B23o+2b3Yf9x
7WUBXUpqgsXtX28sULwaccjt1TaiVyoPchZmsekxTjLsGzxf2NOjh292wK8qm26gd01mEl9r0x2B
XRHwIm4MAmVeyi7d12Od7xwVkewUjDdam9DxiG3S+pS+T1ThgcAiso8NyV7paix9QOlybwwZHE5m
Yr5nzMt3RsPx9x/Q3+wUHDosk3pFF/zz4eGxQgd5mGKiP7ATWGN7gM2OrbCZXqs6vf/97/q7B5XT
kW7q1Nf6e97Rzw9qhTx9qFVxTfOx2gZa/AN8a7X9/e/4l6LBWk5fPDAsBoYuxMdFOAf4PqC8uKaq
68DKi5A0SB7S0YqPRkqXVGR8dH25oga0fOJus1VK7ZA2s9rZxlnLKKcJlqcRhDHOAoZuYc7Hglmt
w0Gsw3Dqt6kZWYcyOVnuJuimcqvNQea3Hal3yvkSaAXz2Cm+nRIC6Hq9rldtWFKPL/Wb4kZbCXlD
OiRS56mkosPhDXujeoo4Hq0c1zaAyUpvx1i2hpImKCHN/KyYQZu9Pd7DMl0XF8JrOVTYuDr+cO1+
bT9Qv3sermyOtNwRls1R6dcbfq5o99R5fZWaeiTsLCQbBHDYpKt+HTbarnEFWSCWljInRetnudTl
RTE/m1nxPDmZfs7o7hNPJPZVSTIgXvsdhjVaoXkptvWkNSsTbGzF2Q/Bt7YmZ3qrAc9gzhwz/TZj
Y00Q0EvlBs4aaIrYOAy8tsRO+6HdaicSKXY08Pg8W0OcGK/clZDlfB2XP3UMMa0lz9xWT+VA1nGW
7huRsMf1YqPc9nPJTFsLQnke0iLczCwqceQ7yWdO0S40Ne+tr6J6M831fYKg5/T768pm9GEVXC6s
ReVPfozH2eRjPVY2ap5dQ13dxJlXcWYssRCw//IlX8fTbxerOgOi8Z97sWk38ypIcfWTwHbX47FZ
ZRynITTR9BIJwUuxHbgHplHIEeBMDDBIa7fqDiSK7aKkSy4Kxk+FZ5qinHlMaE3dqnCyGq5hFV8T
u78YiBHg5qUvCEJw0gwyPycLZyW2vkSRIy90fJm/zECg0sxNyBIkZ7ui+brqPSA6qUowFHlfiwGz
sUtQiA/L75pOR6MhuG6UBu0DJ5bnOur0be2Vr2luADlsne+eW2mUFPltOPe7SOdn1Z2cTz2blD5r
ch2SQXibpbZfeB6lNw52FfpAwXQeZ95OaPthVeOfQadxUGmHki0i2aa1mRzUYXE1bC8+R0n5bVqO
XLFXgI7iUbTL+L6cyMC1tOIIiiKiwM2jc9m637yZnmFSuiT2hOII96NwzGMjQNdJc82h4ru1JAra
LUqQia2VRO7xCNE5dnTv3EQ8xeiIHgOu8hWXdbhmXkRQjbAPZpH0u970TJR0MNtcJoNb24TGQc6L
PBSlYHaY5zd2Xv2oDG1fhATXVHm3CUkuIhu03dFU7+gvN1enf1Mmqc7vlWJI2McfyuZ369HPu9xy
b0qLw6rwUJl5H3fouRoxNVeEEaeQw7yGVTOY4hF4DoMMA5gMsSgMhZ3FjO6pSDuQhQuep4l3vSLm
vXI80s5HnuIqZKxZiWuZkIIo+1rC1eKsSzg3hpSsvSG1Id1OTK3ojr1x6nWPQ82JTrODKwpiZoet
5EKZB3BP3tlzMsZx/XhwreSY5z0plkYVbXKRtSgGFLyt5UacEsaFTo4CpJtvU6I497HMPkuyc+mL
JGrVW/F3p20vkeQzqyGFbr0xuXS6g7hqQnugaZDBhOURw+JW8e4PT/3HrggXVlqGTSGuI/ZzP55H
YvJMbVNplxbD+LrvErJa+t7zAW+SM+umO1ppZNQ9iam92Iwh/vDbf5W4va/l0qbh5VrEctOPXDbj
n6piBTMt0GzvMqqJIGCF4BT6uYNM18A1BBNNx/aYwKBZpo8RXLMk5yNtENX4kgxtSY9pMsybbi5J
r8nMow4c6A+v8G92G0nH0zXofiL7+yjCc8O0jjspL0Mk9fVovnko7MCwja9Dy0sB6n0XIsmqR+fz
1NmRj8wMi+EEncZm2ZkYwm5JhFoFVxnApv/Da7PkvyzZDBaYmBC2AIWXVu6HwgjCL4pHtyRmXW6p
EYNVncz9o631N0IgxGlzwtyaJcwoiILpEOXqdqZFslI6e4vS1N5oyURCqBXFpUe4exNeirIFnza+
xt6iaowIsCWEbvBVkPuZRDU3D8FmQuuxLivlPHe6HHdysLtNNljOMzGSA/Pm1tmH7xB0zuNHqYjz
mhzVnRLS4Z9REAJuUb12JnNJr4gJjFpweV3Vgmlb/gqxVe6FRhEdgE6ciaK+m9pueJTVzYhiMdeL
6mHW0RIMGj1Sb/Tsz57LQLU2q69z3x3jjMFc2sbRVhoMk6Y5a9ddxvRIzwkVtHO5jcinhelEZPBC
L9Z0guz09kIxE5x0OWEXmcBoz+3e4DtOkWZN7GKKGGYENKIm3qRZIoAbx9l3rROvHeKrOxh6s3eR
gMdviUwegJI7w76D04o+J7mPJpQ6RkNyDlqu6rnAqb9S3RRdUExVz1U7PGp9QqiTpX9qF7fX5KV7
CWZom1npBNg0jki2sfJdUOGa8vTvvXL2ItVzxnmBr3vzbl6iFCORWyQ1gZ9KkXYpl0yeAWwA4L1J
FdPZCo37FDAmTfX5qEOU9XtzrndGoQ17a8z1HaqEXcH8E7Tv+MXTk+9mORhwqALAyEF6NzknaYXz
LVvpyZMoM5XTc78P7tbSRHAcGxI+umRvjsatMdaknNkKJxFt6iJu7ofR3rhzSoavWT2ImJOGnRhv
kU76ojHTgnGr8jDYiDCsDn1bR/JiFTPKdy110+XuHsDsj8Q2AuQb5Q1rGcnOqr3LPHUvmYPjT85f
6jl5olQ1OhyGHIQt51tpug/eML3BlrvRZr6ZaD2EKhxOmBnbq97kmrEF3wvh0ubvj5A6v1RN8IVY
ataf3NqE8/DNGeoVEjJiIRLvMc1Jwne7G2Dw0rcC9xxk5rbVg88Iw47FDAxjoFDWOyK6W+KnIrC4
QRUM5CpmF8lwUsnkK5v6S5Q454xSv5i0TahQDA3k19Dhmh8ymvF2qL6OMZR00jlD9HHal1GgRSgg
11ydfHqOuZHWMRxFch6Nxf6tHS1PdftcC46TqaUb1Xkp+jj1AN0YTIKD7MVoy24TkaXKyF3OhzCi
VapUcbFUPu8MrXuBWgWaHaXaJo29YUPQN02UZWSiNWQjp1qTAjUP9m4z2le5VVKjz19ynRLTPQuX
Jyepu/xa9W+DZvfX1uZK9h42f+IEWwBgMkNWZA2EspdzuHW7rFkXi8LGnJuHEniEHpk/iB52WVUY
3ZJtvjJd/Tj1ZntOS21Cq+DUfp/e6JUhQPKiExhDOnZNtc4rx4Hynl7BbVWom8mAQNIJpwv5kexc
WK7jypIcd0J61yeiygmuDD/1eUeoThx9dunLro06vynoXYCGI7FJN0v6SOhf4AAjyfXOLVEgflJX
rk+wFRxZz6xA2bn9ZpgDWDDJd2ETa9WCn1tD3rjp1PjsNOhla4uIbZr8LisI7n5oQAPKk+hNqz3L
R8+B0IiTwyC+atkkdjJ88UKEH0seFilBqzkiIaRJgvk8LGnr9bRgODMboHL7arfdhpP3JyO9zx0G
WXGMBJQkve2siInQlPgxRNZnORMvTdQrcECb6rdLn0D2dWu3ymbfmQ3OfEFCq62YuZBy2tOzfABZ
kewBla9qYSJbCMtvUgtcAqgFsYfZ+MJK/xJUyYCCmVsJvAGk2eaz8ty3xKB+z5uM1Dqo80F81zfZ
fNTKx56rLKw43EgYvnGavpidyDfukucHumabOOhxHP2To4/JposUu4BR7ouGzPXQRbaZh6Nxo6sI
MpxstkmQpRtLc/hbCXTNbR1rT7Y5y5d2rzX1VxpKDE6s6BsaTEBBJQJ1Mww/x+1CUrSACNEiPhA+
vm1MYixHrX+zTEWm91ivvVTn2aW0RSs0qp2ja89WmifQkG6UhSos7hBuBQspaU6NJwE3Dwy7idjr
1XDqal8HYb5LU3UqBz0/Bipr5007AElIk/qBUSgiPdfI/SLPIUjEAhLZyIIsc30/aUrtR3NR1mcN
KnN9wEgk5bI6nNK5/kzH2IIKkWyT0CiP6FL++hcFeHnswiIE/xnTF4uN+ShjPmT3FW6QoN/PwMMc
WkoAe2Fmp2mW43nlm5rKiwn4Xf74/uOINH6hPUlolg2r6f1fAnUnsLgQDfkQeTvCtUvYmcuXrcwr
jk32qsrc3ghVfbIn+tw0jAlIFaMmVwMxCLyfbuM6vlU7DySb/Widu6nToQinDyn1EG1lfv9sjoe8
5x4d8irb5O1kHIvCNY6TZz+DCWy3o2F87mzknT1a8N5DRN8QMN7E+osxRnusvP3KzK3r+xWX+Zgf
nREiuME31CV50YqDKCJ4i1Q4JCHkSuhxrT0Yy0M+RTD+FGunP3ux9TlG+orSBkIk+STDWJ+otOb7
SZfzLpzgi0OeWXtlUW2YSTGtpNPZL4FNYG/EhYrgJTPocmKboSwwxlXmBlCaLaKeHawhRNYxZoUf
a11hcYMCmh5rt1MHCcW5epaL6NeLmzU6+mkNO9a3XefJ4dS5ohYtzrXmfsrAWa0jt7rv2jon/Db4
AcymeGK2Pd+MRE/22qCIoJG3RNhBu39Hdpj2J5uUb0bcxnNOHuht0pxdq5YXkFF+H8Wtz2kEgZll
5ptZJfR4OdReqHYRCZPYuJGZg5S1+TpKmn7C0vxxWLSjZoWoJHuOzTA4i9bTyLeot3HeU9lgIVp7
AoCfG4bDqc7tK8yXYVG575ibf3ZaJQ5CC6I7umvBqbX1Wynm6A6i01kB6fDd3v5ax7dJmFhnupXZ
3mEPR7A+cs/CMM5qECOFzHfWN73PHoeiTUFoDfsocAnwDd0X4cyc/SbN9QfzzXYC8AAxGu6MhLY9
pNRVVHGiGRkQPwGzOnVBAeI1OU+ovXd9igTapRlmhvdYBa4dn7kee91FdQ09Ue5JVn7MLdSkWHDh
REwqWCtGahN37yka8uz0/ie3hZY6W7SHucebXeKxUZVz8OIV+sluUmuTlTMgUWvnujaA4D59jU2D
THyREATcR+Bq5/rTDKrDSzKC5xA2rMei3COOm49FLFBQmjiipq7aheb4IOFt51PZ7EqO/1gkzE0Z
V/aalMrvSSSyk8PzNLLe3Li19d3sM2vdhzBoU9OZzpFOrxCCV2WJ4QljhrEy7bj8gUKzupCwfGyQ
g931U/0gCiys+pT0n4Y5vo/LMTvqZStBiyH2L4hEugxCARZP43NYqMBP3RoSAtrBU4odY/Lal4F+
xzEy80sOfnSXR9ta2V+V9tr1aXIV0XDl78HZq9OVO4rPSdwNl7xC+T4b1TGdo3vipUDG0IC6WnT/
HakJnxyeCuVn3R86gosaI6xuTLINe/afqYGT4W7nRju6kz3uy84Ar0AX8eAq3q9G0MB968bfmIhW
2yEBhW2NVXbWR6ZApkt6de2hFs4VSWmcFsoD27a1BqgBiNNpnjs4diutYaOLh2ZPwxDx+GzCK0Sq
b/TGTcb54FwUhD3ngrLao8pmHAvvchTi2lT8d7tpkP12Qbxu2cvITdZunBb9p2bznKlAdD6lyU2g
u+WGBy09NN7wFYXPiR2sXScmtSLVBEm9OrQOkH7XLJcmLpHOxdOUWphgtP6AMMR3XIRYvYE/LnHo
MRCid9Yq+ne0ks+pwOjptvFDMSiINmGNKbplAS/Rh4QNjpJiJsPYsj7FRI4eE5F/qWXYHN3OxXY0
bRo0kPeR1p1ix7slqjq4IaX/jLCZeepgpteppixjmTTrSp4L1tHWJnRQNpm9T9FmrIecEPAaNasN
LKtWfeO3BIhvUV5Xq9mgX2x2hr4p00rdOu3SXWMSOzt2/SkfES8GWnsqwBcTxKqz1ghB8jfat11W
3Ed6GT+lw7CXTLzWSQ2aLeG+wdvlUKhqdbrrxo5sahknbABehMS1z9+3gbsyD8SthC1ntAr+II2e
YPl44sDsrhFhn2s6SPcVJ8u9mTcvSg+hRUtENcHMeq/1Qfg5IkxU6+5EHajXWdwmQ9Ed+54sybBL
f6QExNJtCuWp0KppLaL6Tefd7zBBsmB3DWe+3v0WqxwoyTSemjQcT4hfn3o+Sh5fhQ5DD2/sUiDT
dsu9pZfGS9herJpg+Z4o33ZxBTnFeKKSgSwYWWsj1ycScln3VEQ9Raj7EsRrXyxNuZvIIRS4EO2V
zv8uJkB9WxolxCGER24JXyV0ypvc7ZKNMAp5Lkdw4nojvsTeFx2LznkQnCIzd9xoszzSpcd2aUfD
Gtze6COwqI5ZTRuUmHNyvzkac8QLylMk6q0zdpAG7OIh5Yi7qWgTlFmH1WAwuk3bqGBvLb2SCZ/D
qW1w2djW8JgtzWFztPt1DV0MupQJ2raQXHpXn2k9hJ+9xeJCuNw1E+Unkxy8fei4jwa4gS13aUPN
ibbaQOOybipN3tDhPidVcW3sOX7xGgtTEm/eoPezs5ZFgXFBbInoIaR8iDRmTUE/AsJNouKY4Zxp
fqSUfg+jKk4e/KsT9XHLwSlI7hKZHjqrmjCkeExQScI9LktR3ma8e4I3d7Gl35ZdOxPgq51KN7kx
IdT5aR5ZUGmGNR2MZpXmjVo1aKPPLIS0zXPgj1KQk1nKIt7QJjO48QU3dhs6fprpxcZJAKmk7azt
XW2eyE+lGVJk0Wea09m5E91LOCTDxq6wMg29lp692UvJ2+0B8im5s1ud+jFtgmtHS9d1aalG8m7A
6piyZE24OA7WcNbtOr5qpWmfxjS4NIGQJ67lpi9iGqXVLHyrl0c5JzXNyuR7TkTuUumPKwd1zKMx
FZtWLdx63cExq9Qnl4yxA2HO/akEiqTi9K6xsxhX4DRsVR1h1smTfeuU3U1ak0ttTYiJYJ7xJ6tA
4FbgG2ognK2SMbZXtCtJ9x/G+7ifr6EX4svoPU70Uwu5XION7dnqAIHtDrND6XujHe8qUn6tyXUu
jBPuU9d96RPzhHSNFpjGl1oH61OiHG6F8BQ303lgELoZKTIgQtq3lVu9cmDIoTJlAuweaLHc+9pX
9CnDQ1el8VUhB2rskK5tFNqnAEgJJB0MqUAvImuXVvDUkgohuEycLzCi4h2m3RfRgasrythnMY7O
dvGcICs+06NBc84xGPmRuwmjEDcwwFAAOLO9Xy4+QV1a4mobSbT44iK+MIjl0Ed/D9Az1Ag8Rb7j
YKyIw+ZgZeYnxxnoW9oNMkcJzBBheuCNGUjoutoKa8YXEehHhGwbvctDQEhG/iXs143Ja9dy/ZIn
5aOVRuHZKvK3Vuou0SGfqOvlWSDfID3TggJNqjfHi/RH5xg/YKoCjNDTo20r+NHlSBRlKXZtFHjM
O+WhyvLAt4sJ911JHlTF3NORb2FHTROyW2Ppbjk5zxq0IKDumyr9NOptt8VHoA4qC5/ciOkoJV16
SfXwTc8mgozhC1id4LY1Hq12zvackvCnhkqy9CnQDa7nt8Z8FVX4TS/qzs8i9oqQ/uetjsyp0xkr
D9VNE6zlZOS3nCj29lAaj7SiViA4ymOAm2JdZQHMUERYRCszsR1GcUm0KtzQZINCafDf4yjMsFnr
Z7fWu6dUPelLnrBWnxpYZkCVYmtrj5qCDtm75AYzwJjrNKOtU8pdYwMP1WbNIlQ9x5NA+XqUg/EQ
BDr9xIas6P4k2MnvkoNG12ndUMmdtIJPkjwv6dMlYKONoYQI9UDvsEXQSkN6MJ0WF3mNvUwJUoqN
DONjp55dpwvApmtwJxv7bkrj+HGYyrNxzlBJXmoWpf3cdhAPiv5W65vhQLwOFMOmHcG48EE63XTG
jgiH0xy/zpyu/ESxWzutILU66Q5ISm+bXGs3zRBhm8gBeARi0E/msa3QFgVVU22dcrjvOnp7WoeS
MvLCTTNZj5oKR2gROd6JHsbEHDHa7vllAgooYq6rUZivkgkVaBbtiZQ3AnPMPHgIsaBiaU9v4pr9
MVJujqonjXZE9t87I49IMojp6IE+BUPHkFXljBEy5PLpnN3XUmsevMblfBS04iaOy29JZ3jnUjee
eLpRoRxTQ4mvWOK8dZqwOmOt4vAG9MKZObn1QRzdTOz5PD6njKRXv2mKmq6Is2UfqTZxP41ku0X6
ymuALAZyeJsL0+A2LeOroPxajxWk1HxC0VcMHKJkZROmyqaVVjBmWjba1eiIirh/7RA0XbgOtYam
eRxjkAyhvAzouxEJx9dgjI5IffF/mdp3c2bNnNLIOzQ1kg7N8raGRkMsVN6wjpt5mwZTsc04iPpW
CaGZjhNiXHtIGHSCb6wT5+RRiJOtYl7qZFiuavs4ZwtDMYq3o4oIm8U9VZPCtmV70NdGB9zGaqzU
97wa6bQxgT6e2h1+1JHZFhAVNy7OgFG50HkdYjqntLVIzb/R8/7emuSneEhZ/6KHBD8lRPGYafMy
Ups12zziWNK2ht2/RF267ZuyPhUGviyvr/eVGUbrwh1WddvZzCLIvTXRP4CIK4w18D0eV3gjsT7u
YsUwcBKzRoUDLa5jyV87jT1wSy5Z9LH7lNqTecyMGD3NMN8JvY93maXbvpRA5zHEu2lf3OutH5RR
AO/0qekd+4rkllBItzuiOU7WipGh1zKnAFWo5d0lNpAvdDwm61bLnLVa7JahUd8ZBMgAdVPP48DE
V+To4UPsiZs48Kh8U63D4NSG2yYPqIY4T567yrifZvh4oJm9e3MkaqDKbgfsARsTUMImTNuC3G2j
us374gXtkON3wjHuy9ZeqUFGPoirBRiTTDsmbDKo7VPrFj7SjRkTEWMCzbMR2JpYF6vyrMvCp7w9
Y9aBWpXeaZxofHBFHT7AbaHlE/2x9llbpq4YRr+xc0LRFEuDtzYQs8kfciS43NCKYM8Uad3PwxN6
o78iif+/X+Tf+UUMFwXMb1JgyuI1Vt9/doq8f8dfThHH+weTTYRIFk0HpB8Et/yXU4QvIZh3EVwh
cjMdBDc/O0VMfUkmQXomSGjhFfyXUcT4h2BQtUTL6JaNFOg/8YkYS6DKT2N/23FMk+4DYllIc7b+
MXAFUXyHYhmzedkaz47Tvk0MaozZuWRN8JgpinG8Tqvczr8Zeva1IHnD1vuH3EAGnTXUBZq0mv/L
3pktt41s2/ZX7g9gRwKJ9pU9KVG93OgFIcky+h6ZaL7+DKhqn3Lplu04++HGfTgRFQrbJYkkCGau
XGvOMVEK5Ls6b9dlwFmUjWMl2hj2Ph/fH67rP7g3TOfDMH15ujZtOS6M4FkTjPf3cbYaolA6XmFu
fC87hG0SEHiztM91kEAnSM5R8Tkoe0rBYWYzSfGJkntbSOq5yAT2IfN4KzKCsHqH5kPoTHs/pKOO
1rNbxcF83aIx57BvA5qg+g7z9LqxzvRcMfpyEN24ZUjfyiFSufJpCM4pwYhpPa8yK3um7UCVM+4d
c1r29EPpySeqPeamqvvc5EeCED41hsIyzdGAlkqudka7bhCpoWyxCTNRb8T84ZeXMtu5XMi4p9rj
nsrXA+gFVrcnTxHG0w3W5ziQD/Pg5duoym6iSttUhd4ha+143aYd/by43Y1G4xwjgHNhDKSk43sy
2e9y8jbWGOcBtfX7QosVHb6GFdG+LzgzoxYaN2EcbO2pvZzHApeJp+UqIDQOrmP8nT7ajTDFq8F6
Z6v0qTbUFic0oQojBJfCNZka2ZzgFnrO/Kry6K0omGMVQ0VxwYG1tSLWK5gBBhOOVdAmiMky/6TE
VyJR1TZznyY/uJ/m6LZ2bqKI4Ho9iIdEuJxl8RVYyZK/ZhLES5Pwsm71YSC0Km/kq3DQ/kPj2PpZ
9JYV+ZZxHWkoggzeAvMifr3jJJDpaOk96Cm+07P3OAwSac3wPS8dBlQ6oxGfbVxjwfN1kCoYVV2B
NkHSORHkFcNjiSw4DZQsxEnFa9pw40r7dbvxYuKl3u/z/11hf7bCLpmXP19gSQhto+T5xwV2+YE/
gzVx20nXd1kLLHK+39fQP4x4tgCZFdhI7VjZUOEsDLk/fXi2/JcD+YkkTuT5+MECRCl/Lq8EdQrU
vqiz8HtK5KP/o1xNtH1/W2AJdDYxQmHxWvxmLFwL7OtHAQ5KMptjT4+8gRQZ5+BZWfSq9KDBE5UI
xVezSWCz5XXZVYQOhByxuGm2DZKegwL/tJX19MbRno9LHvvDxdia9oNGBLb1x37cZ8Ec4xtLxXoK
6+lgDnPcrsKEpQgnb3BNmC0G7don8ZUotmPUEZM+Y1ei6m7ik4P2bE3okdjRamqPidngeHFDcM5R
1d2B3yu/kX9pHCsfbA1LcrCja5qsOmIp9mNSCWpodCvsLm9zmvn0OHp5gRTQu0Qz2pL45jMVyia3
2DSjSTc/Cr9mcxbdNZN4Trs425hDyC5BNPaG7p3/Lc3KdlN7GceOisW5bzmoZRbCTQma8QCIprpT
BvmJ6aTKnegFsuhudnZ2XcwXVFDJBQIr46oo42zfY8CjVy9nGmIQKdELROcAW/7O9gKmm2XLeqIg
wJhxJLf10JP01qZwkgVQmx1oewPczwCqoGrH2xr7+cqhTwjFi0P5PNJW4pAHDYQ+DwqCODs1oU0k
pNDGug0G834KG6RoPEu2CTSZthNlXwDIYJrJGPOgAKDJhlV9m/oj2ICadv5kM3puzQKfv9Nj349V
QM+oIWjOiiGHRcno7Qdu/i3Bvfmhd/yKzpDrvTXa7b7hmpI3VhBm53qcw1vpMz5YBWU7XMShJOJ3
7DnR0Mxw7mzi1+WpDOg7+vgxD4Zt55cteruXOSyDQyycbyTvuWC8XUl7YbKfpyqNEVZE7RfVuBH3
IDbSaJ2VwK58wn5vQM5AT0LoseqAoT36GE5iOnnJtNMDSVhunaZPZIXPN0FWTDfaMCj+u1z1xF9b
WXPTg/A9QPVUx9SK28tkjMidc3M/u1ac33cNav/LUTmocUU7nYPeghHgw1I8ZAEUJbQy6VuF7O26
LcbwYe7K4b5vFKeBrrG+CBTgF4mp/PgYQ9Q5uG7UIB/1wueBfMJT2lB9B36bbosurh7r3m++z63U
N1jqsFjmDvOdHEXaSeE+vyHf2j26dMiQPebxQwMJYBkxmZ8GIK/VNhKhcWzJqLhFqE9rTgxwCfrc
1Oc5tMVVNvrhyc0d55RUkby2mDZecOJQ13pw2p1D9CqtOz5H30J70Jdl5Uxf7VKzNiDZ6s5WkFHL
pPCMUuBebGhI9b+T9eQfKq8qsDE3RGG2ceUeUicMHgKU9xAfBuSxWZk85h01y7aWOn3tSxM+yly0
NQTKcpEAB0xmUdE1d4ndxmJteuAdVkihl/TLyYJ+7zMefy5cmX3xnWl80A7Rmyatq0UtH5s3crRR
iYcdPrfB4MC+sf1EwrQy+gTukO9mq2rIkzt/EmOwmdLawk+mJvehpUV2rPCC3BT0ExAJOfjATm1Z
VJvci1JYoviDp8DKnwx0t5xd+bXfSjkZ2abFRQObiPd112cgaMAP9dySJosSZruiVrfoxmMwZoaF
QGSIFGHidlMw1pnspryoXI6m0BCM29AlNC3Bl/tiG0bEPC5Sn0tZRpeNtO2dHruFmtG5440mO2Fn
WWWHAGx2ItxNFi2iPXfJeBra3oCqPw7Y/VLlIJgw45KMOpkVe08kxgXyRERkaogR+/YKbIeXnvSk
7LPDXBq5sRHPkHLIOvxqpZZ7tjU3ETJhzQjH55CJianQ1qmLcXIPmYXOiOXH25WZnBhfZyMrdBh1
36dqXsKusL8ipoBStNXskxu0rQ2o3LEQjG1lKCNGAEx30OP1dI8q0lXzMLQJIdRuvmcYFx0RLzfn
uFOID+PCc+1VwMnzwUpnF8LXwPJGRnO0cpowoxk0hW9i8NCA1MB+c2ap1tJkbNA34UqnInWjxwFJ
wtqwGo9WmRv1WMUQDSIvNC/HYDTuoAxaR8PtaF863mLB0BMrOH6mZo3S07n001J+C2ox0+dbupdR
X75aKhnPQezWN36Yx19K1EVAabr5m/CM5PPUyvk1K9SXVIOdyoZIfk/bnmuFFCTntrLme4eK+iuv
GAeOY4bijqNRRNZMM3y3vGw6RL1lPEG6tF44aSh6JYVyKJgzo1/pIa0PlRHN30OcRjkc5YjMddNe
wK7GFOGuzxAZic74Cj7Ook5MarKLtQEZrgoCdRmqqnkkgba4gXtlXBEMl7wyNkLTPPbdo9eXHklp
mbWTpPncxJN0v/lul+2RwTqHxhhRLsVRxPDCsDp5lzNV3SjTcw+el7Z77Ylg0zY9bUprirbj4KJo
AFcxYGWf5qBad9p3P+V+oK5oxAVvE4qnPSGJM2izUuxYA/hc6AmLwNpKlpdM6iKKJAIVjQ1sRWef
uECaaP77b0PUO7ce1/J2ouj57taFdeYMJt48Z/YQIM1ICMbCyYHxBFl+M8HAO2O6Y9jjTpV19lp7
vBjAYIlVGqvhMCBE+o48ATs6JPv+Mwl+KLW7lAl4m2DZrdoA5C9ZAKyGHXnQDUkK134KZ2QNpste
GzMSxjgk/5RsYKfm2bKKHq1GEHGZ1nUVbqoxrEkOJkb21IVt2ezJFJEtQ1C7fGkUPMJdA7NHr6qC
kMbD3FbYU0y75AkWae+KXYAilFq/UZ65cuFHyU84dcZvSDnUc1rI+TyNEH02rdbCIxjZD3tWMQes
WGYld1MRV4SH5tgkAiZnLNQZ6DAdz+zhNcFr9LuDslgNvuuANxFLXqWrCT4wbDc42jp3rW9lp8w9
4qfIWdCaXXoC+i2PTRMj4CUqmzw4N0AOiKXgftS1LFae13wb67bDv+W3j3jn5LhzB1qWB+bu7Wbu
zdG+zqc8UwvtzGTehESNFqssWfKxO5bHeVQg/wobTydqxS2bmrvnkvgkR4emZrUvO31SSVDsLLt2
sVM71YXl93Ssi94Lr8kTbF6o10eDs2Psr90s685V0svvKhXluEpnQiVLL4wOsF6nL7pOkscWWO1K
0GSoWQ/xKCC3csgkp/sg75Zw2Gtnyhpn1dlQxtaDLgfUUonsWONjo9maLUWWLvL8xjK8Rq37wEsN
QhAy8iRTxctKsYgtBkMUsgP0o2vCdso7bADhF8eYHBK0Kud17nT/LUP0Gqx8sAUXGXLjRzyG4jIr
Fu+3iHB4o5BTpyLuHXCgAknZiGHp5CCF2MUj+4hvdQVhcC7939rQyX3DpG+Th43aB7GHJkvAg9pN
CWXojP+g2+TMOtMVqxUmxjCp2QHC6qRbNNM7lEfNjj/a9w1BtZsqXw70pehWZti4z1Ma9ntuHX9f
9/3ordH81ESVRt18FU5B96UI+/5QsT4egNhheyYwuj7NHFUeusLPP2dd6e4CZeAqIlgy6EnATP2d
UQ+ed5zpUotV6WfQHWs3IR25jWJvoxY78LZEA3VRpZ11i/+5uY99Y7hgCoGElPBHGx2W3dIgQY4O
P8xNbEgNxKxGyT5JydaiC5sX1arxnbliH3Jasc2cuPkcRWVKF7O3rizYivvJjPOv9OuTa35Xfmkk
8UBEeMQZ3Gfq+9RUDSLJnsM5mmRlbF27SBMwVh2Fu1NqpllWm1r3GCvaS6BxE3tMGt/2aHuIkBcT
c0H0Nlym3PcfoL7lNxUbyI3NLQBgUUiWdoFw5RaCS7ItUwp2NtE4eapFWpwo2XAaJTZnNknC9ZyM
CG1FlN6XOYNVEiNc+8HT9ObpetTol+Jueu1dlx5EP5ioZfCXbkmxUJeiilG0xXJ6nsDunUM3bw86
algGvFghyJBzZVzO1N4ID4aaxX8mTfaeulg+Jo5jJpshzeA0DZVLzTYhULyGOGXdxV2w6CIRlrNt
RZFxafN53oeFZ1zhz1UzHwSe2Doog/RWaBo7a20O8ENsWx7YKcp4q4P4VbQCvhd9d1Hsjdgy1W5E
bdosmnq0OQqw70TJ3mDZCok1SN1JHPLET6HL+KZxg5ImecoKwRkGsx025SbmJKjyfO3j99nEsyeO
LLPxY62i4E751ZTjokyqLaTU+lvScdXDubjIx0q9ZlGLYL8D4vX1/2GP5f9DqJGPM+XnLZSH+O3/
7J+Llw9dFH7mL54RXRAQEQ7dFJfeMkahv3hGmHVpXvjCYX3wFz/ov3lG8l8+Hkz2Fw4FC9WIfuy/
29TyXwITGzfVO8h8abH8m+j0Z6cXGNRPiVgAK/7WR1melcN/Lk1xuOWQcj90fmNw9LLVOfSCoud4
nn0p5mIVcjZvw16fgv4iUBRy6Os+hRzJWZaQ/zHuzdCVifx1rK1LcKebaAr4COTEyo6MEbG8PxoT
MyOiQp+5+y/90F9r9PWU8fVTETNjqtjf1thXw9XcfiGk+qIfwD7GTXCXwhfY58jtymouDuiW2xPS
ufbkLV/++musBySnIaV7ZAZ/fssf35cbCAzIt2eAFe/lVD14MibtHLMrnYmsgPltrUh2HHLoyUV3
ev/x9y+upckVYRC1bfwhPVhjtitED7dUVfOwMaEcrGyhptP7l6CT0yke26/NGLyk0y6pP4dxTn9T
eDBRYmM3RFV7Uuw768ZNXpuFx1j6+DW+lMyuAVwCyiySFjmzM7M1ZYs6GkzucLByY50jy2Gc3uC8
YgC9LQ1lnnDHi/Hw/sf3L1luH0WJAFYF03zRuS1NVBGVW18F41Vfn50q/6YHH0aGUOZtZOJd7cUu
zuS96/FYRjt/SaPZuzJiffBF51xEAlsR5zlLrLxK6c1URy7jsolwczO9crugPmtGfJIw59vcaQ80
h+cD8oqDxyQX1h/S8+VJsMCCl13AapTrR61unQQTg1kkyL8AT8+xCPdwlLA7LBZDL8fDaMcO2MHu
zq/7tQxK+aB0sZ+p+ynBZqxSbv6lkSY4BXfyrytajPuxIxM7aG4Te3L3mUblzCZEMRkh6dIDnQKR
WffZHH7RQd0eYtb7QyLqjafcz+RS2Xs/NY+wMxRqGYM+WbQoliIwBxbH5lU41o8BKyNCTMyPDL7X
gY0bHYfqd85w9pnhIf4n6BAVAsN6GNZTpPYeJxEnL/Qng+eBtPdWZoN79uaFMGDrhFzvKdzU9Bmy
qrGPDZsqBijCiuPW2bpx+xCYor7QzJ33TWM/+E3VXRoSJGBkBemLtOLXOKkRHBoGqGsWlBP0PkLo
rcfAG1/YAaNrYpKxQ/R628XiZQrVdao7nCTx6zLZX8eaqdEoEE0nnWMwHBfF5jYdx/gTw9EzzvR1
Esjs6IV6Sa01nns3LXZQtElWcrnMEsOwKOJHgqrRHZrOHfxCA2p61LH/5oDN0P5qWL57qnX8tl75
WFiUaobleY+JTvK9sD06J3V/BSAenieTvVVaufV6ql2FFcXadC1jESYZCSyreAvtBEljy6k4iOf6
aPI70woJmIe2P6eBiW4C39DA70RsivYjtY5mTbs2bfx9jMzqkLl1uy4CVDyBtatUt/QVwRaISe3s
JJm2mlbpXukwJaW7x0NDV9FhnnL2ZYaOs6OkmMNvEcrRDRUEaBZ7iz+sJIrYzXeZYeOEkNOdH1G/
ZyYy/5huL/5fuYrHaI+0v790c/HSiFsoG85FYhfiUMTzIbbS9hR1VwOiPKIhrIvZjw5prmCa+in1
LNqPlJ1iTT9hQwmf7mDc9peYROEwIv0wAdOhlLVQGomQq6Xq5LKKrw36MysOHPigYtYTjuRPE/Ln
dVxh1ys7nJxdxzRRBIO9qk3AJ0IVOyTpMXDvydkMmoFYUhUl0pr26r2EtGyjw7/vXc3ZLrjh1HDV
ksqwZR3J9KNAt3RW5vRQFnXzydUIY0W0geURXkwGIpGpMq7GynsVbmqc3EUBMCARP869cUj9RGxN
2T62oFBAQvl4O5jRJ868Rci88tFSbNVo1Vs8S+ietI8SLWvDIylfl9BYxxu36RnWk5bQaCVvzCme
NqV9HBsH8BG6O3qZNl6iIj6mSWOvy6x17yzp7CeOVXVo61VcSmNtTY5A2JGb26RuPVQ7KTpnmXAG
VlF7IurlUXZpujHVTB/dNKNTCzi68C8HCG3XTlMT7T1SjbnRbTwgs6f4x16mcWu5bn01T8PlrA3w
Ca7at0FN45Wjxp7j/NswvnP8tjDUi109QsQpUzFtgEQ1O/K/5cbVvB1IcOKbzOf9hYPjoKu13tjm
9F7ezUB0bgwzIAxAt3upZLjxZLv2EjM8VTZCl9Ev/YMloWZbIbHQ0N0IV3c8uquk1ma1r9ckkttb
RTtoB6cUNmmOqc1qu/Yin/2BkAgpgXCkp0rL6FLaMwFBaGDcqZC0yCN3LxsHnT76D/ox+TrMGBO6
XPGVly+mTeMWXbmzHlLjOqLwOFpySjechh8C+nvrmonh0hoK2Hp6dN3wV6aKiAcrPKd0iDlaZnpt
034d3YGsAZqkNW4wZNZnj/idleFb4wbzw36QSDrdKtslvv8S5dvU7OuLNPXvFC2no7Yd7FGL1iVO
MHZK+yidZuFDc1NJC1lQVnYIyQCHHGvt5MBg5q9NU2JWRZZy9tz0HrqFvxMjPUdt9zujyoJVSgMO
q8DwqMd52gjP/uQNCwK/BDfvGNGjCfdZRaZ79k0BgGLo7kxH5wTDpjM9gPaEvnedRnlyWXK7dSTD
mKwIMLYfFuha69nqU5RExnUei/t69D/LsLVv44K8bdebvjtuY+3cpAD9WLvVpR129pHUZsQ0aIzJ
rcdnzv4KnY96xiHKvEDJ41kDq2MZo6aewi2fSVQ0JTz/sV0R3UGYR7AVKNdORjp9yqZqwJMnol3V
bZVgaFOLPLm1ykTtc58V0erafSSM6Iz6bZ2MqjqCoUJUC0upk0OEGS2HulshM1YBW+84OiRpTOZF
gtl6a2Nd4lQUIiMACbBi1FAc7MI/1I46KleOzJRe6BvUOxk4z45TeSdLYrIxStzMunP2/qz2dms0
p3Epp5igtafR9JB6F84c77zKeAyqkJOlMof2VFcBui+6U+SrzM6J7HjnVBttjkISGJgMkvrESRCj
WO8D2pfAmYtkP5Xjm56QKeV5c9Q9jrDBxBBpGkGGyunWpvW5fn9wRNMKB3gJfVsOj1hpi01deLCR
jUqDHl6+JL4sT0PSXWoGfrts+VteE7CD68lZ2RXTJ8vu7goIPegvez8DaJSU0MH4Yk752q6BhCja
W2tPyTOgBg8bZKf8Q2JCQ17sa37mX/dpATBiSC+8srqKVX9dmFGxfv+SOcHXSDUvkTUDqkyKh3nS
mCSiGukDvlc7kMeqnvt13eKcNzEVK9XQ9rJapJUgD9sZUSU6x7VrjZ+wnc6Q9ZOXP+TTOajOJicU
Ypb3AbSm9bv8vigo4pgi09Lzv8XReKnZRDepDTSGvtbh/W+AJNdqgKvl5el3KJT5mhv9E8T1AgEw
5Iis/tylsL2ZOCcbXMp/UNvMBAG15TyZSGlZE5sXz8K4E1bjUxMW+WoQcIbeaY/FoCsUlaTMysiG
l9KtDBLaMCewMXWozksABnR08Tf7hnsFra9YK8mTGEezAoCF597N+37Vw7MRbcArGVj7qaq2KiPr
YayQtIYOtPAmn7ZpP9PDQ9urLEYbZZRemNOuG70ClhEreaOFPEbzdYPty9FoUjmcE/Mhje95X3bX
uU4fsZ9Sis41gtKg3g/B3i2t8cZKo7PD8WM7BVQ0pDrceN/7EgO8NTsPTY1R1nAqXoCJ1Jn+BUL/
OboimwUGR4F6rRL11gjnbu1lp2xaNGu6pbZelPN1ad35Cuggyx6fmTBcm2Kf9ri242ERi9dyW7rT
y/sPZKKpNpY9noUVxavtPOAoWDhSujKeLIJBZW2DK3E9qDrmJ85F1vodpVWLcNwmC21mSyfR2QJy
uEeZ9z3tWXzNoEfC3/L5rOSm1qCayjnYF77qdw2QRtTds4uAxQjIn1akONr+MbAHd8OOhX2pL6io
atSS2ckbMNcaU7l+p3fabv6Ae8aGPgSAgzT4lWobOFM18A3Zk0gUFcY+NCF7kUUFug5SBGIsFq7R
OaQLWte2usvc6hvMLVwqx6IEi/JTsChh54w3b75cZOCsTLhIAvyQU494sx3RIcU7a/mshCRbFYBp
qG4Bhg6vy4VSFb9reenUjYcJBtGG6Djcyq2xBt8ADzICUNLJSqJRFPGKlWfPJKHaDK49bmE/tN1z
NXLemuXyj9X791mnxh5eekmjeGbg8q6JnbOu24RWc55NK9u6GfJ+Bhlb198z/Cpw71bf3NhvN80i
ls/QLU+ts0rtoeU4x8emNbLnNqCdJyUcvrYw3ppWfGKMxyygoLgeiALqbfdqAk+ywXS9aswCNJAe
oK8V/nO/UC2xrqDywRTYlul3eH3f3785nF1wC9fNAvDDeuBt8i1CTecQ1piiocJemOcUxNI2MWZC
COpD30lqM+NF5LzR6fLmsSySSQ24rXS54g6Ux1TbCOr7h0UoxYFg2ublZytPvWOQVjjkXKYP+pMt
OhyddvUHsPV/BUM/EwxZi87mF+2u53J+Lv/e7Hr/kT81Q+JfuDlsO7BoS/lLmN6/m11W8C/JYDPA
VuFCMZYBbaY/e10GgO6ARhdf+BHsSr74SzVkmOa/+AlY2+iQiNPjvPg/aXf9HZFnAN31kKL8X7SZ
prGsNKwo92BKYAjo0pIaoE5+g9xZmDVVPkVVuUQU/vXbP4IMtRBD1mKZpajZG2U90Y7HdYKjjtl/
3T/8cMX/Qaz5s9ew/PuPxKFJ2KqiE8MksE7faGn3D4pZ0ON/9tsR0/7422U3As/TyA0LRlfYaf38
q4237v7Xv/3voq2/rtAHsRbp4j37ISdBR6d3iChgpgYXNi5svx33UztekF9EOsW8+fXDfUjW+evx
PjQ1GVkzol3Ek9ao32x/AQSMrIc2wWbwAuPmElub163YhodNVVvzszGUyS5T5bzJrTi6HQIAL4Me
vZtawGX49bP62W3ygdWZzyps4wkvCrdJhcpiuolIEOWwUu2Z1t38Rw/ykRXeYbmDq7kQ6brGhUbh
OTdG5BQ3oNsrfABudfz14/zkbvyYI6tyavDM0+whRV9eT8xs13VoeL+5VH9nWP33+/cxQFZWc5KM
Y4r6K3AePCGHTVqPl6bA4cM0tsiY///6ZfzsgZb36ocPlaMKkMcDBovBEUCa3XuP1K1NatqvVYA7
UY/qN5+Anz3QhzWiMasGai2SV8eFD6F0cAtl5B670ueOWfgWl8J/+IqWN+yHVySkFPPSYFgxNZec
rNVXM0z3kSMu8oQ228Q9t//1tTOXT+8/rHvvcNofHipxZDhjtatxMiYXLmwZXLvpKkMtgSPD+2qK
/GkcMPcNEcVVY5yEmLHyW8MfE6efzjB+dkk/LCokhLkMEVrOX5a6NYpcrZvKJIBgvi6kd0zLMvnN
Jf078+2vu/HDaoJqMBnsDmV+Go3xCnPaS4SadKWa6UnJ4SJLkfhAR/rNZf3JMvGeQ/zDVdWd1oAy
bdKfAtMgjQsQuxcl9rnsq+JurCfzN5/gn7yqxSPx440yZ6MF37Jg2JOR2TkE2V09ql1FlKjbo5cn
mBFNvW5+A8Rd7vN/uFeWAN4fH63Qc2CYZUsGXOoam7Ap3uJiOKWp0/xmyfggDP7vd8lcbpMfrlta
m7alWrgFugrwERIoWB4jauYtILr6yO4mDq3tR3R3vTZgDZlh16a57E/eXDbQ1EJB222wWgzEqpAv
fYaq9kDsGxKBDOkpa9GYtC8ctUmG4EiJayHKzbcgBGTbml1H0iGQlh4Vu3IfCT4yAHcMdkTbtQnz
Y4eniC551R1HfxR7zNsJh0ys+gWWCW1dzSofzklNFZzgrHsk7XIIN0sTwflNjSKXjfyf3oAPKx1C
K5jIHuvCYCWlcZ7CcUZKxOGgCY/xRHLThi2SaM3BsY823smZbmjKepXMoVEfOCqlCtO7SJ+rWAfe
p0xgRruY3GxQW0IBNN4r9H7ZBfgZLNhDbdX9poShTVqoY9XGsa4kplyROcgXHD/jhDYUYwW7PJcp
tgK/GhOUfp45nWXnEKRk3DO+OMFZMcqLOq8t5zf06Z/d9R/W4Zwg5AmUKJPIzL6rdIfL0eOJll/B
QO0qjmHKNn9zR/7slv+wEg+lVdcR7vdVDqvwq5PpJIUMlWtelRFf/XoN/sliYS7v9g83fRLFyNJK
Ji1WCiYAoONhGrTgvBeBNc2vf/0gVvB3m9Bfn60PS20SIyH1TGYLmJLlm+Fq58Zh27wsDWICU4XB
Q+Q2yQDIrrIBQozldreiNl4aqYttiB4RC38c5l+MKBArUcPLAVe4Qz0bJyS3hMhsQjGhjOogkVIW
3rQBf2DvGg8x8vW1JSLAcRz6wKMkgPRp+2NNBKmPpJwYvLxzkdWYzKrECK89SemixRGS9jwyxAp5
INZ0fDn8j3FGhpd7aMITb1FFlKsgqgAWBwXeVzAr2yEqmJlh2l7XGEyhqvjFbvIJDsVNikeoTSBP
IrZO1q1VfgnM2r9Q6Gorpl5g6CV0pTkVX9ycuQtgdn0i4eGKFn+OVN4d7umtfg4n83vTzniDiOVJ
yuisNciP0DAqmFWo54QV0odPnAtbpNk2gGS3lY5Wj4HssCzWOTwcUHfQUMn4YxjJLDDaO0V27yNV
YZAaoJe1OD1bYwhco7HNPfasp6T2X/BTISKqSnPXVp27syXUsjzrHrLIqa9Nv/hkFgN24mw+iZAM
ez7R15A+5MrDkySKYL7XkQGyLJLTVz8svrVx85X0b5A5eGnvUwR952KmCESIZl4RNt7v7DmTwPJ5
I+toQLTo9/0+kb2592NC3rqUoOUK6TTyf7pdCW2irLLuZUCLMZvltT+Or3FrQ8a2SNPw0silrwQL
TNQgwpkV6qs88ki7nXKBqFAIaN4lj5v4ewnpYVeEjXjK8SHQOqwGHFm9ekk0lqwURSeO1MbcoM+x
d6YLsQ8Rabqy6lS/VtjjD3hmXux2qlAyttMzmRIMOUMDlAhK4+e5I/ykQ4+9CoBJFCs7625RMUGh
4Vah3Ir9XVvb+O8RJK1k7T7YuiOOKCImKB34qZpZwAqR/MsUyLOo/Pqc+WO89TxGPdwX5i4jK2I3
taa3Kfyw2UjHpg1ipM5RWcomtja2+dOirMuIYuiGBmerb2ZX5qT0Oq9r0CdA9CpG46K1iJJs0UNW
Tm1+Er2sbsH8MB/MMTB3gU3OhDGLAxwBGP9CadiBxRuOj1cXP9qOedxC5bG6TVLQkspV8gQtjfiq
At90HPMzNYq9FUGR1cadGEP5BghDv26+9kv6k90iAwdfuEi3wmk1Y5EgyYFGoDHrcm2MFXMLwwi/
jOlMNKTIwfnnAbMHMpaZWlAprxv61xvb5RYktYGQjzHt130IoMznaawsnehDtWjrGOp8peFLrJWb
qiU5hYY3EaYs6kUG3Mvyj4iGXzwZ8fmw8FpEA81AsvUwk3fSghxnZDuv1BBsTA9FWlucHDmT22Dk
IQ00e6JzDi6yrLvq3PrsjVGrTyy0tBiR+xC6i3WxyuluozSNb/wmSM+OHZMHmM1f/MR5oKOLYiyl
ocexhTAKT99Hi6MvFO6TnaHznjpqMN9ReKo7G+laTmyWFQTpGhkdzXGOzRtej7v79Vq+bD7/VAZ8
qGWRBg74ATAMQH8TxzwD7OZl9X9a5X044iIXmHx4mhlQ2yBCEe3kx6YKwfPPifzNjveTDfwj1phJ
IrgTW0HmoADZd6q/oQi5Y5CKoETAzidZCVB4Xv+mbn3fSf/hgokPhauq4txA59Csuhh/KzEzN8SQ
a5wrY3Voa6IJ3KmMD1YWM+ygf/kuaGkRvFvAsejDJw+/ft9+cthZWmQ/bvRAH0dZkHmFFkkSuO6j
RPDJVvXmS3eOQEQYv010++cbRHyoEwEwkhtsMdVi2/Ou8h7hKiA5c8DbOk5e8Zty9Cd1i/hQhoE3
VRDYGbmLYVA3SRDjKyqtz53OT33zu1rvZ9fsQwHGwprl/0XZmSzJraTZ+VVkvdGm0IbJ4YCZWouI
QMyR80RuYMwkiXl2OIbn0hvoxfSBqrLuKutBWlTa5a3LJDMC4f4P53yHaE4GLhZzOcLOVrXPLSh8
7DLAfHKn//6fvznWf1Afmf9QhgnDHQAhcSCLxR62hm5PtTDtjVHIQ99QbBI+AL3LO4vByrdu9F+9
V2ur9u89m/9QlgUI90AD2Yy5IjAjRtb9XCva1myoLKZz1xl3/hRzhefxf1HSWu4fvPq/92f+wwFS
tHW9Qh5ZRgnUr8eaqqzf+34uQUWks6E+ynxFcyAUysXFWdL+JLBUzrulI5iP7ZoxQs1pTLOvERhk
UrzjxZisK1lj7vACyKvEsoPxB2OZSwj5AyRLCXhnffcwHnsNqchLjOT/OUUGz0UyjA4pASovfcjU
uqnKRyxeeXvKejbam8Aq9JtVl5Z1bpxMyNuAkw6JSTYE3INlj5ai6Uhx3RgsyJlNDPRA71nn5AOp
ZBkGP7UTlB3pg8qELp+pwVJkHlXj/ZZCeR/kea9bEAy0z3ZtL+9S+/ugZJVpAGk59TlqOC/Ilo+8
NNxzPS7xdsC9lhw0Wp0eH4CB9HcUFhOUighnlpcYe7h0CwN4DpqoFrpjMUsUFTIXCvytFBE+be4Z
LmZdOc/CbwZva6qa6mIZas9HLUgtG+L9VBKgQDJ5YUFWkTy6cRHPFxVEpQkzzy9hXzT8MaE2LA0i
eBAjn4myXMXNlZv22BHYDm5MTVg78kelfTTYdZfn6gj8sJK7Xi7Lsnd6NosK52gfU3sXmG5YcpMP
T92sch1mBCqyzuaNA9RykAnEjalSL1B6f7qtH0FDTMEe1MFXQwHGyhusR0Sfse1UxDI3qVgPBVD7
bKc7o1ZKL/NUlTtn0v5NBlhG22kUr30ZJ3ueoB+lU/7yCvkLyfvPJafWTcb8viyNF2zkP9xy/kUB
TEcAJ3dj1tR7uWf/iuIGVKI0PwtmEhWt/6mbjaOIvbMe0uQIbvgeqR1P1HBUmvwVPT0Etn+PkDXe
1VNGBDIv0uDOt6LOatwuVbHDePYzcRtB8gKc4jZRKcIRLJdiPjoF+dR8YH+OuPdQwiBaZFbrbipN
MW/UNU6R1SEnVM+b0x1oizBkdsKFJSA/0PN0hxR97sEUxoNviMdkArec6eqDgQoqxYlOqPTFM1X0
S2zP4EXLb8vK5+w8dLejpRO2nNXH1Pb9JUllu+tbRcUYt2/Bqjk0zV9tn7S7us71PbRcTH/a+sqm
FRzYUQrtO7BDGUKGmkmBwcfqCOCxehMuKVduvDK60/I0VtmLj1cN2IKHBKg9BgpxejkNpAs0sDA9
t9olCqWJg9bGH70QVeytWaxX2whe2l7cOooHmpSmRAY3nRtX/8QxkGGNBgfYRB3EQnbae9OBR82z
uRJfFc9tv9Be4IBdsP/Q7tnfvUxlW3ucZ73zHFKQdvXS2HSQUWn5gDGFv0P0bzxOfJ5/yzbCbVII
B+aFO3QEzOvSHMVGy5EKeamqgKQ3y2yPwJmi7+y9hLuLTAaAK6Gsf1G9JEnE7BlDCgxROY5Asmo2
fY1dMUuCHjA8ntYMH8zB74Hgqgy/H7Er4xZ+yMZynGsW9YT1JOL3FPjJLqs8UlpHFZBrgdUM/4ux
6R1W+gnhcKltvWbeGrxRibNIyYwIUFjvsf9Zm6ky8X7m/puYK4zVbYEQyS/HbVviuMhZbJANAmJq
1aQm+lC6JIn2E4AG1wj7qEToK5hUzDNpIgTdI/klwnqTQFsOLTu2d3JBC8w7dEDk/tuS6+ssrC9R
o9nkOs32bgRffKqWs5fTUPnm8NhqrCiRlTzBk/Ap681lawZDhOpWhqIGsddY0xx2KPt4TRwj7Bpg
ktKiBcjcLsOQ06KcM6tn3bi8PSSLEhjx4XB/HtyxChe9vNY9sawZLdTGqtD9eNjiwmAxzk2DdsZ2
vsgi+hX5jbWPKo6DoANHEYzNLxzamLPplhM0vQpXe+0Mu7FtbqUn34yUpXuMPCdueQiTrNo10+zD
UU1SgMvizvTw3SyA8zIxjYd0ahVte0fv7iRPZRu4u0CJh7RIQHGkaIrrfg4n7E+bogDywiyLJ1Ze
lmlmIy7eFB/nrV/13lE79Sc98IMYZQib5h6EAJ4PGySrIX7XfR062vkKApsktBqEFmLNi8j0YzY6
nEPOs6HlwZ/cD8iJD3XD1LhU7R3RdJu2HZLNMqE7MnnZ67F/rIjLYr4wO7tJjs62acUEFyD6mIN0
DdZaP/etZDoWtS/W5H20gTgEsrt2qb5ouuEUcuIGpA3XP8V96Jh62sVLnb/PvABj7t2QepGYB6lk
nNf8RcE4tR1Q90OpxXGKuEZf7JGrFlP5tS0T537Jk3v4Zg/GNLybBYFchA2lUX9nWdYXKdDdLlXo
Nt08prwYv5EXiLw2urhB6W3spfiu6x66nQV1fsxPC9FI08KwAQP3zkqWc5cMz2MAKiEeKJAy6Hnl
AkXawp4Dxb+4w7FHE03D0KVISFibDPsgr4e9z2sf4mROvg3SKe4cQ4rz4BXxSyUqlMIITyBKSPzl
O7sb3zl7jA1N787AyYr6qHkCdLahlv0+AndICSb2Yw8ljnpcbQ1Inn4Ch77LCpgSZDx+mzL/IoiG
9NMGYbpur4P07vtmfGIcDJNahuTSuudsANWqxH2f9+e0rF+85HvOoCNZjN0Ad4yYub1uyi2yjAMh
FwCgu8c/hHrDhi+hxeNivPhGch81Dl57lE9Vzq1Uu0DjY4a8Vf9Qx9M9ZIfOFQeZTd/ItQeax2Ys
X/m96kCRsSucu8rgIdZLcR6N8VR4mGw9d++rbE+i1gG72g7zyr4rOiLWi0MFT4PaZT+P8V4EF82T
OWXYD0DWFDlu+vJV1cYp7+HgGw5BNejvayiVIvRh+LsEFweZfQGpjKyUSR16u8mGnNpXdw6suW2e
wFAALebI31HZnzwUP1xuPBXkuePwyIITdrRTAylW1fO593pmJjEzkmzHtG1TdZonqt1x14XREuw4
CcD+6FWrCOdH37tTHdqgyb3UqfcYWt5UWS37OPb0FmQpiSKav1KqLpNFeI9zQ7lLNKERqri7o3QB
ebFG0WFeLPShiDr0jhOPiLP1veo1a72wN6ib6holzH1AuvKqjZXtAiwV9rRZ7Cp1JDAKcp48NF72
yAB1by0pAIvPyUs+FkZiI0EPuhs2DZmI2m4OxkJQRc2diAScRz19txqwq/N9W15n+4riDR0ynVAr
d3473llF/izUtLF6vZ2BKgIl30zBpcvyUyrvBk7s3mK4I4mz0I8FWwzfhGsOoDXz3nI9gBUPgBUd
K9tByAMw1ViwmnsTgQweOPvNiKhebEjXLCMOA7G8YKlgTlKoCNN54EJTfrcgkc4ncAsn1ymeG8On
ZAG3u8kzxOCFac57YCP9LSjd8WEQSJqJ8DvEQfCUJ/rOaLzPxJY/PD6mTWtuS3LV49LiqZOoXz1j
U3RjjQ0T211SI48CloePsgcn601oKsFxJgzLWx9fU0/uT87cQKIViyPGllHVPsilvBYEceHrwtAS
Oz06DjM6DWOF3NomJGxWawayp1buUndtpj6sO2iNU3+Ymx7T3fI9Mcx36tLHAnvqzjTto1GKU2Xn
aHFdr/1RtBZn1zjsy65KvoFk+OU6doOuGBaSxs6xYTju/MZ/be1ckzQOf6pgptoB8j3jM/ObGGhi
xJM6y4t0KM7dQhy6qeCPWvIRBnSJAgD969no0/ZmYmMk08mqeYCrVcHdjO86zt5Gv72WtvEyNO2D
NepX5UbnqB52bpB+2fBnclO/V5jUtoBmqFNzi1kuiXWbzBpBpzuM4VDDFnd9nMttmYyUk6u8Yc4V
lhtJvlmXNJ+ayW0BHvJUSKd6aHVu7ns+2kfTypx9E0O9H0B/bBrDa09emvJ4FiOU8JxUvmEJtr4t
H5wkoRIlLrHC/9Rm8OODiWAYDrjOfXZrKJKCnqMbph9wbC7YIHmKAuCfhUk2cTwSgIRphVSST535
2bY22iuasnumd8+wcNYA87Cyh59qwK1QWVe8mm9NKa7uinuOIcLw6qGKyb9HgXvvrwVtYEWfsURs
2rriXs1ELNUtuSf1VP7C9YrJSB66BCS2CWacsu2L70RVO7PSbfzoJdXEMeVe0xI2G7/iIkh2ncom
QDfczGZapmcTWfbWNddvXjXqfrAlJU7XGtvWLKwzTLX6c0nwkKHU/Wa31nMGR43+YetJ/bj45BSk
vE9BfhxLb5f44AxgNixJeQe7eiPjeTdTsVpc/nOd7Jyx2U3EBzujez+AZy4Mb1vNLn5fO0T2t6kH
Z7O+QmrO3ifuI58Xl/KVCz2/BbG7TwIvnE3jAP/1NBU+WT5lGPvR0SPY2KCl7erys81wVoEoyreW
h0B8tKtPlDAWgIz8OcqIIyxq8TtK2KVw56zncuM6Do4EqtOSDZATW/AvnZvS6jVIMO85etgvWcXQ
fNjTho9gezm3NYS5yDkprjTo12E58Ntr9TOOOo4g967Lgy0hTAezGw61Ts/EGR/j4qcX/cwz65ZC
C0rhbQTGdK7a6V0593P1HWoPZt9nFXPQRGduNwZu9p1vkdynW2o6fnSvC004A65mIyXuGTZRDr3J
BgKdpPyduw2Aout6NeGO+knrSoOlIGR46d4fcYTDKnGm8YZpd0NMSKjxQ1RGd8mCei+AaLqyehpm
1hQwhTsq+tHHnW9EJA/gn4KHubHEo3DwbTY/LQh7Gd4ldrGEGVZhmldUSIN8U2QGQtSswGs0Iw1M
iXb8IzF/FqDoTSyOmtDw2OqPAEc3Hnx99h13U/y9AE4S2d8dejoMyzRdlLNFrWjdIHPKap5JJCxf
ReyIty4TWJZmiA4JdPIi+3MXOfGwS9iBTKK09r1FuhMXQUqTND8YbvrSttOT8qS7K12HNzCbf8Sz
ZK3GOv0ILVhckWCJI2+Avymiut01/njsPPT3IKphKMXpM3P7a541LwiRCAWKL7plmZv5j3nafFbO
gLQ48d6MxDt4rnOOmMgGXrOr+vkTkcp1iLHEC/MzL+wToI5DiqcQ0diPhtgViEwPirylnfa7o5iH
t2lY6Iq8/lj7JHY6Ef8FCbX18LMzm4emZRY2WTFgYn+t+BWjYmcRH0YxQCIvWSuwM93zpk93iW8n
qGJGPuFJw+5KR8sdw6nlxfNXpj/8rEsjMgpP8pmBr7jqHhdjue+IDjoWMV20qIri1R9T87F2Ar3j
6DnOBX5bVqFZuJR4DBCnv0X0pirvdoUgcDPFOOtP13XbtFjBfpTNkQES6dpZaNdeGCBCZx93zrR5
IRPuIDIrDWNtabxzLGsgwD84lrNnmHkHf+CjFLxHcuUA4Zg4pZZp/7TB/M3fO6bgGPZ4duCNxzgG
fvd9h4bOttkswVk17fmeT7mr1txYt9hZbEQEbTMhn5j+FpY0hMvHC1409lJIiGrBJMPuZgWS37ez
12ZI8MzsAnQkBgFLkalw2MIfYmLRNEkQHz0rmsrQqXhN+ONGCBuyswxKIicprZfOyAZuwJR8WOc8
uZh6u32jdL0GJZfp0lv7YunAM3zXgakQAkRy6nUV2knVY+lh6jBi3+37xSs3duvqZVN4XYJ/q0fu
mi6028loylu34E3q3lKLy+yBN8y1Xj2gA3Ifd739Wcqi58aMRdINz9lUVXvDnRzo1Ja7z2VZnNgj
5PUJNaK7zid6cwyNfHrpQVBSRS+j3Vy8ZLSCnaj5ybbAk7uJ9BGz/5altCO0DxmwApEBeXgxA1hj
p3KAOsdrFrDE5oHHTLeQWWeHjDPg16nCVDjAmGNhHO0Zs4xHkwAuC0uvQ6Kr7efktgbg4Vp+s2yT
J65R0d9SIw3kazAXg/1tKWXN1CnPUiRtgBb6XR1NDkw6Mx7X7FHE2SClClKX8e2kyZZwQTs/8T9i
LZrGDIpXs1uMjnQZSQ8wdlLMv5bZYq6VIgFPN8aw6Pm1QDdJGtXCn7KbSkgxGxsamnQjsAlOZt2R
WV+7bJ99tzxhdtdsKxWfHlKuwLTgD4eTr8mBJNwpe6h1skZczrXvTF+jz+iNG4coNTgL2giyS98A
+aA5UBAU2k05I2lZh7O8KRv88335ZPZLH7G2wC28vJgxevkwH7MgI10tyPIMaAVY0JITSZlLVCIp
pCfttpjvGXdsejFFDG+nqnWZ2E4z6v33vlQRvhfo2k5ykCgMKAWwcc/8eCURzs195vAqnwkbS3Ec
Z8s6UtX0rTRYth1ORQNV1SxZiW2avqkIiy3qdNia8MHoGRuSvDeosbPpyXfUqJ+TIUmchzo3fI8C
GLPvraIBF6G7rkzJMWhy8TyUTGFfGFaBt4lFKW+lAaTwUoPnkr+D1MBW11iLj98sdiP14HoMr3bF
7I/5Njfpjb4as4JDnc+qJgaqT5L5K1hMh3hpx8y6rcLz3m69Vv4xHI1U7kttkZ6BG8+/rsbwk123
XL99pvhJs2gPuxC4tq8qiriu6E8arQgm36aHLo4BT06MSDmqUSCVvXPXxVa15dAQ7422XDJ/IDcn
LjhUOlTPfBgGywvB5pATQ8zLryWZSwruyemiA6a1Gf3KLHrAPEZAEkJmZFDUgtgY3ofKnMEh2Qmz
TBlZHO5p52UH0LDBEmbD0GMp1xjc5tyP6bBlWX9zrX7+ALDFh9UrJo90j862P5p0ZiZD3FMX2p20
QhpKbJxB3x+LDossscwWO/rWFOBf8nFytlHkWw+FrID0ZAE4XpDyfHySVmfvkRsYkuhyG0NYHMnk
p07a4WYMyjxpz6meIhLYrgspCd9x1zHfiXFH4qQkkIF4v5YMwEYZ9h0YeFr8krmYcRiCPHjNGolZ
R9oBZWs7lUyOlWeAzVN2KsfPDBHM+L3vUynprhpFSE/rydp/tNtyqMJ2wMZxyn0X9rkNcgmzl9bT
GQYUGc2LYSIYWlwTdRy4u3giA48c1C1ouLQjloLdQsgJwuWNK6o1aO1bD10ucwikJFGLzihKdUTI
XzC5yQXYZwvnsBTrdIDzrdz+xS0sthTrR9gn0jvQVA5BlJ6jlWNRMln9S416AFC5VRP6rTZdLj48
w/7iiGQGYj1bjfUptdr/pWG7xMiYb1wtyWnkJms0ewnYxnkW1lRJfykQSAiFT3SjqiLMreynoZj/
uZNozoKxzgEyENsdc/mtuuzwZ8/4/2VLAd5696P81f+Pv2Om/M+//yUokL9+090P9ePvfhFWKlXz
4/Crm59+9UOh/kYNWf/L/9f/87/9+vNdXubm17/809d/ZCohn/nf7FHX7//X37f+AP/yT9v//b/U
r//287+fCBX6e9z3n9/4V5CK/c8uKO3VJOJbEmqOz8p4/NUrjBf+P2MeQRLhOqbvAlFkRf83joq5
Qmw9h3xoT5iW6/Gb/saj/WdHSAI+CSCW0L7XBOe/vQIP/3fP+Z9xVIgkXhef/7oQZbrBN/OkA91W
Bo5ne/+wGJXFSCQNZrysw11eAEi9dn4yn0ftkvkyZ48teaiDSYaik0GilUkaPDL3xlrKrGeR/kyT
rbZrrfvmOeZJSAMDt+NVB90rbvJJgXsE/+lhGnW9KSXmO2NwZVfTU2z3YTSo+b5J2AOVaXqlTHqo
vMgiuZLtnhlLIhjN8d1zW+K9e3O+ECF8s/p0PM2ozZZS6Jtbao2vNRp2hJHgVp6y9JLGkphLs4ZE
Ai3hHBuE9PXtll5XfYtw09JeiOyHl7/bbXHnEdPyWbVUo60l7omCacilzbq31rwNDHNG0hjDJUZh
k8QPY+F6JwXijMzFzCOKcxZU2+ThEp2VXwuZ/PVLrdyMYAD+Xd9x25hpfoiMEix5C3I21+7e1EQ5
WrU13Sbu3RuZ70fDa8B3zeWzufS88r6+pY7bkvpUmldbWcdoIZqbQ967cQoxcRupDy/KnXbMist9
NBKxhRTYPsRpN+wsIznBt/RDz/CHY+WL7lqNTIpdhK2nKU5fk2Bo79SY+NcC7Ecfp+kDJ7Nzt86H
//zKYQDzkKf1snEjV50yoS4KPugVKe5hTnPz3Se+qeYxvVR++2WNcfvaEQWiBCQApFBmOMA04Wgl
gNapeOu7ziZgicQ9OBXlTcVPhjM/ZJNnHBO3BnBS0j+w3GpfWYbRt5VX6jh5XUMDn6tsRP+flh+2
Jp63Kero4c+XRNDIfoxx6mxTounuAJToOwo/9wDRlDIOsR1kr3tlpMa1ZXlC+aZPrQjKcUfC4HAz
/eLDH+03SV2yK61sHT6b7Oo03F0WKYn8XbC3YVXfPXU+3cuurXV0Wdk/l3l2IHD57nJlb6qPqDnL
K/PoknxiLt6mI3x3KBbWHqAEzp0VRQeNt/hcJolxTk0JHuff/Lpa9MEgTYulvHH580VkEXlVpXON
rBjh5vrvB1B9JxOVXs/mO+P5IJtTaTu5Oki39qXKfg1kwB7n2P2ShoNMMGabcyepG+/it0V6+iDG
5XuxRn6mSwf0rm2MDXbMgKYU2ENYYxTd+F4TXP6kpv3rlwH+ATFu6f2//qu4cPwL/snvndOZB5Mi
BCY+XwydgKfNmSZHqNRBg5A80gfVVw5JUK1m2eYKQsghFYy116BGk8RVQn0FXXGomm+BlZEJ7lqn
MiGyLwFTuHXE+KpGB4hJbfKaGRJ5tzQ6cUO8ESIfdJBNMYucCzWRY8V+tNdjcItK94r+3QkZLsW7
tHGogvmDgptZxORa0i9ttTs+aSePDhi8jIshUuKV1n/ye0/s8NoZZBgs5hUsmnlVLB2BjdKuF9BM
+BDzw3iVeKYeye/+fEFrVdzZXtzv4watp93YxW3MVukBGNQDStQoPdgU29sS8Vc4DxGRf2buhlXV
2sgEbVTJXSJOTi3tm2McsKS0d2UgcZ9EqAeEf8gT+A1wVTMyPHi0ETOI4H62DpU/HBhi3xEvqwjM
dodLKeAgELOHy4NpUzXMH8BejgH7520ye6Tsjcx7+ashf05g32DxdcIUXCNxpuCP6vrdgbCzxu6+
kv5j7P0eJ38LMbic9aXMKD+ioH0ehuVauZYRUu6FndvFB7so3oSYcnalzN9JSf8KRIem4QZsC6VJ
lffHCNFISZAcDwccSFc5iCaxdVcj9GlVfxqtqtbkHHgc9Zvl349x9lEOb5kHmHWy83Fb2f4PErEJ
otgR71nsmhqlkuizJ7PGnd2UpIR2NIay7NZImgCdvnltej5qcq5uCtQDE6zzKJBFFEDS09G5STt7
UkFFIFb03CU9Uk7XvtakrRPQdMkT3PqZiFHN+sFTfzAtloNRk7+LZHiUxS2J+0PRhSAijXAYipOd
CyYYxFMK1KUShzIXRoBUpLxnEPYQZyipHGHcEBYdWMVDDWDMlAxHguKfvd5FXxo7+Zbe+wEnV70V
uXOBED1iA/d2s5Nf666HD+rm+w7r/yYpqxtFnj4bgEa9vr6Q7cTH2ctfg4Gk1FRkn/CpJBHCJzuZ
N1KitIuWPCTkSZKW20TbORu3cp2VVdF3a7S2JMdWh0DnN0MwZe3YropO3C0+rcHEIQyQhFReL/rt
wqoMWZrmdDL2x6qij12eASn5xCYTqbm9ag9DD+yJ8LBtPJOLkUhN8rYnBtI4xiv6kfFsBZhciBH9
0ElyNXxmvVk+fZLM/UPj/T5KUH/U076zLeoTOsYfc9CGXUdYhhzbM7ANiR7ZYiZJPmFRgoPIbUbx
bUveRQnMsEynb4gYW60iTu9mvYKgMs2se84kz+Npz1wqnTW2zW/KDKGvZuEUv/v0Xp1xZSy6nP3U
R8QAzGVp4hPQ6WNrmd+yKBhCSoUwHipn25XFk8sbsfXUkJLZwYmInF2Oej8bbK1Uu+z8WeLtZ86i
gBPfxtgqbsUYxCdmkd6GRDgeH5+x20BCXrpG4NoBWZUwexrfeevmhbPGt5/cGpKc6VsN2n1yMctR
HZmMTZdi7RQmPEMkfd7KgZCzQP7GJALNA0T93u3M72hi6pfcVz84aDhb3ak4cMT/9iL7ztTMlJUY
2PPPHtRWRQqYmZJROMr6Qfb9vlNGvEkilFNenVo3sHEE0o92HDKth605kCiuFuQbJKvcambdGyaO
w6FsYJVMdUygas4UkztoM45pgDocvgWDg+G1UDbCJHQhmLGhF3kEN9qKhcw4ohyu2nOdsyKVBt7C
1DQQfrQz8kN2B9uBOdOOIUm+zt9/Ki0QiDOzgWlwjslU2MYjIeX1RE+tYFXaC/tQsBflPbng5b1J
YYXAJcU+za9Sty7vW2Q194T4cV6De6bJl35Y+bPN8t+LL4ubJRcCpu4Zfi6wtODzk0r/OJkl1SYA
eCf7jBYFZAEiydofM//nuLS8Hnirz4EbLyAu32DZkMub2nqflClBhGVyiPJ3r3GujsYfopzgrXPr
I5HX84Zi6y019bCNHyc3gCQxLrtqEOazmOvnrvUuxoxydxobNIJDfhLpwHMYfVnSEtc+sfTLipt2
m9T5cIdhOAL55aXlmPtIwS/RMZYpmFbxwLiZ46LlN7q/6456AlsVE70uOUo8GccAIB/51M7w3lLa
oOCzknMCZ2qpyO6a4tDXznRvNV2wRxCZsfwBbtOM7pUc2pAcLnVOmZKfZcvKTJaCxjRnXGqMHdmi
mf20sjsVq6gf42iClULFVvWZPrmWKZH42M7dlBjke9VtKCbFtJWNVD4udz6Im6NRZO11tPv2qhFq
HoixwwY2kkSQKqawqsD/IjBtFItFQSbRDHWm4Z1ZsmPqAIUSsQ5B0E8INZrAdXnffFqErEOFq7VB
jJhrXP78k0McbWcPxwDH0zFASPgyMabbDxOykbLrnLPfGtyuY0O0e5EoYveWR7a+pJ8FumT3259Z
+orHLhrf0Xb/2d62B6eOmDGBc/SMbDtyHcKKuTEdgEUv8J9ixD83npXfFpZpG675lyrrf2UOpzAL
POPYpMYKx7Y2deXUjEHL5tqOkbWVlWA5FJPP3LELKL0ePrAFAC2xPdyrHE0Wh8BU2AjWBh22JbuI
zGFab9oMsVl46w1xi8PTrJrlGDkIkhCJ5Ls6ay7jZJMTrZ0QrF5A7NsOZWgLVApce+RmD1mQ/LYn
IGsRUnLWK+Yrs3TYr/U+ocYY0JIyWbgnrT3aiIngB4dBT2G5hzLldME9sxm9OX4gYw49Y/bTIQMA
Bw9zjbQzfpmM/sYISi48uDPXDum9fCjMzuOE0VsbNqPTKDuUtr6niUlDxsdcNHf+fO94Zv3mY0cC
Y40RI3WbJ6whW3uwDTyMwyWObA1rengoERNdHNBb0sTrg8H90TNiBmY+apYsM4Mznq9t2kbL2eW4
ZOO8U4Ux7M061te4a8NBshaCHUavYKSIIWtrM08QycxRi1s/TCci11AOmz5niwqCW0+wG9D7G6MV
ptQs0/IURWjZUW/GCVvj9gkR2Vvd9PIm8vSvX2o2pQO1FTNO0kQXj4nNAveNErMk/UgkJ9/n8x6X
wS6NoWnWxYVeElIVPP09fExYwKLK9K5sa1CbmJZGM7nXffCZ+kF78ObiixE/ghaSflGu2c+pSV3e
muT9IqkA1AJDqvs1BE55GJs7b6Raq6rR31qWn+AbmV6D0Q82OtZPWSnNrbfkD4vN+lQlwaaahoOC
u75h2emei7o4AXSraT6z1dXWphsrXTFpWmXYLuX3yWjwIrOItqz+w104k1I3GvdOBsGl6+VXNPjf
rCk9e1ijXGufGvqxg9NOiiKOTSUVeY6+ZDPjq9DQ5k9+vG1vaAL4mom6VCdniPLbieA/qkV8K+Uo
nsyowhqX8NRVbPOFJEeE/4hE7wQ1qdLHjOhSnJZjqElS2Ds8TGUU6I09dz49SRTK1n6oCB+i8gNk
U1aXfNwNpp3dZms+WjkypWb0ndA1jAsC7fHczoTZc1fvHHfkkiJHZks1YO4WyGT57E8Hqaj1WnCM
m+kDKtu08XOmw43psAwGMpZZ7Rtx3i43JHldjux58/ETLsaHj65U4+siOQz+T6CHnPScwFwNbPte
Wq8dG2IU2woLp4/gHpgosTa1SaabEW3t37aKeZGqPD6B/DvYkyTOgt2fsTC0xhDP6Zs4sGpI1NFs
kXtATHxU3mKfIoi93S+FRO+sif6pI2SP/kDegMyseIc/GTR7xZAmb9k9mXPN36QKx4kstFW2k/Xw
QBrL0nuvBNJt6tneY79abXjyK1DtO9k3IfP5L8HGllu1fSeGrmK8PTg7EPtgFXIEc279iADboneE
Vh8L6D/GxHEFuGcfRFFx6ZP4PKmxOVgqR9aOVB3CLRSvKGfACVN7ryZkmQ55wqFZC0aleWOzp7Xa
V9tHN9J0T2mahhlm3kNJyYQInYK1+ojmQzr345Mal9e2bGzop+J9XFIyY2sksYUc1mTdcbx0gf/S
qv5rXoCfOXRpyTCfXE+/Et6L3w8yIIV8/s0ZrQ+3YYRf1pXYew0flSnmb8KmjDxvgpmRCP6UdpHT
nzhfFeOQnWbfz8o2uE3W/+HozJYjRbIg+kWYEey8kuSeKWVpl14wrcG+QwBf34d+mLHp6a4uVSbE
ct39OLRInrxtrNn430ofp2LsHXoRBUTVCBtNpAZL4KqeszwMwj9VwN13RrQ8YP3GHTJAwItnrlwA
dMiJOj62nbx/KEdsXxUqN+vMRKc4Cg5nzqDLioZOivq5bTM+9rF6WWI47Q6lty2Xu5aXxvEGNsb2
fYr0cd8s+lOlx59xKT4KV9tQCIuOYttvHFwiFg+ouZMWMdqjO9daqnurL8grYeXewLQ9lkQOQoGn
aBM9OqltbJX5KzXzhvPiVRv/7CZBaesOOIhu1Cb2e4jhkNkQ1AtcB00z8qKYaocetOvJZJzY2rKg
cKIb6tq3nLp4ywEhDyYH609SDvEhqca7ggVnz784RxDBksamf8jyCgEHV1HZ9O7RFi2MNK/DvNa5
m/+TgYmwoHly2xkThv6oUuamIm6PKaFgrtIAkR9nSgVTxYTFtpUXrorY1NmQ7jyq6iQuGZKBZmBn
1svYzdNeFG65saDyhx4ikEqZXUZ58UtgOhg0eU+R9r01sLSsaemlqLE/05K4gfuibKiuzmNt6TyA
aJiZZLHNXa+mXMF2j1uNnGWgs8sdo3rBKq6K7aRbnGuwJJhOE59jbeQTE8M/W7CsZjTMUnpIiXY9
TdBSF1rBLQ0/BlnSTV1nnM6dlBu8TY1Y5kP/w3Af5hY3VRL7GlBfjj/SIGKBWomkLiTXNktuJR3t
E490VKHl27gQktE50R17WYaPbgHNLG0+XVse0yq+6s1JU2ptD97iEjlWk3fQWGNnwTyZxIfPjbB6
mRc6E1J0/xTVLNRXWWiWkKetfrWJ0qI1rs2ENKhs8Ogf2eb8nd9cmtBKuSxPaXzLtf7Jo+OqNT/5
YEN7tGeYcCU16y6e6syEbK+njDRZGS2Z0J6V/Yr0lbjLJzwxkizUoLkxLjNZI/X4BdK5XVfvY2EU
+Dj7vdlX7yzBt4S948w4OufmtVAqwQxRsT1it+7/DLt/9JTGoTJ59XMcQ6r+UmvoNuvvPfFSRPKs
W9/g/3c2vsQ27Q9iZOZDm82pNsZ9WyBLaua4a6QMG+6tg2JPtNLPaIl/F9Uc4li9NQ1REmNSr8lA
BXNCifVUkRGndHLe2KzvEmoqcHMRtOX4V4FkoTO4e8cqddVgpwV6HY0nbw3hWqMe+kx5T+0YXRDZ
HrKOEHZsJM67Ln9LfFca1U11AYcvtV8gChytJvlrrPaLgoTQsLLTsHC9zIqPjOaPiUhpiokA1Ylx
g5nRzsuyVSYZpxo5KwzLPpxSWxKqUsbFz4gd0x68LoEI4RD0TOOVLxlbaY8t0P8k3j7tcr2jjS2X
dPE0VrmRjfiKxx6C5PrM1Hgzl7g7e2PNIZU3typX7bLNdKh9a2eT+BkKPKSpgduX/oNNmqlsR28Z
Gtpss4rE0bdTC30L5Lu0zL9lSh5IMoIeL8o/rc3UScX6uWWX3IxVTR+9/ZgYURmOMd9nbQr6KMZ7
J5YwP5qFGutLmRfyMCdJs1c8TiLv36f6RQ6WF9Bj8thpv8lAoQbo7LWpK2eww6085bpbyuYcaZDi
i+aXmM6j6OjWmbntucmBqPBVDayR6ZTQTeqdxeJwHTHjO0sR+pymKeDlhTjLiD8e/6iZOTJSuOh6
/1gIchVety0yedeTjmCrwYmAtIhjbT4QSX7JcPXM0XOKls/RdIaDpS7CEPcVSGX2gBKsOD9rO3p/
OGzRuF80T+1pgSFWbbbFhX36yU7IF/iMS8HbUsxaYufSfXlNs/jTiRM6O+Lxo1jMTynGy2yzUUWF
eShy8e6PvgqLyn7XRu0TOBFW75LpGr6qLZ60A3xyfKa8WMNJ1Q8dUskwdWaAsPVaVxkVXToZBHFo
43VfahFcG0sLWtEcmT48Aus+OF27HFoXYJlKtprwtlrZAuKd3g2b9Dck9jJN/TBN2GV64d81HS//
zINmNcuXl8p/lcGVFy/HCnbw6whiZlaHmDAxTtkHcj3MpzBYSB8nvh7BMjBtjh99tikbdRblgp6f
3a1sl40RyV/aSTZZj00E48Xg4A4aKrCNmPsJlrdbyf68TqrfMCc0QUSnIobajs00/2om091UdU1s
rMhPrj18TlZ9SvP6GdsQ4Yq5f54B6DquvLMK+a/U0mOrOfkWMAfrvV/TZ1QembUbdJRkW536bNUp
Lmg0t/a2AEXK7THxqKFucz/Q1uBaqY0POY5bAvIkStk6N7G1MDg2nDAzCNTrCZFHU06PjqJvoVhe
LC3VSZgJiqzCRdbM8jKq6ORs/6uYdjhTyP1Z3XNcw/hrYNAjQJBOz9lsPeaxxjWy3mVNsc99urWY
QH3jBHl33P6d7zHIAR7RtDWEOTTaQKv160yyO0wGi/wM9mNHsSDn30D1JFkULFBnf8q+uNxwI4qK
M32MX4gbpOHs5uij7IfFyCpB22HYZuQku/KiV125MZvh0/WbN1sz2O+5HOi2xPeKz2xalmtf02yJ
sjb6/m0NaGVcG0iEap9U8pI7emVAme+LvLLIG3HV6J17bu9b0BA/QkLAdnovqKfqarv5G6VHPec0
jZ4V08sZWjRALZFT7wQtYZLfddMYxsnEhcOG55wrqV/s+Iyk/DJzEgqArVKvtazHl/pfUjgtgmHJ
iDwrf3B18edhlNWBBipcMoE5lw464FZASrUzzNQPOmgNXvMWiSI6Ldgv8JJlm3H0X01jeHbK8jC3
yxfzcXB1NlXMGkYzZIQxoPDepnQJ30hDPRfRT95bu3qrcm7NpYZQhnv+5MhSbrPOvy70E3LbiRwC
CW506PB5GplBhW9OFZjILzFh9UDTDbhSPUNblJNWXx5gHoCBiN/aolzZotW3gFh6D8B2I8nAQLvg
hi+hlRItmNMdLs/PpINbxICZ2i+ybg7oW9T5fWnReEmjYMAs6qNJMFkpPqAxO0ziyzSnwBncZ7qK
IGFQuGWOW7oS02tlaYohS4lQmeJ1rAkwEHYPACnEm86D+8vx6lDH4xMooGPbN0++Mf1DedP3SyD9
5MXoqzcZ+S9uhVeYm+ylkt2DCc/VQSyWCSI71Xipfuc33ruu2gN/tL0r85lqCdB4eDq4/+ZgWPSJ
O/uaPxjjnSLa6zNulrl9ccEkeOs+046C3KpKH6re/NSTBY4f6OiIAC43W+whJDvxzHCqxXGCrIRb
svD5ZbTbkUmI+NwFe5nrVLcRISKw8wUKONHbhgcaPOBjKln2C+VfyqU/xR37fkFv48ZvxSM65MZy
4kMFjwoe+uf6qMdW+dB08xJW+PGh3kLSX+4aVexUYb/7KZaUGqKUZaGq6MsPQxUQ/1I+QlBo98xa
T75B1pTE3k7OlNI1tfwpSWDUttzakftjIXBwMm1eJntkDyJB6EZMezBW0c4aVkkOGkeAYDWLt8We
IOkKRJ6sgweSDuY2Q1LTMyI9tfv/SGL8FAaxyrTWReiw95s0uB3wMjHwzljC+4SFoR4Lemfo8GOK
dDY9/QYkn0YxDsKNKKMdtW3VJmnxNXUL3wniq/uV647a5h2qyoTtkcgmtBMiyZ2f3maJazdzQHI1
YG57pc07LTWfvDWsHFvRXZJiFV/q+AlvV6A5Ba+kQbOH9F57y8s2iinvTjoNHdpMwjS1fKrEYH0V
jxTqDpihbPaFtqLsdC0zCw0RQzvu3ovlMal9rq+GFix5p4Wti6Q0eTeK/gyc7brYGPn86xg33emP
QyI3mrMYB8EbHpGCdQe5nZtyX6aC3sd4QLs145aDFTYPPqWi5GTqLQfVrP2bMxJW5zjfNIrY/LnL
rT7GZjAae6/qXXy+q42S87pO0tRiwQj0dmbRIFNF3CoNbWs6toYFoLpGKzZJDdGcQ1dcY98ZWT4c
DK/8lGsMairROmO9JVHTWx2aebmvlyLbLy6VoalVk+LB2Ep40NzKzAibCQEZbRZauTjmzBTCZkmO
6J1MjKeXBNDMgH9ulxpYYRb5uczeNqMfqFZuiaJjh4MhCSZqE5TQwRnAphyaNXHJ/DXejOqRvOVL
llCiKXWoTWY5XhUDM9uWhyKlDIgLLP5CEWQeGUC8pMwgeC/9ptuZynvG5HuYvfnKP/4j5+5aErIO
4OGH3J+OSa1DT5g3mcexQ3LfiAz0S5M3Gsf0EtXs56baDyMRwjgmJDImN2PdFVqOuNk8dYeBTnjK
AZ2XOV8eetGz+ZZ/iWzgSmv3g8sXOKU8a4ZEpgB40G+NdUTGyQo0wWXslxiXPoKWwxHebQTdc7kQ
hEPIwnT9Q0yFSzBQeByopfwyl+Yh6qenjGD8DhhJiDtq73re+yQwkLoGPYw5c78ldr5bDuYWqHui
+M6hdrW3OO/Ptp9/6JkmtrZXvlvYjJrOZy3GrCM6vJhzfESWYT0RyHZquPOSaNs65n3CU7TobrrH
UNjvZIUMOlKcajkSZ7MqJVcw93MQy2teq/txnduneXvJnWQ72PhmJkZdy3gEFxWFHhacEku6wcED
5PTOHdqLgWcW9Hf1gSXxZKNDMG+0X0oDgJBXnP1YXOKZQjYnujMjTiskZkgVZ8maMc3xzisQRvXW
87VjzKAhMGsZbcZYvChHV2GPrRET75ydMV+yEZIhAvaVQG6vz2bNXm1OL31lvybjMTHK+X5GK4tU
9dRXwyWL2YPyjPIoRXh1VxKTpu7xc7Hd94aYntYzIRNp/26Dr+YA4n/HdXzDPppAuvC8vWaxdsHS
0yPrVzA7JraRg3siyGaBsA/ckTFc2+F1zzTc/gYZhmE/bbpVcgaTz9QM4amvYM9jgSFiPVhEXUiv
2naPOGY6aUjg0Q0G79rVxbPoLVKNYmEb9iOmaF7AIE89ecyKAuNbAwQbIBokO/xam0mzcaBRN75D
9MtDkwQqk2w9jJsFW8/elBXFArjydr6dpAe6S6vABlaAHHJVMx/PqGchB58+sB0yROtlYwR+bi5P
HNlK4EvzFUx6dhkjj6c+abpwHNnbgTmQfGHYpg1jva2IMQX9TMjKX/DbzBgJFkYzjDTSXSxbgqqM
l5lYBpM2fbVKfNBSGzha+wRf74LRHO/KCnIjUfCu4gFTms9POsZEfSlDLqL66Prtd2Z0H0mz4uZp
Fy4q8zRX6YhrrntNBa6bOs+3YIlPcqKBijsMypW7yVfwOLa4f07J7S+jcCJglv5VuQ9J5ad7KkVu
kWEd1rDr0tA37ZZYCFyACwsCXZmfC5Ky8zI+2uz+qHzeHmIZbzcPX5WLj4F/TwmqaymLEwSHLuhE
Q/UnEi5wi2Nl8kkX1gny6KVDQm91N9qYJXrvNEcXX75lC/D4htsHDfX2O0W6x8x5aFz3E0kF/Cq2
hK20MeMlJatmbdmr+EOnEPdP9j5vlznciWevKU5clj9c1Cmx6O3jYPnuleQi83Fzl0fOn+/WEwMS
jCaqKvMdk7jxakj5nWiTQZZMGvvIeRlLl420XxtPvCm9M5sdWAmB0aRPQ5OnY6vTboOWQPNMLB7w
O6wJarOhOZK7AFYLUAFHswcPh2H/nTtldvRl9mVYhJhiZeyGFBtOBPWuqaFp2PMTzi1nPzbTxhNk
O+cSeAeH1WPlOdG2dBeGLNGnaYohrC1sg8LQTjTL4LNz93ru+O/8fy3pFpo5hY9nhb6vRuYbE7MA
nXcF3Vj9xHuXyIww3Fzu8B78YJqf4HhQtAm8Jw5d/UHK1g6tjqlWu3jtlUu/U3WkJ2m+kk5xV0e0
1UI44jQ6ZwzQcjvs1gaEvhF/mLry/byod+5xfLNxx5CgqPeL/07si3OzIomMgefLNRVNYjGuRA1T
88YU2ptfmuZZL6t/SIKBi1jv4pM7ZYb1zD7NNtsNd9iRPstG/5mbQts1unYsm+Z1BL63GSgCItpj
I1ZmJ13+K6bk4HhV96hLje9haa4IiX3Y256xobDYJUREUafRpPoGlcbHXIjbkmNmS3Z2YX60JNEZ
cwpl5Ka7y3JAIRoDMzg5amdI+zfvPQU/iv9yh4EDbQw+sXoVM7exstCZ2iXZk2P1XP56ewxsw/7p
UnIe09yRjPbJYTkj0kq3yB8v117pgevvFiaFQUeICbJkZC4Xc8mfhTa/c+k1t4bbPk1exTqtGDnP
ssfVnbrbqO5f1dw8EincgHh8hciihUUyv83h0COqUwS4KUe1bGUzaainTO00i7asuCBE2Fa81A2j
pLkFyjAP1l2skEbMknZsPLtnq5JXGFx3BUfN2tRO3TJ1x9aNLrFpXHRz+dWNNZz8Saj8V3PkG66S
V8vinG8tn3TSXREj1mDgNsMBZbeUSTRsjFPuP5bMVxEPj0vcH2y/Oq/d6BRypYykxH5kEbQrowm5
euCIefNT+LYznyS5J4pxl7+in966LMI/OOG4idQ+x2cX6DHGHzw43MZju1zNTVg0m3uNK9ZsMAXO
tV9hcuBYqu4q0+e+oRXFpRiRkFHy5/jtw0TlKXZQ96kuUUkZsUdc8o4Vcl3HKOagtzGowmxsGUB/
2hO8ktHWaB1M0vsSwjB9RmqfLdVbvHCRhfX/qcc6z/+IxWtOmbi0c7xWw/dsU1XMgFCEdVSz6JH7
wrGP8ah1v020oKPhpdYGwR1Nz7c6zqmHSE10XpnWn553hLNmACZVlSdnYUYP2JvtuxknsjkLE7V5
zbUXZovCzyaOVLjjYPfZAe/8Zql6r2rtAFn6ag79S1FQhmy1VGJ6ZQqwHb1GDfegvB9l9M/0nGlT
jPIz7xRzHfqf3VjfsLi9ejzX65uQjwTanMZ8g17AkYK0/doPB8oZUrAb74xhOLtQGdHEh68iyg/k
8Oa9yCgNcdnFIw4wQ/1EZdMP/gFgRLH2Uio4l0NJh8+PsxwSjc5NleDQkHi9EZWsqz/pv3MIvzEL
gCnuCC51QYHHqXYUZThL8aW1LQklLLetj+cGHblJ6kOtpobQn7xXxaBzjs/eGiL0mEoWnJPKgUk8
GC9WvDzro7PDa3ynZq6JU/XVdy+R6piYqsu8TLve4/kAPXWOW47A6JH1FD3FIGrDJTnoANWDWKg/
+ofCcl4G+mkgvkxuflRG7sHb0e+JSW0HJKWtwoS6USx6pd/yAhQ1wf7GhNVg38BYPoxW+gqC42nO
yceoBTaWHcOKzKwPq/Xqo944J8SXk7HoZ2UMt4kCU1oE5S6JnpxafWa6/1GnS70RDfjl+m9gdg4E
5pbod2gjocZpMPC6TefW76Wb39Xp8JCYDCYj5LiZz2T0aIQmGu4RCfR5GULRrD2Fb5p1V/WIoNnQ
7Rwm/RzefIbxmG0pAlL31ciMAyP7pm19vOT/T8q9N9aey9DYl8zXv+E77XD5b/xlA6ymBiG7ByXL
3TU5yDi9y0emhumIIbdQ7ZcUND4zTVWuSwNl3B1YwKg98tU+7rpv0+dLdsQn/jQulIrZVI0bKBqc
n7bJ7iz2nF5qz47FKdpzEpvKw4HDm7bcJ8Vwc23vfsR+TM+otYm9yD5lwCGK0bpMGhGfyZj/OXDF
TuOEvOkUjb6d2BoxMIwbobofx4XcX/XMijpNrw55Dk4iFelbqlG5p1vJfOmn7CPz+3lvuD1OTBQj
jZ18JNxo5vZf7TiPLVlHOkETwq3Rr4ukQBIJPFJB/Twfx3wcmncp+3uKd7jNA2l6VML5Z9bDF5aV
i6faZ9OHNRXn4M1rwVhiKCV+nvJX+dQo4onauyisgd3waUkCenR1LozUnX3LVznlL0qj/660wmEC
egtQ6SRbUt9+Ek2btDGvtVFsDXDjnBXkT5RXXPJqj0s6gA+F3MB9Md25k97uy7mrYbgUAHe19G7I
WLFxL/4uhZp3ZpKelqElsZ49uD3NFHCHLz359fs2nveRRfFczMMDbmRCEzXmDy/11JGGeJ24ZnxF
A6b42VS/nN/nwPGdVUoie8S+Qlh5fVLmmCP2TzQu/5TghS1dvN8uHz8vvRuaADpRxv3T0JIVFuO/
yJjdjet1vxilQzylalPF6dbxvXk/zlrJXxFW5ejtjbN5MmewuyPHPt9GK8v7WzQXrKaO/2tb7R8N
MCT2tSsFlGKjk6JllqmyMKWqL3T8/B0HTLVHMEk29eoSGdhuHaxdD3PEVLkEhTLppTjoRo8OPlfc
lWe+K8fBrbZ2ymM/Ks+daext6tZeLOIGc/vh8ymcS8eKyUsmuyme0ptYig/inJi+5wZOgdFfZ96m
EFFaUFl2aideq2JYCsDCRCXJr4euC0TFrFFQSNbd0oIIjhzTPYIzPnOeGUcSRUhoWGroMgl9u1yx
P+Wbmbobn95P+LFU2xrNpWZc0X3J1ro4atBCr6bgkSoJZiS4P7ZO95nM/ncH85z5uhbWTnkHXQ3M
m3xw8EEHcTa9LyA1SOj+0YzGmcr4gWr4UsWXdmopeSKfQ/kAvyDbKRBrXGYzQhFTgts0Y9hmivnq
DveFdDXcEVOKHtTuZ1vV/wafpD539X27+J/0lT7bQDIOnZM/J33zr5xcBGOS6Xo2cBETg71jaAyX
3Rrx0nsvvjabh7mrHmNgY0wDjftaRzxppp76L8/GY52/OqyYQSLaSz9nLxzLuBqyjm9NhPR5wCjB
31WYe0CYefdMdCQRpcrYtQQPydgBIaa3kIk2ijscZq/7znr3N5uZgtmJ9e2X6ZfIManD/X1rXByn
qmA2wtj+bxw+vdG7wCBG46BeV8CLGiL9odHLbm+ZDuhgA7IFWZZyZ3ojtW7GcKnN8kNvauM5Q38x
suatjueOyPz4UkMpC6SGM9ImJG9mHQKzj/fHWAb8W9Z8L9koBwTIKDpY1oQNAeN+YLYK5J92Hylz
XWpFtenxOtwtiwf/zLxZUTwfmlZ/1nzrE0Qh3r4ipyYoS8jMz8a/soipembvsKR9EeP8RG1OCnN/
tS7R5pqOt2ZmFmzSUKiJ5aUurXST5vlFmPW+FNWnVhAby3RyEQyus/4RllC/J1O5zghsHARjQVS7
BdKUYFqR5h4w5CttHPSh2s2tmlEPpr6mAy8/ltryC4YwgmGVHppxnINenw9gVwyi195vY04//Gfa
MADVl1ukMqbwfcuRRuZnx4K5LpqFyaSR/gMSdIRc4G69oXuO+yIEj/BMqXPADEkyoHmpMxMRz3ff
rTT6GOB9Bev/aIzsXqcQU0/ouSQQEijUpH2SsmVHlBEncNJ17YYQ8SGtcFLGfTGg1uWGfxsn5upM
j+6NgksJJ78ybZ7LpbnZg32RBZWX5HhbIunE7UwDn3O+75zp3NTR+6iSu3ag7RlGWoBjNaSEGKqq
o/mnVtummse3M5o7c5RHS4Pf5eOqKCCU2xygB39nwxEIRtEHESev1rGeFhMrXk6MPO7bjUP41EIE
A3fLn9vxyRKTvFniS2pyA4XBbW6eQevgoPf4BfrwEy3EHioQgJWvyX89KnQo+uqlNutfkTBgaSpx
R7NoQaBwGqb6EGM1wKrnEQSZ3nW3ObmScXufcg22E3yvzWzBrsARBwkh5rKUnUSXgwe0ppveEaRJ
7JYd0rA+Lbj6jYQNmudetjc697d3PazbBfqCJvlhueHxb5EFvnELcnRKV7LWfOQMvY/AmW8ZMJJB
YpDwXD5LKCSIeQbaisMposmpTaxT5Cfn2zQLZwsdhTuDX8xHwUUNA5vccvu6+rp67nz6bR3OBmFZ
++TlfLzobAMQVHsGbqfByB+q2nx2hruxFmfhuI9uP6NPV5zLjJyv1LyQ806OJe3DFHLp73bc0INt
EituPPt9dnq6oFT+5nLrDEA+6pylY5QBbsgwghyNvEXxLaaOzjxbR4unQFIzcWf0QD1QVI29bkb9
sffStdKQcm0TX0LLlDRnUjOw9XL7KR/NWl170Z4NgSPLGPWnSTvbHca2TNbLrvD1Jzo1Y6Z0UUic
TEE8HF+o7guxk4RUhLQkPJtH5Fw8hhlqBPSEmgLTkL5A+u1HdvBVirD7MdTTSmzyPAr8amHCZiub
gVRyzlnFmTwsyzEm5yHHRt1ST2+3YqbC2soLnpTYOzFA41IkO+MYdzyvJVcKzkjZoRrorI6E+xNl
OkYGLOxtbu2TomGPUkWxm9LvulNgFYVjfHNmyRN1K7PaP3kDvjs/vxkVt0viJAgWfiJ35R23VGfb
9sMPCNZm31FWEfqSH5FFjbMJKBckc7vH0WPnFIr05VGnNWQY2/zSuAZsqBgDbqubd+zpW9s2XvBi
xk8eNrEg920N0EajH6m/YqRPLCfS9b3o7DrMyTWeHBusKwCurelyq0xor/Qy+QSBVuuG+Gr5wGtn
a/gTc80IIYbwUg/5MxpST4GWwiBLBi6owbkFUUIzjivMN2Pi0Ca6FOBePu0BiPD0CWU8VnpzbKPl
Mjp0WhOaZYvXISXrA2eGGfs1WeW9UvbHnFcvmhZz48j3tdKysFWRDNcMrg9ed2NminnD4HwwL11R
4q5+jWD27jzsfTgb+/Hq9UHdN3wi7vCG5J4Su61uPQe7IfK0t0Y5LJ7fmuVvBf/w0BUohs34Sbnk
ZuYYSZiEKJmZOXuXdqpT5uHRgzxzXzbTM6bQGJ8gjLkJdp9vDTZOMmArxmS96Gxoe6tr1MZ3Usx3
xXLn1EV0nR2W6JqD5ghN4Yj8jTEjQrMAmZmTfTQ7jiZGMXzoA8w41T8pK9rTg86LolFzI330FRw+
t0R8jVZSHSobONI8kHzp4hFVdnj0pHHzcEkyFBOPvbF0oT/1/BDWBqImzelwaIMErGFqT0/rytT5
xOG+8aGZffdgnOEgfzA6ydcOrA4sbkwfxohGGqcpfhxWP4S6U5WXz07ftHs4mviW1nJqkWWoP+pj
YTJHdEe/GqzRGyvhA5ApH4XWV1AfY0wZXTo9ugC3i8x/X6hfmfT4wTeGNzUx983XFYNbZKdaRZUo
DIgGl5a0/hjUbfkWqd4zpH5Y0uVQSv2K+vHLYUrADPO/+/JrdgZ8dYv+6OQJnjM8f0rQaWJbyNXJ
9MdXONMT1T7SJfwsE/dbK27CYixAHOHURDzTjsfvqU3yyKL3hywRYnXdexlfMfgK+5oyjoWUyIvu
G+zPhr9cZMkeDYMGYx0w+JCKvDI0HONAFyxMXrg7J4+65lLfFpH5RvZAhZ5BXNtkmsvwp8mzNzsv
Hopq6bd+E9GEZMxvReFfuQzfdGo8pGCXf3dnl/TvdEN4ffFrnpEe4V2zW1hl5lQGhs442ERnKiil
iGr9ubXVTa5uyC7KvigvebbaJ3/CksW3+txZw1vpZIdIls/Zgh3dhIAeQPguqOmFuGoTd68ATgk3
/SoXGZN4bm+VvYUW9lZztwzd+YCbdy8Uv/Uiinu3rYtdktkbF65DP7V7Q7XXfPn2ne64/kaab+IZ
XF5FJd5cl6msM9svIj1iRHvFdZWxAzfQVHuuJKAdWX+YBYiO7vLV9WI7z038HC/xAyTycBw418Sr
uRz3FFRvN9Tp2lZD/A+em2cM5zhaftul2rqdOEBGaqf0h7NLgYBDHza9FXFCxB3Gp70sZ2j6M2Gl
x5nIreniJZDr0RRHzzT671CZOK2azcEpe5/RRxBRJL4lS7EOXNibjMo+EZY8kqpFzO9vMWVgm4w9
23VwGDPA2YGxYYy4oplTDhN2ZO8qcCjbeOGI6PHyr06PUcz8anYjSSjOgU2waMsl1wl2pP7V0sTe
amSxsYirLLnL5hp5V86ablhAXYtb9xXMXMv48Cx7xF41JsOhmbsPWIVfxggdRbAFwnExLx2KlOd2
ePWB8OOg5yfr8/g8mhdOwODadX7MOHdPdJVrGy2LH83FT0MIQZuZTWeiiGADuXyNJpCmzxiW6cmp
aNvy0LVF2M0Z23pq78sk748jsrlXhaYh22cb3KwZBZGgKySP323N3MusuwfLIHc0f747evzsri+w
O5PaGayYPmNz15YO8yLjnMKSOps89ySJjV8VIZqa52rmhmfxJacJG7nQ7Tt3pAPEYmXMfH8v0u5H
5fkr0RIoLi5LKxpeF/QUW2rzafTKZ7Kp2Ma85iDo4WK0VRzIIR4SHFGRZTaboS0fmd0GyqJtt7fm
oFbomsy13zgrck9ti4eBL5TzERoyQX4G5ijhce1fU6M8lrP5FlmTG2qDfqjZxIPRye/7RH+ZMaMN
jBlF053TwXuFzMwVuSvxS2nfk87fWKhC9chURI7iORgZRFCE8xKhNGixsh6og7p3Gq7Dunmjt+01
Kc0nDntnyX6KglwcBGPUNUM9GagRvoMGM+KnYG4O/6v6qkXn4FnOIMoNZO0KwjlcXsntJGqj5/7Z
ZL1gc2/enJi30R0ZqvDxcKrljSRuDB0z3fnO9AMCl1V4aujeE9hYRgO/dIVBoOvZy7yScF1fVPgz
ne2om92mpRFpk3d1tqfcihZE1d6Xo/ePLUqQwgOTtH4lOnJ5kFvl8zJgPQSlhIccqzLMmiOXVG7y
lXNE/ltLhYyXwe22Tga3b2oiSEDyi6M73iQOQIBXmQjwQ0WD/tP/R92ZLLfOpdn1VRw1x28AB+2g
JiTBXqQkSrq6nCB01QA46LuD5um98GeVXRkORzhn9iBzknnVETjNt/de24WarY/TG9le6HuSvLfO
TRWJAJzjHuW1aBt97dbdbfmEJiyGe3N6c0d46CYkcA0dBR2XPyLmua7U+Z7J/MzqoK/TxNIoQPqp
8DNgeY8m2na6vQe0b7SSa23nG1XlOoPs5vj3GlwX08DlFZNRiU0C+iflPdl0Kxxbw/bJNjFDDOFB
jef5uy2n74RWg1OdFmAOo/yqNC66mr0pgOoWOrjDkitttFa7pqxeRoxYG8PW4f9UEAnD8WZCTzCI
Mw6NffM5/a6hL6oVDRQPYzu8KQVTvpl3wlww1aTErcjbs8Rc4hpkKbepmzZwGYXSB5Y/N7AKbKZl
oVTJXShB8/Q4g+1NKOKqk+KS5lthtmiDOgMcEdbgC6v4rpXGI5183FjFTBx/8F7I1RpE8iCN68Xd
MW3IuGPxRc8IT19/oEIlvumu+mjsiCqrCMmm4g0dYkUG3u3Xg4ioRSJ3v2lb9xBrUGqhliBg8j7Z
rGxl+YS3zOTgP9ybjqN+FotHzspyq3F5lZqNqYM9KdIWUzShFpEfoUMBvyysh9kQjzqFYGDE3H0c
c1cvdG7003hOrOgOX26Cqr041yG3G2SqUJaJ1/LMMX51ueRdQ3y0dfZkmS9GjefeiijYZH6ACs1i
XahLVCJWd2PZbvtWCIbrzA97vwQUon/o1GpAnOdBd4hFj7a7LXtCjDWjZDv8yULGRriXRiwpcv/3
HzTjCNGU4pHD+D0cGLDgwwUc/NlmYCCrcfoIQxZPg9Uw1c1bR5xakHCwWWMWwSEafC4T7CRNON0g
AIxHBOF9qawXjtWk33OA0LXmOJv+0s4W5qA8exK2/9vLOhb2gXl6d84squE789sIyR6b/vBYOjMx
cbbRsTHPeYuol2a3WmPEJLi8rU3V3mrTPaf9tG0EocTSee9RGVad3z2X/YgzJk5/N2aen1G0tVCd
WCCWJdHWt5NC3gRYM9Vsy1VlWTttdhjRuddo4nlzQg9pd1B3+ChNMErvFzZVPbAz7dSlb0ARiGsD
Q7SISprM9vE6zQGXdLWuuBsELWNTn4OmZ3Fjn8Lq96CPmA/ihjltvSNVDfx7lvamxibPQ/LZU+63
Y/XE/uGeSS5xZjEEUy7qDywnvRYdR6xWeYGdq5vZcspzkpK+szAKCokTNUqia0TicMrCNzLyJ3RM
Iis5l4k6eTXm6Fk5PhsypgLX8D4J9T0qJ78t/6MtOC34Wvq67Bv91mw9a8OE1GXshAobzSdmRAtn
zURyyNTNSiRPIA0wm7Ko9l5bHj2teTXy+FBNVIm29i3rhB5UrvmG7Q17QvZYGxn6Bqm5Y671b01U
t6uspWlyNvFjdszpGX1sardIMcK1kBoon8MHs+cxR//oTtSKbTz04lUv25EkkfzSI+KrAxgPZpqT
GVSW8xI3CgOUiF8xHgYz9mGmCoh4CcZDpeFWZtDOZwx/p68YM+YU3TU19pblfIVhZqg9GBazvDO6
8dcJ2QVuJtjuE6v311av/SJm+jpQllMl5k+GjxyTVvrlF8XBxz3CBaSgeLnPvo3GfiuH5Brm4Qez
ex31zDhhjt4kmvfQA0BcITD3L5VCYhL+6K+gvNxH9TonqqKuRR6KKr+QM86oN5AY0Uv/kY3hurws
3sCLnQEhxk0Jx1el3wWMjUATKWZN91Tztfsa2bWcuUswr1iODtGTmsXeiBEC/AUSsSiDpt/sLcM6
dCkg0/KbFkXwvR5jDpDE4TisMppzAqyWI3LDYcryCif4k++OzbZM/TtMxGiznAQtC15likLAOZkm
oXRWS+QftLB+Hjo2/FhkL00+7HLhA5ZdKJJhmiHxl8S4OfavbRc6TXIsCuMdp9ZHnrbxetlvCL41
Bo7TUec2JpqNSM1T5XNqwvqJz2gp2mtI58mxr9iMCaq7mrq15XhyIz3cL19KG8aM02uxNZreDEqW
Nnx4p8rgb7iYuHVvNd41HI1UchBX9TEcd+V8E1A7eSmoTWGc3i/g54oYK/JL5IFu6O9anh/IZOwZ
rJz0EZVVEHglo04EpJyG9ehlO1rtT0OdOdQYZMhbvfzqpvnMGMIOcIbDVRjeylLn9yOC0sXZfsxI
K7U8XDEAEQJlnFe0tmRjNcPAnCHZMocRif7RacuI2yvvqcY8qyA0rQb9Zs2VjW3ZZhBSNjujMF4H
kb3SV8t2sgh6B5lPKEjGp19Ww8F0YlJFEiy2WSNN86MU+cQgSUsOduzGWPGdcxGqizI5eHYzNpHY
uZBYQ3r2MBVzA7kWNn2KHPNKw/tmM3vi7Lk3u5g5ckwAw7DuU7T0wbhAYSYfP9TWUBW2ocoqVmya
nPzSsT5iJ143sjphpAiARvyamokLbviGLQ17pcD0hnyLC/nuzcTJdDK3a09PHimDVCgBIZDI7kwG
/z4BBlxt3EdN1kEp3V1Y1fqubAbGiyrb+eGMpj6NR+laN2IyBO1944P0+XdWVmdN4ss0JYTrDnWQ
O00jV6EjnxOGaEHROBMViTxYXYIzUt17tOo1nh4GqKbRB4BlCOXajr9WuvcpmyL8Rxfbv0QVfLht
X/4ZIfj/JFFQgPj77/+J6/vfgIKrvumLr+Tf/oMyePj6939b/sE/QIJC/4sYgmt68CtNy9Mt2uL+
wRE0vb/ACAqYIKblCDAlUAv/gyOomX/hfDFs37OYZTqeq0P3I/XRxeAHrb/gCrq673iO6cIhdPx/
hSRocFz7J5IgpSa6yZcSFl/KdT3YhPzv/6XUlx+gYVmv3grvg/nMH13UsACE9WA3zVPZ+ilt7tH7
3GU3c0pZeWzmPqQdjAhULrYTPXSeq3YjGKqh0YGL0Qaq1op83dOdREsnvRXTWP7xy2Fp9SEtUuJR
p9m69PIDnS6rWjFSaPL0acKUVpgagdqckGhZ8mSLGCWQnBrHSPcN7Mg16sjBk0e5znlzNCZm4VKM
5qpqi5Pvh+2WiXC19m3DQlnGz9eK6YVGt6vu4UdCrU9P9Bi0DLTNUO2qIme7kgDycqTCmpooKrh3
SFDcgNDwt70iH6v5VPmJvj4WifFmjgIno/tih+kuBS7LHINIsCxm6IdLgLU3AuVRPhPPT0o3btzJ
TlYsdHxS4z5zu/U4AsVyu/orTcUbOYx9Zy+2egqHBJAq2+9ihl7ARcJYYfjH/DY4GGNgyUJZMYdz
FvfDsS24cTr52u9b45cwLM6BGfQsXAUPbQqikNfWviqrCVK9ehaTisgeU06VFf6z4yJDAf0ArE6D
6pHSgcNkuD+QM6odj8jvMvROXhNZgQP2m5DyGWwjv7DJiAjZPd7FvpJrSt6+qi/wIfYOvNdaOt5z
zC+973Uw4CmUpSUb75Gjbddu3+JKks20zfXo4Fhoc5Upjoj6BHQjsMNagjxTd/sQrmmQyYxsIqP0
arrYqieKqrTDcgCPB9bGJFkKnSDMbSx7sT2RWMjbFxetwHDNx6HVkiAT0087wZDNi/HdyFr+Hxj0
pQ+fMPymI/no72XINUrI9pwgQWtJ/CeO5GWYeabCaSng4eKWUfe3gV9650lqj3NUZhc5j8e0786z
4y4taP0O8B4/fCFJRjKf7zAXYr98bfLyKvwjWaYd9cJLxcRG/8lxcSWcyztOrsWSNgxD0idRlJNO
6Ekg0ufDbd5iyt95VGxhEzRnfwuew2fAeVjiq7ObPA6IXlu7jW5Mkk6wmqetrXUPSWK3B9yAg4Zh
idEFY0zXv1jKg3hVPMe69gCLlPipA7dZfvqpOa0Na3hDsSw4kRekLhlMtIB79+Eo//iSZEHCxSt1
aMhlTLKiZMTX8NpQRrxvGbincfbUSMtZDy1kTq/yP5sYl2RpAaPWtfaLmMxDnCKCYwhjFF/8ZJ3C
a1jNL5k3UPWWM1Cxm/aelugYwBq5XoZJT/5g4AaJH5sbXbl2x5YBLI6rFTOJZm22Syw91X5RFsib
33CIJsTuYd8B5sHpC5djukWs/VW5rANjCdRzajCaAIEzVYPtSntKf+iqajdETDribcTPsIuh4Aqx
w2CZ7CSITD0Sv+fw2Hg2zdcRefpk8VCVDu/kdJgoAX+QWrO25A8Gdl5PDMXlGP1qE/DIpXbjdtlt
TDyP6yi1doUj2ytVdy7kZUCmFhgzTmVdZYc3Y7gkOUccpv/wyBbocB6tmTR1OCIWmWfNbttvqwQL
lVfQtQ3xydPd5nWkRC1pTjUJJWeqHVg3GDNDkjJ+X7F+eD5daUNqIDmRWC0xR9LcVrICVNWrCgmL
NgpEn6S0wqLxHi5gj8tphmowgLcH2YCbAheSbcTFtm/Esc3CHcGSE5BAhRl1ychHxiaXSofZkD5M
ZgQ2suq3huX9ALzk7geFmfnSNSvSYyKMC05dYislLL9e1ZTc+G/+qB01oT+mc7Tzm+wbHecbOh3e
hjD71VvpHTDH2Wnax9goeB9NB9+QxCA12jZCJMWzGG2RNvrqtzUxkBMElaBbu0ECD/tBTMV763GE
90mELlEvbdc4+ZVIgvNScX/q9PoHd211M5xGrMQxzntvVy6Bppb6hlE3um08zL8L60PmBDg6UyI3
9c7F6pJ8JU5hjCECLxNl77i4RH0uhDxHbfnSK6fbx20VGKP/k7Ylyaq6hEZiWyz4yzXAPnILvUgG
Zhhfk/ccaPgKpxBmVHEfHeOJlQYqLcoCybZ54COtbUu79HnsrGm9vmrwWFc4qT5Ef4Sh8y705i1e
LvBCNsd6DHH1xEiEFWxLA9zUOl1CMcI6J0rdxzgBtjLB1aJzi+l2b+59qDENYz5DR70codYCJio8
ukTIlxI36jzgQvmzG2vXCTtEMHVQJpLmzdS4w0gn8Q51H6L9Zy1cX/fFxEtDCArASFUd8zDlYTIQ
hfXXKOWtJTu8LkIr31veodIM/1X36XzHvuVg1Njbs8ktrt90UB1382BsNZ13Z2ZM4BJg1xRel2wm
U1qa1yKU9xlPw4aqh5b3hpGZ0K1Al7W64bUxufGoeWPNRCtn+JQHA5SghdnMKbLHHD6gMRTOU9R5
W5WO0caYXLygRvFrnoR3Nm0QXZOG3ymdrZtaeqOhvhTnsixtMlMh1kFIsw7QMwzyBe1rh6Z2IxoM
p4uWQ67Ri2yXyRiDESAqOKc0HoFu81O4NRST4MXh4zOGcK8rfSsmkx4c9F9/piRH01+70YJXMRfX
FKQTHxKHf+9aAsqyccwxz9DeBo8pS5nmm8Sb34GmvBd28mVP7B5M33+0hLQdDIMVdps8nhX8Eipe
BCNIsDc/yhSwzjyjX6O3qR3JOhMIHB0hCU7P9FvntGGy2j6Mvf0+1TZurcGk+5PjxRx52wz9cMdf
5+T3GvyTDL9lOfcGfkGRnbnGTfhtwicOrXQbV4fSD6k/Sn4B5Sl2XJp3Qu9fzIGgu0YCRJpEoTA0
bEhLlbvUcQhxj3ycxgAgn+dsReoamFxYPvoFD1pXm6+w59gd6u1syNvIY4p2fAYN+WZj93mc96oH
L4MtLb0ZFj+443Gu1HSXQHZHra4zPfQ5myaYiC0p3QMlDMRxm0w/xX+iUsCE5lR76CPSUSNySxhr
kBtBiWADSg4pUZ9DqkEQGPXXMNFg3VNrg5N1OjWiPKjGzgMrzT+8qX8El4TlkUJGtm/aZI15RLyh
58+bU6jYBb47YVnz1hfxvY8b2NaGwXUTMdmI/d8xOd0Ro6FPuJ0yF7oxUfgX6wThYhDMqdfsRkwR
RcKQOiawtDNns1kjY/dUQJ66NrllSQ2RrhgN3DYiPtYcoGxrCSOrmPImW//G5nUARfYEfh5zkSRc
wt9k4zBJ4WzKZtuxDWyki0PSbkKNZEDCmB3kilOKJ1u2h7ahHL6sGIzhi7wxn/nTCXjDpFt2utU8
d1i4tcY7AaZm86nYR9KOgFcvEffGCIyAgQRcGu2nEmHAIFqQi3l1cHtGTBD3hmQ0JIyTnTa3zG5u
si1f8c4bW36HBK+Wc8vLutoCzDsYowM1ynE3lYQuzJ5PVjPfkdSkKsn0lg1KnYF0MOZd0zeU/TYN
NgibwSTmO3UqRbvVWM/OcmIyrZOE3DER+WIZ0raq7j5jlZz4KgiJsr1EFsYyL6sILxUc1OeImaI/
EtOPfgOD79ZOb55NC0NvHOXNPukFoDeveQyJRTNhJTfdOvEWImEeaD4eX9InXUO1laZDQ00t41xZ
3s2S3sNgD1A5uGukbu8An+qKoBLkdLX+D0vEBdwvOTDJLFv3rc8iJW00jO85Vspd607VGvscZ3q1
FRTDbDzHfxrK7I5V5xIagjDqMk13QpoXsz8ASrdmg7vbMKf+wTySGul9/6rS+sRJAw5HPQZW0tG9
gjhpE9YKiHnGDMlPCcepNTWZ2ONUf42IchCHw3Fj4S3skvGGnfzD640KB9clLtULBBowNnVGB1nx
KBoLG3Tfuhyw2i+/Y2w/OTFjeVN903j9oZWDOA26ixZimo+NzR1SxfD+OqjPee5iWG0BTWTRyXRC
rMIDWUOdhhQ2Ku8l1Xs+Rwdv//xjiJ4o+dyB3AaUa7ravtSAhLce1iP2jyXoYG5bAVWif8bBbq5T
8V1q1ISWuDzWTpO8miVvJfrYLpQx7AE+GgU8azH9+rwwrWkEWT4lQfx3V41adNbuqGPKWanyORmZ
UXGABBQ/FxdjRIGmnxsiQhcAPxvXRUOu38GXWEQTh7RZXkiVzKQQyDx5+RqnFyrRXANEU/lharQn
WuaOmcEuzeh1XTrPXkMyAb7YSw0wfT3YHBCYYuPbTcmzqMKFDO1a3w24+ZVPuNRL4v7s9sZZylf4
MTTD2NYbSHFoM0DIqLPsT3PVJBdEnMDusydCFbymHWiU2kTWKmzWPSKoeWp1AJbqQ4VKTpDCOoDM
J//Z9ziXeoPKKxKGsr5byBHjMF9jQXRXGEWQLnoIjzoaGpW8ugoPc+eY0Oebg2cw28f/gp3TSNBV
T0Lp3EkdKAdkfB5jTwNdLfVH3fWOluWY6ya1SrxLRE/JWoR8MEGzVIS0k/8YJxcXdWLjwjNMWnZH
FD6eumzj+/2pF9175OCZ9jMWJc9fOQkmFHPR8rFbD9EAlXh8TAf16MZwxjzzNWdCJqX5k5v4WMub
w4tNNvSgEfUOuxbAArhAJuTiMNIB4E08ioXdXW1gauT5VmBPQlqc8Cz//d0rznK9nrxWMvnSIvwz
Mh9guSmH4ASBVOE+RdkCZ1C46tSDphNxI+ZJFRCje6VTNDe7VjC65mdKTIKD7jGtSk6KDlXTTCg5
HuYvdHMRbazVK/6lLnCs+kFvvY8kjM2tk7/rdkyl82uN5SxQEvVyyb3bjHMI2I+8nyJ6rEc8mXUD
CziCselpxcGrnU/OPXvDKH6XPj6t0qauCQomnKTeoOENuulx9ikZglTf8jSNAGJIb+TOzsBlYfbJ
Vo/XPCXPMG3PBmWLqNzu1sGGmA1oQ9BNds0gisAj27caq4aBNeZn2oifiHBs+TEexNxcarM91KRO
ZJc+tRggZqv9alTer+Gf7/3SuLaNfLIk+F0jye5113xRKwZ5Gk2FcufIeY5mJ6jC8SUvxDmavgCg
fPV5Ra8x+FvKP//g4jrTLLTT1fyTLZLfMNdrlVUnyxuuxJTXdZO+ACpirE/Vj9W+Vl32Pjg1RcTp
U0Z0tunar0RwoQ71vdIzM/j7K8T3NjXfPTH/iMTZoikCs2vaN0nGmors7dxrrAAwbHSk4aSlKymZ
P7vcI9hhx5dCt7fLj6DpfjCk8qKK7G5M3JOtog7XNQgpeXepdZ0kRZEEwFrM6ZxHkqB15COwCEwk
2GmEkb/bFNKjjg5bV7u42viSOD7HT9O6wQR8ouvoUtnxXaVTtC4l0TBSKhvXaF+NqDqpIXuSNt9U
OBHNjL3DcWSXtqA4ZwoaUwKwLL5x84Nn8eJhTQTQSQkQk5RK3W0zZGmaCTz59rNZq5flt0Ae5mnl
cNdiapsb9dB2+RMgZVJO1B2iHbeO91bPnxbX7W5sX/3Owyue8aoKPgozTa+zWVLJjdzMyfBuQcvq
BZBSuiZ7LIQQ6T4oVwrUzJ9Va+3n5fdtWuD0YXLJ0/TOFVisWBcWLJj/kSXJ1onOkT2i8IQmn5Ge
7vOK07nLmWI1KfwMIeHEyaHwVtOvfaf9qm2YCvXJcgjPh1xkcKuyqNX2Bx08UBGK6CLV0r2I/Dzy
ZoFnuMQEa5nl9eumNd4iU2uoajXb9ZQjfYziyRpqIK9D9YZRMV/hNUKCd0409v0x4zggTHEJ8VkR
llBk6cqzbo7ndlJ/WqIPKGKdsZ4nAMAsyVTrTJvStdNNF8ZBpJ2sPL/UfvZEmeMXyf1+jQWPdgI4
TjMsSfqqWHo8TqZxNYDuGYNxQJbUq3TcQdYk48YbIcYfrmfbdFQvVtEaKzs5zh+Tw85s9vMVjvhZ
6foPoavPtERDmOmXRrwhPAza5VJY/KEBBd06CQ1GosD5/CUUNXks8cAvSRXrIYNikqLXkka5xa18
tErSwnb24TvF9/LxuX7xZxD8tas0OlqYj5qWk4A71veOGWSIZkesqXvrZYNjptJ/Ccl1lenAXI1X
HkXqTJX5vIA5aGo/AxY19k5GheowLdzKB6xp76xNI0UHGYBEQAH5cdLzU9177t2ntDU9Ewgxr7xq
lCAvP+fCRNeR38ycb1iL/pLlDukZ4oQZ/kR91LntFzfPnt5rSz6Di8FnW5egWFtiZBqxH40RDOk4
y2EyxAGoqpw3cpUlTvTx12SDjfhbcfiXxJT/jyqaXIqR/s+Cynr+/oz/2/N31f/Jks//qqss/+4f
uorh/eU5uk7T0j9kFVSQ/9BVDPMvxBFjqW7yheF51v/qZ7KNv3Tb8zyQ6Ibj+UC6/6esYtHqhAJi
UPPJP7NtdJr/FHz+L/qZhG6j6/yXfiYXjcynmdWHgWL6QuDE+WdVZQZ56XHaLxbuBh22JibQrihO
QzvCTqq8w9DKij1bx46tS3SWX4xH4zUs/5nbQM9S5JHviMp04n22DlGOqttN6IdGnh66zg+qOL91
mh1StZv4FEQ/S53Ug60X7+mz7Q+fdo8NwRi1J/7BSc/lwe0ifDb1REWoZ+JyLOp9bZH0Kz0bvgVb
s9DNl6aZYLemdFHg2CScsik9/aOPIP2REKAXwIGRgK2nNyBNlzVB+sYqPKJJyZWwu/1ccI2JzKpY
xZpXb7QQFvY0FlzHQ+bFlbq6MxMyup6Oha2D/kjT57mHl5W6+SlLGxgD6Mw7p+3ZxsKOtqaqvbgV
2xXZ6tyiDsbuO7aCzNl22TLpRfPZ6KGCSexzYaMaApfFKN6jJdRsu0fHs3/A3fTHvsp+hUb5xb0h
x/EU/3DDeO8q09wN0+xQc7gHqeZvIhMDLpRCFnqfbPOSgeJuGHaNCQILs6BbBpnt07ULMc2f8ADV
xvxHQgsQOX6Ewmspzh2POJ0C30Q8RSZ+J/qzDyncLL65RFg7aTgcHDEdEHygU2npNPK4LStZYLE2
DuEgj4mPYpQX/WubEqYvx7uFTOM7HzxqoF9j2u2bBtgHITAg2FjSpwZwEXt9H4FczkPvt2cRQClT
4DssnU/h0G2HBmCnaLpV+ZSlxi1J0gy6jLnQ7Io/LIEJvTjGsxzI65slfQ/Uz68aShwpo8s4CoUj
jjlh4hRc7K20K6+Lsr3mUoPQq5J84yb80qP/ZM+4SVQ2aZtZyH3oQ7yaXpuWKvKCOTdGn2WmLo+d
QW87f2GKaYRi0ulEmyG3/N3AcDKyawIcpFvp6OSptLTv0pHka45NN/yKTLLhzDK4Rsx3LIRHvV2g
ML56qLroT1HE55mcJK3p0yHmWI7Vk43JHaPfVcY9GwYCh9aKv3aqxgt2+oNdjw+RWV58nGU7mDXr
oeK84gn1EDvtzyyiS2hbewZVqR6FByx7RQSfEzEzYnJcvVczSQCZjeGm4y3PQflSTM1NryHejJlW
X1ERugZVHB1LJwoMgW+gAJ/dh6Q1hWaVq7ZO9jX/0VNVgTDpDzVVXYSznQUvBJeQmmuqNzjWSPMt
AsOiyOn1asYxyl4NdCAAn8JobloMZhwOt5z0oAVOBL1Jc/7SuAtyp3au3PowrFUPtVfBU22pnk8J
VLVc+JAFPUSHhAWAjA0vvE2pj2m4WWDHmgRzrO1Hcwn1gs6l0mg7f2W0yR5Ea6+rhMeJ6sOHKJJd
UELvR6N10C5m44EgzRPRWoSWo2pcY8vIu2KjhjJXAANP3IrZzNkZc+0SjedIr4wHKXto7327b7P0
6AiadTU9J4C2gKFbcQsxEO+T5KVjzQt04VRL4PL3MIcBJkGdsSu3RMrnbwAbgcC5YKEGnKHEp4pq
N5gF+MymPyZDq5hYx/qKc6PEmLorolBC7iRzPmO7XzV2dtSnATNek3nYJadrns8M5bFq+/j5lQWV
xjCLvWkCK6UBgZHHBxO6EKkjCuQ4X3mL540begcxUjHgagICo2VQKB3FySYBD7SKExJ+Ydu/zT5j
+cx+KdyGvprc+1R6RSjd726hTlDTV/uO+Vm0fCiuF4Jot7JPKabXMRy4ZXELw8prYL4PGSj03Xik
b7xBhbMwFNn+BTf8J2lv4oHmoAexIbUXPbI5rr80k9teDRWpx6zqtnrHkNdWJvUdTbmzRP+VYxcM
lPJTqtIyyKUj5xqwk/kKzdAhdMw6pdTw6uCjkpFRBW5KVLEWHN9ZBiWjd2oN3BfINC3vu64xcWk2
mkc4GNvxJZydM9Pbft/E6slktkTzzqKAWvRqc8V37Zi+F+29m3GIioGVV0GwX/lm9tUPIHsYlmBp
hT3vSwvGVD6enNZk1+t6ZvJVd6hLH7E4syhFGtxpY/HfW3A7qPkDdXX+7H3LvoL1IhmbcXmd1vNv
ngsaNx3Knqhkg3kgvL3WVtdmZO6Ui/rZU4a/bl0RSIfgpaQTeONeaRhv+BAtqDlN+JqwJjKwJVpE
c9ihY0Ube+OITgiSNQn37jDcAVei13LDwKbIS6HjIpogX5E1yJE7e1BhZTutSbvwHjclznKswaTJ
aBfw5x+9HT6osssguRuBkUfPzWBdNQZ2W9wjh7CLvaCq3Q/Gg3inFZ/ixHWSydg5LYFg9vTCJdG8
09RJZvaldmlLT0g1MpY+kCW9S+1n9MVjRrxqPSYDjonSuDnOAnEn5YDHcUFE1aSGvLdS47yP12Cl
+jgE9hc/u9WAYpjzrGvGHrAngCLM0ZuBclUgizI9J/O0d3AH3tzKfikbdK1RNeXGlSEYq5F1vJ3d
dZpP+PQmqO+dMW9nTy1YpM46sTJj9hoYltVtfkrnbriGNq+CxKYtqVn4SFxGhbJ3uahoOzzKu6wr
+g+z044ZFUxcP70XObVMOCtZb2YaZVcEG4qgEDUcTmqINsztyBK1CaiY3NwPgp9hHP5uhB3kxq/v
Y7dMeHGos/1hf1NyyA6ENQ7lgCKxXERpfAFzZKVyO8zCwR8XXij0mg6k7kmi4lqpGVm342DA1Sk+
ctsoD9rSTm1BvFEJKnxU9eTDk3HvzgO0ZGMBpMqE1ZVwJPe15qEfl0LikLikrbyPSiTZ3kiZqcwp
vr6BtgZe/5DqY69muNcd9Mj3D4k1Ma7Rp0NrtsGU8O1qRFGzpKZBL/RqXcUN7StxySSC7YELYEm6
o+3U1pItd81Y2ISH9Gc/636sMWJw4AtMav24U6OL1t6QLGVT1bHEncFWWEgcPjYcmUIDAMT6UEX2
rp1r+QvVmTBHaSEUzHm7ljNz647zoQqd6VpQfIOx3XiIXP/KCT9I5xQyiwGp18tAFOsxQMlYjtuq
c1nt6IvAyWH5//gWeW9t3JL5QjI6w97qDOu5nOtghlONu3sIIPdkHDpc2cGhpEplepXJBiSwTn4Z
6qzJwOPZapDJoyLuj8ikmNFxL+99rotGKpjmqYHUXz74W2eeb84U4nIkX7YHR0+1Wx6eqhId0/Vq
YFj1l1PW/np2KhCCxXQu7ZL0jhwOpTGroy689sg082L1A2VwXfHQlk5KxJNXv+jdM6HtrV6z/8sQ
t3HXdxF03xoGWhXXazo+P7hdzA/+YDzUcXFEqCz2JUydDiEgoJ/2oKvqWQ9TjDtac8gcR9IkyAx2
Q2l4f7ITI96y39LEkLWQl5LoIaFVaQuqqD05ThbtG6ZsPMF4XnULOI2um/Y2VRF/kyaYVMXVuMk+
+EG1fd9AIc6BbM66+Z0Z0gtoPV1eqYkMjgWnw0B0DSo70Xah0X+2A+3poUHIVGXevhgyzDApkLZ5
sGA1VPrRhCG7QjVtsCdrV9l08jKT3xIRQM7BPaZp+a3Pu3HOfw0+4Aqv6PDEE5AYMbsiAAjiA5yz
Sqm9VVSaB3C7uEbgO1dx7YG0kqhPokHmmA4jU4ECjPh6GKhWS/A9SGUjnyxm1nykNjIvy2DpU7Ea
X6wjjWVYOZyW6KGOquQMAYKaS0VAKkvwdlL5taXIwCbpsA1R0t0WhPSiYTSNs01mj2xfyRCILMKx
y8Z5KyAgTG61MVvcBL3WXmlox7us0YfGwvBNK+UKHeab82i2zfj9UKRQ/SHt1wwwNmNY75XWcTRI
KJCR4fDQdCF3hOytrJjiWExNEtRmrMKMQDJz7pBA+nAtW0FYrUdcsEgvb8xOTh/ZVRLBqCu8etTo
GJue1QnC9iZC0gMZoo/kVHnxZAEdp8ABzujN+0MrRMl8b3oKK/daRSNNL9rwFjZGvZq66dVvKyv4
H9SdyXLkSLqdX0WmtdCG2QGZSYsIBIIxcQhOmdzAmGQS8+CYHMDT60PdNqkyq2+13aU2ZdXVVcmI
IML9H875TrTKb7UJTrDpeZD2c/dgzxr7XBIYNMhG5jYWwGzmMg7Q73AQNO2jqO5BMh0tDelK1wzZ
rlH6yGR0uZsdT+4nIi55HTnQXYQuzOofF8gV6BJFgHgnI+1++iCrLEE+0dAPkVZEctpIkvNJn6On
MlPx2kSehsgAZzBbgd982RpEdIcqmSxuUs0AzDQlJKtuNJAFUFSD2XprTMARHnI8x0EUkkcExpbW
Yz9M+a1WQEExsy/Id9SIgWpqPIIKR2vSuCE+2wtQ5zmY8DYZkBpRVdhV9jygFtv6iSCqoaX27NoK
hc8U4jQi96cCZVywrN9as7+fyFelgI6nnWCJNsiFJn1y3zVOsHj0NBDOJo55Zf+MvmfjC7pvZquK
9zBAUt86I2Eyq7ynjmZ5sBd9H0sBbl+D4VcyfVbRS6PnPwryExnd0fonP9OCv48VGVbW+LD03Ox4
eZtToqq72K79AyosMhffZwsIpbYm9Zpu+TC7HMXIJWrYOWHby3dHs9/aIg8dGe1T5EhWL0Mf7fA2
SZCBoz756GbrSxvqU5Pw383TyE2jMxFzu4aSFp8WUUfsOnO3xlPEi/rBmKXYdr30tsmA2x4d6CJj
SrAYRSX5Mds8BvNaZxZuBNrQlC3TrlBN0AipMRP1j3nkNwdvEnsL5rXMybKyRgSoY2R9NAaZrsMK
WnZbaiyRqzAeTOBoHgaznGJqCwtYeEW9t2rEV36U4ae29zkc7EKTFXk7DCT0tHyKl+Zujcez18wK
qX1vBTbQac4/RwfkSynTS4I3fmOa3TnKm6dI824sR7/t+gb0kIiw6al+Z2hI2dNhj6jvXdiSHZmd
f5sW5F+WPX2XUUwn540nbWneuwaa5QjvGeuZlp1a7j3g8889aRexTzlvgQ6GpC5xJK9xscqpn5LV
9SUixjNSYzqSqoIVMB1nMTeS7x+5yVMLJF4rHZd1or6zzSoOnYIZSlrjnhnabtkuoOWm1r5zskTf
ebK5J4qXhqJ9rxI4NV4J+bAsxmmTorEPYNWMhveeu4V541nDjjZwrzsD6zEc9SghCJeu0VaJ/n7y
/IGyFf5exgHbZ5h4aau3OH7KbaowMbnlS52W+n4kTTlwhfwi/qeF/06hSOxA2zxCJbX4YrroYAkK
zQx8XlDAyr1g0KTFGAw6Z/xEf9AdO2pW9C7JW57H2V7iKY06T9y46/p3CO1oUTstsmacalQBS0N4
sFxL+7RCRVDcCYdx9IIcVmNuhyyJ/xslcmlVNp4YxWIjc61jrVP3RZFz6sfxgB7HPcz6aKKzAKMj
zHRkVUYuFwdusasHDEQPBG2ObM3nx7Ybg0GGCIgSkB/T45S7P9pVQuxkpHd7Jo7LovseA3+2LeiH
VfwJvtNGE8KYYxFvOVMaxnBfpu5YYezoCIuVX+18HCJY+MnS7eoXVEOsl8V8YpR0VR7DmypjfeXw
C7M7mGlkFZO6Kg200LCgsR44uz/+DbMjsTjD5GDGhgx0BMN42baD0wBfx86QqLYPCyNiOj7xBWoi
99kbmLAAtOmptrvmSNF/kUuNdtLurku3DM/FoEVhXvdYmaCRAKPtnyyyyMwM7kQnFWFkwyn1CZmO
dbrNQe9YOZvencv6eNviH2xtJ1RZ+yLy/CNfSJVIom0zvhdFmrMRyYGuo05BoXRLRcEJ4o4TKc1s
lyqHjD8H4FljvyW5k+9UxRILokXoRChsltr5ITWTTFC+/4VAPMA/2RJW0sm3XCL5iXGStOQ+wCUj
P4oDOqgKZ9mXZXwfDbO4hTsJDCnZi9qwqDbkU1wwI3JlfN/bpPu1bVbyLsnhzRSLvhaFeldNu8bE
B8g6yC2BVil0qfOYXrGbpFsvSaYz+RsZg9VEBD0WJXcZ0/3s4dFnB80VCimj6WZoqTErMeO287jH
vAw5Y2qSmQvD6ZWDljQ5B7G9od07npmc1NB5IcHDJYTg6WtKCaGCMnIocxJ3VOsBBuds6yI0HAxv
Noj0+GgQQ+M7TO4n7FgREz8WqdjE86x5dAc0X2vM64G6g3GK/pFLhP8m6rtQSJjOEW5RbYSfZ7vM
Z2wqrbnnLP/DcbdIdy/JGDp22sFLhRaw7UmQlTO9bjnnw0L2gdbg+++dObAIbINCkU57w2uDniA/
ZNVIRo3khhvsJtNtKqvp1UIeStQANrRswDIP4wvjYnGTSKo617GMsAAYjQuTxmrM7uts4mDlD+Yn
c0G0fcHSNAvsoZ/Po+O92ovogiFVCHTQeW4Gl7Em9yjuH2JESIjbujYc57wtLxU7HlaHGKjIkgAK
kZ/odh8acE1Q9Kq3SmKwN/T4RY39T3Y/vVFzyxTJJRJ9dav5BP1kNGBFfmYGb+xwd7I387T3WpEN
aqyYwqwMGxDAu0J2r0M+fnX2xIC9z28zpj5h77eAWdkuLR0lbtmIXQ6bYYtfkslfW4YU5/nW7ZUf
4NOvN1LwvlesPFEzBSeMYN0IpbbtV2/vPH3hXZ3uTSL3OLeOXBK3ZmUrdm9dIH2NzDutaAJlMN4S
ZX3U6yZDlgAzW3faYEwnLueluWe+/WgME9dYU/XcqPjPhT+lAVEXTM6K+gidYHymG7mJLShPKfJX
wmqzr55nP87n69Apylo9++IRQepEpA8ILhVy/szbhIaFFUi6gZfPgWzpK7oOsCTX2403E5mWMCIL
mgo5xhhhXR9QwW5TH69bhBT7j/81JfabrtXnxGuAnqNk8NJBY6uufS5udQ9QcgXxM/nwlpGZKcQh
s7l4I52KqJ0bp6qeYMghBDcz5I3OqZZddFs4bB7qogiqR60aGLBj+F4vR2tMX1g2E3uVBgjutLDM
55Ismbjfe5EZECCa3tgLgL+YEcNGR99BXEJxicd3Ib08qNIpRLx44ttX73RB/FCbjeO2fMhrXJGa
nN4B0rIqlvFe4NG/mawkJCCE6IdpAUvD97KM3eKYI8jzUwx0bgeRf3086FjK5q73Jc9jVV50s8wv
2YCr3Biw15G1u+ZC+OHMfLBuR6qUrEeoaCKojwe0rXist86SG6GR9pfGsjDPT+ZdakRPDmfUGg+z
mjs+rJV8wAQQLQjC2r3QiqdqoI8xTEoGfcqufVRwrKiqwQjfoWHlh95oq7++9Dwsi7294kXM3dDB
OfQYKPUV9FmZsNDWEveTSTl6DSL6Onc5VKAdmVUt5sGisXeN+a3pyMMz06zcE+rFsF2dqQcG/JjM
YId6JujSiK58wm1YWpDXtUxcuAGMXW3UVyUV/ABc+rFJwrJH3nqaT+zaNYM0phd6C1A57h0XHjVi
657iePY2Xuwbe05uB6F68Vp58c5UVrnrzfSjsCFQGLmKtvpi3UUjHp8Bjy8xPAzVDWavSLMiZjFd
YcN06ssTcwlwhUUOzc+algezsB4Lq78p61D0SIpG2ZQIVdUbmLpXv0HBl7Svhp/jQyliSA4d/7XZ
PMyxS1ocI7aCIDt8Wd5tl1KHujptBrX8moKI55ftoV4U/rbpu8eCDBMk1xQCsrewm8O23+nKvzqm
AKnK2gR+MaqKCtlZFHPa4rHkuKFbAdhqbDOPWIbYo0urNKJbjF5ekx8k+jGVwfLLHDxe5durBtMh
GJgbVxqnTBGCNOY8I0rKECk6LuEsaQBQq7Beqmd7HnPGZ2PYmMWrkY7ydBhRi27ynJuphG7lLq0I
vbPR6J9dz3Rp6VhSugMPl4ZaHAj2ztW4RBaoI+FI0MnA755rjtT2ipXHZFqgOO4sh9UnUrg4m1/H
GqLZwrpn9R9fVT+6tMd+vmUPAJAu8++BiRd6+eT3rLB0sndORmyXCJlnnGIpdEcTXdXikaZtsHqq
O48f3iAzRrr/7E39k7EK46UkwjNpupiyUJuZS5m4EWjFW2XdLiNTQTrxZEKOhtGB8UxQxSyc4Bi9
M6cid6B9bRwPv3x5ILRMHRsqdOiSxEOOc6h4FjGHkV5lf0hXVozd+bolwn3zYJZsKq1DvsmROUoe
lbZhP9W7FaQlALz0SDkIEvxuu4xFEoV78ygSVL7TytjLkBbG5sUwqCUdKE2wP5iDJk6yb318+U36
Bkziktc/lmGfy7EKS4A6Sdnf6ssAwwiHx5JYX7xzYysn8zGu6P0ia7zOLDVvxtj/KtoJqywjq0p8
s9hfRlH7UEzD2beY8AFwulZzdtaMmZt2QBs6EJTiVsQtJOJQOYpG2EfZEnfWqx7RmTltA1OP6+o/
bMtI6yohSeOwp3mLlUJtywTdqjEb23QwWLXb2CGMDhIAMu5tChuBbAm8Woysd5qCiOL6YQbh6OS2
BgJOorJKVPWVZ2ByxNsbuNp0sRt2FU2H8FDp0StcKDoo3XpNY4drWKfyWLK7worot3Bt3PIHbBrC
H4AcZ/eYpz/hYTIJMFmasSh8nRGLbdoBM3guyZrwmuKjX7qjgnkQdNOAsQp5UacoSnyRP+tCmocq
eqxSjUBP52cJwf1om+krEXvleEOscbdVgG2cmb2W4uKjTCP2I9BkdGf1ORKdzCBMNLW/jbVt7Fyj
Y3bLoTH6n+Q3HFTF81rMzgfmZpAByfKtSXI7AN5Pp5F4QDgcwGKLpT/EOt5mIXyxyXH3bPAMw1py
5XtWRwwPiqf1gmMoDuk7dWFQcCgESJlF/x0Jkb8TAyPPDD1mmahHRIMrSRc+nwDXRW4LJJP0yAHz
0RFJZCStvzddj/l/iSrahRtjYmjfkvI5IRh+aQvNZeDk3jVJ9WAPw6uNuYhjRKq9XYNfGzrzWMQR
lZCNSY49Sos0Su8zoPB1cnBTQR0eMaCLmH61i/M4TUYZxG0FGD6naDJSfOZd+VIRjcZs2nzNi+KL
rKdTswwvaVl/UwN6ZkCbeOjkfMHtTd6B3LUJ0gJTp8aYIAwzMvjUK/hn83DI5uEDQW8WyE9HUfI4
LZ2m25q3hixPmdbUN+lSfjSiP/c+Or1ZxDA9HGw7sJGNXerjPKdAr3dDr4cce8MBxN1d5Xkvybrf
HbRvbeSjRkalsnW6/qPCjWQ5sb/HqsBAogbhg6BTP7jSnjBZDlAoaKu3/dQElkjvcOUIjD/ZsQWr
X3sI05tcA+c5hxCfhp2/GnsUDYSvimAaQVZGa8ZeeRj0ctxwuTOoCWQCmhl5IihIxktDeoh7PIST
bZrAY8SXKLnLrcXgV1gW981kB6okGsUvBI8eawy2zIBOMlxoJt9Ae8XBd8VhSrwPJPTHyWE7p3wv
2eV0+jtLZxc/xIM8GQpjDD3Upi49lm6OfhJRfJhjg4bE4n2MSmxbSEPcifmpx8OLEIatuaFln4Q+
OAEWMlR/Rf9t4tkJTZvP2fZLcI52M5DKsbznDZECVVKhtRO0e9h1BeExHevEdq04VxdLCy7cqzec
rjgOwJl2OY17A0zlxnQ+GodUL05WwsiZSO1ccmL32pC/dpYeAUdKIJGkzf0A5gnPbmvsTHrp0K4G
UFxVFqQFcTPUPYC1CrX3NJtX1hjoiFtK2OJHqwnENrHHPJNtMNNjk6WD02BjRt9DkPYW5zGQgsla
gtzNH6sJUWqpaiLcU5JSkmpSOIei72ZIMNvr3DMG8nuKsIlPn1gN8zzF1nXRoUMQBYhjXI8LogQ4
nmMu8F3ttlg2vEfieEHmoidgSUhN5skMKBe0fT+56zuQRBGgmZbE76BOOrC1eeIHFbqgIMOREcDP
IDSIl6XPyLBro0fYn3jD1o+ZlNsienRZWTZraAbjwFcCcBgF4SUd2quy0Yjn5KggdOi/RCNJcerJ
LGqXgZHicpO1KLxngC9nrEPERSwYcphZlgaYLPbUR1cz0PSbL2mryEIuo3DWxg9+s3sbSyw76/Vz
i4MWDnRUMJkYd4OvBWNuo3FFqb7tsjdpGLfVPK7JkQtOdgvZ4Mx1WapjzQatR+qDfdP+xmrnimag
CuVgPKroiUlbvp39T8M8iIubaAd9trRHftE3uda8VI36XEbCisA2DybdpClZu8seMRHyr3InstfE
4dGzPT5HngyKozXjZILtRKzbxmTzCjfFg8WaaHuoI02oDznp6tZFazLqz1rw+Lmfesdis/arn6wF
owswqr5a26lB0qPYz9DTIBsJFE58CenTd0qRjJrqcNdNFFMbo8GEXVtkTUbGp8bZiByjeq0XMo9s
NgwLkSvb0mMf69AEJ8sngeKBQ/gF9TkvHebkOZM9K3TruY9iGXaacclxDklOYVKwAMokKYa5eNAe
ojT5gmy3L3KcAxXUw2zsn+ikHFK6OenMqwvCuWddA27kVmAbgSctrCdlMXkkx3cbAVqSJWYV2b0b
Y+vuHKIb3NEuT42O17F0s7CAYBPoTZjMCxhsmmc0N+CabeLybOHHW9thpArghmWWNbPLw+GwSfwu
DpZJDHv2cWA6mlCwuwLe77/lRvyZWeJFIaoy/PrVQcoTu59L3oA6w1eckB6UNYV7cOrm2YojoCb2
dBph5Ox8y/7QLPsRueARCgjbz6W6FqMjDnZqU/wkSb/loeM44YxxzBfHhvfTQz9mHI8QeWGzZhsW
KCR/+mSeqhETZl0Kx2NU7XqfM5mYO/wHEqUO9IF5hCkSA8PFx/Bj0piKM2q+tOsviMMPjMrYFXtv
wHPtWkWxN2tEYeSOUzxxCLWe9HY6OXg3Wk1R2oxXjITsG9ZYJmmsPKUS8wWcpuM0ZCcIMBFreLxX
5K4OrLf23SrL0M31uHfIvuv4ftfF4myMuDt4tUbQh1qerEXt41YdUr49fJNRGs/ZuJ6EjBQNu/+E
kALlkqSKqCANOBJ7CMAEzFBeNARoZ7fztMAz8ph5E+xV4pmrOaKK5kHknPmK6xajLCVjNs9okekb
nbF/9lUyUdHkauPluA5iZoUR/HiAvzgIC74nbQuBqG7Av2Y26nM3hnTjDyCayG5nlhZvWWjBRoxP
RcMuzQdWsykVBNeeJiwSLov9SyHHb5PJuqRCDbZBxAHvbQAvPMqcWGmQBjCIWBNW/odjIyTMq+Wu
LBabhl2RK16UsC/r7/qIAERfur0l6jRs4n6rDxX2SgoOhrZ+UEq7Ors6H4jJnxvQWbsgpUneyLZF
iPkjJfmzcZsPV2B30/rI32QuyqlecLz6nX3L6jJMQBWGeo1yBB7rcpuUKJgQbF/ybHkWbX0AN8un
0z2OI6YOKgEXV/QZFUpQ+oN7SGPKF+z4mNLb5BNhzmspzFuSQhPWWC48UrO48OG321JHMun50R52
KLeMbxwEB8aGJhwfAZ0b38fjlL4aSclEoGIaIIB4ReMYevVYBrWjOnokcUrH9jnC8bFpk5tcMIzD
gHmTcF+F05wA4IjgoGvs/Xmy052o/ZIAcv9HMatLOjElXDlbjO6fnTEhelrA5zHXaCFrXUvGzqGW
tPwVA2NbwIbCQPs6owM4sMWBKNkwoV7shx5oorSemvk1Usk3BBBoB5izGhNKNwdSGp6jHTvN5KzS
75EngGXMTCOQlGWaf8WWRyQLeoaB5y6j2DvEcFRsHY2ZPc8iTHtt2Y1DBckrIvywKMtdYooK7uMl
jZP7RnfHDT7IHD0LhcNkD6csYnsiG/ppMREoFI347ehhCdGUT6Mhk701dKirEgF1bNWaDB5g1TJA
pUuFFaHehaSP0pCtbg6QCuofc6/Y7I9SGzwmZJjlikrQRqqahxUAB3lxtAzU9F13MDiZisq5Fgvi
OwRIFHlRBasOP7yqH0r/mUEe6/xZZwHD9YGV3rxjUkgxN9Vyi2LvZ2smH61COYssYuMqJsx5Pwzb
CQdk1WWfMaZzFh2sh9A7bBT/mHkn5LrOMd9mQ9Ey2K+2nn8VxfRSCtxp2jC028REwpCTK3tED/u4
WBpNOJ+20yJlnmB0tKuTrwfi6tU66NwSg3tkMNfG+msnysO3UYIVqzJtJ1yNFWbr7t3U4nErTChu
GHGxVLD/Vsux6UkKNlJkH+1SIP2FdIw46WDm/njW52I3cUnper+zxLCQ/ZYtVx9kZ7KiBNiZZMjf
ZtD06+8kYe4RRwqcnaPwc4Pqcwlp2E2aj7ORUKst09oJlwzt5TAQNek1P0pw2YhjqkARlYzO2twy
z0DO3aKZjLV6V3pDvZ+0rNim3/yhOwuj8ejWk1fVoE0FtfcdksKJHeNLYaMtqfL5B4zTU18Xe9yY
l5brzUIVO0/TnuvwEEV4YqbhrRBsGqNIwA8UPhE5E70JLqXnfqW3VRiyS8gTvCn3c6Dk35oQZ2Lp
vUk1ojwsG1Z6DDAVivWmzeSxJRJksLUraRbh0vdnG8uZzXghAvu6Bm3m+7JXF47KiQbqgIQbPTY7
Gg7ULrlZCSh+lhLFAlMYGq/DgGAB3g1pc8ZTKKTtPQknvi52SgT81PoBt/y3SRPJudL8EMNkf2hz
a72I1pVHi+TW+eyVNhP/liHuzpW+TzTz1Ze8LS1CA2tFNMtpd28Opru3yEff5A1dc2EinRq6D3NQ
Fxe9EaI8hAe5Cec67Yaw0wHQ5ZSr9AVVYBmMxOPiApOXkcSAV7D1aIekil+1el0xsbqBJfN96vjS
akLnggJBmRvtdOyX+ivK8FBFFZOfrNEs0IFcwpZrFKfMmevdOJNfiGE+RicGnXE88o1/MCVLY1ly
7ki2a0mjMWX0HDK7SKBhrItnyracPaNUulu7ED89G3OX8NyGSQh/kVMb0cYmr72yj5wZd4NuWRuW
Xz/tIn2L0kmE7WhDzBkPsY9OJHFtJLN0OYzvmVrZ3dE/qDJdTjGy3cAaEXdN937C05gTNYb8Hw+A
LhRnCd8pLLEp4zGGg+AqkOgCeXuIZY7HNSNAAZeit58BCMIvJ3MGOBs5UlrQ2YiijQj8eYQwbGCc
waqliFnCt8nez6fktZjRqNrZ+o7+WKaCnXVSWtqpsKFxG+KxhLyCvSe/zoLiq5p7Ppo4CTEkMIMa
j6kzIOZCrQ8lzGM7us5Sd/NksOSwr33XHma4VIjOTawLkZ7tIq2UUCmSN6YnQdlq57j2jwBf5NbI
YODVGALYwcYHZyQIgcDQZIRG27/HaXrVik4/lKiil3V3UifttOW0hsOUULEyr2aWMefYPT1IcWUP
QOVx8tP9Oisl2XsVQLOhn3N61XiKbRQfdCyTkEAA0ltXizCW+smH6RmsvvaF5WK95SkqevsnKbrZ
TnoJQ8biXYcBu01HWql03joaRjGjwm5gmaS3m5MbRmbsH9GRnfFNkdpllftyEdduyMFJ+WCQ6uVF
YCQLvDH/Sn1q+crglPJXiY9pPslliQ9FvG/jba+9RAbKh8iMgI/UhX5cYUJWwaU0S34lbKuh6hda
QrvAXk0H+WNQhBcUFgzIByoMUuvQzh+mSEieUokWcTwi2ot3i1WSpNsIpue5ecl9BnLp8mKuvr2S
0YWHXNBwh11H2Q3tU5xF6pS3RW1/ozrjjKIIPFItqYckRySPJZXEu3HlcQDso2feIZL+7JrCAEUA
kGyhCE/SZxSTFV9ah8a3Yh2EhJRGaYGfWs3HRDj70YQp3ZRMlHlevvSYg8GT1jVDjUJ3/Ek+BujP
ComMDquDhVTz0Wk6V5oVrb5d95wsKx8KxrUxczNEQzoEi7bq1wzyvdBv9731iTf+0PoCJypWE7Ov
9nU/saJz5V6M2vc+o1YeloOvsaLr1jEJXqWbzgTyCMSUVPpsSnZuYgSxlnZErmk700SDBEsBSrq+
d43cZsGSThzBSFV655sqUne3+PgKO+dionHVW7Qc+QpLbtxzn7yAwjlK7t148spg0JYfrqgeEzf5
bNbxejkUTNu3xhhFx0V2L/g7mJISGu74b43nlcf/usPuZnfd/Y4r/Jj+50fdzC1lVP+//zML3i//
0v8n0EPTART4n5v0XtKfPaLlP7vz/vgv/mnP030wha7js7jWhY0Z7v/a83TzH6ChTN1zDc9wbR3c
4D+xh6b1Dwt3HqwLuIeW65j/z57n/YN/0XT+K568FWNYF3NcVyuRkVvHMXDiuTDhHNc3+dtfDXkD
qZbR4Er/kKNSxa9ePkonu0ZOAQTArzd/+iz+aQj8b9VQ3lOa9d3/+u+8tH/x01zh0lJblnB13v+f
oYosp7VEl9zoKNwezaHclTHjZaqbgwUJlPC7p0VV5xaSKTN3mGxXa5hPy2TcLGggvPamcogGi9Ig
Ay7iz9XdYLNuQygx9WFlMiJu2tEPmcO///3rXl/WXz4kRvS2b5JnIwz915ddSunn3VqIIKf5UF1z
b3bdC5uyg9tjNq7M+wltxKxYP/z9z/3jD/7tB/sekCOTKYxl6+ZvdkmL/Eom2Jk46L0KZSyemDBM
gYLEraLh2N4gcnETMNy+jyDv3/zsv75p1zV8gStUZ7viur+9aVkLFDfSRp9VaNFBOAT20fyC9K2W
T0mS39mb6uk4khgFjCJ5a6cpfsTNGIHlKj4jSV6uju2ApXvsHfXRNZ8bCzHZHL8jH83Pf/9izX/1
YnmgMA7xBcH9uvpOP96vaRXzGBr/Q5vnikCzeTxWo+Ef4RD01wKpPqgYwy2ZjcnSOTJxtI88f4xx
NHGXw+xpXZTrTZKJR4AuIAnYHjPcwNf0BLbww3WWIswwx6R2H5/yqj+4o2quRsqKoEY6v9jRqe6W
cS/Msrxwdj+1RqVf/807W7+Avz4Crmtbnskvg8fANn/7NWiZI5cMRNexVg1yCTOOH6TZPPkxgJNZ
2lcNZTpsZnPjeIycZLaMT5kgDcFag+/7FiQhWOezaUT3ejmJgy/aQ5VH8qmKNNibSzxfWkcN97lc
7zGAj/9xQXB0xz/rf/GVN/76lefAw5RsWMhUdbYBv/5mIiJ3hHRpgS1WBIO0kkf4jThR+I3c2Iqw
pmXIsbxV474c/OLSDIpFJHjMLTmfKCU1MnL/+MuIy+XvP1pj/fb89tEKyzJ4yi2BN1pfEbB/emja
sbDnsjbHI3qXZo/e3WfdzrYfyl+B17jsrDJoYoxB4PBOE4Jgno1iuI0qtB9//1Ic3Ne/vRTP9LA9
6LCDXcHv+deXktjMsZhcdXzZmGJ4NXtsjRiqBAoKHl9PhbbpzPvSL8d7JhArlHtTMVf/gsD1lmV1
fZ4tBPQqkQAE+sHcy96Qb+TbyTh/01S5yunXmV40iFvcFKiqaue9mbzlJlb2SYnZuuotVNS0qe7r
sqqOiZ2MZzTOgAlpp9NaNKGVRSJIx4J124S2F8s/Ad868yKffOCnSdS4GB0nuu0dkFUJ2sutvird
C4meRjbs7teKGPK1jSqzHbOrHQNZiPV0PtXUT0nd2a9ZplTo6rV+MPx1/M3Ou/w3n7T51wuPq1RH
32bqpqVz5f36SePrtYB+Dt1Rlg2y5dydbjwjjsJKlT+J72svPg4BFlrm8gkB1SaUfGPOcb7SgeZj
NGkyRGrLUsokg8epqxv2s8XzhNsPr5q6WMKoHvsvx06aF9ePXrHWFOcWtj8rQilf/v6pMX9lFK+X
t2cZusvdbXJG4OH/9b2g0ME2A+rlGA8z1ScEp73S4/xp0GR7TNuOPU/n8D+V5l5TpmtEOT3oflfh
B2mHk22MxMXH2rAjCfpV0YrezgrnrRHHX34ydpepHpFEg9f+Ny/7r4e1Z4FwpumxuNQ8fT0y/vS9
I8fMRWfat0ekJO3OM6LsZvCwWqg06s/kkmFtHiqFz9wq7zLVqpPPM42LRou/Zy4+YLuGeUFcNLlL
VjDrafVS8eSEcUOBzoxz2kaDQkQuF+fbKCOOD8H0IcbuaBgNKLu+nvZFZcKmmCy0eZRKwd+/QX89
k389WDzE6+S0m9QLjv97mYM/DS+N761xd1O3j1JnCrWpdsNcTD9Eb71ygyVHYtP6d31BD9i1xEXJ
jLYdxdzBcWmtFafg5CID8esxuXUv1tqOpNoq4XP2s9Uz20THvB9ykkPxqkd7zx2TfYbZvtKtbr+a
gnap3ru39Knepe6ufS/eZZZPd82inUnXKENQpAvjrd5FY9BUIefrGBh8mDtAy92FRFv0XbE93qVN
FlS95f2QeDVA+pGRVuk5XlhVGlsbbvA9gXknyM/mCdr+ExZmsIqO7t0UanjSVu7q0hNAnRHEBXuP
XVFVx83B1tNVn6973yqZ5OuEguSLKX2andoO65r0RS1+BFzrBFPPLN5tnEsPXuEk1eqHWqz6Vups
tQ0jfiLInQXdZGVhqdUO+BkwlpVpn2ytdx7naNkkpAmTGZdyBXr5T29pydnDP4NwLsqvf/+r/6Mq
+v1X78LY03m/DraO3w5yMoBUh4GnPg5TMe7pmTOK0xbLHHiNEyOcLii7kT5clFzjehqOy2SGk2By
zNCsPdnzGl45zm8GqO/tULWMiBiGhmUXx1tgY0Qqsj12Y0nTn57L5q1vrQzeT8S0S/Mx9CKGuQDa
RC8/fdNJZHqCQcNixyfvW+nQMBcWU+eIM2Aj47Z89T3Vbgwx/HRGGntwQdiCDNc5t2XX7Ec/feyr
2HlikcUYW2RDEHVNebZyQM71nJ1mZ1FPUdxC8mp97WXR1KEHrL7t2xzGngNUZoksBNXmZB+Lzrb/
TYlq/4vvGd8vk4PPZSbn/n6QxMMkPTVW/VFkkopHtsUti0tELqiEyduTWA46VFvj7MCZtiSyLYBM
N7Xy1MEzo1COdnfb92iakj7aG0A71iGJB5vGSs51z/cwI/npTmXjA1KAO6FE/QxcoSausXkeReEe
2ZRslEcAmRx196DhCg5xXSik7nMbkDtQ/FQMrx/MATExLw8bBLw6xUthnFxHp79/9oy/loqA72kX
LKotz6eS+PVcJSVaceAQr2vFNREOcBkwGnKDkpnlvFs+ergl/T+Uncdy3Mi2Rb8IEXCZAKblvaMT
NUGQMvA24b/+Lagn3eobrXgTRlNqkVUoIPPkOXuvna45zDBjKol8VRlIi0Z5xSWanL1WFO0fFsJf
xek/ngZuXIP91jRQ0Qj2qX++IpjHjaBVJ/bM81aQ2tYm7vYFGU8nE5pawbXG6nmwBxuJOD2KESct
9TaG2YMV2ttp2grPOWgSfW6BF970U0iOwea/L9vvuxFFKTWXtB3H8gzX+XVm/dtuFAOy1sTQi72y
rfKkaH2aUw2qyDZpTjf0jgowA8iRCS2iEfPfv9v4jYcDDpZVwrJt17KEYYDa+ecFchVNRxI1gZkE
chY812V4stzc2RHg85Rlebjqw/HJ7odklXgy2FaOaV+n4AcaDow1Tk+K+9xHhAUMnCl7dMTY/+El
/o/L47g6n6Bj2DbP2nzT/e3yZEiScAz5vEKtuyhi3VPd23pS+45Tlv6bv4lysVRF/ocTnfF7bcOd
wy0s5kOdTafk15X72+/V2QKHqOHWCc2UVEW3PZkmWpURvrATeylwuLDZVVlQLh256UXd3UraKv/f
N2+QAs0bNyz6MlyB3wosG0S79ItoQkwwbWGK/AgSBkBF77gnbMT62iT8157bb7TV//vO+NeNwc1g
OJRIJv4Gk2Lin5fdRrWrM/Qe9nEgko3dKFBtFtGxAh5QJQIwIJIpyX//TnPenP7+uKJZ4yM2dEEf
ivQN2/znL/XRgUz6PIpE7buttZzGQtxW3IsQSgZpeWtXhA8R4GbmSEJk6jCeUid9rqSbrOMuPvWp
+BrC9jtbxqAveV4MSOLN+OS74jNpTAeJ3Bi+stePy5rFCrqJ7P/wHv66Mf7+JlxDzEugRTOLnCzK
zH++iaKv3Kn3/HpH3u19LBm72Y3PkHFo16OLTrDCYwCzpHP3rorzK72PjBqHDmwVoLxu7PyjzHod
oXxzYTi0NyxPu6RNuG/DwD/6ultdAoMvZfjZSj09a25cMSNm4OBE8lalmBxEoYAsmJhfQq/bCl2I
hSKx7+im3k21wgMMS9CN802ZQF51nC+qHOTBEDmzRC854Oc5B35gnJVJDdBLd8Dz6R8jLX3SbZwI
dQyX0vcza10XzvBSBU+tE0RPCpBtUA3IrBJDf9DxrwER1YCLWlLPiSKwt+jPxaZt41ulmz0dYQpf
9vkABz5WdlEPeMnLZGV3jYlkMF+kdvpwSztbadD/dyZZWtjfBHjv1hbHzg2ydd+Oe8oFHsGIALoh
pISYynE+E2FJSnW9QFdu6NeY89WCVC39FMyIOCaGaos2D0JJ6J4I4tAvWeq/ja3gVTCfOEfETK2G
ZB5UT/eYqelZJJV/KaPIoCPOeB1gwq7h38FKcbDqtd0N3PPbhA1zRNu889IqRonpIWiObE4x8dXo
+xpPCqChzIwE1aH2h4Xi91OlaxASYzqcKk1uun+dxGQrMf4XdbFz9YkBI4HWaS6vXRb69Az+eIb9
/TmdfxuJXdzdNk0Vx/qtyBRG2TJsLvNdTJ3BO/0yVMX0Dpc1iMy9n8tolbQ2H4iTGZuRPBfdsM9+
iQzaCca3nJCxre3g2EnHkAjIpoqQpDXAKzUirUpYrHHFEDeN4HzYyrmFNtCp/15ofu92gICzPMcy
6L6Y9D1+P4PTaxsLlQaosDsgHFbVRgcBOGtdVimW+A5dgh7XJrYYx/rD2fPfV47f7OkW9jbP+R9N
TfwMSCbSDiJAdhhQddph9Yd6wvj3veDhGJnfo6T6oSD75wJkZOh3QGq2OyBdGzKm0h3wK3QcQMKW
BSTGjaXtp8Jy9wrS2JLJcbYjKtK7iTEmCiEv2zu55UirMDgYcf/l/33p6ZJKYOeOKU3b+W117BAn
h17C+BXh1btDavYRK/aiQj6edwAdRUY8qRqm+k/L8lwm/HNVni87t61LPDFF1vz3f9vOS4OAm9ow
mFZP8iw7y9jxHp0V8sS1JxhW18N4FGZWXBiSBsDtkc733i6LGYATgP2npuS/bgPTYAJjo0e0iZmi
uPnnqxHQiHzHUWoXxBDOVKPWAw2FG3u5iaKIHJ1rCm15ndXpKk1s5E/I1pHqMmpOqyF84grKPzwS
/yqVESVwlNE5XM3nGUgZ/3xJtS1Hr3BTIjyCKNyWzCI3Qdg+UrvZNTJAfiGAc9XuhsYDWE4SAlXQ
3ZkCjCtlAZaSlwgNztpmfEmPbV11G99GExzp1Z8+yt8LQh5XjrcwJudbHNH4b9cO5nJWjjHzeC11
rob8WZZscinpkXhTF46q1p0NgbaXH/994zrC+/enxuzFsXmiBOcJ9/cmqek0oyCprtwFKaCiAp/2
QrR1cnTmL3YdU7K4xiFss+CSOhJmvN4Hl1Kla57TfHYyeGtsJjSflXFvPPyrU69Nu3rUyps/gXN1
M3HMEBYv47rWdrHbiosbDlSZOjtoSNzlmFcM9+PGwXEJA1DjmIId7+RX0N5AazgboYEl1hr3R2Rk
JD9yZF0Icmv3oWVHF3RMMEjcJZwC++doa9s+trUNHuX85OLAmubEwL6FjzpZpzmOdvtXt1w3C2y9
j35AxIgCzXuLOm1YWZ54zwfUBJ4RjmKRNNiDIEg0C5mkyW0ccP9YQK6+t6CUawWIYoy/NrbHjBna
1JNCDYXEkLMYfhDWJ71UXxQtb1VZgkTAUSxzfIR3kSFXRq7Sbn99S1R8dK/CSOAljqHDVMpGL2BY
O/ro1qHvQ2NZOxoBgDMe167NY1Qjs89HERJmBX+Hx767ovy8k6nSvZRNKG9xpx/a0CZujI4kBMNM
fxjZOAsYpXsIBq29j/lN8zJxzikbDk0WbXsUaxHz9XPmVMW1SwPCbsd4F9E7XlLhBAdq2PIuZzOv
23wWoTV+CZKI6X6Afp8BlVpWfu7cEyCCR17VTzKUfhpFqx09ncTfskZ5z8J2jjCWAiv0vRWaw8bx
v46sKHzkerfLG7veKFOAb0z9/mZ5oMQsYV+SHoNK5RbIM8nH/CIC18UCWPiEiinkkyrqIdhjCxlE
O21RJmPxSzpeahyN65bsqTNQqX4tS81bt4a4DTFRODk6rKP2CxcB+ktFA0dmrQhfSskwp+GCoWrv
dr8+aoxSyxDFxIdvpXg2ZLV29SZ4+POXGl+yKkf/YBrqaLqeOE6tnq4RTUkExrpJc43Qrskgo6zS
rVOz6yYnuMX0n6Dh6NtEehLuqnW2TKCaYCrDc1N097iCeBX2w8YKHOuFDtvCaGz9LULTdsgZreEN
3mqu88UnP+LJBxS39COrW+uqHtc0pzxqZjfZT6Nf7GN8cSwaY73BE2Vw2Ik28Vjod0Rh3tUMU1wP
hfHZtxXBnRw7SvSKi1L6MRaEIb22dWwc8kZDhRoWnNQ6HFsEXIM20ad8W3aB8a6PX5Pm08wmKJk1
8SuVr9Q5ThW2or7acvnlFROfi1uqsG5pMXwmXcPsWWXeFo0uMkM7a7/TiwciWoxbmDLuRtatgBNl
67sRFiyZ05yGocCodUp00irXXmg8tVddpeFBZKW1DvVSX6ky1OAoauMRE8t0DK0Eoy+mg3TlKhj/
MyxsMKeNMES1q033K61t487iRpvOrXBs6qN8yqsPPRiHfe7JZBtu/c6UT62pvIOa4gNQlMuQ1c0T
+cI6UH74RmRZlocpz+svTAYQYkkMmOBJofpA6YN3M8bucKxVS5oZNqJz0mCDVpjpdzrGn5tV3jES
5tuspvsSwlGJ5L5PyTMME+2ueaO9xRTz8mufLKAB7u2jK9uAjAlnZKLjwUrsPAwLddnsWrNLNkbq
7b3JVA/68thi4hZ82mBAmfSvVdAcvEyz94Uzi3aqUVt0diKPFtHFdKMNdeiMBFJIgFEIw9J9mrrq
4gEGJoabfD3IwuM2auFupTRu9m7+KkNUN2UPRL0ZOvXo8WrVbWJ+r7z4B5hJsmkzu7/qOqGq0CJe
TfwvJLZ2e8zF4YpN+lkblICHCxJOZnWNWn8Sh94NBaiuteHF6mx0dnAFL0QTNISftyCloFp1ENWO
6ZT5i7wcrEvuo/Qu9BYsg6WSC11T3jhUHvIhLWMblWFw6Gv66mwKMeaFYOJ4V3rL3ofxHzr5awfO
dhnrk03csRkcdR03RPBdSz2k43rk7vXaw64sspeSHI4Xw0n2Q8RodYiVOrJVylUnojuXxDmPvlUd
ytz4pncR2j6EyNwCcnK2devPVJ6G8EIBtyaCFLHEdkpwIcUHgK+y2OgoxLduXZXnIK0qHE/z8CbS
OgJ04+5Sx5xRw1Cned8XT7EormFBZPyv7/QxdDZVeK5IG9+EKKRvE+BHxQ19hInzs6G2eUA+IsRr
4HqUsjHOoUIgO/Xo4nVqU5T5+lIPenMdmZ11DDLv6jakgQEBItLD7rO90oBuOUl1MLv+0OodNrVk
YHsLOQo6CtBihznK6MZhF1sZHAkUWphua411XKqLl5f5sesqWsLd0baK5tlxRX2KNGRmVnuzQkbr
XBuk0lWQ3o1cvdSVVp1hvbEKKT8goXyw3gQhXWu7j4h4Yf6w08yKsDC/fPhToT/gxXerrq/ecaRn
WN6dltC4aq1CMB9aPXxliLJqIOSdytw7Kcm94tvDPrD5Y92BtNrnLekrTgZN0W8/qwYbIxrWEwfs
D9GH7mNQ7NpTg74Uls7N0BNu6+6BVA8of0dfExnl3SgDcl+Q+OLwjYyNP8sCFeSubRSZj3GKjatX
6K8e9/ch0uvk4qaqZNDcGta1MLTH0JfOGR7XB/627mIXtxY/7SFBnLAdOnbZqrx1bl1etYroyzkS
mtOW/WAONiwkQ5pNlOBOGSbtm8sOtfME6pUMicsM8tPOiOo3FMfjU4DRbU9Y6QaVcnfO2ZlZ8u2I
ZwUv9CUPC+vkluGzm2F4x/s8HscWjxKvN8CGKyryT/KIRntqbAoPnqgQA7jkyr41BYCu1jDPpH4i
K2X8vBSh1ZEyUvXvHFeZxfC70Md77XtlMoR0TLyZCfeDIhHdjyFDWV5M7KtGszX4yf5N7LyFtB7F
adqlL35DPdpPDOlAI0GrdJu9YHp6dAWY7DDrTjT0SJAD/7lhKDuu7SasUMJLBMkRWZ5OEHCP1Y19
Nz37NWQbW+jGT2fCa0/MFzzQjUUzCxxPNJ3o3yRr0x2f/TJKr3A0INxNDMzjsn6l/wY4b4pBRfHz
27HPP7VMny2kFkEHM1l0yo6dXhhgVMjHqkxfnLtRF2f6aq+Gh2kQ+46vtcec5MC8dqOj9xOMIoY3
F4OooxcfypMVJNACA5zwo0PTxOe2FMG6NIyKBOyMJm3xU86hGoB5MzK72pEDbgBWBEcRtul2V5mt
sY/jLN3myVc7moGdMxGrCbzn3tTak6/kz0b375NBAVGdgynSH2MzdqepAzoUFNzk5FM9RWS7PrXl
I/NREgdTFq+F0Pqz78tnhLX1yi0IPK8kz12YgSqO6WcyTk8BxvYjrbQoxt3q+rDFoS+47gD5Wx8I
2jWwNXuxl53seMVa8TywMePJwhHX6NAyjektbQU5FKjYka1YBJqkRKzMSPBYbBR5jFsIQl8DSl4Q
0KyAbSNhxOoOAqRBnASyUvbdcNKbS5tXzWXS+yPG+Goj02K84mr9KRVZbVAOFozMPicnZzTK4UNv
sTg2MOlJ05M34WMLkD4/LPbKdGtLDF4E6OpfA8L1iKj3WX74hEwjH29xepycAZMxH9VFrX1PFs95
XSIvyaNPzyz1a6+T8m3AHtLLnzgc4+eaJ+vAWYk2hD7151bzcGl2LVo9u30uDN9cezzItAjd+JBr
PeA6TiVMH+1kQ17ph5cp91rVJDG6U5rtbXccnpqOsGT2VgPeOQjdCPfXKayII0qVhrcaqgbKfh8k
b6ueEQe5d+TjApdWRYwrmeMap4SPtuuRvCq2K7fskTA3cqPR5FjIsbyioYYAY44wvs2bq5B0RA7+
5FKZDv/GH4+SY7Kfzybmyf9M03amE4woopvgnjMYXmhFoG0ZMlPOJuO4dnEOxnZV3W3WqTLqSOsr
4+TQdsZaZTbsU+BnK6n3P0ov4NTpGi+AUnjDdKT39HvGm9tnED39Atx66TXAVjTG1BNeMJKTsm1h
j8WlTsholJlRrOrGVHf0ZctAhtsxtqLH2NJycFpzH0dptCmieJdxtHseuoxctVx9Ng221byasKNz
6rr3Bm4HmxQUh1RZvyb0eJwaers9cuqq8fdaiFchNqJjixfqyDA8OuZ2sAMvhkvcB5HROao7VDTV
l61Zm2/Qrhg+TPV16l1/ATqApr/Ha0wJB9FF0r07TR+sfTXG24L71fEz4zGMNaBBM7gNjFlbj5Uu
9fWDpjlfaEu4p3gEsGlq8ghwBzpXql+8zoAkN+nDXk5Gscma0bpQ/uHnMVhZWgpIOzTRuZGrrJyK
BGcOvHo/hCtVqPAknbfWwbVt10lxwzU4buwkac/ZaHdcq3a2HbD8mK796kbx1gXT/lEVGD6zSEzr
qKhAW8bpS5+wFooy15Z2jE2gtId4Y2A0WTsj3cjSHbUrpSa5CY58jOj3kTsgCYtANQPZ8CfctYAm
erhgNWqXa65I2O69LF9P4Xjh0QRTDl2AtN6+fNObjKojs9hyRLCzVUTMFb6iFakuGNL48HPhlhim
5afbu6jQaTYvMxnmnyG+pqgfN5x9CHOZV0XL4rysR+Z1KqJoFQ4jUTACi5Olqa+1MZ6s4GhkFfSm
oqtIA/DUNugVPPTKuBN/AfYLpCkgZaRkzsg5CYN7tWUzTtEARD+oecAwY37ezl3tdRkVrJzCWHlR
B9ZpSjnCDeXrr+5hRg+AVNRPPr8V6Zk/bU09ACcgPTQUxVjJ8Rg9GinPBKAirD3Eqgm2qdNku9LB
YizMcdtqeEiYMQ0bwmrZ52PAAYbMO0jzkUt3uLoFbYEyRPPqI2mu8AuGDexkJPNuj52r1xlTqQkv
6DTGG9Qin2WGIMXsr2ZFsdyEA/RAl1DnjHjYpVONl1po6WV0MohC42Su2oAWkY9/n6MbdUhR7P/a
JSzrgaCE0REytg1g0dk+RAyib1piIbLAhH8bHseiM5jEqgY7Mg5ZSsu+j9sHwenIk6J8OyhIGBmT
MzVd6PRkO6scjvO6PjIRXkI3d1HSVcdActryAzSIygyQMtgQNWhEOdbgHRG6PKecH78kDrnT9XzL
cgo/RTZUR6POx72wgVXTr0k3oaOMI+lX7iP2+jNwQ6qyPJTbMkCb25R8ug4ChJidGr4ofU2/9gQN
GjO8V9LTgYpPC7+vl32BX7MAaM5++hF1XnCVsWiPWDhAsXKQ+hJPNgJFXX4bzWMCj+ICoeTVh8t5
4tGmbTJE71GMspvafS+yFCUhaOQKZYhm4t9iG+pwQHyCaKmf0ELZCGenV0tCiUmVu2UyFCym2jwZ
JsRwibV5b2G3Oo4Ny0yHM7NztEMxFtWmTqabo/fPI7UL9U7UAaYJSKYQmOK6rHuUyoZFr6XDBSbq
V7NKtZeiVdMxn8NaZmOUPQjntdYFqisbrkcsMve1z1kd0EVBNZj/1vdA0kpuzyO53CtwGvbF7LXw
FoV7D7HI1kdcv+iEhUdeudZSypIKXYvNQ+yRG4XCbXb3ypNGWSi07pDy6IPmKEksjGZDD5O/jd+M
uPXr/Fj03dFK1fioJvkTm3R/iHsOAnGTYqys0FsGAMrfp089h9w6hN1nj4e07ejt9A7pta4V2StA
2NtYh5SoMp6qLvRXlOTIGTrg2lo6truwcwoUYaAUqpm7Ohg2sDut3SdCREfpxs0OelGw0CWR39z6
2jGDBIGhvQ2fAAjgTpIuITel+QhCr1399V9idnz551RyCBO1B9vLlm+uBJ8ZRdMmsdJuA7142kly
fkcRTFw9CnyCX9sN2HIK/ygvzm6wKwB3bvoQQkbDWJaZYWN858WRKjWmm7aGFat0gmTQFFYHHnzt
4Wrhd0fU2kenyKVC2uci3Cm4U/34koQs7FZeJO9lnxCiOdvqvV7pb57/LkM5cMhILUBr3nTv4KDj
vdfyLcynGgXiiVvBXluFCZKPRpZR1u7zYHvDVVXNj6JAfB36sf8IqnxFoar/8Ebx1HASnPeLAdNi
JaGzEE+voth6iVGZrmvDmZctXMO/Tjmo934mWMiRuc22on6OVAdcDayG1Gd6Xk9pYzB/ayD0eCOK
zcEQ2irUGcwwfvV2FbTCM5EIK6KyTy3gJ66ueuHNHcnGLg+CI+zVw1Ue1OkXIyeqhDe1aIOAVsbo
vKYd4T1R0s1ud0y+EE0K+Q7DtUaRFxYPHNEcTwwA9kFS7zMC4QjNQQtbFB+BUUQv3czkHNqG2XKi
wZSPQiYkvtSWAEie/dZdZcKyt5F9j00ddCWVJmto8kpK4yc5OQyQo3AEnV6+8Sc25mZ6804+0beA
cTqzfzzHJe/IAdI/QIRYl4F5J15GQhYgqjj1R+Ne07W+pKS07gbBfaLqBusi3ukTRVXxUH384eUp
N1hdgYFF9rpD+7NsiVJdBjQWNrESzkk1X3Q/heiUYAzl9YVHk0hqOfJquLCvOhui9C2g5RZpHjw4
7VGaCJFcrR2xmNQDOXhpdfKqNNwkYx49ly3n3FjFzrcYxC+zvGkvh0Buzdb99LxmelGEcW8UECh2
ZmJ0OhPWrWmW8c0MnXe3ZMMXyeQ8J0S8UW5+ItOKH86UJo+Asmg9lVDPTA9jdt5/6JH46gxT9KQ7
nTw0lUdY3vznhgPzr9ctvOpIiIAKbwRm1P1IiMUj8zCf2n2KRbyur6Ua1GsgOTqYGixmpzfbp9Jx
f/76H0aRvyKX3xCn6TxFXLdVYLfuNUf9vcNNj/80SGAyIBRdJyycz4FGGhXsk+CbXrfrrK+s71i5
F73Q19oABxxhOmZ6Q1jfbMGHrMy+QizI++GVBzDPXQO8dGl83yRxUGxF1AcnOw/7dYxGYV9M6pNu
fvgOyXdcp05Nu7VgxDGlNR3EdknfzvwIPbywiR4ZR61R5p2iPl2QZOO8RXkyE60DOoK2T4By4W01
Tet2JklGTzm1Hw0QQ3zrI49xrTS/BOSyrD27G48EiHsXcjzA+GVfrLIcX8cSVKxM2/bDbqwn3Qu1
7wLBPXwACzYbi4vTuVjhYzKasjnMQvfttRsDNvUq9QxZBaV9BrmYeyH9qrvqc6JN38N5v5dMiw+E
wXRrM2nEByeErAw+3Tyq1kmfWXT7JvMMNeIegsOJYjt9K6JSQV4ceUTnb3t39i53utqa5SnqY+9W
TLp+152bZVT6X9/gbYdPSWoisN7BeLaTBtSwCHAI42mMMUS/tCS+jzHdikLHEqlZ30vV2LSKWu/A
hSqWoR6T/asb+VEpT13LGqxRxJz5G8EBHK5J1illdCo8lm/RVDfgEvVFk2m66TpN23hBZq78Vp1t
n3SfihyWvPThZ3q0KWwJz5Pq6pPYYdCdgpiEepLZNlZmszEbuDthJf1bWRLP5hs9cLpUgxlQzK5Z
gpQOA8M3yHss8GU2huiAK8roGWAh+m3MufkF2c6q7UuqdSZZ21I01vtQsaky29qr1qO/T1UpV66f
JOS2ivGYulZ6bl14RAa0U5WWLt2wBgOvI7sXutikxEa1/krTB3hdkVtAiHYizPkRTWZvq3nZD4YQ
ny9+4K03Bcatg2G5bkP6SMNktu8ouuHw9B+Oy4GSELX0EKZ+9TSE2YfeFsPZaRNt7ijrm7ZBOIkV
enyOIwpbA4DiIidGHa9cSP/Ottp971OnGqarbRocOFcOZeJaOqWzc7tyLm2NLSEZJFKhIrQ5unm1
q++ogrU10UIA8WFVEM/cvVhRZe+KeK66fd97djSUT4P2MdZez6dt6a89QTkKQu0wdu3eTkt1ZW43
gKChNIrI2yDlOD5rvKwDTJRDZohpBxkSeAn55o86/higce4ps3n+4OrSNroESVOeszqMSEm2kRYb
RA8oqoDdaIDLMRvyc8aZSQBdziBezlzns6bHDZRaCFiAGzUAAsjS8pOGRXoULaAdpi76qs61azU2
3tF3PGtOOElPGUOJAJ7mZtRdf+MihcNf43Zb5NwwN0xUXG51/SVCT33xxATWY9brp1f6m5D40cUB
JS53oT1MW91ASN+DNEej8wjIRDk5fSg4YHsWBzWzxy1kwciqsiw+o7TbusG8iozxgdRLnZzazt3E
322mdvca89/LyNijrHjW6pSpHgIAC2Cm7hDdSssgHipjGwsgVkOp7SB6MpSySD3Jm+/EOJxbcr2F
C5wPBKK65iV9xsJrb1LSQEwGa4RxVcml0/dAD8zsXQGD21qbiirsWGVNu4Gi87VprPKLmmDgDd1V
L2LJcZ4aW9ZjP1OWYMQ2pnVR8XSNtFLcB8NL984knpFs3fUuqXeeZZxlacmnDjvJstSr95Y4jHWD
3fVgc2Bc1KBiV2S8VTjRkhcmfvFP4QKRTWX7ijDwOrHdzO356tmGO7+WnSMxgKfDPuSG2Bkq9i+w
G8ylhEPjVQwQMOnIrTN5OP4SRvCYIOeclW+ZFSYvMgYaaOJU2tSpWjEsCGl2Bio51nbBNmjIF4+J
IA0cbZUREHzKGJ+s6lh0S/nVsKbqs2AQuMjSPLtZ5lAD1JmwNeAVkdYUH52svnQuk54ilWoTBsqj
uMel9utLx7B0GpR/slIeXwRGqJhoYe1TYiHPJZ6DyV8042thJQ76f3qYNqEVYRi027oKmOXOjxQp
NR2Tfs9aW7ApL7FeAnfe2mYWPydl4y7diWFIM4kBdqLASQdEc6mUNT6nob7sMc28ldXYnqu2forG
8NZUUt1oAZcI0sncZJ5jvrj+Okk99rgetmabMEZN4WisC4ZGk9c8kV3UPDcCj6OLGX2kMfSsyc6E
6Ju8mapPXyosW4tS6/t9ZXGY0IYXvc6tF2Eq+6h17qnnVtcD3bqXeULNXjVqn/G+UCsmFrh2OxzE
WY/L8OjLghhzlq/FrwcvE9VwGRQmNOlF1yxwh0c9vnplLdZ6KlniYIcs1Tj4zzSPn9wkq/eTPzFZ
sM13hYcCIKfxpIsAwSUU+UVMqOZRAApYJuSeLtN0NA5dmnF7uclL1vFc2PQKQJMRdzDgKUbUWxdg
xxlTuGX7Imy19cbSR6hleqfEUAnpZWLceIpgJuBGVLXjQ+uS+KtGdsOc/qcgyCfnhm4jLMY5MC7o
s/SYZ1WwD2QDzOVRKEc8E/LnIrI6kAsECKgoh35ZJ5WxcWR19DInOpss3Yy1SBaxJQYaXQfnFmgM
lGVhvAQ9Tb7aqJlDDU++HlgkCZ/dKmjfx6mm9nBHsYupWk8hgHvoT+TDsJiAu/Hb9sxODJ6hPOEB
SAY73uZM8TaGhtJA4n3A1pYdmP8Ux4LgwJ6GAkgkcxgPgZ9wODAMD6spRr8iBLZS0l+5jh3RCklg
Vq80FKgQnGgPUXWWLX+ODmd8XwvHVW1NX3CTl3udCNqjN4TxgsGNP5sL66t7tnrjU9PsfhUhgiHe
Xdcv6Aw2JmTlcdLMLTIdBvstOkWrN5t1Yol7xxq5CaX9lYSM46/VPQKjsrSzYtnpHibIvKwBTWG5
IbDg0gbDCey5+3DqOZMIpQsDMqAsds3OmtWZd8c0lR1tX++2fvGjoq93o9yK4ABlOwLrlkogdi9L
G4ha6nubhmwLutiQ3erE/RJbIrsPASrdrI7uE0yQCg5GxOUwOsmzBhJQDLlkSU4/rPib36bGw9aG
ECy2Mz2B2n5FcrvlrDLe2kwDNm+7wIgDZo8gfzhc5AHZPhEkpdKusiWVDnnSufnpxOGPBgctaCMS
2yQE0euvL9Xg7U3PW0uMgDCeioo4qmBrDH53NfLMmedC9b0IzsqftLsHk+CQDfWPAUnauohhmoWj
DgXDKWk9lum+DcCoUEqtLK4rkxP/1sUN2TMQANdpQvOo8aoDpRKRYjuDQ7KWJrDVXSgiakr2UpuN
ZTCmSclhFosnpTFekjh7zuF5rgbyxRaOX56rpoSlllCzQ1q/ILROKUFB4Ijhe+zf6wZMKd3Ir57y
13FUketN8dl4b10GD2uQEF1amb03zW3qI7QUHCGgOMO+6iKUchC0GEChmxigI+b198A3GAt35Hnb
ig4/2FowR35XMs8srnIq16gOajat+jAysFsEadiuuZzEVGZ0lpzhKaZjcoTKZF9pZxpt8510Bdol
rdMR06G90xKOt0bASpuK/sm31Jsth+8+DbS1j42DbSV+xnGyzjpCf6N66tYiy3FXtc+9ArSVqnmV
sXlmaoZXsdPuafzUS24CrPRAf0ateaHAkguvzVAX4ebaeAifBNGEZO+QrGRkHU1gJi+RJI2Te4/0
12gj0BwgeTnbTYsKQlqHACyMGxVMOfMk3I/K+Z4n09rsi2tVPWdjAz8MWNtBDkd9IFOTO8hL6nUz
eQBYq3Kdg5ZBfmJfpoa8xqHzcfbPhKkJh5nbkBW274bpQc34fxyd13KkyBZFv4iIBBL3WkA5lbxa
LfULoZZ68JCYxH39XdyXiTE9M9UqyDxm77UnsnihEzMpysfmr/abCoNZTo1Q5AREMPJm1R3Em4/X
OzO6rxpSpo3FB8s9+Q78AOeA74cKDJlCGikQfHDBYEovGu3ddqmkzm5Lq51o3n6LzLqQCAXZxQTv
6EckpjKcJAvI6czX0accadCVjpUfouX2rllbZ7RnKDmbzPQPTkEK12xKfYbxgsTE+CfYf5FZWwzM
CTqA7oE+jA4ZG56o3okFeBV91h56q9VxZcEcmtuGIJO2jkZJXo2LcsXlf9VuSNcqg/6T8M6wwkfG
Kee1cIua+zFtnmepViCi6t9ST+RbMuE4mA2TCezEARBTxeCLLJj8OZ3F86ac7GJY8OqGpT5m+LUp
bfzXwE9vRfA5p5YI2bkxkXKz5yFdT2hgN27L9HsqEdL060RGz8maOQK7rroSb2STMGDeY8T5s5sE
0zS9MhTqQ9zG/qFIzBddsjao1H+azvo62HdVA79fdyMm+ckeDsmSPVbNsFAt6r/wqfND6frZGdF5
6tFyjK58Vl3ysuxfbuK7lGKOK071tsK3nk8JDByqEQm+dCazIV+IzDLtMjSX5kMs1kPD0IR9mbxA
WfpDgsB/srFzAFYsjWHohYyUe/C43UkEBcZsd7mq/miUAEFWf5cwr12E6R+Br4mgHSr3AymfsQIq
FGewF0OZV//B6PfCfNQ/XikninsK/noSpAl42Z66wla62rHTW/UqS5hdObSbaNPsJfL/yC5BeTVR
3uEhZZiejt/bhkh30HDAes2/D7V5clU8CPuTMpgR5iyy0ErFfwJ2PjJiUgtm50mteiLYdnusXCiM
EI0/ZBrgGzRhXluM1Yp2ZmnZ1afUwuE9Y/mPgBEDOpvc/7J12sHW3cMABbu3iahtXNSjBMzm3viP
LTbbdj9dzm4zfLp5DXswUB8LzwZy2ftsYimdLdKNpVGhjmIVGvMm7t8DIIbsJzOX+Qh38TKp/TZK
1M9ofzEFuG/LZGM+4d+nmferIzjlYLfrc9etA9v5Y68FgDpnQXNmwOBexsek1O8NSZeQKeqogisz
5Ns/R7EfEhI5AQZKv38gzvfTcPybKMllyHO+3sS1b0OalwTRBm6M69dmxwaenwzPULGsJuWli63Y
B3WDbJQCn0b7v06q7urxtHGE7KjwpritkjsiI5QKGP7ybs7ZT63yl8ohVE7LhKDx3P6sKTLitNK/
GwnkXqw5hYH1n+WBuVtSwI5ecud4KAs/XKf9xF/QHat8+Rt0xZloBESzEwjdyiAGdwjokgbFxe+V
oOysjq94aWK2vHyOltQ0KB5bEHfIbzFS4zs1s5fSIEfLZsFwk8NfHO6SidA5dYKPIXNQHU9Mh10T
NYqtPtuumE/15HEMFcYRVOsBXAgrBcFOJBj5DRXyRO6LiMSCFHcRuGWgWqm2ezAFrukADHlISRnY
pPP2I5TvdbBOovCfx8L/tQ4jCgGZv6Q7a91yPGRTxo+Css7MllVssYIEZDctJoal/Xa31ebXVLBZ
kWV9tHfbZtm0QQST8OxeW6zobFD9mp1Y1/n/MFHdM+A8yd0IIe00iO3cPHkaenpi/aLDtfc4uT8b
41rC2kXIT+08905oyY1kQAtVirGSDclxpw61Zn3p88PWgi6azIpoHDYWwjZS1RdN5xPt8m04YTOp
9mO5HnOafgRtxNSCQgkJrszvO0iubctRB1HcZAAwRU23h6wuYGUDeztVGX3avLod5z99NK95YPZi
V7fCJIc4m63gJukonQM68EebxxjDddgSN3MwSdRDgZ/ujNaiDw3xbLp+u0u7JsL/0CoEHmvrLflP
gNOY8T4e8xpAqRbLXdIDdat9UR2VH1Iz3/dAHw66a2yKWosDOljJZxgAxQtxDgSHZsIRfNAjF27W
yZ+gIJdrbTmHgy64GzwXDS25DSHRkgnrNKBQdyCZUYxM07e1set2yuQdcZoMuw4JxzoK0rUlPJsR
+xaxk1U4ViTZD93XGtTdbbXqb8+zOIfr16W3xH3SwmQqyRSry9tkbiIatTOfDSI/MSD79wC271lQ
/QryTcRFW/w0S/YButW7uSBFD8aGpKFr8Y9jMJewmtES/BeIbriWlPpxO4jukDOzZMdZmMdasEDG
UChgtZIYmeR4YQezOvEz8w/afyED53HM2yixjPMWDOcqYOlqWsnf9f9/VwYy2iy4COg8Wv1GreMD
dsxfLJMZWE1wp50SW1eqR+ifBKxSf5nT6IA3MMLaGI0HhnpsLFkySvPJS6m1Mn/g7RQQaJvWf5Mk
JQScZ3nvk7OW133sdVD4yoTCudZRNlM7b8oiLnmZ3hah81MnH8zeUEdj4AJYVHmRQB2ihF3qZawt
wOvYHIoeWPDYLLeJeV6YS8KVE4wFB4N+GiPsiArGJG/Vs2LXH1AILAMMwv6un7clAsf4L1/F2fQd
n3nT8+avZMMtiXiqcEOOUj2Vi4epkYu9arprkOOvTnKPub2JRJ8AAw3+iCQLAwNAYdz32yAPEoOY
niTbf7RTAOuINBB8zWN1rRJao4rHFdVvBlS/GycqMjwzYgBfuI13c0bewkxO4yYf/MZfIrGBu98s
MnPsDWplwsMC4WK90z2d/LBc+MHLhFA3gvzC0mlyFm8EU41e/mHM/eNYwIwk94jX9bWqHeisqlPQ
jBjnqxVI707kb3cGpum3P+WqXJRsxykv38uUHW5az7GXWU8NUrirNqyLuW4Uho77sUlLx7Ng46uH
4kuoSiDyZmtkVfLLA+MMV3FOWYH4T8P4vm1kSi08Cy07LUaKZyx5h7GuPxJlPKHKekOr9WyOXU21
+n8hWunHy8TWH3/mezFaLyiZQLFMOGdIU0CSmA42B1KDVDnheBo19NLhe8sZ2ClrpbH1CUwJiAIx
0vWxXtFSZBbsLVgc8egzjk2tS14E7JTbkkhVXz6DdvxVB/Ixs/o83FZPn+p/0Du/Gh4OsnMWcjxZ
Ui1QxsNPX0oDTKaBR1eV3nl1STnuJtC1dnDKwLWEKLMMe3gye1aGTY5KaGpLwhLddXto4KGyn3Xc
NYuMTjf3jbbj2mreUvcbxKW89gt7kwbAuAmtOrZV9whxBBlc8yiD7F8ne4Qy9ASzgydHta9Yf65y
UOdhIjmFmIg+zrb5T4o7Y4XKHJJf/hpo8iusxYN80xFoj2Ridf0zZLk3E01uJGvnrfeQY9aspLQB
4sTfdNy5jGxcC3kWucfa5vTuu/kPEr4j6t0MLkmWxvPTxu6futO+r08EiaRgqvPftTdyV2TkSS0g
BNhBgiRZ7cQ+Jcp6zrzyDTwxMHmGJjWkxrtiW1EQUgesFs+2NBdKmYb7rmzqCPNDvCqL67jJCSwi
nLFM5bslcT84bRuxYtwOtlVkiCsRN5LAGDdDtid7B8Urg1XePXSSfv4sjPmOLbrH+5Nth/qpSSvx
5POIKqLlQkuAHIfBdhmaR2bK75vqboXRfo8SQG5ibS+jrF+Z8NkEcwTpqZAb1nayPxDfTnFChkTr
xTYEjYMHR4TS4C1pEW9iD8Zg1F/9WrXXvHvmUly5z9BF9c19YFLvDJBESZmHntk62zPepzNEA8Lt
cUNmXqsf6Cu13S7hRfEmN5CmorUWJzW66s7ueVN0D5snS75mqjXagc+B1QM9ekfEcQ2JSXV+AUql
4oItbgGLpjM7OebNyjykXR5ELdXRrbu5lTjIrkpe7WnrXspOQWv3EKOI+RNJviqxbbCaDt5JN7sr
xjQely5Ai0RDrigSSwgftampGWw47/sh7SSlPOqFoxUO6TGfHv0UvzNkhqvFW9NVlXEQvoemP5Xk
S8jk6JkG4Sdkpqc2BS7qBaTsA6ukVXwPOaOQfmT0jfQ+AWUdZstCFnhgAd/vSb1x0p+kUe9AeBSL
7QLbzUivUabl3bxtEYR3nk4g9uGILHGTvX0SuXr1g/o34clGjFUA7PLUMxUwzVu5AIsR5X035aQe
/V/QIeJZrfcVYzPO9uDgzslTzQ7ZrsQaOQbN0ryICRCYb0RBQkprocQNzgvhaBaR2MH6JxcuaQlZ
DeREaNT8fOttbwaPZNGVIfMkVnAWY0u0wHIVNq6c/iPrq/Vg2Fwaw0LaaBuVnVyigXTvMJN6uSdn
d383bksdPAXldDHRsMemDs4oMgiJmQCh5xlnX05KgiVJ1iAyD89a2A4jnVyCISy10DUFVF72uMgQ
YjG2AJ8BSL81BasSwGOzkWYPklO2BSKrSWnVAG6d2VJh0xgkNZE0Q9uAS21dqouR8pa2p2TvhiEu
FW+b479PqcvIKyEdWh7Z435DNrt22fiCv816GpHKlsUIZFY3t0KWwIja8beqA9g0WX7ailxEyUos
tO8a5Bxv11bzQonSZ7qcJeQPpn7oJt5TnusKaRdKInQs+PZB9sg2tVGiNiTPGedlpLGfWX4cCp3Z
ceu1kKCoH8sFmaSqfo8VdYlFFC2UbIIOqu1FU5xwtVokks0Qf+VC05iUnyVeS4pu86STRkcuWbyR
541HXeK+s5N9pjZ3AqaY/7Gg/utF/rgyM5soLwnxoB8JJCvG3ISdvz8L+RNwjmdWduoboS5ZG92Q
3q+zcxu1zbTGtV9TsRNcMhuVb0GhU4kTcWnMrChTTyxW6V5QYAC9J/78lWkWOYGb9448wgjXvLpJ
wREwZGINdZJgspuL9kzS47HMKLHz/s21u40cPLIgUSOfaoEfpa6/ZslGD11c7HT4IL01SMLKdZDW
sK9t0R2+T8543bqmeFzd/LN2+MKku0UdDTDgR0W9Lm5WqqYDrlQC4jUyDI06w29/CRcvFjN3eVEl
NG1pZ2fpzu298AJA7lt/ryfyI5GmFAMrmNRfoWXaT4YU2UW14zPXF8BtSalkwXhmoH3Wk/NZNp0R
j0S++BlCBxn8XQTuZBtyK/NYGo5lv0x4GmKcEWT7WiSI1rPKYmfcUA/87taAAAaGl12KFFojEwIF
8adM8ZESUalG1kQr5MfTqHK0an3zoChAUK1i/28N/j9Fa4W1NA89N01T+ddBqZw6mnfGZa2JoOZp
IR5cZKhptlw9mrrygNKoe0+pZ7yKFCA+lT2AjWGcntJ1+Fj3G5+sXo9gLAAFT82L3/nyEYCCgYyG
w0Cg7NvARfOEohUUM9ZIlvj8PneLKno4Q6vf2jT/2t42XZOUUYNPOkCjgHYXe4K06ULFah1iarov
oDDJRSTzN6FxD7ATxoNen7yKQJa5qt+LrW0PU2AjkNXZgT59z7rhUJ+oSbugefZ7gh1RvKnrtLwz
PGaGUYiYQZFxsBcaLRHswyG1Urs1LvlzhPXYdvvaN5sF9HzD+Ki7a7KuVTSv+S1VuXOpNgNiOvpf
Ykq/t/T/Mghi9XAm3FeKqnEacqymmBOGHKB3sjEdRVtmtvMdeYtlxPn2Az96AnQe6BUGOFICq7s3
W/IIFM453ngCGHqw2yag/bY0ZMQsiSz7wX5xSuVysl91Uvvx7ARDNMkzufTnxobc6OUNb5DXI1Ia
cc5hvKJCtDW5Mu4N5RqTjh4NlprQ2dU+x8r/+V4FAdWIq46oRR5S1oK3SdCiK/N3brN3C4bgQq7m
m1eq2DNA4HtZnd9M0/ii8GBM0cnxtun6jb0JYwiq1kowIO9UANGOuw5Exnuph6+OsRcRxNkhyFI4
J2X/ez+tXI3sBsquinvd/bJMC9PzyMeB43WyKIyP7RAgPk6zezhP3YkYpIKgYv2AnoI8y6Ag/R3g
bNusadzJnFHk6jBSdhn+w01n51lHSdP95Mt8t2VEQUo7dHJ2jbofkjC3igdmXPV1xdjsF/bHIJr2
VpnO0TTZ3JVJGXPfw7ZCbd4DG6e+Ao7/xh6qO9vLkMXdK9JCOn/mLmIzonUkV9OZ6++mac5dQtk6
YA1skr5kQpAfkHuZj8WySLZ4WGtLi30eE+ynqfnpwUBC5uD9RHH8veRhM7L1q9T0WB4rtRFSvhUE
kEqqikV6oViDXzVsr6OVdT1afENzA+50UZ/GKMlCYMU5smiSGWsh7tgPhksj3Mc6Qxo8rL0XduX8
jZSQREXXv5VB90LrptERXPppnu/SbmW3y9htSZO/wipGhgrEDBm01QsXbZT7/zFOxf42NiSQslBk
g7HjZBsCXMvlP1aM5tFd038FciTDYYVodpPPMnJCxydN0pbGsxQjh+v6t84L1q3EHdTJSjwtxZ/P
GpJx3R/2Yaz8FnFvyQS7BhNwsmZG1FixaKxT1qSXZe4Y8WFohHCCi+UMEyHnr/kOKgCNR5O+isdM
/EGVKE/I5dfDqq6lqT6RxRx8N8niSXPVuog2OIe3M6Qo7HrrQooRS1gN0eLeHKeztLx7F03YYdYl
3kmTVXnXsDydLPinS/NfX1M3E7D9ECBROoAhzkLP59KeF3M4L7UfdWb1lbNvV6wMqO64sC1wxqck
mLcj8NYFDSxj7QPuhTp0PEx86K1xp7TleR8yBnUpzlVprvHMJMzY0idM9h8uE56LsMQv4ah4tDqG
2Pi2PNzm0b4cPxmJ+elVfzfplvemO3hROv94FFxR9YsOEFYvkpaDzC0aZmfJQpg6JNTQx1L6/PNX
9jQkvbQH5M5cK3I+z6PXnNNW34ioUxExN1VoGRX3BqwXklvIUynlSH6n0/xL5ehfQf3fWTVirMFh
qEYgjHyBd7be8sr4tpYpsoXBxHExXxHPfgOLGs8bHPDBqxl+E2lYHAfdMGvXbGIrlVnxKr5mlhiL
z+ysCHSJlpgwTfRmEf5MMn1qEmXy8k89sH0oK5+vtzX+osnZE1b4W2qjQbSn9HdlMKjrlIEKPmg3
fsvreVGY+rBWphg1+KU9YXCP83QtB4TOntXOZwaA6hC4eFNMWqaayu6cl8C6872jUg5Jje5zgnL2
2qws/vcVWfXDCHDAOUPAu8mgFONnzNMMQGNr0JW7jC57WpUuma4rOhiunpAPUtiMEAx0yRO62ol8
J0l4SzhpPodrgCsommcjYa+WDRlx25PikJi0jQwpeDWYi1Bs7aD37tbLpT4BdmRLbTpx6skndwzS
Q4Ftm0LUPqUaJfPqezdE4zekjBn6T+O7YJBydsbl0TGYfyXucBHVgCCJKiYDkMD8Z/7gXdtOdUKr
KOZHEG0oU6rVOqH4/9X99jiikI9vIz8UecZE58T9QrheMHOFENJFvFmAgwC8ZES5j/5dHcHygWp5
np2OyhmTbfwOfIpWfQXCAjyUtooLTz7vlmN/rv5OGpwpeZHk9sLtsx19KCTd8R5vE2atFU0pXo3y
HGDQwAfSgvVepbvDX0xQduiOpk5KWiiPm4bwwxzyKJuamXVVBggXRac1ti/JmpJZVN4QR563zAgi
yMluKCZ287KCEFZVr3agNnTh64veMoKQtwdzVP8GUSBXH9JLj/rMkHsJbUFpDcjiK8qvStusrkV1
FdAhYiI6edHVFoOnlkfRmffFNn+wfgu3ngzDxeEPG/DbRmI7JxhsOHRTZtMcjuD73QsmxH+V12bx
gPuLd+QtaN0P4uH5U66WwiNY0pk1x2E6nINeDrFWg0Mz0j/P84B51l4sOmYSQGmkOHUMIJ8Yckmd
4r9GhiIu1i296zMK42ZofnhYqEtL8y8xpNep7b7sgJzybIyokHQ44ibe6Tr1AW/HnjKDOIdfWIXV
KqPAHrZjWhiwuwTjRHLJo0qQAVd1IcDTyFlOfUBCY2oPHxjIvsjyvcpUs2jXaM/xfOiWbpdVj9eT
w0myV0NlkL52a62itavetejXKGOIJCn0SbQxUtDaEPxZEnozvijbwBUJGmQtyXtGsOWHTIzpeHV1
2vZcJhTNEebGj6QjX81tFe2vpOYd9Ek46wz9w32Uo2CYxftKFtFN2KSu9IxdMXqPX7BYyUQ0JcwV
b6/MIap1fh03Bt6ja6IVJ6Jf/vW7vjl4Rj1FciiZeFtQ2XIb8VNtxqiuqXUqCsp819v00wmjxN/M
dLm6x0XcqR3auqIiHudcnJxtG6N2w4M4rtjiTdbnBwtoCSU+glZ/w5jjc5yfC5MgQWv7Lmha0opf
rnAfHdzaMc6WUsl5SIuYUPKJOyh/ApNRn2dfkYwGpbOhQKav5exndWu5b4HMk1vKriTwSHPuBnAh
uVrXwzzuACuHosdaZv8SGK6JzwDx9o4IMPKr52bfg0dVa6rmZxaIOWdJzGEdgE0jv1PSzV9M9A3l
6j+Zvv9dUqNASXwDa4Fioc9lCCvpJjsCPzndd2JoUeAYOKDJ4adsT7+AEa4OIU729DyQzybnsX1g
tkuuXppssW1nj1l6WkkyZxf2VXVIVOtSZVwMLI04pswDawBCpIpJo86bP9FH2KdGtfsh7b1sC/ua
rVd3vWAa2w2yilrB0prwRjJkEE+aKdl8NR5wnP23XvPBUqN4xDOAqqJcg6jCYVyhbwY2sqTHvkOo
2C8+M2e8H2jACFmqYOfl9Oe5ZLHQViPBWhnjCmF/lYHuo2YufiV8BEL1jCakzPs1asada74++5PE
st8nYb3WT5We1meZOrh2uLFDYTMazUlh6N2ZU8+un20/GI5uiv7M5kO34/zA0hzUiDRRRFfKi9Ho
/HJ3B/tqMBUXBiZNWXyB5PrbBNbZk/lvIxWg5mb7aprkkkGGAn+izjTmp6FV/tX0yDRNFzLXRuz3
/FgvrXbf89JkLGAKCIQzG85OVc9EfJDF2cEBLxz28tsYd0BSVOWzAazID53QHWNQ/GzZn0Q4Pg65
XhnW19Yv/rEDhhc8h2jdL/L+/HAAb2u5gNFddz3RJf6SOeiJ2TDvUFOxn2UwEI4mhrhUu8QiZ/K1
DcbfiSlfPTstwBmzFGjBBAzLxIWPSw4sF2L1cW7/JCr9rx4xiebbC4i79txnVOBzlcTBMFXRWFqI
T0ANoaP9ZhaNJLPK8NSWxkSUYruG9loPkfdoJwhbCNdNSgvnJd/NRvhpa4v0PKfy7A3sgzf93qK4
YsCBRCbRThk5G+h/XeYhSvA+wkvgZb48d6X34BVcpEi+MtZPCjH2HgPUlWRt91sysRV236aqi3Gd
+iZCN3a8EXFTeSg7SsOcRRe1R4xSCKulTwOYkJdssd9kZ8beZ8ub7AgkhFXjHsi6B31NmDbv85ph
hwMmAUmKc52C4YexeQl4g8lSW745K0lNFNPyVjqPvR3UoXBtzjon6SIFH8XIrbdiXAI85cuIHAQz
Q2a0b+nM+sGfQa01OKAw7X0NZh5RoJA+kBjAwfvfq5sCvvbpdFpijxb/cQqY1pSW++zXUtxnW/Pt
WLo/k8Z3LCv0XvA3so5xVj5MXogJ49SPyLX0ZhEMy/gd2A02405sIXMkND2qWc6S9jYBIyIb4Gt5
1f2rffVgp+LP5nNXNk55l6RQUh2LAX2S/d/K+TCasuOTrswZ0bmvhrxP+/TeT4o6MjX5DZppZutM
9O6rSz/PpXUtOoDQQX82JnO6Zhb56qXMn8p6flEbOa6W5iwuGpRJi8ej1dovAxIZdiJYMPyXOmsD
5iYu0DrL3Ms/dp4Kc/IyY5NV/fKAG/hWDmvY1EpfyJ4A+iVvhe0iB2SZzRgrmH76XYZDsi1fpW6P
EJufJn+Cd2Avx5IsLkLKSRqdjZU3gEhSaFZt7VySskhinWf+cabbZ2FJZ+HnxKBStzdTDKb4sTbU
T+Dm62FIPYM1Gu77yvCh57DBZsfE7AOPT5jAV8MYwaAMLGU8rh8QHGgouhqDZG3+lsWlJtyYzxac
NcUQLoHlj0Ti4ObgtwAMsHBfjr4q/uLpemjdlV+//wHq9K2AAsvoyiUx1w3uuH5bDVCAAFnEF/lC
b5l+5CA2w6oQ3amCChl66he8riU0aZFjiyl5z6EL3vsxgAwIt4gfZoWmC572QUFLiJAKZrEsswgb
cXMkv+NJ8gxCCETA4/9ugLI7i2K3PKPswkk2dSzjHfJGZs+QHFGso3KKLPKwWWjvRB0f0laTgUax
fCpg9t9mLSzelfHZRauZafHqbwFP5Mpgv/mNAtwNVzA5tXltx+LfYm49y6b0vTLyd8OkbvKSbrsz
WRcfAqG8Y9Dq4Gi0A2HZ8rHPlzevWwzAdtlnsy6noOvJLJNTSyGy8RgKxET+nmOWN8Ffpai4OmC+
h66guucsMi9Tr4CDkBSCTVBgGDPIdIfyobvlo16GNnZMYDucQce5Quy05e+A/qmnBGasvICvILbg
tIHDw3oUVrDSmCLhjM/n/7zCPrLfayKUxEXcIMNhUso12eSviw4+fN/46OruyRXEtTnFUIeznP4p
Ob71uBT80nrNUCZHiyufJkujeWtz2gsCUAmY4K9sv4hnZjWsl4ZzD0MvrEkD5RNU4Lf69I0ztj2M
5V6TKNeKUl4+0QPUXXiCjKxsQHxRzJIMiXxzz73NqvZHvvY5IhUgl8nh24GSy7JpiGQA0crNqGkD
K26b7BFxzPO0Y9AM8IMHk6FzaPuV/VKh8N84hiOS2raTmgya0h6DbOMjrxKzy9p9uUsFDVIyFh/b
mrPEEgQU2QxyRrke2RL6ERfJq1EXj3Wxq7zKBrln+tFm2QvNEi+s1VQXdJTPZYfiFD9eyGNKBrkx
WtGa13w38dRODTEo4ivtkLsOyAIYqhmPfJBvQ23fLjyDwvOfFn/5RHLIKordlDlbDu0sMzbVI6BB
2s2mObMe1RJphYpjNAuaBAYTrr6Zzj61SgaNEWF0DspJ0kPSi89kH9Y2Sftg5LR9GqHlWY9exeCx
SQ+dZsGGAkw683Ax6BlxB6V8FiSjA/qgidzeWuB0xgZr7by9CoN12K7uQkfEbtu3av47CxYt/dMw
lg0Rfb535gEMHtVCwlW/9QXuP33v1O3fzLI4lozpyxe7kbIdRxxC91JodQfb/tjZlK4iqD77nFWl
07j3IwKsU06gfJbTpdRkDNrIkSMETuSEM4shpdQ4bcH+qChCbfodN0fafKzG6WNwxRtpF2DOGCgw
s/NRkjUL0dwlzjA8IGHdputxfUqcDIVLhoNoZUgLl8bAY+ZvmEXre6bXSZ2yONdPjqqL05bS5Mne
4y1zQFQD8ohahKZG76CfYOPeXRpTQicrqC656M9Ow5sOavJ+pTlWhtzBGvjFmFkbbxOttELSyhIE
VzmHZMjwBzn5epUwhzfejxGPLOh3n9QV9cdeUz8uF4Q9WZb9xq3Bd+fgDMrZ8c59mx2dekrjobgV
lCxHEoBfvazYDnzN0nrLu/5XBeCUASe35EJEsqOx5wE7KA7SIagTYvMYDgCvkHePH1AAW8fYcEYz
/fY6iHSTfbL8gZCiTX1a8/plZTX8pFlxrs50J2r+l2tWthhsfyradbgtPCFiXM69Xz7bS/dmj132
TLIP8GlidgkJ4rnK4z7pi5C4DYGQr/yxPS7rPuDVQhkfZwAG46bIwyDnZ1YHdxTl4xs+0ahS5Vuz
onRNeESTYnqjoOBbQUXm7bsvSa5x1iXyOLK3Yb1M/5USqqmzgGl1vz8c/QViB1MVF5hrhk/aBVCh
R+rFdJ/7eOaLn/Y0mj7T0kKxSbI34HH70qizxGeLJY9LcOEBfRu1S/wGBDFEZQdnJYpVoWFyt7cS
4BOpY5d08n74NRT2aOxdntMZ2v9hW1cGdwjAw9rRJ3tJL6oz/imXWFuuktGdd6H4n5ZDm2bLi9Oa
yHF3cFxAN+pZWv1jUeVxwXYmdNDo74f7lcQWntZbtTtFAnO9s0h9PiSVRluzGM/8xL5K9zwks+QJ
13M8pAgNGX4n3vQpuvziIWjskvolCGrW1KmOoZlJSmhWGBOBuwWKRr3o7xK1irZBDmxNgITLy87a
J9Vc2PVlCgq0wiYCifnOwHx4rBlds4PjB26gpTgAXCoQxE5LDPweOxKEx1O/MEdjd/6YWsgEIZvp
Ur2P3BYXghkYW26HTZG85g/0c5lfbPfuXH67jfGdgbAhcAsSjG2RrN51v/p0koy21XOimCU7w+O2
OiXwc3mYxNiEmcNhxbgQ2cjJRx6HdWSXHTXklyeeQIPHEcdMCJwsoEhj3FtdvNLHYPM/Uxv9Z64Z
pLcDeAXk0AleivJJmjucUjsHw1r/zUAXDjRET7q4LOwfWN5bf3becry5xTN4JzThhfnQdVZ+P8Fb
DpIKcWXaYwxziGDlhhzZ6cJZs/7kk/5UNmoFZ0b/sIkHe6u/8yHBPFG9NzbKn6ol9AZpQ+hT1LP8
GWPjrXU57XuvN4gcIrCxxJnJTSSjvm3v8nT+B3WjOK119U5CL+JRXvnKXswIsu548HR5h6d/Zjxn
M9YwLqXk98iO1mzYDBGVwCxwHoggghvpfFGP5QdtrJodIcks/M6/2pZFZBpgfNzMl7Hz1ot0jS/X
dewoFTnwBNW08CT0nS5wR6HXAbRoU+bUPDZoKeKuRZ3E9PjRNWwXy8vwXtHjHqj9RYxw9AGXW3oL
pvLJsp1XuzZOsIl7Bq1IFOaO6K0BHDNZErGRACeYkAESckXYR0EiQm/Q2pbgjhlSPiWsFFtm2bVM
Si6a4W7xJli+9CxJwPdnT/NvqzeqYwl5IHIy8862XnvIdQer8JKjnCwEYqP9OIiWbBekiUU2HpwA
tJg19kdC9YyIVgpZRsCEsZQvhunSBSi+7c06QkzP2YqsGJKR4ZX7GLcj+q37H2PnsSQ5kibpVymp
86IHMAMdmeqDc+4enFwgkUHAmYHj6fdDdc/KVM/K7NYhpSIjMyLDHYCZ6a/6qQZ7RLcxR3jOmCx9
RtoYxj7DhDWbCGi+zXvzqbF+iZHBTKx0OJopnomS0Cb7kSxAb6RVoF0YxbJvkmDJYG9DSWRG4NC9
mnH63PicoINZUu39a63ZV11WRzdH8fSaN58SeBLn03XS4nqjYg1pyXWHa56iHgxcJL6cvA1NWtiC
S4MHJg3rmIhN+oVRoQqzugyO9lTqmn7yI1sSNyhQJsXKYKzYdLhoJ9drlkFHsfkQYc0FAOK2kG6F
cu593JuLHNlvpbp7d3TVlkrMWwKrPgvyFydu3yJnPZccQwQqXx2ELkItdCbPKLGEEiqqFg0o3OGq
LKb1ZNXQLzssJtEsXzscR7oNZGcmP9bIRWjl6wDMsiFsXJq0r26m6c62MEtPJqUFkCfHZedhpp5i
2E9NNB/FeydYgVg5YauJCKNpSJBV/9FHAxGC5CRwqyxiw/M2ejNBFLH73ShdoosNrI7CbDcGYFFk
KXI7SH6cYMkL6XsnmXKM67lYlwqtqwadEgDtskJYOYTDnkYVN+yd4rXbsBIliJuLiQnIkUpklC28
ymIwN8JqPyPnIxiEeZW5hk86ujc9DFEU2JebojP3lWnJtT/oL7Q/R1syxTkeLh3H99bOG0wgkihR
kTgrr71ry+h1QjgjAOEgp5OhHOvZgSre06oYKRIcNi0Wf6IRlFeneUveJZpWmUOQq+S4GNQIPZOD
K5K6Pgf2cNMq0KDBNwPaHNWDyeBYk+1o2+lNG73TpN6jlq4m7LSuGb1XRniAN0YOAGFjoVLhk52s
wKFxrlnqCVzAHpMOz4G94ChAPcbIsFCwi5XIeWroENEyHwhsl+2cBKNyb6nkkCBDY1ssF1S7Eicw
PjP/AQMquSVCZuq+yINqM6bldpxdqW7l9Mshyb7raHzW+ocywN7dBXxXHiEEBGN8v0YFJZGcX182
x7BjVsW6ZS+9zuEZyuYGeHkbQwusFH4CUsQbUsP3WsQt1zq8ciLHZewZ7MiJ4zkrMZvp1ax127CW
GpefKLOsY53nxcrVenoiwPfS4MYxMWeq1VeHUQzlWtbiRyXziHrmIjLqprkk5JosOVwsEGcdnigL
p8eurhpwaF0QvJNww9cU45DOpnxFlWIK8HzpJngzBp9DTVpeoHun58CYLAx/I/Q8GWr7uJ5eXBdJ
YCT0LlXhL2U5LThNRuCRqLcqAGkbTJmW7CM3PXI+ENNVnYT1RvqzpdbVm6XmI3pgqu42dt7eZbXJ
ne7i6IwvZA2d41DZp3ZG2OSxWCV91+0nR/spXYJvckQScAQB7WI2kcn4avE4/FN4sweNYxzEptkk
Qp16m5Ub6vIUWyN7jYZbXdLY3kKPxy0bBNXS5iHjloxgoDUWKxJtMFIa66WcDoMuXgbCFPZMJmvZ
CS/TkJRuRZoj0kL4mHDBiRhvVM1XF1oC58etHtsuupnBFL9iSHkYnDz8ScoV3ZzUoUX3sc+zEwRe
f/Rd4nU2+6DWhR5XWtXJYXYNjiqplq21FQU5JSuvydq4RX/FraQv4XEOvzqWVav1mNll3UV4Wrm0
BfpiFYtXx6A+3p+DrkXMnl5Os52nksxeVNYiszNILsowOoZu1i793ntLIsJJaENUvVbh3kh59Kv4
NhmToOvefZraxFu5UdTx7GQSmuLywcfxktfYugwK7Kfe4Oe22vsY3YFNxcWySVbCdmrWWbUu6Txb
FxwV+ro2jhPP9dJJW2w+SbzsAn0vJOpYxqCLFBuGYKD+Sydej71zHymLg54NEwgqL1tVfzFoOSPO
cTj4rGqmrIkDYK5ac1nuDT/9BJV54zGKAZWewkRjO15juTU/ClTzMTPkttSSZ0Hueq907xRx9wOj
QeBmhojTt7rg/FtOEBaWTCE3BXAxJm6CbZtm/Wqz7hPqAi9Tw+zHEfETysaunEHuTN7Mw2QYz9nA
4myH8ZoCcUZuByvzv12cvShOmlo16bgrnOBk+xY8/y40d2UOf9ynL5AauU0Xemrd4X2ivzJYDSiz
INN80OHNoqydZBn6CFBWYfb7obzXaYFZuA2+FdNn6upwuMEiuZishPS82b9VUmfeZ2u8Cs5LrzkG
K2N6rIYBpcp70StG/FrMm2Z01TbUbP48z7ug4clL1ERDKAEzr5V7TSYTY3pnN6X50REOzZ9Bu1CG
z0Fp/sVU6ewHNVE7yHKuM0CzJSFywK3QhlMeMQd3+LMCs8DBrnRG9M7GgRm3CcCKQOakKXDyG8xy
TXOw/cqmWEGtZEuUIZS6XGX+o501cPAwYNC+BTk+gxjg9Dg1My17TGoAKxEmbVLs3yICK1opwt4e
tLVCL/fKDDl7cm7Tmagvssb7GYBZMGHod+7a0XWO3+Q4E/+rV6gSRTXd+7g6geWqq9gCqEJHy8xH
r6I8SPX1DT+H4sk59z5m4dUJMkyqo0+zY79CJLzioNyRPS13DaxGU0O/hjD91UBowAVlE/V4SzJz
40pMTInjgfAokIQr6z1R7bMT6jenbYtVWnu7PDz4ZrePE1EggLp3eY8QpiPe+jqQLGMtMg0MAHst
S3asJB77+MnDRBIXABs5R6mZ75zCAu+oWiRndicA+XVYuRDwY7RUj21DBgAzKNYuuUOTsJvJgpOp
58INJXnFN3PmAboFMGqjC63jGPcH20us5WAUr/606yO33TkWlZWczjZV4t2qEAWAlRXSfkd9b+vV
y6I0Nb5WtLPT/qCudhYcjEC+E850FnWovUqsfwbaOW9kw2FvtjmWzbeGcPloMm1y4MWvPeXZgHex
DScFHhtXs228bkDOpfXciwBJuGf+4ki335lde8jnqHuXgbzc6N3E2AMOZ2M0+4C8+cKwUZLq5lGa
DGs5AM9cvwZMOFjGyDXkqXQMa2W1+iaiX2PV+ujQcCdQbIeXRhUXul/RexqYCKi63xUWfqSXgHSm
7T2IUOw8zXpxUmZpIdlDu0gwLlnli2GQtEGeC9KxX/cGEX4/FPfZgPCixfFHTwMru+qzFvL25f5h
ioPPsSrNhdRDzAsx5vSUcbE+NwZIfQv7o157qXfuE4eUEISEJW/+mflFcfECyoxy5meYPVl37XkE
WxxZTBlAQ7nOgSsogBYEn5gsT9CfYg/NNsaE7rO81BkB9gZPed+QyNbwRHVt9x3BHttSHh0zc4d9
raqvpGeioKdXIfsYek1IVLjMgmuCl6mL7R1bz/1kkpkrTV+uDBPOZNPguew2feVUKyL6tK1mBpEF
KzvyhLZbmb/hcrtIvNFLaKmzhkcnDALxyuzzqzW5n7XEKTDYAMyr2iXxl5862g3IMdVMXf3g2gw4
Inv1EsTVE7T+kx+wEHq+ffB0C3RpkRIOUd8mFkpWBW1nTk29aSJfQAeZfnDusSMgnsxjUBIdH59x
Vt0QQDA2DUVNgjK6U0F5T3EnLCMb50DLli7looGdm63DTJCPytDZ61jtRkYIg0tOKBwOTV0+9VnL
to79FmLZjBoB67mg8dLGcYNnKiHru7Vn/rNnfybxhGprtfPvdquoDBwU+XoLPImzoKf2IdDqnAMl
OZdNPw7fkBs7RUzJhcVuTNCJrHygE9ij97WiM7Ob6ovTtNQEdwT8ZpGuRBpOa+YgQs7OQlG+EMYn
1hLQ+dbReJxyWydgxTAlYCODD4uDTQFghKmaNmpVuvDNXZzMeuwwliTCsLCYbzUlu5IkNj78MQ7Y
ZAUo2czaIa5hfvUtZZCi/IxLsYLYl22k3pPBJzCtwOvPUVd/g6cWta3FxGISnil2GftfMuTBhqTX
W5a2+kpQm8fBPH4jF1CZ8iUnIrIONP0W1dNZai3IMAq29xwSF5lO3ffU/kSxkWxjTaVL2+sPeRYl
ewx819jsToPX8ib585y+jg+ug/3XmB+Mc7fVwku+ghIGUjgwNDa9e5S3dGUy/ceFYMK1AusbOWoO
l14b7EbubGYt2h0AF6Kn+n3o8o/xGKeTWbtzPPYIFcCCOay3K0vvHoL7oz8wyW7lromHD9xybKKd
fQCsNZXixZ3EO/6OhkZfjveFdjQMgDamiZlkCJlo4bh+iw3t2chyoh8TPAlUO33jJs41LOlI9Qty
jVionxnnYK0fcJBoKrg5pvwQ2TBsV6Vlb1qdy0+2Dj/glJ6aHANsx4+SK+YtvYBBVGCPLt36aWzq
77Bm7J02Xw7pPTL6wSOfZfaOwR1AA1P4guy4IJICGzr8zMFJtbMmX2soU4lPIC7Hhz/N/ck8aBkV
z0srxndik9ygkSWuZoY7pc65hL1WPshI7u0cGidCOfzNgSSvsEcmEziUe7CyXodygbFbW4BHHBYE
vq4BMAnSp+07LphLz1FFhLUNcjdbhsroltLqvTUjtBZPFldwyzTbKEfyffqDDKZjpuKLZjIxlnZU
L9XMr5jdtyINj3ZXPkzdbP5zCpopM171vBAbm9Apgvmmal7idJeS8F14E/vbupdXBjM4Xj1u/+Td
s+QLY9vnrHDnCfNeBwuQih5bajPQ8B3YP4ZEBuStI7TGjecFY3CxAmxtvnJ3rdFwZwZCbnTvPmnG
ZunliN4RcfClMt9i1f2wVYHiqejGmRlMVCYFCjY4njLAEM2+mbp3tylQG4bxXCW0O6TsDDsN/W8c
onQFQxn6FpJqa/vfuet+mYnH/Yz+NbprwArfcuCTmtHpR9WsjJ4CxYEZLLRAXBPS/lZOe4AA9JO0
sU+nivOig37G7LEziAX3df4S9tjFgITCTvbTN4bNOafm1IaLA1zcBsc6xXuThRDmRtXgRcDw0uAd
mIJXzGqkPUTrMccKXvJo/BTcHxsv7ANWP3nQuWN8bc+98qpTiGlG/bDM4pBKn9xcAX44l5jxWR/2
ZMdu5bxHaiRG14BBneb3OS2a95anfaeoLlzmimRU4yybBrquoaaPhNMjWCMuckpsrIpyMGhCPOR0
f50fmDHTXWBRUpE6r5IYN07G4FBO9HY5hcy2/eieJnTHha41cNbYtIN9bHcGeeLTDDTFkoE6FkRs
R6ZJAzxipHu7xMY4MJOo+UkwCYTvaaTUoXHkmwOZYmXKtF1pcnYmOnW9Gj0oc3G/N7swXdIqFeYf
hS5Rnklmo4beGuYJdzLkWYWzYlaad7rzZTvxReiWAd+AiI/jp/ORmMyUXlzHVkCIEjBvyeGfaW8j
rBu5ycGvxR570oRpbrhxp4/IkMl5hHoUIHgE4Mnm27ZYB9jIFtibmHyQ34khB6xV3nC99hZ6ScSC
O1QdS8DEkGjiGulZEta0JnjLMZA4VluWxsrRD2Jgq23R9ZZY/WNHjx6aADZx5k9PpER3mZuQ1wr7
fKOEwYBZzbnDOnozkBs62iwP5FVXceC/21CeYWUUD1UF0MqbdESqKH9KC0keo1XIxpwS/ZLWkaHX
H7yBY4I1HZKQvU9XgMswAqxDwaM7gZxtRTGsvKpNF+3IObsUqBK59h6oSacLrVTrYeR5oyFNthJ+
fBXV3LTKPlXTjyMU150Z0g016g3AV77Pw+DG7irmYiB3ay+HYfgEKbJlgHlifUXYF/5KReVXyEPS
DHEG95q7TiMqOxwFyR4DwV5E2O/MhoKETG4NsvlL8O63TGNYb8TDIsInvEiz6aVVXB1hN8JbzVqy
maS86phBrHAUcSKn3zURRxhD2sOSXrmzavBWutj7qSE+SdE5993gMqCSIVYh0rYCuAHrt38Zs+Gh
iTgKpJmRk5MN/bukeC307jGjoPBqty7JL6GmA0tD1fOvB1JF3UByj06BP4noIjbm7JxVRr0TpJRi
lO4NUc2QcQL07G4od0TYuN94xjDHhYPrROFJTLNfml4xDFvDlsofKIk1NmGNxhS0XOfDczJ4k/Fw
qAjx8ijmVJdlPRNf9CM9SwnHWW14GxEcgaXaq55jLcce/xBU4TFpJWGeqlk1cVjSyjFbjAbsBda8
LRnjocQSRWsv0VgOpczKC4OtNHpIsonEUANSp6RYa6mJmQCNIV4gUTiASFXHW0bwtVkRogxghjbG
QzpJeKoOPWJOeC/6m14XDaNuSkiIZ8chIT7swDHrXrPHeVQzToVgmcxGnwcPvIxvVU9a3J8sGWyp
gtpH/miye4pJJKXMbaKeLr+SImxYYItJryPWx0I7ZO1wMQogqSO5h8KmOazr3JXTWBt94kKiPNHB
zY3JxyZgSyRNs4Py4Cq8sdZU7NPDlJTTzYzvraZDsXOBMrnp8CLN8Db0lB9kdrdPXPp/keimBXpo
tQhU9Jz5jHkdzT5jN23WfmIzUXenCjhisKYlDiAwW5xRjQ+lMrYsfV+E3X4lLs6haoKybxqc6fL0
Qgt7vJQmwkoRH4jIgUuEGU0iJT2BRttagacOuOHOjmVV0CyabUj3NCuij0EmxREG6Pcratbglr6E
EeYcuFBG3abaGONj7eSv0nCvUUGVBtjDS2TkL7GrHgiYn5I+pO8rZgM4P/JiE/9d4lRH3zN/GlNT
mzYb6OLRlyYBriXmOdrOMTqsQUtkSx7aZHPXCs2xU5KNSKZ7mypyDvNmck+64FhRioDtFyN7pdx9
DEJHI++Puyhd2Uk0nNO4PiIR7yvk/1Vhcsgm4iAWdWZt6f7u165LSKdVHDJVeJw+BixoO/R9VneO
9DmaxCCwfGStxO1CZqJyEY1w4kPqh1vUJ7sYIMRuLjdZSlTAvgnJQtk1lRR1R5rU7M96aNT37PoL
jprpo13Tz9gQrdJLNZ6gbdEw3nUPeBVxW5l4Crj8CRBn+pOrE3cqWVhx9DIDKDln5EpwYDWAV7W1
9dbz7Rkvtle8E5iG7WNn8XWdSSPJaYtbKopzhq65GCrxQ08HZQceW+wygdTr80RovVOdzZbR4K1E
rWMS52AunzOUKckxVqV+VY4IAKHEQA5gC1ZahEvTG3jtARS7pX4gaP4rqseHDGztUI2/2sE5YT8+
jikNg/y3sOwYUShwbn6oLn7NUSZT+rFFhucoODtgxEjCtbsBi6B9ZS6Rq5mwOeSt8K6A8RohgS5q
EISu3T6xmh26kctWE18ROzjhlA81qg/WE3XfBtW2UJyJ86BYGdjLvTisj80gMTTIJN9bJGEYS8lt
hjrSKqnvA/ZkhXtskBY55BtwttnedAMbnpZk42pyrbs+2npT9Jmw12bCgL1Plk/KOxbxs5n14cru
kdXtAYKLKGJ9EXSsMblWoXZM6lcg+mtWXhkFfjmtdpGR+iks4J6qh1IW0ERMCTsbVK79EAbQutT6
dZTStjaEzcGCzbuooZyw+anenKH41HTnp57IAGSpxh5d9CTRvZd4CqDr4ChHVxJLKdAkSv1L1yPK
A0aJh5u6zb1VuG9uUn/n0VfpFo+chd/Sxnq3ZXHNeYS5cgbQcIIbWuekmVW47OT40unZz9QcNS9e
tJnx6hFgo4f1LiDXNusozxPw2UXOVmsVUMQU+dlBsMwsSzkly2yic0xLmxYO97Rqdf/RZ6YfBuKA
HPqa4inD8pIQKorG+xRiT01VcjbwPmv0SVnJe2zMGk15P2BxxWjpPGie/lWLjh3ipD1WTsNWZ8TC
E9XRR5GGDxZQJT8na+SJdOsWlX4LzEA7/VnO5DnvmTvWz4mBgbc0AEFIMgtsQ5g5Bhxesso/aqK+
pCXzNnSbAfkVm+At6Zsf8nU8MTBCkFkrzkOa3tX0nK4xGTBaMOjEiwU+TGm8R0MznoziR6vgepkT
m16KncjDFfFuaq0WVzq2QHPysQY71Z/JDIBEbvs0gGw8V6aDmbOcjx0tIzXcgYm7p5WCWwXuzTCU
n35DUXkRuDa1Hh72GJ6xW3L9764yPn3fAH4/JCi7lk99Dc3nVqAgTGQ+7UElKdYxf+/7yTzJrKVn
1VQRcVM73g0dVTg04gWn3mjPZYzrEwIbLnNFSjGwv5LKw/o0FOLYgCkvlM2JRxQEFt1KWwGRYI5G
zd/Zsmy1d6naZnISvlicNsYhnJ7C1OAALcXJWg9BoQ6id7a9S5Wz35PPHkvvnaKBquS0IdmIQ/dh
raemotkYEtZjmrM/MAr87Jlkg5Gpi2tpd8jIrBV5cMaZSGVIi3Uo8bRPCE7MnJnpCeIduoV7piU9
/JqOnz6lSZYc+w2G6wctyvZDN7FH64GNDLF8dEx9z0PP2IysO9vOgM+erxvMaUe3Nc4Vm/c6cl89
D1GyiepzbSm8T+jaMbPspZXE9HEZEcdT83n264N7ZXqUdwfXvYN9J++e08Gtdo1MTzpZKRg7yR72
YrLV8cJNcUONSGt/643Rbhoc5ii/EELR9v3lEAQfgx+/OSW3WFOOX8AlgkWANQP2hiJ0gfpewcDB
fxm5CgfbmN5qlj4Rme+myzUXhZescj8ILj5M3D1mmz5HokGv9x+HbFiImm6akKIvVMstbjt9ZqHR
t8ScRg0HOjiC6rX3cOtWbvCSUX9ADJRQaUAegIMIFEGc/zH8Ey2Ng3UcNxdPmAQuknlHqGPXU5L5
lTWWnJ8zZphcsb5yzn3QuHSFloyiOsEpzm14VGsk19Q9yShe0AZYjFMUF/in7gLDTZbSx1RPKXpi
2KzzGcf6AJk63fSRVWwMNvd7yNJdsRwAkt7AFfAwnco7o0MC14CTtbTureNUU1vkNc4C34BQLzhF
n9GR7w11lwRVtvM6b1HhmWDgAPsjG6xXmjaTwnlPdZ2wLid1Xq2vIU/GZU0AYTkaPmGEkMDG1IC3
FbhzUiAyy0lX6Tqe7jD5MG7OkfaM7mikl6yleSjSix2D3fe4x+mQ42xckltmxmoKQmgRc424wfUf
kl9chc+d38JsjdUpdi1yfEjIDnl6f8JZMhnKgINdv8h84AWb14iUAuG6wuZqiKn/6gEJTcnwhp+6
vISuoSHg6Nna5yDhFN25Zk62bayStxKwO4ibV8331YuX5suZ0cdrabWbCpbogYqkHX0H8S7tJe42
DzRlED+Phs6xyDTeZMCYrxgri/EK9QJOXeyCQ2Vb3XumJaBaI1rJ7KF4qfXpFWqmthCJfWriAFZL
WHxbXflJ9DPc9K7+jK2CsFq903m+LYTZL6tQ2wGsCzlw6nCEeW2qapPnza+pHfYwETUMj7AOm8Hi
hiCKMaTB2cGbSA1cd0msm9/xJcOEwavVYY+oKudFThiSygJt3mekvjBkdW6yiYqGwEDcm5M1cF7w
CTFptNPm5IXGpaDhkyMyUB7VU52lhdY1oI4sTXHUpaahdp0B7kBWPKUVMPolNjoGgoF5RhmCP6MQ
1LrsizHJ0WG71TvMFmk28vCIy24Tut27qQYBPzUHc2dSchdzwiD2WVyzoXkfUIAP2Lax/FiGv1B4
SbbgYcKbXiJeQScnxzS67xr2uIIi42NPpo3KPdRrAE8b35A1HGCyBqFkhJEyHzFLr1mlHPrIzZWP
Wf0+N1rtKytCahm1I25RWE7ttu/zJ4Mp+UIHTLqMNPUm2vEsJnnTRH+KqnoVh+NexOa7y8u6zbXk
A+9rdDbz5CgbSeFchn2uhD2qMpgoRIh2BAIumr734/ZislcXEuG1laQ0skR+ZNoHXUA7yRHBAOQl
pfHU69yQUzy7/LnCA+8h4OSI1MMK4FU9riMGlSZOrEuMd9E2XzCJo28bwaXFNw6/lAG1LEtclRYK
Tp8SCelnDo+pPjRZfOMt8ikerl9KIA8LZ8AFFPJaMca+thgnDDMZz3lHy2gnBb5olGJgQ8028MUD
Nel3uklXTH3TA6h6HlkmB4WUp1a1zoFqW/KXlepsUaiQxIWOc4JI8Bbd5V157s1KCb9mw/TTT/ZD
IDG6aqAmOR4g/NOUi4URPABGyQFaBfno0p7OMOA1KE3EAwjpIVQM1cZri2MQ2xKzBytPGFrw+AqN
5JqhhSsS35xAqX5ZTjNVlCkuwekQ7IL5K9FRsDlbv6bKJuqjl28G4gL+jSlbDzYt6Lp5N0ZtvTdd
7TpN+oNjVT+DYZ8jg5Gpa+vOpnA72r3j4Lkbx/gumqpjCwqySZ14Dj90mzbugqMNannZ10iPLtbQ
azRiFIt8h2lZTGWwGdczBWTYKCnEiyPnFul+NEBoc9KoeywfRAqwS9BJagzlxXCx2EK04LaMtKRe
Q/l30fuANdMeJRTQy/iJ/W+4crBzriKvfskGwyGxzWYpJ8G5bkp7Q+wO2NLkM3PNn3i0hqcyZueY
Ba04cNxhLwlByTfpOXWckzEZ11zrXrN62gcZhV6z7JBG+LocKGrsbAHs7EdRvCIPsFvtvNUIxGDX
yVacA5qDGOOrB2nJixaDmqKD9NtGm4G3CV2UpBg3RH7jro7XyqLk3iGHA6flnPaUZgQMTgb/rUzo
VzHH+leS9I9lzOZ+dL2fyumusmfZkJr7OeZGfr54Tuu9lLSdCEERvawZ/UfulhakYttPI6hxH4jH
KMqzQY07i3yQ7SMVtLe+1M/SGP0VcyGepCGC0FCXFyRZ+xQicSyb1uyOTBWeIeJoCCI+XlW7fRVd
sQPAnVxlqqJLG6NvZ5r2mqZGvmOLsovBZh4RarGphfT1JVMZ32Fqu8Wu6G7M+ro7227NVTQ5gHmq
fEONjjhR/E7Qrf8pS7fbmpVLtp/lkkjoRyxs/aylQc/WysCaL8YboU40L48AN8rXInbNd7YfHjM2
Q3HkFOwzi9i56xU5jRFiZ1dbzkbNJTWF/lk1jGQ9xTYBT2a/DWl9JFp0o3IEmSdGRWlcOV593U0P
JQnBZAqLEymmOw9jy4lNEXqto1tv7aT/YrHPYIR2p0o0K9t1nXsryFwiw1lFoY9U8xQ5hN8V3eyk
NJ/iBiPz2Nc4ErjTMw0aTeW0r20hkqdOsgXKRPRGdQzSZ5LkZ5oRY/CVAFlFWEFAh7Fw04nJVJWG
KWFIwI6FYXULJzwjXibiMy0B3WHiyuzi8FZKx7p00ZTeSuFPyC7Dzg+L9NbMv9VFItpAOg6W9mSw
yJmE4tnPkcSYP3RSrTlpYd2cLMaLPBvnjyVbv9wW6X4azOSIZzjh5BtT/BDbggBRwxlg9PchxSvH
IsvtoysKMAJ//u+fv4jShRlO515f9ubJ8Ef/MBcdDX3KIFWixUlTGrB/Uo2z6/y/Nk4T0snooTS4
2zDBvBDnF+kUjWmKmTKfalO4FNFz77liP4Ztvg2bCfAxj3IUCr+96pS8E2lNGSrQO3JV+TVoBvua
6I51dbrxHcSe3BfJQ0hE0dXSr9ouh2/k8oXwwvxZ+niQmY3CzhbRtecIfaBkZiIeSw6hJCx8Z2vZ
HSfbX34JO9SahNjUUcrF4g9XoOgfAEe9V8UrobXkcAkMoS86b+H0CCSmuYSteCP3I3d6rXbwMIvD
n23nrJP+xbMq7kwQFQy6l7//9m9//4/P4d+D75koA9U2/y1vs1sRYcz+43f399/Kf/zu/uuP3x3X
FSgYHCE8z4KJqesmn//8uI9ojv/jd+N/mTwZxlBrux0cUmdZOKHaTbZAx20iIBGBvPetqOQuj+PT
//yNLf2/fWfT4PtDYBWmYXj6/C/7L9/ZDUbmMwbbAFliJXKwN7HyTQfH6lboOj5eUDRbL5H+sR55
GE4i3rkxLlAfo2AiOxgWMzo26e+0qeg/7By3vI2jKWNuwsDjbKfhq2HS7UUP+FMK223BYaN4SrMo
uLBVAt0FLSqG/Qm0rdz2srwCDoWaQfvFup+PjTVX3dan9JfOcLt4YbXcFmFUPJCrtO8bz95ZasP9
xkkb8CXKMR09ja/bh5xhxsavEw4ZMU56F3bZ+X9+6Qzxry+d1AU2IVOXnks1u+n99aUz4ibsY70o
dxF5q2XqtkScwcHN5t91MalmV3PKZQ5Bo6Fl9fopUFQdc10Z1C/Uxf/jCjLm7/aXS0g6nEZsnmec
SWA923/910Q6x5mipQ8Y2gzTXMEUjyeV2AWJ9hyzRLHfom1Sm5IJrHwKdirmJWaTgiEB8iGemkte
95zOC0obq9Y5w+Hl6Fbq9ZPRtP4//rX/9pcLvv7zBvgsyhEmfdj8y4d/334Xlw8sw/8x/63/86f+
/tcP+Uv//KKrj+bjLx+sc5wB4137rcb777pNm/+83+Y/+f/7yd++//wqj2P5/cfvnxhKmvmrBVGR
//7PT803qOHI/3JtzF//n5+cf4A/fr9Ewbf6b3/++6Nu+KvW37ipbS4R3dCFhdfl99/67/kz+t8M
2xam53loxlJYtstdn8N1Df/4Xci/WQKQgs5IytC5urgt66KdP2UYfyMu7DmeNb/Nlu64v//nD/7P
B80/Xuj/+4MHqcv664UjgOrqPAJsF0s7O4Z/vYwni715WxZraoBI3zH8K4J23Lu6+2LiuFiBAEpv
tsCyBMoP1Cs7kZwdQDlk36QV72m3tzaogNo+JabJab2e7icftwNamrqU/krEwz6fvVthD92/KaI7
vEGIFMuQspyVHsV7jVV/Z7hiOjKbgZJKdmVh6xDzm5PoaatrK7CaUPKbcB0p6X3CmV43TLPqcozX
UxH+OEUZ3HG2xFfNcrzLlaVfEq7bZFnopKpDK6WRZNDULa7dchWGDqR1kwSjUehgYLSCupUCaaK3
MDSxIl9VFr9SSzvsC134Z1weBDvlUxg4OQh+fnZi3/06c18IV3IOV/yS9PhMo9jaWfDWd4GhXahO
C4FD90QcxupYa820rv43U+e1HLeSLdEvQkQVPF7boT276ckXBCmJ8N4UgK+/C7wRM/PSwSPpyLAb
wK7cmStxD5V9+VqWI+GOlGrJ2MnRIgTxaoLG9DnbWbi1hpEjYOruqiaaMCGsRiry/pk9uoQos/TW
5c0NLyZM4jn4KKV3YCRMjmE1r+miGLYQONaGBAYxCPtpIdX6kUfIzVycUZlDI1cTcKrts+h54K7+
b8y0rbKi5iEAebeqKW/ZspFNR4uVXJ605H7yLdGEbJXqH5lUGpto3TyinW2Fyt13BzIZi1yW0p7F
TtYiTzBir945lLxGxNoePV09G05BRSqYv21sWqABaK7ivTLZIPXRx5xBQRnz/QzscUsIDQ9+Cr+g
L/pvU7DZ0Vr9rxvUMbEWx7yW1T8xGxMuT3PrZJnnEw9stoyH8BLwvLOzHfpnbUieqUW1YTWpaFty
2N3kEgsWYmXDoVQwuGHjV032NgmLZr8BsxetntO2kDY8hmZ0LlH+kpp4YfB0iU2SCO/olIDyvdze
91Z7Wfq4doTwi2PgGOVOuPqjMhMC08JFReey1klTuau2ahBjPeri2ahWwDVMtDtnGI8sfgGhWgDU
CyPcm6nSfRvksTLlfnCgyaeKrsuJRhwkWpJ8DVa2gnNGcYVDAaFyuBQJh3QtJcQcusNfEWU/9aD9
Y1/mXL00qDa96RgPUekaaPPtcdTZwyXudy07/cJ3P3QmpjysfpGa9VeYhigk1NnHfWx+G5a2qHXR
T5AZoLM9kmgVCaLOot2bNBoe14g4SjGP/0IBJkSvvH4/Y7CxZg6BRpOUWzFk18piAY9sSeEyYCSe
eek1zYN3onXIUIm3FnmIYbMJ203W9PuUZpddEDYu+7145+C+YFxInh2F5odbfUNkYiRjimm0LaNi
l4wYnARxS9rdqLHO6uxq2Fj5oDc4AHjGRVq1H+kh0Q+6KF8xlTBVe/zBcRZdvXKIroSh2bknNUxo
bHPt3Ee+nBwcEXxG2ebvXRaLfwLizCQvrAIop+GExG+U05wwatRebp5k08uV5Thw9bmm5gwoa4Qm
EhAwwW1TH1s2Y3iX65P+WSpnPtPsJ7ZmaENDirjC6ZeftiOoggVHQbFUhKnCrslDVFZo72L1h+U8
8NDQZLGrA1Mw/iB7BTsJKNkJ5+nYOOZZi6eKnDI8tLw2PlINfLTujIoAY8kf1QfnHMmM/UL56CoA
X5onr57s0w84cVAI6vUEUPxWVRntpW5J0lYPGBkqkJiTrrs7w4AXMrr4smlXW+m+6Lw/rdHdx5xP
KuRrtW+GmXIX/gllr/QtOcOIBIHUaLwB6DL149Yi53Vz2dA8eVrgNxYhiG6ksERLvEtC6/IFLwB4
ARCLYViGcA1s92kCy/dEkS7XbevdCm92bm4EOpBLdW1NJDK8oLnN9Zg+ekEX3Fi9x+ldamZ5U15X
3e9VV+R3VR7JvhkHFeUXyFZ0OfTpHZQFyWJIoRRhWpj0mu7++0I9TbWSRC3JjPMZcI0HCglDTj8g
2UcREWCkZOZo97swra2DQrBDN3RK8NvE5cg1vhS9ILsRjOfS4egcdlG0cd2Gx4RyPvvZ24+J9cxs
tVJTZRwr74ubV3NF7YkEKQxH6fq2MgfKt9LmSUs7nn1xZh00zV43OnhJ3KqW3QWb0oEjV48GTTpQ
5zV6OybaVxHenxqu/X0FmJCAZsmd2GCBENup+9pK7sdmNY5U5TjdsxF2aCjRR2p/9m1VHBy4C6tI
T1nmMsdi+EzmHWmv2pcae2eG9ZaAbofAbyxELXbuh6E33UMAOuikm2m7H/I+u3SKMogmQDhFcTqi
i5Ybu3QKbLqU1pTkUe8tu3b6MrX2NrvK2hbpNUsjHcGS+JMzWo/1REc4UpixM+KeZrwsfvJYoG35
wH/aSjR30YzvQPPsmoL4ZikXaFPvBxNODIMa72apaX9NkgN+RI36qsDrv3ElhO+06m9ZYsjnTqdW
SKsfaf8x7zERzFtNAldvLoZunmpSIM8WwR6l+FtPdaH8RkdXspLnDrj4ioSr/Q20axs2yvvhwXYs
m1icsyW85ZnBEWmQhqSUyg1b43vX1QOFPDh/gymWkJHgjICd6gEbN0cLKcpnIYmHwwy4BEeMEHFx
NVr47SbMz9nGVqZMu9joLkrRhMOVewL4q8Llpgz0M411wsJtfrZcJ7s0wBawQOkQ7GT2l77RDStb
EOdW8s6xqmEgwY0YqIQ7XLOYGiPxYMWUZc2KFGGbcm9oQbMShzt2FqgIqvcMc61LAvfRTB4i4TE8
Zh8KPWqbWuzB7K4/zf29Rec468DdcJQhzbGyrHdcURgF4uXMbOpgPnq+G6Wg7j4+mGUu94aXPrG2
d28V5UMgFvb15MbbNN/kUfFEOuyfCiTMU0d/DY3hwptvrghxYpb3rnEE0sORKJmzwfUyIQn2o44K
XY1Xvl/NA7YU7snwPY3A8u4UvUKDiB4ladFNlhPTduoRYWlPoXDidx7CCWlOMuvj0UN9xXuBFvwT
6NROel5msm4FjDwS26j9Pqz8QobuJqztz6rTHlpPLP0hmA0pe+LDbYmD1eLxnOiyORmpxgURYaWg
tYsYULGpVHwcw+LmWd5zFfT5WZMIhwG0WIfPCKPHYyu1F/D+PSiW+qIyAUcoj3ahOS2omDPWOozi
lgF4t30ZPVv5ugfCHsKRxbFcfpfK49stwm2cVB9t5aNU/O1EI3dzCjGDar9FYW77S9pJe12Sxt+Y
lR9os7dypJDbpmKlM8XXquaPKQLFgGs8FRqFlcNltHK1H1qofXp2NMaE0S0PEbvK2YYwwiasENDl
eEA/RMFwa5O8PPbVNg+JuAfYwYhVmCclaapgUo39dGG/x9plNBt2HwsLCbchOjMoD8g0vjaFfuig
jcaSeyu+8ekBAzmuYu4n3MFREukn7XtXHVseoCs7JBwV1g1II4GOHOaCnoH4tmRQRNWGC0m/weEN
e7OaObimHsGhGB26z/zYq3bQrYgRVz3xlqC4YOZ/jSfy9kGDeVgsVEFSw6Nr0mcadydEVMLUdZc/
ah9a0X32pigOoxxeu1wwV9k1PROODnZKn+6J6TH8RPZdeEa4o5apAZiDDhoLoGEc8z4KmaHpOXi4
EzKakImBJbg0xs9ioi+a1Dept2ltd9RaifSxkwHSGVlnFG2awT1PSjR6DHkUm/H+y4byK2Ad8UzC
Vk+dd4wTt1SwBEYkeOeehhCjOSB6sBwHQ8VcMz0ScK/5gFf3RKuwt/D22M74atQFJvPY2rmd1Kl2
kv0hWKAWtek3zfRVJTP+TcIMpPABtlByfqGzlZS7rvZg8d4xY+7nIcWysHSVgj7c1eDB2fMQq3Od
BV0e6wPsSzs+On2ns1Kvmk2s+B3KMNp60MPwG40Y/4joBiEIgi7BtjPV6NRmp7+KESsA3o698jwu
157xtIivulW90O1V73KVaceIBOYq1SpAOcv7p6VAW8hvbfTZ3E+Z89il8zuZcsbwyjT2QTEvjLqD
Zdf3lhbEjR5VLKrUQ2sfhV0d2nJywMgOL5Ft9kdXSWOjOeWPSTuIwMaaabmFuYLWnbh6qwpV0kgG
66Oi8xzEZv5rpr+1Ns7HzsLpbNV4JRIQey1pKRxbHP1UCLrLyIsfpbc3OuVy+C++5ZJ+6rhPbnsi
FFBI+faFU7fvSR2t2Fx327m120saWzwnKMJshupzJB64CzAa2wmGO7xQJe8VKTJo1004nTPDpsWz
B7oy5Se7CymPaqGsDJg/t3ym6UcgAH6amurCNQseg+cQ7THWoZum8Vk1wV/Zx76UBfcNHHH7xMT6
BSxhz72seLYkRBeb+8tTb5BKcr2CpDBKwqZz5dlOEMQ0uguxIbcXoY2PgKjryHB5RsJKrcMg4m5V
HDrFkGsKbdiQzbTWOSyCHcvZYJ/GPTwq459mIvVlRvfkcOCoPDrt1SSupKvXGh3VUWg6vjU4MViJ
6kUY1VvSWPK1JhgPyltncGozJq1Eh7XS4C/eOG3wY+Z8x0x3XM+BZMhZKpM7qjx0J92xkWTBznM6
0r1LPuYPfT2HB3yCCqFxLZ3e91KNWEVvSt90KDuKFVuKcbiZNq5QF91v3Vot5GcnYVsYzA/A6p41
enyPbko4raJJmyQZNmrD0UjbxM6T3TtrKSZ4UiTM1vUQxMisBt1GyuTxnJUHydKMU5ERbjlHybm+
V97QbognXM1amAcb2X20kn4lFDavbqL2J5Jms7VNPH351LIWSwuMyEy+czuYfjK0jxw9NnVuO2RG
rQjAIsdWbsfioOLqxhYIQULZ8IdF1j2GFLJASRHDjmWe1IHr/v4TEsXOjScWM/a8r8fg0dJEvBED
dVkapkYxuG8t+86TF0TBNdenTZwPbDFjdAgANwPRtRQyWk0hub1UG+sNRz3QAOApmK9YPPesvok4
GOOpbmjIILKzNy3yoFAM6rWOx524Z/6WzdFXU9bRrqV5WmsEOzRrRhye6ahNWdh7drh3hnDap+EM
3qWkj8z1iKB0+lXAbzrKuu9I7txNy34ZhH7LqabxifD+JEpgE7K0G0wbbHEcxn9f0tlBjCLQyIK0
OhPKsXzLLm4FS4VVrmABWEnss4Eoj4mEZlb/8HvnTkuBwfKn/b5EyzVhJAYEkqBbqgO4tPvIAh4W
0pkJSpxtcGocjYneH92h0zUNo3RbGxDMp6irLi35XZLJswkpddwLt0UzyGu+6dHDqL9NHOEA3Cbv
kXL/Rl6i41rF862rO0AHwekDM4T7wIjoXiKDZ35ER+mpldQGkvUadphKl6YJpw9eaEzksZQiIvUw
Svo2d6h74x5LUSvuFo+/NjttUKrGXbrFldKepayQG3myNK+OrGgO5Ovf2kr7miLjxyAXsJqldmu4
+td5C7iuSl6j1I2Br4IHCcEo50SmaoCLdLLgngoLQMmV6q+/LxxsAfTVvje2Yj22uN+1w9yE80vN
c0gtT1eh6yPrCufEH/BjJaq65SVl9jOYZfaLqGgGpMekGamZn+jm9GBfUGr8Q5TYIzbKM5qpn1KO
HB5TSEyeyykQT3HKWVsFzRnDr9YwuciR5UMMt+RcC4p46LXLVYAzqPFeHF17omHwvSDv5kaPsBze
2Hx+9k6HYarg89pgQI0btXOnbc6hDlzfypzqB+6NhNqoJSTsGltb3abqIBrDR107KRF+uS32U71i
WTwBx9yNYb9HmTsO2fxZ9PxrTIHfcTm8U/xgamSda/fb1Ni6QN0s3PgLrtiaMtnUDxQ8B7fH4z5d
CSruDY66Wz0wXgtn+heYAGGJveLqSHGZhD99aLMoD7SbJacnlOjrLzSNCo3IHr4WUkxun6dIP1UO
i8aigzmuoDtCEUbNgV8Vk3Zu+vvQyJcycJgbWuhXJm55jtzH1JUQANzvIWx+Ui++Rvl3Ta8C4OeT
QKQyLMLaqXqIlyKDqIg/UnwBo2Rqj1AKV/APt3k7HUQ5vwyxsZ2cmN+FpyQ0xyUJSo7ZhmETn11n
frNV+9AMAOdQBtmyEh+zmw/wsle4Y+C2DfogLKnh6BefPLcjghyED2ut3ld0im+tOvrjeM3bxcCt
DFPGPIYquKZT9+DGPXrSty3GAy0mWNhJ28u8Prim9SLDcYfm7BEtaI8qRJoQ6tS6HGGIBT3k8BVX
bs7KJfsKI7KzRqyQ6Cq4tXhqshBfijEWzI1ZTiCy6LaOnn+Vsn6e5vpbsVoauJY5CbUkCwyLbXte
bMWMScVNrFO90IbiwWEudjlEcyiSNunaHBLFKsmjU2Jr+q6GI8Kwh0i0GPkZKh/1gE9+Vx/N0vge
BtGvPZTiNKR4vTO/prg4mzg11hNnaUnNrAh7gCTR80SRuaUCQGk0LyFfgX6MoYv3xEXb+Tup8NEm
g3dqMK+TYbkp2hEQyo6lAxg26SZjMyCDToYHZA0LTdjKW2/Zz1PzwoH3sYC6aQOdGIxqAjHW4YKY
q0uJkEH8n7vFnPZ0W6LVkD2DspYLgjj2pz4YpN6Nz5DDOQntFY4kyAXjg5GkFwucYWqnd7Tvh66c
iNQN2iu4Ao5F3qmaDIIOLeccaZ3VCCNJAc/hhjmuazV/G9P4FtFMgavgXC7dF7HMeRYnMybE/g2k
ih/llsvN8xtxZT3mMa5i0eEWHReYNRUvKH7xdXDBJaXFdILOe4gngOU6WMGqrKWvk2ycrJG/bdoc
ubECy28osKOtHT2N2JOr30qLmFpm5sis4tQChml1eLSS02Zgi53pUa3KfmBuyZMAbZy2TqMeAJ2+
qQgkmEZU2C2vLk8B61VoBhbl9JpMxoNk7mnb6oV8EMsPQM46ayBX025RFxDciscddA6OYegCNNkD
6/osmDLQFGz9FDbTXkbtvtXwhCp9/ku9zZ1teg50PPljUGNRwnNJ4sFfejGoES55rONjzndkhH5S
BJP1iPCXVM2+aAlDT7ADQVmNxNYCaDzTaH+CwNtWGmroJD/HeQgJn2Rqa8B2qRlsKTtkW69d4rr6
MaPyznb1Rqbo0IXeOcoIvS+xqqRTpFGxRyr9o67cZ66FvSt4+0y6PilosS9ZSVA2qbU9e3C0lUR/
BOj9xYSD+9LA414h1aApYfOXmYPnbU4+cCGyH9duQQYycrqFOZyWxCO+qnEWsKt1klsfHu/9MKQX
NtM+BnmtvYc9+XZPGk8lAjV9CuRNKz8uh7c0q+hfDo5KuIQ18HhqCuOxIiRVweQwxsPEfnGTdeBQ
A9ihfWNTXsX6IAs2yVSzt+M2og2rtAbaNdCGKTL93AoLr5xYLCuIhWrMnxNPOxuRZ63iOjhLrfx0
BmgZdUsxRZ9z1+fxGevHviXnaMrqHpps7qiV6ynCc+ze525ogq0vyRo5t1aYbzQDc16P/0R2zMaO
1SDmld0UOGfVDQx8Hs89E/Kry0kTV9i5ilkX1sZfxZkfs9oOrIk7wCgqzVtTxT9hvB64RAPpXUwN
BquYacySwQVYjozLa99V7r6ZQ5SE4qyn3ikbNP7x6M1U8S635K5wmC6yaoV8dapxZ3Fo/2dT+7pf
Hl21QyVrhNpTACbCwddww6ydZ8uxUacxspbjwASAuYx7Na6acxp7L3YSMNFmP1pi/VSG+VJCat5y
GPNlK45Dqh6TtiAIRqQjmRjmMwIFkeAGnIn8wif/uWJ6YP69Kz7Mw2zSLXPPCh3pZaLY0JI3S2Gn
h3HMZMeFZ+jeszSmVdSJP264n9OzwOuehOTVl+BAXI2pn79Zwv6Ac7igMef9OIsLA9xO5ehCRU5n
StRD36ZrdGqGf87gZ+PTONYHGCZi0yQCPzVp2oBhYerZrZXTC71kBc5VapgyhpDMdZAqk/KEsotO
P+nnPm93Hh5Eu56eR+Oxb2l/nlOgvQ0TnNvWbzBHG4iBERgTjstVD6sXV9nZ0dOnMMyuRZSu+oAq
exPnWlKVn31Ux7vYSqntJCh91GbQHSBlAApn3kNODsU720p/aKs59Tsm0NKb3+AmfM09cPFJaz6T
NvqTzcBSbOtTZQQFsCpFLab9bmBKqPN70qcLLhQZZXA/ve9plO4OLzLoovyuj21HR7Czjy3pXH9f
CggrsIuTk7Idb605aMhyQQ1CBs/8sSAUHQXxAAcUuSIm53TqQbwSaSB1d/19CQxjX7Ll9/XGvcUD
5Ud9x227cVJz9YwLzt7ZrlVs5h7PYI+NwlgZdpvvEDFk13JEYeWG33hK93r8g56B66K3uFNnrClD
9zrkzxnewAscEfcaUnOxyc2w2Sjq+6q8PybsHnrK6PCsTezPqGKu2sZcjwMFrVXlvHdD/iaJhHKV
GQTuBm0XuvE3FQz6KakYD8jEF2C7k4Eesmlnl4Y8l6k4l1NFiTlSHTSXgRrADBlwKphvmEpi6t0m
j6Dz8taOJsv0FhCECPF2RTwWMXiBV2K2JfrSA1Z0ETImcvFQfb5dkVZ7MNp7XYdbHLGwo8YUKRcO
gTOxl9ZDzpMNVA+XfoC6CbpdBTd61S6M2qnQHt3mXxjN/0DHTPtYEGZhzUvWVOygsmdHi9MnzRNG
zQkKsd+g+qB2VbNq7KA61mNS76NA0055iKzUjg6yUMWTKWkfA5rY19TsIGr/G9y6h+w3b4tiUcdV
8TaR+CLCY/nZgcfnj3Lqzq9bfZHu0YmT2CACz792KdjVO7hcdjf9TfU2XUU50iAJZ5S1hTfJyg3a
MJbfMqSQKHcZ/tmpRx3H99Dq/Mxy/uRJ8MfLOR8WZlQ9d5ifoCsZF2a1j6ZK0XkkuCCcWvopMMw/
FHE8Jr2Fb3apMPagBLsG/bx9ET9q7qPHQE+z7xedh/BP9cDZekmrwZnKGZ35MF50RIoOc1IHv5Sk
UYxt/ZrW00tMhlOUqvX1tBv2iy+wSl+0otJxumKedQGPTyqUb4ZLHGekCskfXUpdh6n1R7o5sOvn
cC3Tc85h7FjU4IcM71AVhF6G6l+c1cbWNOo94+bGlpNfd72iaI4pxqVI4ItWWXKCucRomjnQJJ33
sib24WGgJ3tPX4aDCTnXmyevivX10PLNm0b3lGjT52LUn8v0a9TLDJ/lUB0sRWSuEiDTw4A8GnsP
fHfgEgdaeVvRAm6PyJKqX48hH2ts4b3PgAlfm9NAWNydKPrQUiwH1jRq7F1hVFmhUcGy8g4WEFer
a/52kV2vOi3NnlvUMC6xce/se8p7LHJgpcCqGxXAaxCCdBiYa3ucL3zC7z2zG3GJQTCvYKGP7IBc
YjAn97EA24W14E21zTplj7DOqxubSe2ZS1lCCJ0vEYo0mBvVbUbdfpKpyygYaKc0m4GSJrn3iC6H
PrR81cL+3WBieAjdYDrkmn7RBDP/SOuC11fanZ0HB3EV/qnzLt3PJbCCuKVd1jGC4jaRfN3OSwmv
IToTQrMBZw2CkjfNwyGO5lPhpn7jBcU+YEZvMz3jCiqJBCrm0kIF7m7M834/1Zp3DBKXvWdkAO1U
qHxMzyMZ0S49aQAV9qZLIH+a+R5qGmk2myhDqddy4+l0sCYt7Z1suHETiijedzU44glXSDE132Vn
1HcnHTAnIWhH0V85i2OZQNLhb8HHOJIECDlVBaX14nrc0yIewzpD55+YeAuQjCF98bpjTWPThgK7
4hElBqA2JbS3AKMz0lBF00LAucBlxvdqocM/GuTeHvX0VAPdOAYi1mmGYGpgyfUJpRJ/MTh9GKta
6ju2wmVu9/FODm5/M/syWZL69WNWTj3VYOm5JpH9HCiiXrGaph2SX7KjrA7otUzCj/j3XEdajz29
das5Ex05zvu1UXc/MG/3RH/sfzbVbIEYjROC19MsQZoZxmskoerjsZp3nekgMwW5fqOZ69ZG/fw9
j+FfYv0Qm1OmntGT1Vsa0vM1YYcAiWEGPnMEVWshbSXAJOgi7+vxljruiiKt7ujCGDgVVlWcPJny
BQQIy5rQf/HXdOQCDhy6t30T0NBojcutAJ9SYOeMiOV8VGqcj3IEl2c1HnpgNZ9+X2wJ5yon7GPl
zzBcSAQNFWkcrwIOgL9LLbMJqrEw+aAnhjhJ6k49EfmVKK7JPGcnVJ3/ffnvjxF4+hKVyna/v6Kb
xtnXy+ri4WlgUZ65wRHiYIoiRdMX4pMbpmrho6hTsbxArWkOeWWDShBswA1JjWNklCdH60oaLfAl
EIJjoizsTN8hdFONKrfGxGrArsLg0Md8di0rx8tj/dEarCJ67ex/v3lF4W3DMnf31fKtnEeLYJC0
aOlJQ8vca5bV7uOg82OjpHJheYlJwED3epqN3OOganqwzPmKYdI7ttwPd7YQXxJS4+n3Hfr96vf3
TthpT/yi//5csLyFieYh4AmT8JEo4lMsg+jUExk/Cc5WiOeDxQG7Z/kLdQDk77/WbuodYj4yAmCB
0+9XTVnMazdpMCp0zxiliKlqtNvw1CNi/8cdoBoO5POYx4S3xvbknHOTKdvtwbnr0n4JhDxl0RjA
3zFehOMZBLzqhFO9gSMP6Cnp05SjEHyqhDJbXvJFWExG6DX6Ej2KU7YXcMyRV6C+sUp3reQiaLtd
WVTT7orl4C/IfAVtM59LY9dKDqH0DIiN03jpymnCjvmW8XeJtq6okQ19Ss1+gIrYZ6L89vn3KzIZ
q2HQEaSjFiJRqL0HBX4tWbiLKOWM+pHK5TUbw4hFHrgsWGNkGHkjV3OXpDt77O5IcWyUCA2t0DJI
NSHzY1dSwUXm4JMDXcs2mRb+cdP5CnUi8Uun3mr4LqHG0gZPWu5sLN1TLtRLP8WUyRpGsx9BWjQr
VbNUae2BRrOmXhdpx3hvzd9TKDNEj4beCBXuir4NjwgQPQG/YfAJsL7Nbn3MORNuQ0pSw1I3Dm0I
Fb2Tfjfb/J2iKmPbJRrflDVkLZ7DH4Vdn4hoh8+DMMbLGKFY9QonvFaWBT8BeiseDdRtMz5NNPi+
T/23pxLrFWhieXGczuSUQHjIVq51sglobnNCcZyvJRmfLlfvXThwvtPq52QAedhX5BdG3RzeSy8B
XR3n6d6huGj5lW0bAo6D3gtsGq3WLoN/Cclmz5b9R5dh9jRcCu3ncnwwo2ze/9Yeo076eED0h3Rg
KeygKS12WOAvo3bDgYlAOZdfTWIjQk3NCd0ZbHMzfsQsx3dJFrbHBjfO1otpTpgG/c0MXqmS0L/j
mqk8JktycBWyLUCEo2vDl011mlUzJulzwPSGZZ78UpE0yTZP3fKhXTCMoqv7P+b8rjf2a+Q65muS
sxZu8ncK4FvuWhaDAzWRsu3R0NwmwW81pJsB3s9z1bkD9gBC4OF320YpogcIw1px0CmlNA7FLYZX
vo7Akq3hVvLY6+h3xYh6aXoxPkYpt1OBKfd15PEpmcsnUW6nWfyEfTzcjISGsjKz3U1DvC4MVfyZ
PUjHBVjSVWgkaRayrp2jWzfCjs8a6d0xPcHud51TY08SjNgId2HxXIwkMOd5UxKWZb/knpwQMEDs
Vnutato7iwEMb0al1tjmFW1GnbuLG0+HDVNYa6LJ3XfmxVS8zOWHqq1ixxUgD5iTSqa/jiNwk/1z
3KT/tkmYUu82B9up8frN0PHuTRMgll7XK6B8BIrIH1FZn08U2RtqPaOU3FUkDjxCypeEuCABmBJ2
Td3nn30vX9ygucf2lMHIBnoByHM3t8WXikDWgW4NhhnWMOopD8Tlvw0nRbeyfl9/f5RnRc1JN3w3
zeAzaHkAZfUIRWh5yev4koVe7hPEJeGWudiH//PV74/1zfA+RLQS9d34wibFu2gjkgDt3VAMi4AG
UF5+f/z3q8GkgzaBJbyL45glgFmH/u9PeAk5NDM+pjClzxw+1ynsVlqpgSjCiAgvgbmqEZ35nJKW
LqmaOzVZtJ0APl+n3qXcE/kPc192gsQD2ddkL6sLjQIjOjfpNTUFc9iYX/GS5ddMdVverMcBGo//
+8PZ8nNW2bNU7UZ8eN3IuZVz2++Px47D/7P8inT5ihzO2zz0t9Sq2q0J6Or6+zLnMQ4sWPYT921G
uoRzc91vakAuHg1sZeENUJen4aqg5/7/V27Y2ZtKkvd1o/eUOhXhCBZ46GH71tWvg6DtlK5QaLIR
l8SCNEmrMeMJloX+HNfaU6Fb2Yl5ezt3VME0P6xPYMXL/jaZqY9pgqxbbl0RQ6e1cki+g4+6M2sF
N6pW/T4PkGUNZZxiEzNRN+i4HiyR+Jashs04MLMnaZJc82UjFpi3DlHQHBpvl3hspHUqjJ87Kdih
G+IuSm98qrRbVcrPgK20V4Xy0LNLxlX8hO+WUvWkhC2XjXsbDMk10NQJNfMz1Kn8KAeOZcwF8jlT
jXm3JniUGgALqKshvNbAfSj0mqNtctMa+zG324rqCQ0el8DEOjZsnGRGvxFwWbKghMGeLdvLT9L2
2E+h9vqOpgp432PyvIrCAVwOhikaH6u8Iv0a/HBcaGC+cfl40V9bQYrO1FKioK1FxeOX5mZ2ib2D
GM4use9hCGkjJyeNtDB++Y3dJvM1JsZzMBthck5PdqjK+GxrKPgRSf9rbOApSvXpy+qkvIsIkmku
9fNscf12NL57xXjl9wbdLwx0kVy/M3tQDYSPDF8hIr5k3TV0mrtxm7p57WMbD1hInwVW5Z0xkF+A
60LO7qd2aSXAWeq+pC1VO8pxxktRWAOrDLaBprpnWlo/JV38GcPNWkOioF2tzaWvBWu3mYZ/Q42g
lFpjesoHcwGZxSkpiHrNbt04DgQt70PVEbpgrj82bUJwGMlnbQeedSwnq373cKcSU4SsaNXdHtz/
SzoLX1rVqYrwgWCcaLZE4ccnyzhU/agACMt+y/Zcv2dN1x9ig0FKsgXyo6j90er+Y3IjZtbJAGYH
IskcWE0aQArogUa8b8fqrJd5epUGO0xKOg50arcPmd1Buma/uAY0xoNfs0eIpM69tVR1tBStl/Xc
s4W0EqhvRgKRDnyuJOOAYFQSfQXwy9Y9MBentnllDTZdszeROltX6dEJx0MF7m3biIpjPsQgRaid
ALG4KjnY+0CfP3//K0krA/uJ+Mptfb72yy8YLAFXSeZUiyw/hntCPy8CFmU83V5NBS45ArOAjcFQ
9utp6QbpX83FZD2l3MNZinn/x92ZLUeKbFn0V+4PcI3BmV5jImYpNGUoX7BMScnozODA1/dC1da3
erA269d+UVVWliQCHB/O2XttWrheZV1Ty3XXbAfebdgmK9dryALul8ApcCVhzQWJxPq04pIe9ORj
U5H70kihCUQEusaJ2Ww7laM7LppLDiHgyh6ouzqj2/FicnZ37AMJxeEhMYvpIQnZ5nJ4ItjZaqBw
z5HBiO6jwzg6d4N9qUP1G29KdWJvyL470eura4Fql8RP75zYf81IxnBCWgFR6by07RAgQpak3tdc
VFs8At2C+V33TqBbZXMliKLj1EQtFNvJyZLqZNYVp3Nfe0+G8cub6RkTMf/DJ/lIS6lJx4YNVdiW
FPMWFMtMRbEviVaCupRyWCYVw2OsrtoUquJAtEEwot9cCdAfVztclkJbGlfUPPpKOJM6T+02nIf6
x3tDDsQ174mLT6PCfww79aInFAvMsW4IWGXCdTSbN69X9W7sFPVBPfMPRqjYAGb6D696kUlVv2H0
cJrsIS30L6VBZ4Piku8tbTbQJGo78k6HH46HEBQpsDhyuK5Rxs7qQB7LcSrc+UkrpPXEoME2Y4/n
XsfbEKte4milUdsmNHuqdkl36xzye0pmehFi8LG0yXqce/fNZqRrc1G8RkJMD3j+PvFyjW+8g/xw
PSCywsW1lHk/KoyfcJK9+EKxiewZtxUngiW6uut++FRELvqIpsrv9fhFOfMO/qAkRm9oA+Ao6V1L
qXh7iG+MkTRqA6XqMylUQY/nBMKbR0pCQ3GzSxBdpQochaFLckWTJISrImHV93F+p/S+hrpNz1cJ
71TSOLgOCj2/jXX/DvSNQPOZXoEfc/pnESaLS9ffiSxqHknvtZ/VaKLbn/B0RvVrXLPe9XF8woHo
ER+sONYnrTxZUXVqk44ugEjTCyapeNLFG5y772cj7XaFydM7SQEqpLJK+xQ5aJKwAqsNmz1gEZTC
NuRO9dABYKpo1PXpyxtBOzbDra6r52m0E1LqKDh5C4R9wcBoLY8mbGR/Ri3wxwuxxxTL0/LBXD1Z
rnOOfDgHCcvBuR1aZ08I65s0wfo4zpzdo6nwVsPSs8cYuaSf5j8G82XGKnSPTWUjVFwM9mSQRY1v
/XBclnJu/4EdA/L3dlJ3OddroXnhaxsVZmDF6Sdev+XsW8R32ipwRjoqKfPsWkfRNS5JufqzPZVE
aI2Ts/UMp+BYhCNTvM4eHn5qOd5ifi+2fomtv86JMDD0+L6cGNYDXrXz90+OzaMJGPRgNyjugB7l
y7NEu+s63dbsqcW5rleBX2qbAE9//SNCQAXhXpNRfrNafbHlojz0e+didLzVBl2Og8mEghfO3FVa
H2/ToS/vfUbUSZm161FDX2DM4NkQsr5nJE8/mvZHZMB1qUV6N+guX0CbokNpK/dHDNFtVWnMA5qq
wmCypvpeZdUjuQseWttuN8x0sq1W+6kqy7hXcwWx0rZ3mJPgd8BmuNs0T1u3OyHomm6ciPpV6yoJ
INv7GbX7AkfGbTYJlS8jTFYZRibb8D8ybHBJ7jn7JEv+jJp6dGk0PPXlcrGD+UuQpnmhLrKgrhO1
c/ucmBrm7Dtnp1eiVa1LhxrbTaLhZlAQbCZ3vPs2z2Tu85dQgg9F74lzySTRKq3Fk2sPl6YQ3akz
U3ykXHUz/OpZt7dTzFAA1/4SzXp/K0H+Zi6TzrQMe4hn1SM8og+nqqY7auRBT9TWFo0fJEmh3ZNu
DMSc4blGbBdI4U+sfPCHqtRq70Tcz9gNlUZ1MFy59Wxz8+i+t3P5Uvoc/ETC1tRg/aVtx+Wntv3l
ZYSjU1geDzpAJpLZanXNGLRmrd0GdzAfCtCOF7Wkx5U6E4ByMqKtOAhvBHvYA6uosRN2WQbUJKi0
Tz8SQM8nil9kG82CWUBFr9ZEtFgMqOiMcEUGfqjp7EaR8zpK+9FEhVqrGBHmrDPuIe6d6cpU59ZN
iTtZrg7Lj/ZQxuRW0ml7xOz4BHzUuEeo9wN2KOiRhavfkce+MtmjbOGMvJ9BGyxOzzfAOuO9KQmT
Shvg9S4YRlYa8x7G+XNYjuHtewmRIYtAPJSfhsSsSCsOXxRKqjWLA6vVgJ6Zeja9H+gcW7tJ9jpQ
yw0bhSiYug6VHIsox6IcDw1PzZ5pw+ue1hwmoO5oBnh7xlFsqJjVr3YnnUvEiZKYpam7e7ydECZc
VnRzTg65KfJtBu3STbDOG1GUnkDZ59DrrZ1DbeV5LL5EwzHEiOOfUDGQdCwfZkUIE7TF3tOvnD4b
KIEckPBAfF9Opo+sx9NOL2L7XCcUua32N7MYZQ1xLzU3PSC+njcFMka2bO9TrK8pAF/STEQ3Utge
7cyvT2Pqvc/+c17h97QTDkQVxYstBlt7D0LtwS0K+egY3TMRo+157gSygyZ7o0CjXrWBujk4xYfR
RqfKE3VuPikyq9SvXsh1yt+oKWzMspx+WnG9qAmL8DztfEKnz5WNe4Io2PmezvRvxjTeD94cH+bQ
e5z6aDzqsvlI+qhY5dhax1b76jJMn3bGSjeiUoDqOgbdGwkWnKKkPqJ7cIeDF0aL+E1uGiOv76EW
EsjXNH8QJtJKQtHppURczbhvVtnoytfc55lMjoqvTmtOh8bi5ZyralNnM9tIEClbPdExZjTaY47B
Yz3mMZlnwn9p3OHZcyz3j5f9bFyTF2ju/Oc+z58TKyl3mWAuMiU1/tTJ0RQAoYIgS3uXxjWdusRD
RDTM62wAGEuEGqHPPXmVnF/ndYdH8uZ5/ltc54+97sk/IGm3U+0Wv12NpGndN1DTgVQ8WBWNGodW
6aVckmpdjpHYUkRA+Iz7oKLBWdd1c6zdKX0BgfxkCgsZiJ0/swdGKNeXHyUv0EpJ4+LRmrwlFczt
0kynhx5hBf2fASOYGx2p7GcXZXPUbDvN2UyGWe3GFPhGEQ3ZT5yLj3gtLOqjhNJPJeq5xmjZ3N+Y
AcZ3w9IQBjpj9CwazdkiEYNhqHhQvYbGlxq6wzwQiYtXCdI7rW54SoTgWfosHnUIy4guF1IoaLA0
LRDxcYrWvBJvzVx9UmkfvuxG/zK9Wv6ovU5uMC+8zrVUx4mkiwBdnTwSQgR7eXHBulglnukdWEjn
2viY+4VOdwvnQGfS5+a756hdPkdfP+SjFv+qDXpyWQE9ol0QhHpeAuTX2g7JuesH9mgYx9pmWwm1
GuGuLOEST/nI6kQshWmxKLhz9suyjXytzDHfQ1Kj7WhQVNo2Jq6uv/5c1CoLBvJlMAv74UUv++hE
HThguudPk+vAF8a6sraizIS1kSZXaA2P9SYdZHMohjnajyL55C33L99fGEfhBRZ0tPVwuHNcnemI
dz5yqXjSLoVb4MAZEqgw8Ge2BqkLsdu5l1woPKsT4Y1s3dKDGlNxbJmE+d8a9vVaKa/CEAu9An94
nREP4+P94nZ3i62a6/7rP6bGS0bd9myYgoBVFIhGlTuX2Ge52oAxJ1svZ2aJNWBeIK2qvz4PXX5I
RTIn7rOHpWvgDNRibZuaVCoGnSqT0WYODtEYIRY6gvxqyJQjDVCR1dA0FpZJVi00kiiEorG8fv9b
rrgxfdT9ETRttxK9PeIsLbv+9eOXfwuBGpJtq19QoUCWLH0cyjEFFOja//6lSLjjsmEB7nTzHelZ
tCXoDtx2JV9bnhrB4HF9nFGS5avEJuh4zmlh9Q5Si7ZAQFXZbOGb9K+Ip7wzHkpSxXaKU9GxaBO4
+ssXPJ8T/sfJWc8jnNYKm52RsoXiHMgxMkFHThnLojeoIVKmLHP8/mIo603A99wmy38SE7YGxg1+
W6/DBGqF67LSopOZhoFlN2EgegCXYz5AWbRqfesN2mOUl3QGY0cdHSCZdUWQ7Hi1aihdI0iBle2l
n6Igzquv93KxuCcgU49hiBDsWyzveQBDkusoyEQNDfI3coAvvKfLR2qI5WMLW/+gVTwd7YE8McSx
L60DHpCGOk1m7C+t1ykCzaFzO8p+hazzaXtTD88Hl2QqOSZEPGxVa+uJZ3ccq+ozdyguokZvMMYG
yI22ZoXDGuubuU8pHjM11Ue/jd7CiBSVtKnJd691izgFMjBhwxyMIsWrTQraRs6qOXKn3E3FUzGL
cRdpdbeLKfFJbkZohrh1zGxggpOAD1pUMrohi+P3v5UT7hx0j8uTp8ksiB9d98640wpvhl+a3lBe
1kcPjMdugDDaqgaHOop3vOzOnvd3xSQvDyjb4cag2gO0TMF0QUYahFog/FvTAMYoujz+ljhKOMfk
mzcCuVSRUNHSaC4yo09H4s0rLEFjtqbicMprqJ+mO79+PydF1lg7hGHQudljIVIgCHSFA5fNv2XB
5M/M5NdYYgQebpOrwRiHauz2nLiFgSjSik5RF6oj2AMNcRJm4jSSsIMvxWJUdNFgdI5B+cpuk5cx
Mqy160KhbDu2VLZmmCR46mIftczijN8UF7TtcBqexcVH4zbr6VGZYtwqX5jQG2hoAgWfeCATbgZe
pNx7mqhibDOPMKWUiG+wLBzcCD0mGrc/2kul/fvfas2goTuEQep23Raz9hdVevLH6okzFaDoCGaY
xU/GwpeDpSIvYv39fQA6AJCO0tiMDu9GHrPLNwZiz124rkMSHhp3RPBQ4chAfztEJlZxaz4Ubv/X
8x0j9Gtp0r3mhlkfTXu8l8LMd01GrKf05bbz+hcVVs9gwkgMr5ROSHRH/VqO2dYlptvvXjXpcCjT
mzdnbFHlq3LHKMENZtFgN8MwXjMZ6sSZWh1EfRyLvaXdKM6W5x4Q/Go26ZjRD4QVmjTVDXHaKRtL
HVcY9Io8h8yfRSVHFF9ucgctFC83mxeOfDVB1JGew6IjQmoVFg4gj1p7sdLhGTe3vtUz6yFN9mxi
sOhMbLNyll7GCdzNMHMvkRY9mD2gPy8GqWw1wBts05XbHFPRmkNEtlLK6vaaxmqos2VlynNPup6D
aemjBzuvLgUejiPDe5v6vKzlplgo7WF+qSTlOyPCqIiX80hw/IZzTHuJRIkgqSNcYGjz/aKQsDiT
cv4a0HHa46lpOJxZUAbzn0KNAbBTE9qHeGLxIqwcfMG67/UCSUoseP6YlJW0j5Nj+CulA5scikSc
RnnqB6PbO4Z4RQ587RNFPqATY4Fxeuiw9kByRK6etBil8Azl2MYtuLdc/8OASpNlQ/0FZP1l8od+
44qaSFXS06keIYqqwWWs7AZVliJoBw6E2e2XX2Fzzseu7kQHm5SrdQ0C8JHn9N6oXyOKA5Y7NABu
lD9lCKDwMAD27PugtV+budmEWR2QZ/1BvqtLiFaJIqM304DaHZhIxUPs5ve0n9Og12dOreVQHP/1
ZfZYpmaHBF0KUUj4reKWtyLQRlvtQ3rLwml+mRFJ3KgasHKXMGXWFkXPdUfM6xFTXLZRDkRBVuFp
17nyGXER75d9o8lMFvogKmQ+rIld7ruE0zGjpXYo1xxPR1jlpUKYs7I7SzuyKY73HVNq1fKnYvlS
G2QCRE0deM2DDxD7pHt8ODeFveel1cBA6tmEtmnQtP5B9okGaVXy8Ca87Jko0FmjR53Qy+HTdgN6
WRFFbfNjnJTadkReLKJtgK+ptySiuMMJqbkD+/jEFtyBnGmSFL38PLTBOeMYkodKF9NdAcuEsw/R
ZzMcMibWECM+40b6Deqsjsk/mYCEzq349IHqreLcfIUw/dH1FLCoHr/PbHt39C5vfW0ZgUf46ckd
mdYkbrzvn2QiZkSNWCdbtOUvUxpjMIyT9pz7EkG830U7lVHarX0ibh3km27avfrpiMUZOwZHtdHZ
kcr2q22pAaR2p7ZpNTv7NlMH18MobA9oj+eJfcCKA28IE2xEGWYmGGS0DxWW1AyaCewdSrkM58eq
9ONXylx0ZZYvUaGHuzRzX3SrTbehPTdsyV48mbTHuIRprqsdwh4cl4sTOzGn6fT9paaTwMNgE9rl
sJ+cZIep+qeSIRi+wn4vu+GVhlcRDFG2YWLVD0WKz0/63Xgy9MY/KvQsiYe8Bln8yS0Rb8ORXLk6
IY0FBYTDpCFaszLSKAja2cdTezRbrEgiA6OBa410B0s7kxOc70I32reIQoccO3EcPebZUdPGNw8m
j6PX3h5cf33KvcrcKQJWV2bNVrshzQtRoL9h6XUC9jzqOHLuiA28GnzyH6iS0QbRL10rZHQMTv0B
AkVNclCCuiuml1MouWXkIuPsOR/LkuK27+AiJXrIVHLk2bK1pD72R5oZxZlWUH4oOdxWRuudTWoA
p9kFMu342mWeVf7imy+Zi5wrSz0bPYjVPFRFkIbRLU1r4z4PnIfSSsRvXuRlbFmZpgZQ3SsfDR7W
eBspB9SLDeomkxLwuWpnI5jRW8WOJGIhw8jpdN5Pp2+AR8YOd4sMiQ1NXvju+JITUsk4G34QNYXw
c4QNDf5qo4XezcnVJ0lA2qbR7JV0Y/LUyurXpEz/GI3D+wfcD9JromoGBWUamAMKfl0Citv1T3Nu
a4Ehs0+Opiy7BiXOLMJfohuP1GTepdk2+yj68mrw3bmWxkEjM9jj5VKdYBikxpBslBd7K81pqJ4b
Y/2QxaSUj867cEDSzIlu75WrFwSuUmjOQ/Oll25ySEhkQ71aP8z5Hwt6yB596OeMbf1MQsu0qtDt
EsP4RxNTGQyTICdWs8mjSGlcKvRq/rZjB7UuOf+jy6RTkeU0VDLvAQlAeaSYRUqboMRTJRcWYOoN
SFi2mZYOp6wyEeiwnJ2a4WdBLua6I4546zlkhwOBgdxrYabOwbPvQ99Uu6p+VOJtLrX5WhUoxkZH
7CRPXtluuhEDPfMmQl2cY3VIp180xX6LBM93W+begYQ2ki29z7Bz/R3uDwQyTl6r7VBgImV2w1mA
wUhiKNhGHFep4CzutiU2vdGxTWgVyA0rBCQ2VhzVBiI3E5zW0wTUwRnkJZI9bgXo2Ot+sp8tixia
yOLZdnGJIczywysCFB0It/niuEP3oiTahCqjNGXEHcj5Af1F2xy6nMjLqJGP2aB/AFPtCYBl2o4S
Zuu++/IppGzowzd7O93AFgDl7yJ2syTLSmh9FrHf00s23jggXPp0zq4cXNY6lEvK/s0rIIB28eOD
Xm9D89lVyUZrAGjbOEe2k06M8shmAlNhtCMw4LO2RRlQ7dhoJA6syhFKduzoQVR3Obth8t8GWXxE
iQmGFRMm3MTB3mQetNq5KC9YCbILEC/KNVzcQjrdegUyHZvIxo2IvQk2Q/6ViDA/aZH1IUJCxn2j
PWPdpQZj+dtWm0/93m7FFyV5spAg8FLWWpczBfoswizeJiztHrcYjBsVVZn7a3txcejty6iImTRL
uMTDNARtjS4GQpONJQSWhZhx7SbiYYi+SN6qHri3/GqcAJ2RNkHHhAYA9YmXiaKRkDtMtQ0LGqnT
EhI7hChrM5LDqxLtI59K3uAUs7gI/XAdp+1VaxJ73bXGkpk48KScCs0FXNiYzWuslc/dMPwRpNMi
cVrVZLatnQFCRR0Zm4GNbhOTletPVn3TZHgxY0OwP4cKBjcDkL0ISV23fk+pV7OBEasscQTn2CnI
xmQg40lYmzmHzxGDg9pEi5uko2e201V8szSswaK4kj16GuiOruA+u1sbIvHkSUZlim2BzCX64VFU
EJhaXkTaodLmZV+7oQ6SDWQDFhL71uJB33eO/ccVGgTgBI2jIrCtDfFKDu9VYbkbJDYBRmniDmm6
gB/acJ2AOQrMJx7NsWCS6sv3hvBi+fZrVFvaPiqKe1dmVxDxQBssbFUDZsGUYblZyKtb6RL7BaJi
LY2STr8gztfwELA01QH51XpsjHptlUWJBVbNu4RjW9M5f0h/OKdDgurb+TNgKnxIDLgasZXt+7m6
qs7R917LXnGe3tmUgMojV4Hj5kpaiAUKwq4pVI7hhnlp7SJSXrdCofzibC1JKWYuQWE5xS1uHFpr
W6+ikDhSI13No2NssEWUZsUaiQUzA0nV25q8dFGyYQ7O15E76vQt55Z3GEtEhrkZ6/CPJGl/VVVn
M/jYNskZKkJTyBdIHZAVI4StSh2kXsD0lYjKYh/ffhGxR0nTDaPtPqUQAf30iTYyKamRC/NQYjkb
XYJKnNQiwRgmYQWrxjtlTftmN9FeUnzahIv/OtObekMP7cHj2OC56jBQql15BZ2ngRAEyu436Xs/
s3j+6Zo6ItG5NJGqpLx+M9kS8UZFFcdw0QOeqR3AM/UzeTxEXU78bTj1G1V3D3M9lngikATUvL2w
9QYN/SvbLM1PjLUJ6+FID36ZkCK0+DiWSgK19oVmlMdGc2kh4JzaEA1FnJ1v56QhxXbwr+IRpq57
DKEFxwfb5JBjPDYDpR+bwv6KqcDgzceOIfSeSoE537DjkVoVRw/FDOsZ+j5VRQ/MCRhk5K+zNrAL
rJ9lOW+c2a9OXeNB2gx1MHFmz/rSJ19u7yGBw/srhElc0GgcPZl/GVa1t0rMMiT2zRsX83Y29e3W
amBr0yf9g6opvKKiYAJPhuRnZRFB5xxb8A1vfh7dezv/5RAFqwZ7uoXZjcmUF+23PtbGJRWrUlb2
HtkLXrhlQpjiHGxSnDRrak1shvy6eoqINHaR7frv4Hmjt4ppBs9vR8iNEk/4Hj44vIUr/i4+Va1u
UN1k/e8xJT1IL/9lOOWL1dZwcIaBuCRFhno592Ro19ggfM14mErxQsvxd9X4d1/CAMWvyKkujP38
NHZhGmS99jSrDudNzGF5sgl6w9lMaMDYIrmuDtm3x82nz6tT/t04aUQQWc82xHIq9tNAalyhHowZ
RS5m7YtbNSQfYaPo8BpXhnw34IyPsqCAoh8oCLSXlMRKnOOEFNamLe9kxT0wJa4zCxdNohPzF/uP
can9ode99zPhryqH13no00e/X07PHYleRcn/GBlYuhJzSY7zDrM3g7/BfWwrbrSLLQYaAxIfHFXL
IcjH+tD0Jxw3XQDngYWpIRtoBujEkOpGH+mWsl479ghdGqqVpwNBMZLsByKM8QkaIqUWBechisM9
CaQmK0RDfaPV6o0+LpwdPB+lS7ARwndEN8o3Dq0P/op2l+QUl5OwTmmjzS1WGT3M98WAgWRg761z
7FjbZXRISqvZ+1W/63u2PzPG6jqTR0Tp7Rw+dKaq6I7o467KiHorcG1frXx8Z58sVhIt2hrBxm2M
6N3HMg2WzIatpTApLSM5I+2QtCbW+Wbjom/nIAsShaIW18n8mWe+2FLtI1zAQEJUzwzeU609kb+Y
HSKjv0VsyVd96u0nxOFY49yfZvhROxzABhcIl4WJP+5ceuvL5GhgThrpL21BPj4Y2fw56tW4qbHI
xfrMay7LPy0sOSNfYBlo2qMJwZ6dUBeiZRXilCk430EkLK15Z8buo9FU44qU76OFOLzs/D+WQyPX
viWTeLKpf2y8AbzbXPzWSS52XJK4vroEya9EwhI0fRQfOq986iOXj120DnqErNh/cyV84AaGjrBK
qw6gFjZ9PAyk4bjVAS3AZxVhg+NZEp1m2ij9ovTFyxt0yQP5F3XZxlcLfXUb+eYPHa32bkrQVveZ
bz+W4DvxJPJ6awTqnsIeP8BcPlmTLX7Puoe0HPf9Q15N2QnNmg8uRBE7YhH0YueYdBpFbkjC5m0m
vVKSHrzyraJ+KOg9Gr2u78vI3yDcEyTX3aHcWE86jKKyK5+RjdONbPIbVu/zSF3P4gkPAvMQgXFY
9BtY3QxzG0AZRLZnG4tgyD5C95tnE3b/Wk4e8tvFvrXIqtOWegpiMkcsRWT1ik0VPadm/tK3SWe+
Cn9knhzwTA74YWibb6MYObzIn3ZlQeiiQ6kkEuh1srlngzziHce1TSm4fpsdj4pLa/NaYFfg2EZt
OsySVbdc4IAtfufKC2HRZCYMLh9mpki3hIqUY0N7Qczv0dyOZ1/XfMTQJOrMee8cCDC6ZDRl16Q9
QGOPYuNcdfU6l6LeR1N70o3w7FacKVziuam0lDCYkxkqYhVPq7JKKXNNlBsgA1L5SDyx9zA+ryJN
IQMQlDoiOE5ddBkz472taqhRtD899xW9LGe7Cu9k8jsyGnw1LgoYgoB/T96zMuRPN7f/UEVlm2tP
x8Rgu0Mc78/QwGIozF1mGqzn1qK4WQ67KpzzDeM9EInur8r2d1z1R6k912wxqViP095p3Z9o80+R
T16XvsSFxRNzHKp5dN2AXONK9Fvcrt0hESax6/JBNDjocdVtKVSolaw5xuRe+urF8Rly28Fzxyfp
VsefvWboSF7VyNBlQm0NNGx+3aqllKCQWjxZkU+fcK53GdL2VWQRA8TukIhQzGahyItD3PjXtrMd
/EJIf6n4xVt7khhiWDMi8+Qw6NZ+RRYbu4WrU4sDb3S1D4UKPCgNmFPdW6Y+S5/dCuo6CiBlE53G
YpK73tE/WQ1Tqmt+swUC1QQ6IXrrBeC1kXC/z72h/54dYokSq9EC6r2wrtAVMd2Qgptk+BFUoZ11
V2QbveeG0ID1g2rygojAljWB79lOz1LYVP54Ii2GaoAodnEUZpuuh9iTTop++oO02p8gJiGfsTU8
NUsOY6va55auTINccFvGtmRbNOyaAStNi6UU4huilaSDi1GcEvtshrfQbu8zgVrwdIiSEtE7tVC6
uWybS+lHJ7drP7xu2KItrg7jVPe7daizlktX736EA7AzqGdlNy5nb4C+Rg3Wwc2Q1TF3zAXYUd3X
zSczFm9K7zhkUwQVZvOaq1YdCpXs61I9NL24e7Iu90Zp2Ot6DvepYZC/4ctijbPMFdO4SWHj5BHE
u6xBF0olUMqwPSACwNphpyVxBYNY2+DS1UTXrCumS9yNRzpgq7okGScDjtho5KdRwrZ8MW06q6GO
rXcwRkNMS3AVeGXNAwZF6twcI/Susm8G4AxhB9CBAb5lhDCCZnkxsQbvUre/sP26q/GjGVh0qzyf
g4j8Pp8ulQ4KZY0Ew0GHLU4zCgNkjNXewTvupDiPItvEFZ8smQ5EY4yxr7F/yDrOEmAVMV8liBnI
E3gRZCvRydohx/vN+DJXfpr9qanIgrINH3PNwSeHQ5V7GKZ0QX/2naweIOKS81W022/y/v/XZAFT
QPb/j6SQ/5Ys8Nz94y0pPggp+Mev4vMfXfz1j6D5Kn59JsVX+/fEge+f81figOYY/zQwC3q+MBxb
t3ydKIi/IgeWvxKObtm6bjkO4db+vyIHDOuflmd6pu84joFC0icnoP33yAHzn0sqieUTLkH1xrLN
/0vkgOkTnvC3qArbJmzQMhzMAg6dAIMIjf8SVeHT3cUwlm3oh56xtMOdcYKMOUCfnMDmECUn/zD4
4VaZw2b5J+VUTzM3vibYmniHaqD9ja8tQ2AiaflmcXFevtVt7MBqrZs+OIGpCsrQ7qEpvUNsPS3f
ZuLARG1HBc++Ld8yz+a2IJbZzLPfBDbfhhicrTKTvYk6SpXnpRqCRP1A5OCNygBBgfZNmuwEZtpx
yH5CQARcRYrkaOgC6YLlHe0gbXn14mGzXKTyMezIvduVmH3lebk+b05/gyy7Fr14s+tjpXsHqljp
avQGTrc5qTXOQbHhGyiCIgEJUK8E+DimlcXPdWvYH8K6+ZPPLtuwbssv1HTzxrSLaj/7HbfmTfg2
ProHgrQhBIgA8cWZrHkUltNq+YFQzA8IPzbLRRU0nTu/gLxH9ZQT5XI1yw0dEv9l+d5CNPcRD/xy
8VM9ILGzA8fOEHBZqFTkGXnAaiSacPS8l1RLz7jg97ioYNze6sg+JK59cNqeZQz4Cb+9cR/IJYEO
uTwi5ONaq2BdUFjOz1pvXRmUh2qSZ2IOzsAWN/imDmhZ173nHlzHui46WNtwKKXn5yIXQQQi1mIW
ckij8LTAHKyb9OyrPlm3pmruTWPcHHpzkCUDW24t4ZBFzQX1TJSCn+6JQPHZln+imbsiyjQcuXb8
h5on56XD3gy/PM+5zhP/U88jMuK7QXZrWdmMQJ7m4Bxq2Ge1N7Ic7uwk3Jp5flbZ8DCKq3LCbYrb
qrW/lm+gzhKYcRCDPKYcFEyGuBqMUMCe3x+lMOR50PSb8LLvj758t2jlMu/y2awgL0Ww3BIjdg99
lYNMi//osKBnpMZysg+RJQIiPq7JmPzJl1szlDuf0fz94bLyjPnzMPHgl3uy/IxltCUj/b/ZuS6X
NxfDpud36pitFbpQ0z1Y3Lrl3VvezwGp9jLye/4MaG67PJFG918AFW6We1lNoCSUFUSsVcsTFrm1
qT0QwxLoMfcXNdR5efsAg+Msw6VXedfl5cSIc5YDFAv+brmEknBmh5dkZAA5k3PoEg8Qugjmd6wz
5Aw+JWBs+H3Lz1zmhpgBhsoSlxGkQYOXfrlFmr2BVoUWFzkP5mkRJMDIFFFgf5uIH/9K1vl7ZJO5
BOr8K3Dnexaj4MFcaTMl6q6/xAP9LTmJfGotNyKZbTS3OEtj2s9Ws11uMkag38uVx4ZD8QdNvdc6
h+XNrMvu3LugzZglGkHuAEVErd9CbbnbjE4xmeCZRUC8YHb2R+tKksb3U/rfL/w/57389+teZue/
XXdV4WaeM67bRCa5vJ5RX6yTUfv1v/8az/2f7o+wLEP4rmmScPOff48Cm08xBXqsb5m3Mf2V4Gpe
ZuOsjjj1HRCQgQAoV8tQX57/csckbzg9w6BkFnBCDZ+rTdqMD/9J3FDvXR8QYJ2bVttWiDtwYATJ
HO00n3J8vFNWfhZZ9DrAeQJh/dzK5q4c5sv+35g7k+64jS7b/iJ8Cwg0AUxqkA2yzySZJEVpgkWq
Qd/3+PW1g676yvbzs1fNapKWaElMJoCIG/ees0925qjzluXBs/rjaoFdCnlQ92lnB+9uCd2Fx2tw
6jehcZ864Uc92ld8JzGMii5p3rAE7ENUz94gn5OWNe+/HyP1vt0x+UDoeVX3JGK7Q0LsFL+E7xCT
Mj+Ku1qLAOC8qfUiUzvVGP7UG9jmXGW13Bk1OZ8sOUgzOBZO6Ucjow+ox48VyMza2unKOsUbpg4D
PRft/uEy/cNV+tPdUIKi/e0uVh+t+nzULFStskAstqWwr5FlH/7+W/7Vg2Nzk6OctB2bQuWPN4bl
FotTlIyy1H6utpsw4lKzytUQaf7+W1l/+b08Q3cM1OLConL5w83ewJczW0ckm5IVVm3k/10jhCmb
DdudutXU1qa2b7XUYMvfQCOjZFDvTm2SasMUprwmLIS0Fh/VNjTV25IbRH0+6o23iUY7AuHixH6L
YVFtQzW3qfocP/eERR5cngKvukoyOazcfFQb2siXP5fT0nsmxnAzcAuTFL8O2M3//nMw/qLksmzP
4lF0KftcoWLgfvfQG7rG8ME1cDchmJTyXcdrQFNzq3bymOS8Pvzp6DiK2MC00DmEFA0zN8Lfv4u/
WBEcroVpWQayYhLn/vgmNBa52ps44cx8d6+BxTE+q01fEuqdFf+w/tj/74/MPcbIBdy6utP+nGuF
3N6KZMCPzJxt5+XyEbPXsY0qImBuXcjzRtFZSALabEIhKHZaNqusYpGgpuMozuweSBF7UOpdl9y9
tiK7aRoxL0b0oa5zldmPGUG0C7JuqwZ3WbRYf7yNCNequDQS96oW9Qx5ukmXTy0xatFXdVFgtG+T
np0DIP+g13ybbdHTzau6XUa4UF7r7CLiMFzA7GmH490mxkDljuhAwf7+koi//JS4KWxTOB6KSeLJ
fn9jEMmM4ZmR4OcDgKSZIRmJ4MsWaYBiVh68mLtCVQzcq3FgH/Ix/qiG5k3j9F2k2lmyt9UU178V
aNpW/Txtrm0/r2tXvf392/2rx9m1eK/kqBnGZ2La79+tYfa12fUMhYHYbtVqpWpHVdCYVKZ//60M
9ZP/eX93OfJwF3G7Cv1Pp5SUYX/k6npC4xlcHOeGAIkSOi4DqfyYrz/rR2pmtQeQA/wPC5f8Yy7j
b7u0Z7uS85aFbUv8KVwwNYbEiZDkI+BhW8iJ6FMbTJZ7B/XfxnQI8S3umdvRr9Y2PYVUaTRvar1S
B4+kLuC4saJRmqhCS1Ug6lDVw7+fOhIrWPHC3rlKNj9blAAz0/NYWI+qBDEneVUb3MK+tOjBVi1o
qkxQ32MZOQSwSUZOT2eU22CKzF1SlLvp8rnpQYvREu1Z1dWqVvQM+VwJFnbK5JCbB2HPGw0r5vwg
frRt5EfgPtqGAwjfSx04zBKRFU9GzJOiJZhBrtqAd5yFSq1KExf7Hy6yuoh/usgOHE+Oo9J1XdP9
016UaoXWsTawSFDRCwM5HY5fkty3aUu0Quirt6kqhSZkgSDinrVfFaBqvfj7d/IXD6LFO3EN15Xc
rIZQZdvvVmirDmJdGiyONf2klTB2WXdrvPLowbNTTWXhXFUNqRZt9YbUm0sDTiEcZ9TW06hUmMS6
qpJbldUm71KVw0lZnwl4/IfPTX0sf/zYHLqr7ODsrLqO8uCPb3ZoeO7ccGa2p3EgCZs3epvIyiCt
JeQHqJOAFvqfH9D/qrGz3z5tP/Mgv5f/FSr5x4jJ//iCya/6+SN+/9s/dbn7z3/+A+p9/Ptf/b+R
OikslqT/f28IjzfZ7T//2AXib/zWBbL0f7FkOYJGDwgK9/N++q0JJMS/6O+weLr4dKVkN/537KQt
/mVK25S6jmTDtKTD+vtfPSDLoj1kC8FCCBfHAzb4v+kB/XEdl7rNv2LpHnm3jsXh2lCVwu9u9npo
Ag+ONwayoOTMI77XJemMyODIHf/+uw/l4beb8vfnNMP0zD8u5VJQYxpS2rZhMMzhhv3TUm4ZRo2y
OR42ThG3j8SFA8QRLoy/2Htkjom31Es6NbsM+02bLXLn2tqrB/n3BB+99zktdytMn81jY/6AQZyu
NOkVewLUo4dAvWRm4HCsg5VQBQNIo45oqUy7iXjUb0Xl5n5RDWLfc8p/RQSPgDtBrgJKYyyFdZ7/
/eK5IPIcOe7NShevFbCk0NUT2s9y4Tk23GOQI00jD8nbtJxc2AO/NpGTMOtTSDhU97gb0h3tvXA/
hygNzFF/sWROdgr08zVTsAqXPxqT0QZel5CLi80wO9n1YDwjHHCAYFdEfM4jnVpJWsKgoY6eZsxa
A5jqp7QNdKBTu6FirNlYQ3vQjaR9TLPsEspyOS8Dys8mTcZ9bZXpI2oB0EKxOE1cHgSIyMWLZRQP
VOM5aZEgwNG9TFgpMoT+6oVYvPHYbdJMqxDyHMwga2+WXmBRRnnMYjyNO7thsMOsPeN0xeBW7BR3
3xGFdS6M3ts3dvEy9UN8SBOaiZlVHnJsWbTFxXMxpfo9byx7A6jfENpLWzbGvd8anyi3/GWQxCG6
09hz7oSWmNgtjNCcen92fMbN9p0zC3PfcOnot+nPRhPUB31b9154NiapA1zGZID+LVrLNCRsJ49J
AYsWUr4bcJCWGPfuZLTPSXnuKme4a0FwqnqEucmIetap9f4VFe/XxDNRC/ZujxYWAwjC3/04jONT
q5p5I7bLvQaHpy2qYw/tnRwp3cbfq7+Vdmqd21gvdnNPBKQCytf6AtZpQtJJKMzwXNWR82BgExbF
afTq/MYEVjKyn+WtSoH0OfbIEbrJmGU5EPa8MtD2aWMdWuxhD58vfVsf+7iYz//zpZjJN9pvqtSR
8LgVo6/5pUpCxg+IIN/4DvCUzHIfZOn3qYxhbc3t1Q2bvdt12G0g6QBXBjQTufc2Lr9bnOI3TJQG
VNeld1NF6T4beh69NOHkhUXi2tt272Mj/2ZL7WIrU25Qaz+Vf3+PGpJxc4nfQ8OPdx7SAsee1yDp
LS37PGTpJVkCDyXU5Jy6Ho92Gp/HzozPVm/qvjElL5Eb3D/z7ONErAKrZgo0MwrS4xL1Bvpmk+gq
FExFaRuHUeDaM11vfozbGclQxBRKIvCpp05AqWEPDxGi9h2ynKIcsBWEoAdQTQK+HIIHZ6wRIRbx
QnhUA4ABdyOEpoM9ZfciGqEfZM7XObYwDlB12K6ANr/E4zoCGzxxdNrrVvoLtMseZ7nKX0u7h5Dp
nx/lOskTzLvDaRMxr18xVXRXkA5AaCPkSoJgk/fi1ETtR63hTYC5ddcNZ155ItR2OHD9Mp1fSifG
u6mhBhuGmpFibS8PZt0+I06rfSFMe73k2nRfQKbHcHreUhfIqKdtFpVyEhtm+7uXz68ljV1vyIeG
3o2I4lDoHZEoOtHBkzc9aiaSGdJ+aIPKIDmXyI34eTlY6elpGOwYm/XoQ4tbmCMqtKvnJX41zs1j
lYWnpjDjA6Plu8J/PndRDg2nbHcINwbkYKb50OBbFE6xaysU1BGL47oo6cHJFAXmKIL2DPRNnip9
1478t8g157cXhunIR9ppuwRFshWDI17QjK2m3voyDFGynzz7LSzd5JTyV7Y656T3wp2nbZ0Fzdod
QUJqblUfqrF+cq0pucpeJbB1QehHTTY/2XYQrqp62BKe5p1wK9V3w0pubR/E10UjNjFr+vM4g6RO
2ukdIae9KwYBPLj29K2sCxQIo9Wcs7x77d0S2T+RqivbrIdTJ2N7gwsC7FtLTz9KRPRSDt3BjFrv
axrSXyETy3dTWe7Ltvji2ka/Hy2ssuNQNOegGtZdJ8dzOYCq1XTyEgwnOngE8FzC2H6eo348arYU
D6iacFUvot2Vak2PHL62zNhZE9P2c0XnXezvmW4PsFLG/DRMiAgNuYyv2P3KvYAPssmyqNx6aWYc
Il17z4SAph82nK94aDD06P2LsMvnbJjj7y4ySyw8ZXkvbbg3S+Ed+4C8zVp0HjP0JH9uZrQRYBCs
71MXoY+dpl/xVO9qBL0JRvnvzTh9Y1+zn7PFWcALL8Y+N4r4rocERZSDu/KCzH2F0kdiAySi+zxz
BJCDp8EXRYMGNMbCsNIap6JF+Gvl4iuC8vTLUE5Mbnjmrth4ky9K9pdhlFhbhd2fCIIpDlqXJX6H
gvZ9JKy3z41vQ2fOGyOoz5HgfxHs0L/kU6H58RjTVFK/1UvH3Y0JHHFy27e9lqWPny+jWabbUZfO
Wqq0yVSg8En7vr7k6gVW4AJc0SBczQyNXdXlj7O4YFJbi8pEgWGRc1A2XnVxWN5ypm/fDJExbU9C
Zw2M+bu0cQAbzt6GQnbxvNy+fP4KPlB2EfFBZ4FJzSE4iblnIGTi0E2Rfh5GxymRi7QGthbuvcVz
4LMZrUbqobHRZYFIPIeuOhkmlkc9ui9jj8AvKR5amh5TDTHOyXSQJiStYNJOf1TBcgyM1HmlMQiZ
lbzFSRMgPDOl1SUWKIEDtA+hhm/ZJ9ez3ZoHrKhIKdIh9rOJMHLEnMOxkmjNQlbOGMLOsSxJKCZ7
IdtJm/S5bGqrW4kZd/FMjzxNu1nPfNpiIvCC8VVMCitQddRf2MwjYp3aA5CGaG9NEflScbaAHm+N
uw712q/ITzqZTa2iyrGxN2A7d4GbiU2tIW6ZSQH8WR5MKAZ6E5InFunTw+eLTNLXwRQ8pwa5nvoS
elighXvppqYlX+8UB2yPjVE1R8cZ6i80r5Hw5ObXLB+/ka76Fhdmyn1opz43ZHnSghiVn3qJ+6LZ
WhZ0NjHjncZyV/Pk1QBgUNkfI8f5/vm73EJymUzBeVpwhuD+RJwWTyCCo/WMruy1L8xmQwehviZe
6h1tMv02jCSPWeX1dwv0O/iMQnwAj90GeWX86q3xHFgy28E0t3dljco7D/P6WTNACGMsKm6Rm3q7
2pXu0XPpLPadE9NHgUxTE96E6XIxP9pqvEIXYA7QEPi9aBbDt7B4Nwka3ukDLPp6Ka1L0OrmRWZD
CakayNSIGqkdzei18+IZSzOGsGZOxycDUI5j6AyVbGneLLPQqNzy7rikjn42sZj5WlvNVyfK3/rW
ucxUtE9Fzl9MZsXPm7QOSZG5xl3iPTutKY9LBb5fNWXubfMRI5e+ZbWg85Fxl5l8wiAyeZnqolq7
ZkVsV99PZy2ypvPSzN94iitcBm55sBaJQgRRdFwgwB7VPkX87gX1iHuYsEFcPl9mc4KTAi1tG9Up
QVPdUYs85KKaszw2IR7cuY65Jez0lRwp1IWAD8LS6FH0OhqPd8iSNtvNhWFPtA2AjV90D3KTh6qY
jlX4zbAx2YqoSW6EGl8ByM8bjPDWzTZtzAY9bj4Lx0ze72CcUdC7xCrNodkcLKP7GFyThM4QyOhi
e3fRPRUFZXnTEsY34SPq7Wr+xR/xvaiJP4yBW5eYDPmUDZHuR0M8nyIbZlCkQOW6A9bErNrhiDJ6
PgY4EA9Z7xGSFXrTurWRpEQZhIdKtKaPFbmBxZrHFzPC3j8YxY0DESZ0tic3DYtb5dTFrVAvuT3d
xOTOx//5ErrdhjV3wjLQWMciiK3j0jQ5k1kOSjBYKU95qQR5qpoZaBtaUOMJGToA7Qy9cuEQPpYl
P8Koz5+i3HhICy1+o1GJDyLi6vThjjwh89IApuGIlm6arqQTSrg6hIHKYZOhPuiayH4iZ86fBQij
gj75vaohhVRzPf58U8lJTdRljwWWiWNuKiA3orG3qizh7PRLeM4zrcUMnZMmaSn2jt6mTyGXzAeK
BjFB0W6sqW5fkWGBVDWzr+W84DU0O6zZzb5ARnBzB3O6sdfghM29ZD+WAManOVx2YCKHp2hqh6em
eqagxV7VeCyIrdSvaV+VaxNH865vq2UTimcnRhQ+6aMD0gPNWaA3wUIETZ1sGbkz/C0oBZhlPeO7
IMMBZPs6FpXBtANGF9ms3qlK+49Bzs+DOjoHLGSYX4+OIfSfRHExoM9GMkqAZthDRTOau8Mv7AjV
atBpT1GRGZuqRtw+Zna11WKrv4VpYOl7UDmxPwQivkkB1K2cAdK4zJv2eF56Mo8MCJiUIXTLGKRl
wbSlbHvkmbJuOQZVK6nk2QySZW/G1ltFSuGKiPUUYaBBLmNiaLvMi45eXySnXhinRs73rB0HQgMJ
04RyaR6xx7Ff6NaDPrblE20B2pgplBo8jGuxkC+oLZg/5YBbu+2Ka6xyyZGjsEVIgOdxbsuHPraP
fefCxXEgI1Z68NVOgvwdn9qGxe0HmxX/ptsfl9CaDqIvfBEuBnVVkZHzEVe7yEWcWhhELUC1JT/S
pNSp4n4XQsu9NqE3HOFb1y+KUsPpNnkcGWRvSIEnugRMCKjLaH6pIZajjCsWJvN5trU6gAOOVY/7
Eqa7s7yPTrOsC91+baV1Lxpn2nBG13DA9qdkwWStD427DsrSWAUlro4eaPYAYSjLdATXsys4+CkM
ngZzoPw1mc0Xt3aC9ZRykixNKBA93AWyWX5off/IEYaxLiAWglE0+5yTFHG0Ll3akazbKqieh/Fj
yONgMyIrWomk9+3GuMQVxGULoNS2EtYXw7KPJi2gnRVxsGkcgWWblXpPK+WlCnC7ZtZNOFgjnOxV
dGCUtQrIfB0sMEb4BUaFFyc2JygdsNX0zngM3PGMBHJe5SkMkCAdd0CJCOwgUqE0nhfDUfGOqFU8
pOzJQJ0WzV97jHXjc1lnl1zaeCS8G8Lbn6KIAx9HBHmMhoZJv3MPMJBA44ExWDfWe2zN6brWiemZ
OstZJRnmETMKtqAcr5NTgVgtsRKgukftijWWNGTiGFayHJBHKANNzqVCnqoYgQBlzC5ho083Zqwt
+7n5aBV03lvgHxrgbGBWJhxidPhi0IyWXKxJFFvX5kRvROI1a9trl2XeSfTi5kwlmYtLfzZD4LJN
hEAVxjwQicIDbDGiucio7rAycQEreh54yrgWSBirtmr8LhW4rXEbEgOkXiyE9scSm+XBJtptsSd8
c1XJHxBgOGR1nlrvZdZJI80G+T5WzpPria9az8Uk0ssHmHZOl3ACZt8c8yqcUYwFD/EkXsUAPhK7
0yEvhm0a6P0x4Hy7suAHQbyD0Vy45YZ8Cdjn297qfjRd/K7PYAYWo3lJ4vHmTvLZS3tEyXCMLew+
k0agLqC2UbzjIqejSFQJ9T0L/mIzodDiNRREkjtqE9mtnuzNDtDHOO1nzkdIQEnZkKn7JmmnrMLs
V4eQk9rapgNxz4Be0iI7VNP4NNb1tyWG0pskj9Fc3T2Ku3PTWecxTFgeCELoKvi73bmsRYqgV7vb
/QDZXb7bFc7cRbxaILEHVP0TeIyCOwYnwnglHqtZeyLa9wF8Mg4oa9fGa56YRB0FMYpYg4yMpimf
nZIVK0JquhaBnpx00kF8vTJfosFZjt4om62hcwGdzCX1z8I4q4WCI53S0U4JqhuBUB93jsuqoM8g
TjXMFvwOSeyI5D6dP2RhkM6T9YiCY7b6YYaENZFniS1tuY82dFNCBNcNGd3rAH7/JisIq7Lqj8TV
g3XbyF+lFl28OjtK13umRwFmg+hT7LQgVMaqQU5bJ4BLC85Q5rtn4P8ysuj7MvfDsS/CXyOe2nWR
R92aUn9JxnDT1rWxjlI6NE32NYssVpYo+uKSsCkTrCOASC3YIZ2xCT2Ugt57Gni937ayWZsIBeY5
/aUjcsUfUyXE3rlvy+Lcl7i/YIdMNsVsfRt7pkkIA/tKYz1IjPeqINqMqduzplviLCYp1hmTMQ3I
C7lKdo2VSNnIZAsl1sH5ZzUPgMxwz7Cok5lg3aXAfjHGS7oSce3iJOjadePhSBKZhWJKvFlFTvhU
AgraISQ5KbRgVTsYtpuq3SPU7S+sCOXiZb7ZgKlISRLHBL/Pimpf9jq5TI1Jh77pnxhYX+pijleD
VmZr8nLtERxA6dg/U7P62Zh463kAp8nbQ5CBNf2jkpI0604D4zDb+55JpJkDCBV93T/q7QyLbCYb
yJIziwYeboBsrPoDsq3UohkXx/BVXWOn0w1cFZnW7VCQj742IZfIQdG2MkfSn4eP2YSwO4tQsycZ
5BA3K29QRdQ4NjgIvRYgl+t2K2rCd8JZmTSG536AorkwnliVRQL8O9lR6XICgirnDZeylcs9LnpS
yLEHTFpdffOwYTpGYK8KAJls6XxQUjfaVYmSls7u6B6ckYJUFjtNI9Kr6gJYRg6FK76Lb715UX5n
jiUmn3QNjDWwuh0acsSsg02q7jhgKaTRtiknSNh5oCO71zOOTcQlpDDgCTLHpJ3mr0NYe37QuI9a
ZGNP6WfLXyKQ77OR6QSGEMMSDt/1bBFnYmjshyb+YjLHIV8x2MfeCPfM9JaTF0ebrC2DzYThkHlH
ExxLa0RJr3NE56fGuFNBgs/xYnQcC8zeNtdT1A63RkfpgCbeAPlSyp1GtowR2qg2EOPD2EgRXbp+
5UrgXoAOBgw4SXaMIYRgg/H7YcyAoje/OjE8k4BxDSU7C1X+zygbIVV2JL9U+KyZWdz7CApv08K6
k7hWwpYmAMWwb2Rdvjds+J0OT3Uz5enOarUZIM47DLHgXI9P0KJ+ep31C9HAYzXNv0Rc4SRysN8h
GTg3sjLOtoZtKFAM/GTSlq07Nc7Gm7FYNIBPsrZ/JMzyUNtZvxo1GVyBUrA+6pPBbmK9w/8rfEmx
Oop8WuGcWnbA2fBq0lCeHIhETHuI9NIU+6Oqdq2TuECIWvIYiQtZB2m+643qTJ8dGiiDD4DpIdi7
JQD1MIPCij0FAG2xiZmg50XREMuYgJ8USeVXWbG1Eus9SPRmE5XRO2p7gxTXdm/hUz4ywCayjuZw
RAoGF45mbpcI5PuDMqAQ6j5CMc3pfu2djlZ2z3GPkMpUsJrDf/SLCJVcwKSeW9FBtrIm45RI5QVn
npna8IubfM9NHRD32YENTTseanzCDybxHWs867r/2xfDPBRXQVp9Q4cER/YmAvHoj4VoN+2ST6el
N8kVCzQEtpambwpI1BzlmecAXt+Gsj13AC0Dt8mPRuLJdTBixHPE+GUIR+OhNoev5ADsdNz6X6oc
BCFEVvjNRt980TjI3BbcGJGSKczTaBytpZsv3qwfJmhaF2rY8CQixNNJ29wyV0DgE+0HkxpCLgt8
EDZ5onDeP5IseHQmwpgTPX7t5uI0h+PRnfTm65ib38ssRw+jLjrtr9WCldUv0nvkzdFhxrRCx6iK
Hp0gAc1mvNpJLc8kuQEWHX8Z+hfAW9uGxixiaE7Ywxxuhsl5z9N5t3R0xbuOGN4SGATuj1XX1+Ia
00tSyIyn2K6IYjDacjO18DzsgQ4nXSh9p6vv1c6et9Gic2pCxyqbrjuCtXTt2NlwcKMFlgkXij+b
rwPnLaRqOQEJOUW1jTiYdOZt2cNJgD+84dwqVr3AvuTG4gaQ4hIJEf+sU2dFQTXvOyNL9yY9XrDF
sX7KJND/Bm7XelzG9rkdoYGNxYMkN+kSJ15+sotpbxNosNMKPdt1HL3WTi/HLSXxpQsiubal0uDD
cwCb0VCSWdMr+a0opYKKEMq8Baegk29JeQmEJGdQNKZBcXQBF9R5dFmMemLM5ikwudoTzWLrSOnz
5/oNeH55IxVI3qycw2U6cUnaJjhMxktfLQM98JF1NHDG9aBkVtz795bxx7s0aFMnc28eQWG8NiKL
/CD33sVgabtRJqRBdsT1Nqb8QXAnkDeLS2kXtn4zhNxhyW3v0pvbuzkzKpzjyTh8/rY0IEsmyfhV
UjVVnbRVaU/9NrmPnOF8OWtIY3Ghtrr1ltIMmgJatrLILlG2SitHXF2H0RAUNHMwLy6mPUDfo76m
jURQdOHbyugNit8mRA/Zdeuyi2oCO7addxuyI7YLWTT3UszLhbwKDRYpVyxprrkyaZX1eHAaUj5q
TMObtgSe/32JZH+tY7Hp8FxsddvstlY4Ra/FYKGxd7VzFsMBcav86HAdV9JzjYtNo5aoHXLp02Qi
Wq0qHs2CMDKHAU3Z4Pca7AgIcIIf2CogOXi1vEcmYQ74N5Mj3hMWv47J5NIzP+UQkRdBtibN5GpZ
2KMxZVssgHi/6Lm6J73WYe8kFV06hus72xtxkzv909Lo1AwjA8MwjUFbOfapEvFyG9KxurpU4Qz1
HouqyE5JD7s89iBJuToW6aaYwCGMGiMEauIHcBnRA6n0b95QkpJeIQdlHLY1TMA2MprJ1ilgWsKB
ORoaoC0eBF+XD3jwN/y7r11fgfPTxC3Os2+DcmzYdSCvdp1qUA10FOJsH0l37TQG0jrPgfM9IWhs
24/AmKK2aaGxKHSZkyy3UaZMv/XXtnRMDpNRuO6qod1DIWLAdbSnNlvPyqPX3jyu/UXihlsXZqX5
ekOq2Fh7MD6gHpoRm1VV2XcvjKZNTmghWIMAwkTGoMb9hk9X86RxbJmh5Hyrta7T66pCODGD0QCa
mND1WACzekOMB55kVtWZZqwKDB7K4NbE9rBtDPQMU0gUkd21m4LcXz8oX1KzYQwZM6uZmPc+6R5O
iJoIEScvL7GuA47CqLiduuEWer3YRos9+wSQJdeWFAHfQpxFRVocvKW8Lt7sp4YkOF4zmbEBXp41
f1oYW7tj/yusixwpxxBgCSG8XhnTryAAubamFe8yKrbN3DAhzugzjMvcnbhbN7MOEcLhBL+eyog2
rfQ4B7ftNxJQqzWdN7nWk3K+lnOz6ih9bPqWKw059tpRI7g4SR9rrQmvJN7QD1oc0Jl7byLwMR4+
SEI+EkzzTSvAI+mae7UkstPeIhDTwfZOAwtirjb6kVsCGV0FXuHeqsp1d9LkuJyn717FLVqj+tj2
rbiSq0EX1eYw1KhrLFzQJwnR5XlBZLwR5BM1MXHxmD8Zd17DpvSwQVvcW85gHuMuI+JVui0WVOcL
Ox8ZyC2bEvEku2DiZDik2g87iaCaDR669Dg9ydl5kcCQTalQ4SzijuuFOzgp3boW074e0SlI1Ukc
vGi6dbS6mUSt0aQNfidsTmyw2/Uy/bJkt5LGN2gSRWFOtCO5FPoGGO9hYLv5hQvcz0dmi3giE0Of
/UEAtp8s88FKZj8n5Hvh38RsnCMlQS2ho367l85AHaYhgAQNtmlsAwt9AJPVKADeUEdWmzINH0bg
JZzXqgyuiNE+mgtzHRAvR5NRkorcda+OTTZdUjX5JlKJ4BpSkR8ljaYlY6maGdyR/piUG9ee3UvS
I82uRuzaAyzRbRIxzl8qsctpRx5YFL8HVUh0gM6ZgU1rkwpySytjtpi4MaRzavvdQKlpjIIc4XSi
jLWJxCjjItrkhqQYg9XneTUXnfNhJuIf7giTUAbRAXHEC10lsuYZGZODYD1Y0qHuE4U6nzqG//lS
5sIgo7eBbQcudjVnSbuK+kH4TPguZmEZvqyjnw6PDo2fiJwAD+8FwCIq0elr1s8noMRELNEf3WJi
nh8wf/o2x4FgnEDv9cVWjGzCSc+t57aqSxbjZ7aD/kMOaeeTBUMseds4lJ2IjcKIZGuCxfPVBDot
rrzu0R4JEmPmEew7LqLHwrtykFc9aLn2rQ5NArQq5A9OMR3b79EkgM9R3G2jHPWKGcTYvLziXMzQ
k4MWXE2cD8bx86UIg8InTvNbLT3GVRxwcS81PZBB2g70Mg41f3Gx8HzbnDmAe3XygS3ks9xND7GX
ESFbB4PYWD0znwZlLD1MjbCw0tBugeSY7fbSXjMXRbKC3IbAXXuqrIfSLH4NsnqGL22/JQVrut08
Op3DmbgMdHqCRr2dRNZv9SQ0QJQ46ZmDFTWYs4iV5DOAiDgwS5m+Vl21Nduy8E2tf0hCV0MnFG5j
B3TostAbGVuS7MIUbacN7e/7jm7Or1imp7q15hPeab+nYfvsdWnN9bfqU8NdeTe+xbY278tSf5mD
fn41CTlnVxqfxNJ90xuZnb06mla9dPy0jLxNsgjbj0x83/VSfUtG0FaOYz4Y6oWhDQRbohE2IKJn
Kovc2zYztrG0pReWZ+VO6wdnmy+7oqpzGtL6t4YG0gacJeyRJGOBVceBggR2pFlynWaMdi11FbUh
giSY648ZEU0bM1xeQq4AZETHODtlo21J3yUaHHP3OoH4SsSoDjyAWcK6NHRJoTPkCNuMuz0wRh14
0jfjJKHzKTjg56965qd+7mkflqycY9/v43JpkXRAfHUHFtYgI7a+7SaiHqiUgcKsxax92GYDbqaL
VJdt00EA9Tn7xK/uHFTbwQOv43YhYVMYQp+8Lj+neRMdNXf5ieAdkqAMdmkuwrNeMzW2tPilb+rI
1xOysVsXAA5d0gAt/ne0wOtea59MPmmEhN4t4pnaJd0Xb+ohSSUzR5SQ82Ri0GHt0Q5wdEsQEKSx
X+tjctPYAOJ81q6kjg2r4YRx3nybbaIGDAYBc1KRUw7Q75mUC7LQUZk4HDn8ghTddSILkiInzfKt
pkBuQcSIHGi80Ydn4cd/WA5+mEF37m3kEKNBMFQJ9bvOpuY5DCZ91dfeXpfcJXqnZ4TbuyS+99PJ
IkQxbxMoYLU7dytm4Ewtez/rJ4y9rVb6bl8eHKKn7LwMOeMU88EYoq9z6eT7Jq30ixcarwNl9H+y
dF5LkiJZEP0izNABr0mSWpUWL1iJLrQIZMDX78mxfVkbsTPTXZkEN/y6H980InvStAmYFixUHtAK
9tC9kso230rDNJ8wjEPKl0GTJl+1lfMHsux25HT+FWVjMbYB/tK8TS4mbVfV0+vs9sVhTPlPT2Ut
920JTKgX3T67FtkyPTij3vI5pqiHabVPiyMNLrzHbLi8NDbRqtQyurU8dSvyZD8uHh++08xi/DCd
tUOInm+fpe/FaJ/HH6LvJsuoA5alKrQahBk4KvFqoOJ87SOEYRGr2NtYAo597jdbfLgcAFlzcNn5
OQ1gZnDPHqigxY3WjQlVuOldLFwHJx/UFvpL3svqgjALhaSF2TvMK9XM2c5U2Tqdq4dqAPxIpKAm
wpqIlZkopAbLh/GXjTY8lWq4pDK/xXMRb2hF4HMF3WCbTbF1GiBBIgbwi4CxYTf9xevqUFYswUn+
wxAd+OdBl9D7nfzB/9gbDgM/ZLD2YtniH42Q+VV/cTnmV7PkJVslyCc9+3XiZNghYR/MGcHU1OKS
j1qk3G46LR5iR0pTl1ECbwEnYLfyXNk6hJ2YrmEeZApG47yFGGN34GrwJy660k6c0NxGqrz/mLGo
kxMkyrNwpAEAX06jKk92he3LNcqvGlDKEfn7jjozjqbOGd2SwGOpNv1RhDqSMV3aS0YVyDK26qwn
kO/z0UYUiAaq/hwm/IK9eljFdo4CCcWtmFSI483f9IR+xqIIBzzTALzBbGbOuK6GBG5bnDw2S+1s
5OLeqh4kvmTvZ9YcOK1hN7wwRj4VIw98w0tCGcFgjMpo3Ljs7YtxtE5D8jKwTB1jlo4Z2RvYg6qA
3iAePboA14M3vRYdOhPLme6xqTmBHYtFlOd7Z68vPkC02KHpeQQlq/xtIFt56oYsrIv4pptveWJ5
pFRbJn7Mc6U/PZY9bsOsBoI4W3QxqUQQ+MnvueOq52O769B9d/WMug0LyvFCHIjjmzLUV1rXNZLa
1IYeH5DG87RqM/6DeOdgmd5pImpbShuB1uFFpmpvF2f6LRJQGK2svNMsrRaMefc0ZNmrq5c8bQD2
toC/QJ/F9TqL2MGM/vgaR+O7wyC75vLbIbDmGJ3zXAOz6m/G+WLgQmUqlLhUtOXK3g6JTvxNXT8A
CJ3otnJB0UXSLS/e6L7WWf6mTZOgAx0aH6+HddT41PHQ7dywkSjTxTti5nrLLMB9sb/LckgivcK4
RTgVNk58yUuA3nYWI+dIcK42OzEHhmhptzgcffyJhUZ+q4A0MkmbxhiQ3XmszRtmrJrFZzyvWONT
aHH3Wf33PzyozjmpvX+W6ktgN2DRW7F3VsBQ80vfGSsCk4QxS9fA52O/iq4mjVI4F3PI420E1BTD
mHXATdLvc+gjOut/mMv9S+RSN9n0LfDt5tIk3s7TRzN0q+RcZNhiuBM2lcOh1n34lRs2nUy2i4nP
x5/70M0b6F8ZWElmWE4OXkIAjyetphPA+Utl6e07S/kXs+5+Bw9ogiSTbVZsceMs57jLsIZ1pp7i
6h1KTHGK2/mDM8NgmeUMW89mRCjgw6gu27gRO+bcqKmXiAvwuiZacgLTyCzi8pyV4xs8RybKNEFM
S9Ij/kIvSBk7uvrB9YnHibbjYDI/wcUBgZkn+kYrrkNScpZ46XiGMC5SSD8jkDtwPgxtGifDhmqH
Jyce5KbNFg1D1bRtlQLfOZrRIfVoDajeDdp7rrD2HumWv0RsjuNs+FXAxweejdahkmluIeXnevS9
GHwquFI/Z16ysO2jfw4Yh9orrSu3jY3t58CBfTic3Di2okpvutU5Z72o2D+Luw0k0zjCBkbfudNo
1oWs0BXdTnTLWu81f6fl1B3kFd9VwTs9TC06Ao2EosXStI7Jk9apN5Vmm6jStPW+iEp6dbQlDVPF
2JGV3nzrZnEYOsAriSghnDEArNw5pZUzoxOW8mhUZyJk/PuoJHJik8GFNXujP6ALp9uuB+TCHQK/
DBCKUCa7ykL+p6R1ojC6y3ZNbsKG4z7GJg6KnqbRECigL48VEMWFrmBdOBRRW1YRjj1yQcy50rpF
dqoyXlpF7kWch1OzamcXDRM3tR8TqaBT4K7c1Ac2cI+Lpz+Yg81LYVGs4vqE4xxDQTjQO5WiU77g
WbmSg3I4hyF+plb5YTJQBqNhk8V3NpCjAnwAIWNEs9ZL1EwncUldaHOJStAdc33UQ14gRxXH/t68
A8CSSHu0cYofuJ534eTA9Bms9JrYLGY8pXVhm0TF1mywwej39WJcZ2+G0dM5KFgG9PdfXV/uPZ+/
RSJ166kyWvemtXBSxV/+MhCmMGA3ZdEIW5UuQVACIHxFxzAGilGXXEAgMU1BVPn6ycPPRWPEAIMy
iX0OF+6BrfCBk9BSmE0d57aX7csaBalSxrUzWWP5rmT3CnGD5eBobIqawAaqSyK0zw5jFnsz2rCr
hOa6KL+5nvE0arhIzehTB7aIOjoaUC0T67mh7p3JaNos9zt+maYUkrX+j6YntIZP7H/NtlmZ1okf
XXNLmcrxp2UG5QTcn3Gb6L6C8F/U1pNYKn0HYg+5KQX8UMQ9du0OAX1e3l2LYtcBhSrrOAYr5qcO
3YUOHH4RhNXXvKUhXSxvVWt7AfuumS7nm6mOI4Z5dEr6LDLT/HDlveBLa8tQq6Zm7Ti0gLKF+upd
OgVav/rRmJLBMt4JrIZLK4aJJMJYLHia1kRYbmmC983PyenODDlxH7cvrs+Pvm9VwnvGwIMvsjBR
DXc8o6qfMp/9SwswxpTQXHtwwjcqGsLFcMpt19mhwaMdkDFvQoXMqAxKgCIzewBNEXHjqT5zlnkr
kLdI3bad7WKzemnF1J0Xn0UBYYIDpnkMkf1+ocU3NPXs0fW+m84EMkw5aFh8tvOMsdqdGBz5q5hQ
Eo9bO6+dXqh9NolXvhJgBKn+JY2J92DATrXT/BmfYN2lHKzm32LWcTBGiCom8+2mli7ERIkN0Ygb
WFHVQtrWe6+oszXTYuvOESIs0npWuN1W0GZFI8mFe/TNgGfqPpE5sDbdkKSbUmLc0pyqXGf2++Iq
PiIM5itlPwM8jAN3hu/FSUJAgw3/Uu1NmWHwVvqwkyQ74Dz4BYT+Jt258XLLRIdXUGfwaXGrd5D/
JWbx7TCWr9RIvDCOxjsfl0+Qz/ZfXKGRF+Z4T8OsF2sGsLnUPKaZ+bWwCKdrc2Gr09DClBTn2ayc
s7XQu078rbrjYl9QqLXVMDYSwk1u7YSXPSk/d9ZUE3fw+uCT1xSiXugZo8IWGo/TVVeKb2/LUn/W
TY7GXCDHlOow9TF1okVt4k0XeB8RULc0snbOU0JyiZYYtCRq6yCbSlY8fgLwyF5Y4dVOlofGvZ9p
zuJTUjUbMBXlFZ2oPqD/PRiMyQZYzbUcWJUXHOi8o/FyLhnuYWavQ4c4ecKstIem6O3MZNKOxAKz
wHGsjqoNkHhIJO6xMKd324ac4jt5mC2Lc3Bq53vpZbkWlfey4F2B0MDLKV5iZvLh6PoCXPJiv0WK
jtjFdi6LWJgxDf86OP+qgcvP7ISpE6NRinkFE966eqtJd5+yVNjoeu20la3xbCCjbkb4qVREtSuv
tR6U5qkADxHQxRS+02SBCOMRe7B7ZZwaGBhg+sAYtDOGHTetb06yqSD5P1SJtbbxtwRNRqADlC5j
HwMO7fOwPv1NOlABF5WFeWn7MhQmWpMsHOsk3x0Do0BaCHEkfvUz5ToNu0NK/Heoko2tad+twb+k
rdEIchPcXO8Cd/fRPSqWsJrZQOhwJuxe86vhga9rkUgCz2h3JMuGh4b4ENehZOPEBPv7iJeHNjq8
v92IZjeHkFDruaeOm3ygJz0xtyp9tsaETnY7fpnbGCXNi3/Lft9lPyZd9bTYVV/VUKzmAXa/OTP1
2JH3Dv/+AyYYUSkv0cNkeFVajro3c0XJbVqpfWj5fVnTqyPYZkw1q4i+2/YJj1+J7ePUt3EIbzte
J5LjcpBC4c1mM+ImN99E80iM7Nu0+T9Gd9Qy8idEpOlbkQLm7SJCvY9/XIqwtnQP86bvfWC6bgZi
8iKU8Lbcos5lzHyIz7puYvQKP3IOxd0iAUfW1VM+D0n1SObf2C1NK2bwMTCt/pjNDiNYS9cTHNqd
J8wv6i9CYZHeYTYqNet5miFNjohgq7JcGJTUs6UvpFiot+Tr7R0Hu3rERfgmdTrDiDQbQZSofv01
qxa9WvefMfvj8267oOKGE9562agji94VNgAMOI0ltzW1ZVKeHFnSdZz006ZobyObz7sZ8IZ78qqr
O75w6P90VYRUGnhUzsHN5kKC7WD6i8ZX0zQpIFmOtRw+tQSr7mCnh0mRE3IImLIgEn9GFu3Gpn6j
O3NH0xE/O3zF5AN1SpdmIinsy91/ec09fuHldQeBZ/OBhVcTkjc6TLkFOThmzcsWcVtJETLonBq+
8xuib69inmlXng6VRMbjh4u7xdq1oyLzMOG16WpaGywjVIsfrQrVhAvGhTBL+anG/J7d+9hcfZNM
uDVO9uJm7S8YDeixJj4+qnAUhk06+2yVbtm3mTt4pPvZZp3QPORi/DUH6nRKdlFm/Ik19irnGQeX
rJA6yl7iwMV+U7bO652ibPkZ+xyjexMjCkfB0sX1UlwBGaaviZgiWRvKB00LxCiWEB4sj7pHxpFw
UeLJ6eggYOgWoDvwDE0Ll8XBOGjlNxDFnqdN++Z2i1Del1htcMNjPEDkum9QLAoNhP9IOaWz7qL+
Jjzt6f6JLMkijos1PvV/Q9n2Gy7qyBcznlyA4VyrzWORMT7Sh2UAsMuPisVaQLWrv6omPqeoehD6
gq44ESLKFxZvkcLDn3s8B84jK0kVfrjLiLVd1sc+ppK+GX8Q2NEcZqfelfM2TtqIwm98YhSVsDZM
j9GMqgICMmzJ/vAqI9ThjyMeX4gOBsRwa+H+wjYK4G+3p4sGCiyV7gjaOFEEqxN2h9RxVTzkznmc
4td6YeD3ETHU9FY6i7cpYjsUdtJtohE/g8HOQCq24ZZ98djkxE6/7TsNMBsvZCujG0l2Iwpcnvxx
8UMRwUOz8qx71UabfelV+TT0FCyxT6G5am9pmvNMbvJG93q9KXzZ8rZJL4nVNx9zdlwx+POBgi3H
MQceEMD31ZNYyxKWxhZ9divfd34t0TKbqRyf3TLZ/KWULTRm7jUN50ZQGelTXYsrKXCaUk2+o1wx
vxsLRWrwNQD75hOB0Q3NvlsxcFTbjWevk2QhbJfZ0NRkMu9aFwuwNUzZ0a7HYZuNyRkPYLXDxLyh
wKs/pYLgU/xURYu3c1nMArJoUGb4As8UTaAzUJmsj3c2sPrl+jft/AwNNq+m/eIyckmLi0dR1pxh
1vRqaSY1fy0EManxyHs8kZSfWte6TD+qATKoqSfFnu+JweWQ4qy6rFFxy7PVw39NobNTD9hzr5vh
dNq+d9Ut9dQ7/HJx3X6Sg92LmgFg9IaQpRh9C3oTr9KYY9gsEfsyFwOJGiIWEyj8K5xDkmBnumV7
+oLK+mFZmn+oudPrJWa4GNOE2Qmow2YnTz3fN4ngTCgxsdfCMl+7KEL2pwcFhXz4Gx03PbS9Z7EA
sOlkwX2QHmtdc7ZdNf2mklIg8D37pOwx9+h9KHKbr2r7PHMoj7YzYAbGWZ/nvrl2SofZRnh79F77
jkaND5REK1ZypyqNP7yFbpllatIbkUruV/U+I6Jzm3wtwzYDiVR34ynM441PL/seH+YnYlzgFzbq
Q24drcLUV7LL+RFpuKFkrO+JkfH71hJeUFH61Oq8ASryfbixHxF5cLbRtbqJXe2FOXSVJIijmhpx
Yurah+vgkfa8iGrb9JxQwAOb0X02YfeGLhItT0d3dEG+o3Vbd/tPsOA+Ad28/IKSdAScqbap3HNR
vJmt+tLmwvpMYuDQpRSsgivDWLuDVgfagFmAUCDR2e48Gcharui2Orf/e66m28hZUCBFjhx0LsWj
7IxXKstfZk8bcNXckUPCoPQyplgF+7vW2E91p79SC2ButamUB33g6BX3nBY3IwKq6sMrPiU/iXcZ
OVx+REuCu01w2jb2i15c89gtNzTu8VazuFIYpMTAKEPqlGYgVORvp9JN1l6aAhnqhy4g6J+GlTD2
Tl+JtWUwvfR0P5eOcaoWHA5aITWUdn0KNSW1tTcgFdppXG/TjKGKaelgRnxiKu73PU8mpWkYyTTg
wWoYvDCDrzy6zr3vFmuSFRPuG1EEpDu1m1zNu3jkTmD4BAzN7tu6M9aoPd/kDTeOZGljXlNuUE1u
scm87BUHx/2HN/c7RzfjrdR6CLhJPp1woT6WBMPgxBk7e8GjaSX+Q3+P8jHcACgmqLMvbePbbkAy
IudngX6PE9upca5Z+WmYzWlkp3YzLfGUZtu+yZ0z9aPP04D4lubTrSsNeRkQB5ZcbFNmjZ+IXcGq
9UVDCQ5uhJE89spUsbMrCsx5ZhJDtpC/vIaIoxYgP5nzZJDCCQkmx3dZgmBf95pq3VQsD5Q97yyP
H6hJPKKFLLohxC1CYfDXqfTma43bXhXLdGyd99lzEZpyHvtI9yEj5aa3jSL0uvs+jcDCG7TXf7bn
gpGjviuRpMwHQTd6hwcWxfJeHn4Bw2VyH2azY1bdzlhmf90MBm0Oi/yjyO/TmigZH43li4bTeR3d
vz0+nKKNOcYfiCzawdXonaptPKseyfa17SEvtx5nlyaaS9Si/zl1FQ6NsM/DZ+nb3QG9mQx03Ei+
lKPYEimjysXmPpy2Ub1XhKdCl5V4FQsu4fwDWwSOh6KqvdBR9kHU/ptP9DNNwc1OiTzOpRhZclG+
Kearz2IF9V/Lz34f+yhpXIRL72NMvehke9tKz+fNXchpNYub6SMusTtgTqOwhoV3GGM9vKQEIDIo
47NHdQRtiiQSiHuvG3qxk8Jnlxq7/qZUIuhrfVzFUh8PSjikcH1jWIE3CHtzcdZD1nU0z+ALsJw+
1Bq6uwZZX3yDQC0YDbxi1J834NSZrPlODCXDhdKOrcXl3G8jiF/OtLYQE7CTsAdXVrUaJ/Y+euza
tyU2d5H8zFVhPwhtfiywQENWBXLPtJHkzlMRJZ96j+jb0S1ixzRvxA1FIbr9I43l17eNYFG+t3K+
cQZAt42tZev1ORVlXbOPqvlptr37+b6f55Lth7SOBTV5e4WCNmUj5nBEAACbGHRqf4Dx7zSMNSiH
JKHWpsrZty3iNjTSRa+uvUNV/P3n/LSVWZ1R1H/5BojAkkXPvw5yvdfiSfSH4Qus/bGqW3QP3MtB
m1D5Hdk1ATq+dcD06K6S3Jaz6LwAFqh8fIrMHeps5foW++uLXfduSOkzBntd/Wr+xApKo48pLvQX
1fIsjQZPUJ1n6zhmK5wf0OIUrmQYLF7T7ktzEaFbaO+FY9sHJl0C1JI3kW45adCAnWTpThGuUWi/
kVdpZH4siq+EwFPmLylG7ZGKZIxMdm4geLoVi9Zhl4/6ri1GzJr28Av3xgWzKV4XLC7OmKhAatYj
xlw0VTZ26wInsoSy8mIazq6Lewk+nyK5bkS1p9oNH7BOFmcqmO2pX/knEZu4+j2T79M56TI3NGpt
enNFcvX/s/4CM984XLUIG2UbK89fuzx7xpiHPafOksBjnx6UGZETRedJUCQG+JbYO0a198M0jaF2
abjglR0PUktaofWKW6al2dFLvyskvnWFK3MtaQ8+4+BnQ5vtI1P+ZPhmrogfA4Inl3aBZWAwcrUS
92povsTMWil97Cg5/CxkGxgsbjEFp+BUovatpQ/ZSScnmA3aDioKJFHxYpsreFdvAKJjd46/2P/p
wWIDTOYOj/gzINwlMS435elfbLHEWt79ROWgz7smts9tTcCj6cOmwAGYeMW4FYrJ2StJJVcv6A/2
KW6Uvp60YghyeOhE0ZMNi9MXAuvW1tVkHDqLfOZ4sVcDF1DaEj88k5VqwmVhZ9hX/FLRBWvPUqsF
3xMTl0921V68KjB9BXKDr1JgqTsxJd0P/Ro8JGv3CXuuVWHOb4t949UK8KK2rOlKLJCAp21uJxHm
HetIOxqrvMWRm6m2j9TrhixEo10HKGSY/ZChr1ghq85r7DSYta3otWKLvJsELNkRa3eqi4VngdZm
GkpOU809gCB+Rgx6S+4d2YNNPQISVIC8oGdT0wgLRQxcPlFLnC+HuCVxEKflPzVlhHRnfzfbaXVe
nOIztTHT+0kzHUwWSLPeqFNhRD9Dv2B8vDU0Ip11ITBjmh6tq7FY9w6Rr3TRbqORLHtVNx+sjGbk
3T+V4EYunQILCLlxxe0kGLt6O6dpuzewgkHROOrDgyGh4IAKhNwf00Ek6G1d1wkh6XTsMDrjGASo
u1lcNOA6RtmWct9FC6I7LetBAiwOYjIGqsKmz8MEX3jkkoAk3nBDf3WnxYCkfyl1M0FAY63Njild
NRXuf5nH3qGtrfEqJ3PLV3ug/5LPt2AUug3ttJ8j5RxncCErq3rNPcM9MlCsk6Jyd2U/m4CVujlM
aXdcZUmsThVgFDZ2Na/48QFqxP8LWOHasGCuo3ptDZj/2iWTfPfQdqJ2Dkz8u/ul5pwwNcffqBEm
ToIkekQJvVF+6+zUnAzBYi7drms8JAsau3bdjIJ2v56FI6ujoB/0EluehaG6Hv4YwZcjcVT9SMrk
Ozcyqr0XrERU6iy4DxCi1nrbakf2TWywfVATEHE+3b4RR4ydP2k0O1zMnCaY+4VSFrcG1ukQ9er6
BbBWRsbQsCPn2qXi8EWYPd+PhKr7glu3ZTRyOxrkLHTU4LApBxePsK2uhDDJz9Ju/CMF3R2ce71X
PKuytB5Tu91lZhq/zVVsnvKazNR/fxq1hrf1/aZm48DfdbhqMlHlxb7n2MFmrdXnpBmdFYmV8Zha
7iHBGXcYEu9MTzKOh5p7Af2g8aGOKO0kVHxeKu1LS6w/+Bfppnf2lhEtmyaq3xXGsVUxd1+pZlPZ
+DLz8h3deb5S1XzpEVAOZsu1he6QfmM0W9n3+otg0xmUi3WIOg5SjHLk+mnYs+tjETvdujdwZM0z
hYYNAxTBt3tro0j9sLQxoA10iOEgdNfjGOsP1Ui4Xqfc2FKGdlSyeM5rViC9TQJqEJzVCnatnWtn
Ql6CG9JxGYv+1RMs81m1uaxA6gnjUelH5Vn6IyVQCVG9YW7NQ8cde1aVz+UzDbzmnjdzqvhi6lSA
Zp+9bLurXmvUmWfuSy7fUu+DKtdN6T3H6BIL2oigYJgTajtzUbTdh7gFpC68c9emkDrTTVN/qLrc
0baDXac8Mo9sYyy50nueogjLQ0rezp8DSZKqYx4UfJppDk7mxuZsW6opKEvoVpgjpo5mmTJ7aTAB
LMpbuwmeEPPQc/bqhv9ssOLrBqgBSu5VS2LLIsqjWtLf7AjUm9HNq6HrA8+jpb4/OiOWqXivLQKn
dnowiovR07rGwlVIYpElGwvVW8duJFGAVQAB6lSRYatpUS/5HYHIDjz55qOASQAcGM0PEhO3UmvU
JSvD70TvX/rt9XYoTW0nK66ArD81kFbG/KF5yEyxx1qp2ykKTh23pkGB27m+IBS2H/Q/881IGnpV
nkvXZEHMXmLgCoV5jkL19QDvomq7U+P7R64exDK+NOk+8tmvnV6Eo/2mq+WgQ64vpoH81HxjYQ/E
rn8xNFzPdszv+aq9xpn5NMQvjlNt4WKFbrmKtO8G6t6O6EGVvpnzewzeR8QT+ijXCI37gmTXz53K
kgCYWRPW9Kj1fyVRTVzOYBCCuZ1wVal1nje4g2vMmt/CeyoksAaCOcD4R/hdvvYiDNxb+RnQQZER
xc8+PXYbdt6s4h5vw+IFXO9jPFV4j30aLLW62SzIIYXH9WI48BkH/dhw5VbHrG3XIGkCNhBvgAMp
nISboNOvaeEkqG5sc0hsX7DXbnKy8UxASv8g5xbYdzsYk57vPzXEJ5ryaCClwZdgn4T0nuD7mFaV
O4XSOhH6GhxM33aNCsJCtg/T+goq/ayWz2GC818GmoPJXRmBzo9xcTda2ewz4RwUWpiIGJUJpiKA
nTFYbheADAsW9EUWQdb9REgtPq/hEZgs3ek9tsASt58dbUXefuLgCEmVbRIVvTTmuB1BefWg1yMu
nLa7AVq2GF82q+cGPTRf/qW1ezSNguaYMxt9bXYwSZRrcyRc2iY89/xa5ulpYAPkxSXz212yC3KP
SsnIDK0qOiWw0DJqQLFh7XNqb5vk0KRHUmY712L+UlDUrV3M9A88g1nH2tdYNkb3O5ZPufHVO8u2
Lx91RN4cpHb/r3PSX4vvbJX9OASZ9OYA7M3hiub2X41+1KYCP1G7G/hRuU9cftegMILirHCU1ABm
IHatDIIjbBjZLdAlgvMpulQSLAJ09/ZenMbyPttOBNviLNTImJr+w9ANHwXFw7QEBqyzd/M07630
tS9+cHyvSPjS+hymzVUvz00/cvIRiDDZ6qeX/A5EGHnQnc+uei7xrGhOD6nrWrSv4MN2uD4uunPQ
sahG1c2rm61RzKxazlI78IBQynMiAhGMJrVDz3bDbn2m9ymlmbKgmoq2r+JaxbvqLoyqHMf++30N
HucnjQ0l7k3dOXfRlk0yltdDrvKDwAlf+rzvOmQwfm0JYWlJxPJOts++sKFS0XSesCCU02ZkpT0u
9H1qdJ0U24pOcnPAPIvWJ9/MgkbpbYnNoSJXafB57DxsnxnHokbQeDCJrXe7DIisnH/u68B+/JD9
8EpxWuhPM70XtCXS2eEzsuMRxry5JtC5Ybm57pOFluA3ssjSppoIzVwNcks7RKgGblIVWI/2X8o2
wkeUjf3LAL/fq4EQTnRaOUeNeDXdgDtFr5Ftn6dWrCxuzh07C5QHJGPCoG5YUIlKWS9WLOAlBzFc
W8rttSI5C7kHh9yTpjXnK1wesgrDymCCHLOwhYbktIe+QEw006DuzaD2081QshGOuY53mwGIJqlK
DvhNN9rIFmAv8rD6xwQUuGwD9ERf8XpnxcPn3W0KXRyZcSBv3R02ULciiBIAR7Asyql/rJL6IQX7
x5s6mFKcBBb2q/w6KE6SqDsw5gY+iZjYapEquZSwWJ2LZP+g5uyBNPNW53KDBQGjPtUz0HQwtmIm
WTv4lWIfpY4gdOR+zMqiEZHZnm09pKRVnTyULffZkcYSbKYZ1myT+YrABPuGPmjTf4Z6vqMnMnzZ
LNfYgGwqYHpdy/QnQr5piiVTg6W0MH70iP9O9SaNbFM1NHB1pEZ6Ar+SHSi59YwCTIgpQH1WrgXR
lHOrSh5gGHApWS9xtKHwOcAEstaruwcG/WJGs69XcFFWnW3ATdHAYv3eswkEw8+11dFfi9U3N/Ye
9pHJeNNJySzmcYyfNJEFWtuQxHfPvvdUpv29l3D7eA+Hu/MNpjJlXNoLJAm2UrxEvBWWsIlX7XL3
ZR2S0gkzOzm3963W3WY1TDuF1wfL3gR0r05xgZTlDgjJCol+2wLsynO7XLEwiQva67IyyMxzSeyA
KzEf8dW6OfVZv6/uMzANGzYZXMEpLeIYVzzUc3dgaTuUHZmoYq2ZNS6VkbmVC5qJ3yxL71voN117
x6wliEIP1VbO+6JiPwY4lv0/Cthz3F8G+RN1P9b0lrbody80+D5hVrt3uq18ru19Eq2HmjB8Mn/b
s8+f71r/zxkxk/OY1mNLlGp6bt3vScfiWKN96I8Fv0d6lvlJoqcfzaV+MpxbNR2mDsXZKY+ddcUz
d6dRhWV0a5vswatS6pWOqZeGEL/WVdKcaBfeMtofqnTXOPp76v6mrh30YNgfvO7iYkiqhI97TcH6
nALPlIfM4KlhxZIDta8Shv1B7qwegTqnMhVCXP1CSzSuyl1MB5Fk+6DB2PR+7OpsVMNeQF9x6ac0
KEcB/MYckNHxumvtS9cQQU0ziLB9GPO45SK6mRz3SQk3vbE+EhM6B03jSfk9FOjQd6rpjOnmXCI4
E0XXKCvJ8/mhs82DhoDjqEOr9hHKcGPhrYounZ1j1P7TFitgt3QsKCDp/tmgfWL0zTHRMG+8F2a1
Udb0cKNffQ0UVpg5Qvg970tCuL44GfZyQqIzr/HuUfju2hiB5NNRKzwEESwAnOrelGxnZ6ubOdef
d9kyN2E/QGDrr52NrkG9tKPe4pxzCj/YfTsJPeTMZTM0PA7hsitDmRFGbDd13xq8x+p9ndkh36cf
vwXHEFv0JDkbff7jKn6shvrBlGD0fXqHq+keKvF5QuwjRO+VE/15+kuK8iQz69Au75P7XNi/U4RJ
UQO2A/cO3FsNQ1UsDxRZPEy0VilPgzmu/dqxPJYLu1XtBY/684QUwmLlV9Mwdjkl2g8mYKpS4ac6
Ly7BRp84sM02gggW9xzekfO51AS9kKRx3dQ4yUQ7Q4QqPHVMhP25cBtjYoJPxLnu6qe6NkkaUgjN
7kFPGfGZuwj95Ul79bL4qOb8HTcV0ynETpuZ3xbP9uOMZXGemXdA+2Ef0bJXnoq16clTjR/KctuH
JYkRPwts3SgJkbH2Bfdv2T0Bo0cWqp9A4WILpf6vxKxnaoE2JSfPXg60UP+Po/NYchTbougXEYE3
U4EQ8kop/YRIU4n3XNzX96IH70UPuroyJbj3mL3X3uHINIxTa8T7apr32H56DQvEIvHun2hUdgS4
BxLEwvTaxrmfBw101bk2yAUztlFBQRja0XeSyleLSQErqj3w0V2rv/fOxYm7DSSzjUW3X1FiOLXE
HcgKZ7ANP++rneDfNAgc7hHxOU3Qs6BsOseLo3U73QG4k36WVShFYDfu9r46KnXorSHGBolJRret
VabCa2Ehdezbq1fTrty0Ygak+CE6DB4WrQjygUjV5VvCBV3r6nNelg9Qp1uZ5q8gdL3gcZehGpkD
6DL1MOlkhDnoPflZ0iwJrDmwyXO0yFpyQFxp1nM6DM8hUKC135Shv3YuuciMy6Gc6IjWmCavIFCx
19X4yiCfInD0xvI6WJpv6MumR1jd5+/p+qP2N3BmrJVj6H0NsLeaFEXxosnYK1qLLte8LuK+KkKU
4cu0tKOx7hajz1mj+xSTV1tPxoJXe8arhs75vSxSznIi5JngJSYiENql7kz88iFMzYNG+jq2tqW/
5GAeM/M2EMncsdp3pLcaVgb2Gp/jZ6mOjlTtVLt961hE6Tj5OmBNWA3Kutgzct+GshEQd7BJOYdn
6bxIw2OcynuShfQZoNCX0tfB5cZNF1TW6IsIzxRT7CT8JL9yYxWCqG3U8xbfNfCN3xYKMIQcbwTr
3TXJYepAR427JWl9BfuPnXwArDxFzPe6ZS9G1or6revubfu04l8gDEv6zdIuCw0SqoUcCvtEmRyb
23SCHBfhBGLR38jS1axgrNvE9tEBA2TKVmArIRkqKmw5XV4dHf2NQJKVgzWWUenKegWSCAFdatkB
JzQ5mV5LGVdSSddh784rKY5dXsLvpir7YiYLlneg5mxgGOSrauSN6Stxn7tIQ4wfv4QGRbkCYeSJ
Tt1td6n5Nig7OyrPVg+UFde+fcooVZz6CQvrKL64R9PVW4DjEW9nhA614ZTj8+xR60TiX1sTEE6t
wW+LwfNXliaMXSBA6dUVBtFi2kaZX7Y/BXrnQcQbJau3Xf2E/JZIoXWHiqptBImwAVq8yaEmIMwa
0wMd49ZhICuqa9LXwNpQwM+eMRWI8ko3atubIgesK6HSH7C1HBtusi4pfEocoHQuW5h3Cn70yoqG
1syHULo3w1Oy+l7l8YLEAGiEfaDySowQOgWW7LrwOv3DZDgsSxcFx8IUVZSEzo3NLithhbx1UKmS
fBwschdL6tTlHikHDeKUzCYnYbDCmNDv4xuLN33TdtsOrLEaS57Fb4Z6jUVz6bdhMEIDjgBXzv2d
NkFtTMBe+1k1N4k8u22dPavRDUhE1rJtuVRgIkLzE+8GMkFIF3n9JiYUIHdRRUeTDRSrHrdsjp2N
9RBXPYm2TYIX4i3Uepp1y9WNzi/WQkYH5EvGKfLXoi++QMR+TvrRpKPLyzBQcf5YjR6MEWRvRp91
ZX0ttHpDWQYOe1irgiLGnKU6VDinamZpsHd68+ZAVeN5i50YYw0vylxydxMS9VdLUSARSBTt0cCU
heJ3DmUSZ65t3qPukRU4sWuGy5bPDjIt/pkSMJSfLP4knHhsSTia0KEw8G8XBlQjUx5xHRQO/W1t
f0WKvAcutCmAeuYdXguvirxMIgy3XddttstwCuTSPmtPfR9YyUmhnBzAClbVhOIVGBz7TCgrsRnE
LAlYTfnG0HpLp4CYH3bEAYFxdb7yZH5e1N4XeO5IhRbnrBxOukQNZhrtqQLi6Y76AERJyA+t/TWG
IfUhAxxCFW6UNpKx5cjK4A815A1nNLoLqIUNW/vez9Yxi3FIgEoQmOC8ZIYuwM+yLoamx3AmzKK9
UY/B0PMFm7Om08jEYBU7/BJCS2WvXi1ZhRVnJ3hWTPcvg9OhU4y1bDdF+iOrm2TfYIlOEGBs57Qo
N0lGuHUXq4+p7cYrustyi54rYgYJ2yrVI05UNJwIeQj8xsNSVvK2K4pfuAoDZ3nxlTQVkyGNEYvG
Bi1lexsiV7hGTXqxtfQSDRMJj4IJXTHYzCM1NDqjV8MADQSCVRLrwjU2zPYcZ37L+QXPjO1eu1VP
ULReQVLzIWMRwxJ/7QVxVDdO8yMqZDwJrms9muMzBKzXcsS82NuNOEopQ2PYrnvdJBFsoe2z8sR+
SZlS7oSeggKqOs806RkcMtWxlV+nxJwCcDJ41oehDBKeHKNzMDc4b+wb7kMJ1EdW5BfG+a8ETiCF
Ig0CspaoEIn2xbNCXDfaB6aYNmaGCe1bafXfdTMyfQtrOPnWC12C2AKp9gmPHwgaHxS37sJpZyGj
0eVhp/aJuK5uhnqN1RKQ1eEimHcO8ns2DcCeK+DBQuZMLEb9T0GUfgEar5khbHzO/hBYRG8t84VF
vpIuoGPH6R/6b3FAvxi7ZaiJ3TRh0FJyRXtixP0dxu1Tb1r1Tw7CGcLW3hBKsR9yapshjdknGfF2
5g6vfiuAusHo0NgWc3qzgXmNiqZuuvCjNQAW7eaGn6odmXJX67rGDKPABBm/6bw5if8plsRiasFO
q8ZLvYVI4YzSPyXE9VDym4LKRQ6gFgeH8WsFIVG/pgbU5EUq6V5TCD6tSBnSqsRvJlHqfcUaxcuo
055bA4BXEk4Ws7oVGZrbBazFT5V1TqAM0j+k3vSnbGs2Vhi+12PKnQR3BuC6+S4bMxckRi6OhifT
iDh0tIRxDGKyUZVHt17YbnRZ9y+OnbXwGbhWpnlbyyqBVJnN/mdO/MyW+A61gUdIAiW5PGy0bOtz
0QyOHiw6gLpCcZpda4YvowSLy4jygx2bxySSQFUzllCM5BVNuHXQ8fSKhOXy0iQ/lvquTJT8bskl
JLVnZTannbbk6mZGRjWg5wRLDRSzzfZ6xQiatHgG8oC5NMN81p2xuMyKdc7r7qA6GacfftyqVpgb
QiHfDAmqHFCICHX7TPhprSz48bk3p9hUGDlkw8YsMf6hRBj7+AscOAfWRGSw2r8PEMRDbfzOtSaw
E26+Ro242aUj2tONlrX7haGi01m+WLSz1DQ7DZiIZuSHWSxohCGsmUhgtasWNwxNn4qs87DeHark
pU/tg6KKbYboNRpyv7U0+BXfralBmlQQNaVbBdkW7ABLlfhr/xkAZ1u1PtgltlJat/RCnC62ugpE
IRd0gO1oS73u6wx80+jB6AaX9OzX3GtNPqO/59quXjCO+AjIQeESMMNaXJLLu5Hcq8T5pj8uwJSY
coUf63vSf0h/YIr6Wa7TCx4sJx3x1ewydNpLjX3hy7KvSot01TmQ8MBSothEpXgz44zUMeDsLP6s
4S1a5kDtQCaHP0zTnrOwCprEOrYKwSHbuW1cjER+0oV8tGy2YIJmGf4rUzsmsbxzuswfCAkwnZvZ
9ztVfWmWv0z9mtB7jmCpaprIkPlxyMBaaWYXw/NF+ShqqoeL5NhbTXnVMc1M4N7Xj6lkzlLbr51M
USbO7c7ABKntZPGVMXeBxsgYnH1rRixDNriwQW4LQwYtprMAOZi225jDb8H8L2t/oCGQo3M7TUi5
6C8SGr+kRXecdQdFf87I+ZqQU4183NjucPg594GxTZaxHUQkLsppA23zoKUb1f60il2Z7k1jmztu
Ej5p7etkn0weqnjFbv+W9rKvIYmRZUOzkp5yplUSjVtSbCOqhhJ6o51Mt1w5LeIKksWN6tKtx8ad
NSD14okkzduovdiOl9jP/099rQBWBrMYVswtxeaqp7CF6TrhfcCnYmQaig7EpPN0zorFS6LQtcyH
XV3UokEUsRz0HupNVp5LcPezAv+FJ2rSHiIoGTFmcQMcCuGdhnC6JN0ecQetWR6O2NDYwfEayOmZ
RpuWBzA87yVDFDRk5A3FCUMOy61jab84qG+QgelEE84t8nNpD8zjOldLgD2GzVPhZTqtCSV+8ZPq
b0SL0AuCOevhn/jm6CCR2PIyCaNzh+yT9D8cNW+45XcaLUaHSHnTSjKrHw3KOpBR5ovkfldsL5YZ
X6fBmJUyoKC5UU6TqDYU2dtIP4mZiYat3JfM9p1R/Ktp4kvETDnOgIOA2TswT4LC6U7smjMEktOx
Kz5gLCwjiiT7gOQCU92q0EMG7zKbwiTiVhWCOuifjmD47es5js76C1jNOjoSd0VcK9SeYw+chHiX
EYVXWns2i7siP6N6sg38BTHvSOTpVbCEtzgh7SHlQW43YTeyK9qRuQLFlyHPpbKfEpOMCFxYRAps
+LSSaEcNbU1nRWLqsjwu7AfuVfNm1XcVmSUQSlfSPlrwXq2G/QmBmR0iot5LaXcCfM/m9zVlUweo
asuqGmLwb8oBOnUQpBPeKMSu8pdEhZeLnovyU0Lv1OdcnMg3pwFnPssMByV7pVxM5avJPwteETnc
ITNyVbUi+kRxGyAfJLBIIz/7WeQfDamDDvXLVIEUYSiUqqi6GqAzORWX/SNHeF2YSchZvGV9uwnz
Fhoxr5OBEQZaRJuuIRbKI7NlvpyKLqQ9NnF3JRucdsA596l16emXFjk66cUD7p/PPcPcGYRRgl+u
ltG3vgzq8Ks0zQ1YcNxlh8Santtc2aWwneguNm0fvg9p6RrZdDHr+HdQ4zcrXdNmmO/wIY4OJVWs
oSeaLfE3gSNOChKLwJKER2sCxBtaDbeYpmzMqfPIDnoKMdjKy23oiC0t9U/I5k/9SsWkoosvVmT7
lrJlcX63BQ660HHLTkWkgtsu3ZjM54dmOs1OSq0zlv+vioZWwo/ENWjX1Kb4CPL+RSBuBPTyliHM
UdSvQam+B7jIeZ9fyoIOkTu1iMTKmGe/lBxi7VNV3sw6uplfSv/UYj4Lu99cOoZa/K138qFTEyzH
9scoTb66rEdl9pFOhP3wyXCAf3SCYRM1rcXTvNp8WYcMQOXDokX8lt1KXNzsbxn6tzQ0Q2xjE6oO
UZJ4IkKw4zBMr2uHR5iQW0ffCWCfjlzvm5aNjL4uSj5kJUdhPL+NefYsuuoujVYg89aV2lcHjcJQ
BR2LfVymL0WA6tGgRlXjPoG7XYInMO2FimUjb6rf8dSZcHrdfKsOrggLhLf1RrFsdsvJfolBWdf3
Fnue2qLgF/G1cGL+RL+vY1BRzVFavXN4b9V0ekaTd3Bq4Tan51Gnd6TJkQfpZioLfjnNreUtH4Fk
ERt2LVgYstPCcHEk2f05nNkRzd8Uhgr9sdeDHLIZqsOXYwWuL5TmbFjt9tJKA1FJCQVrv+EZgjsX
r2TGGuUQ/9M5z0308Aq3vYy7JdL/oSIosdKjwFOWa+y4RKFGzVlLD3L3kTv2k5zsnPmOBJx6NlGO
S2vC01WCFBg/eaNoCWKO2aX6ufG++XP8Qu6Qh5L4KExrJxV/fakE60sxJG9x/TBw7JRAraJC47i/
IlSFb2HMW8BGBhTFc1Fc28ZnAYKMzVICK4P8TMDp3mzwOsGJFNydJOn1MlYbDzYvViKLi0TzORpB
orLOws1KboEGgOYpfeXwxrEuAVnHCmMwu0QByS3mWvKOyrVELUxWwYPFsHniEWiNjfSq/jqND9xg
SxCELFyVOi97OIhAN8kJwQkbaXWPHKL9SzX1JVcNQFsM/VW4Iw5GeBssiVDYK9e31CwDk9vOagHl
tQVLys566gvd/cnZBJJIu1cVvhlMt1t863Kzt+PaJT1gn1eYqcTIEJS7XuT7IkNOCenVUCJPYVTi
sPjhRmFQMNYB8X55n3gJfvSAz0M50yqgCZ1eMtTzHmrSvHXDcFPctL/ya0aPf61QYwIYkQ7Jft53
z9MLhtMl82xK4dprPpgKOMiZB/cjeq+eed1WxfHN2Tc30LsbLC0zJsU7cmI82Xr+HKFbGLnJ+R6v
OZyBgaj7YZhJfcuZneBZYptILTmzOJuU7ySsGJ1bw580eNrnyPK28RbXOSAUEM86CepAlbA8E3Tm
Ov9oOBwI7UhMmXywHAFC8lvckNRhnqPxK6U32OesdpV5qzdn81FhhLF3fG19dphqbtZNu62xiOIs
Rx2wnCfkwDPQ9k35N79DJUCnjO+CMnTBDl9uHe2jWJ0rAXNftMPRBjduaduI33h2KYI21Ao89/xo
w0IwDz8gPwqec7H4DSvC/EBGXZ/zM6E6xHhHPr0nVQ88NcgD8HCO0SmXCdINaEm343DQo6NkH4v4
yO1Xz3uK4qhnbhxI9RGVEDoYAd/oUEGr4wuEDM+1+V75/RmThBpuOusXk6/1jzw4FLMVlLExYHPC
GIX9HiS8ZrkorNOjc2N9tzaT0+loCnhEXgMPZ4/aVTEus/bCVjnKn+XuodW+0by03F00o9Gj/qz0
wLBPwrhm1T7Krl3DjzChWYeZI65hx+1xfjEi3oQ3OfULI+hRBQDGoGoL+UXNh+CfKvUuTecCWr2J
DFj5CXNf+qt7X5WB8W27aBPfOYkQSDNmw8BHMZi4KNZRsbFtyX4UlIpAgOztC8qCTn+hGeiZTFtn
Cj8UJ53BgbUzoCrv2B7YxVlHj48HGVrT4uK/0RmDIdVUdmFGICIdqp/lJNTzxJwMtpzJixJu0yxA
06n3uyb31W4P1WZsnjkoeLxDDBE8ZyQFsbhgYhZ9g8kOYxQ8PPakqfil9mwLt0/3lrKbH2Phzstx
fFMZyccoUy6GtB11EpsGhNie85lx1uI1wIOmPfOIlPWRb7fr+cPncNi1FRxLll2ctIFZnxdelyg8
Gyiod0W75yFGhcY4/Cl/i1EnpPu2XX8ljQTEt4WoO9s1do3BqRp/GfLZnI5Wdey6QJYONpGo+YFT
XbFdosH5IVdt4zqXKEljmR/8QnJMG3dZyM0qgOzruyb6WSxXqbgs6qfF8uwad5ZnzphedirxQNm+
rP5y7aCpBzA7IRTT5dr0Wx1kyR8fBd8h92SztTN3MjzNvMBt4evp99MF7W+NIine6Q6VGTjYeMcM
sVSvo3qbLq4M1qD1aL9Y40rlTlm2dfvLJJto96zftxFgyG0KCoNTiAT1fjtg9EYpd6bkZCEbYusv
XY3vi81B90bgR0oZCgIFsV7FNtKth0dHOeP8Ug7qHWs3VtoesFyn2chUQxnOqE1zxXgYXUlsJmgJ
+xYLb56A8Gf4XMj/yKBguSRmiXJTo9JTIaWxuECgiyvOXRlHOixP5iqHAaE6YWqKD+qtpR1CzGCU
RHhhw75mD3xVanfkz4WILSnoN63JPMVDfWO+SX8JN8qyBxVBAb/tB4Asu5wbsXrw1vCrk0sz7Jjr
l3BDc77B11rz088V4/euQZJzDsj1ZKqU3kVvV/AP0C9J+Ob9oyAGE0huA48bXlg2VigVnvvR3PeM
8DjsSPkyGtRNj2miL5Rpu5kKAdBXn1ZBySDdLQIh0A/hY4EtsLOGQG3PDaIjzEcyCuaXUt2xckvE
weYM5gXJ4RQQu0lypdcq55lRWiJfeg4ZfX7oLDON7cRIXsd0E6TVru04PjzAB9lt9D40usJNFh0j
Pqz3YvI5iNVwX0RejsRwuoE5Y5vSyOAAnha2Mmyt2gPzRKdxmQ8QX+qoO9OErw3lIObtPhE0y3s4
I8OdPGvZNgUOMQYTm/G0eraWrQJwlzinSobOyont453L46eYFgIgDhIbT12jznfJx+S4s3MeEyq8
AClnSEqn7qFU6WVXq3F/epEVgOSpwY8QYJH5qthEz8zXmh+F6LoX3jEKOD5ZEIqNzUnqae1Ji68d
Dw6D7eLufJWzK2okMrjlrmRKZet54JotI37S7QLUalIaxMjinUsPchlDYO2CFGuiL6IcTYLO1EMt
B/xqVbzN9G0Fi4Bd/r9R8fj5ZhhwrGo+I2SSD6m96DcD+xg4FBaVxEwa3O1e+5UlrCb2tFCIWXHx
6O9Ez1AvcWeCC+r197L6kRtvaO9EzQz8K+12/O3IvKE+2fI68VrwtXV7Hh6iSPKv+LIgP2MTQdZf
t562cE3k8ZjxVS83aBGzzhCKFMKNOEnZw+TXFC6LFdZxVbvPwgOLDJMegkc/tK+6cwAqz9y23xZW
wEFtEFwgvTGwnwqUt37KBr/e9PhlN+zqpgunwcTQRWDrvgMXZAmKteukIhnoDwZkKSl8m60AIZ4+
+532byGtIMHSfR3+8OVBD/ipWs/ud7PzZVv7DjS7DuGhDbqGYKTxoZXHuD8xxkplJpcglJCWBRmC
gtZ6MHnTXjguxis3c4HvIwmqq/ZaGT+F9T23wYgjuKsZcfMfFaC/kH8AcYGIau8rFF0W2nu/hY3T
BmZ4aOzdwIKbWh2lxnLGjsnSc+RaKHJXRz6OfWOjMs7Y8g5xxWIv66AxYGdCF75s6AUq3hUUMMZa
JarLET8WRxr61Ab4Ckck1lfqY9XN3impxbW+WE8rBnJvvmuHnlildHTzBWEkjIa7ZPHAbyGB0UFR
l1gAvG6RTf2B/s/L5SsFqhiY/2AJ3zArLut/FCWJ9YO1gluHN18qPLLOMmef1delA31Lw+BbJplT
YFW2IzvE8AvrrSvI5LgSdcH2nOsrY9BOxrjPvU1Fj7ixdx5Z+gIDKnbVd0hw5shU8Ajeo+W+U87Y
FSIGJoPX5p5RHlrEC+V40snSQMhBnNrYn+v4qkx3KUX3W3OuEyOCa9SiRlJPKZqU5wUZ/AKzN7J8
HjPqqooWEghzNR2x9hBjy3vBccdLV194/KyRzjIAHQagBp0Y3Ktd1J5jmYzKlSfBQ2e98GQdqqlk
FQBNai1feazickdBSwWQ3Eym/++6sxkO2YnkSA4O/p9xC6UML7mqsUp7GccDWRosZPYmZkGc29ZW
W9eHzJddDQ9PBIWJvF1OnxNMUaA+SratWAgkP47wwAuQihT9Thduh+a2FI95hDkr36SauARkNXBo
aW5ZMcvSJiGTqQ2nfezI+6hODmIRQQSddqoJVaY5RRuIxBbdSLM1WauavXxf0zxm4x+X9piOSBUI
hRHvpIRTlVnEhT8nNhqs8SqNyPDyvc7YhSmJpgTuOtEG00krmZyhraygNAZbEiNRMvAYhyEnnMjd
5Zmr5Gaz6BKy6ueuJh7DwBHslJ5sEdotodGmQxDDDcan19zm5jpPgj7jXFbfBNJwvKOzi59aTvaq
/NTaZVvOXzn2bbSe5WfHyTuTP5WS8iApNuoXBDLKp9H14Kxr3674nAdlKyMvGPcGQ7EaVEImUr76
nDoD9hr2o8ziWOFlaS4Lp78+vPdWD5lI33fERxkNu6xROU/5jJ0F4YbxFBELmC5MmjRcj61xs3Oo
QTwI1sTMObc2oyDAcDnlTHxY8bYDk2wJIHrkCx0FnKc310Swy/rlQ+4zzvLlJVF/ypbUiYhw6+ZL
h+DS1ZlbDCOzL2h81HF8dx2zz+jWyW+aihXr+6XMb7oBrIAF40+nn5nYh8PnUBub3mG0d5uATeXN
u6x9ko2F3v2+xK+IPnwCEe85qmOIk2YwDW+53jDujAxgIGtMuE67E1Ohip7wsZksBaNajL1oSJAy
bCIU9PEulMncsXBrFRw/tu5Q7+OlH2LhRzqNgZpyOit2GUQOGxdp6gp2X2NJvtlEHWhzJvYCKcuE
m112PCmbOGaw9SG6IqmeXcu2adjctQxo2T3+dSW7oX5QA6vgVDIXMFfUHqjcMontFJwPrYEU0LCi
bNxIaSnjQpuxGOp3ArkXKeW6CiWa8ZnlKAHabmbsYjPPDhJEVFb/9WkyefSiU2KL1wSqS+QYISoQ
4ymc8SsY4YOEiwghsMR23oSz1qDuNh0bfZVqvXX/M3juM5Ik6V+oa+fKzILQ5juI5BGTIy1E0r1V
SCkqUbCStRVYWspNL3uMhto2nBhv9eawLZL6xeBUIj4JH/NeVPoHrreBbmjwDc3Z53N7qYX+00rR
E0mwW8cMd0rPwCBZ6H5Wg9Uya/EWEApWj9eqx40eVv1RtqPnQslSV79TaOsNFNxFIoe3sxiMzbJz
E07xZ3bW90CmaVpq/jDnR8zYe6Xp//WhgZmcNqJm9VWWljvOMfYElVZTPXR5+lHLkcbqZQ0VrE7h
oKGyqW2CfKeTqkASaH8nzkyjrhaUQhnUSdX5bQrpO60Z3FekeKHfwN/j9BW4rgi1i20S9lf1h5Ds
WvYLa0zbfbLmk4Fj18vP5ZTd5XBMWYCnRzAbeD47ioaehAG1ZuAHMl33B0vyhQQ8TDF0k3krAxuC
oNHGr7XQxOmca6IFIoU/vIlXjfeuzdpjBjmtpHbFa88aEr+uh8RRRn8+E2emk3I1DBOQID5HRX2W
9fgpr6y3bIIiKPARgHw4iqK4a7I4rupgiuTGVkhQTyMs7u3RkVlHNEowRfEvmnRY5QACGRFCWGuJ
vMFZc2IDeCGbBLM1hwtYUdKRbW3Yx+PZYMjWEENlhHz6lWXy9BdHqTQvqiP+mS3vvyW9T+G9mdc6
t7+pKVjxiFE/nPPFSA+k1B9yG+n2JPj98q3BGLRMzb+pNY49nF/JGp86KM4be+JUKYejQuJGhpw4
48sTrG5LRrvLcq1ZDqWKtuta6xugIBYWAmsgdaFwqjLsNIz1szD/Flb4lnHqbmIEXPyIPhTXZ8D5
Z2WReG/Mcg8RgP1hddC6yDeUZF87pLTEIGkZDEZ3QyBjFX+MPM+hPp3FbD/wkWp9/wQ4nawLCcRb
SG+p0uPzGAVbjYaO0iOw2W7KwG81xsxa7tF+LM4Vmu3DVhhft/qu7bli1+lYQr5BzZyxv4v60FRs
Na3i3MbGLhuO7TwEWdFdNQ0npeG8JEp4btJ3bUVBrmt/DbUx5q+iT4JEe241bNg9E4qCdm1gUJae
MmSTNrS4mWLMJJB8DblN0Z8JEh/JiqooZ56GomDmmKMQep/S72z8XNIB3vip1H7gbsKJWjYdK18o
T8HYE5S0MNdiQ4hPC0VqyTq9mIxtTQGSdIhGqcQH7FJqPRFOZOMvCd0UQ1qzyhK4UvTmq0Y71vG5
KInk1VOMZ4ntTs6aERAaMZnotFLm40tnukJO3VAqXXk+KKS5Jb9W9NF22J7olDnMfAmpGdRBtjId
IBPk1UrlCo7ZKKu20/je2p+a/Qn6jKjxrR0/6uyD0ANGPSN9ForMoTh1XYLQUPc6EZ3ahAOmz/c5
eO2ov6prrKUOnCjsdmlh+CUIskowq5RJMmtNiLGQAUh2UAaHVTApbQS3Eormq1CsdaA9vAB9DQdl
/oHJtTFeOtFfKi3yE+OzLFEjdw6j3z8wmGTuxDu4hluiTtBwals1rHnVELKDxpoABHXzqZ7eZds5
KznL5dzFOXxKl/CQactBnQZiUQRpbyVdHTs59aCP4ZcCXJoVxKnqF3anJXFhM7oNGcScNLGnBGQe
h8QpKyfWKbuUGNkIL+EoWMSPI2MksIZCM951ajGMBCSy6FP7kDmB2Q17YzTjoAA7UFpbmkgGLSBQ
3MjpXJV6t8If6KY501VD9hr+NJFfdTFfhlAHk2PdVBbtfY81e2QMMnb0GgIZeij2nJo3REhBlMW7
uizZSNDJgpq66Qw3E5v/OrPluZxuSXMxAMxtnETeRQL7RyhfWsK0OaNv6kIOpSEdG9YfRmH/a5AE
SYt9pwAJMe7LqgXkC+zaGUc0QX1VgOA4r8M/yRzfCCM6Kov6MOPlgAX1ZKG0JO4EqjspLRIAeEu5
lTBI1QqysD0FkfzdxeewifwxlC7lzhm4hasAYumTOhUXp9B22dJeF5ORNjsbR3Huc9LCP4X3PZin
GLP/NAHpgeT5UmJciZDmJMiUNZJuAKvtLWjaJU3v5GD2r07akoF+KS9ibNEgP5wFqkQ/fmP1Y4qh
8NlibcBRmPXxXhtt5sq/gqmuOfrshy9q3O+lUveMsPqTe2TDSfQ897lPVXqlx+vpRHoJnT5zOtOS
XzRTAe+iB/ydDKTkP7mzL3Myu32jAVGTAwNAiQFqLe3Ut3as34XoLsbYHMnDJCT4fcrQMKvqCdol
geojV6R4Ng2LOCuQWTHKauRf7TK8syiiNN+Z1r2LtSCZJNInsvPCBhqyDxg661GwnGyG8N4ylzUK
VEsW7mOnfq+Hj36Yz0vWPMpheZfV5CxIY8J/D2sz+xHTrSfhNJpeJdq4tGGKhJcfHHNxVheeoPSR
8uFOEVV6kXhWXN/hmbHGiQb2R90J7hUQXfLk+2ybAyHrlCfeVx811Fngdsh5DY1Y+7GnkJFjDS8m
+Zb7btMknR9FyVOvOuTSkvRomOM1R7zOGplmaMT2Rp7wi0oUA0rByyTlj35xXks5ehiMwRUGddB+
9oVi/ckCD6mVUVWVQIQZIUHnrrEoyxCDnEchtGcVtBIsYSga/aWrWPSnZCGyl69yE0h+ch6QFReh
+LESHnk4rh4rHot+gr91HQoBGjCm+7QKmZcHtOX72FqvTpu8tXbj15H223Yoc9Kqeo+RDBBO7k9t
e4ZwST6x6VwMp73Nhuom7ODlGm2VtRybdYlgcYeH7QciCFm2AsNQPuLevtKEcaLbp7aqTpa+6iza
CBNef7V1v8eSXOSmszEE/hrEJPuY9QVhXhnugr7qXqHLvnJ57XIMG/r0AgPqrSaWrhL5i3SaxvZi
N9lLVytBUY08pajJWuWnzt04noKs0hGD9N2jDu9hKH4pkFA0Dlt9/bpJUcc8PaFtqx4om75n/Ywo
8TZWzcFQsneVDwlMK0LCXbN2bNCpgnAJj9nMwzbLv+BjAylK0PdfRlJHGsBO2cAOLU2O6poSYaCU
rQeFtiB+NLlyqYTiZqPYje10ibv+3yzKq55Lfmk2/0spkY4xH416Zs/5pJGm5Jkh7X9rfUFwuWnr
bMEhjNqYPhSru5ZKedZnxJtw/OYZ5Xr1QdTcVQXp4C8Z3im7OFFXROp/HJ3HcuNIFkW/CBHwSGxF
70RSIiWqNghZeJtIuK/vg17UTHdPTUslApnP3Huu9e5OFbFXgpml1m1EOVcdwaEM1RE+EhyIbNH6
R9IV1yWTzV7jAILIEGbGtkH50rBPreJ0thHx5s32pvRfnsAFMv9K7H5QeOBh/ahuLbVDTxUhq3dw
80Aj39KMSQ2uuBAphkQwwCtrZF+ELxDWDQFi03ILzqzlHAw5DeBTX8l1g71GZ5yao2KQMRsq8VYz
mdKw041Wh9UGhgnMEjdbhjO+pYXSKP8IhqVU+BQDM1iKsDHowIPBPGhRQjigLSsImtgdmUtoQFzS
cSBfDBmZHm17EEsR4X0DBnO8NdsKZqRpoEcokei+xymSBb45EX5AFSRfdtzkSUWSUbhV3U/VjMue
aXkFiKxFn9X5xM7XbAPZNlm+WExjBkGfZEj7kp6DhKqxbw5gPXa9DOnJAthuNRYT1s1egb7NXk2I
Y2oUdAaCB488uLT0dlp5VVix0u4+lGcNKk+TALTV/nlM9Rr0sY50UEbhJZ1DQgYs22O7SbheRpy/
rY0YnLUyErPAAkMMQwDbZDfoyFMJhZ9zSyFciRivGQ2iXrzZ0ltoLMdqs12SVcE2cEDJKVZuGJ6T
pNtqNSO0vt1T9q6CZ4XWM+VYmd+AABayhJOqY6TkGllObv5jhXfmVEjzVlTnw8j+m7luUl297rWq
hj35IOu22XLG0VfxQ+iYMs4SRYIFGiz+Cbm2lWQ8bLYrt0ZUBjciZq/hwfI0fkfcuRMhVxyJtnNF
LmH5LvsSZ1Oxw8FA1lDm8l+9erPqXWy6x9Du9ui6zQ+cbWu7/Jm/TD+PS7GVNAj48/MAE8gEgxgw
wCWA+yliDlUgy4F32HxzJT718oi+8SnH1tx8jQie9JDhsfOtCgq9LmMDcg1yHpD31H9FrTFVJ9AH
EB6H3Yx2NdN9535L7dKqDb/TSu6Q//3u3S62ZveLXaQ2vvDHpvGHwgaXJmfyck0J6OsFOBNn4rqs
yKnjhstlfCKs7BRhqsDO2ez8kFVkrZ5TMdwBOCFjqU4Mj5kuhp5xIC8Z1Q4ShRddk1uw5tSwn7L8
kYiT8r3HXMxR70KdJzH9X3Zn2SfvuK3yx4iE1rBf6rgDuO4j+fJwJaw8tXCns8sr6aPzdJEfMIGk
mO4RUBTxuNSR7Dfju2T/RK3AsuhezjTv7A90OkuhewUkCmEtqbLMxulVkSxDUIBkSnFjMAt16i3A
FMavBqJs6xn+XQonzZwVUcpfKqRkuDsRVW67DKVs9eZjsIudh4ZqH9sz63eINVwlDZqkdDpGOEwm
nPwKgpvEci0jAzQGDw2eALgu/FZnGUZiPR8oxKyuLHQetd5vBOIS5qsK0oCln6PAZzrK1o8DLWrw
lPfeljacLKKGfvQYIFLs+mDfgWZXTLBLLH4TNAUF3MdBEapFI+UWSnPzSOdj6+5O1gwQGHdLQHhi
GBY6kyaFBm8q2fqEUC1r3FfIPEdzm8GEcVHn2Hy9ggCtkn1HX6d7AQtNKIAX2GFDJqOgshZlhBkH
U3KgvdXIQgeW1FcX5ms80kDiouV8ZAwGqC1dTzpLUUS5BgIKn7s6YkyI3BY55zqKgCnEjAUxRRDt
VcIzGMFkdbhS3ARdbgpYrmI9EN7tFP9vAAVdxkza/G0smRqkWymJjOqJOIlREPTGxyiyEzfGiqZx
U2AsCexibR4YoLEmoxlZVyxjpnBaAnonRriCj2s/a+TWwqyw8N2MI7Q+QDV9lO6y1NpU/BFSh90Y
4iUurSspoCdSumq2EEEEnSzrl7OmNK6SA7SmtePP/2wmeMLRqqxNj23K7+3D7Ngl/XrfGpgRQ6Is
ypzckB4Kik52FvJYJMUwMYmpZdcGTxJTy2oCOW1sCzSuyuiW5JwvbbQN6CO2hKfgta6f+E3OqK/a
qIYxqi1pJzfgQ18gg6yjFn0RN33UxztY2fOqN/HepPrNUnYG3dWbpcCcobb7TzJj5s0vs5vE0tXk
M/55wfwPUf+4tHP87/GfApPZ12qt6b91Svfl3UbGRoAB18V3AyOHl6wlzcApPrr6Csrwf+cR6hgX
0KVu04dTixJDjjwfmwx8Z/wvWsEu9pEwrEMn3cp/Gj1WNN1C7apPiH25gREsHUYMQ2F6LcRb2l4c
7ScMgJgigXE88sneVM7vAz6isStv2e1NuE3Nay7f4vjaRw+z+SUyPGs+vPZRWW8TA1uLtWujEaUU
v4OCFPpHSU/eoakaWKnkyL97dXHUyYg3A/WUH3+NaLSBN9oeHo6NPpzD4AJ2HAP5U4we2kVtaD4B
eu9fEVZZ2UVXr5P5yJJf14YansPOg1F6VXR+wy2KSJddk1Q8GneDMNkeNomH9LSC/GCwse3EL02b
nW/DvMQK1y78hCcIYWzc/bbhnlNua5OIRxwbt/AjMfIfh2o/xwHcsjQS8D687hZ3UGTGem2NJgIA
AHhZvgnI5RjZN4wIC/KJKw9rWAQKxksxj1jVyb8M5Lo4GkAfH6I0j1JYuoiIU0qwfnHXg2aBhXCt
+6xsUzaJTDropBUfg8+I0Uyv9vQ1K4QBhoNx4L0ynacmfuvGRycB2sFkyenmPCycRcekO7vlgkb2
PDELM+4Y5oR28Mu1W6/q/i92/zFQ7iSL2rm+85jeCIS9iGZAZiPFRF2O6HBSFbpTtchLqo/OQfrq
LGezdZI+T6CLenMFIFJM61Rn3k5xkhNCxJUREKnan4Bq8s0ci/A2VF9cuZr7ToIbj/q/LAQC8WLE
P5P1qqOIt7tfx4IMb7/ycVrTLZfXrvyrRojiZyF2mVhKxi/BfejCdepgJubqlVv+INl4Vc0xnONT
Ix/MDKB+ZhXao2SFJvVbEr2VqzB5Fe1njjgGQFGPebPtU5BQVBd7z7P5oE6Vu62MN4fFfVteC2qS
jBLUV+8l9UBkLUptRLvyJVhiu0ixCTB6cp0rr2MvL0R9oqMAiZO8psBIJv2tLCm1UTDh/gl71Nz+
pez/9QZ77PzgN2envE4o2kQI/4NZuMwpOU22uDgUwIaE5Sxl5C25pC6r6hqhjfvhIA4v/Y5cWmSS
zheR9AtgES3vbpYxj4xuQn7yDWEMd4NHoW38/LNGhdZY74P/E4OiKFmJRPE3E6llm1zs9rmZu8fy
qNRFedfQ3vnWc5Rc+M80WoflPrXPaPMHDQGOBigcWaFNl47hmocHTbw326LsisUeVWOC1DMZdhiB
mPFNK6mPO1sFZ6FoRdt+m6A19Xpck6X2PJv8JrkbvPw+/62m0sMU1ey4UU/SidKrb/uo4dQdT0AY
gKSTPRG99BUv6YTlFdKSkYxHMxZ7M0GbYbv7IT2GA7Fz4z/XNDY1SAiCsdaqp9UyLGJGDZITjSOI
Z+B/OuEEBhgwMC0A1R0DhGJqb0Sg2BTT7ZQCeWZygZr/DCj8O0QDGkRMur32JY6NK7ueTztrNsNs
ycIPq1p3zQ1bZWoXM9vUGTgJBezNLw/xs2xsyEvx2etJ4YgkitHhw2yMF6T6uCCGdz00ySwZ1/B/
t116jy2TNSVEoTJhwFlsrD55IapzP/ba3prDRcPhkFJWFaJbpTOgvSmPYzY3axw3c17MID5KLjU3
xnSnxqOnanKVsGv0yUPa4Y1002tHfnWPzUy66MTMYEPG5zZnfJWZ3xpCtp40XrgI83zNmJytF/S4
rdx9ATArSPLNlDq7gBLHhTkJIAM9urcHfK9FYpc07c5iaumZ0TYMSHEBOxhR8plEjZQMtUHkWC0O
S81m9dRP20QEr46LE8/K76Y5aE+m03lYn3dhy4K06Pv7VLOZDNn6kyJ27Sy+pFmYd3fmwUYVg7uA
JwDhEftOdrizmIvDcVj1i7FXSEUaZLZENlGXGT8VSZyOOfco9UP2ULLMa2m13WHOdc0DpipZWL9a
mn10Vbsx4potnAYZxXrmm9wlKGVKVoaLTofBPpUnO68+pd5tJ7Dps+MynxdGM1+rd2iHR/9LQdQb
iZJ6CiVRxZZ7Sal1PTIeuASmc2NRWATwGmnBgeovQaYfsTdee6OHTfXXpd1zarFmHCL9r4NSR8lb
gc3UtfzfVPCQ2uJTo3TTflxwHhP5UTWgj8EkiXi2EmFw7IcvUR/St1xoNwdxXoB6rWmqM16mzxzb
SJmT3k3+FatA1gI4JRxpfA8+pC6345uuYxYLzCKC4bkxjGeb7x2uz3Pv9Rfp6peIPWGXQBepXk01
fdUqumD4+KweXjxSi7LuL2aVBEhPN2hvUPePA+eYlUMXpbNm33Owxfgioex7zr0X8TZof1NoYZXQ
3qUuLnadvTj0gSgFVq6bHRwfi6W7cSbm9GV3nVzrDFfy6FrJcWT5J+HASkVWqL6vmfIX8XQMmmlT
dvkLVB6XMNycgHNdCxnWGMNrnESPQLA2VQqTvcnMuADXntPKeYW5wo2yqoZmZRF74XsbC8Z0hogm
S8SpRcsba+FmIE2XyGEg4wHRExCp+5K1KC4DDnYQGxe9JQqUXHrFxUOmFrDw9qnS/4x07TPfxKE9
Wd9FAPipYDKlWBiURrtNQgph76bAjTTpV9yNuwmVTmKD5YzdlVW267k3jIC+iOnuMmV12ObyhZzR
OOpRdbEK412k02JK7m6n7RO26wKy1Rgixreelql+tbzPBEgYGHByA2JcTuxDwXSCoNi6uX9GxOS9
Vr6Ns5kBOIHfGI+WTgxVxGa6AGDIzU+9Ne/jnhTMByF5wPt/gTvuge2igzRWUau2k0RFaBtMDz/t
6TygHyWUCHl2BONU+v3VCeIrnNBnsCpbIi51xEjdFKBhRQDdxsRBRlgycrUWGmUUhcTQPZLMRxpC
5l+SYaAB6mlRaSWg2RE8FzlDJngoLqTFZsutbW4LyKARL30lzEvCL8t1L4EjLlmLeh/0lplqCNhZ
ID9cL7yGlLiwJ/dA6/4l5Ny1VbzL2TAoZW9NrTqO0ATMGf2qFbvMoj3zxmkXxN6xrH9apLyycrBr
ZHvp+3gRsJLr7kkM1tF5RBc3rJ5NfoFku5KWAL3duooIp0Rlftaomktwf0PmvE2j8R7r2r9wyC6h
nFYg5LxHOabPjkw3mUIBSSqX4zKgw1ieG+G+cJp3Gkk7glm0i5F70fR3EMG8m1mu6Ib4p/wFIBUA
ZWTN4BJCsFRcJm83ic+AA6kIN3b7QgJwaZ7wnnyVJAzWR9lvjWYfxwDTeByPdn+bCg7tLQjTOJ2r
ooAjBTRB8BLW70nyHQFSc/jV5vM0PkY+hsJlPEb7khbBty9mvmuQutK+5qtSvoCKmoj1s78V9sfq
Zlh/YxU/xc0lST6b4ZXR6/AwivOUf7ACGSju7ZfW2zJ7o+eruofnb3Jjp4ydJvZauytB9dT+wgtO
+vivx7/JetUrPiTjBtG+Wea7asAcUuDhE2m1HzBNHGc/GK6Qvf6kRB7087c7Erlj/2b1d1shPvsw
AT2V5o+wXwweWxTos7VsjWy9Rq6RX6cEmNWtUR9U2XZ8I60bdxnFFe5CT/9FgsC6tJPZappHFigH
U7yIfUZZWb3xh+/iIyQ6bjM0SXtbO3jFi+vhvzy1JOYVl7TGWovppqFbKv0Am9MfXonV1OxgyD8T
KLewoISnkjeXX6ixKXuh4LUPB1qkVpxN7QhjQ05fSh6a7sPr9yGFn+SIYPCnscLuD1mwH8Zn0Bk1
Qi42kempxQqLJ9X8GxQ/qunVzN5BTU9ICeOj157K9tnwQ6yx8ZMlfmMh9hluJurfAARPYDtsVmeW
64IMQ9bzpPcgS69hog7RC6SX+ePl8S7NXRSiJwUdmaLFqnLo90fqOx3jqv3tCPbd70az4zvr/YNq
DhXgaQ80yVtY/LTic4JM3PXvOrO8tiBy7GFrx0axG7ggiU5+6S1gabbDyeu3ub/WyKEnM1vtIusl
FM8U9BkWbscD9vDtlf8M2j5wFrb8SiEMG5egfranFbbNKiLZhBP8VlaMvNtfR/xZ6lblL2Q6ReWd
gb0R/GTma0sVzXqRd0AwefWCl0xjqWR+5s4ppG1uAnB+41dpn4b2zGw4c2C2LGCQNg6mzDsvzZTg
3rgZ6iRNKPeYemf23Us/InHfB9O/yDnm4oDwqmiZqpKbc3YZ24p3upfQ+EywNDe8cQMD9iJDoHP2
QV8x52LMc7bV58huPh/SlcBU0IIkYm3yZAzpws5/5357Pif45oFsMqQYL355GjnrobrHHXj8r1x+
xZBi5svtWeP4C958VMQkB6GWiVddfsqGdeT+DMO7b/4m5p/rvSoer4GRuynIr8GeXZG5GdMif3U9
4K5q6TaIvKp3Mzhq0GbcZYwOG8e7NiuisTJGF2GDbtm2wblrd6p5zqaDJ6+t8SzcZ7e559nFk+8J
gizfsZ48rCeGf5PpBeC75pyDdMNfZByMBs6M4i8IwQ6Ih4A6EkMfNhilw3AC/HOK3N8625PRriMh
1S+pdhnNG5BnWgS21QPOuDsfvY7hBP6BwUdiVm+1ebPDU4PN2sjWmLZGiS7o5PYIj96i8M+3Xhmg
uBgHFTlGxZfJtMnGUGkzc9PZUTJVgpv7K+VlCLEflG85g1IuAeG/jv5zlfyT08mCW2O8Z/W/+QXD
Y6rP3jcDeKrxx0Sxx2AxureUYXdYPKnsNbT2tnmq6/XUPbNpGzCZm68xpgERvPjlPk8v/oiwZ9mo
d6JAwIMjjDsYLDpt8+BRtBs7Iziz+AiY1ypcBsNzN4MLMFG2CvH3MFXgUKD1ZEHpLlMtdIlxdt5I
tH+EApUyQobLOGGrG4NHREMQmjGaS6KN5txl2lRCp6X3kmvuvSiiLy2tv8csXSmKHWOUvx6V5tLv
Hinuv6fKZIYhWC5Kcn8nAuRY0uuXwaU8HpR86/Ie3X2oQxwJwYwLTywJESFHOyf0ynfJ0q4Sb5UT
0lm3+ckwK1BUBqB2I0QEC1CbT6TWUhYIVbKEfG+j1p3Ra1r/m9YVIiJ43Z4VOavSlgjSA2wUbFn+
oHywDYuyGXVAbjwOJBdt/mBtDY+Rj7JLxrg2HozETmjlEkdb8vLlG7ctdxT6wSFjgoxefaOp+uJa
apn01vL/hSdxG6gAm5rVZ7SecgS4XhtFTDhcHrQJPh5uVsjik1o3nb7PiFFhtOtedFGxjqqAzkwj
vVU1bFpHjM9wXG0dYr+TMDBuR9T5mYZ+He04PwxnGajIXBPRvBzKuF23igPRjGmgqsn/zY3WXKdQ
zUqTJW6i7cRoxOBY5FLFORQI3cUyaUcj7/DL0FmHXI8IaMwk82pNO9oUUSxLc6pBunTyMrkY2GR4
9GHkq9XnIPI3ohDklEiSLAVD3a6uZ7JP+KGweLfj+Flq+FmamY3rFMVAtVEeRIpWsgw5QubPG0r/
ThDOjXCJ+6KvSRr3fzyG5XoBQM4BLVcDwOXnHu/6BOiSJvlue/bXC4+WbWghL3vDyP0AvYJEE+1p
NDDBsLU/xLU9btvG/muEKIh8+rHzbKZ0VNpCdXq0m4g+X2d9heq7YcROYhvg2rgx10w6C/3NNsB2
TugQlGMeIqN8qfumejF4wFkrg4vF3dU71bcD24YoH3lgSyL3XckVb9N0dmUK20AD3YuSdRG1uCJq
N7sVqIJk85gwBEWWY2zIRuTUNKxlhL50Mcqy3hBrtBoLj1CvPlmzjBQITuap33yvkxHNHN4r9LV0
jb/KZMKgvBo/ImMBvrKQ+IJHjMpmp706mn8Gw1JgWCR3rfCLZ5HXNQmZ3Sao3tsJUaUnQI7GuV3s
FHlcYye0UwxTINDNfp/ElD4RDmDI/kdp4RXLvAQhecRVm6mD0YyndNY+6F2A3rRqNrZGB+9XpLzn
jLzxvrCbgUhPFFQdmatAJvBwBkzZQ8wbazPdKWs0E1YD5I5/MfVB5B7HXCRnpaYPIbNiPYl4o2u2
tWwBFOKLt7KdX/juJlIEU+UiJN0FLefTWPJbXDlQE00WqGVgcPZIzW7m+WUbEx25qgIdX7QXPoYc
HxQwIw9VTaJfOzkhpZ9eBqZ2m6ximewo7cNOgzOFV3AYyh4IS4t7JI811hitwYQPzFnvnUcPAMFU
gtYyfc+jrvL2HplY1CDhBQ4bwnxZHniq9YUWp9D509lb7dpX8mXwBqTZqctddhkJNoKoezGKZJnZ
rJgcNzHXcYMJPUVKbtqYVqrAxjCrE+tS0j61wVM19O2yN+BhoMddNj7jrt6e1MIaXMTGZvnZWH32
VJSESthag3sGlT/k/HBBYgtio44sjoJRmCAiF7kpA16dnXOeadukpk1yOh+KC1ujNEFR76oGrFod
rE3GdUil+RjsrGCdwEZZVS47sqgbFpIwDmIQ41XTObgo/POgkMhLMYLJR1oFSLvbdWOBjjaZHnFE
RpcGJn3NZOU1yd07T9qGku2PyTPA1clmPNr1b8D3LSwI5Rng1cNJJOtjoagEjJ8AwoxT4ssgg2eH
tuqaBnzGSTJKXqBol5laz5Qo/KtNDFxyZCs5IEEAPaUWNp2vrtprlmMhTvIeepx/9XOYblqABYu5
BYc7AsWMTOmVqr23pI2OgaUdmLtpHqe0X1aPrrdvIIVeFCY6mQbL3jRMwPk1uaL8cF0FPk/q/ncG
23djq2RfWiy+NGYTqIXCs8y5RQzzEpvdfmT1CdjinnBmL1xMQKFrrcqWjYAYw6PZRwyTRrQthMjz
I2uwN7JKy9r0BsWfNBJ3+haW/klKxWdufPeMkZLRJboesgMpw83KbIa/+T3tu7Hmb2oozOIk3dja
xRZEAUWIS0UW3UJ4zsULudW9rCM8OoMP7wK3bSBB4vhgHcFx8mTZiINlYumbZireZug8hGW03ro+
rFKNaI6wM5d+PK+n0JtNEZNxZ2JTikTj1YE27Q8O5a5j/sRwnxH4QEmf2XlJbj+yqckuLVLMwX7u
p2zvp+N3VCqTuBbme10wb1Mzn9yFPHTWUFM5ejELpaNHEtGe6p1KjkeRsyrgkr5bRJ1V9pxJxRu/
bvwafx29YlX/5h1z2jCq3HUvD2xwUXFLwUYe6aNbB9fR9PItQnaPG5Jsy3w1Sq/lMGTt3WU1/L7i
4tY6W0iSS/0YplTiynOMqhc216m1HcDzensLWthIEbQv5Lbq6LOCaS2sIDOHE/Rz0LN9lI8O6wmL
dmadJwRM55aOy/Mm+lzeL4tLpqcs9Jtt0NG5k0RnLYscvOmE3HVM/mjIuDsPwcT2M7D4aWqm9Rp7
enQ0+lWLr930cCV5LZlilY03jaUkJEmJX66+2AM/R7NtrSdnCN60yVh0FoepiggCVC4i67LE8+eM
3FMjHmqP9ziw7A+hT9dSs0164/Y4muWjJv8jGTo0IxFuXO0qfBWugc3zI2OrO7IHF8r7Dg1/XYKf
3VWJnqEHvXVBtndarEx9lAteHu4EVLt8OkEDNwy9i5a7lKWYt8IEfyrEG9b+AuMA0XTop3i7Cu01
L4AX2LL5qeUM2emaSz66/dKgbEw0F5kRVLOSrK80dzaZaHqGN9BnBwz7mfeIPRPUEXYY5LI3f0pw
6zJmCJizLqWf3OJckLMVVw+Jbnwp/0eLNLiJjaVe5t8jNq6wT0CnR2xhemH8Ks2/6X66MUtqTtOj
OLDdTcK5C9Al+pQqebF1HkvfR9+tnGVrqgTz1Gug9WJRe3c/AQ5Kzsvv6NXhbmzByLEen/nMAb6o
lNGowxaEH5KWnN3Un1PwAM0PHuEA7EESx8GD0WUEs/qmTw6LdSw6+dm16jlL7sx2f6Ow28ZatyP9
beugqhH6q1FjmBnanuWxU+M7Vr9O8uenFoMvxUqpxKOdzlMDn1RQ5WWP3HXvSCh4MvgsEgunY1aW
vKoJfvEU+KyZk5/VAdvq8PCAZdD3SmNZm+oWbO9xjSkBQDOroi4a9yHlr1Q05LXJp2GJ5jQ4qFWS
sL07xMETQcDoBmPdtqXIgyjTG/hOWAewg9x1cwpxBk1lrKAUeprFNNn/9ub/W9HTBEwprX1vL8vR
dXDRYIkVKMyWeZaenYDJZZLrFv9jqy1yxzxNdodmRyfkz05RGVVc5ElCk8+6l9QbcnXt8RfsFBaJ
0IoJt6HjREYS2HVDiktobKj2wStZFsnzPrtRC8JWLXFy6OQomjaWejG+2Xb9klUbrv2V3vS/XgZX
O3xuJ0AsnYsOs+3U1iycgzORFF6n7fL/31HO/5qpTC5BMr55fUnX1NZc3hbe+RzJwRCA2wcxztZG
f/ST/xma3LM1U/En5rSTX3BV1Bhzx17ukL/wwDrdKQNcbJBeIyp0DkmAjVrTzFdZYKOxxoL666I0
tHehVHJh6NU9qijt4soksTSrbrUEE2TgzqkU4YOulpDOY+KA0lLoGR6xn3mOqaxsk5tL24oO5ysf
abejP9/x+nVjATyM6CYl2U6zAQtWTeHuXa8eoEQVYk0O+E5qatjbVYR1vUPV3bjMMn1kGHF/hNCN
xaDqb/rEozC1LjjYqUeabgMhcXHvlWMHdFef1jSfE01F/x0wng8jVEs1R0GkIfeDOVzg/FLhS+B2
gglqspYiT9Cyp2ym4w4RLEANz723qf7mDzhuCjKapJef+znYJsjUu+SM4o+N5kWZfJD2+I5omgqH
vSgAgEuv6992OCvYpXtM9eieRMwGh7BGOF1i5of0w46319YW3efT2CHGCcJXO9XetQCHeBzaCOIM
tsS17X07IdUUIgykSC1gzSGAfcKQYiGzMNkIDJha6xxC6I8MIFBXNsL3n8Z0duSYxVaXE+y06kbK
8kK3ps9S0oySWcNMx92LQm3E0AMtTJWxVFCiUaijNBUob9A3FpAAUg1bHPTvm1ESw8kuouUuehgz
Io14MQTKJskJgXfVtYSPMvWxx4fROoEEjNrL81ddOR4qqYp9XtUcwpwVgzyCqISvYMb4sccoP+BD
IQC22dk8xGPCBKJJwbOSTqUwUTjRtpuyn8GiIg5d7AdjsY+z/rcgtnLh1yZp0uk5rbJXw2ysZWq9
obX6aOPq1t7zM1XJTKuBvT9GyJo8EqcYVq57D2m15RMgSIf3ghjrLx2iEH9/c29rBreZvTSlB2w6
SWcGNLcAM2X4dl+FUzyZjbceE+deod+aEu3Ha5BPO6rcFCZKi0nnxq+IHMhjTuiq/zBKpq2Ev4ON
aLR+K1uXmBKFIEsfqSxskteFRuZFTjXdwadl1K2xXrP8ehWaz24BDbY37KMth3axT5roRrsO/jSM
o0No2WuvSky4wdgIQoutSLzGKAgxi/QwJhllfelsAydN74gV/LWRHw/pMFb+5ium5QKyhFYTZKlE
iNilW0JgfehuqdbBHJTY4DCcMmoOS92VFR255PUQqULnsWy0G7tFSAuaKBtnoZrDaEYVglgHuMKD
Lrdxh8zNh1zf5IG5NbIIjlVL4lMAZngWx+ElxdjT7qSLwFWDYtLStfRljFPHaV8mTZ4rZH2aRegB
lRvDrfwnER0z3/rYqfC3b/WvnKwlo3WxBMA/SbLpZgjjBjyWlqGIsBQZaL6c5rnuQJ25Mcb4DEeV
HGALas5EdKw5XVVGVU1EKcuoyN9aPCeUytpOIyhbH2AJp9RzRR1/qTB6p5vjzxC3dBjco61e7mob
dYxmEJAcpdx9/UxzKdehQcrJGPK1ehRtLCB46Bn5aWJ4zdr6OdGmyyzEk+HA90AzkKg02sXaua7I
zCsKZ5+E6tb4vO+1UPmRpOxFKSy22J6HYGYY9KeiQnabpTGVhg8k0ikQNdTGwB+TjKk69bbcjO8+
WXetZl+nOd5VmNErDkOsA1zrtdW4HAkFHjaTVATPbCWVPS8WZS3JZBmCj1czj2I0/dElnrUGWI3S
0egX3vyVfLxtSUeaXyC03S9pZTCR8rZb9f5L3XJGtLVNiIP+7oVcQY71SSoRruf6YIfJIR/UF0cM
jrUUUwazgy1uyC2Cuu8g6I5l6IULT3YXPotIae8+QeAOxmGWpJAYsU8CusnnwSElfJgMdElhhjJD
nsPKXI9zrEZe3ceuuLYSg0msW1hXjUcQ6bRegm+mTat1XQ83jzAj5tqcLiMPS1XKfxg+6yUZmN8o
L29NC7t3LLA4xCbRZpNJlZMIJttZ7620rgqX7W9VlhdLEzvH0xDvlMS+QOu7CrQ2sztALvTARj1H
JkafeXSbffNux+a0b01swkUPkgGsK1QIPWYM3V9bL9s6VY2xsKYiV/nsiR2wZBPq4KC4XmpW8OXb
DIj8IXzRrO0YmzeUFH8EX4jV2MOr9yQ5gTY67IhskyeHwYkW0uIG/gCdqborPPu3afj2RMjOTmc0
nM7BIQOb2a6NHokdY2yq8okBM6Pu1hjIbyZODOhJylSmCy/cVWAvcg86h458q67McVEo/yMaWyqx
GOZtpot1uLJICkY8SClREaNijcBQe1BYTIRJ3UigC9jJd2e59pPZGl99lzTIyWajIKP32nXejDC8
MtU6ERp8yGOb+5ozhiHzsgWjNFhcS46q/5rOXDB9/iednIAITniDjXfWwOqae0jU2ig9PmlCGHbb
+74grA8DTvzkim43VsiEpGQ9YricwVSo8wxxAeAB0qQAOxmg+FnoWgB5kCQogtvwFtDNZFlyjjS7
3zfZzL7pFpMzfmlJ8XCYEwnb2QmBXHDC+9qhRmdoaryZsfpKde/NjaMF/MABzRMvoKiB+sRoqsl3
6OYfsQk4A370p05sLt7i4YjcaMlM9TND5iARPLVYHE07JXa29imlqVwmFRbLQHAM65X72mvT2SFE
gAYaJLU733XWhkKug2kS2+sCTY50iENoiB0Ahb8P2uSfSeOPlNUgYKpnO+X/x9h5LDeurVn6VU7k
uHFrY8NtdNSpgehJkZIonxOEUqmEtxv+6fuD7u2qqOpJT3hkjqgUCfObtb7lSrVRhIX1ORLXPEhz
Us7ir1Gmz552/6iAc5CuXRcY+ovyuesUVnOqb9kDnulauBB15pOlsTyQZgK/olh2onj/2O5DGjVd
DByO3JlVlm/8ynrCD4snAV1YMcM8wLuVSIKc4sE6JrzT29EFJxlhUVTJwiokWXGKMb+1DjzNRSND
mtufccZphvjBn2GziwBZW+WLckuu6TJ4VnIjxZ8x717cIL8WJMvLXj6AIk4u1kDsieHBdy0nkKhp
M1+tKGDeEy7Td/iz0XGeuEUBlvXXdR682mP+GiQISaeAEeAC2svDFEpm1LzVBDplHvAP3M5cfg1f
46ugwkwSJB/zmHwAfLeC7uc8Zw06f/YxJMMuFDJQNRZhz3c9JyUZI6/J8r75KiDTBTKidcx10T5b
7GecEip435aIWCuSf2rmSBu7Sae1X7E/KWxqnsqB6d50ZbP8A39Nk/uqCfXA9RWy+cFpQcx1s0s9
kNrWPLMhTt+dmqGgp7z7vqzQWBihXEfmvu8gd+Z+GV5qrfQNVbjclxZ6rTTBTV8gS0Y/ifCaXLJ4
3xMwxlvJ8RlYtXXQBSPKCYU17E32k+6kAF3aWOiRv8JBIpF4olQ1ihuRwqjKxslC2nrsEfwytES7
nGBVZHDKS9usewUqvOylfxNUbcPGLOWOHm/rku2y3/sQ7CQ7YSvnxy0bSgVpJKOA6VETkYs2Xphb
DJJjlHXQo6bfFYLPopx+ySWbazBA+83uI+fK735yBUreTK4z1qQ54YH7pJqeSon7shtRqPkZzLnC
9piAVEwg97XiGeyyiDZohObma1Di6ABcNUOWJ6YH1DsBWmMUajp6kJQ8mbbbIG/fAjfPNpnNAqEw
CJCfOUCbqHyHUfBWlj2Yqo45Aa9KZUQUsF24eOnuFREFTNiwRuUNKJdG4n6e2TesckJ9Q0ft/d4C
SKkAFnbO1dKZu7U9lqMG0PeMe+jKzPDXicvQWOa2UkTwuFSYbtO8IOIniKZ9MlKcDPW8Z4T8nnku
uDD8Zt5YwYMzWYmaxe8gGI6WUxgUlWzE+7m7aFqEIaV1bI2RXD8PBFQGUwVSBmaQeE3IXL1KjA4D
ZSuXzXJPMveD3bmvdcgMzDQA2wWTSwawWR+bfjx0Lihg+K7FevyTh7G3QtQfUNCZmLZYMRrPRjW3
Z00mNlbRcactY89g7t6YWr1qmCFiuycfkMiylW0A7bYwnXMmmhvpDVfPt6B0BeiBvcncWvHcHq0c
6WTJamurFtFG0eEWmW3mFk7SsNNTJJmDHPYQfi0ATCvT8JowQemepNHGL8m3dGvBhHs01g3r45PZ
MtopUSXU9VFPJGZmY7+0t5ydObqPOBmoH5ycsOoBEoZP1FRel0whoGZZJkuU0btkwsIkb5MBHkbi
KS84TSuKyMxTPRbZ9KEpA/vBbccbJyR/1E1RSjMLJSzHQ/FLcBeJpHQz7PcKeEmu526qPC3WVhOk
myHDszAAcjEs2d87OM6n+H6YHLl3JCmLDkNGZkmu2JvEFFPr+qg2W8d4SMxqr6CgDVjVj9FUvJht
3h8yt7x1A8AzluGQ1GNaRFWMYkOABmEjE2utsDY+mOT90TnUQuVWv4zIByNVB88K6AwTAV7stCEL
t+VQiMcJZqn0ILXHvzsbvEsk3M/eE4Rfo+usBow0SAwmLwBY38XTxknm/UAjTFiTHFYFBoTYFyio
4Y1ai9EnA3OL6BvLB5fqNZJmg4C8zJZvdOQ/q2QewXSiT59rtjz5QLTshx65T8g3GxEccVvM2GgQ
1Ti/pQ7Qusj5GJPbceI2aUXDHRxf1gPhXadtGK6+wEHWh4Ctevaa85sz1R6xUPULAczuClXetbSz
h8EgS0ZE5k/tVg/kVjGl4AXjls08lh1twMQB8hCwYD9dltzB8vLM1a/Yma6RRrre2sV1Gu1HZ5p7
xl+waAbXfO6c7EABz966x1FZoyzm1ybBmc4cwj66EQJScHXND3XnPzb9q0GmpevOtySTyBtGdzAt
AJx1iulu6839PmfZGjlEeDYu9pMKYqQ0pyOTppAtPbnBTBfpRsni6VySREKmYouhbpRAKOYRyXC1
62d4evKmZdtmBT13TCK3ycrtxmlXAkhLkG+T+8wbAhCmwSCRDQfNSTmDZDTz94jlUZB9hX5zKLrk
UnMp1n9Sn/u31zHr6NlNNcZR9l3L4C2DK9WU65Rl+Y6qTVMmodgojY1InYc4zn8GefjKFhDuR89u
10frFGxDGvpezezLmJIhDwv5Fe45IEKv9O99Q3L9xFJnyY2LTrOhTh2L27l8Hiu8kALmdFM+68G1
USnDUfWJJrGIjg4UsSWsyVur/Jnh3SmpgZx2QK84nhOY+zlyJRPlUcgcJgXQWkj+q8ARJ/WNk380
8X3W9QzoMLNigOmo2clpXcdYfsjUY277abbWnsj6iBMcGdDcQYSOI3MllwtTrZhdogDi+edyWjNs
uRGg+JdZoAX5XNPUDbSmDZ11GNsrTKzWJmZUnPs+qAEWwlW8L4i1hcnLqNztaCsZW7GDYvcNExUl
oT1AiqQutH+RELPqWQUKGmjMTuu6NFc2Wpc8XTk1W6Jqjj5bhzFw4e/Gee5upoxRHjkN/Yqa5n5I
sH2lJJZTAcKajAiRRayQGbVDfpMDgMxYPPe7xve5abv72nirMMnq3sPiEW8rQskywHZpR4NepZcl
kd1HKDsKmieVHTt8clzbbmlYWt7j8BwiP+iLD+E9OUxHsyUzVeUEE8Xc59BJCxwj5ldYCHjHqn5V
bWdRvpT+1rVK7KLwPIPepL8OUMn4YbpZclWXcD8X168A3DIZiHThAScMMIEG5HT2WT/hmilumT3j
rK5vlfMTAVruKJdUWLSRIZe2hCASS+OH91OiqXHzLpdsfA5AH5BJTvrNrNp3GXBZTB3vTrbWW5n4
UPNNOiPgJpWUYhVZjFazKmbXbWTPnW1tXaNYt0X72Ap6GGsCC2gHi3J+50hQk9gIa/Jx/XWVlM6z
JAxNNjp6t0tMom4HEoFlrnHVObKdMevn29lBKdy7bodqyW6PORmi4F7g8ZD2TQvpcxvuLeMjTLr+
yeoBzeiBHmd85WYjuunZnZPw4fsBZfh06qnkAs94zrIxughvwEaDtP8uVOAs+3y8ZUtSn2YTGpNX
BMVtObDrmlSf3rM99m+0F4qdMhqH2AEoHLOHe1klL3bVDFejVda6tybvEPY9SZ6jc4mdSqFGqioC
HngXGMZkx6pC+8OJcsT9M/30Pal4a63h6IVd+bx8nbCKwUKM6waLXzhKfwfTLG7Z9vcHj5hPK1Hl
m62jq6Et+6Fscyxu/N/fX55T1yXppFabuO/YfrVVTeOZRPvcQVCuGR88L6gUXeTkQ1qddwwFZ4jl
zumba5fkLdXexW6Macu+u3yN5uJqmZ66Z9tVPw/wPL+/zMSGOX+F66fQXr2yZKTev+f6yRgU+6HE
oDt6FOh6RCCPKdyHr7rUY1PhbOir4Vn1htxWqJseyxK+uLa8liN/E42R/VuOFcNa1apr7CMyKUYm
bK2OwzuvBag+dFZzI/yhuW1n5D4NYXHP8ZA6K4UT49FrURy42vw5aDu5MG4jpMCe3C/JjK69F74j
HlTa+HeJbu4dCSKN3/zaxMCuRaDa2xa/VpMNNGphM73F1fxZOVF9z/Svv9b5dOdzx7U91tNzuNNw
QSB3TdbtbChYY2Z3zci/WivDeatqBL95gTVurpp0pyz0OhbqBRohQ5+gy9zEICj2E6LyR4OsRA8e
WWRW5UHLduTYgXtUpm21S9zwcVlw7D078s9T1L17VqtPNdZWeEzjEUhb5IR8p5XGpeNKnjJcPE9p
1hJvOR4nnUlUUTEOodz4mc0Dn7ncM2CDoZ4Js7vGhy/XdESxdMAT7tIcULmm/iVZAeD390PuIRGa
01zt6H3PruCQF4EcTm7Sz9twVqDxOYLuR1t+hsDaPkYkf0AC7YuVEFzIFJUlnRdYlxiP1cjZyjxK
9xs3qDKOE2nfllWFDMQVWyUIKsya+n0MyAyQI1T0GQboxL0qKgHzNvFIGICQ8EuGeQsIA56xOfxy
zZ1dUB3ezLG3nVlxb4Tttruh5+0cPR98WrKLpgEzVNx+2HHH6a/S6RS5MJDhoySrGaqbuHGrRh8s
OG/esmyPGGHNYXnxTXTqlNrAcAwoAQ278q1pL4ndklKVmdG+8iNEQl0feyjZ0LkOwkQgM8tmQ11+
bYciPI8uWGyVUQLnzXTkruEevRQAW+S10zsqP/xyVQz5W0sfxNj8IVrZPBUVJiTdAvx1VcbIUcjV
wKz6dpq4j5dDW58suJEqD2bKQkGrIg0EYiXYCu5nh3qUNFyTefLgrOGNuvP5uFcSgZ2bwlsiuakt
PXUEIlG8MhyjCkjb9w4MPQJd5tFAPY0muk4d7CfdeeUmYm/JSli0q0SYkMuR+VZjbj5KC+FgyPHw
KWRxlznJ2piQS9uOMZwTaCusYRFr68kYGWfViGhocrY8bXKs7a1Vue4t7T0mXEN6m5q345DZ8aFV
g36TFuwNgcnC4QoBQ8jJzmoB1LiLtR12QeHRT4d9S33ixPWeoQoyE0skO3dK1L4ebba1vWiqyxSB
TzKBnIH7aNjsfj/gpoAINRco736yr0HYz276DgsUt9RsgjDWZki2lgfdslE3ZpTlKF/U0ZoAWhPi
dy4zJJ1x15/YmdFHVklDsGMvzraIH7pqsPeJ16VnWJ/tTVQ35fb7U9tI0/PNbEOEsjhJbmaAk4tO
k4FFy3Sw8CSxhYZ+wkJY3ysH25+pMvxjHK33nm3eE9WNf8lrm1O7PIg6gwQl5D6uc+eolBkckKAk
vyEFYOVqsukq0RzsBm39boXzmTZ5ffJ9t8VI4gtSdoqUmkQfIirZNTCi9omQ92Enq7ZlyQel2y7d
8OyiVLjRrmHe+dKCN5URhtL5yXTJRwnmQm316KivIkA0msrJ2DQ+FNSwDUiumq15K19QM8UMwT8l
beRgaPfkyry8DB39rD9a1NoDLi6AG85tCxszbmh2OhOdXDoWzKd8TQixK579YZEGulCkSxrtY+PG
3SaOSsw7BnLEwkAMaADn6xr/VDqh/VKR59QXHIFFMEGHSfBpzAHTrUgCr+oGnLFlg6wp1OKhCxbN
CGG3wtiWbs6EyUlMtHGkQ0VmempxQp3S2t92RTAsl7WbQnguG2s7PYVGn55En/G8OW2PRO7zMjrE
7My5We45nH61sGAuo2S66uocxH7KjU/ZJeHzfndIS9U9+pVZ3QeuohGMqOPT8EgTEJ3cjEVTuQsr
LS4VbdljXhX8KOFVqBanGzV48tTKYDwpgyS5FqLX9wMrBFJVmNYqxvG3IbPYCkjGERongGtSvsw3
ObbBQ9uZJ8dO+scFetRFVofCywr2bXLquMieK2Yl7Af74lHVpJkU8XDPBfc0Y548m3YtcdsxySGX
K/Nd9zQHBjip5YG/B51KVExr4qUtbkIJrRwXGbmOLZZvZS2s23x5aOPkecKXtOtEFHTwpfna93eT
IQfYlQQPdHnF4nB9YuAGtB8awOX74fvr3x+1cv45dVTf/+Pr359aYgkhkh0B234TsPit64SkR0r7
PJ3URUOgxd2a7EtpbsZ+6GENcwUoCxoaknclFhSJgiLg9FGqup/dEEv/HESXsTCQo8+pmW1UtiQo
aBFdTLiDl++PeAH8k6k1+B8uHgkl2KmxfHFkL+wwT49R9TXso7a9bUCxi/qLIRiZOXo5e77hTssD
a+V5q0I8EnFfdOeMeWwdUvY0XQNBtUj8uznt/LvCQTGd+B7XSFk/2bjY9mH/2rjmcDSadDgyNxcg
nzLnvReKKrDzA5geiXf2suDNNXmdh0q04CaiB1RjlMLLO/j9Ubt8+v1RIxnlsK0BVcjfWS12yLIL
D0JWM6hqHrI0xTc849eL0V+ETlrzPK24+34AGYrHVtunSYiDFQbVHuOoA+Q/bI+QBqvMsW6b5SGp
m2YnJKstxyn++Ik9HrRTJSBz5B87qdrTfz1UuFz3KjFJcW5ULxbGKVI76AMEn3BZo41hjdxp/9MX
mhwLbijYRP+McShfPAZk3ASW/aJPWq2P2TWq8G9EWnVIcnw8QmZtPMcztss4AnScD83jorDpaGRH
I+hO/SSc8/cD65V4Y881VJU5zH/BK3YJS+jYYksIhwVButyX1qhKJsxkE9MOZBLl7LZ/MnquRmMI
clVQbD1UE0dUMOqW5e1R5fS/sinvqqa/JJgJOKe5mqYjvqdpmBjSOHeojOGxGagr7CwKHidUnCvZ
Mh2wMupxYTjZcvqop9QvWAWRggi546NmvnoNXVBEua1BEnXc0oBtGCUhITOu1gvzEkK9hAPx1LDe
5n5SpybLfBTwdGo4LMGfBS6pa15YvSbCqjhvqHMaCIY5EoQta/tjq+Dbj1jCDZqstVlA+/VAeK2J
CKJVtJR5EBfhl+T12ql4GlIUHj2DpmD6WaOGWeHriC8uiIxT3IgrP/ia9Go6yAmSfsAiB0XKJvNy
yE+asVQDqXUTwMzcFPqW3Sih3RFDjwpmZR67gBQ9geMiMq9MStZm5f1O/Jqepvet+zEltylIdUbo
RugQxmcxbYks/yEpiXrIx4a2SlhnZp9kAC0HBWSfgg1oiIm05y0LTPlpJwyUBna4ST8Ge2us5bnI
1GMSP8ZfwWwbG79oxy2YpvhF8M/YFLMgnZu8tE3VJj5XDgcdU3Asnd/CV0tq3mJ6K6KnMJVvvVOw
3c7kU6mgT0VEox7HJTbYleWx7TAX5VLceTFdm12QI0JVF+2SlJYhnzHgTqzUJBKWTa9rgB6KjMjE
t5uz8hFk61gJyFkdzXDePwmJi1405CUCkCywgDEOiWzXvAR5Ji+1RJQ3B8E2WS5JkqGdjyIcUSvG
IDxEsJdk8TOLrAinmK/WvduNZ7QoJTUpetI52uMOEJshMqrDCALIiK0lMKGd3jJDbA2jNh/DoF/o
UCWNCo7kC8LCB5CY+b40O8gwXRg/Db2HEqOO90OgGHf3WbsdTC9+tsx34fbysWjK5BkM8KmGOnxT
taRcI+icnqLJRooeDn9mC2o/qjV5ZBOHxMYH3887T5XXBd3O76JpbWWwzXy/ZHYRR9bTTDcNsIm1
UDUI+ZRHqESLmlG1U7JfN/4M1dmOpL5rMwPvXLZcTKjOdnEskqsaSgaXkciwiUCJQeE+HqO4G3fI
sBKmAX74IgPYD0Cew60evLuR9cYV2sV7YBr9pxRLU0u/7izjgjmQr77uGIdSB25aI3O2PRocsPHE
pPqVUeLa70l36ccvAkT7f95bv2+hlYGdbhjw3mbKLe90kWoSEgJj8/1pPmXVXf5qggTchETjUfmZ
TC2Ne7IlClAOTvhWkDak5gAvaOfutJ3rQ6WwceO9IqCACoQGA4ahDFVyEcsDmpBpaza0elgYge7a
0Dkato/XJDeca+k9KGRuzL5HHBl2zaZE1nLv5yQUQohEhIIaEkGZLh9EM79kgzE8cd36EiMYkN6J
wn0hrPDRM25mwqY58+3iy6+ePQtf12C31jEdDQq/pegcFw6lfzMb8LsgShv3QRmikhxxT3qR+ZqX
ARvdor33athRZSGMvVGiTGksgR44R8NptpW564PpIZk671aptyhEuiwnsn88nZJx6o5EqNAQMxck
x8eaftXJ8IEO0Xuc+3zrw3rdmp4dbDMdpa9c0k9kGTq/xoYwEc8BTDGxLUHHUiP8Qhr4Wrpejoua
gOJwKKZraOgD0vFiHdNC7hpyBp+iBiVXOAx6i6OZq/OssVoNI/1ZfPOhBPBHGwbzhREvu9bYI4Qz
inEkmb3Yt66DsS4m+hUqKDoE7HkK8qmhB+zFIBtWXiemNzBF8WQ1t0USaRBzCC7rJEHDEsO0BYor
AZhI/1Po1j6oZtQbL1P1xgjBkSzA+rOf4//J459kje18GxgCNiB6dNjisZ2cEc6SSz3Kce2ULyWS
PbghRDjUWkMQUtaw8Yze34cuXcc84dca3bThPIe2ZPMBwzj77bce6vwTAWjFmChm1O+X94Jj4OCr
xVbYuFdRIVdAn6n3kRHJ85hD3XfDyL5DMyLXjmMjVGmTZ1pfA1icXZ+NkrNdNg6BR7qMbgc/+Sxy
FvpjBQ6XyS8YIU1D6qnskRe4vHi2rjc//vq3//j3f/sc/3f4Vd7TJOJC0P/x73z+yWvfxGHU/o9P
/2P3VV4+8i/9/VP/+X/980n+81N+6F9Puv5oP/7bJ5uCmcX00H010/VLd1n7/ev49cv/+f/7zb++
vp/laaq+/v7xSbBAuzxbGJfFj3996/D77x9S2N9/3z//vOX5//XN5Q/4+8d1+Ch+f/w/P/D1odu/
f1jiH8p3he8LXzieS1j2j7+Gr+U7Uv0Dn6KnkMQ7EnC/cH/8VZQkmfz9wzD/IRyJUtRXFt/GHML3
dNl9f0/+Q9nSBJigXNt3fM/0fvzfP/2/vfL/9U78VXT5Pda9Vv/9wxSu8+Ov6p9v0fLHKVgNvrAW
+5PvuWr5p/D9z48rM7Dl//9fwFgt37S9xyBlg1Gz42NdH108/xdYBnM1xHOx0fPsrgQOyt4ZhnXp
c+T7waPqqF3xjBx0MyE8Kl8DnylcI2ziVsjPBgOVsHKFONeq5j5idLkKw7zZm7aPf6mTt4pxNs+f
vC80kb7J92pcdjI+N/ehprnNglZfyB7e+FF64lz5dOrZ2AK8+g12idmogm2vA19CS9dbzxhONsag
lWmy9PGrIXtn0RLJgESl/taRLG0jK0As0+6KsCBfwR7DTSHJw4lGD5FdfejsocJxEj0xOSMXuScS
MdXls+MzyK/aR7OxTlU9PJWdi0hf6S+mcYaBJ70jdbMw9edgVmyrRgyTLRL1pA3xOXlQwURTuysi
rk+l0BvTbq5RFO0jFI2b2Td+aa9/tIk5uNHsgKAptQciLx5UTynnMJvKJkQfUCfa9RgPOFdDRiqT
jjMg/mSQRgiLcDwsmZyIH6fkwIXwC91xdePaIS5rPD/ZbETH0JQmjTOKj07Hj3081ih7CaZ24bjm
4GAbadE7OIQ0lYnGjlYKukXQ2ZhZTR+JHmCWm2IsWQ/huoj8d6QAJOSYNgtCoWHKpj9t2563CTcV
7C/ozNDqklRErM4YMRJNx7rdpSZQBn/q7p00/xgaMnm0tdxLp5OXMxPu1BIV5cjnFBKDqmr3UI7J
oWhh6fnwQFcDu9k2RE4/OU0DTpvVcPhraBZargQzDTb2MM2R3rZ5irTDnc4ZOx7XEPAFXDUQccko
qFHpIz7PaD3tbRlm91k8vtBGEOI17LCjPnJx3zoU+tVsPzsNXq+kq5hO5CTeNWiHcRyrLVa7NcR6
zGGeVe4ci/mYQUnNiiJgscqR7y2HSLRzTXLRdJm9FjSeEYcXoyqopMEDU3AGGIWVEejZMevParFR
nZGtTCI7HIUvpS/8rY5ZicQ+YO4+JARIeW/kCM9nU2OhTL88Kyf3snsL8l7uRGX2EG3cDvI7dAGl
0z+eFao9U59tFs1s++CjFcjWZxuBs2P+QfLGxJjQGbuO3yI1v9nkhNIfzZTNxovtsfspqKk8oe4Q
EWn8nKx1sjtcocY6EM9qzl02h+GTnOhPZrpQgbBZFwDXMKHBgE2r3ThORC2igBnEgJmSeCTd5zuz
A3pn2hO7ZOSkSBZdhkzpxsk+fBduY3/pBDrtEMlEupDJq5h4WIwSTC2tbRY2TC9AGyIMAq9fsaKr
pYW+DPU4m9n56IzlzybIF2d3CjXcN05GTh551o93JtbBFSrIr1rq45zHmO7n8glomF67fZUfxjp/
rPuvMrH+dNJgv82vYN5gv42Rfun7JbfcDX/lTfFoeoDz2qb9Y6EyXFON3UquXYmTvjlRIpm5qujA
cvfQLcwqkzpALvtqI/lZhNW+DQXiVbmIKv01mkgIPO+VRdAWstNzLjsDb6iH8TxyzxiJWyd7ccLy
W1Oo8VHFFTtJ+vwyL3ciRNFM+Z9sWl2ubW2jeC3fkiajobXzZ693dqYVsHohja1Z1tee97suBwOq
DEqrEF9tjIcB4CNE0BQLfUGqICRKoqx89Qp2ACBeNJmElTqoOaP7wR9uCzHmqyToITOT0pUxaN8z
fCFOpaR7JyYkRpk0Nq9DNLdkbXwMbChvhcQI7+CL2SZNOu5g1IpV48U5lYsnX6KEIybMXpK4+WmE
CjIs7UrKxREXCZiWsq3PKpWHBllBXnRXsPivEd1VTay0ZQDj1iFsGcesIU5awy1GzmTJ9I5MjFdK
PBfRhVKIw1eSOfyTLTTRQZN1E3rGMajhmChwG21PivA8/kos51PX+jjBi9p5Y7HTRrCNjTla6xSK
2SjdYDNb9BVdDWtzNttNvbjeJLTpLK8PlTTSVSzs5UL4SK9ibgPYqG1SOWc3mj7tCWO+TQJV3M8E
dnnzKndSHyFUd6Dp3klP3IuovtJuBNshf6ld/XsS3ojV06rPJHhNq0hjR6ytoGBq6e2T2JewYBp7
ayAMPmQsSva2ydO2+BkYB6A7B3FBUEZdbmw0R9vKchDgzOFeoCa5GwLnkEfIcQq0Y0ywnNdgkCOq
btQhDa7aGxlfUL8SQL84B2zXBhSATGjlZjoGFMimiAq52iYKT2cpYAooeYlL771rPBMOwkCuWe5c
o0C9owO4z2an3xkWrorKReNrzyUnenPCBUn+ezi+omrFBG0TP52Z6dpwPch2/qmwdbq18ua1K4mF
Zq0qTvMCCDK9o5MXxiYeSII3iq8uGjXNEyORzPEehjR+tEsHWPD4UHUmv1L4GdyquwwG2k3kF2+e
HlGMdy3AgKxlA0F8wdrrmr09ZYdS4XWTbvk0Z/MVjscyvmWDwyglsJyT0fBdB/EXOSreBFG4LBJz
K/CS45Gsjo3pR9scdQrD/tIimsFfVYSFxQJ4OsilPIARQh0VcZPjPouXJp6+YoIwlZ3dxRhWA9Dq
HJ9iE4mQUD2JyChMf3lp/yTHhXGNrkQKTFtDq39TrdF+NTTfMiBchDHdQxDmKDsQ84Vdh16sGe9z
Z/iMM+M9CDMsBAbybmGSrZv1xLem3I0w6IMp6LmDIbTejIxmAdtyEXU46KXw4gUxDqLYmW/rLkcs
pYEMUWUxMkOF9TyQFpHXPtpKJWHzjE6zyRqiqCOOchESs7uMQVKy/rSy3nI/uA80m8wySM6lDhJi
NutfpLuUIxzZcma7XLSkRjbwAqP8ms4KdLcBRoNK42ZojHvmQ9eqmgz0Pl68wmL7WbsTiU4zvBJt
zmg2p+QXbABU6wfknb8HqjoC5eezr6i8sowES0cZz9gAPqlwg6Y70WAiwxTyT5NXWz+0s43Vfgw9
3KBSloSasxRbyTR5wmz2MDmLSc3ap1P+wb/CZElTPCfFMTCdJxQwiAJSTK8Sx8HUoQQTwtpT1f/y
J/cu19bJT8t3D9I4ro5HJH2nXMbOS90Ur4wzcCza7icMPCyspSoBXXfRBpzElwFDjxKqObgxWXsE
KbXAUzrCVwdAOhksEdaCm9Y00Cp58I+KuL3a89PYdAELYGKDRPyegmU6FoY4CsACG10L4uq6+Doo
MLNpId57OeH1lPmzic8LpVEpT6PVHs0Cep41fw3WeB6mR8PYdJ7OLlNDHRb1BpKUkMhbNOQwwcPn
kmrWlf1ValwwBiNDncdoynv6eiCVwDdaJjZ+evQZmLJUIBevtyQy4j79iBrPw9eRUtlXbHoHcuMn
HMfrdqiOLVFBjLazP+gUs1NW+h5vNne8gODOvK+38QSiPw5g3UGJmVsFId12YIJxqd+qlpQHv+qo
izrUecq4cxpeo4jJMi/yjWfiNvbthJrCZXhXxSOwgYKoozGO79yYhqcomdV1tmwIg0Ivb001Gi4b
26dCQ74tsSpyLXUavPHgZwsgdKEO/iS6OpSWaxwCT7zE6RQ8jEV14KoT2FH7ik+JS2eAK8YDUmHL
QTKVHbxVLmCFdGZVrUdPVocqME7BkLdrq+Ngr41W3/Zj+d4MzrFkyouQtPudzO/EfxZT9rPJzWsQ
FScVVWgm587HQgBUpReARFjKhhZQWNGhke4GzCdc3AYKaZA8ObM5LuW7qXEJsYnhUPPbpjOGquFS
ScR8djxT/XjZcMayQDBX15g4Z4uTtMx0zwAUfm5vmacQ5ci6lD6Wx76CvGL02yIW5Qb57nkS1h9T
KIaChcFEfsqwhwf2l/YLeQg4ku9FWn/O5Yjj3OaIjlIUlqInDpN/GfkHhrEzass+SEHIADbM/thm
scnsxslfXUdZm1TnpDK6BMujo3otCS4e0YFpX7MejDACu5afHwxT48nM4YdZIrhaxvgexM645tqa
IVIoYLNTHJiYz1o4/WR3sYgjlMs3K5IE7nvUrxuNxbNnh0I8xv/h7jyaIwfSI/qLsFHwhWt7y+5m
018QJIeEdwWPX6+HWUmrvShCV10Y44dsNsrkl/kSsxc6H77HhB95IS9JoGEYDuyBYaikLCRbRQX1
RUr/MlKQo3ac4dkdh1ePhcwVNzdo2HExdy5NabxUfrdufc85cEfQ4e08ufwugbGtC2IYovQETz3L
NjQlToumlfnagUXOZnXi1jqeSj9izRXfJFWhQQK3iNnLrBH4M13HY6zjgOPgtWYOTzWXyYKveaTn
2Lh9J79kxItgZIQSJ6CCJ4ji37U946PMxa77wU5jHNv5IOEH5nAy0yPRRcS1HPS13wxHk39KleLa
yZiO2LBgkhNkN9PHXigFOEzesK98ssiKBq7SHsDSUjLsSlI6FM1z18sdxlrMNR3+Mr/N4GDBvbTz
s+cM46OouMfk3trWHe9ytyzky3CIX8IGV3CiltFAOQaR7GlpNekDc81oAVW+J2vMDSof8bzSTzbZ
FtuZO3B+hO9op/AdBsjiffGoQ7DkbdgcatT9jddy5vHMaI3apa/9hLuuvRw6F+dl7p9nLrCCaOmT
7VqMU/LcdzQtF+RYcS3++klvLEPnUQGCrdOWAro4pvwcGFauZRAOXG2XgwVcWBkOCaH7PGYLQWkd
KPkWzu0kwTc2vJd65os6PTMrKw2Odo0BIM3cNVdZrjWQypcm8Oi8M4xrJ+bWb9s8+vr02VNaMTih
w1IHJwMq1x+vrXHgKAvMhwNMktOJ5nDfC4ruyTYeXFaYFabKzzoa7uYkiVrQptJjpYRSX13qBMc5
awjKbHI0Jiwtlk9mkGgtcCk2lhSL/Vqvgo8WYyA766Wn92hfmkV7zmwLrCk1AoX56eBRw4PBxqub
QFj05KEr0g9ckze3BgfYsDzoNlu1O5bL1LPlVvTDmwLLonvW9/9reVG6/5u6uP38+nc1cv7j/9QW
desftjBMy5M2DCrbMVD2/qktyn84Hl2Rnm1weyAgKvX/1haNf5iG8VeQ1C2D8ZjBP/df0qL5D4/3
s+5JabCKOhze/i/SomnZ4t+lReFaDgqnKSSaHh1jf6XH/yEtAgSPGwTstT46+bHkIDXBvUFs6h6G
fTPgHiHsYgzcLmumsrAT04sdcZJNC1wtspyh7gnlFKWg2JQbfKKN4mBMXXFvQ3dfdvFqDJtyWdq0
ARrje1uyK9WWHW4qM0sWflt2a89nBzGUru1E/Z312RsFcTOToHPPWq/dyqYFBs4ZNXVxgjRA9TYe
rpINSXNYLi6ddEVsTzvd7P+gk0XAi7zw4DaUoYxqOJuEeVeGNeSw57lVtv05SjIPcOSwIX7lggyi
Sp3tUCNLX1wy1zI2QWgPABXFcxUFipLGIT9qcOdgjpFm7FuQ5ebss1eVFRN1B65POi9wxcMopPaQ
OCGDgz52yPZ0l5EtzjCRUamC8ZbVRAlyX2fsSByhrRqzWYOwIJJ8l/imwGieLDU9G3d26yWvZVg+
zZETWx/snYFhyLRfo4Aqsb7De9jQRE/tCJdpjaqkCsuU0zDoaik5a83UPGPwDIkOpXJZOpQPQqE7
emXwmKrcfGp0AMaZoPPdxibvNEb/ONIEwusBxZh4DfkG8TZ4bbTJqEmSUSLRkxz+3RjwmjSKDe6I
5InGVniLWhCcSk0Bm82e6kDDrIse2nMz9WYyt8IndrbH4DMZw283sQXyr//gzYUs0gcyE1aAJ/o2
fQ1lIU6mCz+ps/2tSPaGS4QGz+bIRp5Nm2geHDkdk2kdG9QwdsWaEpBmk0n8db7Hlb931PhdZLX4
aup94PAuDCsi4kPb0s+Cf+Ggs5tZRol0Eqz6xnGXVaKLtU9niSI90SbWZ8D2SsLFfWEplzhs58Rn
F7/w9sye+yyigyZo2cQ1ZCIc/952xNi4ITAdbVsvXFmo+MtGZNw4wc/zIlAokGQc1TpDw+Td/lil
0A9stpdiyg4QDcLtxAGfKG1NQC/GgAt0mkYI5sJZlaPMq/Tk+Xm9rKA823qrUBeKdeTr0alJ01VG
xcoTtoTgrqMTzKPxO5TPY1wVG0v3uEWmsIZFdk0S+8MjiuzRGBbXg9y6TEbZSsJLHuNZx0so1rFV
YgKKwruiFhu/r90s4ZujIGGPWIYqKJ5S9M6dPpykmqiDqCmexusLZt8Jn9qsa+EHWg52uix6SpR1
sHSJkQzIS5YphOtYfGtKl9cy98V1eiQ67h1tjiB499qawWxgO0B78w7AUQ60n3o0XPoQQ7hEbZw5
6t54nPsSElzT+Kcooz9kbSg4MA+1w9XOcXTiy5Mium67h6QWJwpnxJ4CzNuUEnQK0/4S0fEMucEe
yTbfCobWeyIUu9wOEDgiIk1VDG+PUQiA3YDQujKml0k0XNScNNukgj5YJEQyXoLiS0xWeCSac10K
DTwT7Q7h5BF5oiqtcWVN3E2fIIIE3QHxj08vmGC0JY89qPLzGAS7qLUkaTVEHFswwGQi8eyLDjVP
o6GnLv0fTWS/vdvm1yh134WKjR0eNYscdY2xj6cRhaJ+MwH1HVOlnxxJvYHSftwEyFA1JavGafot
l4RwV4b9jSNCdpyPnYUXCiqX0hfmP9O+qMGjz1FteiSfkt5ZxLj+isizXrpIr9dlyFV07OioCajW
MjK7ODZTRrilwawyIjgETX22WAVv0i4/eWbTNeEmPAgjxvrOi+tz49E7C1XQLQsg6ZGPR4/yvVgH
SVXYYl85/k+Or0O6EMFaZajtOFSvo+SuSMbvTz7HRkaq8GqmuocxRCXD6hTtOJiAHY3sG2VboHqi
Y4ZjrUdosjF58Y+qVRVlr0La8UcaxVj8ObfpOuQ0Vlp3Rd5GRvqJGjWHItuAxsk6TVY54v8K9C81
XuNpavK9AV1OTW1Pe1hxkrlKD0Mmu0MQgJnHm3vJmHhZQpZbjSUXQcW2s8PfD2GLsO5Gs2yY33lx
mjlsVKuDGUwg9/z5h39/ThupuxiaSSFO4w6PwuZ9zLZxZP8q1d30sUSfBvW27APvm6D+ptX1j0ao
P20ejtcQ/X4hlJgFJ4Pu4CY6OBTaLjhnPrWDb1AKg5HbxWCzn4CU1t6MvfPZAMBJs2/Obnj5yW7L
F8SKeXTq0SfJFR8SqLAzua/YycYsSRFrfwT+7iXrh4upk4pvm4YLUx/Ny0iKneFY/UNghAyJTQ8b
QZrJz+x3PDH3odYwS1EddmoK0IAiSKhkCP11UOY7TevkoUtAETsg+Yikh7AgtGnTJhjYJMzRlW4I
TMJ1yQsbDO2NQZK5qwvzJUD+WIEJ3Dt1OK1o6Wu3ZgKcXTbT0ckdxJtktE655+59D4x0mKCoFz4X
K4eta0D6I4fnO4eesGcS8OrVlf4rW4fpVdWe0o5SDuCGtqnEPtDMTZ9zvDYnIp6ZAu4Y1gSfW1Wf
y7p7L+oapdPUaVSAHNimVbfOjiRFel7kyWEhs7BqMr73u/FuyPLBMihyzunQIqFuzGjgrL8nfnnr
ulS/Q5vkUOTTUz+gnfrdFO8QnbYlIt8p7PQjPF2utq5VHHJpLiE/m1unbdGTMh2UZjFwpesRW/34
newxVzWhR7uxhzRZj7mz4sGJtq7GpYX/lV6CauzXuHHZYiS1Fhpgja0hcVtHpPVyp/WvqEcAmPFg
RWOpXya8ulsNQ6GXuiV15dOCfMHA75ELNPDJrNH1SChoK3qX52pENNaYaYAfuNOq7Xt96c/wSprt
ucAbCfQ+xTByjiOpmCGT4zQnT/QvwKuKvW+RdQwo0AtHrQeCNDpHMBr3BCYy83D2vko67ANjfwAk
tGSl56JWmX/61qdfGz/RnKLZDm0GiYaLXAdl7hoMq3ZCwVEZ4mhaE3ANSmKkmYWWJtQ2qDiF+OD9
sM3WYiVo4XTiJwzu+VZhPl4QZDBOYv7gpY8Ajii6z41bWbZ7Au2YtuPhOjrTkzvaFINOjJXJf4Cq
rpuHrIvYr5g4LpIsfRgq27vJeAdQ9cNLRMH6qd9yzfzRElAHraiZGDM2Y8YXHOH7QNUNXLxSJJ3C
Qp51UkPbtOg2GtbMj7inNp0h88pvEo9tAaB1FifhWnVFTLsQ73THZG4KuWphR5jb6jIdN7ziB0fl
/bvF7HU1SJsYIka0NavtwRcVkJU17nTmGgwRb5VmyGWUCkjYev5cs85ahbUz0976TopfbjkR7llA
e844MSkdn3M092vhV8MGPgmpLUo8DFLKmHqgyft0xE36zDZgNYVa6+CcyaorJW6xTKdda7DoUtdj
PuvG0QBNtrI0dhr8eRWU7/alnIrquZb5xpya6KwnBqn3JfUwRxxDHgHVQt2kEt86UpjM4ClnA69c
V9OC7TaEUGJP1Rtb8ztE+7vRm9PrUPt/KFFexVVnbeZPbFYLnnNUNGR9KAo6B/BC6+/Cz4oD07Wl
wzxxYXt9coxCd+sTlFwTYqhwsqbfnbKnFXMrrwMwaUu3vUpt/FKzWOq41sKryNn46FwV9RkX5bRy
5V5NjH6LoSwudP5ZO1HpWzUXmFdR8pxXCNNTZqwMGyiiIXMMDyAS9i60lFzzmnMSQ7aaPDjgjdXY
O4nutm4Qo5d+XqZHByr9i6Gx3umFbp2F2TU7DiH12kGxb2weVbNj/8Wx3TR1++Jo3rcRI/bgUewG
XsCGxOw6bsjqdPDgcd5iu5xo8kGF0OWgv0FxRVvyTZZCUWxLnLBTy19zsN9uoskmPgF4LE7FGhfN
eAZjAYGRQF0R+F+Ebd9zaF6OY2entKq52XAmJznH/W/uCoRPqC3inhWaY9i4a83NwKY7EF4y+Q4w
tiIYDb25p+wNozkn+q6k9xWB3ikfYzmY31EXXikIk1scIgWjd/Eg8y06B50MTvXeaF7BKEXh3dS7
d6XK9N3My2ktbEkbnCR748lJLIcheg5UeHNGI+XOBFPOxuQZBpSUT5N6MUpbe1A9lmLOOl3d0rU4
GdWxUvHFy31nN2ishbJifpSFXraaEXymDhEqLxv8HbZqCU6fzAKeIsIk4l4uzl4uXpUepVtXSepT
+4UxH4EHyWLkpPm7T0UYButzmIUvVsFlmREbiNuAjqlMEkQbSFwFGC2gh+XTA3ClS5k4rwbmy4fO
FMM+ywO8KoiERTdpu8qrrVX0mDITX9QBOhNO/VXkJDhYm2wZhAWYAiXWkSyJHiTmq5VGtEHkhFwq
HhMZoryKtL3oKsMYTxktONThs5vEUVUxladWUyCn9hTTDfUZEwQuxnEkUEqZ5DRE+B2BeiWJxFwX
q0NnncKYwpOhjl44uBO4x5t7kgGX9DgkMD0mKKnSJwg41pO79islQMUF7baFTk9I4V3z/O7G3MYw
suFB8Lj0zRiczbKDZjFRAek3coIAWOvywRvgeDM+2Q9dRcxl/iUtEf7SLbEiT3mijvr8YQI1YUxe
fYaUnU3+ptEzbWEF4ApKH3qLh/dv28uJY4PqKI7NLCCzTfYlzcY4cv8wbiqYAb/BuMojXyytQSvP
acAmFbkYP6CS89z5vgD1QIMD+eF1mVF7ZrSDfitpl88d2FFFT0+umR9i0ZwNezCZAN8zMzNOVjW+
DjZ2aBdApxbZwY6UuHcTXncSPZQVUOx7S8/H52YcPvCYestkEmqvbD/deSFxBwrHGbpjYe9TOULZ
oKs7SeL4MCbyVhBTzG2kceyCT8Apq4P5AMCjW6WS0mIXG/ajsK2aSPNMMpC/VlJXywHWI2bdAftS
zT3XVoUFND1mrJTMtYK1tYhteL/GD1q72InYffI8vTn8/aB3/rXs0aOjm93F9G57GZasjoNnb5Bg
qsJbaaxhrSOqNDK6CCfv1nUxm1KU2WFTsphXxeFwSkJED70ANmuA9t2mumLRjaZngzcyFUbwHJMW
i4J1teuxeNTiifBi5jCfLiviyy7tK8Ck13Gnbw241kuLWc2ixAMO5YBO2clKP42Bg62jvEfsPb96
aauFH3JCJR/B8beYihV0SObX5bgElnvQW1ctDE/8MEz7lIpWJ+oZ0lMZiIxZ/zMvwrQB/KkWJnm1
m003RF1O+t7ibcB3LhjLY25U5UoZgDSAG6Z7v/DX/pjpu7E0OlpFxhN2ftzjmOTSHBylVTzamHok
GBPAsXTpKp60rBTPehdtCgV9NdeSehX5Fvmn/ofPHe8Idh6F+bnys3Jfm1W3KEdnoOAMHY80lmfo
6V3pc0ACzGYnv5vOe2dMDRXX4v5kOdkRfx/UoAJHjBcGpA6i0liWXXAx0qOU4EkjEXHU7uTZ9LnC
KMi9muW9lMN8DeyiYD1oFzkWDxzMtkYeTsvBYJgg0+wyhvoFzCNAClLnE6+8yzl/MllvogkRmvlA
0wx35HqawPv0G1DUF+ZZGKgABcbkzZWMmyb15M7NMgT8+V4octyTcroVSGMo3nSCBqWSdAHg9pqU
e0lMtgj0ymTHd5uECMHNOHHzbYapHMeDluavZEQ6rq/IIPrAt46ZVXu0x1eoHzQWc5Og22r+rAj7
YSYIyXsW3UPR17te0YrYhNmzTCTpaRJWBzUMh0j1v2biJ78B0I9s2XU97ioCiwvV6dAuQhrUKujO
XQTcMjQlXQeKfX+u9s6cc1n21SZR2AGNilTWHBRjzGWDxA+1n0g1QKBrTS4JUF9rzbZvlWuuvajQ
sAX9kuT9ZVfF455yecjreb2lAqpzpuemmK6th8EAPhtAfy537HFrOwl5eF3nLHoJ2YB0qaixemEp
oq1vIGSVOR+Wx5uTc3ER6PqrS3VDLB4jD/Z2G820Cj2Mj1NEkiwbye+7vX7p1PBZp3cxPkdYtEs9
ZUpkZsFxAI4JretWZNpzTm70GtDAQI0GefQupmqjjbVTFJEyMZp7mIGqxc1zM611j3+HZZtSksJz
5hYprvNcvxk/1WtywuMyjTcBuVbMKzgGIQkhpkXdUbnM4CPHr7mrtRc1hIySGel5nIrX86RIRdYl
l5BNFIQkQH80Z6d/tJjnn2e8IROrKVRACngACBKNlqDNYOfSvkHQOjd95j0eAGBge7p9nwoMsAER
snU97IeBFmgLNtMSnfbX9Tt9LYZbZxcBXQH1BvaYeJRKP04tzF8mYYyuxWswkP6WqEQ6oeN4qn58
N3+e4Igox6g/Muhd40xXMYNfn3zdIPy11SgXK6iDnJT7LbKyrQEAgqndeM0h1dt3BINFVJlQGLp4
n3lMd6WuY0PRj1WibdPIeMssZl8Fk/9lqRQH2ypdxWyGcd7jixTZPR7Gmxa6F+Zwayvmuz3VzAgb
kpa4NwodsBRKVBg203YQLBBtp2krm8QMkZOEV50tyhstc63BQQGc0K8JGX3irrPIeX8UP1mDWuMF
9Ztkw2ZIcG6IhAIQ4g9ObUo5t/fe+AO111n95liuRmwmuQWQmXKdwgFqWQQIJPlb12W1dqDQW6lH
WU/7M40aF1ONmST36Is3YQ4OhLZvxi+gjrx/VAbGM/PeEHIOWRaslOhwq4x84XboHBJGxQhmGAYq
L72AwQPhzr2K2o6vsLfe20xwjJbvxmjzOXjxx5DRXZqELFlUAbNLnELtquI0Wtsax4fGbx+DVvF8
+U8Co9BmQlZyBKFL1YXnIB3aB+n5L7w58MoF/s1X4j3zSEGhih6NmXmtDJ7HIt3ahXdIZkQAmZSX
SHCW9RP/6LTWJnKmHRf2pVthAgyn8rGJrF3az5FkqhNrMCcOmljeuufIxvMbSc5ezEYxIH72cb7P
TRjQrNm/OZSuRT2zJbQmyTEwVIxFPqN2ImMcP9dW8cbg61xKfs/nIVpkOlIlD/aHlYoJ1igXhbFA
3dazWbUCQpVx6nbd6OK37KChH++JhrpM8D/j0r8hn8OWbPGHbl2XW3tnT4Cy3fkU6X8wTF6gwt2J
xSDtYhqfioaTDmJqGTxb6fATMDth4Mr2j4i0j5vmOobyxpQWKcdk2uD3BEwsXhyd5iPOm8ahqkFU
T5b1Wffk16pH4MG43JL8DefMZ8VbYM1hmUIUTz+0Qf5K+cIPcRv809lwFZyy1zaBcNOyVvaQkgVN
D4iXilLnc+BUV33+j4XFZ98r/ptK4IFJgga3FvDV9ps89q5P4h0Z9nOWpLCZ0kU3pDsnt4DbK7UA
L3uNOE8kyQdewEOmg2rNuSnyvr2acPknikbbyUe3wACbUejc1YgPnRvQY5jo+HRpjY7Gl2KYTjH4
drbTl9CFio7nnjaGPSbsu9DMm2VT9pLRj1YP46+e/uh4Fxemnh2clKhLyTEbHN+roM6vKPmWBWBS
4dvkfN9G0Acuzc26OvYt73EroB63wmgWzJ7WaLDO1AAwvypusOgeEDjGlZhDaT79INwK9JmhfA9b
PJIhZK00fSuHhm6CKn+WBvtbZdBh0at47ZqA/ypzKTleLfTedlaVne1iI32W1irjAJDMNgM01z0z
0+9xnLvZ25Q3kk9vWqe/aJBbMPEipKIYjZ7wNy1ptdUYwT/UBLHlSsezaECXCKY0p+6VeugaZSJO
HiFABKA8LG8ZRlQ6m2g9nZYcAOA8SnyjYZsEVOaKu+NhCYbYTQpUX8aRseZQNg3Wi1OqLZ/1s2Oh
UxmVuktRvzVmew/cHmWqnQVJWrlqVsWSL9cJ2i+zJNbvd19eqk6j1t0LSXAJrhO10Dndw7pDKxf5
cToxGgxBywlfeEBFhjNaaweDzBi7tzEENpjmf9zXqNFefKVfR4PoBj0izN0KeKjMEhaNduQtR6Vd
fuDgAREtw9wAw/oPYtJJT2nooAFzGK9Z8z2Vfb0EOUltVfpV8JQ7rnvz8Q9UjfXT5fopajknKnvv
4pde1zG7ikkwzwFwnJPXW9gMKyCs77IA40wvubbYyfPYEusU/lNuDCfLZQ/PjHkiOi6LeckBkvot
U+MzLQI0v4SmGk50kOLuqdlucG6XOO5CuOPFvqnLrd7TvTtoZAUBHL6JVn4HTAjxt3YOXpep437Q
l6esJBcsefgAZd/bwluRbDhoXkI/8OidDOrxzDYlsKwY9Sk3BN2V0JnedS+giH6yvLsnXfY80jnZ
S1DK9SpuxhOXOvhc6YLZL0bZ0ln7ETWjJpuwPV5qT38p0v5umv6TodeHnvJHcJTPjZHthFe+DTOH
gdvEQo7yMP/hMvJ+gEM/mQRTFjG+OJyptDH7N0xoO6yJRMIDkNrl3ZdA9Ow+/SkDvtfMyiPe2MDG
8knS1URSxLS3ZuSdZJ1tXWvXhAYxjzU4A9Zx3oEMk7kaAiaDJI1D11b4ZVznu+2yvelx3DZbbT96
KEaD7m51iMt8rT5uzr4jBpdO12R6iszkWroU4uWK/3wqUXsFqN/RYZOMOBsDZCd7sNUt+a1RhblE
w5kpXeMLaYeY1hf0+b1tmc+B4752pUWcBA07TZ6LmNSLpRf7jJ4ql2qf5SQG5nX5R+ZzdgkL7k1N
Cv04FaRvx/vU6CuLe1MtDIOBq8eIzALmg6Zsx7xTm6o5Mq67mvjyEfgeGgYUwq2vUW9/K7gN6yHX
z3pX0Q/aYq2OoAPLZTD0G996d2Z7kjtktOX5xguRfI4d3rl1iGDNh5O+jFa4P/A7DuUe50CzqEm+
rm2jaJYjd8tZ43AkFrEqYKWayWdQip5AVZzyNNtpuLvDeUaROm/MFN9A171xeG62UeHvR8W71i+3
4aTd9MoMWHB55SsdaBHERrM06MuLWAyYjL0FH+YUFmutKQk7Z6uy4PkCnIr5IP0VYftVAMJvJnmW
/XufO6eG0MGicrKcF1kerDnsiaDGvWwPrSlGxJ5O8GIeEA/OQWGfc/2beoI6IXfYFC2xJPNI0cCG
G+g+YTEUjriMUX1N87kqPaLepIkPZT7eY0xqCPo/7vQIsvho1t3G7uDAUWwQIDEDeAK93Xe3fMYu
uSbEXUMP/2iDOtCfdSlZsEWtPpDXWCzC4LlGtCy7ctuWUPknoBz9iNaLMmIsgmc/66+ScSyceg6+
bdPehadAXdIT7s+H5yDf++l7H4sXq4++6CX6ncb6XhBJI+rBN6tmPOqWdH1g51kWFOzhc6w4yhBc
odzb65kW8qQHfnJQNefwtj/pLmFuq7oSZD7lw0/n75PWvg4xh5MseIbsCZYgeKREFKt0jDLf+WhL
BUcNidCjdDAB0Vec2d9jIN/6sD3j3+tOA4jFBObS1UJo3dq+QXnCZJ11p/kx4JUo4Zw7/LH43fj/
Fx1jHchs44lvwz3NKNGK0/7DSIsTU7sVOsUiGZxXZnFPtIYPk/aJtIsNop/WEMWvLSp30ZVv+bzI
mM64HfsE1IGAbYDuFUwvxpRcGOO8CNY7WhRB0gBwwInxMZqzJbM/TB0ND0Xhv7sUWSwcf9fP/Q/Y
qs/DYH83PTUbUX+MosTcVqqC8pm9c0oEmm8GoAtKjisajt2lnkP/tdWmRqANcm81juRl3Ylsm4lD
wezeOKoTzuJL6nz706pMsjb9rp25oZPJehgFJ20bOeoP1u8bafRLJuWnnvqfcgqRZ6PZ/IO8X/Y7
6ZEzxonf0y/pbQWHEQfDm6gahv4tVYrCqDdkPs9l5PzgFP8FP7vUbI7rFe1HrNDRc0ekGOf8pOKT
ALqyKGqdm1XnoguZ5bBzLPs1sL+Qxl4YqqWUmfbDCk9wUjebnPewO0SXNLa6LQEFDW2GSstRcRvq
0l0YDVerpfwnI4BcWMMOJiso3Lazl5E7X40iMI+9y1FG3gyV7vWOTYt2KRusyL3u+PyE2T9gfliH
bYtX0tEpJhsYf9hGWBwc36GYc4i2SP8PnW2bZ3CMnM1TjTtrHrHUUTKfpu2MoOR0XipuCxq9dy6F
RIzsURuw7VcPE4vSADckt4Ap53WOXWyCwlz44VefjMPF+DMYwGVGR1nLKZQHf6TzLNURQUtstKX9
mTXrDFHaYoC1xB1uLcoe9riAzjE/3W2GY1W5Z/zUcPo7mpdKvCuV94tyBn80w1ijk6jBwQ9ov/T/
2iZgOuhp4MORPHmJdyELYXLExALu5lQmOBryD25Hzy+/bB8hx666p95prxlWARjm87ZWUl6PDDCT
tXB1UljAzHhtj/GFc2G3yBgssorkbvrm6PY26jBf5WLp4FJSjb7OVXMNTYdkGu19JqhhqpBOngmr
euCcPcTzmzxly6WDLj/SI0MFioa4gd8yoBayioxNpSdbeFScecRW0xhQQxSDRUrOqSs5KBqjt3jX
H1WAxpQsZTadCJOde7t/TTHyozdwN8N3Egt84M6Tj99nylEUGNPdhBM/egz3raxRC2zOqCCOXtZs
7ddBxvsZxg+IF3FLMHeSgE8JxXCXFz4YfbzodYyn5O+hxq/Kt0p2j3nSvE8Fp7mhZeHv6xFD/7hU
L+ZAX5Y+3QWy+yAZgyJqrQxaYCGTYG7nLtlZ31qXwRhi44yK6u64HSl53VkZrXgHVveRNwDKh5SR
XTpdIrP5ISf4Ao3l5PDVGp7Bp2O86tG0SY0G0sRAxnPkndM+DAn4IaPIrK3D4y5cAnYxZQ8N3V/e
qD3ldO3IDK6oBOxPXhdbCheN2OJP0RfUGS/mfMFPiuQR5XhJeHODj8Tb/F3/NPx5KSVund9caSKh
LGWAVNtOoO9myB6YaEmgbtlaw9m2q1+LYyjH4xrUL2kuMTV3/CzuBMULeSPostlNAIAjaJcFPL5F
mfifpTbfGeyaZLD5QcCI+qaYmU9c8Igh31IwxXnH5CQ0SftHVf5jYtLEjTorOSrSWJLvWn/EeWn8
miN5GdWNAB5T8tyiYx8zMR0gXr1UZIqW1ZxYosTjABtwCzrynb4BNjhqtTQcBwJ271LT2rsMcd9l
i8bE6J0WZOwqrmF9ILmx45Ujg0RNpb4wK6Wt5r+XM/hYEIA6KrITPd0Vi1BGHDa43vScbJET14VB
dAhM0Heoqo/Cnqhs4tIFjbbd8QluwVTaW5XKo5fb9tGLyJgFltMtaa3N6kNDsC5lRNfWc5FgfaAw
5mSjno05d2pS6m+ciK0DDooQFdAI+33PXc7GXH5MwdCsOIlTwWOMsIm1/kQ/CEcelUyHNGmmAyDe
CDMkUUcob1ivsMnMv5wHwtp30ZuKOFnQLaqvPJCTB+oBGUK4eYiFo+LOICRLEgyJOVPV1GtsZZ9a
4Lnrxs08gTU2p83BzjBROubb6CmCWD2kDN2wj3ncpdue69Pfr+jvh7hL+nWXxD9EG8Su1gm4zl/y
vz7A8fzPn2IRRBkuHLCTeS+QpWxx6Lje7sP5ixt91vr5w98fkQShUaiorZ2mHmwqLw/wvauD4Xbl
4V8/TdkZwzoud5x/yRX38qkM44Sg3cA5IeEQbRVk8EJ2iVK0L24dk6ke0TFqZpF+Q8B7wZX5EM7s
v3QiwBnVw7cfoi/ryN9Ld7r5FDgsmUb2rty2Y70xlFYdYpOB/t8P//qpJUBWAtDh2taiuPVRg+7c
EptkpsaDCJhrPjkETfnRc7EgvsyvxXbCOebvb/z94fQwTC5r3vx7OGSLf/6Bf/00cm0en765j8X4
6dXZsUnSfhvqnmIuxDvsnz+SDhe6QSl/IVOCrK3+h2sQNq4hKJhgzh+s+YsIRzIAXTMYPF5meqAE
GKEMr25m0WKUyaVVFuVmDK0fO0MlKvSEshEa0ktjKA5q/uBEZXEwwgeKWMi0Me8ycK4OhOV7eajc
CD3YIsFqY2mK7GI3TNGXn4rvyWHAUQzD238wd2bLcSNpln4ilAFwBxy4jQjEHsFFJEXqBiZRFPbV
sT99f1D1dFeX2YxZ381FZlJKiUsE4PiXc77TGUQK0RjRmaOnrUgHjtVCh9RxdkAUY9JpxW/R0D5n
sUiJ/ix+hUt7baM2oCkiJ0OTkKS+rKFvz1bnBTlukHs4qn305eOVwnyASzJxGIgR37ivHTmxYXJZ
X2B4TJopZeSPE4ceC2iVhc66RT4nu2g/y/iXyYCEuCOn2zWEN8SAVtFNogHx0ssA7eKFlemwPU1k
ieyNiOG6p5kalWMT9Haoie1elp0r8f74XtyAirFvXj2evKFkKaB7/cDiEqews7DcClBmGA+2J+uP
yjdIySNrYEKzgu91bA6MbbNHe+zPkzPvjVZ7RPdFEEVNFA9GTO4nGdRIewdWFoYrTpbBk6Soa+NI
OOtHqIuccYrHW4Bg0PUrFzXO/B1QRnHVDrUWaUgDWwxSpmJpMqh+D/NE3nm0gxzP+j4olFHeI+NX
Cvdy2o90k4Hd2erW1OYLoloqV/E0tnGxRUxGrqeRzyfvk/tiJd4MMofTNxslzMq+pBkvfzEcZDW2
sMGNq7a+JGj9mtwQp6yMrKthy5Oa8IBrsxv3Ncy2KFPIlBZT/y4EFRNk/GJvhSnpaNr8aMXMPqDu
Pywzt+kbpwdVdYwzKS94hqgn7WUrJXedK0iICa5BnTS1zrmuLSi8AAKpbLTze2gnBsg1++8mQi6C
fe4HN8Shmbo3fFS4IvtcnkheOTqij78hxOwDARqsn8hdNdBfV87JsFPvG4F4+I3g4yNDrY9qIVNq
Zm1IpAs/suGycMlIQIkKnTwJwbiT0ShiqjaN7i2048in/BlMeXX6/jSigXxEsAqTdjD6k8qQ3UG1
87rZZRoSJVj+c/9aokxjEc5MynJxtNeG/ZlrU4GtYjS5GOmlWtYgR5RUDMwj+6mvl50hVXZoo5k0
XM2fAMaJ4m+cW8hQ8qS1Kh8mm7BnONuEF5Bn1LOKe8HHC+5M5AwuDU6VeI6re5L03caKTVLLrDC5
uPjsibeW9zIFvJbF73+viXnBvWDRzB6LeHkC4IaTdaqKF2ixbxHpuAjdsQ4zFyJAy0g+rSlpPpKy
OjdZ0TxERS7Obu3CBc4yGOipLfUuQtiwd4vBxZje8U6SA2WM8hcLu5Q4nGXNFJ1y3o/8yMGBWHkU
1e7vBTZU/qVef9AYdwAL1hYFNMJNHgjiQgNG2ogDnK5xI+uhNwxmPrjHdzXL+qptnR2I3vLm9Eg1
DNSVTmwjX0irN6Pr9zqCRVNhSoVPjEiKGEremQLsn56j5yyPJs6QZDjaDimZc+Wv5Kq0OJAFIxH7
puK1I96cAU0/H/HMWC9/v9lw1WcAgBo9rJZ/X8nQ5nECDWVPzrh36pD8nPzK078JLaGqVl51Gypc
aaRruCTCFTxZKhDS3WjcxlK+eiS3YpTgVynevJNI9L3SXbLtllSRQscgvg5976o0qEvXzrOrnobH
xhcXlfA7kYUFK/Z1u/v7JUfRoxcCc7EWPNNeJWv2daztoM96pgNdfbKc1n9ou0kjqqBfYDpZXf7+
C3tc/89PsjCPD7BNh1h20tNgp87OKlqC0QFEXq2wphIk4huTSQTZvAv8RlF3suJ+A7VOgJxxGxYZ
XeYCk7g7YifI/pJrZis+z8AOA/Z/W0FW07M9JD9nDrcJln/WT9U97RXIFVIteUDp5zp+n0CAXJGz
k1Int7b0xSkKG2SDEy782hNwW2bzigNnD04ahKpDZTw3wgcfx8SkHPHuifVm1KQ5rI+U8xR7NFU6
z/ctWbHgAs3HCmOG3bmcZJzUUWbIuwN8q9Wdt0u0v8fTpJ9Z0r9poEhbNbpx4A3RJ+tGHNpLSmgQ
/z4sTIFPQtXJgZjkNfWdVI1/HmKYy28xkoHv2ZOy7XnPYgMkhpHmgLtR4CUtc8hp/oqrbsbkCU5l
SY66N2OmBOIztUefFrFjuZ+T5cmo07rIzqphT6acCNY08QIDNYumGHg4vwVu1H/0lvJNxMUtTIiN
6RPKdEdU4uTgaD1onZOdmTXVvedh0JNacOAH++ra4aFIhX6KIqaMf3/40hlOls0jdaiXZ8R3yV2Y
3S4nfRK+UvPaj/WfHl2/3RLnHk6RPImSWIbYsrivM2c/AfbfDEMXo8SgHYKBQeySkh4YfKweM/SE
ne84BHY78sN0yB/pQw1JFrofSET/YRjFJ1Cq4eQ3hf9gDwMzXget5yqjwucFIg7Ogtd9an9eQ9Xy
5lusi+Iwzd1XjIAQAZ7t7uum6QE699QhMWNIOOPitcd84HasEOOuih+bXKNlCiP3IIdZ38i++jbh
kojybH4XGjCdMEx5QHdL5SOjNyPGDhVlI1QL90Xh992XY95dvabyCXbk9Xcnn8RuSXczJe7Fn7nh
/z56vbTIod5OZGd0qBV73/lmds3yUK70FDviL/kdX23OHPeYiLUQQrz8JLosPYdC47oRSxCnPMcQ
fd69PFOfWhm/6wPOuOw9Grx4W3eFehnatNpNi5c9DMiZrBCsxwggep8uaw+MZtiw2ANZluWeuG6Y
w06I+0cwrVsz5ArheBwuMxrOTe/MJ9cdsycUNAhlcvL2OgTUjHzjs1y4c7pcEeWT+8Md9Ll/5QDP
zknj/fz7q5akq33iReVtVN25F3USNNaidtiW1GOqTVITJaD50SWRWpr2z5kPxqz45weRUaiNBJNJ
5QIH2Ha7dwYHoC81QnaekGVQNiEdEu7S839/ZMj8ymU9HJomGo+GquxbaM7lPvYKEcA3wdZPLvAh
JwHrPCk13ZI0Z4XVkPsCU6I/ukIm+wzZ3XGaXmwUCEBiWMAkIhYHmGXfS7f6qWhT286xXtyhwYO2
NpSjNltUwbgYltkuuH7qP2kAmDx8bvHGMgB3hvME/TEZVfEGM6zfLCy6etNO3pcpRm/OLg8G4L6t
ZnkKy8jY64zN6tyYhOSNZX9fQu5hq8OQAH8nhrGQjlOARPlrzNiGGWkPXHn9KDKH75XD7GKZ6u7g
cKDBlod01oz+rrSx3P59hqTcbdy+3QxJoWA0DtbloMkXuxBrVaIqupNcSKrEOCUkRNXXZS7LN0v2
0OlZ8STmpPYtoSo/hLqadTd+AGcgEKaGzEu49g+PBv+N3cSzMU7uD5e+RvXES2Rj88ZMywuk0fxU
wIbA4CBanvIa2cDkFJ9GgjBN4m8OU+O1zRn5oHoe7jb+CNfN+nPhAMhCCOX+GEfm61HxVhUdbHks
gDKt66tne9FjhmWUXZZnPYMIgw+0zEHfd9bnbEA3siZKOFSN7/1axyFieGI78AOnTLwj6cL6hmQp
3hkR2uuZovkSrf8jmXzUbCbRmirMhv3imHS2qD82g2eWR77Bb7HHVIAZg8QcFj5IUumJW0BKAskR
OIVjYdb2ffz4skkPc2X9dK0gN23rZUBu6/dOvv97rzBi7SjOEjJjembuAh7FVFFhDAYgpmzST44W
HwgM4x/lCjYf3rsE81E098RPVPl7uyJUWOirYyWL+iG0kxsi4x+utt3fDnRaq839jziaPhZb/1ra
aiR4djGP5TKVJ2GCfCcdeYDqZteBY8KGh6CvsSoUBk9JEuGMkaeHkTaYFBrjupSS4XRWji+KfRUz
6dI75bn5A4iNPjQ28vqp6kGZhBrpUpgS4+5Gzb6doOHbMSyfNBM7owjR4fEM2wItIXnC0d8iL7kl
Ui+Hfz7CeHpcXOcGnVP/qfvqJyNBe8fwcz72juUzSmzdm8ug59AgJ+YSKwNr0uqDFcJTpsaJN40o
siXK3JM18s45IFXP/3t/+TF4Dv4dXQkf8r/Ilf9XvuX/+EO3b/uXf/8sK/Dyvz7N/ycATNv7f1nU
X34Sd5dowhr/BwRz/Uv/NKor5x+WULaFG9x0pcS/9H+M6q76h/CUJUwllDCl6/F3/hOCKYFgSkAV
piX/+tTd/2ZgCvcf2BwsafrCtJTDwfu/8ak7ON7/BYCp+AYwyju2hSte8bzx/w2A2aq0Ztzm+Qfh
EGkea1bjhhWytsqwaU89Ives3tnlb4FsrVLDsaMj2GQEbm+nOJXbOSWLqcs9GllID9wH1wT8bTWN
WIgBwM4Rj6t2gMKF+6HJGNvXBs8fAtICq4yNdUGU7YdQ/GppvXex9vF1YntnDbc6PEC5ksc1u+ps
YAOhbm4IEnBHyLoWbPDFeS4tbtFVk/M0kkw7wezcMiDpcVFmZM0bEQdb5Z/iNbPMqrAhWM6vDo/C
OgyB7SvaiJit1clNhG+AXfz9Xy6E/8SN/iteFMbtv7+68B6An7q+kEqZtvJ8Xv1/YQBYGcmLzI6w
tBU4GofC+g5vhgWGO73blfwth1aApXI/SKB0GEMAqipUfBOMl8wSw1PLPr21dHGavSzfZn6+i4Ff
k2U74jdipdgsFIRU5VVtRieHc6yBQoVMYQUu5gMGyKx+zqhBt+yuv4DB6GNkz4faB5ndKZa4+Us1
5s02XMRdRfk6Z6j0SdLXalYEq8+OzM7oW97mLBzImol9wpnLwpcsz6afkP2/fCzWsWoNEjhhc3RR
csQJhoU/Df1NjpDQJUHnLDpMdotJTndeFOcoy3b1MjRMAqJqF0uJ35XEJgfuF+umMkftqKNDU2Zv
atHG3RwiDtTYP0Cnzw7LumuwZmD7cRgXh7jAQxCZ88uCmv2ttq01tTPF356ar+lQh2ific0VvOwF
JuSHghm7k0z7vOvYiPvFHvZjdR5piSWD/1gywGVijZaXTiDgqveECCwfAxR2aHwGasgCDT+H/nk3
DEZx7KYq2fDAesnYs54Subj4MBmL9zMMosHxXxI8ykHEqKGcFxKhBPpJ/Oh4cgQ84jyvqYaiJ3OB
HZVqLk9bU1EOY4CtlcsixP4kSUcEZ61utkdgOHmk2Kv7wMr1d+GZH6HneG+ZxQhkmTD3t+TpMe9p
0XU7I2Qnubw5ZvvLjdlCk0mUnEoYTkOpSXbpILeyzcaogRPX59ateYjmBfHSOAkhxNpnAwL9EIbi
VtnQSJeBstzumaSrHEaRTGhOgCge14kBXrz0mwrPkU4C1BvVLVnm8ZEx0/PCHvOk0QLfCEy7d/Pw
KgQJGAWbmJMbOmi/3KInnskPkqVJX6vZOhqNJg/D69s75dFbb3cHxlKEeEZyOSQESPiyeMtblm7x
4gyIiE2fQHXiIhZL/ijVGCJ64pBQoXzjJ3buseO/LTWhi2og4U7yLtmFb22d8Fyk4K/ntDtqXJ3b
MEaImyHmbGQ9Ery76CB2r/wHIZvJTrJpmF5gIN6JVN9Z9XCHRMMz7ownIvqwmVjt1sDqfKRyKUkV
p72EwWcfJJfTxuy7wyxEe4vFc9847RkBV7NCO922w3kqPV5QSD/4QfWznLOPsJ16WleZ0X9P6C/D
6axi/K2mEcFYmOJD48RYdJy03qho5htUyxX/McCh0sNtAkKvYkh6bhqs9wjI2yDOwRjOmuDzzhQw
agkcJ3Domk3MaXOG4H+3HUrHaOjqNW/XcBj1AhDyezvbm+jMNnVDHMwyZsGkIxyqrfWdqm08GHWG
FG8SqGqcu0uBworGeMuMfp/0FUYwXf1gpf2Qtsjac7Eq86NrJ5s1OwjTtGwq1iFA702hEGNkS4ro
/sNxANaSsJEQ1k1GI24hPZvWkyIw2sCfzzBx1R1mLomU+YzwdU0tnHOYrOkqjJaIGp0B6QSGHNjD
ZXWRbBljF8x8Ehk/TBTvOw8ahy9t5K4EpO5db2r5ujoNxIylz28xsDj+8gyXbgzSSnyRxLdyuOw3
M6tfGdmyq7OJcvXWRQAIfIRv6F8HchKM5pAWCFAbEEea2XpA+9F65J377kwYEVD6XaFzLL96K0OH
FHMyMK0GC7E5Q8XMJAyK7gvo4EkP9s6PuRYnOus0Ui9ou0/hEN/thpSlJpafDCFwgmJYGZL4S5qN
sctjIMitx7jbUO6wR6KA8w7TeZASuL3BQ/AJ0ywj8SLuYMOh2FM2r5WOxJ8YafrObdNTZ0d9YAgO
X8cVZ6K4b0aCwLqGMHGogKYBuA33nqKhC2AgGCiqpo7JSNqgPrcsNmSlPd6T9VSrQbN2eX9Yotrb
NCoLIP7LW6bQwdkpPNCCRN4kfo7t+A9KyLdFwmOmUnlup2i8miizd3aCzQ59hoV+lkjxn3m8Ns5N
TRIOO37WiMumUtQXYN83g8V+aHHDQ0MwwK2qYLvONpbqCc0H2AmJlrc1cETSM5F5vkfiXV0RbuBz
9k6EModbxNvvRdG0Qa9pRAsmEPk2KlmcrM0s183yGiekOEBmwwcPjZ0Ilrpn5oQJ19AV00IQySbh
K3hasO9ZJWqXyfUPjpQP9sIwGkjQ8H2CyNk0HewIHFcTU94nliUdtqNsfWYiPI5v2egy72xBBxp2
9oNGmUmzDcPRUI/4LKZ7CjBNNr46j9LhEvYW8CflpM957p5k28iTBNoH15Jke4iFtKnuwiuPXsOf
5h+19F/Xf4yKlUpeM5Yi/+Clnu3fNk+vQBTj5zh632kc0TT7uC39HQ4/3LoR4SOuk+DJadnp1HKu
b1WJWIElzFZFGNJ8iyjq7uc89v0VpzNRk8y28bnwSvfjPoMFHoSandJiO+S9Cpz8Zsuskz0gpwza
QmLc6YWq5sqaoqcP1PZifPr0lpthdo4Wa2oEHAhSOAN/V63xkofwurMBd1bXQ4LoHb/ZLg4XV1dq
krUV6lDd0WclyzNb3g6OJW4eVPdW1zTfgVYC+xj6m1aJ2GQY4chCRUmSpZYV1FNzpipPnlxr/pqI
l3IYQwBKFW8oM3CraESmKYpQUgeSjXZcl4Du1AqA5T6KlKiN1ZnDIxuRckbrvxlG7jP2+x+AXHfF
YJIW6iLMM5z4u1NyV/rT8qhjdzy3IOgW3U2Q5vBqL0uXX0pUJgTKv4dR/SKJBj8vbOBJ6bxbWrEP
xAOw8WoOs4I4BZxtbPomg6zcwX8iOeEXzInN5LbZiUV7FhAhCexvyh+r3sT6YsyPwjYHtJ1YabFp
e7IlRhJ3lEGqMLGn7AQbxKxtd+zH8KwzvJElHEI29JJdKQ6GOWdHWwG2W1qwucz5EBzBaNrW1fu0
6GIVHcFhbfBGowqxbiORapPW380xIC7D3mLn3zfIt86pt0IBMVvXKEsaGHPgSY07dXTCucmbFhcN
uj29C1Mzuiv9ItypOcRy+C4sGmYbYAuEHgoltsCbZRn+TsUPHGvVxkD1sKU+YUmC7nUM7e+xOxEn
zHkU5NO0QkBR8XoL/T4Pv9XmEv2pFGR+zU2F2qXDC4Bu2Yr0vcg/W/ZNbzNTtRp4OKAm0PoDIIob
IjoKm0ifUIu0O7dcgtBlpVgNLDSJ6eLwGTgt89pnd+GbB7BI3cm3st96FgztHRTfw2Lhuy5+tOW4
cRxyLiiJN0vvxS+jmuByztGE+FcQTUrLP0u02JErOWnD5h3rkGa+whutG8APU+s1Oy8TL2X801nw
s7nzeC8h+Z2tfduwEm/KggX88MAO8CIJOzs7vG2VaRUHJ6ci1uZRwkw1JpmQnd4/87QSR9ObP5IC
F2MiAI4DEMX5sMUOoMGuP8ix/W27AtGG/CoRQDFGjO4N44jtUJsQP5gnPnYkUQnPQ1uWQEUdCRmA
hBK/ADUFzN7L3wYiYbbPjti2DrI38Fwk9bDKJtI134o1uc+RKX7hxgWIY2QXDi+bJ+mUXb0C5FPX
ODubamjnvrSCfZDwkn6/AoKYTiv2zeIbAMj67LHfD4mSC9CHGRgqrL1TjF8Zbz/Qvv5Pkr413nRx
RCkPjvGuhDD3EVIeBmmIRHONKE91yHUy27qTxNQdotj/vYzRH1U5OeWZoh6Z9POSFrQMPU/gmaqe
8Mr8LZJAz1vK0mtaWMgW2DpuJEjOSlqY462p2gFC7TaoWSmTJ9LN2SQXjgJqYlZ3uycBlo7rnvmo
Khd/HIO6oa1ltOzskrKvL6mNM3GkFZyVP5yt3D47JN9ZbTZsYeNFQTpv0wkVxUxCWTABa634Sg92
SKqnknX9VMgSzs9wJSfiSqbrt5qdBEu/5dqjPhzGKN+1Kf7qK8l29TGNDMKk4+jO1J9bnIrqCAzs
ESLHgpxigarJeJyqZdlq1MI7+lk/QH08bFi0fYw+Usc0qp/F6L1WGMW2udlx7M0KFRflNdkkeF+K
lmfp0oB9rIeXQq3SZY8Vnpm7/rkxMMhNiyHOA3DHZsASlhv9M2setqL6qc0NZrQIYGWIdnMAD8Xs
ZBsbpDlDG3czvGHJis5WOPGtluX81PW70O+/xeG490bpP2LVfiAQazraM7evY3L+9LnFXqoeb6MP
gUMBIQTHBcBkAhayKZviKRrcVzA6NoF5L7Jh5q0Fg5IYqU8WslwwNGHwZYbOp8Oev2t9B6XVz7BS
KsDcrJBrYl9xbSgg0cC4ws3cA3dAs1t6+ZwABrnXJL3uzAySq8A2tm0/nc4zL7W03/E3kJvbRl5Q
txSXedi8oaI5hAnBVwN2KDNBMCgcWnsPxFFPwsAQkuXkM+ivG2mSzYDgkydQt4ozCATcLq0bFGbF
LoV8jYPBCi9ZP3FjpuCayP+zMaUw+0FvDzzlO+9nvu+yzA2UEe3dLNwLztFDGsmYjd6L1Rr7sode
pFCz0qTpG6Gi/qGX2TM3e7yh0SuAmpUfdhf9yKLvdpnZR+ym20JAm3J5pXdj9AUG+zFGlwOrJvmy
FgPodRHbD928fBAo+BhaLntwJ9FB1KM99guKvBqtHH4d9xHKC6AMDt40x8VrE1zKXpg88gzsmyvN
Xe3BAE3jQIECCWRRfYaDDflOGF/UB/PFxltvZwXP6yoNWoqOs+77ra2qp6rOrIc46m82jmeeZyVW
LKII9qLAT5GEKFwt4hPootsn0OzY86AYHalHMDczR4DEf6OU204di0uhpyNx5p9mFb66wJd2WV+8
ddDKQNxUR7QgaLydGQR3D2935uu3c2CMdE/cZGbAMAjDu6qRuSRbcnjjyxTWr4uaafVykzc+M/6A
sqvZy7sZI3ws7KuAgUbHuOREPqMNjxnUDAUWu5KQXpcfdUsgBFyJmOXCqi8hFA1I9xSDOAnDp8VT
L2IVmTr4dE8oHbZCaBgoUMUULt3TAH2QPnlgm6D9fM/+7le3jADxyYrck+iCh4VPO3EU++t8T3ko
lCf2U7wjCMlROjOh33UGyVy+P9KgXmTLyZ4CF97mrPslRxhMHCpEJ7v2U82oMqmu0/Ir66HBhh30
wtxkfFgV5HjVmA/K0o4fJofe3aijs28174nFt6EYLwVF9QoTIL0OTYh+xcIybXvTdm7g0Jvjqt72
J8Ua0gHmqCm2VAjlwvpaivCpQD90gIaIcrFhPe3MMIDx1Fpu/oN9DafzVHzSi9W7uPTeWNuee3yw
Bflvh7xUb47FctibQpag5IS4gpO8VOswQYbxxqFtJOx707vTpeuX9pIhcvyGSBlhUKrfCVvA3ZxY
l6kGoWuCd8tLSOG5vkoX8E8ftWPQ6SlQUWseiwY7sNt07+ieCLayYWtGpYdOrCAZeMyywJsMzkgl
100RQY1+/Uu5+RPT6YcmnJxj3VNPL6H1RG00YB9xlbGGKOefEYdLoVLM2o14HdvxpFvyVFio7cHl
PhHX1oLugVhq21eRWmAlhHsJZ4SGS29abEeaXyMV+hF7oiwSfeNePdczO27itTuWJZu0Rao8L+eY
bg0i0ZdZkXSXVVBHa77asYRYRLwfnP7eSwgDMi0szos9fEu8EKEGVIRdnPTPZuJZjwZjvk2bu/x1
sihng/gQDCD0o1jniTnFIEiGjUAYD68L6BAhsa4X8610pHqr6Vfod0UAR/WJhfmLcjD2WXQquMHQ
WZBP5W0EoSGHXPnM69wGJTPZYTE+ypF5xb43EFhmVPzZYle7xKtIPghxoPhi+FOU8FAN5ziCXt/U
wx/h1FOgTRhXJTv7wBM9Wp1moMudmXBlC1mMfb31BcjQqBxKDJOfbhUN19RQ22ys7J1Cy2WKhdSU
ggmnGmuUH2P2k4UZ6ph4fp3l8MqPTxWpibQR5GEfR5G+F1YzbzvdICNMYRSyZ/JaYPclIbdGx0hM
5+hz094/M23GJxbHoOOJnpOyqneJLDAQRsS6INCnlmgvZVk+hEY8MgebovW84s5qWdpSoz3EC5Z0
DE54MXOeq5YGUA1D9lcffxEUHfhd7NPuU8rGIyzZDp7M4DUkI7r9iaWJHYiBGUIxvDaCUJkO4/ah
7exfbgMCRSLPW2/cBJ6/dbUVYp+uGBhY0pwNy8LASikafE1TKPqg96gMyr4pdlTsG2vB1J5yYW6b
cqJ9GZJmx6wN5tqhIKVhK0ZeLgP3eIu2buO4+saIlSp2roK8Ro9W8yt7qH8UjofhgTCovVbTMWsT
Y1XVNQGcLDNAqUOoMmcKwaq8OPG47EIIsoVVqHO82L/7zO43TuZG+4XXR89Weo6Rw5LMYf7KHMM7
Qln70wIY+EaioDcTj1lB0C/bcR8NnXXNR43sxyTpr7Id51kzussNz9p3XfcpmOc6bHZZQLpHekSE
oDAri6H8KsfutzLpJIjj4HyETEHeCji0DP0+yyJO0r7ZRo1MyNVzWh4L/oz7YgYmGuYscgBIbrMw
Jn2Ah3I/p825z1lkExQGq87dYxs4uqQRUElV7A1cfuI6+qwMJ9rpvInORoPs0y3QjM1+RgfbVLf8
IqmaL6WVWqc2RlKPvBcHUc6oMKUkW8cME01Tgun+lBbLObQhESY4oi04mxtVM60Y/NzG1YwAtXIG
cjmwxff5SvFqC46sgalMn072Hl8hKUNcX3vTA6LI3dYH5im1CSrsmBrt+9l9gRK97WwOb7V00W6i
GFLL2mOueENDzJD605mKYmpIpTe4KGqHma9VAM3Vf0RaVxwbZHWPi/3dBFuGbiD7mFD+l6XrXELF
+IUcglMnRwK6CwPxDEmYLUbIIypl7KDPnm8+RIn5nmIcwaMT2F2SEUVEEWv3DlJ6UIRbB8pZ1vgn
c4wexdQwzPLti9H08SVcOjYtUhMGS/pCZ3Femk38k6HJIeYPfbdqXDFioSodzDI9pYn7e1QrmTpX
bmA9oyBLzp10LmIuYnIf+z924uRnmv5DEwPQaRvGWxJKRiEXLxjr9pZXpgpG2/spQCARmx74vbvj
ekBo6LqP+LLye72AL8247xBHw+mK9WGhBoR3UFmBZYTcKuSTUIJwKrIWRe0TDhg0ljWbPr3GM4BS
PzF6/P3q0lvO9AcRCkJaZsiLWbA3G9itqYJpyOIkv9H5GchK6bx1zuXFRIq8M+Ayo5WitvMq8mjl
vhkZMjukCyVr77UsDR2Bx3E6PTWFNVE2hJw35es8Gg/aJRqoSfmGaheNNRAVCRiMsxYrMs5AGiWC
mXIes1vGyT/D0fCPhdlw2Fqfef7QOUAF2Z05TGAqIGc+A0tzCecbwpRDpVi5gmyqEBfvNJYgyIHz
Da8HmBumOWYcJ9u2To+2kVinxMr/FNBr0eF5Aj8y8URVRCu0TP2BKmlPSiTNdud9122lDzEEKMag
WIE9N2q51vvLzOGyFZO8GuVQ3G2/xGicrnVKfRnAAiD+r6y9lTHWRtIcYDRi7I0072wyPsIS/tNp
Q38nJp7CtWu+I7ftHLjdy+Q8MuwGwzB7qO9DBYZRE2c6vo1mahyy6AsvSb8BtVo+AfB9mS0xHGeS
k3GjwurQQ5AwS9ki/P/mhBaDyAj1lsEabDemvH2iFXxnMyOjaibXQ1PNqF4uxzCG0VAi3Vnm5vtS
Z+k+xoWzxSL3KwXZcskdUx594KrCCxUlfPfolgaOtxHnXwU+zK/VXSxWfR7EuDeq+rMxqxT/yKnr
MvNgruVThdVtW1XQCXIv/9kiqGImgD6SBpAAAO5mL95VLQ7vGIITMwXLmA7hwuBwEgSb9hhbxwzt
LNJqMgBS0E7RPuqw0ag+vS1z+JuqCF+WP/t7yxcfMyZMc+xLoh3gpUaqfPOX5Jk4NxE4hfngjI4B
OrJILvi9qSN6Nnixc0tlR0gezpk8iXyM9i+1O9OdF8xRjJa+obUYsOYRfDuB9i8y0j9tVQciSZO9
pTt4ix77fpY+0U728P4QegFgXV5c9iSbPruzes+emhsE1+Wxo2nZjcVqHqV0D/WUQDoIZlmII48L
cVwfuTvIiFfyundsG9nJkbmh8mMjl19FzzQRTf1Da/GC6WnkSIAqYZdlcu5l6RxSH4IuG6S91kX3
OBi1sTU7zHOIcyizk/facrzHrh48RAIV8XkjgJu4jOMgXYzkZvIo3the+AC2MLzV7jdPweFoZtDc
81IcfH+yj4m0EN4jI+hDW3MhXPAqHC1D52+xkTNrtijGQ43FQzogWRX0tcgt1TYqorPHFP+JKQFV
bbhs7Kg2AzWMD7kkZmsBfMQhbT/5rGbvTVd9oRecHH8IGuJFtnWRPDn5S1wOFu6q56mDSVWOKSgl
NuduprOrQcGwk1M4wigZ92ljSmr68XvBQwwtcfTBslMdi5zcTddtUXHNy8Um0DtqabJmUd19Zjq9
F2aHlP3khrd5ealrBBy2w4hmpcZOFjtCbSCzxfiMrnC8ZMjgSyvu7vIgfMheCWBRt4tO/bJMO6ln
f2dii3+KwJ1vpPuO9u1tbvnduEhDillGWclQXNtm7E6i5iyPZiYrnX6MneZS51RWs8dKykTnvg2j
bNfYtXPtt76vml1qgshv0pcWAkUUcQH9B3Vn0hu5kl7Rv2L0nm3OA+D2IpPMUUopNUsbQkNVcA7O
QfLX+7DaBtoNA4aX3hQKT3pKVSYZ/IZ7z01nUIaM9xmX22zw7KpcojIjn07WPYnKXEDba0++GPBy
M0QBwm5xTD/yufi0cbBRyA9HQ6qUDa8n74YvY0KBH+SGs3GUsLbpwmkmFtDxcfIxLOOBwN76pMC9
ZO0t8QKVnOJwRLoeqoBikEc9RnuHutweWJQN2cBwjYcr4VjjIY7BxhjJAGQ1lSmr+7KJYg/0uTOJ
4KDc4tmc4qNiAojs0fqcRh1KYV870Z+oYVL1BMZ8Xw9BKHVfQnoPBmmuEadWHVaGaiNYc/Oe6zdy
jOTQL8RaL1r1ldlkjBuGCIu6YetdTDGYsozzc9ToLb0S7SLgH2XlkNe99IrowSFppd+v61geK1Qd
Tk6/ZQZA6p0qFLr3wSLb55Yxfsdt/RDMbLDicQSTkcsFQXRVoV8bvLDudC74hNAeegiNRuGtndXP
2Joler85fQXklgaoUnpyQo8+ggBroQVDMwLnxDVD2n1nO4jM3gyEz0XIVqazVshia2oZY75BreXJ
1W9Myp12PJReQTyapTFLdLKwA76LElIEZxF06GZUhfjEF/AvxkfWA8a+LCHxDnOOeaBOnrxS+JsB
OCXuX1pTOZd0sBq+KYw939iGNpk1haobdvoS9PuEY3zwZv/hzx/EY77PvGuAitj89gZuIBHbJ2Is
4rp/llLtFY8Jcs6WOspoIelRFxaUNgXaSVr1w2i8sn/AQVH2WC+ZYgr/1W7Z3kq7Bzc8LG9COsSv
TngjXWMBLWqS7yEVKqqqdzNkz9Di21H8nhqaG2lpxUXzgP0atUYfqHvZ3mooSzRfMvFMOjfCpX9q
uZLTjOgnJ2npLFOS0zzUzbta055ikHKQFjt032Bf+sUtdlKDtWT444fTl+eEZREBC/vBWVX1oBR3
wnZuoYtgWSbueMczvGSl5T02dvWlcklKKwOuU71WjM3eSJS1LyFMSYxMzNJFFkoQqFwe/rFdMuAm
HZuyguw9vuxniX8w3Qz/amv+JvDXD3NzQg02Vifdrd/MfM2uLMYF273hsn4zVWhZd85SzjeNhlQB
7/y0aXJSvVxg/0jzf1LdWKFn3Y3zR4FMgELKLlTP2ck47SMpu3cl4IFzj29zi3z4y/CejkpM5HrY
ClMNlwnzlyjWkxGUmHlhNIFNCqiKmxSvLbMXr2iOiwXIzC7og5jvTJFuTc+Vr5zzCkDGf1+DGOiT
EKF+3Lh9lBlwd+x85iiz4jGsYsQ8i0WJmS6vbkLnbAcECMsMLzRQzW5XlUyyq5wo4yp+blOy/Bgw
MKuWKBmssToyMEr2tfB2hoDVS8rsuUw0g4l/QUvu2iwZEa4sASexo1NB5cHwNt4YalS3dmzQxK97
06LaZ3izOM88cRo8407WfMllVLhBs9cu+lPr9kQrALF2kBdt81TXkTStUH9qI01rX4j/IGCuhf7A
RQ5qBLemgk7tEIoG/C74HtlDbToPaJzL8w483LILPP2lTPlORCZ0Z7741iuDulegdym1X6gxvvyG
09mcbUYuOrF2eeyfuMBYO61/S3R/h9hLO/sieAt6Nm/ibUxtKM3tcDaAE2xBVFIWxGmxy8mXZJlz
SGNrX42w0DLHnjdxvnRcPdaj5t4Y5KBGugAMBSQdXO7ZWuQdUkEiDSZMyBqzG8AU+PX8nni66pYr
4tFvuPrstNgClhmjnLva76zxPsiMS9/M1ywt9ZNXal/LooIzCYWEbTpTc+1dNL8BfXIVGO3jWOQw
HWGKQFOd56Noh6gX076kjYEcE3u3LeOaHLv7cRjFPtBHf2ugwHrwrdrawoscQHcwXRptYuFkjg7J
Qt4Ed+JOaNVNIDX/pqa/MjqVhtqYrFvkT6bCiud2l+4mk806VRWO1ZT9qy3fMX4g7RYacGXMT+A1
qp2XEAUja7G1lf3b0GdYrh3lPDsL/9ig6jH1R7+G7mkr6YTNDWuSOexAAQhMFbthQD2UeAbQoMxk
+6B9CPY9JCPK78FiY0C6CnDn6Z47h2gGt0jPqgWw2mT3s78cBPXACcJsVT+XFbV8Bw4rlLNvhLhH
ujAR7s+I1QbtYAsh0Z5Pukq4lgYefV59r5e9fwC8cXBLNszevnPVdO3c9kH0UECcgBSbhJ3pqdUZ
TAuvXLPFZkGgzUMx59p7LvbjQGFiGtmhkvnLNM5nrDoNuSa5dTBi7amJY3tvopaPFmOvNUl157rB
RbrMdRfLfwKOrIE8i6QL65ONBgFupAvaontStLPIR95KnvLvHqrAbnx1yvoVbdpHoAH9Bd2i7dCE
8Zh1n62YWlKL9XsYUyB1XOlvtVrHPEFwxO3U49wiM4q+PVtJiH09XRp32LuiC6JROOcgy9qdx+lA
NbCETqB/wkzpw7bnjgwqX8PW5j+NcU6dYhsuGMig33JZPbB1xHc0WA+iSp3tSKS41sdIEdLmudPf
hIP0vCT0j8xk/EnJSOK4nnu7MWe/BQ6dze1lYeuTlG2+y4uMDYPxas5WtcuMWCCJcdQl1wd1sZvp
STgZFOWcMndxdglrpbOdLEenMSHqMvzX8NOeBy17i+MZ/thiJXc1WhtGvCSo5spg5pw+zvnI2tMq
I3gAJ/I3nEMqdCPqArqmRHcGcJrzN3NRj419Q+RGaPEZ70vZ8I80gYA05ACHimdB1QZEr8kZzWs1
H2IgAgg4qAs93TxVhSn2C4kVnaXnN7ZFy+Q0NGp+NoJG4inAYuEyBY/YnXNEotgIAyKsM914cJAR
MMqYtbPtaCP3TcwKVxLqxUCnNofQZDYWGhr5B55aB7fEFwm1HJAA0UXlRcTb04HMTFHZuewa8GnT
ohGe1E/Zz+TGWlg3ny4vH5V+u/cRg4dSYxhVj/klcDt0pGU83Bjt+OZ0qRvGzEEjzFJbTSH4m4sJ
vjh4/gU0vVE4b3gkEqi5FgD2gfJgGJDAEccYZn71HrRYHMHZXkWDOAO5uraHC7UrG4xVqYZOm0nk
uYXdR2IJyUNVHfyUOjBJ3zSOel2+4qZYwnRelh00lmvhE0pWeUG9982AFjqA1YDxcG9a7Iwmqznn
jcIlgtOr8+7qQQPfyknjB41xCtwrVn5x9DPo0in6VYl7nNQAuIG1uccedsGL3ezblkHzCNdYKzFY
axCcaxvydEvzsSOt5rkaWWVqOXCxuS+x0JqjdR5o2ikP05sgIN215ibPHZLJ4nIuqDzLbDva5pp+
JhOEuB1LIjI+NnWlrfl+L6o30EzTdl5s+1sqIe9c394GdQ2u2STsfhFtc8dn0979+ZtKvGuRDE9W
7WkRMQLTrXS+2FF4xJqMZ9arOwZq9uXPH4BMy5qFUrFCCmKTUAhDW9fePclPtbHGkrv9U7sCzRg2
a/iIGTV4QRODqG2BqxX00n/SU/gIOBRRwLjudGcnGksLdAjCjf0bWQCxb4I8PaGeYws67W19MK6z
5ezIysDk71bVJVOs+5aEmS2aPMQaqDoGW3C15bxnCOP3swsqYLETh5TFeXxQLaMzF8YLfmXtYcnp
zBZ/vKTJcABwXd/WusRtbnvztvEymleUwfrMd/l4uWoHxRPY94HNJMZtkCvc7w2QoME03+BrGPuE
wvUw9hkjCIV22moGCiyDrUeic6bF1SHtK+TlFKHLvGGx3umoY6eqzM4zkYrjVIajUBpJtBut0d7S
rMIECjWMl4JrY4H3mBqGkwqv0Gau/XarjC+IyRfPauJjPDAGHEYCwGfjHOes8q01vyc1R2hTiAx5
CDbPlkcVRLyfDFsr1m96l+1dSRrdrvVI1loYR95NTFaYCmE49KW6epiw5ryh/aocfefF1tbuMc8x
yVsi862L9Sdzbdd8xafGcraGwOTPexs/mqBUD3XdBHpuo0ZI3NyIPEWF0eU4pFXlvQfJUm15Zppv
2NKPtoY1MYjTeyENsOrMunlJEoA0nUSfxAYtRHYWxUrcHJiR5KhTsO4l3j13cvA0FSR8kmeEwBze
NcqCTbA4biRFcSwFegrdph6Z1nZodDRcZZSaCf/ig0X2zfrzp+Y2kP1Nny2ARWraiKCpbgrSbltX
qCPC1TQ0WXxsW4nUz8YUs9VMKlq3Q+bQt/4pnQEEZIs4loMIqMs1CseR2k9ZbDxU8Zs8OSMsh8eG
W/hglvErIImfdJHezpH1pS/qr0F2T+QaQ63PwD0MMMbrgPmf+tZ0JHhBZUcZSzwsF4Ad2L9hQFxI
BhVVKC3FID5lBqfZ3XmeHKLPEp+fo9VvSTPakJ6kRYhdQNyZnRBvt9I+tUYMu3GhHnekUR6dtUtP
xXwfIPLryxvcnIRPC5p8bP+3WU6OfL8k3m5uuteBmTGo6xAf6BQpUBVTzjrbNPE62plx27wpuwY7
qpvLjTXX4twt7naxtezBmvHAFD1oyzT/zsDlwGmndiss+Hm+iHJkEFvCW5qtyozTAsnrWFfTTeyk
4oYVA4FrCXRjcm/SAyOlazIv4rDExW8z9sG9A0GL3HgCrriQEj/jeW4C5sW940c+w6MRue2ZX3YN
CjDdfU0K4kbp1tZzgyUaqTNpQ0DD0J0FabFGGvJrANL7jmfc3hn0m3lmnDMnmHYYwv0UWpqdRQ2H
0MDOOQNx6HXjujBhPedT9nvKbCpXZG3TqHk7fYyfOrG2rCmvWiQyJDvMfgj4rNNnvbUywmWoLuJS
D32QbFFaZk+59N1TLKeTY/T32mJW+9noGTMmqjiNJmNUaSDPrltb36YJzYJnnZ0pO1kZXQMhajtP
0jWh2mJAA2aRp5kVRBkJmEfL8oGYOk0X1Z35IhI1nQy32TNBmDbtULWR2yEm3wCWKdgt6jZBicvW
NM1NXDaoxch+2KYmlRqTo6d56M+zfh8QL4ddhhtWa9y3pWCTmyNj2CIdSJhQjYiYmBEhJGqZuBx6
ETxO04LCslQEgC9gA/lGoiSFueeCvCm9ennsxpTH8ITm2cjz8Y0Q9m8/WXEYZioOQW8ZT13p3gdm
ceRxWl602qh543WxxVYDOMH/8IfqHpv0B8ROd4uXyd/ERfeDaAJamsJDlDWMAmXDBVVB/71Lu+TG
luoYmIkd4YW6rWajuzGcGatw9tQPVKyLQ/p0VmyXnOcCBAbL7eIvXzsT8OE+VqbPd2R/LJ7gF6ea
2R61G9IRAID7YHLgHDapESkmFayCDnPKAZbVGiMIyROZ2vhBLrw5i56QE8E0nsEMyV2d5R86AL6b
4iMZ2vh5Fu64SfOrQTJiZCVmxTS50E5WgOywYHBeefPLksVHMhNjcpXmu8E1H7G4tqEgsXJbtCbH
N97tsKbDVGlhEztK+emQmHVmYNyTLUNKWzDvDdm/Nq6jbUFl/UpNebWF+9GT9M5cplPJJTDQLS3k
o28spJ+j9UPW0pMvvLX5y94sc5m3YBXMKKZoO08GIo/FzjqmtLI+5WCuN3q9kA3BbpoQLiIumY3m
3hwO/Tzv8t7r9yauIoT1+ry3ajEiIWhWJNpCL9rdcpvJ21xm77ak21wg2UQkKt55dgrLIV8OQTN/
NiPLY5HUgKrixQ2zgiIPyNen7/K4HqWgbhoUifLU/0vnPlXclS/J88wUPcRg57w5/s2CpgCKcoW2
2TO/eXI9DLLHlI8y+6MhPZGZ4RGNw3IqFUBBQ7z6Wpfe0D+X3dZyWXB2eflMYhbPSUHMDeRYz7x3
0VUy+7bS81Cj4beeOH5RCtcWSRgDRT0qGxa6dHIjg7pVxsNpQ2eRhAiKSQOQY3LGMw/Asi4/sSCh
aYNSd9Ea68m0vS5UpXrq/enFAA2C84EFTg1qgXAs89jS2jXGWB08r8h3BCABvehTkiNcLTLnCl/M
3OwXFgqYVSQUUzPhk5h+MIt7obn4x9EaxoMWtBgivWevMaE3xvEnPHIrSvJvuIa32M7ldy/Ehw01
qmK1/DIlHub/jomVCmrn0pdMvBGqNIpp5MJWESE/z6LBdTn98rVBl87JwuyDfYT7y6SwVu17jhYA
R7lHY1siMlWLvnd15lkBPNaWepawBGzjaeL+aHYGbkYKB2M+StqiNB5iKBgAnVDKp4RS5auGHchK
SzzFCvfsiX9D/I50mcHA7Bi7Dn2FVSrjwR7pOGYTtOCYy3v2xcNWKdgO6TBG/cCFwW2cPdY22kjf
dzYgTsN2nu4Jlc1AV/j6gRjAKuOwSkWH8l1HYmcMXwyAfvdwn/PCi0NGL0UYlEW7o1WsH/R5HX8F
iMhgb26MeI7P3X1vwr4yYacRBBLIg9fjpp+NFS+syftYDOchc1UoNATG5NIXT6mu3RnwTKE2L+CI
SmqhSfYun1BCBDstTTR+wHNLziNBtnVi1kcngcznGy2wlL6+IQcUt8SsKOnbLrv1LNYfFfMKdATK
HouzVeHqmxlBPba4/9qE+1f1PmAuQ57/pIrHcyrfEotyQrdHdRqJCXjzhnYLTCKhizAyDOdVDTKl
i2k2fYYuQifB/DdchOJS2WAtE6HegqnOvjXLuXNrW/xagyYZ2qGNNQJYHrNFdLJ/rhvjauqy+WCp
hqIpU8m+s0nXqhmxbmB/kkzhVdazN30qb41mjjMXrD/2qEUt4gJY/2ZAuaNPjHNb/RTHiOay8Vwl
/iv5cMEuyXSb8m08SSefDrKsyLGACoAK5+yPg9ibcviYfEve2pbJ0rMJsj0Sj+JBxl+OQA+Usk+l
qCf9g0Y3S9hOefhsN0qhUofE4m9M/IDwUPhJK2G6JaXQIMxN8xUgW6c5UYU7YM6a7NBZxSeydP9g
dywFi3hmj0zlogUUMx3uZCKU+BsBVuuPQxczmxeMbylaMzlEwXhHaaJd6m56XjBGHRF+GzgpFf32
MrwJTqJj3TM9BWjLUChI+xCW3GuXiztrEiBiDJ4PVfY7N1rnYnbFzqtHrNP5k1sEwX4Btcnqpzmo
dI16Wya0fLz76G1anFic+rqXBpvYXpxIa6BJtSMggAAvivTks2dCAzKxley5KhHuabFX3DeauHoV
AB+LZGnmM8Y3SqZlb8+diKQKz3XIf7P2Xum9znFtb1N/9I+rMVXkRXto+pYELzzEDbln+7gIXmXf
Ozd//ugdDp2mMn9Pk0bcxOS/j8kwMjK0p8i9xnOub8gwZeXhk3mXgLYvxV1zVn3BRzz81GXv7Osa
2hlTeCK5XYJ0POEAIUP8u2msW0sHdK5grGqj/txi/wkXAHqbBp3MpuvhsM4q01jB0Md4SO1ALDwR
2FhsW0amUUzTrZizHIoYzEzGSQuUrn40supznG3GiRJNRTcv09acM/yKqQE1o9Q+XMUisNfEfJbK
Y/AdY35q4m+DDKfG8tud0+aCKiLbJLazz9GYq0k1WzMIWRbXIfPrOyXH25TTkAKwpIjjEWQnrQmA
yv6V5bTFdVUfhs7MNqbNdAYdJkNbNRECzt6m6Cn5+hzrXY2o1XHZXxE86YadjxawQ4vJ1n7lZtdY
BHBh0X/id9wUDRIUNjgz1H5ESX1M3eJq9q9CpnNkqbLelYm8xkE379MJS3iuGQzccMaqSeJpzvwD
+84WdRigIrMcsATW/m1M8YiFbNiD3PgFyoDIo6quScJ9B3EHIZ88+U2TxbDOhHuTWfWAVdvk6tSb
nab5v8sSzKvrBcg8XdbotQvFPV+agU6ZBNLUi8hPBEKvlaQA+/qtnOuBiB31goANi5ZB3D0WSF+u
axKWsqlC4dB5811ljXACqRngCcQ7Wc5XgfNVzoplcodZoJv+CCM3JQl+0TQiozSlVdyUg3fUe3cH
4Kd90h1WKg583lGHb5djnbz1iunBbPngqUmOVWL3e82FOk/jsVHpe7HuokEGWCCG+YmpCcpJyyFw
F9BS/VL/s/rYWna1d8uk2g6qn7ZpWvwyg+G7tHGaE8dBnYpIYRHZuGfqvqkF6KZu0X+yFvskamm8
rMoKm4Y7YepTfwc6ihk9stzCTjatcl9FQxS40Zp7BlNomgsg8KOniFBImWUGfZ2dWZIx5VNTFfa0
IHad2lGRT+eZCn2vj/NTUY48mFUyEzDU8UzsSVmR0xyNjTEhznjTm5q2EA2GjREltHLmKwol6ibw
MAOXFpo5lNmsB6bqmpvMPHw/BqUovGOgUpaYnLO4aW8s00H4V2LbXpcXGkIOcyw/soTNDCbK3uUN
EmTpbFpz4HzO2DUWBzoOwhHdfTGnF6hYl4SwCGqW0QT7l7sUAlg8jo6z2n9jeJNdMjx4mPp8Z+QW
7g4d4EknPYHHvWbTeDd52M50o3/K5Bsq7UfTtrvIFxKJRYFGJM1faik3TjNfaohzUW6djbK8lmby
tuglGyI5lJtJTmj9BlZ/hIfshIlgjz1yHdkKZZ8loqTvOYSGUoEo5gmlOKupQu7mvA979oAs/npj
46oSsLpjIfDNrzXLb/yQ+s708BIb7iHOZqYzbXUtO3gGsovRK43ZprWYARgDBwrTbqjgHArcZZFh
TZ8DvDM9qxESQO0J6wwvdrl4D5yKFUnMsxVB1z5wdrqtx2paTG1Yw3l0UlecTJZb6WQw0DZ1tmaN
pzEyC/LIzWjf+jildhqSi9SRf6G55LYPXYKH3eW2rwEPdPKHk13d0oe+kbiS7EHnKGgfrHvydCCX
OGdvme1p2dQe1asWtWxp54m9hm4l3n5yrQ+BEPaC52MXJwhhCkRWoQeLuaoJrDOTbIe6og5BHMnC
h7KForAd17E0rt19m+8nh0RFl3h2NrlMGbQCF2mFXnniyWkM+JwC8YKUbIzGzv/xCPMNMUPAFFvb
9nd/mo9JMzB15APdctDf9KN913lJC8FzurGr6jEAQsSs9aPOzGPfGS9B3FMfNvo3HMV4FY16m9hx
frAOgEhw2FqHSznpocCve8M4B9OtQyKvpiKl5DeqIlEgu66xn9RedVsaLR4a49IhMDepO3upmiO+
EAvzDKMpYJMMrpm1N2k4on/djKN1b5GsUdJ9OZRQGAKaqHGR5EIRP+rrOzB2Ad9M7VJxF0HHLJBG
ga4XfXmlaL3FrvJTtggDrTx7IqKEIkKJD9VW/slBBJiW6UX5/qM5pAc1JRSj/XRwevwQtjbflvAI
x6x4NGY8iV2pbo202evtqmbgH2gKxqzouVI4IYpNGDZ8UNXyIJsBLZNhc7BbMcvCGaFP50Lp7RPu
HA2LebkrZGIcprl6o7MI1fheOQ2ZwqtZdNY9FrqFffHVFxHCsHlL+8VCDT52fU/C4zRvGHzVx7ZA
7aOW5ZAnuP0Mw8OOxiDA8tinL9OS3MO+fraFw/YXSw1DWIShL1jSSSS3Ju1QWs2hwTfPKLtKt6Ml
GPDr567zX/osKW88XdL/aDGHOrkouk/410AMopXdV6N2MLzyV8r6Y9u4xcxuttQpn9Dbx0oeG707
okI7LwG5YA2IcOZIzLxzFzGrLK9xzoEDCUWfAxa+OL4z96B6lH0QU+j3Syb3hPiEnCssA5+SQe5i
Mi4IRlonySCwijxe5x5EAZjZW6vKFzufBjbvpGHBT9Y3aUGKgXwzJDr1OGYiqy0zea9N8FxmBBi4
jx5dgFNkSIEFPnWFKSL3VqO6TXHfYwNHFvMwBOo+W23CQ+I9W9Rq1Ejo03CGIgE3EfFYXREtKwg1
15aDySaUiUvEKGEJKeUf0G+Bp5n630J9Zf3Va40np68oIHX7Gtelyx2OS6VK8fOW9p8uhUimGnDe
dioEW6bKuK9lt/VN64aHc8wyjjjDwdKfgnIIS88lmKLkKaFSi1/ZAB0q64kuOt4R9J5HKaPYnF4F
RyUrLSKVps2UJtUhiXeN6fp7rUffOFUfUiBJ6DQdAzlzWzspzGMWdEht1v/OapJrGGHuPNWvWmYt
p3FqWIIgvOjluxoa1C9r9hBxxa+YDAhhGW46HpFbA/cKC8G+DfNgoZVqXz0LpGkaC5ZZ5YcjeZQW
Fi2ghE7NYCzbkeSe7txyurZONLBd27WMEsMhVx+0ybdd4UcoCrCF6n7Pt1E/T+47zzVqjoxwxxEj
JpRlr9AB/NXgnB0nOI7i1BnGZ0PgRaNlyLs1TsqEy1DLOSAlwRiGViOyDGjTaRzSuEZBVrK6dXGf
twZsdmLEJpLjBzx843sGSnNL1ozPAgTi6ENDlMGmb5dpR2jjwRfNDcJgOpE1R4h8VK3kxBwrDLe8
keZiTKi/V6wOFRyXy0e5sHcxi25VTw+Pi9Eke7Z5v9AqHPPS37Epx1gsXfDAdfbMK29qiXYBqS8f
1gpiqfIUlgXlodEdLabwXsy5AjWFgt8KUe1OUaNRd3gZn6wqLH7TTr83pHs0LZLhsBhwUSBX2bDZ
5Z2bKWZ1Jh/E+AEkrB7//NJ9RSS7YDMEI/6LROQHzyXep1q0F3eYPmLIeyyp/3yxma2j18BZQbdJ
UfvdAjwJJuiz3FiMrQaLKU27A+tx0hmaS0/QBqQpkNf+UqQjV8AAJAPxKO0SDme+HPkuJGNgEV/N
PHyaVfHk0VRo63OdYpCjTWgneyQWnXDAU+uweLb9/qaY0fZX0v+ahzUhswJgxQ1QSaKO/QAUf5kI
KNQeBZ7vYiZPCHCLp3vBdJdNZI9ajP6aBw8KqV8rt2VbNuI9thHYYZ6gCZGv0gRVYFjJrixAFqNB
9bett7zlq9yW0eBqbNkuPAjG9r4ispBr03+ZiuIN8WiZd8D06mJDnsbBqAK2LMuHv3g/pIRArqdf
Ami0rGXSZ1aiWCzKT6Ks33qbe5yhJ9llJjcRen9py7tUMUsINHQqKFl6fEwgUk3gLNlmxsUHB5+w
0ho+JImuyakPbHqWLoVQ6UHYJuod3UxwaBWpToPP3loDdBPgZNm4PZELskCA5oZBo35rfXLlCfvj
uBOS5nxB+8djS+vvpjm+LIEs4Pxl304ff7u+8dov9a90qhHVMWeYEl6GZ0WcXGD73cL1YXFqp7C/
HTIcuufURRMfkOUhmmHc8hggUWRuvj3h36ok67bmNDzJyYmUvaZ4ojG1zfzdTbG8m0QGBrD/mGKx
iW6wv3NphgtBqBKd76o7/2o6VoiQXV5H355CDXXQjnKJ6Tjw+o61xAoGuJVoeCPmH87ka4y4cW4O
VMDMd/oHs84pDmeLc89ffvlgXPN4/RKoUdsG+hAXAKSmRnCsjqBKGee7egprliEP5I2KcwiBLTiq
r9mGxGLUc33MuynMJFZPAIpXo297Fqfs8aeShUWAOKEocbmYDWBwUBoPC7Mbx+QxgW5uA/6BL/nV
Q2Y7qGDbKzNe2CIF1vg8tc+NO0LJV/Aw9OCKSGzPqTzjCgdq73IcNrJCkMdOoMMvd8wx95EOjRy9
gmfmmoRdU1tgucazpXGvuMxjsKSDDJiZ7oiKngL0yLUf3N+FKs7ZOMg9QLfzbP84QRchov8xWCBA
Geb/mbFpwqwyxMF6liOTmSbF6T8aHeiCANLN6BzLwLvL6rLY+MPACsNId0ltvzLCIjjFr++Kqv+x
qrnFmq59+HjUKtgRO1zOj8lY71LnN2sV5t5cjesFF5v+JR3QXXZE4eFnnkdEDzPoLpxMGyQX+8Fl
yA3HwcLcdoSSgbm5fJvYr0Dl+z20erlpZPnjzfnLKBYmU3PNJ+JoQIJmcfSy4jO3A9YTRcZQDu7O
3snGX4vnXPtG/2rc+WOg07U7c0eyM14BtbyW61UNeJwxxGJvBRFpzqvkEGE7UUYuJeeuFyPh0Gip
40aRB+mvAr12uWBlBdSRoc2CjUUyYnlGznYkT6U/M+diIGljyAKTnORjwlNuui5BDTEhHcgejwvs
t8uaUO8efCY6gzRu0ZH+Mn2GUZVkBuFRphfru94MzrCxjPat6Nt972DhZotCnszCWTtX71ykaETL
YId1w0ri77EPGGD02JyraU1BLi7CYf+F4fzD8bwwruRh/V+c5NFjuDKieIjGpMLcfquL5OXP9042
AxEY0wUbbKZfprkcG4SBCAMeAIu1uyHQv902XTlxgO/cFA5GbHfHzGs2vd2t9mg29k3S/S4l2sSq
cQ9oQ9sw9tgYLnjQcAtVJhwX7QabxkOg4dOsVj/c2Kshsu1p2JF8+10V9n0Lnwkbx3BlqwlFpxuc
nVXgFENgjo5JwGVFhuh3zK+S6dQrylBDnDJyzbZDDoVFmxQynhnNTSvhMFO2lNUMiUkk6PisY+dX
zRZWFhe9PZNMrq86eGoHUaJOU2/NKErUfOxUPY2Tfubh1k4AKBrFiGbUnBT1bM9liYbt/84j3f+S
l8/yV/f/gSZqgID813//Nzin4pcMP/vPf/lV9Wk/r/+Av/3lcfj5/O8g0fX7/w4Stfy/Orbhm76B
ttlYyZ//BRI1jb/6JGHo4P5sJ7A9EwwlVu0++dtfTPOvpu7iGDR019Rpj8y//Esnh/VLPhzRwNAD
x7MsF30TP++/fq//hFsCYP377/k/wS7/iSNqWswRgFXAJg0C1zQBlv4j6dJKAWJYmEc3xRwHL26W
di+1H3/+w5vxP7zI+kPWbDBZHX/+9hfPwmpPGmzgrX/atq7/04vMMboUOCuYTlsFez8fAVCwXwuh
V8hQJrn6+T++Hm9noOuO7lquh5Lyn17PDxLXZ+/hMhATy2HxqiYC45p9l9UA6F52/xsx1ND/+R9o
A4n1dT5CuK8Awvi0/vFd5IlPaWUSYeVRlv4Hc+ex3DbWrut72XPsWsjAYE9EMZPKwfYEJdvdyDnj
6veDRVmUZbf7/OdMTqkKhRVBiCCA9X1vAHCkHjtV3fK1QyeqWC/GrPMvzDQyIU3z3ubGPGL/fMrm
bz4BgmRcYZbBZeF8+ARKSc7ecBBRKSciNyU/5jwh82MiSb3485E+aqNyraDZj66b4WqOMFXj53PV
amLRDXgIELE8vadZJqkm243e3PWQRRDsAv+kXfyP1+gvl49h8T91iRqpKlq3H69Rx1OzpBpA5wD4
XetG+xkMI7coi/uYFvEK9ufzmz//TxfrfDRTF1ynju3wu/z5/NB0H2csKTSICdqao9jWk65k5Fz/
fJjffGEmZEbTRmaW+8PHfyMma7Xw6oJrdBAJ7qBmvwck0WNClsane+1/8v+zVGE6tqmqloNYxc9n
lBNLd+NMtS4qHgOKg5lOEqlECuIHR8Hi+s/n9ZvL46eDffjtZXqvYHeLfENVCDETO28tsttZkN7l
Aflu8nDhvxyR++fHL8xSVc02bGEZiCLPP853Yr3g74tOVwziJrxYXKBRhT5Tpzwig3cFcJ90l8Ak
I6n+5Z/6m8vEIkjG/dkRmuPqH46KNRk/4girOVOI7JhHACl83SHw/ed/578d5oPOc2Kh4RapJKy9
JjH3kW0ZL7zZDdm//Kh/vRpt07IAOhm6DgTY/XA23lTyqoZtBf69A07hQu+QF4l5o1YuBq2t+8s/
n9Wsn/zzb4znIH+ayaPH+OUXPeYQafvMIEE8zuormeaa0BrGqUNVjTzMoigHVqZKrRHBaeu/Syj+
/3LC8vf1p4/wQeLZQPI2cHk0XugFnuX92D5bHvgFvTcNEIiJspoS/0Xrh+NAdrtRh4fWwgPaq4zP
eTuQA4Ls9C//FO3Xp4jLs1K1UPQmo2i784X+7kIm/qaBzcUUoI+qiVyvJj6ZGURfPQ2xRYDGuLJa
vV0V6CbtEWrIl+2Qxsc6RbsHjQNyOBMsISdXm12sBNM6DlCphqVaYGeJFmgTd/U+cxWl/JdL9Ndf
/PyxHcKLPOYdU58v4XcfOwzbojEbMp4gqA5mTzzPG/EkC+J1UKEDlg/h3Z+vnl8vVv5DaHO7/Owt
oX78P2U6VlrdnNXEZUZsoXsXR5546QFxsn97GPz+UJyZJhyXU9R+PrexHC01dkCV+zqJ6wK+2n08
pSSpRBt+/vNZ/fpLd21ToP9sCJ1fxsezyrUoj7yQC7J3iVhqjR1v54zy6s9H+d2XhXS8Y6mOqlvy
ZfT9lzVMXLwu3+KF0ios4/VvhQXZVA/qLXASlvyOvf/zATVjvkW9/6XNr38GZvVc0vMz9ePLUWYS
gCfUBkvHMcG8NsB+Jhj6iunq3zHoyojd6UQU1e+tTrJ9a+MpHcK8c8MOWzTCYzjlXJiQGQsIMwYg
1J1RNklzhVoir63II8fjs24VsJEubCIlRH0jbtnEoWKtMhU0QfEdrTDgzVQdrBwPpwHmexN45lU2
NLa9DWbNBR+1yjQZ0Xap0rhZwLJSRzFnSsehY0WE2zFavWaT6OtoVBU15PePEaG+hgIo/GVLUNQ2
7rLBSsCxVk7rehnUiUSd4F+ScRrupnpC8+xyivsZKpHHKPQ561AHewhaniQ+vposdk1gq1YExObS
tOxgdFZoZQ3OZurIVH5OO6dwjBVkAohl+uh5zl8AhCqgglZRuOW33jJmg5vMcS3ooHEP5uQ24UWN
pXhuj3YAk6TLzfFoYYEWElSOfVhNUS/iCJC2YsSPfaPWypMrtNLA3Bt2gL1zkAo2v5P34VQNR8SK
vaxjEaDVynlB777IUnwUv2v88lClUUO1BIJakmkWqB8hVnKVF3zA51TPs+oZUExkrpqJiDQkHacD
E4l0eT59z9sCuDExJ70Un4Ykb4PkUqDSkpC5FkXWkSOK+orsUVP1jnlEMnVeIFsda9cvgWkozVZB
MsL4Vg3tBFRhIFXB3SgOY5xbLvzen8jw4ufFa7+KZgGynKMnyvBbDHXPfVESLBQN4MlQyp4HkBUw
iTGR9nHUsUE2AJkGcNqvmxGMHBzlEC06BLwLTgnc9ASPd5kb3UDyvOvHkGAd+Fyt3PNxvCa7TAbu
9iD99JAHCbEP1mIXVjT22t4yIK7feQP2vDHJP3vU9o3RZrPwkBdnz4qGJhJhLewAlCVrSAzD23xI
zKU3RXNw24mUTwDn4b24eTFi0Y2h3AZIWw1Dt66aae+TdquuBwLTcOoi8htzonbsff+h6UTtrfwk
IHUKsNniSuHbYMH/HdYAStgXg2P48V84xSDnzmUZOcQ0g3b0P/tWaLUvDkGGsACNoangPWpyBsUq
CCscSQMVWfKvkwBhtR0EaIZDD9vBBiUsGvvFN1SfRNoYZRDbtEjFawVZkIpcxITSfMT9AIk8RZ+j
VBnyjj0ZFNWw9M9mEICQQCBN4aZjkIW0CkyoWYeF+ZdQ6bIqRXmbRJUJltrTR9ybA8Kx/O+xdSdk
llqN4pjJJ6Wo4pRYvV/1dSDuSVyVvXBnfe6Yb7IzWb7v0HwsdfhFEM58NHPrFMYC/wE9qP4qE70T
z26s1+ZNWpim/dKIIPExNMXYLeSZV8a1eUVWA+Y7uNQpFQuR9uKy9GoVcaLaUwEZ13p5E4RJl37T
SgWkcoVe+sbJg9y44RoDW4tgrEEgjgh13hIFJ/WXT8gfWqCfBBi9vML/QsnrgowIpCUXOkaHcmD3
BU+PNgcEjK4sXCQMdDOEpdpAJX3VJho5PL9PhA3oChJFrYc6adt21KpVHBPU5iIqQXJ9Tz0zJlUw
obHgXJtJU7RfFDUJG7KGQ+NED5NfVj3qBilqdAkJcLR4I8CBagAKGq1dvDEgNY8ayQBHVHc4NqXc
iwk4hQPkQuwPP3F9g+5l/ej85WoWK2ZAZ5oYEZAmYxCdnjuz0wwRmJvTA+YU6XjvPEPzW/Ef/Wz+
f7SrETw2/znAdNdCAybqcgo6zVEVbR5wijAp3ET+m1Wk6vKG6BLa4C2m/6tu/ue/VPe/edRDdnU1
VVa/hpccIk8aq1vqeHUztDla9RpewsJGhahsEY+ydJWIgvufhJdUF5ucd09/fqDGvLCYAzG8qfH4
/7AehGStD7UyImOTEHqvwzXcvPsGbeNjnYv8KPfOm9mJLsze1ZpIZALEmPt3+IJepmnOg+w3w8+z
8VLgGOlpDg82+r5RmsupN6oDekcQGxBPxWmUsOsWxNlSNpzqZLMsl7Ez7voKy1oe5qQziNRtlURb
EkavD7yogZSWu0lfFekldBFvi4zZksQ/9NzTDHLgNFYbL9Q0IFwKsJMKTK5nFtrhXCwxUz6QN35t
RQ77tRUwgPYoW8+dfzdWtp47O/NUcPb1xyIDK62MVbCwRlWQTwGbYmqg7S6ssjCuFC2LjtzDL5y5
BCZbv5L1sqgq/euIDw0O9FlsHkHcOcHnwZmsKyxQjevKg0sQteH4qUMTf1m7mrsek378BFnvkJZZ
eG8T/L7uMdhDWpV62U1FmWotRzm/dotc9/1ssts8Wz7P5vZoyMR9Q4a2VM19lajWqoqLz7I0QU7Y
q/PmXJR7543sci7K8eVUff5QL3ukiUj2A3mnobiDLXgAAJ0fh3lj5SrEBoPXU2PQsmM32LBeY0RB
yArOFTXuKbWwgu2pRdbJgXIPOHm07j0nOHWWdafBiVpnx7HLe0ssSTH7WDAY/rEKOv9YJmi9eDm5
5bl0rrfaKeTYcz9rqLf1lOoI8tHl3C99m0R2G1rE1byw/n23BuTOu/vV6+34vasS/lg/r2+JsLI8
5FaER4dqspz6uMJJOmgavJEof0ee8UjiO70ctcZ9DpzoE5g7428ngmwojL+gagUAGtvsaUxI5whF
a6+sHlVJw8L5F6Ub81qOLhL/NLqaRyvVu9F4yZm3NfELt4IsCK8j1ZsXfazSbzCKPolamA8TudW1
gFy9MXOvevipA9695kOZ5lfI0/Fvje30QQGwtGM9AHhrLjqOnt4FZMhlye2z7GGw1E+Ch/xRVgUY
LF82eu3wkKU/YoC/DIe2fxquqjNltMmypVGT97YV4ETznpL3YEoR/lv4uo8Ac8ZeUMx1v+s3151a
534DoOZHJFcetQySTVXbl3VemPoF+X7vqtA07yoNIVRYYzBDALyrrvZo1UaMUkCaDTibUHnurIjq
NIusGvMA7yg53zA5X0yzDLZyTivXikMbBZldrsgRX+LLDipOBP3SaPtor80buSc3SptF+6k1X+tk
UTbIunPx/3RYbbGcKt+O9o/H+N0hz8eAj4gjT3MVz/fEME/LDVLDUKV6NXTWVhl+Qo8/2Vqjh/Qb
YIZiw9oS5BcsdGT9yrJbmZkSXoqmjq+0xgHihfHxc6kjGGcbU7uSxSgAXmjXXnOURW8k+pUVzx8G
RXb1OkizSuO5XYJHCcHyoa5/pbdjsu9b2JtIwyW4SYD5MJFdu1UiYd57YxFcaomnrREate4J0ST7
RktLYN+ZeS+7pMJe8L8qb3vV+56YYBoTw/WRpmMj9+SGRT1MXoXrnEXRu3rZKOtyb/KPb90KVIp7
oNA/JjkPU4ix7T3EqWTj+TDZ0D1xR+O/jJ3SEWnJ4SgANC5QfwWpPtf5eTUcQRbGSMnP5QyJsoU1
ROmybLX8C+ExTh/i1q0GBmg9eT7E3imLrhEiwSoLAbJPXdreBLHp/eWW0yqBCvSCdV65KHFKOQ3K
NaPfEi0BAl7qXwcfG/awm1qMjAvHIbAWZDCO1LuqTBUEbyjJDeoq+aZyUII99ZOVDv3KHJkvb9TS
U78M4vqpn+yhdBNkwSzWT/Odxsq5mnkuVDSswwDyQB9UAyYKG9VS7QtLqeN1FXURMMq50hM5eJ/a
OoyVSeqpyxRz7zf2TjS+eX2qAwPSEEQY0f48V9bkFC8mJQFrfq58m+x8UEvXvuWAhJehVz8TIBhv
PPTIT5tW4Ehfmf7xXN96JjZWcQzJeu6WIil2U/ee2M3Dna7IUNafJ5mH+iOPpsCk1NmGjv5nHi6d
oL9NfWF9E0r7xa6i4DERU762giHdNizVbm2tQYEJuf1vqRIsezWLv6SlYaMcnY+HbtDNo1mr6aVW
BO5LwPJRdmV5C+ke3bKbPMDTEF2gZkUuaXqaDyd7AME/HS6bD4fd7OvhygQ10LfDtR8OF2Ri7xWY
1aAt6TUHyCF/ydM+nWiIpFocR8rx/B9DS8BYIOpGaCbWcg8A72RtU5Gdhp3/ja5nXCae4R3lP5CH
XXyI2iRj4WfWN1JF3dFRb1EHQquzad9BOBG8ArkrN9lcKfd4ESFSDTLwffdTpZwodzLkNY10tK51
z8FIzUr4YG7tI75X1yXU744vDX14sYoiEyH72KHd77rpCi7GAgmIAK4crnDQFOJym56Gz90xrbwT
0ICAW3wNzK5/6RrvJa68HrNH70WBHfcyN/lZcNoRmZffdj2gehwXMpg0Vf2EGh4cclHkN8Lsobo0
Q4JKYY+MYu0AsIY2fJMMVojkTeQ/kxsCFxHl2feuri6xtAU8XWHYYCJt800I4GMi8KonhMFKeNxe
dpqzaq1kP3rp65yxXr3OKew6W6cEujYCzzzxdWrQEe/bCcjKlMR3KFxeAyDxDqWLOGQp+uKa9+Gl
bJNVgwNOu4kc90IWZYPCKgwADy8E57p/nch1uGDSWV09cJ2bCrDZhRuk05cp9mFGuYp3PDeEhj5+
GfM4XrS6+r7BnxvE3CBHCFXDHrBO+bWSXrjJfdEtP+xFcK1RjHDGG9/3EUr/p36ydZr7BYlN5E8J
e+UeAPw6bp1LuShBQ0S7Izp1KRc/sjT9VJrbzj3fxiG+rK9xDRfYr3wqWGTcmnVR3w5CiW9YP/Se
W93KakJ5yW9qGAW+vrqVHbt51E/zeMQsNFh/UD2tZmMpwnhMnOIK/43g61j6RBdhmiDdNVVHwfoa
Id0w/Ep6BvDCGH3SEENcU9NuwszWH4mkXMkOciThj+TayGJzOdhITZqZRgLGw1rLSTqQ94072kfL
yO0jr6fe3kybRTVXnevD0H3t0fMxF1Bv4IzOA2SDDgKVlFAuvL3OWDsAD1co1bThoeLftKg/39i2
CQ9g5JlQz0VZJ1tZnn837KTbnqvcLrb31mjvu2EIbmQvuTHtMrg0C5Csco7z5JEKSK4AGHOe+3y8
D5NAXvrOOrvdnufA5gzb7MzdsxRMQWXpApY335P8GvmKNKeexb/nL7XyP8tvWH6FP77mAKzbazs2
8vKaOF8GP77in2b8dY4PF89v55FT/DRzq1rvjvxhjl8vST4LFKRimSDQRUgg9G7kxu28Jclq73iu
4vcDeS0tp+3w1s3MUgXazoAFyFznW413E6Mns8p42EEN+zHdFJDOJwH47VxVZLl9VWnVovQbAvmy
4e2oeaa7pw9yPqqcXHY7HzWaIpNYredlEMGLL9DrfjlqEMfvjtoSmLoKJW1t/mwNwlFA4BSArK13
fP0kb+d5ml2rgtdzPJU/nJ/8WEQfy918pPMHfzu/8yn/fI6yZLjp98l01b2LfGjQ2XeK33b3Y4T5
jI575dqzEQ6seLFH7cJ5UIqZlmBP5tdsbMHLp1Z3X2aKv+Ffri1OrUyU+LZ9J0eeJwog0t73U3Wa
SJa8WnN2XTh8kU/ZPozLdSH0J/lMTlQ7x0j3w4M7HdP4gEQbWiSF+iSHyS6yHt+MaT821ybPasyd
7YWMoDQQqRHcwUi0nwMqI5l9dLaV7vjWTYZMaqUSKEPoiKpW8QZhWa38CqtvZwyGhhi7GG3Uatgg
zAFYKMn3tqHq5SWCGvaBwB62IWT1TEyjQUGKBIFGpPk6t0twBh6mq6JLxVVRITEc5MkBVxpx1Xku
+lL9gEBNSqiZmPxcNvA10y6scRwvnJCVUBo409WpMiErekQXQM5l9Pl0iOL0m+ukHrJYFW9vvhYH
G1mOh7S+RTqmuk3SOtjEWLqjokpRbqyWXNgoXFDn0OQuUqHjtYDLq3JHwLwbn2oFBn4HJ2iB95i9
T7VBfzZjOCF4KDwiV+BeQ/x4MXFQe7ajNEbvASTxDKt6/jDIgT8jBwkWb9ck60lEX6ekLS9YxxfX
TuSM92nU7eQX4BdhvvHheyDvxveEDSruBenw2o03lZ2MdM3fjhiNdE+Gdo6dNS9wwNAGzVLWRH3O
0keWtUBG1l5bi7J3t6eHrjtinoADeL7tK/jAamkpd2VkdIA4PfwXk+c89vJv6uw2WLEMvTl31crU
v5ddnUn0+8atCIy8PsrHOvT2gRNgWjaSM9YCoT2SzSn2Ns6ZSFU3+qNsrTFQv1BdX38svbLYt3Nx
mot/HlsOY0duz++U+970TBL4trNIq6y7QcFHWRe6TlxV6a1jA3x3CdmgfZw6GNQYg5rfdf1vGTUa
O+M+UFr9kxydkLX6OLotiKywSK/vg1TNH2pTNGvP8cNlZ3Ta47lY9YV+Kk7YeS9LgDLvWuufi+dW
2VmOtaqHGvgMxm4xUOPSg3KYZRBe7Cp4Tg3rHs6r9R1E/iHLO/GpNEoWLyRFjoUrwoOTN8jdjp4v
uyoI26oev2lhY6UlPBzk/PnduevKdZL6xt9R5CLGF2LgiX3swu1NcQcJW6zqhJUJ+SNljyNMjW2R
8n54nhXrPEY/tCqszYgIyIuq2/cYhWMcEyeivnICxZi5AChRD4XF6hn1UmgHBDI9jMdxtEhJNPOq
jQvwy+964K9oK5B16r7EasbzCSYl4+fKxOUIR+oYmws/uVFt9Lp/7jHYgcNdgm+g28Xa+NwYnY1S
12R4exbTs01voOxlMUO0iPAKF+tlVLqsRwIX/71Qbk/7spum4nKcpywQcq+/aYzRvjbxOXoslPZm
GHPnWr50zm2yJF9Pa795V5rbajRer2Xbr+PKFjaGpukOVjwFeqdLE7mTpfwVOFrdoqQ4e3DNv4Jz
8dxqza3nouwcBa1z/Rq1bHzshVGB1R8jp26Wehr5a1mEp9Yse5hi62puPRfPrbJz7XWvrf/RWLwy
0ZWUv0ml8/wNDt7VATPMCjPE2aFGluXGNIJVasP3g6xDRgWFyeogG+A9ORvEKJ+8wBqXKaHDTTjn
BsbW2PbdZNwj+h5fm26eXsh6O/IRj4cZsgnnoP/crcsy4z7Phvja8eGIn7tNRVNtBvnE+6nbabZ5
eIQB0+mg0SzFEGR4MiaVA9TBndZYC7KEjaMs22AWSzypKlm7yEoc/FQEUG9kVZsqA74FGZJl87Cc
VwYeNR3m8aQsxwvZbIUwbdWZDR9VGjLYaaTtAiU2bnCo5OY4B5tbz5nFLKxPv+shvnotLxtCVzAQ
94zmWI3VVTFUzZ2sIgY2wkoeY3IAJjavTqLf8eKo/+OAqLQeRKCi62NB9UHpK3uIikTf9Tb6E5EM
WmsRFoX992AuyBp8iL56dYWR5FxVjSYCLV07rmRRjkYRj18zflsPhejk6AR76WMTxDeoK9kIMsyr
GrsvPjWZgbP8uc6Ua5Ys9zeFmn4L5lWNrNLkCkaW34ad6vqU1XGhQ3ydkNBbtR6vzkquGPdI0mnX
RAu25VARvpyr/FR8G5S+O+imbt5/6F8E5am/bNTQ1EWN1txFqUnmvHDRswnmvJHcuNF04eRdvZOl
U5dxzh7JMqYvJo5uFdLM5yFyL4dCNYAF4zuHqvLnZAlJ2p/SpnOu1LF1onrApoD7W7L9PaiuQopP
ZEY++2ZEmNT2uMRgZYqJdNWqxkKIHTduOHS43J82Q2q+7p3rauJmu3befKg7F2Wr7Od5JnjuAmbU
OGXVAv1wXDhcncdtkacYCmfWYEI0nnfFcB1kKd6qZTPthlkiH0OQWYth3pWVcuPPzbHWI8Agd0+V
Vnqfk4FalZ0X8nY+ZwCCqJqdhCnrSopfrW1j8cRS3750TWJRQ/408aa1MYYSpRBjDbhCbNF8g8cU
qde+lr/gg5uv0e7YwVtz7qepuq41iDIFuAsQibMcHLQnVH+npQm9C53N9jK0rKeia51Vr3UqkUkP
nX7PUVZoFe5CQGMbPUAXS41HPHmKfqUJwnJljxwgIkwrAFC1Xl/ameOtO33A7wYp2EUyuJfhU+Aa
+L64+fXkllsIHpxEUX03fA0Fa3d8dnQN8yw7/5ZExad6wroTfVYMMaL2pg7SJTeRayJ4sDORmagc
BFI1kOgkihprWkTIHiI4cUFW9xrcO4IrpALyfhEHw11vurfTgCDW1KJ35ivDSilw3kV8dZkQr66U
NrnEwevKqOB/klsulxXiHfirg7xF/t2d2bDoLrcvvtIoCxQGcTepsfPQG8SDETO+RAatr/WtqGHp
ptUifLHIgyD3qy/rYmCx1+pbza2QsgRoxbsgBGKsiA69sB7wqUlQzKz0SyB/6qWPjpo6hC/eBMwP
mUcYYoWPOGxwJG2/0vKuBEmWtDsf1DZQIWAKSxj7IXobVXsB3T4GFByADkK5OK75OVcppKWmARao
/A2oR90FGjaZfoy0VgTzXBDK6u0RZ1/zPjT94gIT1njjKfrNFCvfrE7ERwO8qt9YT6aufA3wEeT9
7TkidE0yV/8W6yEigxnWFCr2QXYUXIo+/Et4xSdANRjlJbaywiECib7EukWUGP5yh61TORyDUUVJ
IEBxLu1xkkvj6EazJnNhKF8Mj3eYeDTvypbnka649zxylUOVod+Ww6LL/PAOTVuEb+ZANneCo1rW
9lMu6s3oI0FYg1E0CZPXQ3kRtwnHZOJNp+dPWjHh7hhUTxr+DfasKey0SOHlo66uowgvAF8Fsdjo
xVMe9Oam7AMfD8/Z/t0MzJUaeLc+vmOrxBE4KbuzwGL7vREvyHLBy0+V7Zh76Jg1AqVf+wBA3ll3
0Bz2IDwPXrkB1GZtRInsUFhHX0iebSp3MthAZqtrr15V48wztHRniQgsMsK1jettBlN41DsNT+pq
J8a222U6Bi2VAwHazg0o8nUIFqNwQlwlKm5QXZugaN1euqLfGlEUrNxp8i+ElgUXKOyRhV4jEKFc
ovsKLxxL2cysCSB20drAYXzdN2iRxfD+O15ojkG9MDRxrXjTcGi1gRtPQJ6vQb5l2YSZi55Hd/C0
qL0dDCKhpZXvmgk1KcxNSrBUg3vlBc6tqpYHM8CZvUVGpCwHdVcgSlB5EMo5nfGYORVcGdfvjgC6
F0Htb4C56sQQCfOIhDUdEMAvIkKFEM2gR6XDSbCME//CmlAL0QN+OUg2brWQXE+n7oNJQ1310bUS
fVWaaM0kPlGhBlingX37tpmQeSaqG29JKX9Sgdi1Ioru7PQ4haBai9CMwJ5N3tIzx5cObatDNgz8
yidQkJW6KbncAMQn4miznDThHZdGrqLhV47LpuqAPGj4Ojoed1S3U1eOCMa92/SY74zAvDhmVG+c
1D3wWOTzhlwf9rDHVyQ4pH4bHuSe0kQ5hrlzWekQlkbWZYOi9WdTH8a/Wwef8JhTgC+7mvCd419k
uZ8js9IvvKHsr6LU727T0P6qzfWuCePDJkqwd5VGe3SKbG0GtQuTBm7u5GrZRnbr24VZjM3n3KvN
DdQsvNJOo2ukzk3zwbZyE0lBZC7k6JKF+wXgb/UGMbH8OkJNGAVaptXggy9sEfhH9Kiyey3Wb0Xt
WBs7A47cgbrcFUPUJ6ddWR6VoN7Jvd82/67Px44fpsCH2c8Bsja9l4bLqdDUSzVDyWHq4o6FDZta
N1s8MVJ3IYaxXppK5ICLmiuDEvaIXlTIrstKDQnJXRibBx5k3GSnXhzVNomfdLN4GP0Il9fWiJ6g
jaC/UUy3Yi7VU7wo+a/dm20VPS1knVabxn0fYtQx1zlqWW7ApKGV6KbXSWr2LNHC8EtgjPGCMNBw
tCMlXnGTfdGF1qybDCYDWgvRtNY8AVJg3nSu3gKMeis3uJx8byZsS4PWVg5yM4pBObiqlS0b0IVQ
63pj77emsZd7iR6SFH32B396V+FFOloN5w42Ks48AeZRmt7cELEH2JiTNmuwkEOdoWkOnafzZl1G
7edoMPP10GS6tkKnz0KkYhZaGRGX7TR7n9sRsfSked3z0g41bSXhLlU05NGV+rTR5uKHOjcbmz1c
d8Qnp7Uwzb3hpfGed914rzq+sgBWAxAk7uBgzxsvYqOF2QLLkILQz2Dv5CbH/e20B3nhdS/sO4XP
F5F2FO24kxuvYIl+oTrJuNM60e7EFYEMQAS8z+f7ZvIJ8qBY74iq2Z4a8kHP9x7W4si4zbtAEcAB
O6pPrID/mqegMPHn12D141swGEQIclxbUGBdE7Iib8nv3oIF4FHFRcFsWfgKpmgBQWgORSZORy3b
ynhFUbiVI8y9yfWsR7lvZ03wSsvKaC5TtBKJY17wGnkgJf/nT6YBg3yPa4RqZusz7cUGF4zlqvmR
cJnrndoPhRPs4np8mEYQCfXYW4fzRi8s5Pbs9H1dXWv4lAl3d+4m92Tfd3UOutb/OOe7fvKI/49z
2nrHrU1OKj9tgt1kqbn/15+RSN4i7DX/RknNhFBYidauIYJ71KbyGxSXLlVMuO5lFe8+IP3fenhB
/8VKrXb0HnwfJHLE5YVaFWL+fg+IXu4Fv6mb+/m86x/iFjN0c4j1EtujSd3LDcaj05ao9eW7Kgiu
eyQXtdd+74a824374t1AdR7T+JitpkqHzTDaiYO9DxHyXPUCNQzE/YyDinYkcGbNOGQFyr+nSn9u
0fCBAWppYeD41uc8RO6FLC2wK/0blbjhDzO9O6Qc8GEWeTRZ97tDyoPL1rjklbTHG+GySiexj5Xi
dRMUebWzZqao7r+vl90qEc5vnHNnWTZClbLseZ7G1PwvWSAQ0JOt56mzIRvfz3secpq3NkvnsrPx
LjuPeTfHx+HnjyH3SsLxu8YENv/28c7TfPiIsuHd1OchrmZ/njClXp1P/3Rc2UVWhjr6RO7sT6Fr
lYWO4o+N1VfrpLe87blK7vnkDt91GzULNfRMIXr0NvR3/WTdfzznh4Odi8owFh1Sh//hZzxP0CvB
62mc694+o54PD3++xxr6z9jx+R5rEwqEOCZAkUOu/4Adr+Jy0oVmpLtR0Xg+z5rZpZ0DPumKK7kH
NLe4MhIwh/0w4G39U300Nw61qe9ZJaF3z0jZX9bLvSER6T7S8SSau57rZV/cIdVd3Uc7Wa/6dqTi
IES/tqqSnW6lKPX8NGWDDN4CRiZCqvN9eUgqb5FBRONliyeBrMsLh6/gXE7mxwNex2934He7HyZ5
1/J+FxlmVoR/lVoX3Ed1qq5R/Su2+BqPN7oN8iATcxx++mSDiP2eDtxgzl1NaHOnru0IREwTKI41
itYTVIuxtF1FvH/d1OEsS16rB1kqNbgq3LHrRZaifSrrdFZ4NzU+COvM4jFYioYAnoJQ0lFPMbSb
JznVzVN5ivo6lWw4T5UOlq/gTZxj/t7iv+BuBlvr9s0Qd3ue5CJbtVrzWpYttSty3LzfOvmRX+/b
nSUGF4JWqYC8fL8PC3Davkbry0Gkq7qs6mtv3LSaqV8h8N0D4LE2gOP0Kzezh5laSAeqgjQ2rmRB
bsxAk+PO1bLmx3Sy+jQBJgX1NQIUcs5zpx/V5wmE1kMkR4LvXBXZSnHwzdQ5aPnjGcJQeU1+o9gP
H2ra7uEMhbBgRs19JERB4hhkzY95WI6aW2AjycWPjidMxY+p35UCMuPGjLdoXg97wkD8GCc/hDMp
6A8S4kI5eqz2RsHbudwL5qLcOzf0vV3tx8I8phBU1x/qPxTPM8mG83TnBjmdLHawGpdxaaGeVsCD
XJ2HgDZqsP5ylBY5nbcPB0ma8mubiY2j5xFJeGtu6uK7i4/AqhyDfGV1mGZoEFKBgs/AVm3AT+PS
DvKcBUIM9m5GwJ43iWIj+SGbU5unvhxzbj5NIWcz5ymiwUV5b55X9nl3HFmWfVCmm70uwfKuzz1b
fien0bKjbJhMQrdJronL3oiCvTD0BAqjXgd7WS7mPVmsWd9uX1NN8IGBKMUTup6tw1ojRVW5cSMS
Ws6Qo2YUjsF+bh6s+EfzaBavzXru4l7fe6+jEwO5zIvAbuwjOokzrOnHPELhJyY7ynlkqyb4eK1T
sj45xOakEAEsRjREQsMqF0VteoiUITOL6zAsnE5pSUIpia2iJ25UB9muz+1YrEDDke1JruwUGxqx
0Y1Ofqn3iPnio1otT2Uvc8XBmTdyT27OfYDj7RSjCgn15+U6cGrnLmpN+0Yj5kok2r2TVSYqysui
LZ2lLMoG9COjfmjuPLRT7obUqFd+jrLueZDexMtKLZVrOaYYHGets/RaKIo5ZgichtctRhbH0zE9
d9wqqaJeyGJlEDJLSKEYVWkde9Uudzwut7LkdsI6qplvHc/FZuIteAwKxInnhkDBAcmGNItyfVLs
sVXO91ZesYqT5Sp08r2oDuP/UvZd23HjTLdPxLWYw23nLLUkS7ZvsGzPDJgzAZJP/28UZbHdn8dz
zg0MVBWKbalFEhX27hCspwWJbyxoB2nQ8ottNJ2Fs5c+cfAmngNJHqXL7JHsZo/zjlk2m9j0ieY1
zUr12WbZ4PMlL8UVhHnGxU2F/IQet78ydCqfaeV3Lk7PKTgSaIk4HppLK+EeJ1vQCiFyPLAD76z/
Oqg69ydV9LU4wHYDzKcLFA3TuwPQQE9jGIiw0g4CODab6TnfttWXmvNxe/vAnp/1YRMDZM1gbyNy
PAD9V28JdxtFxUU1vU6Q2mNxs0FjB0gNwT98jEcE9UPTzUAoEppHXnk40ZCG1tMMRRrvwklPKnTg
pyvbZxkocOFo3jPZBH5qbish9KOdlR1ynnqAMLPJUGgTadfBR5f7AF6QdetU7EqKJkHISxXvHmhJ
ikIRDumt/0C7RBLqZxRzH0lHInLeoB8Az/2fjsi5x11/PTsSGVAtw3rIDlEmyse6AK5jysBkgsIA
GpiqE5hl6KAH93CN28edgpa0Yza+kxmqsCAKqk9+UTyEoSYuwP1jxiItKnHhzAXBmsQtBwHVDqRI
Ssh0/UWvWbWPkHYxUIGki4tft/IcJs83IpIzbnlbLQY1Hbmm/aSQalcQm+/uSUbaycPHNUiBzHOx
5QU4MBHM1M7o9I+PbYTMgVoBZ1U702weQHnxkupM282i2QznbX8V9ugR/N3+D+fzhjsnynmhm+/O
tULP/wtg5A4aQ1fpUBdNrrppBUiHOnfAKBx5hDGoK4T9EinL8KoB0QipEUeckD6Up0YNgUT0dzGt
dU8cZf+ZFndmv5OFIXhwertpATwpORI5yvPkD7ix8kTrXAziWGufaTGLZ393Mo3/dDqb0GxSCAlq
qjOqFJFlUYfA6XCmOcWpAE7YflqSRvIM8ZlpKrJ6I/yxuDl43qinTUWSnzS3++mDDm135zWp/Awm
gip3irulHXbbP5/pDOsOrQm/S9NxANwCrBgAg1j3TYBCgjeXDRK8TOqNLOVg3TCKs8wBCFtkqXlI
AFJ3IPE8xMqKlsMAsNQlTe+su2Z0wGWgdhtEeElGJU/xTCDTaTo7bWjDjRVNp73zh9DB7Gs5gKlU
H+FmC61ns/sr3FvO5jcfjrZ7yVAg5Jul6wKvrgUwOMfs2AGL6QgoZA+0vpp35tLrtwBXqMAj0Ct9
2jixtlOqvND77WQZ6N3V9ZqXXDV6pmoIzSpvVpGFZogB2BRgQx305kD6WUhLO4rN5oDKQGTRlCU4
bWKJ2C5aeuw+apegva2OPPbBKWZbVoF4G81JbALdYZ2HSMDVYFdV+VXYtryrjvdroYSkxoEBlpN+
mpdt7q0BoogPoPbbo7lpQhukLxUoxbLY6Pot8N1RtDaI1zJtWvxAQHZ0duIDk2mZH4sGRSmoH9pP
ym4AtBoePsnGTe3ogj86ByWw1VCubeXQVkKUp7rGytZrd9cW7SsZ0jC0AGFFCNEg/ySiDbhRwIu6
kuY2j3/+ywCA0V1EGcRFQOXxAXNnAt0RX9Rfg90DgJwKI0EzCtpj3S01L9IwdybSktoiqYMxDnJt
rXvWD5KTiJSc+WCj/ddtZPOv7lmgNs82Sd5poChyf8yi+VPVevodCMoMHEUdWsojHJTb3mT71Omu
FdB40PahFClvQJRXqUIqEgIflqFdSF65BOD3NsmBdeHZHVI/ylpkeEriCwsb5WeMnJ+uSTE7o+vR
INMEZRbZgAIEdCnFT50dhYgDqlfdlJXF0cftZe+AiLHiOV5RSUYDmUzW85pm9y7o9bVEsrMEH7XL
9yCmXs9b7l2gzIg5AMtGxS8g+Ta9HQwvcvTbi2fkSAkrObLs2brxhb+jOuFfzQAHjz/1Lj+U4Mne
o1Qtd854Nl3QkSVU5RqWwtbCbQ3GJVCS981GB5TSF8RfLgA06Z5FbAZniS7mBcnDodLBlytRR4k6
g1dUFoCEXlZfelRFbWl7KLEMfeTE1XZWcDQQ4W9mQXJgRAFvV2hf4grAxcC43N+VqFOxOsmoYp2W
s0xya9ql2ebPVjWys0cE6SV6HJK4q1aoQEPULALcA2oM3HWXg8NqQ0IaMuFZ+5Y1KPuG3TwA1eZ2
SQpzSAAaESLHO9vlFHtLpAcCzB6NOYBfHFwUtoMbdZp24Es50trkRTTNaElDDvi0gxej3wobaAjM
+FcHJCWy1azk4JGg9c1lklmKrjlA7gPo2TDidK0N4+2BlM6nvoVmYVT6QFMbgN1OApDAeDj9FSvN
zwxk13/uoWWNw+pkE7R4uQfMI2zoePuvhqS1URlpC7FKmJsvdeZ5Bzvu+lfUpP89gOrmYmi8f9VA
+wConvYJOOvRqyEB3wObMffGa8hTZDRhA/xX42wlAPgipeN1xcEzEJUlbT24zbYfvW5Ny7yzQkC7
O/6Wlqi5B6evl/gHWmaJd3fxYIi76eK4d5MNXRwwO0e6WusBcpUubpgCCNKpI9aJzrNzgPNSBjiF
x/ee28EDFBi6JiYhdeOmNlh+lR2tyJhmubL1JEop0T6GJuAPf6RNqDGYbMjfvPnDH7CwXkrNBs29
q3lHLyn9Yy7aBFS5NV6/AOXzT9z0IPqd1aXmhGhXqdOHzDWCrSfdvP9OGz+2iCQLwhXwE5vVex6K
1SV4TdEmQA0CNEQ6MsnFGK9mOeqcYvQQFMChIm1oAY1s7itwPxyQNsNe8jTLkxBU8jV35PmLn3OA
2L7/gwwwLfP3f39qG5Se/m2NRnIA5zE44U++3Ycnmo0dWMJXTK2TYmyAP5aiy8YsIjDBNCmQVsm0
inq9PaOkh4HoqMpsyKeN5MPqQf2MVu6fGydh4gL+XxUfN2CuA1tfcaYZDXpmRZu+Bd/IneLOOGPx
Xsha27PMud0/mwFDOwIXAYoRZu+/86k8oc0XntTHmffPy/+fz+R+eJqv1Um/WPox6nUoBGij5fXY
mH+FRolY5RwVpNk0mAjh2Shq+4g3zrp8DmPeWk0ByTtnTQw2PNUvYINQ8KBVnbz66Qg8Xj5kP/B0
2iNc67/VyCVu7izwYZtn3xjltmgssHV3HTrlgdSFMlNdAsIv9tCI7LDAWZKqswXLF23FOd7wftrT
8l6N2Ag2oedIO0ybyB6kwnDdtzYKwMM+xcsb9JPwZkq+JmmTviNR/QJEdYt8cgeB5OmeA6hTx7XR
K4ZqBmCK/vpiV/oINkTJwE9xHSOtkApUIlcZ0ircfp95RolaTBKSmoZKGc7LeUvgAFSjRm/o2sK5
A2zMH37I+m75r77uLzrvq/rkJ3iKljBUBfo+Ep9L9LGAG0PRiDndXznIIY80JKpghGaDqeoraxe/
9wUY4IvjrCL9pJmsSGCn3xr0Vh9oIcf8zEWIWpwlcJPctUgQW9e4jyZdHAROdafS4mxMUQSq1qDF
fRd26H3aSIeDJuJDRtal2kIzGkhLe3VjIXxR3Pi4czkvfSDoTZ8C1XmgR8g7BHf//Oo/gT0XM0C6
jhpWC5XAqDJxUfNt3r/691Gjj1GCkBYLpMVNFB8hiDLdz9Udm2YgR8mWXlGilQksnO/9YNMtHNhz
KLtSqvl+fXNzB+by+875eTCpyTxmOdBnYpGv6TqT9yD0zI1fJx5Kzb0NeO2ctxH1dFt0YhS7UrLw
1WT8TP3SHYsAPCOD4OLa8QjaLIRXqR1a7Uwt/q1C09amUYk8FHmufVBJ7fsGsCKdEpGcZrPMpezd
vL6zaVUiULnSEBf8D1d3W//1kr0j18DjidHEnw3AuhT+iQY9c3mN+i4k4mxL/G0ZEhzHH1pnRA4S
FR2VXIMC0gLZD/YFuuOfaMf75qK20L/5N4lIWdjdskPphWqWrK84+L5VQII4ttRhrJZhEeRHNqXe
fi5nLRkX1BOf8P/oPPD+J9bmOi76YlF5BZol/IbuAtlpYJhpAtqRY1GgyFaMabTNU3CwGYDxeqQB
BGDAjShBhmGE8iQtFy9HZNflNRg5jATrSoLCWTYA7yif0GiF2EEwNg9WWjYPfjYiqZk7KwH880kk
Ewn+HN8Jd17ifZIoZv0KaAa2DH0nPuldGD37nv0pr8zhq8m9H32TnjTLH1G93vMQ/a+xBhYg5h98
NdAsLgz/QMNkSNP/FxsvzINp4+yH3KKxUV3w4zLkcRQp6GXU9Wl5d/3Z193laTk5JJvAibr1n+8p
pnlfPOHhVoKWRDOwkHFAidrdUyf0nJ7rObeOeeP9VdggyUkidpG66J4LJ643Bd7YV5aIu+c2iuTV
RPEkKWkQscRbpQ5CHuCuYoOZoWAKbLA3JnaATXbvnGkDMADxK3TDekUbGmnYT167nT2C3MJZeomB
8mv1EUoUApzMcPgS561bLhuw1Saab55GIGXuCtvD6UkEyZHLLMVTRE+O85JmNHRGKdBhhyr7O7sQ
DNbvHmZrsGW9u/mdr1lGl8t4jzArOhzeLzC7oRn5ilt7Y/YmOpDQBzsYvg4mNTSEmKrlz4giY1rq
vy5JOxv/x16UzD/GjdxlJqvORgxueSMpTEAbY0my0fdjscILUXcK+icS0ZDrRT1ZoOweFeCBD4a2
ykLtvt/FoFbyATcM5p/EXMyWtLFFYANn53eHk3vArIotEN3+8Uxgojlq6Iyk3RplmS+q1s8vs4Jm
jdJ2Kd5pSAscJhDTkgaU2i3ikAB56XhfXO4233kl7WxHe2evs+LumrNidkCeG/WJyHhWTLNf/zfk
wI7Q/I6+TnCpG1E4AenFpVWdkIcAUyHCo4SoR8O0BkVXder1I4li1MR0Ek27TvEFkQZETH+dFapS
De2l+ReakbZpP1c60BuA2mS/CDMHeVPA/SMtc6cuV2iFDba57tgvEfint5oHWDfSamURHMCOYODX
Ce0Q5P2DJp0zKWkAMHIEkid08UFvewYQW3z+QCoAn6P53xfiQMtU5AmiIyCe/fMtKbgvmfWQwQER
tYvnCyBBQAXz63uwEWcAm23b8vTe58t64wHEFNuQoL2iAQDcE8CXM5rjgQfpdpJlEgy8Nxp0V29v
4MAIHoyAwWif8kgiB6hhzC7dvZ5YKK+xQMG1CjMQ5qJZHN1PsXgDAEyZbVAbrX49WaP+Kh58wXow
c3lmc/StFuXaaublLUxorasabhOceRx8ooc5+zhnFUNqRa4dsDd1xk1Wsk76MVqRXZ+Vtdj8NIns
GKhxflaaezm46zBFsQXYPMd0FZd+tgKjxdhsOY6j575iq9IammPY2HqzHVE7sC1yMJHbhsS5puXo
7WJVUm47HL/BFen69tkKcY/GW0x1DJpsHZNzFsDZNB2leM4j/ogbXosW7QrdOSr+XsdWBZJUzOaB
ZBaF/xsVya8oiE96LVKpgdnUYGa7BtYEjl6o9vnz92g6MP3yuuwhzQ4IdN/zdEcHuvyvXyQBHI5W
SziKFobIeAEoZLxrUTa6BjVa86aXvb2UHngTEzkAeQxIhZ5gw3X0suKllQDmUuK4ckAJmoCTiDal
hmls0EMigSoKreEzvMPgxRiFcFhaHJ24MWPPcaJ716BHDIWs4lI/AGRXX05WWtGu21CCSNIpUJ8w
5OgwywEcxwq2DlgCCka17NVAs8xDz6Co0htbw4hubTOv/1SWDd+DQtrdoY87CL+Fqbu0QTAG3iP9
bKMS6SE2ZfNAsw85iUDeLkGaU6NH4cO2QGUgZBxEqpEvjhMgyICOyakEaTTEAWBycs/Ry9Mcppoi
yAAD3u/nUIHdXyIAusnyC9hJzFOibpAgmJEHOehrSihNIpWEouUs84NeHmLAYaA+GgcILwBnHoJp
ayrpyV0tXPCEi42uKnzuK35IyHxApjpWJjblXBbUbNBD1n/COw1gPlrvYqLDkVZ9F9+sWml7Fwfo
NKQD/MG7LgeE2K+WtEKq1fjUXvDEXMU1+nG3cY4WLORWV63ncmNhJBWayxs0Q4fBpqMoIeBpw4Od
91+5QglUSK6PNCtGM0YjnxbtY4ockh1CvF+bESHAd9ANjVk9cPCAMdxI3d53TrvRvHS03tqkmZYG
gRdXTAuBELi01G+/dADS1saBtRGGJsL1zbr18IKtbGZD6ceKJR1fGJLhXdu7xPEadBrebjT6I7dR
dLiKR7M9ef7ogEOwBm5w1uDJYrQBVNQNczO1wsoDh1EbrWmTi0DcGuDSqDNV3SdOF/voIMRAs3+V
tV3KVnrEqoWecYnXBrUZ9Zf+YVo7aBD+810EbCm4S/xyFwFTFxqsDQeUWWgvIVKvm+aSkaMfxjAz
+5RmyCxQXrWiFCxlX5GqA0v0RzKWZjcZWlrTHprdqIc++tFIHm9Ihgw40LvyqlhkKmBSAddpNzYA
KFArRVt5pNk8VBQ9mcZZSk05ZN5TjGXSu2gUArW0e0kQ8X7WkV5ZBqzLdxzhs+e26PvDyIZ+EYKF
uV6CsQCVx9m4b1HOth29urgYapBmFB8Gqzs3/oC3NBT73SpiCVpxZTbLaeuYguDWLQawGoArY1EB
/nQyIXcpds1XSMt2PAHdqBuKfYkO8u1otxr4hT0/P01TBPEPOor/dyQbMpGnKxcNoqf3KaDz1hyF
bEg+c7RUkoqGavCcnQW+3x3aDuWpU5UbNIuilwZ8A8dZ7FBtx7zuqLQjBnd9Ztjt8k4xewrBzLzi
jW2uQCR3BXCl/UA4OJmXvq/U67/nxtOKID1aFEj9+etq2v/7dQUQEuBGgDUOzr7/Yb1hRjEWNeAy
T3qZ6ssMXeYgGtDz9GRmEkyrsTTDU3dwRJUD5ycHIrleslVkRqJ6k1Gfnqq8D3eCx4+SOTgbo4Ov
y0v9JQrs8cEu2Cl0RlCVW/kXVCSUzy5Avl9AG/KNd3Z9JksWlC46s/th16NiH2UGkbZpSp2tSFsX
QXEERYVckFYEgfWYhMGWlOSNC285Mj96IpEEsuUCiFE1WLjhTe+BOpXrrTNtiDvD3IITplmRNtWt
DFkCPd60qD3AvTc4TzXTVHX9IaPK6rnQ+kNeOLx9INMPe7NFM2lkM+3U9aW19dB/v7BVeIIGqUIT
4D59V0RaGKzdRLiH1guNVdAAFm8qk6a1ptZToTTajo2VX4t+PRVe11X3WDsHysHZyHosTLcdNjI3
hvjCVBlqjwz4JJwzdqJEqsix8VoqUU35Bezx9dWOI3chwHu/o15mkDQ0N7IsF6jSJhtd+O82ZAiO
k9t95Att3WAZylswhlS+3BgjKFsFYkErVMT0JyAa9xceBfoy5nH2I5WfWhTZf/udAZf9BqgL/t4J
R3DO/DaKhx4lZxM74OamoJ7GW1WY/68Bvkk/BQuHIAQPEpBGZR2f3Rw44AtLFQjUI2r00wyJYrPV
om1HZQEkRKCxB0JGfCa7acts7TZtvC1AwpowWeN8gbdzS5QxByIBplqpqidpSkOo1fbBdD/Nkhtj
EloJSidntTskp6wTb7HFwkXqlNHFkcbwOvr9zvTD6skOETXVixVJeTTW1wbh6cqIxlet94ECVYQg
OlJbeGHjgYQ06JK0ZSHcjeCNtiYtyF4l7o6VuSOtZfXtInTCje6V+hpF4c6pUUNtmBFqR9U0H5zk
hIxWzIAbBExuNPvqzhhXK6+1vJXF3QR9lRBaAMQD6ZDaMuTeU1N42U6Vk5ljFu29VEMnDimDHsBA
QJ94mbzQXrpwFbrxf934zPtjI1oBwFWFe59u+4HxPxVjIJzSUtBcezuZdm9Gw8p11LUAxLFtfrW8
ip+zDpXXfVakZ5YDw1JP2ycaWs9v1jcbLJs9SqAfTBtAsAUIjSbzAFSOuiIU7V+oxnaqxqXuGxqS
PAWZStYPU4Uu+JJQq0CWk1ptBv/6tJlEUxEvmUxTBFHThWVX3SJpfVf9oncAes6KZVRr1jIcQCvV
VVb47Bht+aC0jLRtJa5NINf4coBtcFGIT/g5+NeRGdU67itzTU2ULprenxT8mmqr7K0ifI48r1rj
KPhuYGvsgjtjvAO7UbrEMZJ9NhHjQt9wo2qGh/wNQXoQeevyoocgEML7qThqvXXTdhJ0qTwGEM2w
lyRSVjNS5oeIGkOoIeXD13S7/Dc/OO3dXO1jE7mmS84iipHr6iOqz3Pj9jc+fiNSn3hulfn1E9Pl
yLXaOASgl+jjylyFPMlOYZpWSybyalX0bnqiQasYBwqJFmcnLiyrWaA++FpWwtuKdATMCxlFWRKN
G18bzWOTbMjXJEfwfTjTFAHYZJvz+Au56vXGPQpjKzon/GpmLo6wRfXUChvvVIafLEmujY1cFHmI
GuUyaR8DC1w7pGhigGkUoLw+lawEDmEoHoHnE31lmqeteicODyDtDt/6JlqRvSEDY1MWGj6zup7E
13xEJVFRANUmM0DXYjjlqUklupGyuMItwgFFVGEF4R6ktnuSkZbsaDDUjnnbLGtZvjJZUyCp+dMd
cBf4oPkocdecS5tn2bYA58kJwPh4y0BGDK30SXww8FzaoxDKOla6Hu0AW4Bav1Fam8YLxEOYSjx+
o264ZuoFpbf6fRwmAXIRrV13ByCkt4ciwhsmuKqsdKEF9WvhmhGewlyrd6Luv//Hqxoawe+OFnhD
Q2zCxU0Lp38HaCa/BihMvYhDALaVB6QrjIe4AGhnCkK5t6HTURPh+3+JpFxGogMdSt02Wy+ItO9Z
AbL2LuzZJ+bqKMhBjPcBVbT6Fjh87IAbhXv0hljbmAz3PZx/+QpnxOwtTpoQVUSi/auvUElhAtgQ
zLzJxkQt3Y+6RM4CWYB4O0RmuTbGYT+YA/vccxCGm2YP3HTLLc48HVDQ7wbsSxvIDfqDyr/wrU0X
RpC4z2CFGrdIbkX7RIBq3K/tPdjp2QFNAXa+CCp0ik9TktK6UHrb10DzlnF3N1qSP3Uu0PBTdwTQ
js+fiijFwDt+GAecjciiV2apjjAUKsmAaqGWNKToRlwkUO8rE4n0pYOkj+cMwwN5qcAkBQTF+FSQ
UoBVYdtkAXoiPhygA4avhiw3N7MsjvU3lMg4R7qsrxv9FTAiY92FCfCQrPDoMiDIfriouyTddL7f
rqbPEKSgSrfaoN/R/4cMGVPwcFV1oc9lokIFYYMEHTEpSOFB0Gl/87MBeAGseW06wNih+C7c+kbj
fAYi2WRggWYMBbtZcETapbxKDb1rtJMr/g8egUZXgjjmKCMZrBDztb+BwGshg8L/4qW83/SmxZCy
4e0n0zIvZGCAIm6ZdwPiGJ6QYLUw8+laTVc+tKZbfhKGxfdBhIgkmp+0L634hzaWjcVWqMyIj5xr
xRP3AbpUImqpV/xtzJi3SsqiP4suqo+e0RQbGTn+C05uiHPYWf13j7qNrnMB5Qqso2WLaOw1s8Z8
15cF21W9LR5Tlgp1S8Uhw+jAVmFVf6eOBkDLBihaZWGuTdmlJ1Bb6RjcZm3G3HwNx/wz+QcdFJq6
mvRbXZbA6DU99uDrY7Ufe5SUSqeJnixp+ItIpPHnxCufCpzyvgFMG0X3PTjP0GkRAT+VL/psvDbu
UH/tnAG4p2kXvfQG4EZBYmIColZrdjwT2QGAHeIkADuKbBPC24jFI/b4vQoPPLaNb0Udon20RVk7
q8f6MdfRP0oGYScV0kC+N1gNhg0JOteijcVDV7fRA/6wrUVaG9ZXu8Yff+qAH84Jq/zS4+yxJEXL
gLYpBz+/pkDiAGeC3Sw7wPh9zSPzO+tl+hSKXD/pHoKetMHo6tfUq5LnzAweQD5XoNpUNNVi8L3h
yD2n0ZZ5nI7HVA00o6GUrtiABWDdpOg2cDvefM90jjBgi+LxGIkM7G//5m7wvXby8LNpRtay8oVx
VfiAaIPUq1MD4NiDrut8x7K2ewjKHt9/jT26JmP7LoqMU4kaVRw3ULTUgifRBMN27j+DrdJ/DmNk
Q/KoRqmuWjoK5lTjeb3Kg9F/HgBbJSIzWycs7a/4y9WX45g5n8H2+BoDW5QDIBJR0kUTla+kIJOC
oSqp8ju2KfR6OIJKdjjawkPqyqkutnMUpWs8AiBNXnuNu48A+6fFJOFm9dC1HcrPW3klEf4SgrOr
+VtakTxL/fFUGsYlshCRA+wwOpCZbr3NfqTnp4cM5T8g8cOFaPDSOtrrqF9YtKYBqPnGjcId2GU0
nANxRK9b31pXTH0/LcZfuTfqizZtwq9O6n92BtzoQQS6zUSdRIvmNRoMAMB3Fd8YvC5WhRkaqF4w
44uphqJnIxAU0Yiu6U18oUGl9vSFk8TDlmngyyEhWfsAl9oxo8N7DhhS9MJsfuQcaDaxrf2DppQl
IIQCFAANGyYq3Gpyr9wBFkegpTDIFgjnes+tHXnPQQlWRMT+r7RycmD6WrrGtrTsvULFzAO5oCXt
Cr3vDdC8nkiCuoRuORSZuSNdFQA/BIBrSzfyk0OW1glaL8vhK44Ku6I1nU8mgmSqfihZR4YuHwPD
+I4k1LhwudsfwKcbviS6KLZtm4gVLcMMaXDQTAG+Ccqw49GLnbanrK2zBxKhCata4TfVbUmJA2N1
MPEzXUze/Kx5DgAgrHbToPX484rNsQIqEZzlvEQqoYnZdDlt8PglLkqQ7gDbEAe6fIeuhOSRtuJ1
LlgmsYzAEgd37tiN+yQA+c2kjbTqCae66cIk6lH9ibp2djaysHrEt6Jddngiv1ngn8Rjv9a/A6Lk
OPYa+Niq9NAGdhgh86WttdSwF8wPkq2f1IVimVJgknbeufYydMzrOTDa9rsjcTwMuuSLh/PFJqyy
YZ/gxPeMPuAfZGC4PF5YtdGD4oalB7MZ0PpRu+lXdGMuDMYW/pCjssBhjwBjsz8N1Zs+jvGbUdfm
BZVDaO5Qy9JEHDxMhm5Fy9Tz2Qrnj3oHvMY98MWR4DADhJ+0BufeHOHpHESqL0FpBYeo9XTAbOOc
hCo4d+miQgm4Ywk+RQDYYGS8WuM8+JZxplmOLJXToCFhFkmEHs+t81oPACAz0HgcLAru1o8cPcPF
aBunzAbc2liAYiboWrzYq5d/miGllJ3s2G4ITO9GS4q0CqDxA/N9y7xPIn4YhyU/OLq2xG0w/Fw1
9rD0Ky4vnicZ0qGIfQHGMPheASTe1b93VilXwgabR53bAFQIkrNZ9ykgpSX4ZgI8Y8+iAFk7mpva
9STUEtRTjOPFiLpi36Dlc68HRXc2M19bs7zqnoCeKJdGbJefrY7/QG08/zsUAzr3oyxcdICD9IM2
/stu8GjklSPfdA3fjECz7GuepEivSOGBVYa7+zgKnF1gO9GlB0AOoBlZ9uw1Tb5kCBN8GfxliEqQ
UttGMjMOcQjyPBoaXqdHNMneLi0jBjaiB1JSgOq2S1Fn0dltQ/GEc8pnJCDLr33pJSsObowjAmU1
8trmmeQsrLWVkVkISNRm9cpYuyE5rxSyoOUFO7xq4AXN0JJ9lGjto+PhsFK5wykKivaRBtNvm3Xt
jPWqNDIDqJqu114qI13Shtodm7VulP7GGkrQew3e+DSWvD+0thTrImfGN1thiFXRd4RDUCnlOOwA
iMfwyTQQMOCdF36nnbXs2RWQ6q2+YTyuduMQoQOkLMdTJfroNYjrvxK/zC4B6uherVK7IiobPJAO
t4ydFnL76qNbcKG1rNgkI/CZ14Ta5QEh2AGGeQ9806YPFxW6+y9siJpLaqIpLOjGbKHFIKFYkJAG
sObU67HHLTZkTXPx2/inOql8tPDLJl3P1jQjw7LWyoXj8GqLu1Nrr0jT2f2DrDx/n42IEk8yC/fC
yEvZafbiGe06rYHfWvjcPTiqWJUGWpqNh5oMWg8uy9+nHbCmt7VEIeSvW+Z91YcChL8CmB+P+FOp
r7wt7YVuo0skpZDovM5pHaetjQZ2q9ndrItGYI3s6hX3Wrz798+WhaQpcqHWHqTsOETrSOrJKARL
t9LWftU/A8BhDWrIcwNur2URAJ/GtxrtNA82apbP87JqRbQbrP7TnTzvTQ0vRhjI1hN9cgh0hAN+
lZNyloEDUJwae3Mnni83m3bAB+sCNzySiCzmy80yu7EuoBH3d7PL39k6NqBCtRShf3Iy75+NScaq
KMD3TlS4T3ImFr8zLMIhXGkKJoc203D30yHZoPWdQvRGQ98ff8Re6sXbts7/+Z2TWVYggIr3L0Bx
/uZHrIc6Pi1oc5CrAwoNXfB3drNMRCenQ9/u/D/83Y/X8fhOgjJqP3uk2Z0t8EffMrcKtn/+6XIX
XOQ+WLc2f/jpVlq7tJDVWc0/tfmHMMtwjDFx+HLqm98Cae+NIy/fcAVWcqeYfxS0LXBL1HHGwac7
OSlnGcBLxrVZpk84MJ8rWejDIrNj49wVQDBacL8NN/2Y43hkOvqZNCKSfr8C/l+79IuGr6c1qRK1
E3SUn1mHDIktk67akoJnfyc+/lQMu8GJIrEYsKR6a3/vtAwLidcdDb3fdBHyRw40oOjjjIrXaDwe
zU3gIhCr9wnAGwE4d3Q6zUePh5o2wC3ONuMAynhwUDRrMOGhZMgGX/uW665cjL4TvXQV+xYWCftu
WsV3dIKGL1bJ9R3IgZutxcfkNSrTxyEb2Xc8AUDStBpTT2zACV48aSjvfkpwBNEzJORoFckuuiBD
fRADKm+WSF5rm1B0wTKKfcQJtTJUr0pBsTe5kT/ZakjjE9BfkTpSixrkpgcrk8mC3JFsHIFf5WcF
n67q89Ff+EIfVhxlD8BnMUcUNEQGioAWRYHMSQJehg61JMEZfaLhk2MycP7gqLlq7DF8IlmbGTqe
hyLe05IUspErS/Pah1TtskerPOtlfUavU54AbSjqt2BeFagXVWs2gH2o0+pmmyR19EQOUrCKx0kR
g2wVosAY9Yd6CJbcYfrGTkJ/4eDAfiwbrz3SDDXF7bHjrYnHmNLQ+s7G9Vm8yuoSV1RQnLPJzeZZ
eOebfE0XmMztAowJAf6SPz7DjZasPSs+5SIugXwrdODLp5Z/ZIIHR6T5PoHbttjOohsTEuKvLDjO
apq5VQ3uEdEW+MLCy6z1f11OxvM1PZSi79wx2ZNi3vbv16w6u91kAENbBJ3zMILv9IiSQ/9BV0NY
G9qxS4DkrFaeO/gPuL73f4RdV5PbOLP9RawiERheReU82Z4XltMyghlMv/4etryWdz7v3QezCKAB
aWSJJLpPuKRG2qx6OSbLeyyFGGnyOXTgx32PVWNQnDSe8SjgHq9SrdbSqTsw0rE41FoHZ9HGTrKY
BP6Ie2BhwYuosb/SK9/XLUBX2jQgx4Jljvn3+K5iw2JoEnuDnHq4hp6HKLC/Ror4CkdM/WVImDVs
x6h2IEiOv8hJk2SXMqjl5/h2wn1z/gsniCb7beMYq9sbo9cI+mQtIxUcb30jbFj3cWm+VnowslXP
AhA6M5GtfvuD4CNyFBLIjXwqPIXttvtOUCjCSNHZHR517+tZnR7yPLkJJYEjAVOOypheULHq1umc
BQdAFQlwNZ/mc0IcsJ3tYEztqVBp/6jqHTyl+IOaG5GtrO00RGD9BJ2R+YX2RliMNsNugh7RY+KM
/RV23tBvN0Llw5bBW89qqNjQYfMcNHYDXZqOH5L50MD7eJ2nrmk+D80jbBHV1ZWZ5deFma67uTnA
RynD0/L2Polmjq3ikAIW/JCCAYB98CCWNECHD8GFAREWWDFhCg3f2kjgxfuIK/++Fo1mWiLldouh
jg/j1BSpB2oBLOeWH5elKTx/TXv4SAwk0RGUuQFNNZWuBIOiBx1QjEC1MIJu2nHwAg5mAQQV7qM0
LyzcjU7EdNBZqC4jd+H30KJYYxSSC2jqWNkltPEJZvj/9alJh9au1AUkgnhntMXXW3Azr1DgUod0
hliFQRgm20h+GiwZYbeGhSiAXkeF+bVJcrUQXowEUxOf7xievITZLZ7e2nA/D9zxPzeIkIxZuPfg
YXeLo3nm4CSrTOAZbQD4FhmesMsW2kKd/XZKve4s3A5sOTSyb6f/TyzN/S0U/gXAaqLUwuydjR3G
wuD6B3L/qP/Pr0KHiXunMYxzQDzjYt3FhnivkMWZ1PSlkeGwgilBtgcv1X5CzRyZZPR3JazCoM0K
y8YK+mPMK1t/KiaOn56r11IWzt6sc5hv0Okf28wz7H3icrhAdLDppRjLcuDScZ/zW5vPa95HPi45
QV0AcnVtslZTz66NAaOAvBoc7PEydqW+yrCDrSwhmkB9dMhh0HYNx3UlEsgeURckff4aJiZ3tz4g
cvIVto/TkhbBf65ewaGh9Ol2NT8z3e549Xy/+lPfbaBW/hDbcncPozO6y9FZUhq4yX5Y7z58n9fL
Ui6FFng4mG/O9wGae1vmw9oU6EmU9gxl4pmrgSMEhHnL16o3Aj8IhUDC1wnXwVjIU1kVJpjAUb0H
FEIcyhJ8FB0KfbFreH/pSlhPtgPqrDVq/cmehh/QSRHf2sraRAUUVWB8tzTiMcVJhZ94V0JVCeZe
ePrtv3YT0xthJdFxbMJ85eG50tfQxoQPlzUihY/6HU/hDkVNkPbhMdRP9h58qNeogI8pGP/jhnWd
guZfCxO72INMqDRmnPAcfDvUEDOZiuL7bUYOg25Lj/n5NoPVfQfZOInKcgFj3QXLnHjHXVctzLoa
r9CGmm7LuO4X0YXV5RbmsjbyB6RMNrd2LvG8rINwBFt4fiM0L0aRMNU/38X8fvqAmfhOBkhT0otN
EOzbgLYDeb7JxovjBzJeMuvhtmaa8egIdYuD1hyqfUnt7KzebR4N6LNdOZISCj57j7euqWOboEp6
2D+gMmI0ubdmoWIHOvCiY4e+hIY5kjRb6mqBTQErYtZivof8NmMeoGn3vqC+QDbK21O3liZ0/3sB
x24JSVFnGoJFpUzNFmWWT2c1mxr2vfU15d20pa4O2yiGKlIFxePEXd+aNJKSA6I9YYNlQaza1hKM
kCiF9HMNA2azkUt3tPDlqNhLZnGYBQGfdSzjtmpup8CpxEcNk4Ndkm5HE4/RSckgYj1U0atwxr8g
Duyd6p5Hr3WbPVtQXr60c4s53j5LgEWklrRMOJxB+QdUSB4PxnXC//Y6jvoRyb9s2gJSN2LPE5eH
urONTYCa95m3ib0a3cF9KKX8Vk5ybecwDnfnA0dG9XbIjRp6jG61oS4apLB7k86SOZF8n3WP+7Cc
CmM9iwTgNWiZbz3QuutyTMtjbfY5/tsqYy0623tQg1P5Nfgx79WUQBIxd/5KGxeGA87wLWAK1AuY
PD4bgQIKr8zqE0A2xb4My3PvyGlTwNn7anDWXYUoc+yFjGBdzX00wAAW2KWhRLHIFdYeNxixkdpS
8CsUhbeEAGa+VIALh6vYQTXMjrX2Pdti4QqCNOGmUhoG9o4oL7ZRQg9BxDbkewt2pIP8dVZqVK2k
HW6rGHlZ3Y7saMEYCObuFDICColS3ldkG6bTCFbWopCseEWqRh0K+DH6Di+L1wBFzJ0A+GfJ7QR+
LZmVbaau63HZxi9Goua8z3XS+VOWeGcQ+kE+miKxbIdy/CKGNxbw5FvUepYP75b2nDWpOFpzZpnh
y/M1cGG0gACl4HjRQ/D9VOVwLWxkVSz1vEXlexkUybeuBpClZsglT7plpzG1Q4A4MHEEWJR141fR
Qe0Ul17j2EorO0NnU/oU0EznARgDiFvZ1sWqrHANNWUwC1j+zPuyOrolBJaj1n2zDG1d6RBC9+I6
wrgmBFwA2iPop67ScZH8ceD9FM8RNKCkFUFaw8UF/Nf8AC94AuN/lQ0hx9VpHuh5cIWSHjLI8w2U
usYeMLwalbUVrX6bH1XdLiqT5DbrPuCGS5mDy0GvTN1Bh2sQzESdLc2kAexlk7UFI5Df3o0K8V9i
t/WRIuAWyAJs8tRumkbveJ9aB3z0x8nq1/cXHb2i3k41Pr37yzK4/Vzg8EMzB9w2p9CzDkS0sCW2
QZ4CdIKIFiT+dedd0BnYV8kSZRR40YCmCT84W39F3vZbVts9kplDu4M7kAb9JWp34zihpt/B+yLv
7fQYtGx6HpQLZMI0DPDZQtOWPNymZpwtqdnKTILOyf+iFuAo4rEt8G1H0ep5tg15zpt65sW5F2p5
AvnVdmacwRjnwS1FvkMFmR9nJOdRVSYHzggPn0xba+rvbXypl3RaYieiwVbz8HVKJ9jbz/O6kr1Z
CoDiMCv4Uzz2als2ikFOxORPzGq6x4q9woSIPVEATPLAicEDwe4WbznJrtTI/FMzSLGGcYLx6PCU
eWewgOIlH0eA6xMdTevA7aH/AwJtU4bjYerK8YBt2kOElNymqHWB2xMPS3gl0TkF3Q8UTs3a0Sb0
qNtVlQ5fLKBoduEQOC48l0GPB8Uoxp0TO6NxZgvRmTfoW9y9y4Kx/C7uzXgBbdMU4MKuPtWTuTPh
qXsaHOQIBSTFsPsEA4wONEBnyuPTAaDd5b0felJ7GOqxDazH2FMEfSk4mjn81mwySx9sFkFjYar4
E4WEYK1ZKS+vRtmg5KNwoQBPoZwZamxXOx14K7I7eVmXPUI9y3xM2xyGb95FDvWw060wjwC+WcB/
axOXSDTpUMOv5pCV6eLeRREUS33UHPtkWzVdtmzSMAGqN8vf7OoTZA2CpZBQRC2CooJI5NgF+0Ty
XW0kwbavYGiUxU4EfhAqXkYa6+caQPeFk8v4K2R7t3VV6hACX56vzCD+ntuwxEPVJ3tNWuTA+oAD
1wBP1y2DiuoeN+P0pHnxDgMI44hrd/MCsIho85dqPjd72K30tXqSeGJ9ATV6i9Qjvihg8730dvTg
VnkHoziMsaH8xgYtTjQv6A0UlnSbHWkQ7EADzN3c2tOo1UProSsgo5e1y9pUybPsNGpnocNftY1N
+hAEw+e8Cb4LyP19zeIRtsYW+9F2fOWkBcrBcQNdtQEXOljdoZjYQPNvhHmY7ur+e5LzZ6t0mi+2
XWSLCdfET41EIW2oC/4SlEwANBNnT2NjwjfCmvh1sJxo7UZ1f8atR2+GutdHZTjhTrk8WrZZ9lwm
LjvSIZUZP/bzvZCaADqwBejrepXPIShR9CvgTGMAYmEZn6Te5xtZjZhtvYRtfWHav/fNZtu7KRWf
+5noVE1phQsBX0NdKb7QwRkNQMEGecD/KrBMEACCE3VQhxswv2SwhJ/2sJIKhlwUHQEns2WO4+Tb
3p2y1Zj3r5DVyo/0qBqPITYA2CRphV+dL8bMRUTtLGmUDp3XvrKa5XioA9XUlnmLp69sBhkDBFiU
mX0uXcuGi3KXfs7G5yGo8emUiXXuXftSjUb6TIeRiU0XmjXMUtDVG2zwEcW3FJ8VstuidMx8Gg1w
xbxOcbijQeoynfis8tI4Uwssdvj+9UpsCp5kG1yZ1RLsyeE8CFC2wH0UfoCL6xnZ7eGMqj8I4Y0y
v5pmM26pjw4U0kAT+mSOX+/dWQEiIDXxhAqVO1bC3tuDKNOCOul1pgAMP5kF3ZoWub0EnbZQLKvB
T/kEmhY8YoqkBQpmiF7h53Uc7c770rIEUJQs1+dQROXZZFBUjbLI+1Il9qGazPx1Un25bW2ewfbA
Kj6BcreC3Z/3pXDdeCmdURyLXDjY4DgxIM61Y5eLaDKCLWui5rOd+G3d2595KjU2NnW8pmYdyN0I
Ya9nEXTeweKA5lF/WoxAuSA3fU2mIbzKuJjxbYH92R4VnngSOC5HiS2ea+AiNLSsPiNDEq77quu3
NB/gfidPus9In8HbwGvZimYDenTM3PGHG5vWJmDzLsKNlL2PCvvc9n196XOnvuj5MMEW8QA3eNjR
zWHUp0c+347GfaWDYsZ0gjpSVviygMYRwWNP5MfIiTe0UpL1HZ5zYz4dIVwCB5K/F6ZRPWXhCdjj
ZSisa96DUlXODM2pHdMG2nxgcpoGVJtwv/sCqUboS9XzsMibCLL483CqKmMzWvwVpKTwdBulwHtb
JrCIxV7q8ePc2zImtCO3RlufaXigV6ZTOkigBHex5+7p1XLHwAvT0re3U3ZgOEQAULUC5QtoDODd
0bx0JqbG/QTDS3TBrhHzfjsFXwiZKtsDG7/KWx+iGUALADFxZb1bX7FRRF3dg/cqQASGZ9S+abds
TVHp3Kchl7AHc/KNum7BwPI/2E3WHBJwIiFu7Xrxum5MqFPRWmk56EuYPtCafSxiSM2YV66G5Kk1
LdDTAQRg45g8WI59oFYOAY5LIdirmL3VFKRZTn0JrnfoMjgNu4Fc4dI27a35UJIVK3mt9pAQVAsa
ojaN35u3YRq5TdJO8Pd8CqWhP8YXGXuJRQmQltuHl6lUIQjIuXOeAXUqFrhnoocOprCihW2MzZZ3
Lrg3ep7QdB3Eq+xKAr2E5m3EzA2+R7r2RPMqa4gENmkYhpTrekRWcVMAW8ciUAet0ONb8h1JZnuR
AY8pqxH64EtqkknJoEdgeKv2BV7rQC2UAlyq2aG6M2ajNKAEUuBj1NKo++YYlU378zQW/bjLof4P
iAiGR1s1qM5nuGrS7CaK220mRvg0z300fIukhSo8Y/4HT5WJj/wXT3iWzVxs64GBEkCWfwCTt0XR
AgENNNucYAfASTyWfSkeZQv9vAhbLmrxADAnHsNOkyLEHNZ1gJoYjYmk5zyhGy3vZLTViQYprKqR
kM5R88S1L5KPU5hMjwEwOH+/hpkKBmFE5PTvfYltH2rIJJ1pmX7Eo2vVgfc3jbj+grAFqEqMMg2e
JYEZASiqWYjZojm35RW8LnUOS9g3j5mYViXzxIoGB1yxT2NiPSaJSFGJhunCPTZLYNyr3ESu6gH2
zxTbI5ZadDBtDmy5Vmdq/Vu8PfXZ/Pvlt7XphZH6xfuIKwk5yjg8d3nwIFqFvEs4PVIAvdtf7/3D
HBr89d4Frc/+8V5o/Xxen95an4zuyVH8kWbSan+Ip7+VBv8Zz4vCXltNy5Y5BDzSRP78MO9/8B8m
/fqA7vFWkE0rXfS/vymJN3V7i2U5ImFngqBg9M6rNzTnpEnzGUlbvkIvOZ17AySTr3DmfKZWHFrq
ECfwfjR44rziX7ZpqlauaNRSsP91atHMaUDsV1N2SSPcqcewAWprKOAs3vQBtEdwT5k1UeE6iSsh
IIQ0RgdILv/QvTEeqeXBGGrFQDy+zW7NITlkLEf+bF6sa1n1ZOKpf27UvERRuIsGJL3xVG1i0rlk
rfUS8NpHRTn/VMGQda/jCRDZuTnYI+r9vAoP1OT4AWV1VLzmk2WfuDB6UJAD9Sl0YM5eRa3aevOs
PqmuuOpEjwrfgQeZwOIaJuyfWJ45mxIbjhUtls5vAQnT8uwOtvUy9dChnhdr/vkWuvktMIi5AHQW
BBxQdbuZa0oTVJFTJ+Bn1B5fQoCbd9RqgT1mQADDZ92DDjKA1XPbtCcQJYXo14WGYJAFO92Yflp9
nNWz4kJ8IBt1sMQlIKG9Mdfw8NuKmvZhDr7Zrs9dNGHIyhjsXjS1W8pNHSHjeZ/QqgHmIiVI5p2E
Xk43B/P5Nx/FvP0vBXnxQdjKMm1h21xwBhyvkED+//N6KIvUKuJg8s4TxAbWZhfDm70t8EjYzQc7
kPLAYwuddHo/pEH7Fo14+qcuCqZp1PxtmfuM2zLwMXqD3sfPeTR6n/enZhm4EwDHvd72DL6kjc4j
PzalZuehcN7zZGCbzpqmdslLSM8ChZid4ipsD6OT+9TSLAQyQ9SquE2+tWloXgGXWLYBspzBO2Be
4XZKS1hJ7oMA07BzgtrabTbN+y38/qr0doTBNrcXABgV3t4NcDnjL/UNqjbfi8/3ujPUmLMV6mZi
8SH4VnimKeVNoONX5H0xZxa5uDfpDPbe0aadYms72LMBNeuPpFERz2oVJFmBLfk6KNr+SF00+If+
u7rFHH9fh/pp5q/1c1JDoYXmWJkUYo9q3iIUU32EpidchejUC0DeXmiYtcs65ftsfpCgATpoN8Mo
PR9k9qjbRQ0yAAX+FoOr0s/FaHacDn/9/7QzKNLgi/+boIWFKpbl4OfB8KDgeXAw/ucPow7xHYuV
N13UXBss3GI41zA+J60ZOpAmTdSOhj+4MUgGE+hrC3DEbnF6zjd9iKuikq+oj0ZN5g3YXP6+Jg32
JQxZkfx8g5GMWJNUBB2ockxCEGN8rptGnz50U0AtTjR2L0Dfo5zmHLax/qMGxb+sSZP/Hru9OByi
/bbS7Ypcp0YkwE/AMXUdEJrUuLlWMYM7gCEBAKWbQkKEFM8oSxq/TXPxLQROs4gyPS2oK5otrjxW
/pxxj6WB26ozYGqeRl3316czDhsB09GXIIzeYMMcbAbyXUhmPR1YElBiPXorCifYpF6F+gNJi9Fh
nkIDtJXh5N/waxlagMJo9De5sl8hNEpxA3TlQmT5kjdRgTtHA6VRRf914f4ouIIaN3e4gJqYBF2C
/8/3c0bKdgBCm8ei+Ea+fhrXCugV4+BUs1/fvZ3G0H6147JYUaANgO/PYWrTHIr+sA5Iu2+dZ+i1
O/MS6ZDPZESviUFWpLbs6h8T0gIrajk0AFGS4BZNnSZRG+mUDiJDFvHepGhalvqcBs710KTqdbMu
eLSVDA9obmbwQ2d44UMPQSKYapiAg8M9XEyZ9QTxNrlLnDpch6j/vZv1O+ml/utE5hqfZSPNjxMN
+U4Li6JgS1hli0OmavAxoFB/U4EniYnUheR1A7PouxI8bq/QiL9JzJPa/Bxj1wqu0rMoBQV6UWPq
BWwj7UWBGxpQxFVrff1wzf55hUdaZF1g9H5Zh2bS2oGZ744mfLhF0F2EwedhjXzYxyUpFjzlRwXm
6ZK3EVhojXqAcH8FIY12CHd9HT/UY9vIvY2i4n/oDcgPNhwWiJGWOQvUudzEl9SZr7K/yQJ5HF9T
2yoBmGnLdpQHCLLkj9wqimU5gN9XR3kCNulgis8stSGFO9YPdGDFzFKqYiiYEEc9AO0X5nl4Wrq1
S9XEvriPU5vGC1F1p7az3r0YNxwzi8Jvch8nk/rWGFG8HNwM4NaRN6f/GYfuFCBXQfdv4wBXxsse
KIff5k9pH36DWdW8vuep/xmvkVB//o9bk/mBEG3hcdWG+p/NPSh6mZb8oCrrJkGKW0OGvKyjg003
yexkSQ82LFBcIbEVOvvVX7QNVMrc2OvOXfwlFHx816o8AGeoXgwQh3CTBjqD+uMQX1pkNV8iSGz/
1p9N+S0+tJsRlm89DEIiNb3/iqf+0q2QwYXG1ac2MAdDrTrDrfBLiPmbYwZ6ZeRjtKUmKq1fm3GQ
FxBL8pd0gj/hXOEoetPDd6JJQUX6e5LgVbSl0V+ThGurl6mub1Gd4/2cBM8/ZH0ZLEJiZDtX2EaP
n1qO3yZqleW5aaEDKVSzhury+MnoDGML1/FkBZWdERoOXCOlid3ErzCaDqaOse0LZI1Nu9z3MCxB
GchTxfemCBu5Lr3xh2MOYudFgfWkWvEZZOv4ayhj6GpXefgw8UEcbDtmy2YeCOR7n43t++Agm+kW
5c+J0NP6DGbL7xPBdRcHo/Gs5TRf7QL2hSZK6GCv5fyKqVLtf8jcCo/xD98tLvHtgi8YfqqSmRxS
dv/8wQ56aJCydiHUGkFHzhhTH/o6CXBoQ+eXMBbbl+5OR3kOmZe4871RPYQROJVBIYxloni0nkDO
WnA3NBdVYBarWK0KXpxa1bOlbWet7wgJBIjngOZpPqWAZ28Dw1uwGL56ide+l1X+pTKUXjHQx1Bj
6dZI5tTLyDQAxJXVKhoZ5JR6+C12rPMrYBHXJXO+OjYwv3Ashsps60GopdDPjgOv89LoSt/TwGqr
bgDoAZpcuPigCOtC/qpP1aIcs9VgxyFq6sUevqY/8sCG2LJ2hG+kEV8E3BsAdbe25tBFi0mGyTJy
+QUweFAHe63hJZnuqtzRJwjuOhsY3r1YKhmWFsohfuekMEmESV1udg+97pGfSSowPgDEWnp2n/nI
/0K/pzSshSEiqINXKCYD2dpuE6N64aru9i4czDlfVNq2cTGTwaYP9E70yVe3N7OllYB8k0LWtnDS
eJ97/QHyXXAXdO1kHYPLehirlGM/BxLlUDQ1tibNdJUuqlEgX8cdMFxyctUaBqxBFnzzBgUeWGs9
m4P5ZYLJ5dLugpPZTr6duWDWGRJEJ5ftYuD4sZFPDxWMMHxgMII1R230pe3NaT0mIl7AyTyCnjR3
HrtcvtgS1BRoCgiU4SBalcSLth6+MzdBxgIff2OIABJqLV+3eti20JUMHLUbI/6cVK35Eodc+lVq
5bsqs82XACh5X9fRI9bI1lPjiMeRZ+lJVvFj3KFUHs6H0YB9AUhyegMGO8rnVs0eSueBxihqhID4
GqqtLzXPAJyr4mI36Kx+LmTwknhB8jXoh3Fh58WEgmwUQVkIdAmR4YPHQ98izqbyvYskiMJdLQGB
ycYns8SPG2zUrw0qx4sGAvcPlvDaA0q/cAScl4T0JE+F+pKUtbkCEK3aQwBLPrKm/ItWjlvIRAxl
FD+WAEBjyzoVKxqg2YB6FGDYaXcfoRrxOOkcNo70TmXyl+c19mNn4BqVdRyqkdBT+zL2u4YNzadY
GivIpSbLCYbxF667bpdBjmVjliPsP0cJcQcT7w71xGUdOPIH7uUvVSG6t7RobMCxcu9kwdx7r5Pc
WCeNGT8Jx7OQXUqy75V8cwZX/Egd469CNsHMPQeoD6Kv4J9Zn4VujhB2Dn4MrEPCqu7ec9s2fUjt
dldADfqtdCCxUMWJcxky5vm1J01IpukjH/PiPcPGMEksyGuWbVJcEiHzFcR7Ar8IrSJctR7k4l2A
ExeAXxcXiqFDDrDflmfDd2qZdjCB58GW1eS2+w7P59vAtSrUg+xxNRah94gLUOuLppoee1k3ECSY
1BMqYO1D14MgOrfokMTQBBlzo9iowFBP3aSNMzgJO+h/2oUPheHE15A0395m4CpxDPX0dhtFBhBO
WZAR39Mo8LNsL/lULWDKvkIWq32CMn4GxXaIpiJXXryLfIKDkNe9lRowH1OOekX9Usld3uXlSyCQ
5gNvvV9Sv+cNTxD5VU/B5EK6z64s31b5U5oXcLcQZbh1TFM8VbwC51xm9jdpQbCgqY03VgmxQpUh
WnU8Gdd2EhgHPGEYB5gsGIcPTRpIPI1kYeLhMj+H3IMTiMAcqY8OkCvxXUiWuLNRWA4AFHJJldXL
g9sANwlYlMZDYHyJoElWjix6YHkdPcRmjM0vHqfW1Awg4PlgqChY1S4HPCGqstCHtvmwUpLDl1en
myidArjPlfaqqZz0Icw8c+lYef8EtQfT7/I6fAUMy17YyIh/GvFwsWBj0X8BmOq5NZL+u1NHOwhk
HkCxDa2tCzzSi9NGO4B5xUtpxmqvnSxZGW4wvheAhboNfh5ugB8AMHN8Y8RDeRx7T62YzdiCmmLM
yyOdtaqAwA+d0sGbo2OQl/aFYy/vccVkz5JAVoani3kyte9rwfLkBHWlYRu0NnxSmQEiiA07k9YO
/Rqy9RBMRBO7ChAMkD14GYs63XdJLlGAc8zPRhNlQCWE6ZVnbnl1UBtbaK/1Vrc/eSoba9Wa2COW
Ud5dw8HuUDVqOlhUi+TL2PXPoV3wJ9vVzh6IK3cZN1XyJbcd3Nn/qvCZh59M3L3jwoifnEZ3Tx5o
65UXpm9GVDlH+LmMgLaCqV5MFdukU96t+lokzzHkGsrZZLVLuucKfPcttfRsuUpnuM3gdxngZpME
MxwYWktPKg2NZWe54gIJiRQExflujuzobgqDfNfHqoI8C2Cx0Ps2oNkcjcbJMWHtHfbAR1ATcuoP
UZ9ED85QKR9ql7O5kZmi0glGuQE9oXPewHU7kBA9FtEAj9Be6XXfsOm1ye14CROqekfNDhtkaPgb
7pGaY5Gd5djH2KQiVqXbqHfsF1zW2se8Vtt6SMxXIGU+VxC6Ao5PmDB5dJBYXPQKytizxq6R5m/Q
8LXPMjf5S63jt5EUd+ucv5gyRblOvTMwDHf4YGrIGNrTSWiww632YbJMFH+YeS5H13hKLMjlwBzU
XdtuET4Dw5Ef2JyrducmhZjBQURJ+kQNF6pMUOuLwKicA3CN9TYAzRn4YWI1yI2gPpHyDS1GEe7E
X8I6Mk8UgPJ4ufJaka+pWY95evTyNrq9HM1yoPDTNob3ECS6QbIsiDYD7DGu2hiXPE/Tc2oMqMLM
h6mUUA0Ck3njCfWzLw9geggZ4eTQuWY2LXEDWXqxO/xswprBPqnCtWEhgJy57mUUHjpPfy2Vgjyc
UcsTTxjcFSBMh2wTYDfwSlIH6qNRAyni2nXD9TuuDeMlhP/SxbH66ZI5WoBCpvf3LuqHIsbFCUNI
in1SXuXg0bDRq8r1zO+uxd6lV+Sf67gPQTEZ6ucktsTSLrzwOt9lFtBBOiuYmB6ha9Yei/msqQbA
u6mdmEGwGpwWoLdfMTRAhz/1eQxP0AXIT8s/xdH6NGBEZrvzvK6A5ij87ANAag9G5UwQfAmn5TT3
NUXd7qDBBbd6M/H5lJQr3GPak0a+70RnXSl+npVVbOGqB7Ak9XlBYQ2LPjQF/I+90W9yHV7yur8o
bXXPdChdiDrAu8cPIAy/JyHRrNLDcpqkuTRZj20qaYoycxqWTEFEk/RHXdMdfBQUwx3AJS+CJ/Z7
g6/XogWh6BXCOr2fAAvyFLamu0SmuAC0oJzWpskquEaDWKV2BY+/F7MjF+yxga0Y8+h2Rk06QBN8
FskJv9+7kjn23vy3MKXz3OdtDPie2w0XcIjbNfggQNLOzTHJhgudRXEAWn8S9st7H59DhAy1n4ku
XqedSu2F0UHVrVf4ZgyArAYM21uwZvjLvcnmJmxlhkUZ57ChnJvAfyLr1M6ulHMTlZ49w23wNfJQ
MRODzfFkHfHP5WY0DPvzwIBmh9oBlLK6Lt12WqOmB2SHN2esgtkNkc6QEkGlpnGxm8BDip+2DLoL
NZJcKNxV4bF166NibXW99RV4AgSDhOlt3Y+Ft4i4IXauCr5RTGL3qHe2ntssbdZvG9kMS5jytp+S
Igx90Sb8WMO39s2zr07dtvCGruKDNITwwQhoPmlIV/kaTpAHGo0r5KtU/yY90R9tpF5vUdjF4S/p
Im8HDVdsEkfA2ifvQh+JbqHCa+QXurhSQ4yXtIMcUsBFtM4nk61UxIZPEfRyWJGO30wzbRdOahaP
tozyHa4y6WawHesF6isvFMHi8B2EZffZzYtxk1gAC8EYInwyHUctdKSGb3XADi6AoG8okibrIa17
WCon/dXAE9pcQV2mWkfbvFIz1GeAsZpryIPqJw4djv6xVF59pVbvHIeqcFbAXY0nR6urkGX/4MSV
ee3hDMA7wAWMqMhAKVQengLtwQ9LB/hZZfu4mAgfSv6bASwhcBUCMElUBlHEKP1moQbjF27erHIZ
xIsxKb4EU2/7Xhalq8rm2q84vyI1Eq5bBjMqKMigNjwt2YTyzpBWw0IbQXEEV4ubAOp0dbRC5iPy
6wQS/bnL9jich+Q5CpLBp9fnatG2GSxKy3VqCLWKIFOLugoujIMIhR/aRu97wBHCjLnxpQJb3Bry
Rexmg9/3uNJp6EFPpQVce4j/bGhhBH7ZDcuhgwB2i1XCMOyBREyNBUSvP4VWmC7Gpn37P5rOqzlO
ZY2iv4gqcngFJmtmNMryC+VwTGxCkxp+/V246r6ofJKPrIHuL+y9NlqviabF9ECS6HFpEMxb/aIQ
wR/vangGdNa9s7P+VUuGdQf9U0QX/SgnPLhWDjAUnwxmhv4greF5XtGrACN/dIZ9rxkPnPz8v3U1
WEoJmHpqAs7TeuLFc+7pynLccstHwzdJvfOZuZc+l2a0gJ/aFTaWZi3YdZr+ImbvMvrWg8yyNiow
I4ZD+zkumn2rG9ISDLUfSAja1yIYWT/PMEymP8E4cehXlMNB/dRWzhfTHS+eBuM/9jE/a8rPSAkj
i7oO3IBZ+qHwYROsTT9Heb2es6wRMNsK6IR2i+gkvQwmmCBNtUip6/FzSnj7Kh/t+VD0Z1X07dHO
pYrwsj7NRjZf5OxrEelGCjxm5A7QBPrOQSrnYfJDDM/C3p7vxaTjam2oKZCH9kc8ktyB0rX3pW68
agKnuTND3C/4IUS13R496sR7r6bPnhDiAwxBA6rQioGY8gZIj3uoKizxSzoeLZIuK709Z8G4z/pR
nqoNJ1pvXypMD3HGdRmpsj8kaJ1f1YyINihYZSiidsb6Pw+v82ebaq9acvU64T50B527GvRLy5Cq
kzknDiO+/SzyPxviWzrDE/2FcejBZ+/GldGe0zElI2fitMAfY4rjim/PEge6/3OSlOIvu0xNEHMd
6P2LTPhMtTW5ewBpXpyybyAGvfkWHEtb+DnvQLM8OTY6fFc1Q9wPvrhbSu28dBU72dQ6R1/3kXVl
GpH3HByhA2rx0BVmnOsiu5QIgV/dOedb/FBYBz4Ip+hh0hJCkTi/+X9a38NWhhVypAIXTh4Vpp28
jeayC7DTHmYT7J5uzdbr4JyIhXGZ2ch6V5klfg3Cy5+HAV6Dn0P5mwLoj743XEvDqfYMDfQwU2Z+
69FzX1BWPdlzl++aLWhApKN5/vclq/4r4NOd7baVEB9WQPliDFVgvRGvkh/1LRZOetT6Cwx+MVd3
387PusMZ1pfxmFdYKdA7R3VQ52Exu9uQscSKakXWQkIcScooMdwtaAH2Hdh2adSEnpvWV1FNL57K
nwNt7XbjbDpxXWpdCPtfnEiAFeGSprz+eftp0981Xt2EXrdmz6UTK6Pxj67gaM/PtmsHzwJIIFKI
+bvKJvOJOWgEGW68VmbVRms79gAty5zxs/Pi462fXTSyVmtsSdG6cckxWYUJI5F6bPTIIFTq4DYd
inY3rvsiZUfaIJwpWC6Vnb6GZukgpGohF5Quj1HqcVzhvD0M244vaPl/A6YHxZloqB3+fSHFz4Bi
f2qtUl1q0+suxo+h+0VCXn+ytvdktlncdWAmONnxogmzvplZY+zgRKErlKC2y2B7c12dxJZSEfbC
SJA8Kk+7LWq0IwaDdEbCfSMnIcFY0b1UrmbdC0U3kQOFWlziD9xpfDVct767dQtQV5W3lJd5L+bx
tds4eybviA0IE9fLud6NRvfs+1oJzAuPfpKPR0826cXclNf10IK0goAbcXT9NBeQZUaVqMdZTwj1
GaVJ2sQQCVsfIux5oBX7oIhqzfzrpGn2lK5FfZwW692ui/dyNJOHNwbVkXqnjxrVlrErkbQvtBJv
Tr6+Ew3CJ1fy+cI0SZrafDemPkTnnR1mf+yOVeBa12mxT+6i+1FVrevzoor3qnI+TIHtYXOnE4Rp
LYDvyo8ik9/sYU/uPHYhKfDEGTKCWtB9MaYIkbrXR3duVlhdI8wFP2FMx1PI2PfTqkbj9+Dm10Hr
ps9tTgP8Not0zOMvDAdFPA6N9Va3kAI0/RfbzAXWpfnMPrR4uDZIAozTy8nZ/rLCbuchZJ6L3o6b
QodMnpIZt6xQlhiH5M/2mUjyNE50lK8GRj1StrPiidDl0FxZu5ZedVkzBbteZzToo4ieiihvmLZW
m3Tq3xffNa4oKMbz6AfNLpvcaWf21d9xRrAL9u99Y9nVsz2cu3SDNNo2xEKchERCJJz4sgh5cudI
6/qvajar+N/z5Cyx8IeEbgnXFJxVhnNO8TZ3M2OjtMEckxhXp+Kqtz3N5udBhVtl2fDuUUrQYHCe
+tkf28BZoLwW+rI047KQzJ7l5GBUgF3TSPfIA0duorYG+DaWJJrgilOZ1vXVKZv6lEv/Lg0x3adN
1wHu1jo0WrAfjCp01Ow/rXhigOlPb9yhwd6diHTNppxiYfvi15a96yQi5X9/GSzrGz9z+5TK1bnR
mAwHasaQD5j12Kjb72a3zR/SP67L6jdp1neicZq7R1ACiOa9vo6fi58m94XD99rOuCBMVsKftlSA
ptMtfwuR4ydjBQxkbUqHJJedXvn6e+38Z6Xzu9+50wtc4QEWNJt/bJQhzYj7DdcZIM1qWkfDzj8D
ojDumiv53Sygqz3GWVdfbp2t/ciJCf8wtZVFY4oI2sk4bBfd1Z9NHfC92SXLxZzU+GpOI/cJQFXH
aBaGG3WUoZp/cwXIXkbpR6cRWAJde36M6LZBl2Tzfqm8ms/QV4cUPOpbUSTtueVPFeKzfGdjbb9O
PaTjOd+WMKLLsNjPLevw0QM8ObD1ySbGy/b0xdT5kZqG9ugBD+z7SXU7+FVXS5/FUy4Le+euW70o
enqYijvTdua9zSFx5eLok/zWsckLh0SaX1Y12exWOqxHhdq1w2x82egLGyI5P7qWIp1czgIznVaF
sz/YH8w7ngX30mViZyCUggiqpctps9QwhRz6OOiyNW6U7+1S2b0VCHVudjduIHOACSnFxDMbXboA
Suu+N/8CFelPrSBVbDW7y78vaWHVmF2kv8fpY98QVYAQbUctrMQ6RIFDiVcG1tdQb06XfN+DPn7y
CjsLEd9kd59ShFOdLELs9A7ffm4+mey8lB0w3jRfMtP39xrL+EszTAOA+2q4ie1XiV44seP3lNhV
+aMimuLQpgnwkq2V7x3jb70EVOtM/Xd14iVEu6htgL5J9prgneV4tXF5Q4xSLFysG0+XdpOmmdz0
hiixmToU4IyimMjflaGcV0tT4sVxirC3gTVyoihYwUJe8JiKeC6D9AfK0F+SH7wQ3RSPi+4dq6ZB
y6mTOuVW6ydp3WeoH+kfgcxZJM1vc2TgkC15fveCtIm9zTg6uIkeeqvzNlfUePrgLae1DwArG5Lk
6Imqs5K2f9TnGYbubM8nH9TOmbiW6mxN3rWW+ku3sCrI8E9PaWXeVdDPr45ozknBNdfamR2Z43gy
VOkd0PLvkkBdSrHOUODN7mx3jbWbipLqYb2rpRi4hQs/7OceXeiU5Jd/v2p9oPerPsaTh/dtGqdj
WaWPqmV6i4CdUAJr7Tm1GIwt7vIba9L64qxeTJj4Ei/8ftdhHvjU2eUSSwNvssSbPNpGsyOJGBTY
MJd4/wPj6AZee4WAvLcLD9Z8xnPseOtzOlBnIdewL6nQAK2MTnPJcj6ZtVmiafX7e5Ukb265VqFs
yhL7v6OeUygo58YcuMrW1Yo7d/UpuWvjaDOIjhY6jbiYd/Dwp+8/MygAT1+GWHl6EWtpwIbY83CH
5P7NA8S6J/jqkFt2BXJLPIY0NzFm1N0+MSo/nHsEOsRb13FWMDRX6YSHfXpWA/e3R313tQRbAQof
znt59JYpOxEatzOlTcSOpkgwrHR+MHNSbs2vi8j+zRJ9f8waiAJW0ZQ04iCjpmUO5yz9ZViMrn3b
LuOaAaIxMV40YEUDEwmw+fjLfqwHLQbB19w4TrOIB39i0ZLI2HK8T80Bqt8uAaaS1EMZUI7lzjDR
rGYtGyz8js+ihcjDaoi7nHS4PUaEexVoXClMY81lUHFPxkov1UWioR4wqdw0h2yKpHjN3cT7TOz2
6vmdfwApu+5841dbej6QNbbYRHkDIeUm3ZNuWRe/VMZkwi2pV4NSF9dl8ELm/G00AEba5ySBtE5N
5CFj5rgtFuSX2yRj3f4jytcqIix9nWy6rR8k3GNv03Fq23KWIfj2/SoHgJGoqcOZQTmozmw/pVkZ
+/hQTNTcYd39oJFLWFVo92VwYKWZIA1JcoARbjB89x7o2NXJr/4f91cuyR6dJoF4HK/P//6+OYGr
sxFxUwxLsm7RWXKEILZcbQJgAnnqjX6nFptuhOnJMwhf/5kzpAY3iWu1Hg95Uks2ECyU1w5YQI/Q
+xm54PxM6B4TeaHP30LH2Z8ofTr3hm8+57N89RZI7/k8M8MgE6JWQ8XowZD7NBtmFtf1fOgq2l/I
sVSka96Hc0kNkFUTAJo6Sy5TPcpYUw0SpDY59X5vHESTFZHwzZvljGmktyxRdOTlGkr4U9XUjxLt
2wVM9EMFdXUgF6OlSN/GWmMh+7elmZjgwXVzdeW+VnO/xLrbiIez1ujq166MFn1GR+E7Hew08z+D
jHF2/+v3Sg8cyiq3o3EaE0Qma7UvTD40jyUXpQuNOU0NlKqFeW7brD5xmbV2t9yaN9JOb5aB6ghB
bMIhbdUPt1h+izSZn3rD4aeD8Di02a2VePgo5xdyqXw17ifJxGcOnCcWnu1VOl3yaNJMcB8mP5je
VgdgJVaPAE0YICmwDAed0XzQuZxYydqnZswZ2+bVVa/poVNcb0+ZO+u7IAVSnzl1Ewns5GfM+Vko
2J1AhWJBPJkMSVYYUuzB13PVFcNpXIMILov9UQBfZhK04iVmALbUisbTfh9VoE4wLYPQSrruqE1N
dsCORjRy/UiW2WJ0M3w3KhAvvpjAfZushlyl/Zjl8D2xb/mpvIXpf29H0s2HG9MrklU+aTU5+Z0i
PTWdj1W6wnZYdsX0BMp6C2iAKmGU6fA0cK/1QaaFIw/DucJFuasc0cI1Yx5uYW8vKo0lMzKQJ5Xk
pG1tv1ok18BcNOvBGsFMJ8MFzCEJAPgIdlS+E3fP8i/JwwsTXte4EZV5Nib9LdDa7miXazTobf4k
fb7n3O2uRYuBX2SWw4yw2Y8ZdCTPnfChS7mbFJ2y0U0RQ5vsqS7VxLAm+B6KvI70UaNQ3NlB8ZlW
qJfZ5exF/qE0U48HMG57Oakf8wjUSqT4oAGjB1rxJZWWXjewdsw4jD0h9fcFPPBGQSPgbGidiLcs
j8yej9RkBDrzslhtlBluBGI4PTKEQUsJyzIydTggDRBkcif62Og7N+yUyE5gBJZLR904lo3zWIkf
e5gw7gHdLiuRbp55MG09nHonubARvAXNlN0yq8hvDRheGtDxVK+ttyc68svSyvI6mXZ5RTm57NNu
zLbzUTvnNkOsdpB+PBvTq5xMda161vaK8JfB6a098P0Myfw+wMTwYfnyM5X9dc5y0g0S+MrkLYWI
A/Rdy3z40/VAro/Sz66F0+RHhuR1rDuuv+1nQ0Se1d5fgeN7QXO0RkO3wtbutGPlip+ttPzbMPbB
rReEjI9wSXyn92/QU46zjh1ylDRhjFTTq9frHsP/wolKpwHIuTHk/snPWwfeXGqDR6v08p52gB0s
8ibCdHK0sE6m8cBegXtQYRN0Pbk+A87Emqa2Unyo/V0BwwlHvgybyqn3RrLaIfkTr55ZHXPl32fQ
HQRYJEGITmfHm8bvvKzzJU/r/bqSO2ti0YMVmO+FqTV7u6mrY2PNOSf2L85g4ySsBPjeNLwY6zLu
rdm3T2p51oHSGZyLoC15sqiOZ8bf+jNPLQOPouetSTuBp8nv9rpW/BGM6o+VIRBlMFemB8rE04SR
50YZ+aNj0svD9WvIGIxmtBy7ZF2vK9Pmo915R4IVnHvBFiXepE5AUjZbIH/eQhhdrBZaL99p4iBx
tNOMQAiVB5PqBMCxdSgmum0oRAFVWrpEwDFM3nzgHEavRzO976WR24DstRmK4Gkxj5Pbobcu2ulC
lXyp/Iy5bGdfPWsWYVZS8uZCO6Xub9cwltdkOHitoDgb7C8XETHisPbkQFWsNpJS4vGMTvmqc/Hj
bvT76rleS3YwZi32AXlLuRXcjXp6CHfy9pVVlNcFvDbUHsuPFmCeZHydA9HaR89l7l11937D+RlO
bLJ2OowCbBcJT3tZkKYOJf1pEtkuL7vqMtbsz2VPmIijnxyfQz7H758PBVgAN6MU48B8Xhu47Ctz
pNVH9mNqPqJdvSZyctbCcp3e5FTiUJ56scfL2jFnD/qnbq7e1/TPMJrziaKwPs+kM7Fe2XR7ptdg
N7hXrtWfuZgbqjHtSryTv2tHL+5ytklab/3pOcQiEC1cFFXTHnq1HMDEQviQKj+YmGhCi8SZ0CTw
IvIS9UVdERxNJhHAl3pEddV6qoeHXo+/7UWWxNGlSBY2vLxRexXeT5zyurmWCNXKe1nZ9c0KoNMq
7e/g2MPB8HI/VkOsgQQ/eYCaeDaZhGrOIxkAVWTG2pysxrOv/jHYtrXMqimC204Lrd4Kp8zgJJZd
2BKPc6ZARl8GW2xU5XSpA7sixxmJNZOPvWN2ebSonmG4uWZQLTLzbC3rGGoNRIOVcbk9m5zlLhjO
UqKCHr3NVW6dtNIeoJmpdtdVk3NeJp+rCuZ6tFTan4YCJkZV/eZN1TapRhHSVbm16bJ5NDoi6I4B
G240ltp69Bn2A3pAIu2XaCfRnu7SocPL2BJpSIqVy4WTFOJL2/K6/ZRFUF55JavpMgnrsf4TKEn5
7M13kmDjbsiLW8e0m2yiHcoVGKPqD7/bcELsXJwSUjUC5gOOQb1W6xTbbFLZOxRNqBTZuEGmqmhu
UJlmG2ETNa65lzV30JDjEmEgOh4zj+vfGcV/U5t8E2nuxWIRCeWdQ9rEBnsMkJNo4mAZrDBKnSdE
sVGdwTy+zpvIalh1sHh55sRtSyeQJwvNxhYSWK5/ieJCbWEMyW0c6cthSUjIO7a8yCIF9Y8r/5DI
en3Xu+BBl3Do8k6eGIhr56AsX3jT/X01jtqZv8/PcXnpc6s9SkDKPMOmPItkKCOvx4j/j+mzZs2u
tpq3qqBiK1ZITnAazlpT/+VHwUgFL6PZny1v4Alhexd1mhmnm61uWRXPdoCBOGt+w6GA1VwcYUPX
L2qvTZQraSmHWIwJFgeCdBZC1UNTz3uuhmxhep1VO+MVzKZ3LmXYNc0M8g9YcGGpeHSdEdJWwG0h
0t8Sk7MF0QunYVBs+ZHwhDS5E2WNKRxG5UEYEBsVKE8np6NaA4XkBecVmmziBnR+wS72qQShd6yS
fjgOCZMTHnE6mzTC0i1ag2I7k+nFz4u9RJH7rQdTuitNWBPVotxjJpoHF515FJ0lD7Jgb29WEU5y
lJArRVlDNnyEf5I9lOxvGZiB08gRMBPjhDUsR2/ZradgmdIDRfDvhLVzKIq2ClvCSpDp8o6CQyL7
MAz6zA8NDunYyH5PSdiCRSmHxGJthjfMHUSN9SROOvujC4ynMthMSy+Qr34pGi/KXhN+s5qjdXbN
cMnWixJdKBOMzKqSzLqH0wAKw9XnLyyd69ZVHZsu3dW+/FmZ+bhL6X51R/fCsWTeECTpFWfrG7qJ
h8+LcGKoX2IjYIhumkdUsOSynDFVlCGlzV2rCjpf13uQtvRhleinx6HfM/p57vnWWalRBTGsEJkx
hg+Ln9iptqfvJjM8kuXfHYuwhyzo6Hfc2GEEhxRRMk8OnsvRMCLLG4kg134qzMy0xpKIolVeCW4q
dgn7cF3Kz2bxjmTdQCUgbMfTtQ/OuUOl6XdhL2crEM/IjR2q0OVYD0CcsDgRWUm6mt+fNBNZm969
pbnuHvXWj9MWrqdbJq+yXF5aQ7K8sVpiPHXCwIrlOiTIDeiQEz9VzBYM+lyXgzw3rFudrTc5Dz/d
2vhvlgUX1c5KDjZxYcSSsDop14UqFixGBAqu3DWr87o9N7PDSVHkMWliBmHO2l/9V1nBKlxLLGLo
ExDP7MSo35zK+2mvJjyRfvqsZPNmdul7RsxkpLapy1Acq5YVjGUpOCG8rIkqUGev8I98arI2S+uw
hgpzSi3gJnXZHnR+Uc36d2Uk4iDcbRe+mtfAY3LD6DuaR/77LtvnWomaP4dvP2APiOQ4B1Hvr59p
TpNO5sDvzOZ5lxXVVJmwCBr98cdY5jRbCDpiJGln5DrTla0Pry7TBE2X+qUrDKi13GNLOU5hi58b
+NFSO9zF9cRQoWAJ3q0wczpriO3hv7yBNyWB5oVkVhe7UZEmm4/uXZhWG+b1Q8nuR+ki5azYo6C1
hYwRJIh/XCC1AS4YMKE/PAG7y8n19yYgt5NMwTchoHIWKxu0rl1JMQlmZt4ZPbLR0qrbyhZ4rKFL
qYCxo7FKtZs7dz/jdUSU4wQnU+eNlky5crNOmYlM1xJaFDHkqNCWCiVmzb+T58/j3AcheUbQSbL0
i5MfsAaYtcQU8VAIwBCJFluLVTI7LZodQ+I3+J/z3nQeah3xsoA5Q6jhPxCAnhHfVyQjT/NF1Ay7
fJt/scuZknq8KqyoNbYdOyZOTBmw4lSwtsaUbJfcQIy1AL3lN8qWvR8sd0F1f6w4OsvSuk/BRO/g
+//VtLW9NupxNrUxABT9sEz7oDCghhYgozDyhIKfzHnI2yLytOV1ho8cmw4nwzy4v/WEvTvAxEmx
sW/L3I6Zv7+RuhZPpda8YCGJEE3+Ll3T32f1uFM6z4XNIcu1o5bYLCFLJzVG+q55rhRKBgaDjyJD
PsoQm5N1YF2TF8fRbj6GDHWBNvAHGAnO8d3JiViQOrTP2r4eh/8SR06xL527B1aCnQRB1HxgYF5H
I5yHF1sUK0TZ6YlOn58xk0Xd0iGboJ26mH15LgOWO7aZlkcjh9OLIhyV8q+xYRurBau4/vtizuJg
thwb0MB0NjrOtUyfOPoPOYTCHGZtiALnpDXux2JLLWTJvWJzuugAcEzNK87CHp5ZVAUnA9oY0ih6
8F4YB5eCdqSUVbUYDzCIPmvl/ChtenjP+NGRB3mtDfEUwSv4Qob803blAVnsWzPbOqCEo+0NL4ly
mSE8lQNbSfUhPORHnVO7h0FON6F1b27rSF7R+mfQIX+gGhwaciwWmx9VE9Rv+XTg/PivS4OFhAf9
k70RleV81IP5gGv+MBgWepy1NneUlcJBr2o23i8j9/LI8+J5cneiwTfFZHaN/Lk0TubEhBSlBb1A
dSPD9U+C8sBM8v6bUJ7PseehLc3qguqN5yaowdk1z6ls2qexfe1L1cIBdBgfoRI49W0GbM+aP/KE
cpFvhBd2SDv8KfqG8TZuK9Htu7ptNCosdTL4HXsW/Z2L9Ib4sd/ZmB+DngJ5WbL8jeAzyeDNJSMA
R1CYFs3f/s0xvZY/p7NS1rH6EkrEcptodVoy7kGt+LHlSXPPJBu9VLb+htEDzs7107cp3ZeD9qqQ
Au+Xdt2WUE2o6+XvSf+yC10+TIOUHheNkCFvgGigxFrTHnhmh1NKDz5FLh5u9WhlZX+KQv+F0+G3
QuR3mMr60PWrf++FwxTeAZfVZG1kDFbGsVN/l37w08pWPr4pkXtsShRWOrfFOjHV6D4qyYx/cvry
hQgS9jyzZ+BVaQmc6BvtKrX8oRo7PwoH/Uudppyqalh3/QJ7HohbeSo7cMokOavENY+BOU2vsyQC
dcAltff62Tqk7XpLHHwpNGnEnnWA5nAfdnbhXlW7zpGXjUGcdsUTCR2KWfli3PrFsBBuDS4L0Rm1
UxH76WB82HLhvWdJFz5AjuBvtXTcEL+qoT/qGxDScZkJ1NVL4HaxIJX0xJiL1nVk1y+y9Zq01q2Z
mywkBXalYDIZvxTYkKis1pEBMApMXGlgI8Lhuzct57Am5ddUiNdhtrOoH9meVxXVFXb4eJjJRh/n
X0hZyfE1dAATDhPtVdR/4aL3Uc17pJP0pNkfWrmfPaT7SJR9PmHOGNNMkWt4YWU2f+saJhONhx85
Obu2tAkiWk/nKO3xPHiowzwb9QyX1zePMlIp/eF1Q7FjAGnuHHiOPrAQ/F9ltjeCvn4eKW9tpeCp
WYj7psmQJ18Xz5xdcSl+9A2KUTFt49ZUZ89jpxYXEilSkjExqPI+nlr5ZdjWr5zEc74zlrX9q1Um
3lUT2nTY/ERxIH6WlfuzbolBVbVRXWo/90I9U1/ItwPWOSp9IZ54r9PImP6svUqveHB7iJ2+cM44
Xf9e+lAoOyJ5NpnhdBmZz8Q26JoTcWERo6Hqc1KlOusz3BhuV87nQupHmgXmJJbBNz+vF6b2vs1I
w8nsgkxEMMFenjYnZ6yjpszoe/T96PYgLIz1Oe8gE5XW77HrilumcGdaf5th/ehmld5T4bByabMW
OSv9r+F+MzvxjoK4Nq659oH/bbqgovvNQmcrAMVnnzv2EXsRGCCLMFeWVbQ/Sf2aWTNJGw3i5mnp
oq5wzj55pwdL0/hwdJOVq/EpzMrcpViA2qEDes3Wjquo0+5FtZ+qjNE1IgaaV1aDuEo/iJpRJ2by
6W2LgyCutUXGVPb7JQvcF+rWcedoJelBMB8C0gj6PKlihBUarn1FEJw5MO72SADlUPoq7cU9cNhu
e/Hl28Aw87bUenWq0y1mswdtJSCl7LMOWHmQjrFLOxHB5QxlB9RKN0gahGi/IL4om1s1UUgXqjt5
tUn1bRA1akaoyQzCMigYrBLPpZfq+8DTUIKNLWrl7RTJPDOPJHQccnniVpt/Bnr3cGq4cu0cJUCx
C9LdH8aAk3uDRR6kEuo66k3EHTkU0roMRnqdHVIUm3U6GsmYEEHbxp6sL2Num+cqd62IZNJDwqyc
rEOTjrfmzxQwRfIr2ioqAyswXjHUwqlrbOfJ0UcClXRGl+mgGWGxBd9VPzSfdoDxdhb7Hga7fAis
CPt0EHe8O36z/EFpXO9kwSHg9mlsrMh2iEc16TO579Y/y7jqr7ghPlgunibP/DKs4lMF5Q/+oReJ
117VwZFInj9V/sqGSvGCVwFmBXo822JBP+VNXNTubU0dsrntrti5yMpiw8eBrJftzvWRBzBALSLk
BqA1gNuHaaajnx4OKO3KC6DgU9ms+W6i2wrtssJZiHvHf5ldx76U1sIQhZsJXdOb8ssTxL7sNrCg
RWbbsJHyFOdF1/714LXvE6v57Ndh39Zr9ywH+bN0kx9EpCE3c9dXZqff1RxQlwBfDPvE6mM7Y8uW
iJKeURfo0UZFcJvd6rs1R547DPSzlje//8uenHwN8HFesJ0IwHNm34bJ5dpl+n8WZfdzUchfyers
Zrs9r6CWMcJuDhy9PRDM8go3WJ0zo4+ZXGewb/X+RDISO2OYjEO9XMfBaDEASMn9wlFneEt7KD+y
HCagkcniXuElPA2e91VnYnjAQ//D8AKSjEMWrOslt4Rji7shwOakD044SINpJoqixIWG7JrIhVHq
ybhp5U+ZlD9ImP5e2mo/kNr61GV2eSJSpY3seku/RjoF/hDb8raaN/LcuTuZ0YUG0d8cyYEVwzrR
kZzFVhcw1p4f7MuJGO+n/BvhVuy0zIu09tSarfEMV756VZ3xXg9KJ2cDTWQxIQkX5tTF/kroZ6pU
GKyViPta/6X5ZUI1CqlI09IpVJgd91ZVHxoD3jGqSKP0qJWb0Yv6BIOVzw659pnQsABNcvT/6/bS
bgM5x5tLHsdxh4mfsnSqI+gdy9FOTMob5581lyyFFTUCcniSUnEbp6nBm8uQ2lPFPmVCa0zqONXI
amVfvPsFkxLGJUZcV704pY5ceAK5vYfURXPAtrtIqudqdmi0HXniRzIiFUAzIoLPNJDaPrUadeks
e+EF8dpwmhdYA4ZL+2Q3B1T1vFSWSgmFTneNwYidhU6637JCkMOmzTlIthfYG8JeeXyYAqSotcAU
Hi5GM45nScpM2MB+J4IriLDPsha35mtpLoyDK+/kqOwelOhCFp8mIh3IlcyL39QOt8azzD2mydfc
hAGs9YdsYIdRsgUntck7CLG+EPyVR+VC42OjImfdynaJQKd8Cl7HAR2q5SS7oWjPC5twX3V/G7M4
DyMLL0t2y1XU0j+Bq0DRV30XRFPGRCCiNu8S9P6p+rnahOEgZH9aJ+9/PJ3XjuNMmkSfiABtkryV
KG+qVL76hui/TdJ7ZpJ8+j3sXezFFNCY6emSRKWJL+JEReiXmPsE/nvPXZiXlH/bHcPficlqZI2P
0anLK2zmHRwHmyR7kfN5k4IfgI/ndXGrGPVspqJfzfDFW0uS3wourT0fy1E4XF5alibhfQJl8w+c
SZ+FvbeDCRXNDR9VOkdB0y/7idsyKqHlHY32Yeb+30p0Az0ilUOd3D3x6aDoq3PqmTkx8PCpkawF
RFMqhzYILtzjErfUp2AA8TpzC8/hT+M0/WZM924yjS+q4SIKr8u0EvHWjcK9SV/fTGkfjMZDq3Cd
nbTccmtXXXtIpP5Vt359n3vwdE1DCfAYAFtZakp0hjxYLrBuNVsLTwbKksC1mwAPzehAtwwjGgNY
DeZY/uXM2zxMEbzVUzb+xwBwZ/X9zjWYD2gTuLM7p+/e7OxlhhErt9E/aqr5qBzICxXcOFuJQ1g1
WAJLdM/YSrjH6o9iCNOj0yiOCUriMezE+6xa95TSUKQqbgkhh8+IFp2DXdELPuADLJHP93P21VvD
eMk9NdKLmqw9o/YxGAp5KZXxnkH4s1tIDKUxwTzC/ZUnY4LaZDkRHkguDG1x6AK/iFpO3xtsAmgm
+kuhDl4c3SQYc9JgZwXwTg3D2mYO7XOZV5z/kYZpa2bQDAZYmzpjtrgaxmqCMH3OYlLa5Dpk4nD+
cZyD2y4pObz+TOFXu0ni6g75K38lkmzG1yARNMBVotpmE/fIoCYlnfrudJywq86pX+5ii4DnBCQt
4tdXmCqq4F4zTuf7j0WUqgr/HDjlKQUad6lpGjr7PU+AqM8uWjjF7/6RN9W5ViD/VT5wZ9Ci3gg3
x9xvvsxx25wgihAc5UibrOpb2S8saYFzCDrG/LRV2FuG7RMbPvXg/bTt59mcN0ZbtBdRdhHKco8m
ffWZmN+lK6w75GnbBoHMhd1LnP8Wnxv0SG/Fnu1qusxz/2rNYtna7ogdn6P2Jg5/tFPxHxa2+eym
6bs9rL65wD1kHPXOgTvY58YNMQdMLN14IY7z8IxgVgkKn4w23OeS8EXYB38srw0ejmu7D/vQL2uB
B87qqCvUlhBcfndIjjPcxatbS1VdUrveKNNU93Bu7FPRadbE6ugwWL7ieg1RTxZyVJrBZEbbXOoa
F2Oqsj1g72RTDXg0zQJBbO5DINJ+H6VeSxqd7f91ml7JLLmboJ/cbWaY84WRg9wOlckFshqvpjTw
Dcxde6SBkZl2neX3cvSqLSc3KuoT4bMVvaZURb/2TTFv+obvWAcYnJ5bLh1TXkS5WqgO0YZ1HCeG
uobN0aa2K+tCgIjVbrVHLP1McXZP95vyNQ7BKb+SBGe3TTFnxUFJ7/QaZuPCtjPdvH3QFBvfvRN2
w71bMEuwLNuKcDkXp4Q5szfZbz1LLTmg1sYANp4caqt/pgu36zzHIojnGoMl4bA49k/D4vr7JRub
d62nH71c9BPXWbKSKQ/TwOliyRJ5LKhrLipfoB53NSPe/qr1GF5atwDgKuppB9wrvNh0RiDBeu2K
+q8vY8EGynlH7rRT5vvaKj6FRkeUZW9FlKfMl38/5mT6kZV+jLtjGM6x3/t7LxYPDPPuNWse45wy
eK7Otrn+g3JYrnj489NsCURC2sQMc3xO0dD3qYMVsWMqBqJ/bZxzkh5XQLvRKmO46AgKGaYioe6F
omGUDnGS+se/zuA4dn1eU1ZGSuLMnTO8u4WzzQph38mJMRkTmDG2yJIvzoQY/O/wN0LQe/Y0cQ23
bg3ct4Lxmv8TOoq7D9MkeXbisUGzHu8hT9TTmNh8gyXVaOufJl0ZJ9oHXjzyqvg1MUUbKY3pa0Fx
AYh7ZzITfepAbe0tP2yA8JKaWzxmuYPAmeriJzENMvxOumOZU5HojeUultA5W4vxoLI1DdwZPwo3
6jCT3ilo7Iu0kviJWPVliYuJ3RkbwsvE8Epus1ilz7HxWpKde8x9WjyM2fD2bQ7qsw5Bo8QHb5rs
c0bbKZbO4jG4Q/EosWVHnfiTJeSBGLEvTwMPwd4q7RhXHSZGCZnCNUyeR9+/xGUpGOWuqfWlxWkR
OjTAF7LOT21Qkr4j6ET0yevPgdVlUcO7frI9FJQ87CWFDCXx10WvvHG9M2gXDzudvTCx1i9mUDAq
8262xEuT2/a18tGtB940yIvVOnhn/GH7lyZA1fW7XzltiydvgGE8SufLNQiBDKEA1/EqvRHYvzk0
RHcr/8DRiU5QluNxjpMT5d73cVHmwQjptOK6Z+ECcepzl+bild9oOKql569nb54ZdM9BzzentGv2
oh5RIBDTsPWG2ifZxx40c41Y8dzQOBYuItKeGTzIljJzT5Hsly85/1uuS1pEcR2+GHFCTrP36diI
AXPgbTvKols4TnRogxWH/HnimGbJZCdTkcGDGP96cZ7uMOzvvZkDkx+3NTeH7OINMowEkEkKRPwI
k+Krng37ZNM8FC0kOFGxv5Ohqd/DwLE3uIydc8phkzDaMEZQ6+A+cQhvcPpWeVsdkfhgYmq6C2Pf
vCh8aJEV2i8aBejMjmtsS8nxvOhDRTxPWJiu6Tz1y/Zca6tkYl97q3x/t7UqLt2AdydY6Rmcq8sz
PlzEsIaXWbBD8xetC4jImIC+15yqLH5g/ejuveruSHYGhjeBoT27p8Uozx21vqhq8XRV9cQX2k7F
h8jEcBSkD6Op+OLSQD40x6Nql86twfWCI3FP8Yv+8AxvhGRhOUfDseSWNsPh5igqKsfA+8AmQmHu
wnwT3j8MnQQ3HXGqDeOrJ3PF5BEMq2j/SSt8V7Y8EG79K7HsnCT/Xauy4ZqRRTcksDeQihiUVEo9
biFf/v2w+FSxIxdP2CdDNuSp3iy2Dk+ZCj7M3GiOerI/Cdhk7z7FSwgnpO77XQwT++Xfj740ssOM
A3ZbxM4+LYynxc3fm7I48l6QGVj+jGX3wqWOAsNq/D0t0j/UbvGayAGbfwU7jKklcrdIXglR3DvR
0ZMosWA7RasODKz1JhiHlsBtWJ1Xd4YnRmwAvXZ5NSPWTwOWBSOZ/uwOzZ8EN5wzcVmNCZtKiEku
xsmttOn89GdR7lXi/3bWD54LxXJMzWD9isdnJhQep5ehZTDENGJYul2PwZUgZdVGwzC5kSejgWH8
a1x4lwSuHM7l6qdkarPLdZAwpvDfjT7wX/GbX/uyJS6MnLoTLXPcOmPDd5sP/tpHnS3zYzSw2xKZ
ZhjK7YJ1r/wocEfsqAUID5KS19ILgoOD/ScqnKZEugpXr8p0q9ayyiQtrJ2THloRljcBIm6nJ7Kg
3KK2YVnO54WOkquzMCttVAAocVGRX37n+E4Y8rgi61CCy5xIA9k3Y34GwKQjz+rDyKjhY6N7qNeM
p8ukaIFT6xUvJv+cqd8g3RFtSt30ySNaL8rwwgkKJZ73MVRAmMviUhLClWX9K0jJaw8o77daNieA
BAip05PnWP1NpHk09W75CJgPRAZ9uthRWPY537yUxSeHXMoXARnQ7uO/lGHeHZYM3XkqQ5oujOlF
t90WnzrAsn7YopHb55jkQTQkLZ0ltvVWLs4RsYLYTc+9xI/D595uxEX0zrhvjWSfNBWIMolC36LT
REk3sy643iVmB9yO9l5Y9EBRDYSpdprErimbX0S+SICWRk+/dzNuUJrMgxnUf72ZRHM5ELxq5+yv
Eox1mR1RZjiOIMd8c805pW8sfk9Nx+QpjZPIanW+N6rc3Tit2o00oW1yCF6bf3jLJR0G/F5It5AD
jHn8NU+szuidW5dXFVWk+E+tBlEyZlxqGqhAW+nYxtbRvjpnBiMbKJ7rDd4/1QD6rzUF1cceEdTq
R4ubR5J8ga9xz9rA/NiMpHcmTAPVHLxkGvh5p4LkVHr+W7IM6lqVVhoxhHuimjcAjxiYBJ4z88lL
36FptTuadt19wYXgvZ+S+sBowsM6GKJ0gRStBZYvb4C5tKg1wiSr4DDYzmXK9Ge3GOpUupu2Y/Xn
JEKqgS4owhwsYYsKN7pqbhB0lhvC+xv3X7HpUwEhJJk2CxxChmjFZ0cYAt81gyBTJu/+wlgLwmPL
5qtNeNUEAIyW3YJOL+bHVc3xgDjU4nafYmb0bkv5cDpPRWYZ9zjC6zaaRxxXqpFsY+7o3mfjq631
dKvNToP0qDjnYrBV/ez/MnsuubiR8Qr7Oz3rQy/8gM6tmZIT1C/O7wgp2Jb2Noa+nbmcdDEUBxd6
3rfRpgdPLHvRsH8Eqr83A+beuSO97tk7eDnB0zg8m1aQHgKCein6C8cGehwrxr1+UCbPTeJGSFvO
OcBs2uWIXL5BKZHO7Z5nt4HhNVQ+sRVhcCWbnJ2Jep0K+TZ6tItRBePtBgG3EliDmigaShRmuSnz
5qep7H8tUKbrufdPRDJ2TIaMPSN2EEsWRLiliOYce1/J75Rxl5eotlGBlXP2uFIsw3/MyBJkK25d
urCOhe5A8FX9rbdTffCrkE01Q2seFWYrlXOhnTWSOAiXTeFoCsMcWxwsUrcvOpQfNU73QsM2coAA
tz2p9CCbfsBdu82+qdH1IJhTE4fxyt8GPzz0sB1938aD32PFDdTuwUF8N8FivYB2+xwXi6rVsbvS
uTkQCh/4rR0nh1JRUJKLPXUTmE23M8zXsMWATd70yt8FN5/E+PJwwxHwxrwfvsDDlFyB43if1KTh
LS3/xrNdPleAAmazzfZDkZ9LoGTAGIlNaREclR+uEm9xpcoG3xjaLcGP8LW2jNc2mEEXDgTSyrHv
jlZr/ByaCpeL2YTx2beae9uG09UCAs7BBrnTnBM0M4v5cMA4euw8JvHgv+em1kdumQshxrA8enG1
kTGe38KRf8VMUjgd3OJcMZ8iin8dCP9cDPhGpETdTkl8etkfqUzWMJvpC2SqaPT8BNfAEgV6+hN3
075bnM/Kb8hrtA6HI12fcnZKCBKxiEoOPUSdzemdWB/GtnL5quOGI7iKm2O4xmvRbpCRQKGyvRkx
Ezr3O4aRcWt9SFwC4Cvj9cMkjatMC3XnnNpRPHhgvHdF+tSXEA7FRRoOB03bOMokQ30XBTsU/9rg
WF8WKILrgkMd2YyTglGqaKoRgRRyIASZ1DnGatc5P7HFALwYzW7rJUwDxqm+W3ZjXEzXwxJeDnTt
YKsgEWUdyTs2u145V+27isRn0m/M2LVuDslQuxXew99zReYCTAQc5KpR3TnwYX7SOGgyt523X9Ls
d3gdzMgpZxzVjQiRJOgRaniAAgLV98zizOH67tGIgwaSwkuSteamczFAhzWRJtmC2BzdZ1Ae7ySb
aJrsxXxlYkAJmbf3LcfFNUsxlq3WauWWM4pNEBT572Ix7UtSo7hnlAWea55iUB4wvhqhEdVqMjsr
y0728kEBzbgD3bey7HpUH8/a1n2tt4MPS6xItyALsxtUEoZcLnEwxyj2NvtW0mA4GnMsZJMtHsHM
2guiVOwKh6WOGkTFXELmSfu/P0r0YHvpjoFlLpSq8YRNvMv9PFjXRTbPikEX8+ugPNmzldFhN5a4
AGAHcAY3doS6/OvgAWbhujbv6oCgZVz/4FAwnUTZ4+olDVWvvVBFl96xdrA3A1dwcApBtiPvnMu9
GBX6ERb0ukQGthMbLBgmFr8ednlafdtMN7ax5QaoLPWxKddBIZg9UTnxdgZqx5gFh7JhT6suYf4W
zRgyw8egVqGL0wy3q4FG7unVe038Gi6FGn/5pEpgWNjyiC3mrNYzkbDXyk6/ZS7XaHMfjMXf1iz5
alq8Gd7qycSZOG47AGK4MNtVsK811Zar/YmtsxwwjZRmH6L8lW9c6BoCExxwHTayFgqgS1Qi4uLx
NVUr4Ct8CuMAdSkjaVZmnF0MfOzHoh3+Zh4jKgK6r85kU6yKW3EzyLk4El785i2soiCdumvtKepK
dfPKW+KdCy9/8vuA+XvVkucbZfrWp3DtVBU4UZGlPtc3qKRJ47IelU+gId6UMj8ZFHBcd9vNYiTj
EXzMtTOC/l5QjBsNVf06qklHJg66lFEcfA3jwwA6tu285jGJ2jnKHF11joVkIy0RSkECRyZbQWan
Q9Q2jbWrRnvz70+jgzBaAMQLK6Cv8yi/g2o+U4v7laEXR0YV5Lu0Yn5bd/O3Cuz2qUBv56rKUIma
7+2Ql8cqTt1zLOOvRPTd3qawiohw9RfIqzr0PbbFYSy6azUv3cYPAhO7+er1gnQx8GFCREOi9wPs
pMkN6f1rNCsYLyG36VJZZ8IanCsKQFyOn30J8TUSkLCINdDgO3NzyyYiR3HzMrslyooe/hopUSHb
B92L+9/ZePHyzSXxtWjibN+29aVxYzqle3Q4NXy6rl/jJ1umXWXrN20Hr1Mh6lfVpYdpYH8n4lge
BQsRCCJ80mIMPyeXOEMG6HaLupptfC15qCHk7xbPZbBjvo0GaSgf4wDfyPmiobDvalAoQ4MPXRd+
v++X5ODYzngkHIwtcHKPcxe8p6Pfgr1RzLfC3H/wRQAT2WlMttTFb0YVcNQ2smtT5y9CDAUq4fA6
dZmHoRr0HeHKTkr/6HawV6eE24xyXvFGLOc8mQ4TAyW+KgxKe4gjHWJ1HQN6bMKmiZgBlDueLAuT
PVceZTlBlGuV3oPsxJL2Hfbot1kq8xsztQMPbnnKsY7lejLPiMwxl7uMugGclFBnQtjd3EwFqPmr
UjtSyKQUfAZ7WHuucTA9ae1wS+q+GszcN5UzeSEQsSv7inaczDh6peXumxww4ASLIuFY1ATewQRL
s7EmETNl8zp2QcmJDQBUHwbfsi7EXsbmj9yp313mA5c58ZvI6lxU9cm5Cj9/KhmBbv2xta8OCUgG
5IjI2Yes6NfixlfJcOeQVsastyrtcvXv2P64i5VLHLiQiM9Bkhwto0ILR7Rm+U3PDNihQ6keY6P/
256r71p6f2qmhITbCHXlmf9dJVyhsJm+1GUHjwVQUGPYEEly1kxjgoayPIdyhyzl7oGowy4ac7Qj
tOUcjY2ek/fEQ142bUQ4z9ibdS7Ir/F+mpoRghDroirdR9YKsq69b5FlwAjnAcRZb1xYXXCXNON8
aC/LuqGM4m1uoRybsfg7YpgtHFADoYm5DegoYc3pCXV3X9AKTyOU/CIRROiv5oD1TxfOB457tbuv
XSBEyiuWvdNW8TmxAVwnlZNhJGIOhpFoGGcK2RXdu63uT1TBu2CSml/wkX+WQ9p+gBbO2JXMJ7Oa
H0FOLMdbXbJKzMiISUwkAohhn3NXwiWCCjYst8RDvDePKrbqd5NesgCXqj0XyWc7FhnuWQpassEP
oW8FIVFmRi+9B1AuEXxEfm+WR1LP5lOgu0OVVP/1nT2gUdi0NyKX+d7S7HB6qA0SOHnZMUM65WKx
JOylXis+mzi/qhYDRDClH0xsf9ZjWx7tKg4jdMDfQDZQR0emnh3eGKcxyI2NXN9MkcitZ5kvgddc
yWJ9TNDgXTsjOFqMlP0YxltlwsAuWSc45LGiVNV0BD8z4qfWzYaEFTI+IePUa3bLTEc3hYYv63Bh
C/NdTbgnOy5BRLx4ZtzcPMgWaWBAVjQ5JVfTVBDoA1PL7HVfMoXbS/9Cv9OwqduEW6KFH24WNNB2
AA01Zi/baj6MnjTA0iGlBO4Xs2kzip1AbPnC37ypYlhVwmdjSxAccaMs22VpSJN4QbV6UnE0w8xt
79JYIjlQSKO192scxBfTyeeS2A+MBfAkQv3oQP7Byj0JkoQXNZ6CCU9Fr+sbdcXAfkW37KFoIdSs
H0jid90hSMsDxFvuwGo5mAWyQcWSsrGsAsUtROFaiFRMSH+8GwrCillYUdrGNzUxHoi1cQDg29Ox
CSx+GKzp0JCQxH/DQaDDXMCel+Fzn7I6KtLqd+5WfBYt7F8j1ocyNN5EhmQYqASZ31FPQvIf0i5R
PSRY/BRbl5dhQrR0BS5L+riWYq5ZrmShKfA08uypMzHP59ET1MFM2VE1TXyL5/wzZbleFhqPq/VC
0B/hssujbXYHKwh2SRCel8V4Gr0GB7tr4PqnhnW25v/w7e6SztQ7SmRxPbTNfPMy3o6B/XSZ/S/z
gN+da8zQ4A43xXPc4CXQgEuPNsk/qNvq6rJHHuAW/V1EeHagIFPN4lAJyNzaqVR7Jnv+X08XL52V
zXkc7eA2Bnc+H32o6pS6zvBXpozH7LY/ehcFbRj811IzMHdak4S6YXfPY9lka/YVOSqw56gJGY0m
HJYJDIL0JPAUWzawQa9nOha8un32DVqAprFeqZVB9lmPcmcKeBkp4p0UvPSa0vtIjsOTcE2oURgV
UPAk2g+1yWEePBYfB+RYAw+YS7mTzfiapVTac25cHWIcFKogLLlkYgVvWKKsCWpc7kMhckPzmX5Y
LMwhWfuAcKohQDqbVAsaHlMish8iITFS567cCWEwCdRf2msbvKHLx2jbznYYsXcVsWhJLSB0LYlz
QKlbcQVtcVwDHAXTQ2iiVOIona65/CzeY1P/Y2ZfEFyyyCSKgjOxnZ9l/QwXxyeJZ/Fk1RU4ZeH+
9Nw2OU1N/VLpwDohynJ2i9tbyPa/a3EhEq/EcGYGpJaYLu5GVT65LVsqJK/HYMRIkOIXK1G4KXW1
aa5DnPz0lf3TdMgL0lFwwgR88bOM7LAdfnqBexXW9F7UOCU7PCdx6f6aLfe3stekWtCjeEtvTe4a
f2yPaFmQ5x8eRIhNNk9oFco3N6n7aGd9l0bbEVNfnd0V/huLPHTW40tr70HvmFFbGmc1mN9qGtJz
Y7WP1HYEtmtGYH2O2h9K5C/d7MpM71U1/CjwiJu4Kyf65CBaEQJvOKwMIMiuxTFnWdpKltNssZq9
mde/ZY/VZTJwkwQ+L7RP5owEvTJPCeNBo242CKP1W1DiOiMb7nIpOJgEq6JRYj9YMh6sumXAEtj9
EFmx/+hnoehtqPv7aEEHFBKztiE52zeJuC2J4nQLFn6jqlK+AEc+mcm4vHvFePJFylZEn+VGJM0B
X/TPFqipdtLgOK4ktbrkOZSVG+D4b0wwXdhr4xwzat3p9BaHwXODkaNyew5TE3DymvgH8dLFPjZW
WG9rrx7fW7bO8DfznoSSgsqMSuMPg6M95Tf3zKfUKlnVQRSgSNnV8ML99kzpXvlU0fIYeXlsnReQ
nFntvhhV2t9UilrPAcY86kpXW3I+FlDCTuzLgNQ4iTrGVkVyN8yi3nAdfy7iEpND72bHzKsOJAY3
YAWGa9hNwS2fuomPOoakycFpVWOZo4aQ9ERCYn7EsjMCj/MpYyYNvTUXpiZ9iUvSsYiCBQMUDKxB
Wz/w3nLaIpI+GLZssV8iWz6DsFGRx9hpmzE+dvsg3AH9kawBOP1Ai/BIfKcSr2/gmcPGszVP1pKK
04jzY55hZxZFumM69dyldXpZgxMoYE9BiXV4XIK/skYvV0wCONqC5sywrVx1OhSbLMFY7+IDiED/
jzbXzViHHAiD8OYZZNdtQdeMXRQhMISQc99aPUsRWbJzEHC3turafWigkDoLIO1m+TQYiiPvki/w
Rb5nIogJPJTmjsvBcve88qc0EGJjSE0V3s1eCQV1YHo3DO4JZJTJ1UJZSRk+VQVMRSPNFbsSWbXR
aU4x3c/RYHliZwiDzSYfP2L43zhEcG5wWL+BXCr0+vbrOT6Z497ns1oXwmbn85twzrB77oVsyQvA
Ljz7Sbn3y0GDU8n0jSPoBOFt4vhJJk/Cm9mmcEZI3lfLndgyaHFp6MPgBPNdrT+szuCUiof78O+P
bQrmJFynKP+mHAMnjG1Vs39lo/NDospiGMNWhIkRvd5oyaogVrpEKPhhtNMt1eLUqEHhLp+bW5DW
//dDtuUVU4A6IfM1N6WqZJ151Ohu2j3bCB+Gad+tiRwZyW9/Kzp5xWZVHie/rSOd2SgBxCEffKhB
1fWQlArnCD+z4DTwv/+4VTUbg8v2mZQ2qVx83uWW22QSwU3j/oNniNxVsu9l+G0Ti60KHD2ah3dv
BPpnVvJy0o4umjAcH2JKWRz9d2tq46fBExdsE8wetR0Z3EY2jW5/GSOf0jIyDp4Wo2JOQJ1rmQpy
EhYlS1dBDAU+2oXNm0/fyq/Bj1zlCOiwN/xJdEfHATnJ8feYLj/clb8alstpaDGuwKlcff3foVl+
h5gZolLnxd5ryYP5461NrHmvXAqzq94DRhSnOHYrSHtK3eZygKWPHeEic37fAP8QR5nPvivl4+HE
cQVqdpzW+TblzLnl7GLHsYjbk19quTEMVB7Cr2Dl4+Nouz44G7P+EBwVjv+eDFyO/V39mhND3ZMT
k/LxqQc6E0HrqHbkIkIerq0HAVNNy9EvIILFiA+dcK/zslS7waIMw6/mnusiehmmPmDQBI9AiZ6a
cWVvZUt4iAVpcg1fi6PyxGB3Wn76YuEQB3uL9grV7BK8AF2WcMCKl/JYFLBARSOHRwqOGbbDZ+Ob
/cNT4cs0Lj0vdrn5LlaESowP7RfMX3If7u26EzmEODOLYeYogVlDCz3n//+jxvx1quHh4AdsN14A
PWXuyvM0MBXPOjCDKbf0TZ5U4GnD+onurewpaA3WhoJSokWqxyLoJwAIOlaN+WbkfXGigBCvEcml
YnGvymqbjbe0ak8sAAfl5Bwhm/Xn4ZMSHOPGSM/eVPnS7KWyhhO6RtNO93oBM4m2/k0wBkAw/tK6
+eNxDZy86synT60sb+AemiuWGvzJgOfkuzFON7/qD3ZPHDTwe6p4/N45i/WHGlsCXBb3lSFlblni
HYB+cTBiB81sy2cBpM8J57c1Dsuhy9kkHsonBkU4P1rd/BImn/T750lnXwzrLb4Db9lcZbQ3Svam
Dt8ERO6GAHMWnKvZCHalCH9jOnfhmaHXoQGzFk7VKQ6G7j7w/GqYcEfXJbipQI+aHpFbAkmIi533
WiT4JvDzUxNQYYnDspqzA/faDI4JpsLdXLlrHE2N+zFt6biO93BHDdYSalRyIJYGyCJKvdy7Vj91
vkA0TNwnT/b2tkP5jRyn+KX7qmWttfk/m53/ZEDvWKOVwxtJ8sIAMAE4bfro4Njvc+FMm7kDUjTM
+Y+kIORAu8Nrb2YYyMfaPCStF+5KI7EierPGVwJGG4gtRC08HBwQ23ryKK9GI8WRsHy9rYBsvJI4
IPZKa7eRW93G0od8aIJ9qHrcIoLBU0ksL0gW4imue4fC7V2KDh/NOGDG1K3JNHyOGa56P/wE70RW
003k9dmNYqGDgx67KQuT3hSJFE76By9v+5sOiOQ8ywXTTf1Ffa9gPN1VUUplQuOo8zyCKVHtwtSj
F/2tBkoclRLZ02OGckq6/IVU/8Lo0+Ry7LZvaVfN13b1Pwz41xNFsrGKPTb1OhQEesqL8pSAqp/V
R4hjLhd75n6kjaHIpCTqtLEfksnXa7vYT0Ezy9EJfhpuZYNjMy3MHGslsUsg86Kn+oPS4ObQLR2G
a+F+2p01Pse4wG+uw5dAOflx8enSaB3R0CfAi4IFYpx9B8y9NPx/FEGEljIkCMuXP5zVy+RQy1lM
9i8CCO20dPuJ4RlY67DYt3L1blICsYPa30XhOPtkjvqPmPeMZP8wRCCczOfCMPCkmwlmeRrNbnZB
TGtYWIl8vrGlG4R3H/7ZbgVX4eLhisYlrLYWa99NFkTe3F+247TgksDyy7Ys7Q9tuEeQ4zu/boqX
tMHQR23YRZjvTQyDKJy4v3A+YqwOMXbjmd6BqffWIgN34R+H1GB0wJZSXEK9X72wm6awGQEiq5WV
Vdgqf13k9FGrv5kTjE9kAq7N1Om9j4dnU/eOcfaGcUBQLT/pHvVAFFJ3p1YrrIfuBfsBhEemauOU
CAyFbug/TT4rLTfXoBpmtgn71XSzLOptOFOGwk9YZUO3s2ZcfwUR922Q9l1Uzfo/chzOwfNrknLD
PB8HaIoRNiFicGBaTp5vXSdgBjlHuWtil91G6uanVWfhYQG2qqcSMgnI/bC78R1+0r7j8CwYDTcX
Fxs+sthg9pqrePYiwyo4xx3DW2h3IEcYIfGE/s5Unzw1ZuBfJv99WZf9cdRYDvz6zz+XrGboee0q
Sqdgwh3/rWG4IL6ItTIetcHO4fEC9TsdQJYeKgOwZ1ojQLe6fTaVu05PsQjUMft3U5EJaUXzy15S
/adlxklHCpXki1PccqB8QBjOMvIHML7IKYzMPI6/uv1Pk8Q7q9p9TAQu7NWkrsYFJIJBMl/6rIei
YcUwGyiT0k9vhgrNE/AEqKSkuEtGiEdpsWACU+Kv2oXeTdgx9mMnnpOx+GG6Nq9WcAFouNITSgZg
nI3FM2aX5N41uBV9BPtgCJnulhv5P0Sdx3KkyhZFv4gITCZmWt6qSt5MCLX6NibxLoGvfwtN3uBW
qL1uFZDH7L024uBNjEPpJnHNxOnyvGggLFepfoxnvnPdoCCJ0fBscvRmDPc6eD2SfETHYKTQlAzE
mPc7eb0NpFjitBrQeJjcTsroHmXm641jdMbHELQgaWqM/Sn9FB6H5sSbhr21SS2eyk55dq0RCRnO
IjMrgFyxc+2Eh6+wR8qiKp4nvGtge1nsugUelT5bDKDVhFGJoZ1lMSG2kTCdA9LhgFb6qJjkps1R
E9dRNO/Z2uKn1hhJO/w8K7tHFZk65pGaHgN9wYBe15O900p9MRtMblHsPQ8WHuC0Lx/GKNaUIA1y
93xi9lQszKFA86AjE4hUD7d969vC2pft9AgNjxQzsy6PWi1C/AT+8APkTXW3cPnCkikQvKMeRsxz
8axanaqSGycz5FY5qEeLHKqgWyCpa3kDEoaqOJwWVWntjmt0aUBczKFg0AnEOyShsXYVGRd4RUh5
SjeD88KwgimupOtiMO7OrlwbPbWanNuNolsKk3hiNCkeBgqo46/ZKO852ROHwX7o8ZSjABaOeYq7
v1WUfNhz7uCidaCQxGKXahfBUgEfq7bZsSUw4/IqhBcystksyD6aOtN67Dq2ZLbwLrqqKAnsb54u
8yko84I87TDYSav4jGvLh+H7lahErtBhRr63bIinFdysZg9qATIJEbIr7Ea/CIIrFuV+Tz+WbXGd
RG80FwOfjRftWm8BfjSudW5Qp2LSMSNUaj4L58D4A6KgYkDLJ24Etd6mlTte6fk4x7jc1sIK2GRl
1s5AFQQEgslj02chZHZmXm5msInjk4pm1W5k75NpINTN78aV4QA2KFtNm9FVXxhLTmjxSSpm2Llt
EEqsdDA5xzI31kGDA6Kw2EJYfca0PepgG3h1xmalwdxmpLuhIiu1yLxHPH7F0cPxcQD1vdceV1HJ
Y8924LU21pZkYWZKtBvoRe4OSTnM20hPCPDmqNKYbk7kfEkXR0g/y0c6SKBjDPA1vdydKGmKVaDf
TGU/REFcXWfFcv9roOnRdZ0Ric7n3x9GnmlyJ4T+pli0eiZYRRjF3SWPmTr8vmRO+U8HOIcQl7wQ
P8zypFFX33Oz18LGa4K0/YCDkqWaN96zJP02E0xyUdJ+2Bq910T+D16dsVkziZ/xeRMLHBt/bS+L
7h4d38pUrl5JCLXbvne2HpsICMTWWpnztBOQrwELXHqgj0x0YdGXfoRcuz8p1J5JqoCXIa1lFR/t
NCjpW8Ss1eOjTcv46PjkTHRTSGRHbyHxNb4JYo2JKGmiK230f7h6ffoyMj64+6rdOFvHSnK6k9CG
pTCwPmrEyZTRhtwPPScisQV7NiiU4XM5rBI0j2dMf0xOE5ZvXvZhzVG9WH/e7EV8YHlDdRLLVz32
VWXl8WlghI8mC6dEObd4NM1LbJXJK5l02UNtRhebAy8r0+lZqgadkKVegLigecBM9uChQdvNPgAO
zgRjLU33PxthGeATOBQ09hSl5LAGFTMM4A7AxbCUlcK7WXN6NISyaMrtaAe/OdoV0GZzJD/Mqg2i
5QiGWk2lb59KXyc3RdSvWYaQzeGixIJhTqZIoXDtCQEDipaDnI07y55HEWXF2SFBBOlDs4wBdmjx
wocpJPFqCnhP0Xiu3LqAaMh0uQ2Zata5RU3F9zNV3zOrx72qc3lKC7yFk8fHBLO6XTchZj5kzd5K
hLm3CnSw9WvxYqos3kxtBzqBnQESuOpWj/Xb6LQ0OK4nnyKgyvvOrVj16/5lELn90WsiVpzsPRhP
Hhrbc+lgDxy5NiNC2pSP3RPTkou5BhkBK73dIrJ4MLCV7tDSy4UxG7MQA1vp1qK7lclyA1OLf9dd
8Yyq9BMUQPFCmwiu9sGoWMc7I/ZgX4RQBgsiY1ZB1r6JKoA3VhUW4/7paerb+Vo11GnC0V9DigMC
K6G9TdsAQYKG8IH8gNXZ1AJbGNTVNOEuyjj+tpjDojzs8ifcNxvyfELg+IO5jYxBnUcd7Es2IQeE
OvLEgQM5sUY3yQwURPO0Ep2tL6ZH2mabJXjV0AsMaflEqi5lnNLzqjW5PwcyYw+FxVKwzDCwZ21H
BI4cDoKNCTK1vNsNsvsymqV773vj9Esxq/yAQ453d1cqxz3YEdsjeHcC6Umnz6XiIzSMycG03GGj
cpN1SygV/q/o5AV8Z9pIdl0wFEdyYnEITJMR74WwiDLNOUopVVYpsqA1isuVw7F5Wr5AXABZ0iKP
BPYhYCdw0XFbxpfWYHwtTPFeBF2JcnRw7mPs8DuhrJLU1GesdnvbuQZdHx+9BGl4WRY3X1rZxeQS
OlEXA+OWzrU1O6yP2Ljo1BXDXvrcXRJZ/UnQtbjab65dNyDhE8h/XcWoAa7Nqfeey6oYTxkC3G1H
+QR1VjjnXtTOJiKSbhsT651HhX1ppXt1I2KGTPPOuKPPAUf2YYSMigwrY+Z51rQ12QYzUB6/E2+J
lTMFGd+7aSZl1lF0hDHHVYzObyVa3tJALhh0x/xh9vFjGb68N1a4NesYqsgooZp53hs6BLiZ5vyd
9GF70EYJeKGc8wfYYfCRtL313Nhbp362Q3qin1VLgp3VDbgCW5Rb6ZlOl/q6tB/Huj/VVfaw2GPw
Rev+YNNZnCUf9SGMyR4zKdkZpFtXU3vxCqwQs4MZEpEaIBZii0OjwASdOQg+vOZzxBWHUMjyb0kd
YcAboCfzoO35rYFBKCXvJUq+JymtGn0wFyn//h708rDPiAY6kx3nnidix+FdnYPUExetyhHuHfGu
SQecuQ5dLjl+0+/L759xSRxK8ZMRFRGxj4gzBIA/mhHp9xQGcHTyPyjyttPsUjRbegXJ85+Sk/Um
bXOfei0YA+ZPHHbTHidCQyFF5HLBeO9SmHvtOgW3I2ZY2v923TqSO8p7h1OVgNBqafjVJ2Oj4mxW
xRWngnhS0UPG0/GZvY/cgwknOSskzbNErId7wT4VmMXX2YgSpmctZoWmu3ctfa49IM8KkTOtGLKY
rAbI2l2JYsSjj/qK6iT/UGi6tmBBWcAXUhB+Vstz17uHsMn8tZmY19lRYl9LebJTW169JVrRRlPG
JgtbEiBCyt9O3dE0wccNF4Ky6V6zZgg2A9tA9lMfbTDy/14N6c73aC+zLGrWJTqMbZAyLlMF4Ajh
lMk2kiXKFutc9PTqArndydec+jnYq6fIsM6SwdDHSEnIHsYkmiRw8o/QSn3qAvIAAjqZraG1eyVf
Aocoyhekjoqko8yFC496fJ6D5NoNIxlDaQP6f/IPdZRXp2YoUclZhsvG34cGaWg257TGjYrAry8v
qnJvDoHix0h0B1mO3XNex8wLLWQsCPwP0AZgoiURylQfQV0E64U9mX9M67rGNOn3xBzMJvLltryG
4/yXcmoAopQdspSLqOkQgg691xxMxs7FGImDa1l3Ii7UNVkQ2IOt30ZZpYffn/p98cb2icCOZBv4
5IT3IeCM3wCdnG4dUX/3Xg3up+5i/DLwytjQhOkx0zwu537M9ySDHOrGPuGTbR6LAlRlYxqsEYmo
SaMENbsdX7Wnp2OeJ8e0KJwHmnPCVSf/L1U2rieo9/jkQGHm+2r+lky/L94bTJZdP2b2MQhH8EI6
ADRd+OnaFYzDECtZq5lT/kb+M4GezUNVImf0DTLSkcJHN50aTOEtx9xVXflUt0JcpIsmLM7iWyxs
tIRRARS30TBsBr96gJ9CkkZtPoN8a58JS4n3LannE+uMS6ftgkGJfqsYqIRVv01H74+Yh3CHzXV8
BJldbEVHmRcYErgc2bcHL0jep4iBbWXP6SWBlQADkcGOWcI2+v25369E6/F4DUESKfLNo/epCP8C
kwWBlIX+a1ORDFV/Du2QPrCBiF+SUdSbipBzQI/u3k7mHWEnJicJ/vTeXPoPp3mJVGSe6iHZ8lCG
tz8iXfEZcWHpIFfS9csVAfXTyXXKn6iH80Lm1XccWPLcB+6e9DSon7NZsusySCAzenttBthrxoUj
orKFS8zQZZVEY0L869yTTIf0D7DLM73sviVo6tuq+Nth7ASwNA6oyh5VDF4ucaatHVvdBiHwM/mN
1YOa0L8mnf/U5C4dZae+k1Toa8+f26nQMLeSgBy867kNiixMkbXaxQEONpaV/xBazcc6Ao2/eEZB
q/1XRp7PevJf383dq2qq6RAUcJSMnry/jk1b6Yrguc7SgfZoBM9szE+VSA3cUh23fOEyGpK3Ukrv
nuX+R5lMGUuT4t0OM/h4NuRKp0cWjt5lbTuGfuHGBN+ZvpF0Nf+xg/iW1RyB0rVvOiaROynTN7+2
PxNL09yXor3HtHN7kMX+Kkhlc5nC+RJakfnIvYEweGjZN5efk+8Wm0mTeWHX3UMDyPQEU6m+YSOb
9+ki8KXCuc5gi8+Bpfo7MLRjyXzuUk+yu8d8FBwtEZAY1x53VcVOwQxcaJ32FA6bhsSkDZtEJuEJ
3NY6wDxDEd6GD/F8N22NlwCN8Cr2TbFDNw1NAczt7felU8CMkPmpXRM4LVbYJcwOZNFukgpZonaz
BPbCnOB3Wn7sl4N5SS1v3/TF05AjfRapeqepAcDqU6tVybQeTQYG9HpvmdDMli8uh8fFtmyacRih
17bFJ+vCPsgZCocrNIDextMEWsBpO4R6wXk11lskNDOacZFQ6GmEM+JhoqchHtAqH4o5ME8++p5N
Cxl79csfzqI02aeV+UYbV2/ZekRbRur02iKbT4lNS+MDHtr9KjMtO2gQBTU4JetKrQ3RCEICiGgw
iQbc+HAyBrKGh+S9xEVLb929R2mzD0w+XNuLdw1jKASdrJjZArsEF+HIGuU6GIenXwRBYkuOLPbb
YEbjaDdXamAPLeUj45j4BphiU3hmscszI1+rIqpuCcJrijkANw3mVqdxH8baH9YpI13EsMVBmR3a
DiypM5mFkyvrAwZIUmQzMz7JgX4IOFOzQcZpbUWY1IyoGOL4OVje2cNbKIApQlRKblbO+ntueyYm
cCjzKfnpmLGfR7/HC5QyCTJi8jaMFCdKOv2tSvrVmCrFLZNk38j0W9m1PFgaSXimhHnwyF5P4DOu
iiptn2KHVIc6CfsHXaeHxFYj19qijLDNz9IWxTYZAKOhWksvMBZR7DQvhoji2zjDmqRDWngC7JOC
GfdOb0oSevK19ItD3rbRYRy7PxQc9PE1I5sJg+tDIHFYD/5T3SvvitFuWMdzyujEz3+6DCLpACdp
6yhFpIg9HRlh6I3FFYnh655BRNuGpZ1sMUgZGal6Q8EbTBnLlDu8xdn4QO/1kRpTu4+SB+kvWEqb
JQPZZwNcENn+y4cZczNZHauaVVlutWvHEhiqhQjZkI0jBQBGLjZs1TPgpnbwGD7VWLTTAe8sy4ar
FF5wbkkysyhiOG3cs8hiwk5Jzbzn2D8JpS8+XKQWT67BiLMbEARkrnixDKfb2pBcVk2+IDZdnb/7
THyoYZxu/8stcxD3rVRSE+yz/OpCeQ6MiWdkidSaXC9SU0vrFOlc7VnO45jqZHmfU+ucJ6V6RRw2
P8/G36z10tffFwhvgNi9+u4DNv2d1GDwvw7UH/ffHxEh+19qGjVhb2jCBx61F+L5kB1pbZ0YAqav
mJWgF5dZfjCJbHjtwCiyPRyTXSo7uOdm8TYqzMaUKDZNNLy41GS3UjDRX2FWy8/8lRZzTGZE7Czs
q6fbP1XWZ68l68q7GdCkTkX+Ovhs1dqwZ6uveSANHlPyIDWeBT9ku9s+C+cY5K69bVvDXROyXr+S
ELtBTVI9lfZ8osG17k3ToLKZk7uC0fraGsN37WjkI21XvY6FwSeEZNsgFPOcmB4e4vTuZET1ev0Q
Hf1BTLiQSKazING8t4Sy7UlvRFSSuPJ9cXqu2iHrrr+/ClK2MHj6cDGjZItC6zrG6F1TNB/vOmHj
G4ye2hcWMWMA63NSqLqdaqyJqHfJcsfiYcgN8U2VoB9pN+7uDECwCebgedAajmkWO0+DG/+UmfEj
o8x4lgbbxS7kr6+n8cvjyBmG7j8OtflujL/6KBG9ickGel+dYpbbT3Omi21dzztqoeg+zomzMvta
7qcy6fatWdwMp3b+pjxdLCag56Yx8ZTtzCSw/6tHnnm1+5jypn5rkb36gV88N23xR4fQdpgSFtaU
foOs3gI1gM9il/ZVs/3HXIGeZ/ixVMU2MX2cu1Z+s2V/LCYoNDnjyhHW8JZv+1YVYfUnYJ6A1F55
H+2Sl4hCablZwuLcKsaueP6j+7I9d9BjOT7cpUAZBzCM9vtIpcOkYbKew2UZYzcjjwGsyFdQruXW
w0f1prPhhzKSk4NFCckubFx8RnhtxGkyg0cyA8v7WzXJH8tKrY/SNCo2TM6MfyySPPa5tgKV5Hcv
o+Mh3L6/8ojuD+B2jBOmufnUD5VEP51P5xwmZB1V7q4Npc/yoCITomzT5yzrkGWos0sr/ZpWlybr
S3rzqPqjlLoYTIKpMYirTCsa8yhvDiNL/x8jAr/sdFBUKww8LHomtas170BKoDbwr7G+t7gu4et0
LxlDued5HB4chdyoJAOB1dq20fAOFErWh7D28r3wVcsBVY/IQkMwAvNMTx/D/HFtlLVadP1eJDP7
Lwpsz6P9yRoCs4iL6m+CDtdBrhD06q7cYDq4Wf/oeHB65xaCcBcN3lcwirONjCFaIVJdx04eoxQw
zMtYiWRDN3vGIRcetZejJQkZuqVFD1soQ+oSWwHVtx1e8KSvzaLs/iJt2fTZcItna3GagDJwcuNN
Evyyih9naEGqptWlEPev7P76i5dN4cajxv9MM7mN29n7GZeBbOcb5VM5ofPIGBquTByWe7+evRej
T7+h3jg/na2eUgQkb6l2Zu5WNzhmHUMS/qMfzqVEIZTMPwx44CS4BXxq8JeG3X0DnCi5Itv6JUjK
6+SS3mvXEHNnK91Qtx6UTn02h+zH1cxBJvuJwNv5SVTTdGyXFUsYQJVhOFi+Zw3gKa9aN1R7V0xW
PMx5s89RmMorRCvs/8aLnQeoM6xBHzQQfbbMXC89ghGhzR8ePmKvk4SUl6wwdgrx9VGxcX2yNQ0h
5O/2p1F38uAOViv9l6Bt3Y1p+P8slj5MkXAnqAKpMvy8tdAK5SYi66uQHYTG5DYTEXE3/cI42Sx2
kbnxJhtHqHzrBvn+TyVxiHnlkxTx8Ar7Lj7EbAj3utHea9OUxCauoirtDjXE0yPEmA1Yo+Vwdi+J
x0E2FuYjRutwDxzYvBt5Itc9eLabURR/22igoHa4j1OByMZ8H1vmo3Bjo73xqbzcPiKeZuAHWeJM
yHqFdyOpDm6RrAloCI6xCDaIVEYGZuUG0uxdQbQFy2RtGTf+CcvO5VqL39rIcY7UEvm5jmNQVNa8
F1xh2z6GjK5lbGz7KIF2UCXBSTSSVZ35niRFt4P2R+0IvYkL5zxbgcEBYT7ZrUMsxLwd0Lodqhkq
jR6sRRykQ8Lk8vZU6564Fd97C91mp5Y1vxEuBH6Lwa1fpJTE4uTq5a8GvwIC08G8LoIJ0oTKt21O
vBT4gRyIDGNi5H71yRXlneN6A+hOHvLIe6IM6zZyiMdtUKqaPqNFthvE7cnLloK1mL+dijhIIKUt
ZublCV95zyGP7BwCDAJyeaynsju3y8vvV72RLN7qfA1m4ZH4iBnFIiDbUts9tH53Pv1+379f/f/l
9+c6i76ktnAYFv1XVpu0YdNA50dmbFDY6c7icVqldXqeXO/FTIXYTF1eHgw7eGtydFIMAgG8Mn02
MrbUhPCsAy2I/XRRMTgthYXv0Jf7mBzMMTKvVRAxNge+DZ8XpWfV6Uvsiq/CIzPdbTlYJCjOQwJK
H2eLYm3GsGd2lbxExWwee0d9Ihw9ONX4mA4BtGJPmwdMxQXTJgB9bNtyTgMGVPpSLeHJ/39x2+wV
soesB5wRft3fG1mAPnUVGEoCVtRo3UYujpILwxeVOpHIJDfap0+JUjmetelQxPn3mJ352iiARlSx
PzKksnbmWJYbJFQZIsZPgnXR73gtKYIFiDHkIte27hzqGloZS+nHGihw6VQ3yJF6K/sy2QELwFNU
QxmTY+CuuJFfUJrCCsOPi55076EfXnucyco3IRc2L23lldS25rXuhgF8xITF0hxPk8WbBleIsZYU
Rb7q4uQSDPFwLEIzuKI5xHScW+9+2l6jPmpuYcdLxdx7jZJm3iWMMvemh89DuoPYB4JgjQntCwXs
lG4Na8nS6HS6L5qUS93YpHaEuMfW5KlgcO/w/8JtWuc8gThccSCXz1EYDo+RNv6MWYphLuj1Ju0c
3i/vphXGvowo2AT9PBUL7AO8GlvSPJxFOLLOrMx4iYX5T+amvbQYzpqJNLmzIGR/E5Hg3x+KUoh9
n4QvGs0VdFofoTlp1XVHSBLSnTgaLylTuc7MidMzaxgvhteeoDM7eMxjIpSNZKwug5rBqS7YvtJW
JdUs89okK//qFm2PlkR2B9nIBjEK9xEJG78GkjCYqVAlQhgvlvYKsTDMlBLlkhDt1pkXhW8IHKOn
sVSygCs1TWrDAc/kyAu9jemzvMH7xnfWvZLraO/BbZO1BgEzKv0ldNjHdY7olORxlE/Ij0gkJZQQ
aGLnIX1hWEU6Wwgpd9QeMoWi7te+WIwYhf0eWCNnixPcTSy35GO3JrDUHoc5OGGeU157bfhsV82w
nYNKPMjK35dOMN8wx6Po9QMg6YX6HFiBssHCf0GAK1PlHGlOsaCqmQkc/EWFJDPnI1sok2PNuqpr
me+hT4Di7u30EL2FTL6QtQubKrA5uqIOrkilb35Zpfv5uRChiYweriwznrWU+NgdVGw7Ww0vs0ei
3KqlVsD+9pm7pEgVE1ZfL0LDDOnfzcIPLQjXNI3oC4VYhXuhVM/hNZCyfLYwXz90eXMy8fKtU5SC
HOsHtCfmVsV2eXRZkdjSWRgXHbmqGZuAvAlOpvqPGDh5CiU8KAcI2djCYO1os6rOPIdu+l/osDlg
RLbGXA6BkyDZ3iHhBAWTwRosePhdQ6asUKtECLbftrxB0zcZ8pqHJuVDAFJFIcWLM8FzxEmWb3uh
x72eW6SycX1opxwTYNvvlDIngE7GKuhOVGPyfTbTLxo8fOvJcnvWKGqE+wyrlYWsmT7lfGtQE223
nn5APF4LVTxOEqg3ZngNnt37jJ2lpmwQvzHwStYAJdY1+MSzYnJCEN9EkEKqz54Q8zX1aT/8JPuv
A+cn3PYTxbyChtl8ZGDb0cmStdnA/ygNf89oUR885P8VycqnaB6uTpvqTRn5r0xNxdUeEfcM0gfk
gC1s53hQwwpgTluI1GRumJ9OXxqPjs1uqM9mNr0JiHMvgKhvX4J8tLdAcuDetOl06Qrx17SglMg+
X0RssPdQnBKA24c3otzHI1l0zxEPqJ2rUTJTv6brsEMr5kThsOv9BTobJMUpFcahMoD4s+YFBl2r
Cj5NnDKXUfYaKWh1pllEoVpUxiUmo11V5XHQ7Ow6I+1wopnjFm0E8M9R3t2wwMZi00KGzmNksN0y
auTkZZIS3ZQwCVS5YKYi+n8UY+mfaDF6j9JNn9yocE9DZC8Wg3zblGn14X1abZH/0Q76cAcNFvgC
426SmxJjcD0XiVnubJzMMO6JYpxpHuN5TPdIDmZ0h+iPAyuvd3lfiSNH97bF/LV1mHhcRGh8ZFFl
cS8F4NRRpSfx4L32sVFvzc5FwjjCm8iMZnzmulIUF1XySnLekSrjOgkommbgIw+fzL8ZunE89kSq
13l/Lwe6Fv6AMhN1yKC9rIQVfvoCS2XHIgXdgrGPwDsAOjgoBFdFl5DQIWNWv5IpV6Q/bUTrexcz
71yWLgK4fquiaX602+BkkCkIpmpKsD0L70Q/1277sXpGXBhvvKUS76z2lavz6NW29dKNHQMwq7qK
Slt/uIX7Lov/EF7ob5oZGmgElX/ldQtv2M+nnZuhLSig9Azh2WxJvEl6LqpxfPcbpttty7oqJW5o
B5/S3o6dtaorV27MGFCOIJ4OrGISwtmc7gLW4q6ncgPmM8unDsJOO+t003g9a0iDlXNQ6a0nEbWO
/aOnZ3ZpfotlXWekPOc90SXkchu6aE++0UMlIHxubyX9WqOLeG+RGW8xHrdYo/tXejMMy37K5h0Y
EzFQAhmBbz259JoHSQHSQcXuJJxChN7kjaLG7hh0de4SaTtsLcvvNiMbm3URJdgB89m+Vhb3DRlg
FtaBwT+KwE1OXmRMcHB0+zb77LQTIq2n3sdh0MNOqcromJNhsQoLF+CFHp+gcqDLH5p7qhwfaWFD
k9e1Yt/F3r88HD5BmT+CsCNSd4B4VJovYKAQundobL2aE2EeWQtY9c71ZnUpqj/CRbdsWfCsjbq9
mAmbmsgYHztWzadhsJDCBdk99iKGm8EAkjdK38bEekrJHaoFTUwpab+l46Ls8EZKJ3zmXLErrov6
TP45/psS+nfWp+V3gSCVbrarKShoIY/+3NW7EYXFwTWYICEsIjoHdz0ndTAc2lHPe43Cm7g/85CX
s9jZ5KStSSnH/ZKa92Ci3qxZ4TDAB2wfoMXHbwVK7mWO5uqrZ3CjEzJjxuk4dRzYsFMAdqIy3swW
PhaZiZOfmH98hyCLGtNcbpBXws2JbKb1t7VpfDtMK1H9f2U5CEi5zL19nsEyIpAWQcG05j1fO5zt
+9iy+kV1TALXDKSDFI1V0QzDjg0YvNlFWR/mDy0FEkF1ixK7woo1te65yKlcAteItnlfc5+hq8S2
hx4vah3S09LaeZigX3eaBBAmPfNucrwvExHSTrekk8S+3odTsfMnVvxoZ04V/uq9y+iknqXzgEvX
eRj8xtwr2LjZbL14EBgZat6qfGZ2p8RHlaKH7kxvesYytkr5/gxV7eoJIyyq+9DR+H/ccb7wj4Np
7RCz1rP+sF0gj1GnfloMwRzFivUrwRdlDpwdAgoivsShI5m/0RfQPkL66c+mocNd0RXWCqA00ZWe
9wOw1RVd+FYjISa92sFpA0dadkptjQRXFKe5dxjpfBNJLvnU6WuHUnRfmwygU298d0MeDbS7NGGj
U+w9K/0XGO5nlA7eYxf1eg38RqxcR8BisOzk3HpIDbqAVUOb/5Ar94L8EYdJ4NA1luGdkBNc3QDQ
fHY6i+PgLUKgS9mi8wPbdliplDK7qrkWphXB+zGBanjk28XOUkqGzQskggRYPkEuRVyyWbTrj4hl
6RZSG1esgSNstLCzN6VbPQxYwVaiNIBgeM17MTsxatnhlTlzeqUdGB8D75WBDmBh27GvHZGw8JZt
7tiMLgmK3YZB1K1r85ykJfeYeuTD0cAWa3v8qpB83nMp7rQ4EJygVGHaxiIoguqaqcUw3bbVNrX4
7FJF2vEWSKYPup5wHdXqL8Sezoq1abCSDpV0j9xt80Q+wz8iCNmzD3LrpOwkEGOEDPBQi0dxxNNH
AmRhDbbPXNgFESKsIWSaYOEH+y02rbGpTnZGcT8V8BAmmFsgOtikDwztrjaqvU0yVf4f51/ayse4
BZKNCHiieiKsi5JEm3Z97eeuPFI/n4Q3YuR3JfghxERPeF8gZia+vxmy+W9Mij2LAGALMInwhUh/
QuxRv4BvhqHgyPirYtMcsmlaz63DKL3p/6J8+jRkEWLDPhFVL28TECWAQNNusq3/qtAM9xDKUemx
jMFSb6G8ufgCacROYA06p8PwFtgTJaucEDVBFXRLlwAt0+tunq+7W+h9IkRhLgoCqdLVP4LkseIa
GRlSAH9ylWxqhPLeYNwB/D/3FGF8SlB1LaqoKc6Ts9s8zk1qsFxAxkHjZuYecbKIuE0052tti/KQ
DN0p99V0JTKKqzKK8b5KiaXwL0TwidZGeegvOxM5eLUwJEbYc8BJkIkRIe9iJg0hlbjzV42mnGAx
VAsELaqknw9lH6BKbOzHTKVvTrpUpQnLGpPfUzmpvx2bGCu90YJk5Hxes+4iBcyaEXXZqMaZqyQM
zGGj/HUam+ajX1yEY5qcywMwn3JLt+StHD7hnY6gUPzGZ9LEeSekAd8lUIM9nhtEKZDSJQZxUWZP
ZiQ7dBHmfECmGm89T/5D7dxsXCF/Slbpq6wbP8MwrzAyU6uPNkZf5TJsDK2nEtDtEWMIBcycmKip
WYu7c4TJtlbzoZE5LLPZ2CLEQ4wRzFsEEoh4lhIUTPJuNt9DzP6ruYCx2E9076DhfnyUtVTSGY1g
gTWRcp+EUG7pmkiDtrefBoX7h0lwdJpRY5q9xPEnpqcqQoRlVEOwy2P9HVnxfo6zaBf4IZpp0vuK
FO8rybJnvK4cUlYAqLKHzFWMkNpV695dHHwDCuoV8RryyFDYBwfhW7uoiFyG4sDwTUfb+75Nzlbn
tWd7RDks+kuLJ2xK5uyoUxcgdHmtjOw/zUoHM4qFvJD7J0ZTpdLqaqXMjurenrZGYb5Ru0L0RJK4
xReCrSIuNsqBdpyB+T71uYtlzvqB8lLvYGsiKWuBf4/hgB2kJPsueMXRzhAHs9SmnkWyt0zaVSxX
GEygWMlsl1ie2H7ZBgAP8hxIgI+MrShCdbJ53v6PqPNYjhzXtugXMQIADchpei9fJWnCkLqq6EnQ
m6+/K/UGb3AV6o64aikzCRyz99qbPoU4M0/6Mw3u4/Fquo4VvQepXR+Oqr7doK92adcAWhyzM9bq
lcP5wd6eXweDHkMfsHKM4jEBppk5WNP4Wg0TELcZRUMC5XifmWlhe7BP4bUdAwAlGxcBG1bnEmMH
Sb5bfHyEklYXz+5jdDfEUSImvBtxs204k56oF6SPYU6mHY5CmzyUNV0HlpkFpPy04PBX1jKtPQFP
wJOkaCLgRTcVLkx1yUdz3bq5hql6m3W7JciN/GXpe4faz/5BF6sgzYK26Jr0WE71OcCweczGMrr8
fJGt/BaE4+2s8Tc8DaAtgFW6cKGYbgjAs30ht53/C1kFd9pUZBshxWPS6mTPM5fKHANVSM5cViy/
EsC0z82cH/N4eXET/j5Uu6wZJJHAVObJGsrsqkpq67EKqrNbkgFroUKp7kKwpyX/INL138jdxen/
xod6xj4ZrJoa+2xodd8Z0p5zqyrncdHed1uS294QBmuyj1lGu/gOCb4LkHOum/0wDJ/FvepL0xaZ
qWc9y3SGC+xN4BeQm0LMmVA4sFitPF9vgGSswazF57HkR+bYQrZElrHbXsUqnZl4TxsVZv7aUVqv
ewKyovt7OgsyHtlKfboKddeMSqAlaQ2+5S+Se9Q6z9R7Vms25lul5EmEt9R3AqLLjwljKJO3TAjS
5Tlm9LmWoviXJ/G/ubmjL3PkS00tr04bXtS0uF9Dm+yNdUoWf6SQ4PTH1AQYMdCE55EQHpD51GJo
Qa0eB2jXBc4gA2KWoeDIjrq4mmKGO/iG31i/ekn0ILBbpCMaQ7uq+BhLxBqd6LaabJh9m+DeB/22
nHMSjkQbHevGTvcKAa2ZlMViKYpIW8QLP9v4fqfrlLhQ8mjy91Y77cmerq5+0mUrv4LwM9JcA2yX
7HnHal/OEzVOlGxrR95VzeLCfoQIHhc6omYmkZXhCpoSOROC5BMyBJhCDFwKpSlIkK8aVgnmOWLU
DJ6jrI4R9i0tZL7LHIcZ8KBRxKd5cSwNmdXFNN9TgOKY816eplDYWE0ym6kQ+Kg+QpKjuWUmgTpv
tj13x75g2vF5fih98+4yeX7sxxEsa0d8bG1bYhM1/euUT+gW0gC1qITy1SuLQcHCrKmBuX1E+OU9
WAnpQS4qobSxwWzmBLNmRXpOOnC8tWMutoD1vORUHgy/2HveM7yBJB4M9fCZiIlic+dtsPCfRlKj
w/c8d+URXoUEM0OUYf6aj9QJ4VRdYTv3JKqgkQW/m+xH02MnbOW+Hkv7WfvNYRyKI3ztZZsSisGc
bwWtJl8NkG7wY5fHqZxvVVt+SOcLdTiQ0Ikh8dImtygmXYk4oueu9HiwCM5Klpb1VtVTJDvByils
AJLW9BXjyKgwBJ+REn3kvdhSE8EnnqzmQgm/UYuLoXZIftlt8A/LsKJozt6ReflrJo/BtuoITBRJ
dJp6eu0Bz7jxJPbPme7HJrbTToZxA9+eH1lkxMJkhgVrq9wdSKCvIbOta9rmSKzQFLm2eqSgxiTu
NFe/qw8Ces5GRCOi62n45bGkXDUZMBNeWR/nyJmwNHFiPBBtCBWgrIEOUNwtTFnvkXYN+2BbGG1B
o5YBXnywqHJQei+j8By63AMVrMoNUVeHtkhJ/qhCXhUSs/FsQYjxaIhBaamYErs1aPTYNe4iobFb
LEF39dMAK3yT3friD1kaGZSvVlIh59W1nlldUwopn4q4RbEY8HujfvHOMgtZiPoRUiNXXkNr+Jsl
g71HuOJde2HQesN8h9FM+nGzDZqGoATiMHeR774HbXi2mic37OdLopJDifTn4p1sR+odTk5CVtrO
Z54khxeY+EfR8RxVpS9fcaUk67CyAXXdb5HMr3leSEoZobvBRhDxbmhPFpfgha3p3XaAh1KBUPc5
RjGdQ1aCHDHsitr9C3sV/mtnxv3E0bWqp1DusX5c8x57YakVXHmbSfPQfdxlJrepYvU7VJro+fHS
ZvxcNzpQtdsIJtuogCEzbYYGlEvIyapj4B1x/R4zklxLoMoDU9FVWVOiZ/MLAm69j3ECr4dYDjcO
sy1onP6pvePkYqwDe2vOUPrr+VUjBKNH8raFn/5xseZtPXApaLu8rfdoYep/mi0WnzESiSWYPhN/
9NaYODF0tO9BTipG67gTz6h9TyC5pejjVy3ml5CbYN0P7S/ZcE3DaNgVJDaeiNrbBkVKkwgHmx+K
3bpgOMdD+OpAbeQ06doHpoW3WjWwNR1NQiz2HDGcdaYxBar53VbmRS7eb0IckwMZlxaodRpzjVWU
YGdCXgLERHLIj50J2pW0INJwYhEzulA4ZwL9cDfI3aSPSVguwEBQcILEY1bujPpouBRnjSyZIXP4
wFKTsYocFXxGRe6IyM+EdAybsvF4ETioHqjt4y1+Ddbx6AdP02DiwxBXJ7QaNsytnBWpYZGzYzrC
CLzOpqdqDo4se8tNm43E3mPz0YJH10vxGTSFA+M8Mkf//k+6SuRhHNOHRLLWrah9VIgJfwiYEy0W
qL2pJRMtew+4PZjV8dSXLhuIoNANDJyy3TqEL41WuDMVWj41/s2M7Z98jpcGXxML6ojZweQxISsB
tuInxgcsvUvo4g9MJqnuKGtYvfYfB0vZzvFmd5vgy4Bhn1WnxGpmdCZgouJI7QrTIdv4WSvd6eP1
vWDxEdNcPekdc0HMnnCRyzi9tlchmrEV2gkkpSPaQljRzEggMxR8kgl+qIKtSedPi/eewZjWmMXD
5y6IPlJF9rOQDpZbusZDN3YQmwbSicoof7Bp5jDH5JQXTIU5p9XXMuCjC8v/WiZCLCrC5VRoOZ6m
9x9oN6q+YCeDK8fUdTH9yzBB03Ua78FteQCRx4V7dFOIN63GewXSNdBf8Hia3HtVbIp9At1JWsl/
ExLUbUEBw2Z2yCdMy/qF7Fb3gckbdj5yitkl0mFyRRlmvF2y/QFAIvIHXJkBAWMd0x89jGwBcdJn
NCHonx2zhfpp99Tmc8ry25E2AZXMLY62rodTE3Z3LOsTOajeetBsO5juXZ3OTU9I7Ha+xWqpxNOy
SaTPJDbpntLxHleRz69VESDokLK8sH9inDIqUjqm++Be/mZIucAYOBL4+G4IifF70h177h9EJu1r
3aFnRhRhRx1SHp95URgkxHUTpVVZC3thyBYpoHyV0jAJoDJWWk9Hv2VoBOrW3qRJ9gbP2EE+kxOE
yOaXGU6MIS1pcSD4jQeFvfXoyihPhfBfMQpTbE5IpVEu0gSkwbkPi2UfuTxmP1+YzN6WUKOWol2M
XPLHu8IZj6o9k0PRVmiC4qGO8Gmy7k6pOnY8xv8tgT4T1RNAFxP7FjPt0CPCXu65EtaujhLrPBkD
S3zgfO99K74k4cjnCgQkFgtcESnrgDA69/iLVyNBilUbPN7/Vxbx37uorB2i+Yod/cPozLmxt9hn
FaOWXOf2hpQpRNdw5PZyTLGu+vc0YafpT14v+lOdFNaBpHoyD7L+XLca/9P9O2HFHNnT0u9ZZ/MY
cfkjXL35i7bObu8gvaZ+8bMvo8uNa4vqLOKYLolEJ9vuftUCJdw0kGuTB+oyi2S/jNMTp9z3zCya
+qpPXioWNGXV7EmbYhIVg3Wd2JytgSi0MPwBEixuzNC+FI/gJ8trQ5agahVHDqhAXjpkUhaNUQjx
GDmFyzwWz/K+cZonx747iqMnpvAxhAjA2pIIjpV0I0xPDWGZA2itDZIjDFHaxkkdMXj3s+qo54j9
C+SKuIgVGCya8XapFnPnKLb/15wvqn+MsQDs9dKLQ6fZQhfhPo+xPw+YtI5L3R1ZOqQPkxSvGu/9
GQlpu84KppSsDdBNZH+SOgbllrImmlQrbqWbvyi9/EeEmNxaaVyffr6QPoJdze9GfBZJvJUOPYwz
thg1yJBYqwzTej0xyjJECPe6PxNuoCBwaogEwcA0xjOHxhPsWlwYpxX0LtuDBzYz3eNGMxdQ1stO
lMF3s6AQIris3soYtn1gCepsQNY7RSOwL4y3CovePwapGc6FnB7rgtlFWA3lifuyhB7Od2lcNYeB
LJ6fXC+/ZpLvKiyaY2zF57qTO7tz4sNiIeZxrOgRzOewCWr5y+q0dYEePm9zrye4rcgeI6IwNo30
7+iXblmHbTvsNN0TqwsGOk1mUff+q127PpBPHKJGG1+ikq6u9LxgjUSu2DeypUpgdLMZk/Qqal0e
vT56UN1A9ESWyu8oTOYjgPVTe/8xJSmpNMHlpknDkCrWNA8LMTsPwxX2QEik0vQZJW51Mj3zKfhZ
EDpqNL4gCWJREW3tWi9t4Q8PSGdos/LhlUsOoXtaj88Zu0YYrgsDSfMVJ7K59nUGdYBw35WpQRxw
0fOemPalcL4amRc7zDSQE2L7uxE+JXXcYqLVzOMqJHEwYarfXRa9QmtlW92TRps5rLaU3X46yuXQ
bGjkLLv8G7ZkEYzA9VdWhys9Vx6es2FEwHifKifxeJsd7+AFzXBoSh6YArMCebMRYh1yFK/ugFSV
zIYZ7OkOR0569Z0K1jJRJzs5x19WQ9xxevc7e2ZG+ABe44et5N4BS7gLh2NGumG6ECwwILVgMFWf
3Oy7yjVz7XKAdT1a7ZohAeSsvnuaK5u6uydOJ2GYCTzhJZ15dRnZwDAo5+gpEgQlsGUdsDDchEF1
NdjlTQd/7ouQde+0LmRtxBI/Q+yf+XVKGsU6N9KBvhdV5x9Cc94B+jEYfh08WYRddfOuLYbfbJ26
K8hxOn6L+PhoinehDD18J0X88GP5qh0k6F0CLKAoUL6HjnnrQ/7DhsiiaMzndeqgPUBJEq3GArOK
X1QQ1zvMNH6tXyOTvZFLYB9bS8YPLPSCdSl6gd+J7o01LEm+DI8hCTn5uRLRsh6bcOTMHg4Yixnt
Biy1kX+S1RUR8tEzctAL2dxOTkRqsR9977jI2ntp4ZqsVATZ18zOVQSG9XitH7xc9MzTO9bjNvuZ
yRsfcuNMx76f/mXgl1NNreE69nhQE5t8F/8O3kSsivYxROm2hViK9JGpTT046wVM7DXp/pEOWJz4
NQ5YHscTa6z3ebjPgOMvUrmNpuUum/F7jOh2tN+hcEhqnhyas3XgqwRcyIylFMvZ1hsdvL0EpZJk
6jG/WZoz2iyYIEn8u+/eGoUkJ/GZ86TuWLFsZZ25AFthhueRZ3VmI/NoF2peiZStITw3hTgS2LXd
cHazUAWoRcHHpZuG9UtH6Cfc+5alH101xhEipO9tXF72ms3esLFR1JEGQL+Mfwps8oigEBvpuBWl
87rUsX/2NQquzA2vEa/2SqkFH1TRvyUYS1cmcdlgMmB2nFl8yFjv4IX1Xd9+qmVBgOfF1V7I8uAn
zFA9fsCmLh+de9BaMZL/7MY9io55OLqt+sJULB8tVGwFddMBcjhckKl/QG+fFu50m/wLUJ1y1TR6
G2qHlB1t39gXbXol/XeRFh9+j5AsHO3gEESIEZcA2IMzP3rCtfcGWDtFks1QHXPtIbfiryVqPTJ7
6ZszcrrBgrTwKya1yT2IJlNQbuMISBQfwOkcBtGmdtv73DY5mETcma1hfYMGgYHOZmpZcTxe24C4
AT/MH1uKoEM89C/o+LkydQRsVrEIr3oXjoKfRdsGeuMtpBo6DlP15ec+0DMy+nbJ/N80DtZhjMho
YOyE/Tgb4TmKfy2047i/p/gtJ+lzAiMbphXVi0Xkab9vBo5py5QfmqX2vnXzJ2NpG7ED+GbHbYgo
ROa6ClH+EEGbAk1GzcWHCqOn1+7dJHaPPCD2qh5ARUnnebG95XkEmw1QOrf4BNk5K0HVPdgLpAj2
MvIeDexexWQfszn4hvZeHCz2DJYrf7NmdcAHoiGvMCVadqTeGl08LQN+PqdCSOOwlDqn1YfXue7r
1Essb2EG2/VObCCUJGCJPaaI5ixVfg6sf9w8zTexFvrq462HI6qYso+E6Fbu3vOB38RQiCXbgvT+
d4gpW4+1QuXWoCGK2GcxRGOl4sFp2jaZ+prpvQ42Tu4Ri/a+x023NjXuPXjpSDmlg+8AfNwT0VCs
EdM+3PBEejufmCfqOqSOK/aTA0d38pjNXnyCFVvhTNh2Nq5UlBs8fAmRfzj12d2Ys3JHfeef3iJB
4m4GHGPrz61Y1a16zvF5z7oSh6wwbAMH85J49+yYAi6QvzwlES8WftjmqrziZIo1AIXoCjRDbtDl
o0vB+DdlcmPFvJsOLP9V7YWE04DQnh0rRSmP4sufcImwpUzyfK06ncMfzedj/QtMWfWZMMtrZuB2
S7zcU9BySBS1GA9masO1Oy/+K7JSQ2mH1Q0QJ/mS9fJrYILTMS4ekrGie2ypZdHgAcWef6d6tvc2
qywMTkm6DTyNtpx8bIuzHBpT/bVUuPGy1sFCvqTnEPoUjlmMKQS3bvtAcvVhAliF4EfuooRbKcqL
HfvVEQHYh6WIXWLA/AenMhIe7Xhre3bC20jUuiDadN2SyXbwpKWexmJ26EXgmdUm3rOPIgrdSezr
3dEtvBZAkMaqQCgCzZGKvqoeF8ws5GNY2sul83D+qDq85PO3K3ha/BztcmahtiQonFFC73EM2UZs
vTjDFiNdQjBlRRGSeQsZK9kN/KwkllnoC7E37lPYYdYqCvdzGlAEZCOY+CFnJhAT7rJxKGGsPqle
5y4i9MpEfIN4ohvJATVAnxBiPTO85Z53+mGtMP74iCxjdLRocGq5FTjAnnoLFVoZ/J4HVR0iMLSq
KcBRZf5HghZ1JdvIehjgI58j3knNAH1TDA7772FN54YRsTL2bvCxtfdlSJvisIJBqfSEQ+ImyIPb
tHVBhmGADBPOnLhISps8yl02ITNgrsBma2WZjUpiJuM9PuaE8Ja0f5lrc+pMIjcN7fW2zkNcTZb/
DS2ljV4IxSFAK5zPRLb95a7Sm6yig2xmfn3TFoc0KsgH8wmVn8x08AlqqUz2N50cbht3w7AwZB2/
gKze8mGdt1pEfAwSZW/RajQrlRR4a/icJAaKjZhVtWPDu7cSx79QTvOrh4R0oQ24cjizP/vD4vwS
t5vFjUA91qpF1K0JDaVpNO6byhMWgLH/u6vki+qdfi0MDqIxqfawJXcu6Ba2CjCPgrpj2BmTG5d5
j/TqlFAdfoI6ejF5+ZpPYLVdBhSsaN+ytoP/QH7aqognthfdc9FawUO/wIJu2NuJut5pSbeNPT3h
AsbTDyjiHa47qzA3kXsmPgnRVYx3VPw+onR8jp30PfNaOlgUBlqS0Adt+eQ1imjPiQAaqFgU8XA2
N/hFSfy62+fne9KH2/XhgUXx0WkTCABTerIG4kMBLCKD4IdqDYcC7yNopjAHEjECKg6SZuuygWy4
tw9C6NsEx2aYi8fEClDfG7TnczMRMl+TXEKIzr5z3Juqgn3exNmnD0stht275sTyaWrC/yrYQStZ
ASG0chsVPt1kgLzv6IS8LWjfmZ/7EOekdagc8CuFuTV3MJWOybjBvrxsM3p0o4TzCCPpJQZXc0X6
tg2zBZkj4Fxpe+Ght6c3Z7R5MLEfXTiNqCq0hgxcqBeAENkKZbS8EMoI9PgeLhnPO1lZmqBrLLOF
abLLz5fapS2rl5buxCDf0VV6nYXe3nOgD0In/2VKWkQWG9jNKfDJxXbYvRFCNyTVsA54Z9duWVVP
swwe6EeV6ue3QNtnOL+4vs3fbAbPO84dAYgFWo08fVFxib0j1we8/MULWEZvBUdmPGaF/auQdrsd
DTkWxmUFnqE1P8ed/mYW+4LZ/hXlb8O2GqpZMDvZBcWiILUjfmKHMW2QNGpMjXzCQiUArmQay1L6
UeqkvLqc2Swwz1OsV41XWpu6g4U2Q69xhov0ZPlUZ4ppAOoGJ23Dp3iszdYuSbozvv1FCgT3lDt9
1zMxOAGjuqjunUfsufJR8451wcXpf/lABkFVyuc564MHsErmwS53VpMurLHUcrFYPoItXNN0Z9sq
9sxjlPHUz9V2UFzFrWo/kat5h4Dmog4Hh2nxmxdk4iSteyYiwcEGoNlsqNsx7syM/+lNa8s+qll7
R8K1YVq10YUM5AitycRr4U0YkIIo3uDlOAaB3dNm4XseUPZsIkmCUWJg9QdALq2Z48qBvsoZC/Mv
IRLcGUiP7EiIXbl3HwakZh+a3oOnSrg2+JDWjbTmLdxJ71A603eKSjQIE/GaNgJ4912WX6YYX7qh
X5Psrm9sT8/gotYIfHnIYOEdKOQew4aUvmLkzYAVQTErCgDVxUTZ6Ca/M5s/esRTHYGvJjqs0i9O
Ha9949U8vhDYyS9LkoA1+nCwXKaoNKKXHxxU5aE4cAsSXAc0F6wq7F0DgfJKTR3uSTN7zhP+less
T3nUJxcge8nFWVBm1B7mUmlMcy5qJoO2gZgdVCK8uEEybZspupkhugk3qdZJiP54DJM7+BMwxlyQ
Cu26ZyNH92xTYEFmS8DDspZt+obocKUfO8SrBwjhXw7OEzIq3Hjr1BxpYWr9ZZsHjztFMN6bZdqg
2aPFVvZjGw5/HSIMcfxfVSzUm01JuDdS3TwrY8gyj3DjhAUn4gGnco33tkt2TpT9cSnGj5oAn8Ue
fTY4v2IiulfB1NF0JaFLR+8/Yed5D4Dqr6KYqh6RdpMQtK3nkhe079+9Toktj/fACtn7M1OFPhck
RXUZM1a7DHwgTg3Kpbp4BgvAGT/paeVlStzm8b9a9NlTqYnx7FkzEctH661ad3kP/AwqdSTktdUC
5hMTxGkUD3FVl7QlYYre1w/X1sgqOa52RJHqk+yY+ltC9Ud8tmgqRzzSERsNz5P7HNEkksbhyj5K
TSTuknJsE0CvNKpYXvfJhoNmbFS/LIDQJ5ZUSNGQIsuv/CuxMs5+Ma04MgIqHxKbjhzJ9mqRrdlp
l5y7oOhjPnrjszdaz3bN3yzZDjMyQGoEAg5zWHMfhBb7tOg3Rsjp2NXXjIt1Vzj4QJ0wfBxGHwJj
SlMGr4zVvIrh7wtLnRIyIrXtUNbFuHuciMChhQ49JYJVME9A84znmvVatM4XwPThmAcXU3e/ARvc
xrBrtyzxCnhD1b/JY7n8kyuQOlsHPjPwaNqJKEYKbNPFrJLEvykh8JDMDgPqaDtCtXjpsoon8BxS
4F2yXk5bmXIC2oiMMS2h15jiuoaWNiLtiJw7SShmmdXuQ879AzX+weu1t3URA6yi3n3x8bU+OJzC
L5kgyWJMzRbiH09YfsIjI4zVndq63/24EePZfZNVjyCRyCc3VRsGK92FM5Bm32nlTiLiPLL2MXBo
OnfX1fah0OZXUpXxqRbBy0xs/TkB0o0kisklmFOgdxO1LF8CgIrrni6Z6a649qyA2myE91tp+tyE
FaVg2oDnGyB3HP/X1Dj24sR5sA2sc27dYs8ipESFjufbpPYKS6h98LL4RdfAX0xJ6IhvoOVPQQM3
O/jTDj2tXiyy56x6l0yFbhnAgj1S+1VckM4SVjBKg2nMXhxiuXPm5N+NG2AV7BDZ1NSHzPa7q4oq
62RL9HCFENdkSbE4Ikrb6FR3R390qWcYeHRcutqKcxKE/kwAB2iKmvacpNU/S8Tp2Q8AlavRPvUE
yuQIAffewJB+9IgyauUpCQPCI4OGI93HhujMrFsa9CS72hXNyww+CbQCVdrQcN6RFryxjOxoWFrq
MuLnVMqK3UHMEnnvbQ8+sQISsy7bylmTznaGv9k8L/3dKl2X6mSYrO1ITRCtnz+3c0YMpxT7KkNx
Vxc1GdYWAZB5Gb3iyX6eKqt4MjbBmfV32zJd5wYin8ly6mcEXKg/fC8g5WjApjIjUXOa2rsa9ihb
XgS9qnFxnn6Gl1Xu03xNRCKnNgofAU5S+VPy4AfRBS3Vceg9tWdRqrdO1aQIw66Nae1LPLacd/ft
dY5jxLDfTDXUKGys2VPCH7lhJvQnQgG3yd3yrQzz4Kxh/j3xKvylbX+blhkCWDaTyTrd2VOZAD9I
uvx/BYL5PT5eFPViQCdpZZ8eelIoZkRDCvAcMqvAMzJgzmrV7RZNWFeOVhpQhoU2PbOflfLbW8CK
vm9QzkeCIKtFs7zywU74dRCcflYDP98FbeKwxgX5B45vORLtZJ1Lp/bJHkaHJyd9AoIanZzxP6hu
kJ3ZeSeCtdDox8OWI3Qlc31HTcdr6ojpgAVgOIvZfu7UUB/82R9hfEm0bcgPGr/DSzprckR5IIsZ
3eGI+38SGKQn19+RS1IE6KGjiRQNmQyEB07srwYbDw273P+smU6Y+Ii1CHmxYfqjLdPtckUBvx0D
zla2GwxB3CJ5CdvgLtUHgPjzjx1v7HP1HQjU+pLR4z69e6XamY2FVaLEYTj414p6IFDK3Y7teLBh
Gh8WLib+c0yhgOKtuogk08B5LI2q0UOW4oLpA4WeCb4ch+WJBNiXhsPbqFJikp34F5PUan92c0RF
hAY+1j3sxfCrwK+1V551i5CjoCQkHKwn9eupsMbs5tTeTjSkk9utPlp+CmqRcWOsc5JowtF5wmAi
xTg88YrbmOI2IcSolUFMeuSZWGttoYkgfRBKs4dYd8T4agJA0sFqQMh8QxnJCZ0TyyYbXBZjw/+t
0g/G1NGRkxTfHMAoBZdt62SLT9dGkCmrU3xRXevtqxJDX35HZ0I2YprdRo+4w9HAxDs7G+DGyu5R
sAk6MaB57Qqh1oVARO+Q0bciVehXDYNg3TZlyKcasWRp/INkiZdk3Uds2DY3FosGxxgLn2EVXLql
hEPHd/4OTW286t3lZY5ksBOWdYrrgmNb4snw+2K4s9g2YzDGMOoIIwarYlkhxP/kTydhYeG9vVEF
xE9TGGleCUOMhAe4qm6j8kFScyWaDDSYo5coDYtTJyzviAF9WHARzvYuzZznsOAvKStdMRQ1+nlm
/fhs+OUdvzF7gWJhxerTviFKtPeiqL7BIsynOnCdtTXDvEsYVJz7lHA9HSsKj5qsrqBRLPoyQEDw
GkmXS1ney3kTkcN1AZO03It9BBVO9z1PRIeJxLr1lZ1/WJm718iZVz4SsZNfV/ptSOkV6uA1N5Zz
bruMhL3J2c0+cZUVHvK1P/oveVCNey919ZHmHmNEHZ6iXP5NMtscapHcZevQXZqlbB9VPZDjF6tx
/f8crJ/vOOL3seZjx8r9vSLAhZJvfAokxV8CgnFJYqA0qag5loiI/Pkydd5HOZK1pMFcner2H7Ox
8IiCID63fr9hgpxjs4pIYlPortCIgIao5TEi+vHqjZchXqxNgRKPyzNegx4ZbiTH2EfXiz+iu24s
mCNgJR7+7NRj3dUxCjhXUgcw5SRiUSnAEvd/vZoFWL/gh574pKQcwIjzCYfsLQbVeFno9Kb/gspL
D6HCBdsG+S/oUaew8KcdM86VdogE9Gpl79oIEUWNcRVi1beHuJ65o0vb3mE0VlX5ntFkP09DSyLa
1N00ccnh3QC+cK+RU4s5nrx2sxscFADaTMweLfOIP+pzFtV8SDz9kU+yO1iixU84Dqj2R8RBfRv8
16J6u9m5Axrq/qVv4M6EwDWV1HCtUDMCghvIjSN1jQJXIKBBbmSTv7Nt5rk+m40JQIi6PbgiUB58
/CyDJ1a6fKr9vT8H+tiAwrt09y/91LuXpB9PeVb4RyXAHsruLuLUglPBcMeNTvPPg6Ny8AB50Zvq
CSNM+dcvo+7NUzp9IA71JR2W9o0oNvfRthpuEduQ0+zlNw8ox7Hpp4mIOfutLO+5CJOLLyLvXidF
5CpAuALxmxXtmmptTQQS913yXkZRiOeGAqPuiWZpVfC7h0NTJ8xpQAynZXfwqvQzHuczxq8Xlcpf
adyojSpzYGkx5nHnbONnxX7Xvvk93Abes6KBGzt07mYuGvh6NycgYHdykLt70WeaLT2opvgIM+O1
HTDHKEWZH0XzNXfHf5nBB2J35XepzTuxK2BkVHNzGvy0A+bFdytFI6XCt2hh1UUZaCHkRLySABxe
UfHZtALVE0ZMc0wC+WQXbFtSXkWuv8hZR/eXawLfwtWcWw9C0hVTZakuqrYylAzY8vFPjVNJIlal
KkC7P8/+eW7n57zI4Y4B62rK33xw/9RW+SJlQ1AzMgoT/rUgMezCqH4CamRfAhozLbFAfyaeSU7u
XXbUEnnLBv6dp4ECjciFPkIIwfVPewL/2Fqu7cw0vFsImejT4pGO4Ox6VYZ6pr2LOrp/M8HPjJTp
g4e6ISyXvJH9zCcJhGJ9daG47ctQIlQqQQX7g73jEU82c9Quh35QUKrIWmi9wT1F81bUZjhWUHkc
6PbWWIXMwMtPZnRIdBUqkZIbThbja3c/CWQH+Mw/Z2PNHL5huh3QsTtMGVcEiX0waHI2Uwt4igye
53Duhrc8tYM9JyHuFUO7aLyKkXIZIlFHtmgL5kwEJsCZ7Idwy/MYIIJZVw6jX4gLdFj0VAHMDn+B
Kx5h5Yt0XuNgmW9FVkTHsUw2fsR5jJ2dujFQr3aLXmFixnJ0Md9WKDyw8iNaKpoaw057K/BBJ67I
/yuL5h0W2SO3Z3JI86MaB36nLMBRzsPuM7uFlP5ANB9eqK0hW2k/cAEe46FCySlONkHMByfsgFEu
RY9XK93TbGVHGpHdIgqxz3P7o4Qwhvpm0Nc0Cbfp7PvH/5F0ZstxG1kQ/SJEYF9ee9/ZzUWk+IKg
SBn7UgCqUMDXz4HmYRy2Zzyi3OjCrZuZJ1v8ua2CpmDN1O6FDtYCBcsot1BJx9o31rJwIdwU3DU7
G5hvmSPaxV2xFk04k7GY2nWYi0erFLvdyN1For2hDUOpEcEdyAKENpmZeyewt4UlywObnoRqaV49
UkLLMx2qg3oRdVf6tn73omkPFkY8ngzw9nUOXGfuoy1h8eSMub4GPvt+VmYb7LraetPYdZ4yjMtP
mT32T9Oojj1buSFfIB2zKk7zlNxdUFDJVNE54HJMWWTxqayj/lnyvQ/9ljaqOjhgJHWj0noOSF7a
Ble6yquaM8E7n4cYE4uC/4SO0YOgYn2ZDbJ9SLXDFUinnnbse4igsWfxxBxoGHjycmhxoIFW+TXD
0vEMxnadkeTcuH3orxOWHOegyp19NHbPIvg3T9HAVLVMbKZs9uY8tNwAKajw50XSmQkV1RXh0yx/
qc055eO3TR5Tq3iSMY/fXPsv/ElAuga8ZtLgfuF05T9il/dPsa+H06TNGzlPOpq7+u+/V7MxJ1cS
py7wbHlJKy/aNfEwrF1+/chIp1OHKE0K9W0i1rMR3IIKW5UnvoWrQNcgs7MQi4WDuz3qSX15rc9l
yQMX1C3eNs9TAVCSzt3EbTzz1icOacLuvOZApFaFC/gEeDexc1mPdwAhu9rR6tjGh1DVAZPJNGLB
yf7UowfIcEJtfYjZby9ZTfkgG7ME55jBWzh29PhE5155lizQbbv9XUgq4ASOubIkbI99IEbHls94
v+tnIAAMSvTr7MMIwX2QTGYkOJuRl91oPPjFSE9rqG4B2Vpr+dFp+qSY6RZUeH+HnGhNygO/Y5/4
BZUKat1ixw4yfi+y4+Ia6XIbzLCDupDbVG9bZ9MrWCbHFpkqVC+KnU3n/A890cnXkJTJVJvxCcNS
u01wdcJOHX8plCk2oRIoK/23GO2jS+c0/jbis6tgIh1cKoTY9wKH1NYxDUtSs5qvsO+UJxVCdo/a
AZ6ZRgQ2fZIrUxF8ygQPJhhl2Nhuy9PhBdNpwB3cj3F4orrYZV9yHG3z4uRTfzOEyW2+q17ZKWSY
g8folDmkSvoQUcBv2U7xrJpazTsfFyE8WgxjLRoADiiytUGj9//Uh9lRRFXTcScj82FaVkv72dZS
iGQ2JcZhQ5h0HtvuMAUMPG5eticsze0mTIGztNjTN3lrgRZIW7K3+bxtBQu2SkTnnmLKc9UDX8HH
1V3KUU+byI9WA/zDXyxi/kjXrY8u3lR0PLEH6nIbB+AsGTXOlF+Lv1U8zFcbesHa91B6i/xQ9mzj
fbM+FQ5/t+lZ9QQONqrG9v7ENnVXccxvXg084gqOJh7t4ch20T3LjEV/F+P3cxeP5T+35YgWzqMF
ncwlQRSFEeHYF2TsbUe2KyT6Y2f0N5Ypsg/8lnCDvliznyDTpSVdKhSPsVqvJUR6QNbMDva8r2dj
PvD8+1j2Cw2vj9dOQ7WxSxrrDPgfY7HlHmjPdLb9DKPckcggE1GXahNK9saWEPjauiMS7vSBoWfX
4zwk781onDpRc8zolhh19D2whn22aGaGlQBL1RTxElHkIp8a4ZJRb/hOBxkk7ELhmO3lk2+9zrSo
XnveeJDuFVwIPDLGUtyN9Y9yrwR5OuzDS9vgc52ybFUOlY3uz6UdlWHwqo1Bwj6rCXE2C4fn3x8A
kOesYFhH+hYVO1E28Sqy+3ydAILdGhEuJ4ZuOgw4xreOZ+xoF3euiVjHQUnipItYAlvKBC2BUmlP
2JZpDH34oUieiyyha7sf/yQccz3Fk090dwWMxBQnGzkmGrPgtHfzeffPK8KezT7R6Hcc3RGyAND+
qfatC0YMG0tkrW9Zo+3jYBXDCTYRDmGHLOTMRfKQxdkFmsFv5GkyQ8As4H5ROi1M09xNbNE3IRV7
XLOZuafKw1KsixMMCwKO4lz3CbwGBbXPU8Xeds1P/HPGXqR1sQKDBF6yW3pKucnn687jeYjtD0Bj
3U62jrEexniRrFT/Su0LqseJ/8Y45xY3ajaFGgIVp7JF6TPo6jHcwKjTZCy65KnNP/3QhaKtJT9K
EN7//aHvyMIU3sPKquHkEuljLIF7OEJmyCZm7LQn0eFj1VoICShZhv3/P8QMWLO2b6LA+1XnaFCZ
A2lUjO9djBmODCNDEuUeS4mErovkMvoGyzrnhaS7wI8y0LpYYdXlS0FOB7sZjbithODxD4fdqOgb
L+rJY/xaOSEP02Tw7gHQ6B7TFsOU4QEvl6r5MSdzujapZPM0G/EGLt2x6tPnGucCS7i8PA3+3GGs
GZpDHLL1xT6ATaF7D1kI3atFDubch7xBMmfVJfXd8gkldDWh225kuSCWvFjODemqPZM9qscWdPAm
UrorjGYULiuSK6nnozir7lTMLpNolBsnl9GTDlQi/1hBubYRJCv6qsNy1vLrpMjhVKil+A6DVYp4
9Aw8FVIhOL4/mhaXRhEuIqpmnygRAbAVEo+bqvmrtJpPs8OihYx+kWJO9nbATgCV0N86/p/cyFH0
mmbAU+hqdKit1zC+p20yvRG62EVWz5zYefmWC1v/CLT5u6956CCs1RcpbfHi17fMh0VmFM6D+plk
O/U7u5zaG5yn2tT2LrTkX8ueg11dAYoW3gQ2oM+fIe/S5aTqhJw8d6Byaj49sK8tN/elco4GMrZV
bUt7C63S1hbI+3x3uhG1c47vUY9tY5gnMjSQFrHkVPqNdVmz5dxapTV/YrlJ80xx4h/qtf1DoZ/c
efJPrcksDzz9hJGbIu80Pvqp/A03+Qfj33BnqOqbSHIJl/XOciJoxcvOwSYmhQE7OcKcWRpTzI/A
ZwkDKvRgjvguuRL3n21abkQTifcao5GxSjOcUEAObFwx15n9MLXqFVezyjpJRr7tNKY3zwyQ2GgN
R+Hc51Ms9rEzD6uApGVRcRVr5B50ybjL0cY3bWxk+xSkA1UIy++2tIGCzMPeasfXvoFuPXfiqhna
iLx3S/+uWkpTs/Tjn8QVuYyBRkCPkfSMX+EYHQw/DhYP4NrshngfLmyduNMYr0oxAKRti02uNK4k
M/yB69TfpvyjtwZ51hV/N87mp5J+x0UsB1gXIQt1Zm2e+MwOcC142aopPcrRufktTyJVjNF+xKmM
e7wEpOiQIEgNTb6s1OIwU9n1T0w1DQUraGI9sezwQZSrax3WijOxDHedFPZtHi2L+1H5mFJKcBsr
+a902K+khg1LzBvufUYDVKGi7O5OGOT7JEXCVlN296xY7ZMKNMlsh0dhx4CkMZrn1InzTIsbxhnU
4eq9LArQ3+jWmDT9Ldka5EU7S/Z6YtmfdV2+DfKeSrwuvAcWtJSpyIM/bQXHiO43WHMYl+EBsZdh
17Y2ktR+9FX6RvzwM62CFY+g5qHkX2BImdsRfMTAZF2s88igxmJZUsyto+4e/kPPOCjSVuzRwvZP
Ug20sGBe2rCeDXczpy82c/9iDT2VC0qcg967AtMfb/XINnRQx5j+kwXcyqBDXTbubGrAC6LKqsZw
nHApljRszbNx7GCBZFxGd46mAI6SAv/KaITKirjduLLdu2P5RdkOfE4Jr8Dt1gaxoavwo+pqBxkz
SNYfrQkQIhCvT8UqdZtx2oFQxR6ddtpeiQEKFPibFTBdWlA0zsbIY6sV1lQcQyxmSd0623Z2GfnN
2jmTODXJCgtx5haBwm3X+lllb2Bbl5pquHW0SRxbB/RC7KR6naFIgTd3tyLMvonrEygnb5GmVNQt
PM7BzYKXfgQtw+bDO3geHmVbUAyl08q8igghTXgfQySiQ9/NxVFI9qSw/C7tB/gVALwppUd2Hfwi
opHTKx1Q7maQxwg5BXdNfhpAc/IlUcOxQIGpadopUBiuMpvAEZX4cMlwzQ9omxizavas//4yGjDx
mimMqaYwvxsvi1mYW/I+WV++Iew7jOq/5Yj536RUAB4d5EZtAs3KmlljVsrkrhoc/HezMK/jRIKu
dG6GG9bn2Oz2WP6eqi6Th17yDMoFO+xVwgf42v9kki4bn3X5YyS4AxyBSihgtlctoTZBdVne++13
DYQCI+R2SseBVey7tGz/wQe69L9QXhtGxUroznvBuRE8hXo+k2R1LGE/DR7Su26N9hCOtMkPwjpR
msQXoaUMF5nc3xXKYf/jvEfTYL3lvZXeuLfe8pn9XT0Fa2hhxLIEeggSlOAemXtnIKDrmv0IUUP/
qv3wqIsseFB2Ez8ZaLY6C8STrvGtufpG9ENg7O3YXzWA46ti7g+szZZOnznEI9BcuFR2HrvY2dlw
50DK6+Em0i1kAxLaJZb6clOmk9TXe0Glz7rVXN5YfAwb6g/CVYe8cvp3haOXIllsG+AEK2p67Om5
tjWENx2SzhyxIdiZ0A+oNzPrcAdvMj9TnjT24ndwj9nIaqwlMZCmznwd7Ew+tNnk95kuSjx3ZBfq
VYAH4SY8gaeoYOlRNHxgjUjR/jGxpOmrEjxE/+iBZYjNWUE5vXe+2BAPaW+xz1ZQ8W+kUUZxByVy
qCR7LyuYNIvJ7hl2HhpMJQxuDMPNKkjIheABMt6W64oB5RKTVikKg7COa3I1TJeCamzVZML136oZ
fsftaB7daetOmTjg6dOgOIZt0jkshCaL75gUiq6Lq2UBiLLmRRn0TjKJvx3P/rDMHHNB82iH+K/t
2q9VJaDplFi5GqZGRnschqwfTWU8I9rehs7e9dTh6dT60/Ct3kTd+N2YslyXWcGdbR+yDcJ7VN10
XW0T0/iesype0ctwQ3V9HciGbsMSGIMbYz827fxtML/NwrzEA2/3zmBjJHq5Qe+viWvVJwOVB3nb
indDa7+UUFVnL/ybJ7HcX432taBBZD0xKGuN8TJ2zZ3ZV8e8Ll6M2nvv4QLw3cbwy430V9LNA3Gq
4E23VAXpige3BhaVTxSkqqjw18yhf6TZFOzUaV3z6KeJczAkSlCHqn0a2yekM6VzUGd5RhBvMrey
mt5oG/gl0mLaRZSyk5pABrH8sNhoUQX7yVvkW/UrbkLSLD2R2jSn8kaTyQu08afM8O5OtbEOG+PH
gbaH16daSAg/SaiqrTsqQBNjBIZe2gtypcHWKfasKO9tjVlbOvVv2fdnYnAH5RsXnHynHE8iwdLy
mWDwPswCzd4pJSybMrANEXJ8rFYo7PmOjkpCr4H/5h1DDnqQcDM0Ohs761R43CS61wZTAJ2+1wCw
+6p2G6Ip2L3g9l3YkrNv4BZigTFo4qUFy19eKwO+nKGh4HCYaoJxXIEw+q3TMT84thsd7RvrvATI
Uc/1mIsV7nMIWv3oYvjWzaEJTI5Z3e1EP35ObcaeFl+QPYZ3Khs0cRvv5IYqvADu9F15MjJubwCY
T0WY1jvbGsHZ26zefGFYe6MOooNjsNQu4hkagF39+JQKbILSf9Gph3eE3GMVZLvRL89Og7HSwWxQ
j3h1I8mMT20OlpG1qOfgQND0ESylnD5d2Fxsl1iTR6/T6E7hyi2Kfex1/xmpCdsRIEWU8+81nXr3
0uBip+cAAzL3eBZPnW3tmh7eo7ZK7FAplxETbofBhYBf1PnkOwC9Kc4FKlfFCs78bcy8FanE3Dra
gW+QWGc6ReiZKxu6eFNiImHTgZvjFghp3yGraqCHyMi+FzMVzcn85Ce5eh+nT5bmv1yrL7d+Ti4i
SMdmK7Il1zk+C9f4LDIyciMI8xT1kEHZ+0lT1HYMMc+UFnAXbEWxLfPgy5uIFuQIztJhE8T7Ktxn
mMHz8qlxzYCCs6lkl0qyAUP9tU26B0uAyUAVT3vbWBEDY2FOGABxZMnaey+1oISiG14SI/oDm75Y
z4q8hO9x1cNyGcFcQnfM/k6NdTYwxrHOUa9jMOE8x9xKu/21SlLKNqnFwfUXhfsc2lXp/Nd1bbo1
yuArdMVHCHc6c40zue6neupYfJi/PFccZerv4zDeR2j6csBlMtojMf2azVv/C213X4fhhQ/o9aqq
ipLTY5twNifOOYVsBpopeIfHdSxi71esYkqYIfeLg+yYPaBA4vAooocjWyLs6rliVd+ZyVGZ8qtO
XRAN86vOCIWr5lAj97fM402nD9YAGT9sLy5fZlFNV36SNUklqnompS5Rr85zUJ4reoDq+t0U5baU
6C8p11Vqbr7t5i3jpwK78c4K5qnI/P/I8lHVcMb9mKD5Nt9G3dMSMPtn2/zr0tm9dimVhE4H6t+r
I0bC5qUNBh57dZSq23Qx9sk6f/j4CAwVH9A61xmVJi0aFqaUP0ibT+VoHUdR/SKxG0blj5eFv0XX
PAlERoztb+B3H4s9AOL2yhSA0Ufyb6R34q98st6jfKhX1i4Y+n0duNfUxvGVLYl3P5+aNfhPqJe8
Brsw/HcRiVX7Ywnrrc2zYWcY0S7Fs3Ae0KMM99QAKfYMGNlBr8AQBMHWG51u6/aRve+xAkLbcIXj
bFyqZ3d6aXDZsFk3z1kG4kph08Slj+Mfn+1OYlFkDQMhVbHZ3OSTIjA6uR9FY4m1TCVehBlfe5Ry
snokgTE/0PAUjJRmQVlA1WG95ZOeo4WlYwLhWjau3fYvOhFU6tkRm9k/NB29Z21J0EB1x8h2/5v8
5o9rpchDIvlxRqpKDbZQ04y6ars9ScJZXsHqbwbWC63BjbhJuM3mRv8SG1RSldW7MqdH1Y//EU5i
8dLU3Gi8pVNnYnM7tUS4+me+XgjRZQyoQ06wuUNUNOxjN9HMPxIcwxVbvdzYnf0ci4wUsz+iLWXO
Lx/peupB/SLeO2yu2GnP4tKaxI26SJyyST83Vu9uFTFH1Pyp3BT8iGjH2BsmGEa2p5/hTf/ODMqj
RwzPfhQdW+QVlq3OQUbG36RZ8hxgzVmYEkWI+3wBe8Z6hXgL5schO+HhRjFy87kvadELzZbDxJBf
CYRjCrcQnJyHp7Talo1iJ9US0A8dYCcdCPZxTK11vLhdGoR1chz6yagAg3uclqiE0Y/ZYEkr4/Hs
mu1rkuBQ9hf8okI/KLDhoCl5bIRrGssHaiPMzoKtRfJ+NRg9MRkSFsOCtNUu68ioDimQj6ZPyCpv
TqKLTVWWANEiL2IZdysTtp9DXlBrD7zWQ4UDa8ZkAeAAMddx4q1GpuzIdMW2fiUv7zA+MucnE67m
vqMVYzTUzm8HAzNVvC0GGWx4JXmrP1YOt56vxrsU8stY0k4ZuLTOl9emSt/TpL5WUfZiq/HDV667
dpfVrUvZ14pn/zn2qJfK5EfsYTeFr/NVWXm4wpR09XKFpEwgdejLP0Mc/xeUiqt1+OnCyV7l5lJZ
7FSHFJRLMAjj0FnUU2HHB6Rof9mF+64q5y7nONz7aclNkecnGb2vIh3uM1U50mbyi2qg82jsvH39
eGUtgldR/Vehia3YyD0IPdN0KoFLMojx4xLRlJpAmwseIdRcXD2iwCBzyzWIMkSLGNIpKgufR7Ng
YhjhWd8BighphvalQ0MfM7cok37biHldlSRNo8Dc2awv17LCijKnBchFfs8g8SRF1PzDjS7Eeg7m
+VJ28L5IvUWiy440m+qtdpxTlchd41vpC+rkU0ShFnK6Uy0E6QS8TvufZV6MIG339CLtM/h7C+v9
woN8yzxcRFZzd1zB9zF1NnZrMAeYFBFObGlVdaXRTR0FcW2vxB8FSOQ1r4xorz0ODwIgrMXya2TP
rLJQ31dTBPusXupS6ipZW7XRX9jF80JldcZDlj9oARy37Pw3hg+x1TXYTrlqSLZJWr/Es/M+oMDt
BxQR3gPRHtdxusMTg8rMhaWMQHQ45iPTiNULOx/lJcNqkYxvszBa3PsNAGFVneqOuLXQjMU2tojM
Z84LinvgPcctiBIuVIAPWXOxgoz9aIuA8FNmLOm7UP+VBvbcIrpFSl8XSeMs0/gr6Qd7z5WZd8lW
djhdF2RN5xssV9v/oMGiTpRXUoE/si/eRWodnTrgvTJ92C707iF89yLmhxTLOj/xtM15ZRNr+ChK
tjja8f7TBM42tZ89CDqciiFDc/foXB4L/2rH5oenyYHNpfFfCPrngHH7ySkMHvg5e8+ilCQo4dTc
LJ4m68EpJxa2Q0AzS1UV0yon9+Pk1V/fnb6F6f1l2PixRvNMutdS9aOzqxtlfSExSdpTJ/3Wlvm4
9orgO4b/vM7sBzB3Dm/kTHxYOaa12NvM0nsV0jpkLm9TXKWgsKbkDCPhZcqHRwuri6h5xTEEHlxF
Q7G2wAVvs/SkZWCszYDzKwUK7wzmllUkecNy7I7EhrdKsf0NoHOCX+7Eh+mzyw4S2kPZhmwDgesh
n/Lffs8zhsmXdEksjY0fTBuVsxWeebskGQnsGf1oqzCGs/sGS6qs+BR088wi0kdcxRpBhGhe/Yl6
aDJh2EBL0tHOU+N33szR3bchXKEUXk220kSPGkLRvn8ezG7dg0fi8oBVStYNd+Le/VXKWwIJfNPT
NrTvoJuewp6y9M6Ynk2b3QRIUDOoH/6C9JmrCowcR65d/7Q8umtztl/nntSTiwN+ZPsLa57KKuKp
aRL8if1FWxz7ZxEAAhgLFALlRt2xugWGkVzDNKKoqnuM5HQPeiZI5RJVWsspoLfexeJgJcGaOpbF
JjAegJxuc5wlnWGeOsv83VmKlkuBPuwAYjLt6AJ94tH7ZbPjovGd1unLbHANtb1g2y+dEaPXZy+G
YgIXpPdjrptB0EG9dpzrrCLOKbf7ghzylltcNGfJ2B1DqNy4emyuUGfPQyrumYrfQnuwj649xOvE
RHfuyvGvNiKqRMMYmVQzszp0MgdztS/Crj4CxyJvWxGg1u2qcnNAyPbYbWNeeMKQwXM0kUASmbet
/fKraQrvXJhar6N52NDcCPvPL/lfgjDPBzt9M6kgDWG7rEc9GMgxnbl8Ouaplj/G0swRL5I1iTIa
LEBTfch6yDms0q9S8NFZA4/73O1UVtmPkZatqbONp+k7+XcxpTa2oYupyvP/qA+vd44bWmdhGS8w
uvp94UiIrXEMqqUlDW1oAgdTqo9GMzLxVhljCKR83RkX0J63kSFlMzUT2ekSu7ucCrHhcNxJ36sO
vT+IDUXGc8GR13ucnZxEDW6uHFYThDZsHu2ly3xOwKq9AEHExeSb9onqhzfF63NlG/nfbkJw4L6J
05Pqx1kf3fpmmElx0qPzZMuif6TRVNK31sojV7nS4PxK7HHcWvckq8NDmrUvXOf/Osprns11KfoQ
EaQ29mUBfhKvEHibOTlWrLYvnisfJr+FGyaxNyqYf01++8WKb9pRFnBUiX1DJ0cTbPQpddVzQhHI
3k0X4ThiQLKrFut1iSSQOj3PiyJb7tvGJ0UM3TYLm7/TfLVmVgN4d1iteIDD28tY8l4G0QaPC+k7
QiICBABtxMLjl2AY2TN2Iwa4V5KCmU6d6xhHhOtn6qo0b7aVKLkNG628hZmat6LwQHH3xyqzrI3Z
rRxjgZ9HTJejZnKIchgtQ0toxU8X65SxTkqCq+PiAFYMTDtz3NCCBjLL5d2HfcjftD4WLr7fYpPY
uFq8CsDL5F+bfKCyHrjJKnVBgLcECsaiK57KMGVmjYNtqrkMyAkyf5bO5YYLgEyzXYlaXgplLbUK
ECxMDtAm30ptVlwJ2PCHroRJnSR0bEtcbC3J431jiv9Sb8iBgo/fQWhcKoeepMTEKJ7jaZHDcGlr
p9yEwvk2GQEA53e30sy3DBZLbij/mAyK4enuwqWF8ZT4iNy3fXjFcvgi9VM+keQDGb012GlCHXYs
OJoUWrDTn9SLk5nbiCq4y1JrgKJ4TgOOw3HqmD2yGxRn7+w5zEV9crLGhJEZ92XvQCcICDpmeT5s
Rev2u1B+9QM4Vkfo71SRJphxHw7aBsE/sPTmpdOnFYFJ++wD+FiP2A6gysovaJWMI1Sd79L6iSW8
ABxXT7Sa4LcpJnSPscg+RpkThvHmr4kzvPBmaEFBee9GsDEg4j7SEKY22DuWbeHEXAwFjwtLhlbs
X9yAC2mBu3qHleIwuq2xx5VXdHxxsmz+nSf4nQGzjrxffapY8MIgGfTeHlzW9+xZNzSvFfSZ5lSF
0dVdSlr8jv2RNc50ikhzSY7l3i0oUT/9kg5LrLIUibTJSfaVvXJ6RkNoNZqabXZ9zsj1KY3G81jm
f9hc/AT1BGl4xGUUFuaLl0AnANjHZi4aXmVBC3mJjFRWkAYB+QNVhcIFAH0h8dXuCxbB19SPNBzi
CGd42j+RlNwJP7ee7Pl3XEzdXsW45AzyliAloX0E7q4Gq/DP395skwSKJYc8IuPRdpNXHY5ETgHa
VCrQe74NK0gUaEolJSUkF4d1PpLL7DyMnWQ0Lhhv1kGo6MKBlwXy6OGxnrzQePmmcNqtRFo+gJpa
1zRTd9WjKnOVmVPejVHJhQlRJ8gHcB8NjhkU5pVlWP5G1zUMhSIliSvhF6hq4GOj88odsoYbdvRm
VByFjVu8c/xSo03W/dBWbNAi71tDK6LCIbcJPRkDdA06D7mhT9EISqdfNe0LZ2IDTx7Q3YpFwSoh
PIUtetX2BAq7cf4Ie/9r9icmegO6SgaON8lhdg6+Lx8uRhK74LU1NgU5ZhYgLe0vrCadcsvlNKZj
DevL8nIOh100a5xpKX9lZN6+AJJGmwn8zdHrMuqqknFT+RmhBTwLcRxErPUg8wd5bJwrd35J+7jZ
JGb/yEYikB7oJi7ivJa9sC4OxI93FWGbJLa53Jbh3576qZUfgPMYe4htUWWx5mor+IUjExLjf3XW
9wz31CaMWPL7+fy7nkcQJQ5PNlYQaHCt99vP/fGQXwoOWdbxlbftMtigLamNY0ssa1NwDdjZRHsC
KBFeEp1TTwGKNS1MizWfE7eMuIOAKQAJr/UQtIegfXWL6sOuEnYANhvSwHN/maRqd5b9blZFfC1o
Xs+Phu/xfRTuPnCBNTROgghGS2pGyGpnptE+KOCkBzK7JQ7vfPYQBBya36buw2O+ELJ7HT3NU03D
J5zYSqCT0Gy7sWoE+qHMN06u+Dxb8Cm8pPBuD+wzwwqJlaPGubXkpnAWYO5ohbdJo/7dJKCyoqyF
QA1WNeVAIPA1Wk3kuIfx8Q8GV7dLu03bEVg50veHjvniUzq+nWvFbdIr36i8DFe/OA4Ctngw7fKR
mbZoaCJ62AWMapG2p0rDwxPByPMA4VP0HRFVWm8pRUDWybs7Mf4bM/VFM0Afe+fThNGyqbh7bRau
EmBSBANpUgJeef8ph9uraWKayTIm346YvmOln2MPVgThBIxA/5NnSP2eLSDkSNJW+edYWfvUnyei
EsmwkRaTbrgs4TyK8tpxJsrUj+xBo2hrlumH1T5UEO0cMLSiHgibTW1x7xuspmF3r0yUBmfYGOSn
TYAJG+2bE+ADWs06rE0JnKI5kVwbFkBnkHODYg2Da2JDwT01far6jgISx0P4M8RVtOYm+jG3Ibl/
4qMbD0IU81S0VlHVMocUm3KA29Uo7M3ZAnBz4oFfw/4qcEkjWnc3jjlIG416LWZMC2QnXIYi2lQd
xW2gkvWp5IdmKYizVKkeiKg1EZwij1g21ikkOY76wP648ML/UohIOKD4P3ZsYjQKqTQZ6LTIjfSp
9RqFMYGHp1McBxiDkxX6+8VcSjs43J+munSJ5RMv8RhQ9ipStDtWM7ixrP6mNvTNr4drQO55jWmM
BEKTwv+WzbBtq34/IVRb/sIOdtIv+I7uk5LiaAbDcBiMmWU6zQ4lIbnNYIMEHoMi3xlqkKd4HG5z
y/s3QRj9GPrgfVR/+9KNyKzl5zrp3V0WYDw2MobxZNY+cK38bQoftDqcCTqMR2nyjR7T/DP76Ec8
HQNTsDH2vBxzDXXIHbmkSiIg6RuOt6NjdymZ53C6KLkZqcqaNMSEYVGBYBHULfMGv11FBggqfucC
5iYrca797k77C1upaXHBZD5750C8FQ3vzEwF82W0AIkzI9jLqWadXB23a6vF7Iy3AAUo0Zsc5+ua
6/bdHNS0oJCtNfwSYN2d/bsZ3hlBNyoBBKihr8M0bKyZlIO6RbZ9gQMhz4HQMLZDM9rUAbYq081p
B2Vnd1LBl1UzUOYxyYbWWqg60/zRSHBFWP0yjGKe2NZG86pAQm0sTQRn9KwPd8LTVYzEGVPjmOd1
v7EEC74OPOcsRbIf+uJoLiIwG6hoF3n6ou30JDUimy7ru6lAJRNtfBSJfZoIAHktS0jHvnYERDYR
wLwllRk/3AlHQE8grodnekxhXrtKMBHHwNuK+Ch6apF6F8ILHW9YBPHeDyHzHLFQgC8pX/fBqKiZ
QH9bV0Mq1+4403YFZUbmwKlS4D+gCzE24n3AqkSX5RxXNLzm6wDi66tZF9FrhkadRbxhPHxCVOa5
n5q+1G04ii+yx0sCGagXNyJv6wb6LhYTITvNYUNnOk3Z+E62gAvzTc1e/O529C9U/i+Hd91RFsDE
nTDbVN7CKgjy/wQDEaToZo9wQ/Nb7ELUqobtoGfmXSajyKv3Q9QhUS3G27aG+UKVQuJjU8pYghpC
fyXK8xe4EC+AgUTBVNUfSauDnUeNMfevM0r5bbZBl81mh/mj745lcgRDQozoM+GBC5c5wBn5zGeb
uhNewgyzJsdj0CyMCpZ6BUH3/zF1HsuxI1kS/SKYISIgt6kFMymS5CO5gVFCBrT++jmoWcwsuqy7
q+rVqyQSEdev+3HBmoRHrz7XkudBRTy9oxFDqYvueM+wZ3F/6YbYyzlXKJ0dBoxM0B9lcomxW4SM
oc5xlnm3LqT3IsFCCeCl3agM5XD51hXGCIjDrW5k/B7joKi2ir6adVBui45OMerZSZ2K9iszUWeG
oeu4EWQ03ISwuam+Fo9RhodwlK9sMCiys/EcBHSr1IVsDm7DCVMD8e0Bk+yDSP2ZesYa2DOSUrQ1
ti0Th0OsVLF39jFU0SUFYA/UMQ52jW6XO/LQu90FPzz+aHr2NlzJSpI7PSX2LV3tYexlC/Qf/4LD
/WuYcuCLvANB4zxJCgcecyJbAESHdeNwLwPsf2gSZS0pVyrUw/bBjixyaIRHlH3fG7q/8MblFsgt
rywd9vCFB3yIdgpNh/HjbLDsN+ODLwNjIxBYXb+rDjpjo24E2xI7yKaCQbKGX8CmSyxOE6gLsuAi
DQPPz2ymVskn6FnJQ8QiLpAVRXstKW/iG0DN5XDwpCd3o+ee6xdyf/lhCIdXp5Tsa6FcR6yG/Npa
1w4Po+2hBUX2zmbJDAl8ued6vCdsgjNYjBCcOIj6wd9Oqcl+hd9iROY+bAZ2K+Pc8n+D7R+HYCVL
XW0a8vlrz3b4Eo8EJ4y6PrYelhOby8gm1syLCvUZnabcKz3ZYB6ZMxMDSd1ruUzHCeF30yeUa3av
Q4CLvpnneKs6Sr4oe9iw3aP2pSv7/eiKcusY3BlLZ/yy0lhsZgvvC79DuvrkgBxLPM62ND4LlvXT
lDyncMn5kCew026ws31CwxwSG4pJiJqHhK74R5GBXLcxMbdZLrESkTgELbINkUp2hgEUlTKqj7mI
ULqTDEEXBO26qhNv31g0VDUCnPYou9tox9Vp6IjNNRY8Ca5CVIbRNztORbbp8+yDyPI/lBlAhL1/
KSQUb9J/CNjFh3KbO7OFjdzB1KZ8jiUUeiYgN0U0aGj1ubFYdSLUAtptia5gk2T7/Vrb5cQPHkXb
wGBDpzbm01SXG2wiktsqy1tOlb6X31PkME3jwl71bv/X4NVfz5ZeZxjt7yfCy2iQGAmixYtiZvJo
578j0uSWt+a85WXvb3UoAHRr4FC0aq09d/G4aJo2mLSp2GqOTjZjAHDTCtBOSJopxRGlmug7IgIO
Q8+n6wEyZGXj38iwSq7mgR1NjQ8tnbJHqzeGY29bw442147XWFdR/FMwHur+5FrmIXGLll14D8Ib
dAaT84PC4n5OFV6cwuM2w0m5lshAC6nzvrI48unuejLNNDuMihLotO4fMMXwikhMlISEOHhtf2Yj
fB7ulVugnd++sH5kkHNB0cihg2VsMMp8ZCYWD9wgWEY3syTDxphNe1qjNMR4tvTAxdvTHEIuB9MZ
bmDC30zOBlU5zQn5B9ICqKQtVb2avM7FKux021FltJrIyfuOVLi6Z5JzLja2gBKsojWyPWpNaf5l
Hde4KR6zfdRl4Sr/ZQJwPkf6VGetWMjm/ZWzH02+HZEXcr78g3Wk+6PYGCwNjgXr+8Qjr1YWpO0q
4It+ezR9ZykD2FMWoMlmm2hLIrkHsU9lKH/P2AIfCRNsspxNr0bIbRDdt+DxFkN1Lev8z564khhQ
ZOA0zw84JYgnotqyTJ03IDmv1Hdwq+ztaW3YFnTIDA8SfpM1OBHW3rW7wx414naOHsBDHI2yzdYp
oakDhpZwVaVsCZOFemqYVD2X7o+PG2gTxyH7SqO+zjRAorl6I13J5DoZuDKg0xuP+ugxnk5Q5bDM
RbySohOwN84NVqt7r8xeKzggR6YJPEEA5HZcR98iOjDI+XaAjydq0zOFlIF58l4YTkEWCewP8Ux4
ld22Y09JddJRm978RaVQKvNzHr0t8/GjWT8jLlGH07CLdjLBMtbPcEx01ZYxBvwF2lbjnrjx9OvO
bZo1LcySGGL6xpOGgtmgWWQi/1WFle9as/2kDgaYoE8eZ+zqQ9zY/6apY1Dze3vlTSTlND0EA5kD
pHZQP0lS4vJJz6EBTA4WR3YeGiKwlih3hUWsvG9YEzSpsW7aaQL8V+/Q4XhZgV7eItdsGBItAnNL
6yk3VOXwuFRw2GnIBR/W12rYZvy4FEY0br/FKxhdb1W66JLLm/3QWAz4c6LwIeLZYa8wthlsX3Na
EG/U5ta9vpajXWyHXzd3H2yMLA8FE60YL/bNlrGEIz7yPm81ES42tEOSrwcX+GToRuyCYgCIdMNv
WiEJXHqcG4HDyiWJ6Zi1CSb5qq/P7lDfRkuZh2EkjMddHSGhQ6eKg1fpi2+R2smVlTmy9+AimdIG
w7bUKu4aoI2TEs3D5OzLAmuFZXEIZXI/ZPVTGdNdGlc8hF4hvqxqiPddHGHmyL968GE7bifHchnf
xoZO4YouMs7SPn7XLm8YC/4YKZqAbiv8h3WIvpSbj5MbQSBkS5zCL7tOU/Y6AUFYlirD1svnd8Ct
+r71gcf2+X04lu1Djf38VAm6Z0pqieuiwTM5zPll1uPRzGvg6U2YPtDi8DZjTXmmQxmGFE/6PnZL
ksEE4VfSDFY6bLyzXWQ06qR0W3SxyV23DTJcY8ZhTgdIlhiT1kRN8r00G/vsEBrhu5127rHwFyNp
yk63c8S/OdG0NjT3Rc0xIGdAfZlT7GuZputp5Ofo6+GujZ3pnEprH2vnoalC8VAsWAKyszavsxVZ
8BxvK0RUId3bHLr5Kotc/77LbTaq00/iYR1IJLXCHo2GUQgrGCJgQv/0l7LZp+ZBKI69hdedopC5
EPnRHAiRkAHBjUrlkDPcIA8tnxg/LhqV3i3T2Mm2C+9UWAKtIJ/s9y6A4sVS5UDsTp32kUPVghpX
E7grjS9Wp4fBrOi+RBbE3mHxLtT3uEq4PQN4ssb2WNtW+Dg2vV4PnDg1GBlkPrD8GaRoqRMmqVk9
9ZHV7nvUXZcRFyMf7vzR27P2vgErUnRRDc4tyikO7A2KKtttI81pFzpmyy76ZHEY3Tfe4hvFqivc
/gGpjwBk6lz9Bb2XG5C3ucXxcZ5DZT9MOU3GDq043MnCA+IqiUYLUYHZaQEqi5XXWRIXaZCupnAB
Bprc39vR/MQlV+KiYr/pDJl19RL1GyUm4TPfwjiloWNxbzDT+YGC82ZH0ugTqxgwEVt+AuhecyJ3
dzP/BmCdp5UuBsQ85Efu/yU+x8RQBzCFdG1rRi3P0MZqnqXYzv4dF1UgPKQTTpOr8PQEPBWVe8Gx
4K0pysBw44hTYIIjLJL7YBDGZdGTPHoeWSAQUl/Fwdg8TtaMq9ZxyLy2N9dt1TlHLF/b1jWwAK/Z
VNUSHIabE0+0EczIxSSFv+wJH9TonywAIachIeBAb+q1SYkXI6WMppgOKMabMLX/9U3V7gE3nUrW
7BakLObIaqf6lmVVozdzFv+wRmrITObpxS2M1zwW9xb9KccQjB6XTFohwmDnO3q8uOZM1xqYyg2/
Y7o9dPhWFz5SBlBQupJ/UoiIm3zoWdhYCffI8dcIAIs3MxXiHDY7mCTsKAsiO2AsWpkuqZfyXpKq
c5QLIyjJs3XCYkfPQP1GOpfJTdBN4hPhamrl7brWulWm3tIzyq9UdWwSKZStouYyjeWzBzUcMvTM
PAMsfAgUZE0BiKLBIbDG/dNmNbXYpsNRPXXQ26L8RZqGd+pS+pAL/71bdLZpwKQ0oSaZwYSSniqL
tbx5IXgd0EHbfYzTsscDw6hFdR2d5FHmbbNmqtv7OTMR/Ln7SnnZIaBpxHSj/qTTkniNwJKKzr4V
UXkH2aw8sYLl/kZFtG9xrQvrkxUovripiwUIOiphgo1wIot6Kyyy9JaT2S/3omj22BPkLb8zRV/f
GRiDtBc+1r356hUUJgalSz8dQ60HZH4D8DnYZP3wQ9egu+UEvMct85lIWsQ9VNGTX6pP2wLGVbvN
Lzx6dcoXFxSEGnUouSFPpTqxs/sM2GVj7Bn9FQzil3DM1AX+CDbNIdplY41vSnfvKuQnHdnzA/QE
dA7BI4sM4D6aTyG1dndUbtyl4DQoTMZUpbzjXDQHJq3FhcJ6vqdzmJDxlmAcmn+iw32JCIxiEVy1
o+yD3ZUeNPUlHzL8kFXkclbCWZP/NDUdyHsdf0ljXA1Wi+zM0If6rLpORvdw14XRgcvC/FFyxK/q
ZrgxQjCnU9JAAUWBBCn4Uuk8OtJdE2587diruoj0noE0WXU9UnmGq94iJSsZN1jDhrZ49BEVibSU
+5i4xKrqu2FH7SoO76kp2Nrz1Lm+Go4uMQama2Fvytl4px6AlVDKXOPVljpkU3wEnlkdGhXl9Jgi
BuXpN+U2wTkjRtuG07jxOWCV0XQPi92yc74Z+Yy1suY3RzifgpeMTqIXi2B3A1jk5Ef9VRnqTXg8
MFWHzx5/D2WCcL0RqMgHNaa6q/ERgfow9lHLFFDU38Tb8J6Yab/1S24II4UO+B9/wwlfTVGDIwhU
hid72ZSBGHJwNZaXnjqcbeowu4w1snHLklC3/ReNX0/ciJ/bJna3oUEGfwiInpcNl04vpUacl3y3
FZb4Gdo5PE1Sf4Rdciu7EKSyad9Ji2ESKse/UlEFMdDs1hb8m0O2JxNPCudkZSToeK538KLewxzG
a1wSzdHAOmYCVPukN1h7CDZdRCBgBPZk23irxvQRqHufPgzT9t/Nif52cipblr3oci1kIRvWBJGh
9lS09aGy6+ESj0DiiBmNG0gIieDP05v+DaCeKh73WXTTJ54Dk2GA5FPpZZCD+tWYJM518sxHvkfe
Dq/c2RNht2o7HnzLARDipcNZT+V3rUDvY/b3dVhtIgetd44Xgd+vnoK+Se5cy6aLyIRLxEASuL+s
jQhPjMpcLmKbCBAZkIP+jaMfNJXBT0clLgNb9B1j5+S2UP5EvU54BIAqLKyuMoQzSzUNuXmSPIRm
9CXqiIn6r4ZP6YiB+Wmx4G+IZnxnax8V7K5oOXDGDtQBFDuw2GMT7XUEmyoxDQrxMhccXQJWWodX
Pn7is0O3taeOt55v3o0eiLmm5bsgCS6WOj6GLuJlhUKVq+lXhPxikF12jJ/hwVRAfM3SrrC1zyTu
opTFvFd90g7KPrVu9IMMBmIxvbrQj3muBUKvbxfPfoTnIxc8lr2VMPmNe5ZEL+CFx5Of0XxixuJt
bu9JUtU7PbJ/SA3OniiaWPZYDPh9jB+FH66Ili0Gi99xdOcVMRO1hjl9HFpAnP1AdMXyzB0pEr0z
3KbDCGgiwADq3ztzRKuiLC6Jp4a9JdNH4H14o92YjQu1L2xyOOc6OV/tkrWjrpCGrDzGwzMgvSri
ma6Ij5nL6q82uZNnLaBwtGzU6op0QtYvTzUpgHXvReRqjJ6XcFay2WkLtkxjd+TTe89S27yvZ8HJ
hUiF4aOjzeMjYsA+G04YE4WW/dqOXtMcTkIdewOEXebDsQB8B8siqBlMtUv1YkGqKOKOHcVxed8z
0FRTBqw+wPZozLhjOJasNDoAryowsVgZpGyISAbyYFMbvMolUMHKM1/gaZJmGPWhwkx/iu0/uie7
V5/dHPqXTXtvieuBCql9rZ4tl+2E5p25ort1q1LCk63lz3Tq2Ke2uA0FbJeRK/8AZAg3Mhb1qWC2
w5Gkdi4dDKdaN2D2FvmhxiMXsCQPLG7KjELbpFTsonOfyAhSa+jFf6otk7tEHnkfZpvCHLc93bnc
n7ODpdOjQXPxtpuIpizw1B7sNipO8D5ZZxp1wdEQ095QWfaMle6xIxwAmqP75yVTfiVeU68i/K5b
YyiJnk3y0kXvY7cYUEPC/Pg1n7x5AAxBJPcfGxtaP/wdrAEfWkgz8gfroeuNhX+SARbhEhTT+bYd
SxpR+YBaBBbESTnr6zTDSLWR4Ig/0AbGK3WteV2ufBiTXPCyN93O+2oePxYTETpz+ZTExUXVZrXL
qNZFwUpWo/cmMxP3ExOlUzvxrZ+M35Q9Y18m6d6mtWYXJC51F0N7nHyY8NMQ60Pt1dSup8TV3CLj
k8mDJ5rThgNn4msa1FhOKWcIUT0OlUX+SGQ3umftL9LG87p8zap4AMBlxGs7MWMSWCvNxRUwT7Ol
boU6DSt+siyqeAte9eCDWNgyajmhfg30iNj6QUNUujMcRXKygr+Whsrcl6J5Iof+1od1e/BLuJq4
9XMqL1Z4RI5em+RPUckisgOaUtH6enAy/BeZ9B7wPe0r3X/VFuy1MaGBSuYGCpvfdsc+RfiwL1Pj
RfdFAFgX692uHy5ZZHWXsc5iTsjVEP5XSVvON1W6PqzuSR1gGL9g/QLhp8dky9Sgh+vQjP88kwq6
rKOt0pD4e3xWVOyXRXvJ0uYhFcG8xcjcH1wqruG2P8RwWQ+oPq8lNI6W3pxhGvGuTTim2Vnys8n4
xtFfoDbgtE0y/vrHZA+/S/nlyKXSWJWyA7iEZvjo2ZxLNjv3OKvjvS0GVHirLzaZdkMOOsyuk6PR
lKP+OMZ81/Mc1JefNHdjYth7DeJykyhgjnMWIhvnS4At10/aSH5CXRGNy9tXpEiKDMrvfp4XsD3B
98KmQitTdnWJrfFltMrk0GQqpgUeUblj8XemC+rVSsi+5W36alLG1cE74lcje6/oNK5sgzB3i0su
Yi8w1k21NQ0lTpn3JypiFASrmaa9ur9O7VdYBJciNjSgCDOjBBGTJ91MCFbBFptSCbu3lysrrF4S
jJebOIrVbWot+9AYYDfSmIqMMXzE7jkBkUak4tzagg8zjw4dLOeQ197Ccs6a9sMTbEm9AJJ40HXj
Q1FubU+312aOEL9Td4/wt9FyMI4ToZC1qPqMCEaeb4C6bLp0guPnZe927pEOj2iY6qpop1LiTQK6
HWs8FqwhrOOgRHJswQyu3cgh2qHjPYyE6sgewd5qcmhtKb6Dpe6t9nFcJKHb77F8yXUj+FKmc3Lj
zE0PCf3XwCjFrmqxglFpuK0HihfwngR7kIYrguv81KBxo6555jX4QD19orbWPrrE5nlwrdNcotLm
IeZDzLo0c3XwHqreA2nrHHrk817n1a7sjD/tozLC1f0XkJ86FDms5IkJcy+i9r4WWXVuKbOjoxgn
Rkh4e01qZ7HumKAgpX8yQug5ifHh9Yb7yCidWGupguSWJgn91Iobvg7oFDDmEzObc3AHyKpMdgew
Jy11Se5ri+Hul5XqIZ9U8A4rucDJVY1XLp8Ky31EY4wD6CyKTfd5xhaS2NG4jbLR3plGiQMENdYF
I2bjQSZ4IO5D4ndbd0xiDiJDrrHfgwB06GacOvu7Aw24SwoQA+wlL21G/4jvfcVlgyXeg25kNkVD
qZvL8gKrI4cF8ySSwd4TNmJVBwugUmF8hyX8Mo7xo5B+hMcGa4JkqQ1dRTKIWBSiVcyDBePArKxL
gJt2MwZ2u4uaCPTtmD/FWQIddizHnYt44PqFe6Y+Dsiw9lm80Eq9TuMkpLFnwuI+Iw7IwXydBzKT
gBiD1aBwArSpvJHWq/lyTOA5kwYfUgD8jZUn1BX8cHDVqpNh+5u48t/dnJS7hDpGPwj3uByyTs96
WAxOvh/NzOCK1O4yyat38pXcLVmIqKSlGQDRJxy/Yy1yn4gZlxqhuXBYebqWBkVVuU+Oa551v525
TPJY5D+ubp/LtMJNPxPzC2W4M7OqPtqB/iqN0lw3UfHtZ1x+ALt84n7Jpm7YwOUodnK00IXN0di1
qQ2crMse4AjzALQk3ppO3xVqWCzvzEKev8Ma/ZTUFqgVmzB0T7m0Ty8xnWgVlcuMR9ugibdJwBk9
ClpCIsipjGf+NZpYA8slCRvNDiEhxWgkw3duf5RJC7Ih7hzpRxtI8BpedUPLmA43reeGB0Ysf03h
XNMCcrSaUNEgTf8fXCtWzaWxtp30Tchg8XPk+1nqi21l/IW0Y3ZZFWDQbt9dxUfoxujENToni7KS
l1Mg10rVh3BWV7dgW8RQM2ytzv+uggcdSiYEocx1qPdqIZGYSzl45gdHIFPOIenLaq2rCKXSjmhs
ltUG5kbFAuJP0AvPl4MSVsnwo7G2ZVPCNejBd0d0Dg1SIIZs4TQ9MRyXtZLErwLkuCSXibQDuIti
Tq2J7BK3pRxjonPBjjatBpiELZ88RAUsQDb3MojsDWaOaVNISCvDSBE4p360nYLtlGQPfRrld8LM
UMU6isAHPBnZQoiSbXJKRxqk56nrT5nGXF7jOQKldiEhjguYje2Wc/+OD/UmC4MfW9vtEns8jEF3
EsSrDikXfotOGj6iQh8h2Z1qvziFlUcvgj1DstIk/a2JH1LEa7Ub0n/AfKABdrxcfFmTLRyDfWWM
xIzb7B3ri00DhGI8gQo5REN2KPP8IDR331FIc91ndbKLPZCotloqSMPUYKYqqZPtm48epQJbLnCI
KkFSAoOXYtKLGHzrdsAhz8wAWxj8T2zexZMxXH22450RktUBI4642u+aevmR0V+/EoHNpYWNuOkT
M/U8uTF7l5dD8usFrrGfk+mZm2TaLM7aVvHaJ5XlV9W4o2GN/W9cnRUCeV2759agfBQk5YrBD9ys
Tz0UGkhiUC2uneqaGhqEuhLfXVGUuKeTe2x9yWEOR2prK/N33Do5kmrW4eXkEKHRTKdfVaw+Zpoe
eCoYdhxb3i8tQ3AHcmedNM5LjbFsRYTlc+q5JiRkOyYn/oeZ4sm0vas7NYeyCIdt0I3BjvIZgsNc
sfTZhuvIDr8BDAKmeK5AVjr+MBxF8wJsGHXBcA+u4/pHHzvZBA6MhNnWUbo42Y26YQY74EmN0EVG
C9tHcO3QB9agVNV+jPKfzvAo2LKGfbGo+Ek4XGYDbr9OW2M/pPon9acACr7LlOg7q0zbdDGrHHOU
o+48F62WWOS5rcHW9aV3Skw3fQF+QOaOhtHt1Nou0atNP/SYTCDnrZMphqsUCsb+IH8IAshfHXUl
H2kaXtxKQMIfKgxxy29owBSPsiL2iR8nnPKjQFOQpM7x6M+mE/Mzrs1z4fGdmyaiWjKuC0RrDNbl
PCy3K02qe5T8q/Im1zFtE0mKeXNsEOZE5rBZwpCzox0PK1cYnwizfRKCy7AA4brParm2DdQ9/IY7
kAQ5IIImNg70xTK9CzFB3TODJ2Z5xljslWXbygt3BTQ/m7K7kOHvAmMHRNT8Z7TkMz1fFfswcM6+
xO8681wYlKIeRRz8wIMrn1jz1nC9iVJXuVdd+oGgqvDTT6UGLLpW7YEvI3plOO7z4r3fUA87rOeY
qGs9ND92Iqi2n9+iTqGyOumZAgzsWp3VbtyGVgCvis8UubwQquRxEAUdPmCj5yKcFl+6v6njRcZR
5jPuO/mIiyQoWeInOQalMCJ9QTpAUSuS4V/pc/k4hcEr9teTSpLbBEdr7WXtcqr136qx7COcUtAp
UcOb18XCx9XMg6z3HHY8tC2Pmap6rm10idFWrDY+05so/GlX+dhZO657qz7t+YALjcHFC4/jYk/1
zeq+bErC1YDHN+DqMCyRHiXJP53nQBERn+Vn7o3BKRq45Qij3oisS0lI8DotS8p6dZUfQ4seg8jv
7PWEfwMprowPevC4BVTZLQ3oPQAM9OK2htjVrQI0ldNaITxVLlz9z7SBzmvpkz+DUnYpcj179ISc
MLVREdgivOXK/Yd1lhsTLZJ2HD15LbeqIep3KRRcw88enDQdie7O8CWJasbSnHe68tS2d2af0Ik5
vyC6/Iy+uiaEvk6CO40dDfV6ym0PljTE6TJAt5opiV+7HVkrLiR4to2JUbiYKf18KTJYwjhp7Guv
hbVnpgQrYDi8mfL6mMj0rythQ46AygjOHePlNdXUb/UABmeYPRg16X3S8MHhtL6lqR/BYrKwEBdE
6zMsXqu2AsISGuZ7n4yc3gYwT3Kj9BxzXOT+RH96F1zpVtiMvpUepN9A0cyMC29Obt7Ln8+E/yU8
miF8F6Im171Oxo+ty+UsdJO3wLSe7YT+LY0U3KjpWLag6vJwrNexS5EljnT6sLsvE9wjqMmBJBqm
AeFNT2lbFOt+/qNl6yePJthYKgAQ1z1m6UIEMKnCi7roIy4GYvrRloctOTLHcMucca+SpLjZj9bI
tkAq5zgV9N12Lt6SIKpP7eyDXrcJ6AOM2ICsQ2x06W7u8rjfhA1Q0njowe+VprdBITCrPQYTuu4U
/mO85cSpy3tB9Au/ITKyXbcl6K/wpZtMrKVqOiRtcDEq9G4e2xEoYvID+sXYTlb0axe3tm7KNQa8
I7bqXQE5m3PIujMNNoiiIm1qQYiheJf3qh1jH/bs5ySgvcXQFfYDi4IIy9injU2cvgAE2Aqs5Dn6
uecmHIOLZ0/Qo4g0rTZl+Y+1tnOmc5sqIoeJInABdeKUiiP3Z7T8HwdzAF7PbCv68m75j0rhvLa0
UWzI1ncrXj71qqz9+7jN11bZvyYd4psD3tSq6t8EH0YLsSKyi5ehRfbww3jkPduxAnWx0hSoizX+
ky1x5QxPubXCEg5e0+COiEVxLQW87HkIuN7MRKziyHojmYADsXW5y+BS1970hpv9MlUElsyS8mAr
ZsifcYgqmX/ReracYVG4dTmw2PEAkwyYX9KJiopRGL/gUtWxrilJ7Ezxm+UOFF0C/Z37Kmum+dCn
HK8FAKPanhe/i9M3YJGbDtELdG42RsvHrRMJjYFpvhhitWWkR1g0qKM1CghKc9vuLB8QRmAh+AjN
UlFE8qWDbgT4/tVqIqRoLDRQoh8iaTgooh5q4/ToGBF1ZjEzHz+hTcRYYfnul6vtFGwNMUPWqh9D
sGMZRW6qwNQ0kpxuwhjcQTNSambicJ8sZtZSpl8dZKC2AVEFIcJKPLwPBkk0K8Flik+WQbZJjgz1
KIOp/taEWNalSPDOS5BSEAvuAjfk21EVimM8PpUx/plImOBUkoPvSiQIt7uQFfyNFAQ1wAo4foT1
QH7skCVsEKeIpRu8SUAFQXFAgvsdltCvv/zLhAkadwV6xot+ugmHJg/9vYyHZ8S2NWH3pynyGkqR
a3cJ4Po8Mjmc2sxeQVQXy0Exe0m0bUysEVkM58FzepYhor2ryvxFMJevRG3KTU/Y3K95GgLSuXSr
/HJMagAd3OLZZSMvPzku+m3qyHvPY90w1SGyZ56eHfCkmqZ55EOGxZ54i+U9NtNso2P1N1nKmwXi
T7JVAGWlm+o3ltXX2Nn01dU2hQYFHWlKuJusXLoe5vSZoj0Yy9S7buZW8G77nODmm6wX2G6hikEn
zGZskFa8z6RDNakF+VvTx1iDDZTGG63y7z1L4ZWgTgDpQzvmiQWKtc5j40375g++hTbD8mnkwsDw
2BDKGpPPv8In5E1jCZbIWlzpGmeQT7dez5OjRoxOyZMhOaHcIYE7gzfXwI1quvM77oU/Nx9xIpXi
HEzBfV5+ouFeAhiJcCcgxZtetxtl82h7zXuvM4d4MzJAaA//0K8ExyHh3bgZQpoPaKtGPFnNfn4w
WHYyq7NQIErsT/wMsc7vdPjC0M8OXWYCH2x8mxOce30HsFNItseduG9GGJDK6gnNTYfcma8CBXiO
eJkuv62hj74okN63g/uKie7Fx/gFZJigevfdZTiBq/7GyH7E062ginbPDEmPIdFKtu3yZ4jf0hxq
/uKd7P5yUpJ8Bb1rhUpxzP3yCyUI+Qf/ihM7dwTexu3eHJjvcQniL/Nz96rdOTkRo3v473/99wdG
k25Zk4nX3Ha5I8UJKwzD8NwrS5phJ1MIWf/v//zv73Hddzx68uItAXE/sfg7iiVW0XsJi+VgQGKx
W688l3Nz/O+v+b9/XLD8LaMAStdPojr835/4769zR6fjPMWG/b//nP9+6f/+a0xtvGcNzR3bK75Q
EseGHQw3YREPcjCsrpbe8bW53EGGSQ/E79hecA+c8NMUz4YQmFLSmbAWVswQ3sZZpme0XXyEo8Lf
RnPNZghYRpYBFI/SssqN7XHP5+JdHtUCqQtlSr6KoNAEESOsK1JQnUddFIFdBr1wJdyALabkl6Wf
hB9kc0SFmi5Jhm20jwryXfOerC9UmLH9mCVhcX9+QSYdj7Ecy7uln5miHZh7XXcuau+JupWl15C7
QugS+5X+cwmm4LFj1Xs2iOqsJ49Xai6WrBTM0VUcVseYNAjuo8ijdPvEPVXs03b8cwyN3hp+8Lz/
QdTclHnQbCaykGuCj2zAAhzMhlW8l0i0KwnChQyYS6wp5NlWYeXfGyNuENterImJTe6XqxVBkEeF
mWnlmsRwSeXAzW6f+5H12XJ7iY0daopLEKjd4N49GQC+H9viNZstGzm3fyVWiqpBmcWm8rirx82M
09bEzkv8H+XWEPSWc0RgEfwol+utqYIYudYn4lIO1CvHxrQa8ogdicOOzXQwDgP+dfY9tt9cqRQc
evDqTXDvlcFVTdYUW9C2COloxFw0VE9NHzLbBMGNhqRdHeVyRYncHztZXmq6FMcG9q5nf2eYsI69
oDJpHo1fS9ZPXYtmPDgTm4KBKkmvGp+LuqZJcU76tcW3dZITWx6g5knuAG0mstpLAhbc1RjBAD0E
76Qm2KVBbcdM3vwl1g5Y44nD4ifvsaU6XvSFp+Ra9waCzHeg+VRafkE+g+iT7BxvqpBEOXGkFx9/
3xpVMtgp+TxpZ1w1adWuEgt+YUMwdIwXUzJ+Rsv6SxOnBzpxmLJuuOhslA+tGo+RVd5xRccmg9q6
dvvyecGKVjHAFfwqSHDmKVp+twa4UZJRb+w3h4vKr0Hkdg8SVSJNCJHOVuYfcoLVDEHOLky8Gt4e
Ci77200Z2/5JauVeHAZTa7bUMYKLs2Pzz/fO7I3D5LSHpDaKz/TmLfEKPKHVepIZQc3pf0g7r+ZE
dq0N/6Ku6hxuHQAbMDbgML7pmtg55/713yPhMWPv2eecqu+mC0lLwqFppLXegFDcxBM5UQDBqvi6
RuPaMC0E3mMLiZLmJWYLdMsN79934jJ1fJ8jn1gsZVMODLaPZ9vY9leyD8QILphWoq20ASlB2VT8
FisNf37JXKPatuW0THuHJK7aJMa9Pw1rDWbqZp574152pUYiDJo5JJ77pjDylvytwGqKWSpos/vY
rnHuwWu3LLJyy4djAZzd2rZ48AxxyROnpmDg9mQX0J3N0CICC+RhVXjh+t86w/JWbqHusamAWOBS
d/ZrjToRyT+ON9aCxxPf8o0vSMxgX7xenLV7wHetlkIYjYN7va+/J8YI0NfLhKelfm3q2eOUwv5M
LH1Gw6PbR71KAhvDdKMLdDZyPvR6z2lW3USxsAuDvdF9iyl2LdVeO8R2UB2BQ+JB6rGN4SfDq6KH
1dm1V2qCbkJk2c+NFxiLuVUUXN2UnGcGtoQJlY1O5ZCgxIvKLaHBRt0BIYgjgscIgaXDi2ZU3Ef8
xGyIA/SjwvSnZlJXzGNYvrhe2wAm+BxQRrjU+G9d5m7xFAQhz/AOiR/vq9FxruOLbKqpKFY+qlc1
5BqN8puVRBAfBwWiKNiyC7sEJT5UynWQitvUjG78zLB3YRmB8YfDcTWAf9IGtOKN2A6v3MHZz1Vc
PqTenjISIgohzA7Nj771cflsGkNy7/e3mFlUFyVeIzdlZT/mQ56uhq7/bvbGQ1flWxfpvk3Kg5an
V0GNvaGMCyg3x6SFtFtrQg+MECdIget3YHPAQx7Ijs8rILnbvrBhaZvcA33tuVdVfXRBWRtO5yxK
U282Sdpc5iInD9T6VtdIR6qclYH0N9f4Icer0uNtrVpbh1FsrMZi3INt/pnN7nVOZo/Mt7pU/G4N
QwK5P+0xz6a1VXLc8YIBOaoye/USalGVv9Rip741EuPYQcSBLDdkZGGmo2IanNk6b+IBC5i2qLxH
s03bK6wMDIejYIaL7kXeDy2omqthIPHmqE+aFkV4mUXZooQAbzjZ62SF0Mt5/oJSRAVOj3HSCw1B
dC+yK5L3Jbh8J0FTN17xXL3Q6xgVTw9CPg7tnGxDdgyBBlkbG2cA7ThtCr4Y0qYvnUchvOgm9qPN
tnc4lCB0x2kF37rOR2hExXClqBOOow4Asl5kXEd1zyPfBpaJuGOrwHEZrPHG6kkDJF24q83pqbcQ
kOhi7uRcsZNVobyqMdoCo2H/TIxGW5oDcmTW6GSrLPC2iRZay8H/2iejusUaCvUZCs7rRtQhVMoE
UPcM8vvC8iTzdQzFK+x/tU5d8V9lJ+fyv8yjWLmO5mLnj6Sf59r/Bj/woCd4sPatPS6aOLEvwrEC
9mDi8gnwaBG46KrESGupg75s7c64bS3KjKUHWMwO0TKZ0gZMzuw4C7QIeTZXnMdzShggBjqMQOH1
TOhIXxsBmnPF0OpoVXtfEjCMpN1JhlIy6C4GcIBem1vXkYE6iVdLZZmMbBfZD4BsDWS4xNzg3wyg
DpORGHRykCIX4fhAKxNVfFe2iEIh6DbsPKW4K4oKlh1YVnK1SN6USG4hoLGa236JeL2JGW30iuwL
8H/yZaoaIo3hlgvdx8torIuBP6cFt4Ht2xTMqELGtyU68NdhkjiXgXfUvKd5attHG1Fr7tZJiAdd
aB1HEWs4JiX+Q9wBP9RhfJkThNRd/pbgYecn14RHNTcCDAm5CdUUDCH9Ctk+UouBybZNnRsb6nLO
nqpA3bAv0xsAK9CD2R4hOdBAKAJ9dIN0HmpApYLWej076KgAtTTia8u6K7Fi3XkDOzPDqsdlMWb3
QU+xSHVG5Iby77NJKVjpAJxUsfdLeOfCCwBPlvW/ohEmnFY13wvI46SZDBUKkXZlVZ56pUXxrYpC
zLXajRczXzWXfhPaF4PGR8RATPIy19KjF2DlWbo4cyVdfT1zGLoEMHKrdjWsnHy6r5zbQDW/FXNq
3rQJws/keFLAcXbAG5nNi6m1j5lWWL8G44iUXP4zUKiiU543H1u/jq7H2I7uqvfZjZVnn2aPVTt9
GZzyxcT3YKfWSC/pdRpz14fTK2Jm+I1U2fe06EgQiAgSGNZaidDOB/bnriOMbNC38a8BU+uPJhYq
C29KkoVsKsDBkLUx4oVutcYjOYAcfIdPjSiuo4WtJSTfIqd+GKEN1oF5n4xZ8yB7mmIJKdq8z957
+rcYOTyFnGJshQdBbAX6RimLdBH7lruXfaqXd69e3wHEx/cEjOd3fbSGn21i/NTcKnsGdQIwvJ2y
+57d93IeghGPWdapXNQFoQd5ey9GcgFca/txHbAp5UOL/s+lGrUPTq5pqOq0D0WcfXpBMeHU888Y
OeSE9cN/iwn8aOfHkA+QJPKpjCtz+z3laWlbgf+zzNwvOHm4T+qU4iaNGwuyQw6eDaYdLKvCtvZD
SSpCTgrI+MlJk259MafMe0rzWrlih/plhn1oL2fqECNUzyiDtjd6Ldw9h2cOmzaeAe99U1iaW0Ql
F7GHXc1pIEKZpHNnfyvD5EXVOKSkau2stC5x72VfOJOzClzj7S3kgBpk+sqbUdeQIYF4n9r3DfkW
p+U6l/eBaCxcjwCIIVdpRahyXeFPlKDVEeFpGFZ8Dwy4Qe5PnZOZ4HFdvI3YeppszAToYVPd6EMF
Ytn3V10UaZuWf+NGvrKbiAKmK69aEf0RcxrpY7+6Of0jHP2gGkqzN5MR3jjqUjflWLd7p8uzh6B6
lmPy4rSpv2wrsI3nPjkJFM50cwp5m6TlcfKQB19zNGF2eghwdCozhEwCpIg4U41LzE+ig1CM2bW2
AvpJjJqIIkFez/jowZ/iDAHSQa1z47GPVfcgWpy7jEdQnS548ObUkmN68DYmW2JMg0j3aZ4c45H2
xzyxpozUa3s+YJ6Lh8tFr6btXl5mCPZLRfU7hHNa9jC6jxTR6DTmTdaBRKC84d//2wy5AL9Wf0+5
F9kT9OoaMlj4orX5EfmI8RocRrQYMEg6hnbXroEEgjr01OxYDLAFCgcYEg0Zb/pk9vqWkrqMl9Nb
9iYLIEn5EYvKt+kR4rRLI+fDg7lDtptt9WjlqoF7qX5qyV/2vSX/uO+t0x9XzJtC4yhb72NyXufi
RCzWPEe+t9Lf7/Df55kRec2OG6HCu3thKFO2x5l+uKR4pr4YfH4jJBl/+fZLMLWUv50+XxeOo38F
iKyyYbOtI2diBUGg1sdl1qpXszXEt7pimJss88oFFkPZXkX16p8rOmSVAVe76Zr6SvWcchwFbv0l
jOfsO+5hryAU+2NTUQtPYRct+T/oxw8BI9qKp4AuMpQltA79WCvVaQVztF8/BRhjeVqhb2t/Z8aN
cdkMESRNVK8vxCutdt5enfvI/v6j7z/H/efR88oQU4oHFHCwtdG0Xymbia28P95b8r8nWqTFta28
P95b72Mf58lIeX+ISAzCoB0bYXkdmpMOgIiEOdV5LHLYfwL/GJps3Tc+zJsx1XfoWlDjVIfg0XcH
7QJ2UfrVSKc7DY298GJe4HWDVZSRadtWa5qvgQsynQ1m9pjXtnpFpscB9FwNS32kgkWuAEtFqL9L
vxn0XV6NxlX6cW0zUN/W7q9C3Qh2U6VOVzHsM9VphqOL+feyiOC/F4jaPOC9ZpFAcmO4OA3y24X3
tdNRS9Crsbyz8w62foSjBMDM+iXkLk20Nv4hFvOgaxzZXOFD7bfYgbnRcFrMafzoh2c1lEws9ytn
yvgSKt1lE5VFUpCdiZ6RcTVBWBT5bevxBKOscwN0fX6tgS3AzaHfSqmokEY99bei3xD9U9id+gus
Pk7xJs4Jp3hnqlAzLKbXRneja9dSMBAX64t1zvFyfRDS7HnoRyPuz3gjbJN1k6lf+d6GpjTb/q0G
ueFomOPWAxT1Cvf8rX8KavWIEPGpf55QrSj7Rrkde/TdB/oD05hO8R2w1VN/XWmnfrl+I/rlOh/j
5ft+XP8cj4BCD5u6TW7EmyPBhMC/+GH/8ibyh/3YX3bl2w91fpP3H+ovv5xc/y/98o/xl/fVa2TI
yf1GF2YDcgc7gOrOMTtz0yklqV6nDb81qMOJZ9HfAqJUCb71yn8PsClCfe91UJmQgzmpVSA/MTEi
Pzp0GoAw0nqT3sF5GdAK1WP3C6lE7UukIQtTWGp468Iifm7NH6YIdyI9XnVuVC7kbLACt1qczEcU
X9qNXFXOLnT8vP6yKsjxt1XDuAleWNVykPaE35Ac6tLnYACH+C4wHePORKnnUhva5mtT1C9NYlbY
AXg2uT6EDGT/OEwAhPrxRcvmadkXA2bNaTa8ZD7+GNTNviqQ/GCRhfiD2nN58IbpxYQs8bWpIpLw
H99p/uc7meKd5IT3d8pgLKN+pR7ykl8aOj4wDyf8BhIDndmYc4cywUT1DLgGrmNG3xIQIS62j1+w
6cAVbWrSm4nb8Ni5UB1FQDygpGThY3GaCQIVM3q+HC5mNTN3eauufRffzQuvBbAAPPaHj4AM9YFi
fAodtPQpRWs7MLbpKsqM6NbF4WELqxsh3CqEJTeijG+hPvH1LyuFI4c0nOeGP1ZSchLlgIjxLvJc
4wYUGLT1IIuuK8MxHxFQTRG2DfOfWvyYpYX5C+rEI1xZEBWRMDutObfFgOBXn2Yrc2EB9UjJFIF9
/RkYR9fuwk1rBjl/IqPYwmpGq6u2bmMekKI12B1U1cT9EZI7AOvFAapRyQea2ZgDLOQIJc9Rsm9U
EFs9nbFA8Z3iZN8ppFhOVavsRlfP1kkNhCeLpvtSWnI3CSq4k99uZJ9WtxxGh4oPH6PXsk9ebA9w
ehErezxTp3sZJvtHIz9NJyUUAeadik2gGPmq4kADuNPVH7VJeWtWQ8lWVYxawPyu6sxSNr3RfC2C
pN01gT9CvAgBAmsh4lZWYTU7yo7T5Rg71rUhmp4cOXeqiUEkX6rZDYmQH3xes3sAL/n92CTuMnWx
mKkQDxI+EYzoU7tTrbxby5BPcTLCqPSVH5vQhsD+y59WURT/gM3DHy1Vz0+tomqUg4iUv6aMfJ8n
x94j5ZhoYUR2q6ja14kKBipUHZvqNuJc8ey6UbaXHUk5uisKHYjxiCF5SVHpoXjtT6tzX/WqpUZ6
mjOG3cp0Wqf6Zurl82DMxn1R8DWsIqv/+ZUcNUqE95F6/m9xCWKGsCmVaB7IEO+gsFYHJC3sC6Wz
im+YFC0UncKHatk3mWXFX1uUOKlSOQ0eAS7azUVN2lN10w1W8QX48w/TEWlayJxGWlnI3BTJV1tT
4eVYyEindr0qq6LdZ8PYbdwmeJQteXH1QMHoLwb5kqjtXvZ1lbqp29Dc/tukLBGymukvVO6CbeHj
mY34bsKZshWwad2YLuWI5JzIV5B+0WczLcwJ6vmgOrl1UEaq3QES2ldDE9gHeyisXaroq9NgrFoH
HlQ/JpK/m0/xihhUmtna2ZPGfxfrG69IPdCTnrXt0lbYRyrGswF7BdcMX1tYotkgi31hoye0pQ5j
Pmf6aDxnw2xt63FokWql6XAnLeLZYIbV9hsS59PCzWEuzl4BLwxTOwSKaNpwbTHKEC/NfkIpyXSj
P8fBhGqbOgEPb2clalzWpKxbKx4v2kzXH2WzKgOafm88FjwdT6NkAOsdzNcQnRa1W1BG9+/cGXRy
Wptvr859oNT/7Cs/zjjHYcfqbyolGpRD2foaWFnzZxi5xhalNw6+k/NTCWk1oiXGMgRMT2M6LTkm
f0wxRsZNSBb5KLODMwdWox7knt0JhUfI71YkHUN+t5LfLbmDf583CuRbqBZ2ssWlor/j46ekD/M8
u7dIe2Y3c+reocEWY09oxfuidJIdoIdrDTQfeWz+PatmNJQLOerMabKnhuVcgrdRFrJPXv7HRUDf
7gMsi1ehOdebrPS42FPXXox21mxkZ4yABRJNuH3C2AEuJDvPFxnYkzXF1HhIEZnGNBHz5NewAQCo
Wp2zNt2swppHrU6ZwY8RIBIcsGZqe9l0/O4tJxxDJAbbRJv3siUSgbJVCSUVClbnMfVDS87D81Pd
i0jjw7w0zjCf9EPtsbMAFfSO/r2EBUCNxwwOQHu8RWf41q1TTOOWL8/oOgVe8oTC99cwsfyfqJ/h
ldy8TbLYRJwmqWkxrND/QC8cYyT5lkjJlktbNOXPWhl6SW6apvxhz005Govg81w+7A/6ANw4rZI/
5yMWwuriz/Jpvmz+7c2CEAukTMGouEKtxI5WWpQO69CPFlWqF3fwcAuQliivXMiBMUuhYNKnOXVx
16BKBB3Kc/p1FiWngTICIkVBvMbWLwLpFhRusCrwat7IVyoIpNOrQECU8jCxK3R14vgSgMi0T0e0
0HEzmPaBY0G5cNXx9MoTfbEYxXLe5mu6ba+qtJ9eE3iWyBvEL7ozGis9NdNF2uNvI/qRc6kXhWp6
V9bcPnGwKoOLL75M3bIRfcTj0X5xFHem3O6OD3WVoiWbDPhUZuqw9uuYnFjc9A8lRHB2rqHx8o9l
Ct98VPGx+LzMTC23bbxhM1aVd2npQ/aVu+gq5h1/dP4YApd2tWOCU8LCiMLudq6RUpOxxu9YNwre
YpUAQY60tb4XSip2Hz6igwDFoxu+Sr6P1Mo+98mIkGP+LhYXGQsY49tckyYBburY3hKmf3gPPwJr
GnFi1l6ctrG/jwl6cp2TaDsAL9ptqGNCWANweUpbcy9P4WZYPjZxkFKtgY4b+311W4oCXe7kVDPF
OT37ylPf+j5NNt7aWa/uZphot4C6MpClxUPgNu6mHymZWmy+DoPeVlcgUsLDKPqKUA8PagM/Xr6S
cfKVHK0RF9vV5OwuYcbvZ1TisMzBL3pr92o8Ue2j+IfW916TI8ipD9sKPy0zAyH0TQkLSA/DiI6P
if+0h/Tey6zGd0HXOT8wZ3mwFKd9Fj7v17Fu1xsZ2nY+SE4RihnlXdsV6h1u79AGAc6uTRzQrzKM
Cl4R1L8LkNs8ooEYkdcC32ZnMwqUBkcLV3MiSNLcu0lmF8/OWHJE72cfb+WmeEar+0fZ6OlODiIL
kUXpM9p89a5uzG9ImZXPBbfHXxeQo3kY/8BLLN25GeyxARcZbFAUwNF1gX6aNze7QFyMtGx254Fe
9SEQOaSDh0FdteOoX+dZGn/pqKm0EZjMLoOkp6rKcJ+amXNrasYfEQXS0reqZ2A3AmsfSHfZqQVS
5BWPDNPnbwFlWvf9efOpX49g8RcVLD9OJeCzK6P86ZM+xR8tjyjHT9GD1qIhpFgcLvGOxWAlqWvq
Xu2EHZKIkRfXYMcyzqqKKwJ9Y+6GD5OuJTd6BKJeLnNaULXCjWIqiGq52XXsmg/xkAMCMFRlLS+D
U4E5S1vl0p9Nf13MVKiRc/CQ3Or9dSku8tX5IvtsEAE19YPfMZ/mnQfkq1RxYJxiDnVtoTROAXSw
1lGvFUh+8qHgIDGjeEGfvOQ5WgmAFgh03qPP82CVkYxCihyTZLCIoSK8BDYmD+c1yVIw59bkbAKg
Dpgx8piQn3/56i/98gkhpreFCugDE+qgVMyDGzb43w7aT9MyrEPNf+HgaMBgamz7ZAshOGSwHcy2
P8bLQcoWp/gSvVbPchy2Dda4TNFsAseIQUCraz/h4XGD+f6x7+z28RzAx8O984ce96Eh3uDIkW78
GLFvvWqcY2Ki3+wVgfITQTp1dH/WFgZLcI7NY5uVCiYHzFFy9v5yDgxE5wgWjrMTWqXMgT4LPq93
72XdQBvjaTklIaKWsqwQxsANRguPBFk0qNVWvXeV4VSI+DRDRsg+u/xOBfmrUYfTetRG62AkabuE
Y4VWPiz+Q1iE9n3QJZg8pdZBRnge95icIPvkhKlOiys5GgyNfd/jKpO5boqRtQieUnP8Y3UZLOfK
YLG6nHpefVa6UTiN95t4QDiCrVXhV/NzWBgJispImiJfN+FbraPaGfv2LQpE00s+gYgy52clJ8pp
LHh40B12oaEB5UspyyC7B78+7psHtKPqB9k39ZACZVMOnONknwpT7QGcHckWMVc2z3P/dT09zobw
8ryWFiHZF6rjM/RyxbP8H2Fdg/pj03KEllMvar0f10ILn1wYfmdl3KmPiQfqTv7jmQQG0f8RmMjn
VlocHJvBrxcD+N+VPiDTJipNAVzr614P6+vTvxX5/33vTPfD1EdbGeFAIdsaSnUvW/LCKRKSt+VU
p0mnASZ1JQk82+lvrbKcXgr4kZzbvANidcGuyjiUy35DxewlGtpu5ZkJUt6EWX7jHToRNiPCiMAV
/Y2KsXiaa92qAur+KUyuJvtjFZwE2JduJRdPSVnXI28ZWN/cEE+e2LW/v78oQ+PUw57m9EL9VQ/D
0dHy8rG0BIPDTfpVXbbeoY/1H+y9su9h7z3iZlA8TpH6FqArgXcwbfNTgFc76jJKvW71MQDpm0f5
FqczjTzsKIC/Ntgp4Tokyoo2Ii4bp4cDJEsiGNv+YxSUGkwsEeyK4P88V6lbih6iDClX/v/MPS8l
3zed+AaIKljofEFPKPQuW2g81yj6FM++YXHOSpv0Vo4i3nyIHMW8H8ysfyQxjMgLkxTsxragrUru
U5oOQJHTGnJUrtF8WGOYbSThFFxnqnju0S/TwMwPuYEbR9Yf+xQEVx8oOmASRhUNpndnUt2Wo02v
1zs4bFs56E1Kf9RxQE7KpNzLgPNqMuK8mhw9r2bCQrlGQsy7jkw1PERgnALL5mMuasluJgw5Bg0r
Bjn4OwLSc/sw4mR8yLnHMcgadDhFTPi4hmzJiPMa46A2t9OUfAUGt5Fb1Uxvv4eqYh+dKkvxk5r7
myDusofEjt0LGVEUPw1Eeb5p0Iku2ZdOdyM5y7UCA/C6c0ish810WksJ6r+ulesw3+VaFjl4/J1g
lWrx6UkH+AkRlDQCopf3cHTwhCuQJWYndH44ypiuwyVdPvSY2zzIPhknn4HnPgCWLmDcIq5bvDXL
+0CHu5iEirdGiCB4miakIOOp+hK4ib0EGtgIyZLqS63Hd4g/tQcgEf5W1aiTyX6AlW/TezE9nJ3P
0+s6tvb92B6UYLqDnpXu5D95cGEB2nZa3sj7A4lBB8weVV45quami3sZjy85ak5mv5+wy5SDsgsX
JlgeQbo73UEozv51NTlatGN3a2DXQirqgKMLanVJ83apRVMqlGkGD/b3fvkqCdCb9cJJSty/TZDz
02J0OCW1BxlGedMyoBizJkTPFba9byvJ2CmiJtdhBjzlwaIMB/3QJhlZ0V69NQDiPIPUaddKQoZb
fhbjgbOLW3T+4vTBHWr+1LPbbmRTrNGS2TyUY9fAHdJPn3rUtd/WkEuCBUuvlekA/Sp9Ku0fMplm
1eq80RzwnTL9hlGKe80/chRiQsbzlMIwEXoIu75RE7Tcf54nFeQ80cIRSToghuREICGTkd4jgoQm
v+kgJBXauBMg4JpixGHNCz5vxV7GeHa3cUrKzrIVaY2+jQG3nOYPTbHXdRXdrgDCnZw0i5lKWiIu
hmLajYyTAy/Y3GR7+fL8vudl/vbeZtJu3Jqy9sf3lm8RoMu+zl3IwXVV4NmGGNhgW+1FgxbglpNX
sZUDlq8jJCRfeiNyqVGo38iWjJOvzhcE3quFl6GA7ycx02TM6aXi9um6QRWbT25sIVoQdlDO4Fwn
mxpwKqo0ZZ1sIgR78An1UPz8Y/wcZM5QCDWrtFC+LgAC+sIm0BM2gZ/bJIm2JtYdS7+Y+vU5zlSj
EtKpmOJIe0FxOQ//o6/e4kPasgEPj6rwEHSG+e3yqWlCOBJa6r+H5SsZQxb1S2Lb6I28D36ae27y
7VXe1CX3ZIjkhCEuUCdDUr3gv2VfU9VvAxBD3wZk378OnFb5uJQMLqyAwoxYTy4FrBzYe4NlX4Wz
AymqoWiQXhfbVSDNXjhMz4HY1ArFIu5/untI/5eQqClZimZcom/kvUVVpQYakhPXzF7SKXrjxhBn
pElmUNSi/6MvEnkT/AybneM2/9pf5rO74AzOOr21GFKsoNRZxTTh3B7QO1OXdlK+jYe2Bzbi3B4S
SHVO+ugEyrgz/aDKUJlDdmfI1XEXVVO+CzPAqWjzrQwvfIzauV+eblFxC9qjnoxb2RajiRyV967s
K0UMBCvyK76xzmQab4zujFrvtqdWKHJ5pcj0VebWcup7A9M48U2Wx8ZSV0JlrYhzMZaDsCqmsrqW
zfNAEHpsg2SnvFTiSHwelvOyHt0ROdCaPbhtRcfkMkFg61OwXADYnv/He8q5cuDzO31uFw2muVNk
JBSOBnyY0by0DoW49GXxXOVZsZVds5Fki8bA70U2y2h27lAT2ZzjAz99LvHMOcX3OEVduHMQ45/2
+0eL5G8t26eX5x8dFXT0vTzVOP2lPv+U8k8jf++GN4AaGbCJ4LuEFNJkIF4z1cW0DFo7f6W7LyMw
JFaJXFAcnrs/RePLJKPj0W0WY5jFF3YYNRseS/UflxZuGAm3FK6JGHDfQ7S2J1d/jpaTeSD1V3aB
e0BZIXZhebF3K7fcWZHeDZwg7+WeuozyuzGscMoU+DbRQmsFa6Wp3p8//0WFcFqgzP7Vue/0KMmq
PwdUfSC52cSchGW0jCmQFrwNk2Eow4cmncpjHvmvLUINd5pI6ZuD8+pj/ntuBQUtCREm4/AqW++R
53li7Nwa4iMf4pAbx0yhKslPtXwyyIt8FPgWJinngfPjIbAZmOrGXZweI/KZce6UgXKZ88B5GTnQ
CNkrDy4uyvieBOU6YwahVwdArJEdvUwKfPsa8ZWY1T0VsbELqNaLNpV0fy3oYLILkQu+4E4xctjS
2xbFKJTTTp1Tg/LzFcqsnpxkRbW7sTFJFo/bBKrlrhavcEdE+G2c06VZDdBFPnXKQHkxxfO76QFh
yGjZJ9eSM84Dn9YPXBNenhPeVDWn77Jzp4OhKb8aAQbHP+iIhsH8yA3VgSCotdW/BNhhi2BIOv8P
AYlIPdWx2zkdyTwdwsrUVo9l71zJo3I49vWNiyH9qVnpwNvQD3W2WmWfwgpx8JZh88xuG4HkRiiR
I3ouF2C32l+Qi0rv3MJ3kV5AfV4c/G19jm4Mja9KeUKXYRFKxndA+6lvzN7K0jZ6FQ9bW89ImWYe
xRT+wcUd/Vpl9VuISA0up6KLIpsqQk/fH78nAtO+frt1Rc7kyuzAXEddNL0EabsNG8Xd66nl7vBL
/SW7m8YM8MD5Myqqa2/vTAhoovSLrbbI7QQOx/yqmtbnlI3oUkWXPLfIqDSuH2vI+mvZkocfESW7
zhPj31Hnro9rKehY3rw9uWG2wQzLQn+ZKTluoeKOrmKK+ldySzdYkJRL34Edxu1/vpy2hDrsumU/
pF/kwB87vfPGUCzA0wTIp94HG19Jiru+7Is7+Qpc6nOHze7q3D+KQTQdD4U7v6JWmB1xtMfISNNJ
5oumOsTKtuvHo2y1RgdymH0R1Z3xQcYHQLIvkkq1b+Rg1hXl0qecfuUNeX40Kss/TzdSVDPJVLfo
7tetZl6gDWZZACxqE/Wmtpx/YbRdPAdDZq6aLDKv5KAWAhtgN1PeoC9dPrex+UoZUEVOyrSf4K/K
3vcV5BS5Qmq4xpUcRAISvzuw/LObQ5X0whAIZ2gucDQrD60FRSBS+uhHwgGE7dVP226/l6NfP+XI
b1/LOSbisac5oVlX1DwR5EnEHMP82fO9ZBdah86Q9h3CovI0a9Z45QBL37EfQPAocV2STU26U4YE
N29cup9Rm/4mwU4oW9Sm/uvj3Ext3uZCkfJWhRVpS2Piy6131fSicnrjGb5azk7bSReyiU4Kv57n
B4igeMZzF2xzcBVPQTlPd3+bJKPqEN9WzUCBzvSae3n/DrYybqMK7Qp59p9+N8+fiveuUxrTsniu
iwnn2/99jXNX65STjJIfJXnpQAbisaS212h736d9newnU4n3mRGYOLn48HREUw44CUfIWoFZIfvk
ZfSowOrNgEMTYTjVSJHw/3mh3AQ9aunWUuKgGo62uz6GFzFpuXN57nPsqrvV0/bLZPQHZ4ZAjCel
9aQcRvSRnkbkGe9T23wM9Ch4dqJSvXVaUOZyUEPOZzEk9ryQzTD0YTzZmncrm+/rVYNqsl4kVnB1
M5LraX7/tl7m4zGC/GG+xpcX1C5o9TvdSNcyjytTslDzvGuIG/bVuS/UvacMyc6NjJCTrCqHcyQY
BrbSe9etAWs8imd8UrSxWrRePyPp1WKSKGBxEuQGRfytbxQQODlw7pMhEjQn+9xQ/XPup/UK7HKp
vFmXLVr1zpWP6M/tOJhbr1PBlZWeTX50sFNwpB+G9akz73pf3Taxou5dT4NwCGL0Pop7zLh92M4S
t4xdCHgyMaC01p8DnjFheOTyXzvP8DOre2r8kicYpGa2AUEPmE8ksE636zChtETX+aFf/+6SAadP
guhKDfJk802PQZLrXIYRBtHi543yMsDNHae2u9moHppA8W9Ov1cx5PMSj1zSmlHCqAg5RVdm84Bv
t38zgEm7eqOGBdiQgTjDAawWSIBWYR/V6enzoFjFjS76E4EE+NhfJ4pxivd993O8XOe9P3fG4ubj
+qjCOhu1j3+2Qra3m0N8LyOoXXYBpfW6xhErTjttK0V9bbDqQJVEOs0Nf8nWuX+Ms7epljmwhZTr
vc+vPFdbqNCnUYqDVkFdL7rS7cp85k9dIUOElsHpAVW42zn3or2WTsa+5bktu8+TTk10Ka94bGg3
RgZJraRSXmL5eJvOVnHnie9A7PWKu0FcXFu7CQsLyvp7f+5a+xou8G1SGfMN2PX+ehAodqsqF50b
q0990H/unw19fnKwCfsUL/sjsQ4g/v6anexpnXP8qENRlesjAh6Y7aVlAnnN23TrIvf/OmU4bpkU
5x76MOO81PfO7WzU1gZLN/uajWR8nPsQp0+HkkU2VFf4+xi/Oi3exlRYXusZBSc5XceUAP4701Mt
Ka9E7XsZIogNSCOuryaxPTg1gaWg848C6YqEXrMbUrRy4CxOrzFFmgvZZxtRs+vEQCUG5CvZJ0dl
nJwh58o+Je1+ZD0kV7c2Ls5fAzHo051QN/rUhT8symgi2SwjRPP07aIbBl4EvyfIj54puv6yhngn
1yaJdiKcKT1qyzJHorSDftm6VrmuS298cV9seF8vtamp6yDE/lLmVbz3IDO35nsvGQ7zaK2beai3
CUakDxDPtQcNuWQ1jS8NxKlxiIfPWnEqQYPKqm9Um6JdjozSg7xEo4dGWoD5auQFyPokmbNlqzOv
bL7armtD15/VYsQ8LinTNSrzxjO4RAQYL/hMaf9H2nU1x60zy1/EKoKZr5uzVivJQS8s2ZaZA0iC
6dffxnC9XOn4fDe9sIjBzFCytVwA09MN6rrcHZ419NPvGIOCZAix9lcA2Negoqi+JCmEmlK8a5a2
nWKHCK5u4FoA4QBR50aAUHnF6iB+KLEhQrMZdo8ROrPoCDvpIUNQGRrf0ik1qBPNlRECLULDsPBR
SkWfyHjo3ReFuJS6NaNJujg2oFEfs5kumvymbI5eAXsi6y+JCED136rfArd5YAyfeanSlZ0LHHVC
VQ3UkjS0kj47W51e76WfiJz0PNnDsAIpNdC4ICYdT6NT7OGWNfji1nTs3FfQ77FU9FdSZYqjKy9s
/eoFR8LoxXSbCx1h2yl6V9DjAcpfefyto+60BG8rWAtkOUtX8e/UdYp+pFkPfX4QR7bWLWCZCwF+
zSe064AuavDifQek2lOJbpyt3zhAIcrZQdpi6P3WDfYWNEJl3VkAmF/jzem3Tzj6UE/Qb8VHToCE
IskgkhPIdORM6TIOoC8N6REJWDE1MK4/Oh1k4XNofYLzCLrAYfji43wZ+9IoAn7fDb+Z6GwF9XRm
rxy/jL4ZBti4mIetKziY9WcwHizBBR5+s8HhvEtKkNdQlK9UoOzWwXRFszJ5CGGxF3XQoocC4jHQ
qUOU5fL75OgMB0tQVlUPKTRxN02QoWk+fBG24z9RI2FV44wQZAIuCDlkX2GVihV+NJACyWFvRsbB
K/NforDtao5INApcI/MaW6HctaC6JNsNKRILpXQJpexXkBooG5bjGxvnGNeLPeSgntP8YunnJZag
8jLNks0QYKczu7RYTrM0kbYeviRiEwqClCHopKRN24pgrRvcmQPBifNuzsOT0Ssl6h1JvmZDVV9K
VNwgnAYmgzpCwyaY/bFb4F85j0sUSRHUR/41yIY0w3qQQXgRujMf0gPriOHbrg6q96Hsu2c/0vk6
LlO5sfGbR5vJsosEq6FOPwMI1HuD4Bx4kQvoUyq8N/edB44D29aLb/g4jZ1gAJaOyUCExNd6I4ot
RPzEXbKk4SB2ipQ37EDA8RzP1QZKYDGqAmsCtER9MOxNP0tmNCRQjAbuecaEcSYADENjKSh9EUCT
nwLswrfwT2mwmWZAQgOC578AbcSHnYEt9Mwi87dflWLb6hbaBtAhzba5X/yiSXxdw0NeXJT7mPU1
SCKxJYOXMVilt1mkozeZPibtEyU9T64yMVaAWHhw24IGLWD1ajRkX+muNev8axUIEAl8vKNZcCzn
X01QeUFJpc4vORifZ7l3TiBecVLtxJTamcaDDvKbXa2XXycT2UPomIO6ugRPlWJGIFeWzrGuAwZs
N1AiKh0Qw/1LOmjqfSWp+SnnlI5suZRNM7tgPx2M08m3BQKCalYucr0PwYEp6zofL59sd8OFb+Xv
YFrcFAkY12Lb00+qNRgnuouD3DhkPYiEb/Za9xTs1hoYOfoplnfO0icW9hiR5S6EViLoK+sieBrU
BKjukO11OSJT6LJqzsO82NDQ89sG62C2pxFdfOlRSQ9uWHc5aJISfcoBWuIHS+Js8X7sANexPDCq
K0ycwlCNLh7aY46q3PvIUSf3ihAaqNeQXOzmZKNLouIw2GE4mAFqSMRzmQSwRHGiiP+YJC/YV8Ns
qksZuAhMM+NBwa8Flp+sWAqsu16BsJ9jq5X+/ORRNWJXjgW6BhSfYEMRP+wM/6f4km8eDR/9DFAW
rpauosXocn8kB7TflBDq0PvDYNbiIUdDGYDAefMj5842Uoz0KwuNFMWNvtukAGo8107/TA5az0BH
ngd41YA5e2cE6b+mBmO+eDDadgspYjCMK83SbjrIBqoBGKebwZa0+e84MXdP11GSgMZEVFcX8qML
0Exoif+dY+U6IwCohqUJODEDe0voUC1XX9w2KM/gxfFe9OaFrH6upqcS6mJjTNODLD1QvGhJs/qA
t2IlU1BG7KQ/ptAA8wG5ie9f2qB/qrEq/Slv4laDiNqfmyZVR0v354amrEG9AGONpXMNcscuQXdf
aPfhws+HYUdDI3ouQCTwVcQ5qhBZDApI1+2/FU599UqxPQehuxJjSQviMTC+dcckAi9nwMFAKRqO
r57RKKchydIdUS6KZww9CGuaGH0C+Y1GKabphL64KIZmpmmDd+H608T0FMoAuYvrA/ALevuGA9sq
gWBKaGcLUM8OYGwFVoxslQ5SrhILDRqB0i6Fdqr2TqO/BfEA2AAGrQcoiPjHUGVz+uBg/dYf/Da7
jJ8qDYLQq9KF9tX0yet8ADsSK7I31wh8TKHpN48lcSi5BRr7RxIQ0UULCjB9idsItCfwf0KYcA7S
Q9CM4hX6kwdv+BKzfjU6kHGQFIqeoNM6rG1FL7d51TdniEXgADIsop9K/zq5lioWODhw0OMjcBRL
X4TlE11AdApND59LBo3yyQXIEBBnnGFOHmED9i2Nm8BEwgNsjMNyYLxf6p0onxoB7CO68rC8MMBi
I6yonGNx0m9KrvEno0zLQw6wJYVSgHweCMWKA5lyVLU3BjbIc5qkIBAbjc8jk2U5/TLV236Zh+BS
MnQH4lVVcupMr/4lb8B3Jn4FdXJqpEXekOWfPqz+YRhgkwAXv71xuJd6M8vOoKKHo/w5eqAyb5b7
ZfbA0ncB5OJ5NHHFKMYQMtKFwtShT+c+RNY87JDqeFYXwNa3xjD+/9J/I2SMIeMZA9A0/WkUfuhB
qCvsNpNtgPgGgAvFGBqySDn8bxJ5SrtvwV7+hHrVD9Ut6jd5Y4Pl/S0JxY/czwRZblMZpE2apP2R
qekDWI37L45loo3CSPIt+Km1S5eC3zHyo/Tn/8mDAX96ERzA9n/LMXloEqYIDbkHo2nuf44QR8Ob
CmxCMwO4GjTyueopG2Jng8YKkKzyODoFNsgSeIxO+pyhrmPlafuDgXEwEgX6gEHTvjQDp/hZJ/jy
sayAv0yZcubgTyBRiq3VCTTuKjZ0iW6Z8AfCnrG3OKVt+l6FJbsA7mPu1M5LlkC1mW+6f2x4xV4Z
9lsrpwubrZNi7ZtGyRPNBx5YtxMs+R+azGRHK8Y5JE10BrrAW9BuqpGbQ86Sx2veo+yUdeDJkplB
11EuSk2JD1DacvEnCJ2dIBvMtxw/Cpc/CtZ01x+F7B9+lI5bWJRmZf8c2j7EihEXKlIDR8GfdZ40
9z9KVZQ7H2/0RVDjLCwAmOY5VTtI6gXOJW8r85mn+JoQgXukEVpFQKwNSvqtEsJVbwBrdJOyGiOr
tlE3ABJaWG4k1nMVmh0QQ9hwUSwb8uLRCZsVhY7p8v4/P6r2Bn1LyaZHCVY1D+gJPlRo8DhqZf5w
93ZtSxcQO9sZP2o0AZwzPpuN3WzGN7XaZJC9YaB0k8um/5gkirQmhmYDEgCGIKWyqMDjQDroCGZa
nFnHrP3BSYoEZ1VRqkHfLbNfM4gmQ9PBTi6lBQnfAZ2r+8b3+KG38fJqVa974mlqzFQl6j6G29A1
GcMTC2z4NmCnu6FlyfndQ+fyOZCrlJRV2RlgCBBwl2A6VWjRknd+en6Hzia2IiAtjFdjKbotteER
kg+rNjIiSMHe7mItutrkXRfnMXjebjbpB6Wp7EvegCutkn2dah22i6ZP000hmynRht6MQzAb3w9N
A4zL41cMVlk1aFIB8Ncj31nTGVXmQ/vKEAoqImgGA1mcD71AwH0mNzq0km6W4WUnS2++g7IrWTYq
469DI+b0NgGwHMyiTQR2pNBT9x89emVIfloFMICdZnR3HrETla89CvOU428eUEXroZcMzWFAFt5Y
4qCkO9TaS6eJNweHyidNIpLl3DTK4+rOk2P0cW4aybisBn9uEUKKAu9XZ23io7bjOOGDxC5ePwCA
Fi/o55Byckz9lVQQ2o3QNR0y56KiLeIbyBnt+dD4/Rn1BXcMr0HWeBeeZqBEduPCfonRTKIF0MX1
Nb3e2KlvXDQDOhO+ki7wUxsXoCyNi8D53jJhUYv+Q8O4kFva9/O2zsSZRiAMyDdtCsz0OCmj/CB+
HdBedaAg0Afae2gOvVFG8mrwjfOvDyYP6NBB/Vg+mIaUSD7YxYrzTInQ9Z+N7Ka9z9eBw6q9yUvl
CJgIVKeaSDhzu/RVHGjAqNTo1Z7RbWLyGox/+plGsW7YVx+AUKCPoKq7uoLq2ForsBz7awatD+vt
UJpnKKjjVey4C1Ux8X3SCG/vWfr1wqAOu//Ptgoo5lUQy6Orj840pFQa8Hh7u3+mZq8GEphrC2cw
M2r7osvfJqbOsNxp9TWEngUUCP50i1HzWH1LpTQBWg2pcQybqvv8qPeC+B0lg2XYe+BqTat2x5P4
QfeGYLyQnYaO1FBAKfE4mcje6h4I20JfrGkCFTX5blOHYSkKv5/fGQ3VRfraf/iUgYYApcxZUYfH
T89mEbjNtOqb6ibVpgKHwANdyh6kwwlKBegVPLkqlvo44LALgIPTl8lrANv9Q+XoJaQvhhBl1Q/h
ugetaso7JviQc/L9mLcVFjpzrJwvXdEChS0vOCedmWEaoOyHUetY/YnuyoHHm0B3fHT3pfcTNAus
PISKTNNfTRHkN85m7V3OKTHlrGz8NZLNjPRTCBjlHgJw/Vm3emhHmyFfhnIYqE53trDC2Bf18ESj
6YI38K7y2/YwmaZwykY5zDSI9xnCrbQ05g0esMJHoXrU9aA8hlqwo1FgwYRTNH4sUtS9pIOFc6PR
q9fiHY0mUwavDk8PIOR2zcPz6j7oL6llnhDVLqhuyCfRELp5eyhdPBg4o9jLJuAc9HfymoUp6g/S
Ol3G+WmMMyLQkSrg2iSbH3soq7ZJiD8LMtzd0tiS6cb049R43wQqVJUi9XvuG0s0LNjPhuQlplPU
31juOeC0ghB1VAbGswDJyVKLzfBQKn56gFQyaty3kI7l3jvAqIFlv+f4Wp6FZeFvIJGWrVB+B0So
UKsZqG9b0HnnxXVML4mpX3SaGB01rcNW3k9RjOGgDJKFrk7DOX2VB/3Zzob81KVgGPcl4ZNboX0p
7kNjZkd6jab3QUdXpq/vCluw54Eb2VKzgTE3Kps996Ay2zStgR5rOctCcJlXmfVae5mGpTPUaTzx
RlN0CWxrX7LefqCR0UFlKyga7S51yFHhGQPyyoL2ssvm9KRbaoC22azzAPICoVKyqpmrbxyIOn1D
J/qcqLig1ZwAl1AbmwRq12SnUjrZcd59Zyd/vAMSdAf8w075KQ/KWtkXZkN3pfs6/TYNKMe8Gn94
ZGKminee1kGdVv5TKAFOyGo3GcbfxgPzwyYaBnX8h+JFPoCYI38lX6heVk9ITb8oWSwINyqdbdyl
xvr3mjpAXf0u9TCcU+xy5noJUpSiA6WmQFN0p6IyJ+rAfDb6lq0yH6zYHlS3Hrqswi7dwqmb9G0U
z/p33zACIvuWl3z7FvwdrqUaY95cT9tdwNHnACjr1bdLXnX7J4GVejVmB0sBKpHQT6XfRGu3DcMV
zULyhgOlCpohmq1w2OFDCP0irNh/xgJ9SeYpx4iGkjkUmYOGOXAI0C0B8XOONr+5kYpqjeaA1xAk
yQe6pLkPJk+6TXCIPBrJL/Hz18lEHjYUaRdelEToAc+tY9PkByKJIfIY1ghzGSueuyCb1jo4YIrb
F6UX1ej2lyCHqSZYCqEpmuuqvhJMQJDV6RnbZiUHRiL0ihmdstW9Uy4rq1Q3I9xPg0J33KTP5KYX
AaiJJTpQa8JqaaTVCmTeIbqOIFBUrnoHtSwrlkqPsurHNVD0hn6n76nqV8fKRhsS66JUffFUmMV6
bH5hZnSoK6jkUJCH2ukKekf1ioKg9HPNQc5q528NmQPrjCNWq/WecB7Mh5wu1qaHOvWADCEbDzng
AR109EYjIUdGVMgfbxqRPStdbTMUajHTJJlHoEAtE2qn4ImVIGEaRkpjb4aPw2mWnKdYciYQ8f8g
NlYttnFi1IGxN4kENBzi5olhsfCY+ii2yhEH1uGJ+2Ex74RlbMgWN+CFakooliVd2zxF8hLyAZ3z
dXGiAAaF61VXmRpoIzBZWe2YkiYpR1KkBWTM+2tKNrRi38mUGo6TRj4biBuC8xzF/dlIZUXILTSS
BZuKaQUaEYHrGkmtPhlHiiw5PU2Eqfagm4AoQPzZfKrdN5BK1BfqO04jA5IDTSI2NOzwF7kzNMiI
0JD8LYFti3v117sB3P2aug0g9LTRTBY/pf7wcyR2A4f1TMuT7hH7xhJqhijwO5K3rat3dleHb3UE
OTsDfDe7xCj+GogToHJfahCNKzsHZR/QvbaRquyyGPrsrSyg4js4ekr4I81R9VUbonfLj9hI79qi
QX/p+bJTWLqDZljZAZEDpK9M9iea5vCaFEsINACRl3jXIpMvArZOk/KJSk6TnXqK/tU26NCitAv0
sMnWI3LTi9TGcVr6K8Wr6dh0KZTjA+8Rn86onZHNg2JZtbjNkI0uomoWmqY7KPzoAPyvvgUxXtTY
1wGxbnbWo8G9epMnDiTUwZP26PUQqi9K3/x15+hWrvUIQpl6E3dAEsStEQF/5Jv7BEtinHwW5h79
Ete76Gaj2U9+NMtk7Ce/KUsVGCBPaqM9WEzB6Nw52H0qEBRTgrR8t9pHLDCM30mXfEmAaPvmJXG4
yK0hPHOsNzYOqGW2mtUmIM8Lgrto0Wj83Wgf0dRh/O6z6IuG1j8caVn7NGPQedNS+5dpbFtXtX5q
UQiYARpxHmMwDUDFwPHWRmx3l0KqmBS5bn10DUvf2+jELwINeh98wlWr/kgd/B4xcJ4zJ9f2tVCx
pL/BBpkKSVGVB8eJUe9msqwSa9nWH/Zq7l2DyA1cF3d5nKBMZxIZMweUtn3svP43EYt6BjpOAQeq
jmqCj48at79pdcJqVkLZzq+PN//JDmxdddShcf/JX5F5bv60+ulDaCQy/migp0oyePQgiVOL16lP
AofFeJ+gzrEVcfbaMGwZ0dCI4c1taoa42Q3NdVGaAQiAXsGqAl1DSDEUR3pBx0AQzboC7TI0W3oB
RBjkLL2gaVbF99U4S7FW0vxKzOYlKc0IZCMgUFV7f6ty23hB00eyQ7Xyai8TBULDoEmc7PTv+NE/
k3no988Nd+PHzHwByOaa5+afyTyV680h9xuh8VX+Rypo4YRGSmOMbPQFx0GypUAR3PXw2UyUikEG
WLO3nDlsrQgbJcwqAyQjCaIfYN9dCoDd360iBU+7H3+bgiqwb6Pnkd0HBVwCr+gvMfZ2os9TBrW5
NoAsKZA9c6v2q7kGoem3itmrXm4QWOvh1NMyv4GpRypIOcnDMHhiO/As2JjgYn+sQ8ipUFDioMNF
BqnCP1OQV6NsGdqH1vUuLRTKn/TK1vfMbdCxJ5loTdO5DFDXfArjXkc/I/pQR7JW2NlHO+0ZZB5o
atmrWoNiHHBA6MpI0Q0wcSxyvcnOaFf6KerQ2E72Br39W70U6ByQVIx0UVotOgfnFjud31Vcrm83
g2LcWUzIrUJECSqHEaRvk5ld5wciVxQ9yhbQm3MPleSQBME4uBSF7hyIpJFmadhUmv4yOU+xpsfd
z86gxmnOTuzjyNeOgxXwlPzZcUtvZydo+YMmL382Y15cugqIETlJJkAvn0xbpKfMiMpnqyujhRt5
7nr0T211gz9oFXoxmO2jNEUHj3qkSRBQJY8u0KBzSwW2uMFOC0hhqrRCrkSqrJizTqtBOpj51mIc
E1lM7kK5O9AtczESSPWhOBYjaw8EmVt8JUPeIyg95YgjofDogeh8Ab6o9kcfLIk8iHeJC1VkFVBh
SN4fbbeCPFDGLOxX0JHX2fhI2wHkHkY0DQuytevh5yA4jdsZ7VlTlSVNkgmMT9cAik9wKLGCGDsk
F/CObB0fEMReKnEph6jiyZZM02VyI5vquIdAunGWdbPCbBrgENOLAU2CbdOVqbq+DVkdB78aB3BV
2+HoA/Gc7y2IMuYuy+rHBNo5615k2HoCYn+ofK4v6yKunjuuQ7qtqrufRmrMRxGNEGTVYe1+V6us
naPMWz+qWVitTRXUWBSuCXBOo+hazPLeqLYdAAFfQgOkR/L91SQp2kQNH8eRTY7+CQio0/vIBzcd
aJH++Es7+Xs57AqOh9cS+5jKGJmL3lWfYv7yDHq2zEXk05/8b8+efqabP+UHXvb6M92e++l3uP1u
Re142Nao3tZTsgDo1Ko5EpGiDjVxVKQxJAbGadap2PAQDNBTRfHWhUIsztEhy16vbD+CUohkBXFz
E/qncnYa4kOFB92caZb6GRXp/LfYrMu/of2Dr01JA0urZhVlhpUBZsP5uGAe184347RgniaGfgCA
mXhlK6+HrmqmH1QxHEFLpP5yAddTfU39ZeMGQt7Q0cRUnukD3dBU7jZ/8TES4GRxXOqvOvStLyLd
xAvfKNRnq0QC+QdDdksNlV0DwfFnhoZ7+s/55C/tk//HPPSf/8lf5hc5e+2wxca2EZs6KKMxoDCp
GaAHZjEEfenDtfMFDBk0nDoFwN08msbuGQj+zCFRlj+Qxy1HM+ivbi2WTHHTVwPSd7I9NlOhAoiS
Zr/OzSZ9hcRPERblo+jZm9On9r7NGCS1ZI2pgubl3o8FhrKoRLM66wB6lyWnyG1QY5BDUO5dZykW
vJPJ+vo1AJUlA8yj2HfE0FR4LOVdPdjsERoZHuR62+sd9H7Y4//b71MWLMvdvz43Z/Ua6vFiQ3/Y
mg3gIup33YGGQTzwWWuEPSST8aEAPfg/ZidnOwX8NTa3nTbwPe1hzCKIVz2qcyMS1eV1cQBCCsc/
cvdDLmoJZTzWP9EA+molgILOffhQA9JPW6nYBiiDwg0rKg54+38tgkQMMwHe/K2SR6frMA6dY2jX
NpiVICbIrJ7PghjVVyEnRh+apjg/Sk40GieaAPJ6AKdAgJxBwYsuyi5IE/fENFNAwV2NfpmNZm7q
3LzOj55K0y/8NEVToZwwvEBWGjJX2Zh+/KNzfMvfXBONc+R2yzba8lRxD9c/F82B4EyaYC8Eed1u
hfNf69K5roLesV59Y3WK9lOU3wrhrQNIt7yBa16ZRS4WQhyohFXBdGvvgiDoLnyQ4Q4PGIWD4r/9
rgr9AEjFE75GXGy6sTgH+Dueo98KPCaxAPwwUbtTo7PhsSi7Nz4M9vfcVsUiDhVjp2Pn/EUVIRRv
YK+s3lp50Atc0zBI0R+EzfnXginmVmmh70RpCwvMRfJxXMXegR4XtYn93QPFz/g49GOMj6M8WIxc
H2d43vi4hHXdDm05IIohfuOm7yMsiRWgqyUxcgQKk2pn9TUWNUZnzk1x7WxQGzvY+37/fXxV6PiL
2Ottcz9Ug/r7RLlzCxjfI/KtZP4Jmt5A5CXzkIneXbfU05uMTCa8ULwM54MU2R5k2zwvUb26668f
2+gDU11GSiV16/703LOpq35qtafW+tbr/+FNE/oUco2Wef0ObFdTQz8lE+AkWIKTpoGOFIr4bcW2
TaLXBxSGZd0+4Djb1FDdGMcEM6zdAQhjXxwm5GESdFe/EaJIMzLXJz/K17MS+eTTpgQyJ6o0L4qu
OMvUb+MDoPxQTzI0gGSSPr2OyVgLMz5kISDSrhl+IRNdprDJVnquvoAgWjSnUwyI+hkbv0SZXx6A
xPLShRkOPyIWYg8tx1KpAfB3Z3TpNc3ex6Bxb03RXZK0qOatOwTfPd35ArLV4bfdHCvGoEFTM+2Q
mBApBbrZAGzdrp9xpp0sUVZRwYqRDJs+E/Z2UPTg2AMft6q98D6jHWJdlXb9b8c8DiL5R0YB0j8Q
emfq3lBA7ii7dxwcSBHVwHg8h7q1eYGetvqkWlj+ya1GPeTqUyAb7yWX/W2ONho0qhNjpINPotg7
gU51ngkUTwD1skZFJ0sDB1Pe9ZuJhKsFJnheByVKPZKTy5Ae/I8HFpbhE+VopAfxdNUlWKGKpNtk
A8415hRPT8hi7UnhPj87JXZ0ZcPcLZf9tnELWaWaiQvAuOWl9dWDIhttiwQwVOZAJpKGYKz9a1Cv
1A5kCtHBSyBsNTYMIOHA8UxnYHQaNp2hke0OrC1B3eSSufZ92BTrpWGwGRSIXpTYmK+VAqtuQ8Eh
tGhcsJrqTvWsauB/EGbV/cQJ2Jze14PFT3qNNb8vdYzMDGt+xwuqMTxLsebHTl8fw6OsxV+ka4/h
VT78cAql3KDZBKdmZTzgOt4rrEdbfVOga56sKUh5FyLpQARSipzPaH50Ja/P46gx2DYGgVAOrXfV
iuN3VXX2uZlEH29o6u8+H6f+Gx8j1NNZ6io1BODwl5MYYDbvrCrb0l8Nc738CDj8ZRQPi+Qs99Rs
S86tz8ZZ8v0UT0OKb0vrQqNecGdZN62zSrZgmqpfrSht1pWe8zWtUrOtK63OzUqbIGstBGT50Nwt
1gEWRWtauWbbPgdwtkKz2AYq6djpZmXcL9vYg/oTjm9GliEiGfk0MXEaTROTjaiLcDr7j1REXeRI
jegkMS5Xjts8yr5xSUNsSpbiMjTe7dTo1mS6u+Rtd6Sh9EiVtoN+GPzJpBKXMY1T23ofdEnFdJvt
aRY01a9ELWGhj3fX4NWFb1OQRxpS0TSI0+6Ad2rw1fbfeAAuC/ISnCcLGsquSbAEgMt8pLZAt0K8
AXOaetHRLHsEI+mRRnRpAchdKDkvVzQEZzO7mH0JyVQPEsxyFNVYotZZl4CHCTnoouCLYubnrbej
oRqwa15LUdO52kJmvbXacmVATyaFeC4g/koERdMEPXwUEaIuBZRrDeS4fMaUNLwlBRe5fnQT5+6H
7ezo+sNOURBIBXEaROOmvF7Fkvn4aMhPRjOWYEP18QdVQwu8DTGHFHthQb61b+8vQB6JvQOCtLxw
8H1Nsw33GzBbS++4BA1j7nDQLdziuLxT40hwcLsUYm9roGyTtjEFa0tl37VfSTMR68VkofLOXpK+
Idl8CzxTYQvl80nksFehv9qyYNRMJDcK0HWoODda/TCKH0o9RLt03k0VbLeTqfbiZAG1G3s52RR8
c45PoUQ0QU9RXAXUaEhUQp7lQWcQUpMfKtQMUSGJC7am4cTz5UL7+G5iJPuZjBPv16c0lGH6vE75
aaI3G3teWV4MnWiwW4NmtZ6VvaKvA4lhIlsk78RtAh+0Qgne6MVRALU7K424PIE4uzmHfZPP6D0D
0VL8szoguqRuN839jjPc7JeAoNVMq7z6CagktqpNJdoHHUuPCvOgXGNa6ZfeLX4R+MItX6u/xLSm
Fu39QvfXV8KTHNzTCwXYq1mBL7glfeKnzz4N6cNuJDV0sO3y6kIT4+X27iAXyjIluHt50DSIZpzF
lfOOKX29pzWdK1GhvuFZOIMMmjUt8WiCtYa7R0vsgTym9R8WxFBkydtmPU3cfKcVItBf2TlzLbSU
oXlyzEuznh14U15DdBpaE9HSgP6MI20LpkugQCsWxFu80Gt//cHetO6XdujzRyVMqpWCQ/tD5qbD
PuoKtrKwqr04PQ/nKJeVb46ItsQnUkXpmnu+/yNP0aVj+zyGYBOqfFM4mHTvw3t8BE5+G/2KBRfr
yK2yRRBDXMUNMufMB29BUitQZMC5ZijS2QBVwz3ZKABHl1j7RFKNRQZAPn1Bvgn0gc2g5FvNTJst
09J2XThV8cR1t5q1Xmr96v0QfRqt8yN2OpyTVB0/T74tWgmeospCw5JmtHsN0l9zD2eZD4B5X+iM
egjj9qEyrAutI2lOjmjOB7sQzdHoNtfge32BhlooVMk6Dp39amayCzkf9nfiAwXPdmWEtkjyIF86
NpZ28iXTeJ58ix+FCijiFj895hZPedvaRt05BFJ+Jn3BUjhc6c1lOhpSgO36LwqzKu4vcy31lmij
YGtIMSVHustBxXPspG2Qttyp/zGL42V1/T/wm7LQHUXkL5bw3Q3D6TgQhV1/dgttwOuoAlWQFW6p
eNMO7gGrmvZ7H4UKVFcD48FK/QC0ElxsmO305x6lcAABEeQjSDVicak5mM79KDZOnuTBKAdTP2W1
Nmc6Y4fJRHbQYg5Lw0a3LU1ERK5BM17PoIykQGVHxjOQl8xMo1H6FnxluXY0mqUjUA5qRD8s20Tl
4FEAW3ut8veq7cIfQHOi6cLpjEefRckey3eU8kI1+GGypa4An0yBQVfyHdcyhwKHIdWPFd4hc7sT
2kJ3+mA1iU4FwN3h1Co7kaZUIhyJeu2+0Yguoa+CF/hfgixNsHXTD2xOvw9dug4AXvBZuCv615om
mtgzdmip3U8m+uchtwRw9hno1dwVzeqSlGRwvFMb2vmOIiuh74GFDx28KkAMSk8Apsq0F7fEIHDR
JbFubGzB1Q3kkPDLWnIi9I85PquoJcWvQRKDsbsNc+jMB96ChsxLcTAZJwrkhNrkJUzzZet0/bcC
Nb1tjurKQshhmkFGU0uDXQCyUKjBt+68B4vXPkpNuYupvAz4eLonc8DZnzkKyHPmosUPATRDl9gs
EaQ15bC4nlt51W9XCjSZpNWU1F24gyDLyusH9eA5Kf7W5N2dC936nhnufDdcgWa23JtWO3cq48ng
ZXkRdu2cUlWIWdC2/Ltel+GihULRPilBPGKjJ4TsoGxoNyUgq0ulgVvRW096p/AxHFT6YqZ2If8O
ta9wge15tC8tHF5laO7GPxkO6gAyHPKL16igyUMna+NrG8HtWSZSHUUng+2jLIl9VKQCbU9jdrsj
m89tDfsx6VlCnWyOytk1kGx0uXOkW2gIhAsAiP1lZsdiUVh6vCZsS2ALZz/oIhyhLkTMb/XlSrdF
fSYRgKG06kVtJ8ldAAr14azHh/GcixRdsEp3ZoWtrly02c0VT3aCQXZDPdUsmA8l78/4nAGtL/3C
KIjBk5jyLQ1pwvMBeaRYh5rPqrQbY8nFc4YDKB3cXTwY5glSKeWp8XGilTvOmqU4OygdUHvqZYbF
QQE6lIPuoulZ+o62OvD0mccTfQVWBevkhsI8MbMJ0wi9/6CK4EbtPGAZ5lwS2waJuR93c7DnOwDh
wVZb/UNYK+qRTIk7qFu0B4LqTno0ULS/KF7zDoGlfk/+zNPbfV9Fv2mOvLSSqyA/8NA+LzPioKA/
lll4dr0Eyq1d5IMCiun+huJFr5kPps6WNKIkgVN2C88s2xXZzCbKLqJbW46L8EF1jaUCprDl9BNZ
UNL0GTpWo8FQZB8ljpNrY637qTgZOMl5CAobJ8fyzke1fGa4OZBPKTZ3MzIClYGeGkNNFzQcZ7rA
LnGYBJ1aGezjBPrqjcxq1YrTnalI+TUrJaBLkSvzulOsfSBPzCN56ZkY1i0H6wSkl+1jBtrzYUG3
vVk+A5ZvQ4tM+mmRfczpCL70/ou2L1t2G1e2/CJGcATIV4matUfZLtsvjCpXFTjP89f3QlIWZJ1d
dfrejn5BADlR3rJIIpG5lnF1WdY4A8KZgVasRm5Zr3jL0M/VFByzNtKCRVbrIRDv9P6JLOwotl+1
OQ7X0zh3O1MuSRE3MfDCU9asaUkK1Kwv4ZSIZjIk6pb6pwDMpRr6TPL1FMKzKjLAO8Xt9LwMtlWa
q9IoT63LzSPJ5sG6asuuTY5gLl9shfKSszIsc5/CJRRkNqLpmXx/DUcxNa3hB2y8cBCFvXoQ803a
DWgulytb7rWJZEgtHcE2Fcox0YAnKYjIhLQ0oJIC1Ue5d5xGVxIUETdRLd/Tb5EX6qI7miKpoYgq
zOJN65vfnUwZyuuRL8770CUcOG9oWC2esBMtnmhGgzOP5joL885/UCjjPBXjucjPyolM8R1dAy3L
oDHXZdl0vrJrajQJpTGYtABtc8xwvnEcTHRerWhtjqbrLKo7aWtgQ+yFKfB6lWnLMniBwUc72uRV
ca7hS75JlymF1erRc9Z0sTsrQMZafjCFA3AA4ZqkTNtf4Q965nK/ia3qFGzNApgHupdUy0BS27KK
Ep0cECZa57nru2krugrtdxhImKNuKMxPJAXWleuu76er3Gj4i5lo7r43qhgsnCkwvpC19l7QpVWt
68zrtrSck857oVlgIEXlDAkQz2BG8jyzrgFyCkBCCgAG0g4dZmN55k28K+lYote6+ixyx0Khh+ut
0fACMGkSgvIceGKkmnAvXy/C1DPXc26abOeAMN3X0AqFPtNnEFNhkDMmjExf4U721RHeuCeZ14FF
cTH0QLjgG13U+g9+XaMjwiiSva3VP1Q8kjdSOZut/YQLepPAFUi0OMnLqgvePslix0AOenfBVNfM
zbUqRR+OA/5uYNeU5wE0eGV1rPkwHZSIZok8NqBZA4CvJ2lWTcV0UHLloGQ3M1Kmt6sIM4h3se38
SZSIheRF7NEZfgCt7EKVeMeFCOJFfA039aJBxRK6RLxsAlhdV6BDJr0ONQPSKNhCf65phqPhX4Rl
w9uVljKxwUNPlKv/EiOTl3gMTD6ZVtR+3KU5tlKzHoE1t+pfUJiZf7JYkAM3t+jwLMQ5fNm2KP8t
okvInlsrdC5rUEWBqWgq0IXUBnp9sAExczFbtzqEY4hKOLlM89K+XITwkqslwKXqw1BF6L9cyF5B
hwWspVJf6odcBxXlpWvXr0UNznKwaesbHGGU3+ZsvrPIA6Q7w7bR11w0P5xocPZZOwbPtRnYaAsZ
Y2cTV9g8Ax8DfQpGmjpnzXCxRcOOCD/KDPwR0tyDsyWdSQRqiqtcBSAFDUNtISUdtx4Od5N2ZelT
9zyV2fQJdepboWvT1zgZ+T7pZgBL0ft/E7aArPeuZkOrbYc8AKug0+lAecZp+srRdOPFYSEO75wI
Zc5e/DZ1PP3cZ6Gz74yCbU07t77aA4oJpQF4n/FezRPvTJ6umQI6TG7NpKcuPUVcOnjyh2yrB9Xv
HdDsBqCYW5YHNH3dwlMBQzvMox8xi61pCaxslKhENHZOB56jpAA6AgwXGTka5tAdo8bZl92sTcjo
RgaO0rl9DRSgwnEJvuhpjWO4u2AFqBjCCgDl9EpCLyeWk+X7qbe+P76q0Brwlt/JglZ3rz7ylQZZ
4XwvLZQcBfPh2TQsYI959RvXerTOpS0qm4epfhukzPlAZo9Wsh8b/CGdpmzeyPjB9yFe2Lc4rDCr
fNcbPR7zCV97SZY+NVPbOMeIA7kOK6/97frwmd0UvQ3UZk291w3feHZgvFA3NvVlG4Av23gmXlVJ
phRJsY2C2XhpqwtwbWrssCXvZixAn4Kizwq9keGVqlORdj5olcLgYO4UApA10cTKtVKUni1WYPrU
toYXx3uQp4t9ZZnGJ8/ovnUzy36gYuk7Ct6GT8rASyvjU5SO39wGHV9J1Ph5kaIDOQCK1prrSeBP
rZZvFECqki0lsmhnRVeLpwFXwbTQXiR3nBYRBtNmkzEdZe5tAig/uVMl2eOGtK0BqwPwj6Mypt2r
26Zzt1o2t5y2uGQAgA3U496i0RVtEDZdi5rLbhy3rWvgF1Y03skqk/piuPknKlKd0Hjkd1LuSLkb
VXfy3ou809AO9WUw009UBJvmnVg3LrjUPOa8NW3m+jQDfazr6wB8BZ8hZg9akEsCXmSOj/TF0hc2
y28NkC/JugxqC1/dz298+b/gFQAuG5z0qlFfKjmT1pGPS6WgCLSkqJ30JWOloJmKvFxJXRmAPihV
llHpwz04P0RNFw5Z+a9Qn6bhXXTISve9aW39LNqmPAfmWrM5MgC8idBxhaI6YKtxNyLNIgPnrdin
RQA4R6bzVSV3lg5OUCrbc19omK25ONkVEqwSglWPUphppm74bgcwfBKSHZfqf/NHDU26G4Ju8vOq
j/D3N/jS9V+IHQfy1B86sup+FOIo+L8aBFEaPbce/qMRbgAidEHX/DGO4hoBPDz92W45sLzBqeH2
k/4eywO0Fs93FAPEyYFkvV5pL46Gx7FUkiiJW2fjmGB/VF7unB+EAKwiifQGde+5413jkmxySkBX
Tjw+UCSKawI0mpQ0YG/kbOZM+4vldjaxF+FM/QY8id/Neta2mSzxKGXJB4iurjOSaVQBQhpa22P3
vewabUt2dyYNy5INquOBLy7zVziUc06oQHdOCWW25EYPzbkBUAIhIxM1VB76N9TyIxO7NSVOqLcj
MzedUFXC5oMrOW+cMQE3zuP0bj2O73lusWNbW7HwSUGDISl3aFZEE7JI1ly+XRE9eP9n4oYcX0Kg
+aKz9fdl8MxD4dgjiGYh0oK0OLZ9gEK31MVZ59Qgc9XlWnggdeBM0WuEI4OySozFv40LvglkTCXj
aHUJm+4+ZmUDFfHuqrzygxF4m6ZEltQiNKx2SfIajwUw7Jk9rOtBd/akBJt5ttey2F3b0jYbgB40
FMBPM0tsyW+uZDtVgO/OgBa773ujROE6+N9SCXHHqtJ+tsBZDN5vfdqSDBsj9PNlgZufzKI4kIyG
zASnAhilYQ0kJmBlSGe8bdrPuWHXqz5Myn0vc11WPSEhykvuK8SkiXN+cufqeaKUmIRXIiXSfy8g
NLZO6CwG/hKOrj2flwn3l3U+gl2q7prnYcQRp2AzYCxx71nVeZPtDLkNS4CDz1d9vs+NFPhJchtG
g6vV0d7EWfSqipyrjBQP/soDMRKNFaixRNi8Syz0YMQFMoe59lSFgMZGd1gC1vRsTSIagFAOfIkm
FD9mYFyC7RFmSktLJ0V1QRYCCHUxJvWvoZQboCeQHI/NaIlnNQDwu/5HHWqB/w7BHJwS0yx8M0aF
D075ghPJaGClRyd0wclqMl6vSKhslJ9SLIZVsOdW0sjTvf/01YBO4ls8KtbklgcCd7rFb5nTZUlH
Qz+NBdjn8Eu9cg2HIYuOKu3wkMnw5rZcx3WNMzmZAIlwqjyulA1DOeXJ0OwVaZX8IV7ijSWQZsU1
Sp6Z3xvGtRcv8PhqRiPySxFz96yJMvLpQETMyKnEo/01yHRna2rYSER2l372vPSNDIAY5aLmoDJf
QtmOSJ69fJGXnlnNpgM2xemzZv1tx5Ed4Rd0nSTFdQIV3ktwjC8KgTy3nP3fGiWt94ZqWvP3+2C3
6zzEul3nw8+iu4D0DXHovrILd7rorfPeSOT1XjNT/ECZeQr7YlbyQLgfyrMAWInZ1Fgn4IoNO/w1
8ZdEMCJuH2Uwq4yt0wcXIacxGu4u/sFF6hoH9VmAs+u5DOaXooyAmdT0n+LawTDa6xiU6G9xI/pP
MzqAVgM4ik6LRYuO8RgnIdtFi+ToAffVdE1a1DLrKhqq1++ikYHoSxSXyGiD6xzSprWWHCLl6mKW
gaoC7OTXhKBMLlJWkLTEXV5GAUrpIaeMos4yZ/DJ7aZo8nIEHL8kOpeyZUlRYs90KfwSAEgdK9Tm
uptAd9yz4/buWcc5Fr66aMr3Y9FczCRzz0bGRO3fqXnmbsw0qY9V4GrgaJeONFhyFte8XnflqPuL
I8UwKa75My5Z904/9iu6NtmoOEXlbTTwbh+7ufENvFksD2T1XH141i6PWfXsBeUZ7hmB226U4fKQ
ViEWH1ovU1PD0VcmrHZz9zx/9FLxyNOWPon0IYUlH/zqEllvJSuURoVj+W4W1rAze86OVp3wI8tb
vsxoSQqSTX2AXZIhbXBM/s3A68+2rzvDBj4CZHdTWjs5wJNwYIe4AKPSPZzQwOpOukxJSsPjlUKn
+YZUdbx9+ET0CZYPk7Xij6yYUDETav1ziv+6z2Afc05O72xoRfJJ16/KrAMahQsqhtUgZaSggZbp
EMXrkBXB4ksKdMiCPDoTGm5yGj8iZdM6/u0aehx3jk9XotBxgsryfMIhxWoJi26zrgG6ddC12bli
c7xNwNmx0jwzQ/m9iQKIuykZ0Xoxz7VyVbcJ3ygZuvBBjknqO/fF/EeSBtopakV+JgENdw7L1Ghb
VAKPAF/16Pqe/ChkevdJ1AUr+SFA1MU2ZHjnQzaexb+5NnJmfJcVyV7lgyO93OPG1J3pJYLksVHh
lD5yP9ObhpJ3pRH7iTM3mwfFLYaShzIGq4PPwhjLQxc5OhA+TPMSDMly/3WHBBRZ8aCftLRa5HST
b2ccqJD8Zq/ktZtd7fM5uz4UpH0p5Td7ur9TfMHWjsdQ/CIRGTS86a3BwWceLHSafw6sGNAAbXe/
dGzTvDMm7b/7Ku1HvpbEichM9g/XvWnJt3HHfQxgjKfQSabXkrVvgZjbUzA74ysNRZ4nG7NxdXBC
mTi5LZsyOwNB9ExazYYXzXAO/GahTPC0mA0WjzcBetD9fEiAgF4yvmHcHYEt7eFlMy3m8UzrSDjR
ZrAHmR8csm4VSw2paVDLHu90RxNt/A3Z3cVZBGSejeX3nnXljvyWiHfqSS/Hc2wF0SY2dHf5FEug
x89GV7NCb1XYnX4K8s90Smak4VDsmKVdStcxQJksH3NyWM68yGZq+J02LccJz7Sfsg/P1GQ8J6sM
wC/y2jmmk7cEmOgZSfEpMmpB7iKT3OMJG3zp0YWTsb87QlsexDI0acKeabhVgl6JCtGAAyfuqtF4
AgLftk3RByEbV9SgqtbIg+yqJgyXcrbOxW9mpWzI78FGXSlL/9ZEoB2mAG29Wpwjn3Sb5Yl+lalZ
hC3IVi9r38Px5ouls6ValmpX08EekTUDHqAqfg3maZd1JhiFZRWtjoKww9A2w6oNgSi9HkbAImla
2AP1DrmFMm5HignUKWgjvI1vUHxQ3l1DxouMOnohB8/+kXn47fZVukKeMvvhNNkrigTqL1nHwl1p
2fHBHIX3/oFF4+KIv3GHF5V/zdp+Vw3Me9LsGNnE21Jlcvuk23EjCZ4or0vyD0TSsdFB46m1yK2O
1oiaW9us2TnsDHamWSNMWYY7H8PZzr2t0uoCQJ9JA2eSAR+zwiuUdA4AGHSd3rxJgTN5b1+l9VMg
c4yaTGguM1lRg9+Mc5T1EUrEwf9T+K40JqHruMgfw4RcNarD+TUSo2SmspMmHiU7yWVM+bw3U++c
alF8coM6PmXB3BYrmirhhA3vMcaP6WZGBkw6/LOXEeio57m50Ixk5OIEIS6kbPBPG45zflQS9SG8
QBsP19SS5TFk/uSuTQ20Q0tcLvw6yeK70+aHrVsMUsUndIPfjqkfQtCysdLQ5yl2GsquC+Jk29l9
s6KklEpjUe7KjLJ0L1zv+UH+YKu7MfqdyAM1QjjzBORh0MzskA7zhg4QOShnrieT6kAR58+7MkcB
Ax0oKvnD+SLq63amkSTHmgBfSKsGchtFuUNvyjXSQ7gJT/4BYDrVLrCNBAS5cqmOL1UoFFV5w4F5
Wnbodac/dzAEOxpmqAq9zrwBfSCrqUOhcorUEqAgoWbmANBIZX63TnN+iKw+O5C2kRGXEGpNM8Bw
AL0uNxBRXmux+YfgwL1g1v1nLI16yH0VsZXB/rcfj8IInHkUbZriOKL13G8OAHOOpqexY2CMmNU5
3spJaEnNoiahWpOQhjRPhx0a+M5KRGEWNxmVZv8o62d03S2X+0cbFRpN7T8/HAkfPhHA1ftdasXn
xY43mgkEg3lGAZ0LJpDzXYq/Ymngx6FlrSm7n1P+fjkbkBphcWt9L5Qc0tHMgBynNOq0gaIV9WTd
nTepA4O2mlH05hkZeFWFh0roHMxA5ynhSMXJmTYA3odmw6+yCK/dd1qyE7/KpsH+Vli98VIl4JXK
0MwKoMqhRqX4XG8sveh+Q9XgG4HbN2P8DFye4iuYM6+mqB6p0dbY1Zs6MovtNQvVyYwA0XmyptlX
SZu/Etdnxct+zebe3ZOSZ0OyT8FouPYGcH2WOJjFkXryVMbYtqyl65zaQDSRpKG87Pq1YeRXVysb
x1VthsVxsorwYgAyGbWmYbijZatV6L8DhyataNDbNgNTbH+1SDwNrMwc2QOcTRfrj/ylFqna8DIW
hdh2bTf6JSC10CwlkfaMiL+G1CgSF+gn6asDYHI7IJFLha7N68Dg+vMEBprXQQ5g20pRlAiEirzp
W21ldcHgswHslWRDbio8RSZZbvPwCQmxA0UhWxqs9HoJMgV6cb6x0gpkpvGAT4dU7o8EGzBqtdB5
8sfAuvGLw/EaboEH5cmKLReP0IQDs3BILiUA6lYgf1qcCE+zLqI/jICPX+bcnVcp4MoP1ONFbSUB
WtUPXa9/HeweEJm0BMTcddm66XyQS2pLQXXr1yZE7SGdKNJhYoQD+yAdvMNDDS1ZPBxj9qFzZ9vk
KMAGuIJv6jZOtmQDaAt++xMte7s3PydFd79UWjIOi/SqrWUr6YOxWmoOuvfrhVnlWq3s6Ry57xjs
YnpgNWv0Kgyo9sSShtkF53QiO2BvImUbS9tJUpd10Zi9jtmutnu0bYh0Uwqj+xoBKWY7pYm+D0Hu
/NkcXZzJoVqhjHRgqrMchSbmFD/ZoY3SJJkWBaL5BmWV3VfujcHW0ABnGEzt4tmKCF/yaDnYW4ri
VLk6CmJo2toRpnYd+mNj1oc72eMUvDu1u36UmvogK2iCsjh5vUCrVlAf7mRBooWb61k+DqS7A2Wo
eZtZB47tGa0o6f2QwyaZjUb8CLD8yIlPEcpYCxYvHsqtw83lVONrkdX6Y6PHOzQyo66cytBBNfw0
9854JO1S5G83bbzLTO+nTR6DI9EaxuOipnp3Jm1K4Pqi8LqK0WL702apZqcQtVQD6OZrH43lysCp
wZY2z8wLrE2TJPqWtuVxDEJNWiotGdNeWhnbVWd+whOanhXNWCIrLpz9IAT61eRyrGwbKOJluiyz
Du3dyxIMC5/Rr9niKTAMtgZSUHSUKb7xuWDvjh2XqGIW9/Kicd9R6VrcyclT2iu5CnaTK1FNV0Lb
5kN8W1KcJ5CrOENSXtDc0J+qkAd7pwf3d+409RsNGkjrFlklabQbOZhRfZWBC6K5sxNoVl2RCRkr
XxXv4RpkHGg123duFQ39eRrtajm1p4c0/cnpsSocVBlGYS4LROSDWZYLqOctaSsxyxKQXxQUJe7z
ak1aYExoSPYhk6zSUoBnn9cCpzWP9YtOOfrNbHZPlGsihy7Az0R3wU92q3JcAoH0d4mhcljkJWN4
Q4Gya5Exn0lWLK1JdBRxArmUljTgYPgvUIKguP9m0XteeWcBztC/atszTioGWdSSMuvXGIHXRWcb
RdLVHw5rtd0jxgPYa5vjmADMNUTVkoJ4wAmpZ2yXdY9TL4GHOorn2mlC91HTTp8jlvmlbLft53o4
mBoHlfvEx68iAqt0ZWX6U5azxYzkU6QzIGAl6JMc0Gc6SIxNF8RxlxpPUg4Y5BRwApfaxDke8NbE
gZYsrswD2ZMpOf20x446P4Ol0EBNuuXXpal99aaq2uY2+FqTJi4u+RD8SaRZms7/TvtMXGbU4h6K
Nsq2syjKbwXAxsjAKBvUlZaJ+5RVDHUMbaavSXELbcegSba7/KPQCTIr77YbXEMXVaOfZllKY5bf
DKArfq9B0b41gTC995JJfLOsb0SYqhuhvtWleBIi/FXsxNVVjCChRJ2mIL+IKUgrY5O40fGLa8sQ
7LkMbeA66zrUyLPrDL/n/5D9f7EDZBpARepaAzCnYK6OEgu0k9Jd1bVaE0R4zv0SLUjGcgvGq8pV
S3dkWv67L92vrw+t0B6mY9wlQKCua/6FZsAO419CKUOW5jojmdKKQYDM6Fe7okGW8yEK2ckSRkPo
SPVoo/Ubet7OeouzZkBIc2PL0fR2yLzwEuCvj1ecyDi1bZ+84Q0ZbYz04Bf6d6HX46UWwN3QxRyA
y0geMA5f6MXgXx25Y40X4LA0wM0R1hrkLkAxrDOgGDoJyhiyov49ifEi8gv0YWUg2124QM0DtVR3
iPHOfed0w0v0WFP+mbUveYDbTJMaKZp4NfsyhY65KyO8chBW3QiogrcaXNeEUkeDK+9cRtKkJ1oq
B/KfwRC6ZsCO2Hue7BRx3wxLa95RRRkdPDbZK1rSEEVjvI6rudlbuQOS8n9zMEdLW81ahE76WHeP
4FK5EC+kooMUqd6ugIFS7RfCSMkxSbbspy3J28rWAKy0y0GjRc1ONCCfhlcunuUnWtrOYOzAdBr5
1PsEGJv8TTq0dYK64FoHnbcyjqsWSbMFPpRH02WsURHsjiV/i4w83tmoQTw5aa6DswjYcJURepeh
xR0MFR7BHw1K5TxwL/zN9OxsmGb33RWiXgfS3dC7q3uGpsCzDrLwjRa03iWOMlBvSnQ9oFGzLfWJ
ChE5L2o2a02wIdl4mymtmv27nQiLfmPMLqC5meujvS3at3N6mVhqnGmYUxf/LqTyuhVNSUh2upVf
lMhCac2ZpW58HgEVIhuLB9FvrGw2gfUj2MWcndIPhF3tqK/YQQUbEnwS1lH2JZPs5kDutR2UvpNo
1c6deLGOGrBcLPlClYU0c43tnSBYcpBLIlJmHd0l13jLTpJdYYqn/5KdLJH8oXhk54UN/tU07eXR
guhyts5Hl+E1Hb+oMgfB3TpDXnujNR73gWYVvNFgjzl+BX3h7L0IZ/Yk0+foUOJtHLSaMKs13r5M
ogSAqQzSANX/YOsMQdnM43UQ2vMSVAXgZX0N2jpV8MZlefBo2MUe3bJv/TihfthtOtBDCHtZqowz
6nAXkUpTSyc9KcPzryKKgwQzMtc3p9CRiWwZlhxU1voWY3G4fQ6qOSazWwww1QB7A/fM1SxRZBqQ
o5xqO0209TLt0U7VCnHMY2tE0zRMCgKWoameVrEG5p+fjuRCA8nqn84kSkygMOL/p70ZehBWpKgI
P2lgDvT2am3XadueaV06oLicKxeMCTCkwRm0iq+V9aOG1qQu3GLY6XPzrorEDEm4ChiYXh7cp9jp
yJoxUoNIpztqs/V0V0xGU113QUsrramirCNWVrQvoa6YgbBMFpiRnStntFTxHxQfXcM1f7vulkfw
uG4diZggHM3ZjbJ1jhre0Hc8bNPZmJcmOGqWC0Sbnu1qWvrnyJYGA9zMANrT7uQUEj8doDDJkDSo
kHQFCjlO8RIS5BQNSj/LincnVsTanpjGdRt1SGbmvRbx3INRw0ETXQ/qB1KmMxpvnSAKNqSt2rE7
DnnvrEg75onxCrL33aKU/qXGQJjO3VeiLadoieSoeIhmMF2skP1CZ2XSn0YU955o1sgl19J4B26m
C8lbs723eJA9uP6/hlP+/3jZSmgRfbp/tKV/hNI+fGKlMGZLX4uMO2uLo/hintAeIPuyaDBj2Yel
S5S4Zd1Ui8ldAxcpWqCSFnhynkwXuTSqFwa++6YZ3O7b7OEYTuRWhFeQIn9VFuaQgoSmnQ6OQPOp
FTlF4psGcps4Ftw5SQ9oNnCCT1uaMtT4oL3bTs60BLL9YselHQdxzMYcihYFsgDXRf5mXo0WOhS5
BNwtGMNxBmloTTNrBrpjgzr2jR0CeGKVoYBoSE3UTQONFGzXG6Hn9pcUmaJD7qGKcRDF9B1HnRuO
dP6XqU/GQ4A2EiX3pHyQcrJ3k6H1YzspdnSS3lTuDhj28dNykt6iFN03ytzceOD6As8ey6ajleVf
eTSGzaYVfGfo/D+tgyB1tllTWqu7Ni1q4sJTAzniDntdnmM/SksaliYu6vaideyGn6rasw9OPNgv
uiS21mpgXkZNhwYwO+QrkuEFy97W+RStya7NE9Bgo8k9Wtuubm8riwfJpgmKfdqW1fmDWIuo7/Do
fog1BXm+vXZROV5lr1hf4JkaxGV/smr0y285ULHWDb6dNQldqfFS070auZYAMdDideervOwIf87r
LmJosUMB42T7Ogm9fe1qEYLByjJ8QL61r6Rgs2BPNlotSVQZGZ5VWipwBJZYqGm52Q2hYHvUNRUr
CqUUALbbZV6TPoEUWvaBhVm4QWGr4QOFHLG4VbGn0mP+EjpOtPYVbwj9ysV7zj6MPQAmEt31iLQi
jrU642TJXv/UdgDf1MyDTzKtlCgAi7ovUeT9KKW1ADg9sDi6wacYJBtYAc+wr9nPW2+t4XVhmgQK
DTqkoiV0abLq7CnZaU4yPsn09BPNSGujbW0VcvEC3Ghwbhdhtjc6YHCh3mtI1olnm+tOM7MdqdO+
Tt6dQDvj6KJ9IlESAjwmqKwt6UhU8SLb2xVeeJTTQ6AyzWZg4MzOtuFZvyk9HT31PQ+M99Ll46kx
f3Nx3COOd2Uecy3+jrqObb04d8RRlZxgP9RjazaieIgqTahoxAFvQo5aLhSnUEQv/rqISEtyIwrq
48+tr1cNeDPDkW+KEtvIC50dMMHDcSnPXYp3Y1De4c0v/6qOdFE1nyQ7o+Df65HZ6M5wu+mod2nm
V6bQ13ZZoaa4LvrgFIYepsZkOVdBgA94Ym6KQmf8pk2BHONiQ7L/8CFzkiZNuJjf2fyLzy062VAY
UWRf0sCodx2Oj880ZK0/zIydXB2QMXj/5Nm5l4OIsmbe9nmQb+PWjFd1ULegnpZ+i0qzAWFWTGjY
IadFSPopLbzER+C5HNnpLhppyZpmaInPt3PjglhBXvHOt3ScZpXbk7PhwJ7O/QB43HhYAZhwrHWx
9UjoSuEy9fBOcoiNHmzpDMewIdf7M06WUENDTrN0WtYcyEQnbgMaCViBK6ecmpMANicarDADCgCa
fboQDOZKDVwUJKR1YAGhnFZOyenO4G5KAWKUlm8ongo/WQHIpYovtcRWs1mBmg0k09mZ1qhBi1cd
2oi2MyGxkSYnDDcjSCzA9vLnOxlNlxjK3dJDY0saGkih6xOwc6o82yZopsD/TJuhQTxmNqDu8PCP
tRTpEJxM1ueaWrcLqe+lfjTBfmL3KDuo13oF+kZX/xO1NewLWNFnfy7m4DkoRHRwCzQYT6ZbvJR1
CzgSnGT+Zkzs98gUzt/xC0+n4W8zne58baToH32LGG29AGgZ/OvJZtIAgZke6E4yFw36XvD8b1Fu
t2orFKvSkgat7VBIQNPCfEcha7TyLBH6akNJm72PlnHTO2tNGqual8VOlsrIwplrTUifR9+FZZVP
XJve9dEDOqgxo1DOGe3sUNvI5BZ4lOEhgUom0k6gJQDGUZEfagC9XmanXXyNycAhqC61mSHyAyWA
R6lVvh9FltclWxrIgvzjLn9hE3rX1GtBj07QzDfa4eg1pra0fi+vCsrGCGe+c4bq3TH3aK2anlMv
ArzFLPucqsyctzYO7VakIRlBVtCSF+Br4HiK7EixIFqgtyV4Ev0+nZvKXNwWY9f9JdQN+MLAJvzn
F417b+FPmmZuqw5MflpwSWc9++ZVfbzPc8fcUuq0qT+RGDx/aAiV1iQOtYtrZNm3yjXjfdgNaFnL
xI+qafUNZ07zTkPXj09CK6cnWtXgaTvbsXkJuxbZq7FPo41y6PS0fedmf+cABoBkxXHWsZrMz2Ou
m78z0Pr5IAIaz2HbTc/2OOrrZqiyH2P8hc2p+Xtoo5RSS2HgVsCXcRI92Nry7kKDPibtMqMlNjTN
aZaDWvaAad2n0XwgOVmQ8mH5EM6oTdzQHkKRTWwllyKJ/ygAOOdT4Z+q9HuoCASzuIZXzThc7MgY
1XCyWOdWbRiElgYcOEf45ZDgHVtpVDCKQzZAum7PNk7Le0O8EzC+mwkdvfvXFRv/wt8x35ZmNL/o
tg3Okcxj23oohvOyzFlvPlf5y51F7ISA93DE1YE0cw3gYXBYd6s7Q1H3sgu4j/w0j1oc5w42mmCd
otwua8DH/8XjOD5cl79euSqZ+Wy5oEC1ppe26Vo0KnIboDS48jWeXV0vio3B/BL1+d/GqGmcrwGi
q+3VhoxmtHvTRIs3XtoDsnzqTitlxCoNKtrULVNSLQ4POz/ltMqAL42aDSfykZsLhudKjL/3LEAr
QOFhh5TIL84E0XvjO9O8aBwyLH4aojsFiTQt/pKD/RbgZjV6MSxRu+cIpBbrBKBha2br7plkixpZ
ENmGYZRgx8lPpCURmQyjg64LmpLQNdhpZnN2UHZ3Jv94pTbMEMaQH4RsqqwtDykrTjiFz84AnsoM
TZwiuxWn2TTFaZQDzWggReHmcbFS6wcXsvlIliaZufK0ovf/574fxSOZCgXYwHil1dO8p3fybpze
xzzAgap8Q19e4Ok9HXxb73gFY/sau8MzN9o1toXT0WSV/VvQVHu31xqgvendm+sWb4SAPXtudtC6
RF+grkH94SxOgM4DELZdPzjlWS9OSZhYOF1F7YSBnONmLKrCpyUNo1RE8W/AfItfqhn9VysbGGSL
2bLuh8vkVM0REMAzA8B4HAGTFEOcFin6U6pmQzIajIwX4I+V6hk1NFfzO89qaOBeWYAkIatFRVIV
b9GT0KAoltVroOMZf497z3p1cVt/tkxtTavKLOxXmoHG6zVDlvWUjQyQT2hkY2vuhcXWiBKsW7zV
77MErSJkrUJ1k/CNfjDbjYxQssA+kbJmZftk6NWpBBfshGTDJ5vb5WlARs0nFFcpB3NH+smUck8m
EIgDJRq8l2yykk+gEoO3iQ5ugoM1dWeJkzv9o30p46j44zCh7vn/UPZdy43jXLdPxCrmcEsqB2e3
7b5hTU/PMAcwE09/FjbVhlrj/ur8NyxiJ8qyJBLA2mvhtxa0Y7/ovK/ovZU0AclF2FdobsZK6xXb
98LxvTB/S58sQrZ+AFXjTboVe6+uxu1D0UNycRhmBkoB9MGjFwZDcWjqFyzV1480iApsOQ/FMAOj
CR8lsbxnQd61lySyRd6zrugfISRW74HYBtNSPPDl7VM9HbRhI38xRwgnjlp9sVu6eXbyjL/owv57
fFk02Ytq+cQ6hzvxGLB5mjdEYEe2xDUg1QXVZn/hqSOPE9WB7lXT3WIDsdsYlJU5b4jabgnRhkse
lYnd/Ec6QRHCSqEu0QlyaZr20qGb2nJdWQ5bZ6k+ZHjUbGK/x6PVgdwGnhKfho2cJv/vGrKukemY
lbUJ9vdK/qBhMh1aZX+WChSfJhKSmAXaQ5gaa+rRAQEoCNmxYXtr+kz8vRYlUhnK/qyla+Gw6pIy
X+nUmzsJWFEm2nnTPmnxu12CTEgMybHE/Hl8k4P7duF7bQwiWwPU/a2LXz1NnKEzaz64GXP2uTj7
yvt/iqPKVIXqDUPU+B3Wt5bHmtsnnBBrVNjF88DMJm6rf3yOojilQIe3fCaiDBrKtIZlHNQRo7O+
vZLMo1oUIyt89cxlgK7MT/ALhSlG90SfV/rkQl8PmvL4cC+fa7KZRQ0lM/Fppg8yHYownLE2iE+9
tNH3QeRS1lIA23t+hFuSrmfQiONJCCpHwaYjqDbjqgZCPuXxEY/M1RtkcX3i0GSRPe0UTTXXy9Cp
X7rQrJZ0yGRewmQ6T7T6rW0B83bTQNfTDNp3jnGaVG75Vq4Yb+AkU9at43TYkcEefx45ie/mAx7W
PIN906P3GZIub1k0G6ekN66THE3ttv08FmsXOxLZuUgd4w40205ghKx4R3PuhzGZ2r81IJdu1Ua+
G6XPsVe1HzHmuAEwHtFTnLrqJpp0BV2BFVhp07qChI0ZPco6Bes+qqHSZR3HhYyNq7cfRloHNivC
GJitDMRFlWnt8YQzv3dlG/SdEgEVodZnSE3Z4ilqfi8yNq80NbL3uGPErxeMDzfMYGRCPV3J2N4G
D/oREvSQGHC1egrSYvyHY665j+wu27KJe8/WPJULqXObJoELNuIfoQoMVGfr5r2Z1R4ghMV1LAdb
31/QfgFnU9IFCrW0Y3JigZ627AJPjJfmpdk1Qug1AzKnqiCwNOIZWj2AjSo8W1euNj0REPRzVJi9
94x2qGAGL0GNH3dNSKZhkNkuf7F4p7/y6oE8qpCRwqDRoekTQ/DbbzTFDpg1dn8V4OYHYabzU8mU
xM+0YnzBm2pvutaG7C8ErO8pljNliXVa3V5iYzWL8OkZzewMIU8GCWC00nToYGj7RtlH82dPjezN
oRB7VrX10IMtjoZL4NKCs5x/1iA/Ha6adWQNU4dMCyajG3pNzDDv4zJ03txQy9eK7WgnxY3BMwQG
bmxZKOYb1lUfiI77MxQdm5dQ1fF8bJIW9yVzoKVtYLdAdvyV3Cjv0GIDPpUaWxLUBVjXPPItEC7v
Ka4IB3QGGmoLjeFUXXLJQbkjcmPRcZh7Y+0PA/anifQaPRzJdtCBDuHYLIrXNA57HWSimGtAzgqH
WPB3a2mUbMmxUGm3doq+rLzLRs9nJlsJbPRC4LKwuHQci42dURBo+srx54aXWKxPmuFYbKgCFQxL
Y3e5yFzaz9C9sY7yMCvlwZ2jeSdNdGaF1nWYtGlDgjZscit9cVBApHKVS/bSzt8TvMcj8GoWeFg7
b3bOIETfqGoWH2nUCJPh2oAyqh2a4nsHzZRgtQVbapJ4ztkGQPc8pXxJWUaWanIsaBrrqjbLhXM1
NzHZXKhWOQuhmAnaoSsbUZqNEwi5nbBOAhouZKx6+ouwVZxBGgLsu8gdzLY8F8a4xyN0vUqHBN9w
r84xyxfjakrQ/x/zZFUoQ+SwTeSdW2zcqntTS+NT28RQzbLduV7NkV4F/3FRVFZ8qA5ma0v0kHTx
CbuLmbov1OpXIhUCNiHAfWKTWPW4GsDoex64ORzxrAFhxdzOvzmFsQhDG0a5r9Vx+qDQ3jPcc9sP
l9C6KItvkaXK0E5r549pyC5VZWhSqsW30LwKtdVwugp1qvav1ivVHTdzrOfU9fxe9aa1Soy639Mw
88ZV5hbDK5sg/hFlQAqRvRBh6Rj3e9JBEWFaYvdL2ADCOJ/shjffVis+q4UpqnmJDeZf6IAGWVOD
8c5VMuvUJS9TbxnnQRzojA76lJrnPgI0NsIDm3/raIZLMBvxRTPahm0pQ8k0EO9RtKb3VL3/jKUI
8i22BrqxVH25GNgkLsseZZxjDwdi3od8xJMzVBXxynDAZdBTl6XYV6Gx2qv4oWC6vr6JkUMmqpSo
QrlFM4BFRdaiM2VO7gFj6XcDbv14BBG7pctyZ1qA9EKHnNGC+aONUny3sQg+Rvri8SpeuHvKWdI/
cxYP5RRYYO18ysEGWQDy9dw609YsuT9TojxKuicq9mlbXonDvXhTuVa3HqBLdKBDN3ROiTaHX2M7
H7CqBI6DxU0OGmJlbG9HHHOlz1iyU4K03daTpSLVsa+vJEsn0tN9Fid361b7dGqinSwzWYq9V1ts
+tK8T0zmOEjlXa4pR5rasaqs7tw5PdCIDqpix5smHvVVFwOqGExIAH3gdULPoOucgnNP/OwagN41
yymN6QCmFfsoh3TWVal9nA1tWJu2fsm4So70srpYFTQgYRcWCGiriYd1Bkzgmk1N96QJfOMcm49c
HSGmLEwFaFXO7ZTfQyYdS8NVA9R6IhIo9ouEycDKvUiQAV8lgap8uQqF0VWMrrxf4JOOeFl0lakF
lMewogoPgGChIyo6BeivLdeTn2Sa0N6O73yinb4aUiyLoiW2y8N5lasVnmktsH97Xhqt6Y6cijsy
3ZZDPOutwJGhrMgm79fkkBkUTCE3pf7oGLGcfZ/2sT/WRXEsK7zXWNTM0iDBg9NqRhPVKedxdcI0
oTolcVRYe2cYzUOig21DeMkR18DEPlGeZjeXvLaKI+3MM0FAwcvVLVNnAoXKfW1U4GvD/W0hFpd8
nfmcMF/XQJAqST8lYadXDEsuJeiWY+0aU3mRl6CzyM6x5W4p3oaGyyWo3O/Xpvvtck8mL+XdXJsc
FPj7te0M4rvL33ZzOcpYrvl5uator8KikxJCznZpQnKzYtfZbrdbhtRpdNVK5EJ7C2o3otNosd62
IpHrswh56fCfbqdGm0Dxmkx/NaJriA4tUDCcRcki+0EmUriAAruCXpE2v9LPIAeFVCDYpSwpO4I/
CtQORuFsjBm0LuWc2RuiTSQCReJOzPu/sIWqLTyL5IsmPuw4pl9+Z+hFsQadHSAJbYO5AY1td8mg
YPCB/MASanEwxu6VEEGhjW2Q2WTJiXMvfcZc45UQRDf2sWq+tIt4qtMZ2CqRdUT8V/Uza/jSLurk
kMu9y1jXoEfHUXZGnXcB8eMZVto9OBCViSAYgj5OSzljehTdD0Ipd6rjaAXK4WhHsU2ZRvvKi7qA
vJSqQlKLnHSYOIi2y+mvWHPyQBW/jnQoqi4ArXPxUIufyGni7DB7Xul39BvpOq4ZVGVcb3/P6C0t
XzIME83rvGxBra9Md6mLVpVqrrHlKM4cYYtUrGepBiRj6Yzi6Owr7x/jWkU5q2NSh8DpTPk/JZTx
TnQYq1Dd5VF7pNHc2xNEQT+9ZCycODsxod5Iw7zX1Z3Nu+ONPSvTO8ylXmvPSp/qqnW2Y6LUwTIU
NjuqxyAZVfRZ8zx7IkdXaAc0ODpnGoVuyO4crITIJCqkmGDAlUk3hUDZJ/BJQxQ0aMSD5k3z1Ipe
3cnENi2DetYhxZb/iwI26Q0opV10ymAYebg7uTX/oBElZGzywVPCnlzRB2yx5Do90WxrA2Ijd2V3
swZYUGjZbDOjReYgJ16N2qlgNOtLdFRi0kaOhWaTTpf52+8snA0WjXysj1xSKERDH5MfGoO57Q27
XbEej7943u3iNeglW9ytWmultQMmleSn8TgPQwwuGHCHDkwH9VDvBQ50xO4gDAkCf3PKjZUTcy9g
nVve9dFU3eFhvA8uGCxbgQ6gAFwssIq5iILZApqYbAPktaHCI6AZiaU4q6SKLtHkJocb5h1b0akH
eHJqF/mSTCaKkwcTYqyQdGkxVQLqa3IUSHnWILvEdOoXwIs8EstFwysoGI27prbxMvm4oMduY6A8
jsn30sBTx0Db/AlPLeHVTQt0TDew9EvwNWBXEAiV0bKgRHGTF1Qv5QqLeyiDYmuojmC9141mHwKg
WH8iGT2Oz8mWjNSgTDY6kw7Z6kwOF0ROSwboYlCG3DL6j2XIoerjbPkyeumZ/nPJUenu3T5+r2qD
/9MlPgNrxj+Wi/bxMK/T16Yv7DU2v5pTBxbPo2nF6cYDyOwltsGjRUnzv14VKUtOPrrJq1lCjyOM
xvLXP8Vw+yu4Xt5g2aMZe4gW/YIC0tntv1Ua6eOxoPw+k28+MnJYz4Fu4qmHPv9JOYZbsPJF/jKk
74ijYXfXhEyNv3xnlq+PiCSjxlWh5SjGQ1tE/jKWSZcvFn5hse3frMPQxJTLCZUBzF0NBwwPogPL
lIemQcvMye6AHWiFn4x0eBoS/CATQIqgV4SSyrjmrV207kPZElgJiZy6GVIGgbHobBkS9IFO40zA
uqocsPISzXq3AC8qa6isOELVbnkXNBVYrDp1nA29H5b4TdEUHmk+efQwdjeR7aFP2DKhKon9Zxe9
4MJPoZR0VYPnDWSjxW+QTFeZg/3ERdWgxALRaqGlVwSrPaQ8qnPYrBeThx51sYgfwgFV+w3YYmf/
ykgpdJiVBrujRa1sFl58MhI5ftyoVFHGllOkC+7otNmMSg+hGKDzXGBBnA7gVh1bj2c643lUXA1D
q/dL1hhHVURQ2E0sXkO/zZj1N9kp/auSow4CLy+0e6Csf11wcFzczORYXMycVeMoTXQmXxM2AUKo
gGDzwTJnD4zfuWAthj7EaeD4f85T3NnfO3FKYxmEtfPG/Rff9SJQeixVyUU9ufhXOVm3wvJAEpAN
N7/LMuDNgiCnZUCZR2eUXICHfEmeC8U5cPOdli3kcga2jbH4kWfuwU0qbS8dN3GQLWWbQsd3SzqW
xQ85HnXvADUodS9NdZMESaF6WJDC14e+NMt34eob4uIbu8+GarXYBOqIzuTwCuB48/2kmKuymmKA
ZGMuwZiKMklZ+5ddiZnX8QJ8sWLM0Ta3cJbGU6swIPwKb4Awtkptf4V24ckMeQw0LqcrwG4gCtFA
TLbj6ormBzWp35nOUAdFgf4RMkrRvcQDltFVMXm60h8U2oX2Z4ZdgireJ1aCz9JLVaoV52qNW25r
rRcjxYiKSmP1+8siV6vP07L8ejXDU3Qr4B5WKxabnFiaWdesbQDgg9spI41FHvgk7ePinXtQnxvp
tEJXMHDtBVMDhv2cTdfgcZ8ORa8Wx6bNn8LJUT2fbFbav1UhSBdkWI3CGzfEO1XPVvewBCsOhE40
5Z5MFEtXwF9Zo2kaF6SrojNvuQJFSLu4SjYo43IVSOsc8sHUzo2L54k66dOdycfwMVWy8NHENN2I
0INOpr5K2gfMS3xdBJAJtOH8AORV7IdAFKZApKo5ODXHdkVuOtS/F14cKAyBdvwgiVJD07UP2lD4
5CtaJ7rzTOhsCrDhAk808cDFWzSHJekn1HEuU5CAGPUPsi1xhGi0DbSKAhaPSaiosKQQrjGF6BmV
uYFEUqkxLX8Yrpdvxi7HqqYz5Eer6SGRAFgVHQiDNWYMQCzCZA2ueRvSEcqOoinwixBZSlamMHvu
0AU/TP4gtFPCTFPVA1eGdD2NIMxz+pSrB6A2SrwqyN63YTP5WHZvzlOiJMPKYf27nWfJbgksDC1d
J2ws8HEtdBX/ozpb2Vr03AAF7yssgViEqZuPoZ1DfQzCb8AZ/bLZkzsHvQm1gmGOsOAzYJ4IKo++
O1AKHYqy3OLdae5oxAqDP4TOKw2oEFoD2CkpleUqZHJKzdjV4vJx8+tSQJFeLi9Lg5qIB9xof12e
MQMfL+wCLZenWo2Sb83RdM6X77KR8B0R89OB+Pt1A1xvbQLBHrK1pHIpY2QgnS0iAZRYakATg3zm
kijFALwW3SUsb+udnSrY32urt5y7IOYcGwukrNgpj7jlbYZYA1RbDMOsLYPcy8HRKYbYZD14RtI+
WZWrP5foV2qmsn7LYt6dHKwkLjWAXQiB9HYKrLqq2utoho9hnkC9VRzA32VCfRWHoVH3/dDnR2mi
iGJo1c2Qg5jcagb0OMq0zwwnSQZ0lZcxh1oas8BSgQ2XO8u2hrsx3tiQeT3TgA7km/Re2UFg6V1G
TgYDvMpRsRbo5ZDSIg+e4EDAG0bFv/3gFDtQHYOe91fhuDRAWP95qf9deDDdfVu291CGzrj3rWka
9mCX6cvcaco3r07sw2jVXRDrSfSmqKAM0tE0tiHv1Np90CaxcSCvNjovowUqIXLaPgft8jcdCOsH
p8uXem1vWYe66P9TL1eH6ZTo9g+01aOngA9o9+mzsg4M9ICj30M0KCyuHN2t3mjUR1e0M1Cjg+Jx
ENzReDml9AHTwcBU8pk/zWXL/LrPINlQFCVoA2NIRX0eciD17wb32akU70zmUljIHE6hC6LUZNqA
0ATiVGSsAO5ER8ivSmRb3Hb10mLOfSYTlUoU9AjwCI1ultSuuKGsvhnW49BvBmb9MAR39UJ3vfBh
35Yoe5CGTMMUB5rZCS2ehpeiBb88NeLAyRgaeAWaHYMlw7JDcB5++ikc8IyoWzJpXL3PI6SYAO2o
TmS4jVoSLA+KXFSV/HQ9qszR+IQ1MLtYq1hlUv0Mrcg+A6Hkhp7yzbmCCBLNAiL0qyye25nEMOkW
1Oq0auPI+QEZmzypl0KLR9ZIIj7uWw4aVkAv2JiJdfrBOApJMQhe4wwg2MsZpq4h88lYNgZwBRnI
tmUgOegQizw5pJC8R7fekhzn2GmaEn6mEKp/VfrL61VKg0ubA3punRCtGcuY8hm56BpbrIoVmAhW
wAMeqwLStX41mE9DZ0xgpWDVXeEo5d3Y4wfQb6wPuzQAyxEm1qvVnd528T4cLSuI4rlbN4LrPy4t
gZ3rvwnywP2Ah1Fpr7X5Yu8+7SpagSi+gITZfqzsdv2Idpj4mU2VeUqQAMK2+JkO08DB0zaDc5+G
lYjIEEHxgBXtZ+wY+xCqTxdutAY0+efWNK+H5CWqNPKmkMa+Cs5/H5K3FXgZhqeIM+WWFrqtQOmJ
jshmek+rqX7gcai+YHa36tB091Ym4XAMDYtB7g5DqHUU67hz213YmcabPbbvBXMvSXPLhRKM8YaF
vxHykVMEFM2kbBtebQohIohtqOicCklCGspDaRct2L4uYRPokUaf4iiD4ihEB4Rf5jNiCZVVkhz9
dipC0NoQ7kt0i4Si4U4ewFh4GWpFNwZm02or8kqHHHITij9s/vFVurShs3TEW1NoK08UzzrVOKFF
igkOaCZUUOlsxM19Yw3O5AMOOmENWQipkofG0k02S8SQYykjalGIGymXChbJrJYGs4LEnpxNnk97
ovqL0Y2rxJn+MWiQjo5d07nvINGza5xi2oVgrHoo4kwLANnqv3sAVxCpoALFKTud9Q/A27wgs1L3
3phiYOtDIQvaO8qmhErVN4jN3QP4VfyNXkLwH4J/48n2qgLKh6qymUN8TWJXvccTYH+v1CMWhehN
0HP1aExD4BIztfyj68Hlxwio2eXdoL93+bMmDwzbIkW+B0vyZwpVaUgdgon6sgzX0u5khJOPn4L6
3kuy3E/6ZH5n1aBB9zipdonnze8QQTzgF4E/c9up7vs4Br0ioATvRlZD8B2olh0NvwijdBanlzAq
nkOY0UmFSIi46FItnH6qRI9i2vMjcBR6/coMO/f1AjMQoIyPozNb9/g3KHcO5wb6AdGZZJZYoICE
nHVf96lyp3NwGYQ+yOSsZ+hPFY8WWKRa7pjPZMq6ovYNfSqPZEu1VNuaQMetZIKtxisuSFXo4PEa
EgEaekmK7K0ZnSyoQrx9W1vpjDWNPSWr7tA1W92NeQJBVdyu11K2I7cZ2GVaIwYTmPgEL+TlxDsO
8UfNL6GBuVmMS4B0Qf8Y2/TiC0E2OlgsGo4XJlRw/6uQkY/THlzzYsWK8co8p2KJig5Kgb3eyjtJ
c0zijbYXVdsxBR+MjL3Jj8Fr79vAg21iUY6RmCNF0zgu7+di9k4yn8w05I5VbvGHop0cOE6rmY91
N2r3plEUQZzy4m8268HoZuX3LrHK2whMTuJdmmV8NRdjssNmFuCVAmjYV0qyq5p6XoGa1rgagm7X
eMV23sVrlepl2OmQZbvJJe842N4WspQlY+ka2ksKpoLt9SHMY2M3xva3G7uMLdCZDObU7qhWBkSU
ZJzm6kOQi8LSRmeUGxUobOnGVWFZE7OQItB7d15f1nPFRgktVxq5vtPV6EMua5JdOvM0/aARPd7Q
Ge2zYJ1e2wnn8hQ0pvrmghRT0Cy0qKPlVgNwh95O0CiCUvkys1omTeS5mVTJ4TK9kolScC2cUicA
N22LT09uPeQ8f7Wx1vOWgJZzF7VFuMq5DqAwlJCCtnOSI3lnoHF43KYvf0qCJKX5lGlQ/qrGfDvZ
rRYsFD49y030xmfxNhOEP8Tjwzl786BjdiQGn8W+rlrLAdsXKH3mrgHTZhe+LhXUsv6tYo2nkqDs
ZnDSE2lQ2gxvdjSZRyoErIO6LdEt5htZEgHfWKc7DYoMd8bvh6qtA0wKppO0qzVk3FMHM/6ce9sb
Ow2hopZsCzBT+TSkBKcpTM1nrIpW6LU1VmQktzs53R0NC6b8G49Turux0zBVq8DNvcsrka/Vdt2r
VyLtlNRAmWVTRT9NywT90SfdDPNU+zy4xhqd3Rdld3JauXmKzKk+DY4JZXhQ+k1Brg9oNRVxSzCe
rLdUbonJLWafW8VcU4HF5qBMaKCM3sxsP7X9X8vm7+9bw2BnVlcpg4iC3B/u5hJ7yHI80p4yZWMp
/BIOVcbxeJHl6av6GfNO7WU0qv6Ap0mwXomhMSbTfVm20H7GqHJ67cWGNrw2q0t41nTvtTsBbiZc
qcOmwG6ceA+OHe0Fd5h+M3lJtyZvF0f/KZ2jdJiYKhaiPMz8UTZNB/6kdKa+VVzjUT4qyUcracs7
wNNzY0y3ZKNnqJs4BzPl3exoSyV6UotJ60zGebMZ+2ieTrcZljt6QexFSAKDu+Eq86CAuiAJrISf
hjwzzwQkqJSoPzlm+KITx9xXwbGyg7bzibklmpbFgecJ2o9BdQHJcVBHrKQHC+KXGKdiO/Svg1i3
96Y7aW9bHUTLjfu0FMHGdKX7rthhvilFRaH0NawrjeVQzful8k1nCzd+4XnqdorL78SKf0W632gW
mAemQmc/tNrk/lzWRoBfiXzLBHyADmadgefGac+YDWZPplXZkBcE92TL0EGkYtqxK3MNi6U0zmco
+lEBzYrB2PGH5NEo201q8gxE6YBFhEnUH1vttHyOyUQf5tsxwR8o2Gqu4BFkthoDUo3W+CjfQ7PL
6u2MhQn/5s2l96ziA9Q1AWXeUAaFyP8Q/owurovlH0nmJYp5eIIQJcm2/HPoVG0q4BDaxNpMHVAC
VV67QFhgRcUYzX+zSluZoOz7e7Ch5YElT7SJh9xbj7WrnQx8BEGj2mfbJg/NR881GhCh2c33Eumu
SLcK/TY91TtvbTea4c8eyKdH8NFvZ6wQn+ms7JUE2iCgYKSzWXjp7Euv1j4r4YCHdAEFZwQRJzw4
1vOaFaAxyYqM5AaHgIMmtwGcRt2IXVZzPl+ZKITSDNaBG0gAyLsRWj556wxBQUz5AFeiWb90CgA/
BNWx50Gq5GqMdrp+G6Zm4c8ONHFVcYgFGS8dyHsVLbPdtBtPUZEFkcATJuLAwe90TiEybgjkPwCu
7T2dfdopiuKlvQD/I41knZbj11rYyTSP6BRGD9ilNhTV56AxZ2UlJ5d0JuekPMTCN/hdsBt3MwuV
89MMe6HrCcCp4I8TXwqWcfJypT4dra40Nj27z+tkvAMgXVOP+dybK6CQ8b8i3D7h/Xt1fIXki7mT
6H6yLxFjb2ynYvpXxl/1B8TevKQutlIBeUxu5vsWKEnIk0JlWqxXEP2EaYHvP9GhHE42isC897Dw
TdQVKP3zbMwAZ8R6x6eXuCkogSJkPvSbscO9dLFPWNpYSbq8FvsLEFoFuq4CD8QnqR5L9TYBC9Av
vj06S+YHa7CaQzjhrhWQqaf09DMO+5GWt4sh47a39CTQxD6z8XlwxWYxVCKwlwFcBY3IqYptaho6
aY1NZJAumsDiY5VMxlCgrEcOrrEXtWmbnSxwEwaCEy4vdhMmY3MA7JcLJoWZBCnHd4xoVXXMYlZN
mYFia2qs5yGN+5PK45+45YExWRwgNrmrY3RbRYK3NY4y8zY+OYNaPl5BvUc9gL1pfjejZ73x6re8
0puTwibMb4R5mKD7CTH3S5TTPgNaJVrm+GkEKQbkrfcFm7CiVefxs6kq2RqTd3dNNi/O2JNn7gYD
PVJBxl10Ow4TWrj82tLTV2ysN26GnzhmOgcNRGbHAaq8G5P3xSOk4LxA6abhrWfjv1U/Wj8jpQ2q
uEc/k+HW+IVJlB/xhC7KMs3C1ypi4LmaVfdenzyofHxREnN0SFOIksBfypJzzOpzacfVOpryZt2z
pDtOvHfuQxctIqTrhBe0KtUx/KhVhd1GZExDt7UGVkhb/ces83CHyUd7TwejsoCCTubF3his3tSt
VqzwVf43cVQsPkBWYtfYNZSfWDm/cl68dILj4/eASE2GrZep8+vYZTcByZhquz8EKLVRbl3AUILa
1MOXMHxyMi6WDlj4kg8lWuLc7j5MMXJ40vtx32hHckKBKlrZWDEBu7vnvbjNlEEkTLPX5K1sz4+7
iAdz5XXKs9mbQMNhg3bLIDoUnmfth6k05XePjeV64Bb4OvNIu7ftChNCIZPljWowFHb5XR9ZuU66
cQbTQguxrzpjQYz7pjFq2B8tq/x7ZczuCW1+1nPWZv0GhBHRuqxs67krqup+HqMjOaEniM+8WS7x
o4WW91RRsbir6Pr8UKCNztba7kekemOgTQ32pQfV2CsplNviJtMh4doCV5CF9k8RqzheexUL3VDM
DibshPCcpwHxkHPP0Z9zHwRteKFREkIlLTfbPZGST4le77NkSAOiJ0/0QX+2fUqzqhbozzB/L9o+
OsZQ3CEwAB36IoR69JRBjgSC2PhqC4izRCzPg6scPjPIvkAMuslFhvmEH9xkLTm8JBdXI8jB6PCV
rWTavypwdptahNmSTozGlAYwy7veZia0OLVlQ3BWlQFgCcACadtw1kIs/6VOht8jbBfWNjjbdY+z
ZVOxiuOjW4/1U16H1rOoQUm6PY8naMRAn1jsU9ZA4GypRsTV9EkHqUt27jh63kWX5pxUWIf0mmxP
fZpKBfVuB22ee12sppB3Fl45pGCZK4M9kUteGfx/z6VGUnoZlBvzFGK3NvgaOwsaBbHeOqvQFOy3
ctyFXvM4iEMEXvq1oiGGhuS4sVXj3GBuj1ogbwHhkBhKG9WX9SgO27OgA2bK37HtlechsfRHSNr+
TPk4f8evUhe0Hr/YzVr5YYF0QIma1xlUsVjEiaECV5XTO1SfV1yolYwR+jGxehqf1b6a7hV8yf1e
kJY3BTpmReZkJfrOtW134ynq9F4o7ooCotJWAncc3sC0Yz6CugVsk9P8rkP+/cDqgq0icV8pIcMT
jH1mn6aq0L7pJbgJhb0b3OJgK069wg4myLkKpmOFRNd6PSizGZOTfhj3Lq/1Z/SaDMozmv16P2JK
dW6cwXjzwrWa5cnbhPbIO6bkFXboEmxiQKBw2w4e24SCnYSBVfT3JEzZ4zf0sVySkqJs0AxZ6AfG
02JVeIl+NEybP+fJ/EQQ/S/s6D+bv39hJyh+W3p37uBhqTfD/NuCIoDVh41Pw6ZIo0dA6bc0okMd
K8EUu/FTlU+YlGeQyTaLeDyRM0ML6CoL3Wi3DJuu2aLJUlvRkIrnKUjzaNi6hvIwoDi3NOCURWG7
GeOnGEIm2JUKfXfonUcAAbQ77qmYLvaW+pFC4zLo2xjcUmHfveR6eJgnTfuY5zDfGG5a7ijMzN/j
SM/fFcvysPvAvBWZvYG/y6o6esJ9ZSi1/121ymxlO1hu8gi2zWgdVfb4WIUz2qer9D9nqdlfbPnn
2f9HnNuPey9vwKvS6vFTM9ybzIufc/H8EiVuBDY+Hm1oGJtd8qRn9zRILPODZ02IpwdsnRua885q
r93SKIxAIAVpnvFEZze2pOymrYvfRLLbtY0P61dxZBOFe6Vvt7E6QRaOtulFYTq7sVFhyNC+sZGB
diXhQJFC8c+j1sO8BkS2JRGCgYcg6BXscym+oGDjjXX8zBrJTyvUARPsRLukLaB6EIB3gsw05xmo
Kxg5HgASMCJBTQINlVqZZ9vQy6pVCQWpgKUg2V4lXmrux5Kfq2w0Tm3e4tYPEhCi/SBT2rGzDn6A
OPgckpP4PchkgOOTRnTobMs4iSSqgw7IcdV5TYH+ba20vINCEpSRULGEfMK2brvoYIiG+pFkKumU
DhTiZZCagMKKig0SxFwFflXntsTQVeh1ybphnSpetQanUbbCgzXoaHWQ+txHIQPITB2GnWfBtVbr
N/Rta3fkpMPUmvnBLfNvedzioVhWGbFWm62/KADKIaAqnfk5Fcu+dOiSb3jTrQdXkMEXemKfqsHG
Ngj8sThg6cjeOkNZBTLHDtGIN89Vt5E2rrs/BxdvIWX9Kq3lo/XQivVjPdPtkzaZS2ny55+lIwtb
l6NmdCtaNNPBCYOVUDTD0gpbHPL2ybACNcNLpAAnVaJ9V3XWpXsnZ5j/huHY75ZltkgLoF0RAw8j
bvG5CxY7rCs8tNrIIj/FWlsImR7f6LId4HP135jcoImjYcObmWDf0uh69qTnmGLgwc0+K+i73Slu
Hx2aqG1A8aw4m2pw54f/x9mVLUeKA9svIgIh1ldq3+zy0nZ3vxDTyyBWsW9ff4+SauPx9UzEvS8E
SmWKsl0GlHnyHE0E9Tob8v7LBLoyn2cs+ivvwmts4h3Sb8ezfLuMncTlfBnozLevnSFvl5m8/HaZ
VjguCNA7bex9UFgeWpaGK3p/MKPKPtKQXjYgePq/hhUT4YpeGMi5UEOKzaWeAMtpfGm8MnsGPiJf
jYD9HyLI5TxHqc53QZlA507NIvek35ldfsXOKX+eTZCtMdE+c13CJy0vDzT8EI53W33tJM4Nct4l
YwNFI7xwzuh7E21XW6OdMuD4scMy0AcEgc0SHGhNZhhf8lDYwGirYdDxeZghw3wqo/g2LLkGRr8i
H89691zzvH8oyoSB5RCAP9FAkQS4AP0RPDTskQfd7xFscycy2Y0EKYDlXAWobjOgIhmoAExowNAs
LQJUVZpP/QNFS0iq7E0T/540R15qReZwwIzVReIIdIjYeb2Edlg/eJDanTZFY1R7F7rhjlsjpRgY
3ZqEvMIyvQ1JkGaZ1ZVU9zKk2cX5X2M7qGwB2oU3MXUTrcxt5qb8vICwZ3Q2jYPcLfHGNFirZZrO
KLRV8TT8s8iCwV78yVZ6Q7nWeuB7l/DFZbH9WWiZ+7AkfSKQeVnzp1/8GvUQWIZ/FqLw0QlP+lhG
B0hRtGfWty1Uo3Cgs0py99ToO0NOLWgTFg8m+aavzRaNE7oFbRYVUUMlA2j0xUkZkySMAce3AJ3L
vRIEL7cVP0Z4+Sj5dlLrjmrdEK8I5yI1TV+CguE+T4AIiIVdXVJF4xPi3oCW6tdIlvmd6WoSVfmE
vxpBrG15ZdVb8qqZGD8JAiii3ddOCQIkPmwtbC1PcYX/t52BYcjrGi19wBQxV6t3GkRhNoaePdqK
E6Z1+EVEdvkViTVtbVsZ2OalW5x5GTabWB+qV+WaK6oZ5RorV8jNamuzyLgPClpvVzeA0tZtkX7V
Pe0xiK3gtxZlGy9k4odwp3TVlgl/qLXY2OmDUhVyhXFHQa0KGhEUJreg3K6nr7LueflDR75/beag
F3Jdblw+O3Mh9/Pvs4kBWB82+z876d6g1xUKbbIHCpxMHZLmuNuzE0GoCbwt0J+zb5kXzLBqmih7
1LmBYQk2XSrB722BwMWvClYcZ/x2g0V5G4ZX8gZr/rtFySRrUA9OhhX4fLCbTe5FIN8xAoiNRazc
8sy05vsl6Czlys41Od8vwbhs7tBGma5DdfcNgIG603RxpdF8Q0Z4ENS38E5Mt3DykE50C9f6/EkG
trfP5x61FDSxish9NY9ZEGeHLG45GI8b1psorDQjFJnfmkPn3lGRFN0aZZT0XUWQfJZCCp0tNmRU
0p3hZX/x4bttM3wTZJ65uywy8SJD49HtejQTof2cCGjz3okekvCvj85EYBsHRn80TfaLc6vYpR7+
R8XS60Dph6blAIN6xZzDWBqpKcIFP9is7bhMUEbDLqw7kNrca6Fhgn6qWufMhTamC1xLOODpHzmO
cY9yqAMCqUb8GJPqwQMi/AtoDK19PpbWFs9586smQSeuHBKHQT/Pspxz8hYJdsQRjU62syalwzEH
dd40AZv1pqRISoeNdMRiJ3nExX+EBOWimGhkIKpMuQzWtJiadKl3kJb85wVoDQp9u8A73yTGfrIa
m3FDOjekeCPz+ouspuE0K7+/DWf9nOzP7DwUWjE7z9o5SVRuysSrUbcfmjW1xy4C3ingo8maemF1
0u0WuqkesfB8Z6RTimx09Fyjh8VcVbKuHyJeTlvhxPaKnqROxSD8GJnd2vZidtEAgrjTABbENr7E
LQqFibuGklgJGqwujvhCJgCuzbuIvjtZlwWrUTmTkRYAw0y4q9quXg0awFF5WqF5QYFgoihIfb0S
4YVQLzRcZsmZZskZKbib82exLAG/3wzDCQb2iDzjzkE+62vNHQetvshtu7W0r45nmz4lfNso3oXZ
ePMYSheqW070c7BkswknEx2bsd49WSgQ3Vt4r6DRoEzIZA2+8Ibq2AZ599SWzDzUWWf5oms90D5m
bGOmorraMuyfWgdl9U+WY7EWoE9bLZXIAgICauW2NWufs+y3VjbNfatV9Rpw5wapDO27RiJhow8o
W/l30Oq/8SJlvPDQwS296+y7DE+hQ961fF9P0S04dp1/BodhfQvGK7Nl4jHh6sF9WEZ7kj0jsTOv
Gn7rFgCGYeBZT9zQnW1hJGwWS/sXfy74QyLM7kHqce4jXaP9dnxtitzfSPxIv9Ad/sxjQ9vkENw9
W8xNzyLh3qbpLee5MRVYXA7Bb88PytH9ncWg2bX01gQvb46vKSCm50A/NorLpCXOEnWo387IRkMo
spArWch/4BU7A3UWrtshZ3sWuN9Zhd9KZOGXm2T4TQ0pfmceGj0OBegg7gRulWs9xu8W0h6/e7z+
/G2M6OmERFvWa3PwMGYgQPbqW7Bk+NXbEf4IGhCaoJXXqoulstVCtyJIe2TOqedIb5vQ5NtZTozu
QDWrA0Jxzft0S6N3AbFun6RKgHdV6G77wLTLHwnjQHFCPjPu4+9ZoyFjrkYtsuLbuEYGhSaDupL3
mD3S3+7N39OZe6ZRrfx1obTA+ZD6pYFfQKkhx5uCWeuxH3i+h9Q12yMn2D2kWQZ1bLdrfnWGnwyd
/WtxTVMN+aGRs71pNe22CaQ8cLVrTkCDDToOrdjSsIo7qMIYITsBGc5OkE60gDqFH++A35CWsZk9
yNZjM7arOdhW3xmXBd8ZP1nQTQbobebtoZQCJUwn1n9AztEnTr/UBLA8a6f+KcfH2+myBlmYocXX
xdcAGQDx55Gv6UZgQQTpjU/FtdhkG4iO69e5NOfpJbazsgAwiOOvVPbGSYf40OxLLm8Bc20utm8B
uaj2VlsX86YKcIx1hez4I22x4pKtbXMwH2k7pkbLnPKkOfLsjMSHaG16KRSk3RSKIyxM+vxi1C+R
GQDlrnDwNElnNBflrzRY5ioVTXOW9UJmq2aRX816xYbFR9TYnPqI2+0+7R0QucVsnIcDw+4SrdE7
200c8JCF8tXt7cd+bPBWayOzJNz2a2PFwRqEE9HFCVl+zoKx3UDUfXYVqhJDrjZkxEwSq/XcChko
J63PGWb9fBTRhuHGfDZ7EbAtnTqojzT+h/mi6epz2ATuoRySO6Hb5lr0RXznVF55zLMIbzdmUT8i
B4ZUqN27P0aQWuLPEPwOnPi1au369bMgG4n8OQi1zPIi8zLyhS7yqxmdsj5r72mQsRo7djlmGzDk
N2uyBaORXWkCroUcbq54kkKUsm23gADHK1sDAeT8wDdA+rtGEy6b3xhInI9ssduyjVUX9cNiK/MM
1KGV+4WIK4uwXM/ElTnuNq6u9c8B9ltbT6/KY98N+T3+51E0l1HzVw5f+pLXGeq0wFcVT1UpDHun
l2F6P7lFdHZEeuzAVHPfqIPNpHcv9TrdRCxCVl/PDAd1Nhj1MH8y7IgdsyG4+b3Fk8NiRxMW2CWt
HPSMkEY8d0K7OkCO7WOzT64cjS4r3IzFd0ginejRAejbMcqm+HuYOpAPccbsqpmBsacgdMQm16xH
NirAe8h3U/0p1LNDBdXiUlWJ+dueNDQ8j+GvyAXrq5C6+ZwG4QC+WK+4CD1rjoUU084bbPEQcMFW
2B1137IyvQKuYv39Fo6C1i08CLJhk+pTcWlGaW7KODsVpWweNbutABCROCR680g2VnXXukvjyzzS
nehiFdOVRv8ZZJWiPkiz3Otv+ppmjm6/WXizmtJZUHO2LRqcg8agQNa50RoogxJvzKg+0ZfF7kZU
Sj6xdWVagodTla6qDDqhhvKZXzUpRgtRmpnHjZon/5t+pFqTxrwC1tRNXAsNS7l5huaeeZbqQGcQ
6rHXXZdhh/JmW/yc2DHPTGPoPoja/EX0QKuTjWIXvyVWuoBTjG27Xkwf3PS6AKUCxNNu16X1Fp8P
n48mPF68GK5r79peQutSnwaz+SEgVLBbeDMaL9yBCyU8cKW3tdiX4Tsilplfg6Y6xDUq7p2NokeB
RlJkUo09G2q5SXPmQfwCpT/6w3Flg+Kgt17+6cm2+NF24oONYpf1JLTj79GrqmhRB3cKkNF07BHN
gbr9Ezq5uE9I61dtjag44WS2vE15xS88tGeflE6c4hOf3O2sFxvFXV9DjnbQcuNByLh91iCQAYgH
CJtZHaKVSY5+ooZthgoW0o/2hmajAq0fERcuaP4xq9awG5c9JLxrgaeG8q4yp250W6Npi+LVlmO1
rkNIeDRVta0Kb/iqafKH7mbt1dK94rGV3ZXMdTW0O81Jqq2hSI/7OvshE6+9SncoHqeiuZJ58cpR
FSGvKhzba6m8BniRefHqwr45ctDGrWVlHVCrdV40SMvsQPnBdwzEiy951B1ot8vSol3lhpbdmUi0
3KF3tVnRxFukPbXWrmlqvsMP/i6yPKTt+PwOuqgApjTEJgUEy00hUfMADlUvG2jtQJVivBstdwMG
TPtEfkusIar4kBjVK5k+oCmX5WY4JE2jV8FCG62b+DUDPisyhPWij408pJabASTUWi816II3WWaI
3aCGWcmQDkVpGqR7cB6N8lvvGPU9TfYTXqviwH0uu8h4lIm1IydDRugRAeHafAF0EMtDri5As2ka
OJBG8MTs3DCrWhWQWj/SkuoCrtuPmxqq1ah/KpIU9NvkKBujE2HpJ5i7KWmG9dG0AXNMrO/S1sxX
NJ6z4gWqlvP4HZHNshxA7OAdCr+nKZ44dpW15wqok0dzkkjaoRRMdm4BkJy7BvvMbmjlp3bzj51K
zUaDx+CyvhDVV8ewkOVxobvJ1Ppv/h+uS+v/09/I0cv99nlQUdfXQ8QTNFonvQuNQSut9gkq3zvP
EMErUDNbKuoz6NUBvcO6S+wOAgI0QAcTTsCQ+sUMYw8vHP8RaUFe88LuacflRN3U+mWY5IfEHI+0
OXPrCILJLOUQ36MZXujHGi9JZyOJ018NXsxxo02/GxOXoAJn5d1kJvGpD7Vsi3Yz/UuQRz/oTSfp
ytm1465cN2lV3oHM+wFaQ+Nd5TzEOcpUtoI05kEZbfOx0dYzfhE71MhtbpNDPqX+/PrTaEbfd4CT
6+gcRV4JvbnyGfy++rV2sxdKG4tA6nu9nIBNUsllFjrtKqwlehHU8L+CnOwpyl0IlyvIGLpp63vc
m3AAVGOT9hEaJGi4zL5NmApaRhF0MDi6j6Imh3hIHefblhfV3gF+AarnLVBNYoPqb/yrQI/BqupH
iQeKa+1RO4/3pQ1ozj9cWV4ns2szePeWjOP7ItbqI6SYcmTq3fqRDk0j7JWFtO9usUGVZYVXt/hK
pg9R6PhoHrHdxDudisrbcFvP5V2U7ge/H5Xql+Ukdy5wn6+sB2IQfTUoJDYXV4JTjoag7mi3adF5
Wxp+CEJVyEJa6l2Q5rqHKYq949SHaGM3G3MTjVkKBmL0ql3mU4O5th8DO7UhoxMb2bErqy9RpZlH
aYPtoOaN9tgWEaoJZsp+Rk3jEynXIKK/mqnhL1MRRpsKygZQd5TW0fJAs1BwS3vEm8e7oFg4ElDN
Ss6AZkiZuntHxn8TNjlHzz3emArNIdsMSSZ0MvmBme/v2ZbaXrLVkIJZWaGGmmEE0C2VXqkiGztn
maFaRpVZO6yqA/j4dZ/myEuHDt6Ko3/vXVAAsJWBot2YgZj/hqzJPYZ/oPE4ojnoUaSG8dRa4Rak
FcVrJtvmPDSo8dIwF563lVmaz7OFnearrCtR4cvb4jXkeD1TayBZbDwxpm0oKLZ5c3YzwK77Hn9v
gLhCHyWg3jeLIj+4mtU9R9J8rvoh+hFrLfM7z5JXoBLrczxq5QxTimqBpqum/9aIEt+LTNwii85+
ri3AlZZIC1nbI3Chnu+FP/PCAFe6ohBEJi45J5QopdMUfZazkabhW0pNAHcN8xJArm7kTPuh17B7
aJrkUQ8ciLJxNI2DFGqlT8hma4ZIHtkQ/EXNnY0L3pBP7Aag+KtR+YOTiK0Sc9JRG7D5HerkEKYa
ovJbC6a0NRhXMoieeOFriN882dNCq0FAimdiPenFt9wIHt206R4pvJdO55N9CQ95KSgcd3DzxFha
rsraqJHO9vAKqNB0vKnrSwyeaZ+K1EwNaZZK2DRrK2ea/e/YEqqvxwQCLWsN4O9nPdCB6KrH7ndm
+iOTwW9s/pEaaWT2JbYHcxNzfK2s3HROTV0l28B2mndBmjMH2cJMfDutGtDw4dtKfMdebyN/ltX2
amFJzgv0G7S90xyJeHmy8gjkQIbSp8ctjLhHR5HjvTN/H8Uhf+CnWX+qZVihRh5793RgQzgANBDs
pqS9mchuyq7deD0UVj9MAEz0EkReflzstIbQUcUzHOYA54nFYw9v2nYZXutRD3ZUWGZIX65LNaSy
sw3s1JpmqShNs6lwb7OTcv7vWHLmQje+LEvRyhS7LEWzaJ8Odh5IMi9ZI58/MmeY6WOqSee4UG/Q
2Xu3aFIqEP2EtN6Q8NLv24faGW4hoDZhSGCG8hAU7m7O9qmUX6HbIfaOcb1ebJQQ9Fz8ekpds/c0
4bISstMqUxhou6Lqk1vGkNKL5WgdeqDUliXobFl7JATPZ+uSI1Or/H/WXS74r2vTBJhI/8+fGdua
fuumNqp4w+Rc9bIqL7q6d6dDq6EyKp0r59UassD1HXmQyawgahZFIZRD7cDBvgduwEey9dSrTaRa
yVSHptWrvYiA0COX5RLdlO6ZbkOPnRZokaVksbxdgtyQ+rtdYv4ooFq5LU8R5GOb6IOg5Uf6uMaf
T798AjpTPwFXy89uRZag/SMFs8DyqeblM1Nu5o9FnxxkrkC+GTmYUukXo3kR4PT4gROZDVugElBq
MAdxhhpzHa9TFqC3ERWIVYKm17OnZroiTfUDjemAjm1wx4xr9KgCQUkuVTTozYVmoyweV2j0D+YV
ZFcYzcUbwDsTaSz0SfkZTdPh2gwSc4X+wOGcj2ij9UkOuibxaDrN0h5PKsOFHk+St3MgudMsrUNn
ZOsr4zyih2VPJjq8W4qcya/WBmiooOlvRbZ3S787FZD3oCvPYtW02qTVkZLlgwZCg1y115kVMEBW
X8crTY4d2PtycOn1YyC3XVb81MD0cDLjoAhW/3FK4usUUw/ZTxrZJNUujcE6VIkNuIp104ggaQkw
KUwXfkfWWX5icdCncNw2k9f65LpMzI5mwSp/KAZzSzPvhCZuiy7CErP+BI3zwBq2kUCmKRgd6COp
pk4gWYHrj6N+h5dUebdsGR2HQeAg62q0OaBQGZZFv6NZE50cW2usRz+v46dOauNpCPMjvZa7QJBY
ftTJ6RT1KVQmmu4uDsZfo9OD+ZfEkiFqgyR2XAOcGfbxtM4NcJbPYx1inEc0DF4GHjbrpBmRRe8d
1KbUWadsAlX/+Yxs/+oH2oVj73j9pomq/nFgdutrYRb/El2/zkKuf5e26NeRkzYXbJx1tCwj86SN
fPimtelOFiz+1UKG2EdavHkaQQW8k6wZAejTusckDiBmrVxQB/p0tapyvLUeJJ1v5t1wN7XmkeAw
fZ++DG0/vXCp8Y2ZQC47sVO8Quu4kzCwkHwDV83smtr57JrX7rgurFYvfwDYEx2n3Mh9yy6GayWr
aOfJqvZ1C3IMtEVua+s2iw2JvOOWpUFkA3tzmoiMoL9OamKJQH8SaMeHqVdbmFsE7cKXC7nZeIso
5T1UguOZiZ6ADiVKzdtiLMSKqB9BL6OXdgHKcx1skEXBtwO4OE5l3ZnOmnxTBhYqQkZYFr4CQaFF
2ItbptPvrb9dKbuV2o5d8IqU73jnDTu9mPLveuSzxBm+49vKVp0OSeUXd0QtcbL7auXV0QbYuOQK
nc5HaY7FxbbSdKcFPF6PXALrnI9QENRBvvjmKkxdPBkmT3ZJ5z7aOnt22hyJlkomkL3Gs7ypOHqC
3j3W6fTjmIJKvLv5uF0bSlsbofMzn8atpWWHUot67Ql0LF62S8xBnvshV2zzXR6fwSU2bVpFNOSC
vtOvUN04C8UohBKB39qx86XMPXnPZP03eYkyMXaiHs05iBlJ4Nve+C6oacL+0Z0ieQw7iG33VuWd
Usi0M+ShTi5eZ0/87YxsDpgSQO0r0NgILNp+HpKjrmm3EBoKzYi2gSt+WxQxO87nPZCihR9PxpHJ
LtnTFbJaA1Q1js8gchC+lhYTztCRX4goWdc8i/c0BEal2BnCMcAnhFloP0LoZoDCJg21LL2AWq08
J1DHJstsRnsEpF7TR6t22DNdwBy0cb5Ari7AJPb65Kt76KAuJna7QCC64VSqCyR2Lp4ZmDsV8pyY
40Ct0p8bZphr/DEA4v3nBLmQbWaYo3EJ4JVegpl2oZl7R0K3rADVnduqi+O7Zcgx6c144zTjt6Cr
DBRWwgoPrix6rccYNM/YaJFd83i52GmjlevDR//F3vTeA6CE8fEjBCY1XYhtxdHZIKwMTS+iYTb0
PsYt+UDV7jzjachnnlnca7TD7JkZz5piHyA55Ea2wNUt5N6AZI6SDVXeLAN8AHFQIh8ziWSfRMNj
AmWDjYe3ngctxlZ3zoYFc6GO3HvDKFAjtuN9XNu1H4IRnp4oU2B91+MGhAgfnzJB584zeJ+DiLsR
ZJl/u+3IsexPOQqQ0BdtTJDhoaPGNF6qRE53oXB+9Enr3JWTHQGMgTYaV/B6B/rGcEueFKirwOIW
6Mi+QoqM26dbwaGs0p8MCcCZPX/OwtJDFF91vNipmdk4HytlnZT13XNYjPZWk2k/U44Dpn4LLDtN
bPLWkAdoXGorqIWVr84IXcUwktMvawBPj+3ZIKUygMrlRvKzyY3C17gpXiBv0a6DwNDuPQc4zhGy
u0eQ+uNj1zHqRi3krTWZRQ+NaQcrw+zfL9xz1AjfFu54mv6s1MIuMlXQYBv7rdanwUV0clx1KiPR
msUenaDla83LYYf7s7brWzG8aG180lXrFajmihXzkLA0jC64BDj7LDLlKL95HGjJzq7Qp1QDXYPe
n0cC90EJGDR2rZQ7stHBzLqVIdP0SiMoZVZHh3efR9VRM9zr8QACnYTlF24x0DqANnGNm4d7ctSh
0CzRQspBc05dAlD22rMLAx0GeDQ5rK98mqFDU7hGfqHTZSH0i0TsIYybv7rM+taDZUHbj11e7mSK
sjL2L9D6nPQpO32YmodmAI0zXpnGIQMT6QlcVb9qI0KXce24EFb1ZHekFuS3WRq5KJyt0VTY4sdA
66kB5s6z7pjG2XXQk4FbefBagiyF/hmdtLwCnw+eH1QBNkPlANmuXBv0l22gEimf7EJcYwsN0MTh
ZHFk44UaEgSNq6GhM3kglqYkRI1g1LxuFUfA9ae9DqEViPR+QQKsPQcWR9u9IuYrLLs902xXG/yL
5fXlMRaRddE6vEu0gAyvUycA8NKQoE6lU7ypAYBR3LllYUKJegKoH1Whm/M8Jj/JWg9aKHbv23aA
DR8Ehd1LW9SgtAhHb5vHeF5rvWrWopnZydaCfefmw7FpDfdCE3SwOnSduknNt4WH9+JJD6M9BJrz
++XgmGWNfxYHX9J/TshOeOuwEzn+Cn8ipF3m91peWNs27EFc888J1PnFwbXsH2RnDnImfsxRcy3B
U0O2UsXTIn2RGnfN+4uSmbyKOtm4faqfFxPZHUt7LvHrOHywNx3yb6Zmd7v5mnQVra74Kot7kLOo
i6KxxUUfbCeqjY42kRUtuByMGAUJ0NmCXv/tZ6IzGVrs0Hvmywf7ZMjmXHgekqTqx1w+EQBLnkiv
qRtXO/B48+OgDnRGB1RN+TEDE8+/2z640JBiKWwZfrb8Z7Z//QROh3ZYPOJ3y5rLJzM7j20GFxV5
OfXGVbMc49oJ3FmZifcysgkbNk3PACGbACQeXVZfmDN4G9OIN43WFLshSuI1RylpA4qp7LlMveiM
LzP0OdUwBrbwGaTlTm/YTzSYmq7wwbjZn2joMUfbRCmboBcPV2vM4nNVQqw46JTKEUITWd5CDR3v
ckuoAbHXOZQuhdvVZ1emcPpoH64MraoQX/JiQroLCkoU/u7KFioAn3xo8qUrM/UzL1emUJr98zN/
+OANGD6O9nDnlXiC7SQvoKNSCc0H11dyMUHXc6GzwRKAVNfTgJaM3k63RSeGHkrHDEdyaLwCnEFg
qLdi2z3O7rNTHAnj0HTxMcWtsjuS93Kd2ZOM82rLNfoc8r5ob8LCfEgk2IqjJ5kDV+OlMTt2CkHL
bdDhO+Xo+SEhaAOvW0Orgl9by2mfJMgUNqWhiy0NIZ8IcdoJUsTkW6ql9NrW56US/Bce0N7kQfxN
755CUTf3eR8eRIgl0aGYsCtdss9wA9J1yDigw/qvjFvlhes6ONrotNShziiEfiqsroSYKWYHrYm7
dVR74SqJwcH/ztuMR757W4a80ddTD/4S/bbgiIJfhxxVXF1s4V7mvoxCGt15CqIn2rVCsgx8yByJ
e7dJh6c3u104yWf2D/6DVJyVHspffqU+rJIWXyjeoerbn8dkm7/RyS9zi+sfr4888osH9hfDOQ1A
GQha+sVMw6bsq+2UpCmYqovxRCI/aCWVpQ8Fkp86ZDa2iywQaHtjbDzGbLXY6Ozf9YNo2nC6n8J1
gDJddIZSgHTR+1CA1OxkewGaj2wwe+V180B5cSsXB2GFGFkN/1I0wTxHSfK3Ocq+/+84WoU8VdyE
qtaal1WD95am9fsmDn5x89AqQCEzSuE3UupfkDccNlE/gRwOLxyncHCqLTDs2hOQMEgWQqH2MR+E
gTzAu8iQyfQJ6pad3xgAdNWsOnaLHul8OoRtAgJn5DnncW2LNRNgxZ0Vc6Qlvpmu7Z6T7lusWFHH
UfTHgZsIUsMCjFUru0/6MwhLo9fc+9YrUlTZpWvRcsWpKP8KjAnbydGEggJzxIbAoaFrAwgtTbYl
4Gg3MywrDCk4SCA0E2qqn68twBxcOXsC/qe5do8X7eS4dAmQ3alFuwOpVO3PzQRkJJ+3iACyjty3
FcOa0MG6cIkUoMrm+UmPoSTvFzzNTzS2zTY/0eEzG020Ngi5S9A1rxbnkZaZF1vWmcIEi/NMBrdL
UMA8nudA0OiwBJxJ6rLzIsuidGa+faBlgmzzxT4uDgpld2UwqHWSO/0QdPb+qssnrJGvPg4jczYA
dICLoN/YbeZ9c9CfvauBaNxpbjB+x146RW/WN0uZ815Euz/eIO/zvoW25MgCSZg5WABAEDttI45K
QlkX9gbaWeP3oR7WeY4tTAxSl8OUxje7Cfl43XGK2f6JP3rWwGYrzMBntj1sO22Q34Tbrmjf0wLb
j7uYPpy9IYiuYEPjPhq9ox95xp56pzWeHejDHygSddU5khwssMGss6Qazr0VVGfZDs+BDK+LBKuB
kt+Gt06xobofTYQWyh+jhf4SVQqs0eBwgSrSTTCVAjo0H256gIvJQYIVzzZaJItzTz+jDfepnaoI
zccZO5PJNQQ6ECP8j3uiBpxFGydkUv84F8kU7VFH1UH/BoqjeZaCF7/QSedFbXKZV/0QonwyiYJH
l+H3Q5xe+WTr+5b3LzMvWC81ebQteVw4wD7wgnlZM/qt5jTbxYXOiARsVPETpE9pcS+BAKppQz17
FruDqE+ZvsuLz1bF7AoMsJoiw6xcNXO3bslM58s2nplhAdhV0K6qzTL/LiNwW+29RV2k3U6gKL5L
SGmMUvTVpsuwk8mxDQetxkq6ABWZCqQw6mg5sPvywQpH57nK8hWZAS0rL62BP4FQ6AQt98YdtED0
Dc3SGtnbGjrWcEbQALChMdZtk84LUWTbCHnoxmLyzT4DF+2UfKVyyFzloIIHjamEYvcMpfzSFZt3
07yCXA+4oBENJPpXCtEPEk+DE51HbuwiRaFKMLTSaJcBkHQSpJ5acvJS4V0Ftz0UUjRxsMfsFLjM
vTLVuqwcaGSoJ9qbu6GqwCY8Qw+eb3NLnJpL9fLdHF2G4kCn8tkV6Hoqblnln9d7iwuBuOLxhDxK
pW0cF8ocOjFKutwBD58z6Yd5bLO/otaxrqRfyRudnYSXfVuUK/89niIqz6vu4syGgiMXT0FRCTRm
QajH4t6FTPgiGftUa1KoFGGSDtrQ30noV1ymQgufet4Z+wCkZrMH/vBPhYmuv7d1KGZUXq7yomUd
J/lye78aMr1f1xbu3rWZB0dbibmbLhopS/M1gGIcGNYkgIuCj1/JSziBd2xGZ8AjeI8BiBE609r2
FvJVKi/AOZrgE+SNieufRrwQfqVSCE7YRTS3eKo4mgOg5AsDyu/g9m54oYNTZgLphKlY6aMLLZTJ
asNdzMfwQjPS4sWq0/RNrXs2mlSBaI2PckTxh5jiQ7DBlvZvT7SQhYs747kBinwbe65AujDLz+A/
cDdulHrPGgMdJMWAUugtxtUd4zn97Ram9EUoGEqzIe6VdJpUXD/PZ6wEc2hm9ZsMpDS3WWVbXLww
TLdDaTvg32pDEwrseVpuLH08zVRbrRf5mmZbJ2LhqsIiA8s5VEBpth8HAPFBSD4NRvowxMlstt6C
yMsQ/S2oRH7Ln+q0P+ZWXT0gD9RA+xgNt2hCqx5qdXDR1LkC9eHnNgN9FtfCAr4DlGtGgKcg5QIN
R78PeNh9YZU77W3bDLbWZDVf3TDbkENftqg1Nxl2SCrS/B/Krmw5UhzKfhER7MsrW27OdHopl10v
hF2LWMUixKKvn4NwG7e7O2bmoQgkXQmcBUi699xzlp5yyktBxQ+yCf7NnVSxdwwliXPsPsLCHdRI
+pdXLzY0E/uAABqJtZtCi3D1W69tSjOUwLelCxUCh7baTWMPfQDGoTKUOaS1thBgKgNx2ljYdyAh
VM6S4VueSSLwBX2KhSo50g/S8c3MBCd5yGtahtJWNmx25jg2R07N4yfW8W1goc+3ql7PB1kFXCjf
uQjiH8Gh6/mdY/e7WqjmqnFkeOkE8mGAgCWzWAokhJfM853VJdMjYn6BrAY+O8dzD9YbyVIGoar3
MVY6sh7ccHIM2QpFjHWMJMm7ALKy3QFClIFswxYtP3fjkp4pRZOWgbSemys32nYzktdMZ/zCOZ3v
Cred5c3IankzBUFKoBxj+4NSo3MetRYb11SAmsJKDCtkLsTAR6+9CilWW+aQNFuKuZJ6l5FgsUfY
rcw4lk1Oa++aifpK48Cll2TqKcs53csMg7VuPa7ZB7LaWBIYGB/xfEwdXWVg/91ImiM30Ef+jLVH
EnwFcgJ83DoPpBf5gKDWOJHkyat/ya9ZP3vs6Kp9FdZNbx6AtZjD1kYsCaHuzVSOgHjIu6nsKa3k
gIPVJxBF+TRgPSGJWn48N6u/Lis/te7HWLL4T6vSHqBr0OMzt+kZtdA2i1zTEKAxhY7Rqkzk1HoD
gaX+k11XN5bhd2n9UoD+/bANILvRDl/rhZNPjvSlcaiRPOsYPJo4+ISt1NT3bctBMgu+iI7aemCr
1cI5+5ckzUoksWTssVl7b0XG6ruQzWYn+w4kBZh5Md4actMGzZpjeDd2VY27DDlJq24zRVjoUmjt
veZyOLwcL4+oRqs7qeAsOqSgDW0zY9qAhHMKrvp/6yobMZs0l8bkD6J+lVF9wke+EKznD0YnBDxO
QKB2UGG+VuB7BIZ8zH/CVJJcbKYZkMOrqZrl47VkrA3w9cl/Tv8Y9YupHFWaFvaPFVYw81iBu91r
2ehr89jth0qZrv1yAPUl39mahly/Fkli4F3w3FtglDj4ta7bobZBlSC7yjrZvxshGyy7bnaelt0C
q6QdjHlAyjK1DZ9g7T6G44IuLinYKQAUeW+RxTLjw6nXWSS5IkHU3wfV1Bt7OeEYfFQOzMktXxbl
gek3leG1gKM0XiBr/q2TQoFozgCFUBgc/I1mm6D/AEezVeYiAGQCgkeF3kBMdqsVDkiYqaRvbksd
O3ULgnzGYv+pElRM9WXyDD0USPF0NS2QYoUCiIN34UNSsCcBZudDKRiY0WVzNnXGKc1ZvJZyKCKK
RehQdmtNTG71aL8PtY0nTXLO1+G2enk2OPof+CqGnQnc3zLXyIlInilqlwgfdHi1L9yhXJuRz+eo
cMqBk5wSDfDnjz66FLkAepWdybTbhvk0loEgVm4kb3K4dSSQ3f5UOsPZw79Yg3scm7mxdxhmZLBQ
y4NscBUbfEcLT7VbD8bBddn3rdEbs3wvEJ5NoyzPflvGrQkVhsPKsj5mTzai3lfJyA60w3Qqa/Zj
o2x3TeFGtDJ1eH4WlnYAdphvqfX/oX8JLam6zq1T2jjpbZ2pjT86o7WDtCtPQiWp2kjLKyswtTG9
nSoH6FwHqbnHhlX3sk72k2fyUGBaUUd7Oq+24D7pkSZZ29E29Jce2zXWLnKYes60fQ489Knj8zdV
OHctUckNUNXdXYJ3V1avpX9WWeoAgsyZQiQUgUCt4hFIGhWsnsAWCr6796LEKCfQ2FlbZVG2psRN
Yln8z74S7owFXR/NtJvjrNeqb8oICkqSO9WTPKMZ/8dZtrQSB3suaCo5FWc/9Q7bD7D/OB586ZDh
ce/HOjF2bWVVh4YZ+hXIJxoUoBT8qSkrUZA0ZbZw7w1Rmli4ws3yT9OVKIhzcJJZyvuo0jQTmbGO
+tcNdMja6Kcyf2KsAfMnxKUvepnXNzqfbMjKZPUrByaIjeAe3ixy3aI3fwzIo3JnVzHNuJFbPatM
ayRjDNaN3BXKYudCTXcrytbNWAXY43/p6yETGOLoUvJRSfEll4gprG8pI8Z5BUwV+QjWJM+ArNXY
5u7OTr81S+tqO0yAnnAdeXieb4dSJjw1BTjhpIC4PJUHuzLKmIqu8jebemFMXD2mmyGzSRvNHTS7
rIzPJ8vunvEFNGJQIcBhjTS4+TR+HNKkgab9VpZdVktZufQmmovesoscYrX5GIIrkK7xGDeO5di8
8FYFZBe/3B10me6ld3awWLXTzEzEiBVA0SqlL6lQ3q1MZt3ni7KVtFIzdwYBIFy6mdK9jMtY1t/G
AgV5tZNW0sO7XFHJaRXNdteE735vBaJtYBmUPnGLvpdkGxnITrZJn/hH6T/6IWVTWf3sH5b/0i/B
NlSOKUfpmB1DPbQ9SjSLk2ZI/De7woUGH/CSM5K/MzA4HVd0yzxCjxmRCTOGD67zZcpshgc25nD7
BzIpVmbByjqDCdRpNjKct/Ka8SzLbOnzqUxtFwt/YYLPkNVwqjA6HynHrmLOG+N7h+yW0MmQsSJV
gFRHuSZ0Gu5sIBEReRz3AIEZ37dO0qpWJxG2CqEHx8nqm2EQfzTwmaCnBroAx/vm2cV83KpAIS72
Re41vqybS6VabdXZ+ZZC03S1BYvCLtXI9NApQVd07Qsy3/rD3E05XGxe81L0xptbeMp1VvXiOgmR
+c1iJkZTw3K6y45pQ6znFpRBH71LtXvvDdfS2hs73SOygTp4cDT6grdjbNoXVeX6gYoFjDA7zYvr
zL/VwRNX7vbj1RmnP85iRbLeCcdUWIf3vpgk25d56ZsoSGyWfQdV+82UmoV4F0D+S1MLIjyIV1nL
PsPpmiZM9bY+tovzRB0rX8uQgCXNZtsigWcW4tmkRROWhfE81BXfE7AO7JuxBxHEcuYm+fsZALn/
qPv/222jgBadHQQQodClFqGxpBdndW0BoGpgteF57jKDBNWSUKw4zDhAx/vdLB2Kd7NcmUFUMojq
Zu5LeCbx+KgsdY6DnWuBLBJVMcN5ADRDFnslf0DCfnHn9Jnx0GnVf3dqe+0bMP15KF3adBbenTKH
HMJkcHSxtt9TpFVC2hgOcWkxFwnWAqWRHmRRrxTvTu3fO0wD0SGHpIfl0kkafOkk/ezNcpWtUz73
SDxEh/WqTgfSJbuC/1IaW6k2x501YPU+/JJ5mvKQk8oGMdtcx1JOYuor9Q4GmJ3h2luyOduBvBvI
IgJg0uDLCJ3d1bG52P81whcDeQlZ95fBv12idFXtOiKTyOjL8s4VBLqpA32QB4XNTqBUBlBkGq0f
FLCyXZD2ftkstB4ov6TP7YOsg8A9tEpt6BdpBvhZglkzXmtkj97IVhvO7oOJ7LlPlwAW6dD3E4Fj
2qEPZqtlu8zK6hAiL+83oQ+PWqJn93KIBtwkkdbrViQN/uWeXQESEMUqtZ3soAPOtd2zvIi85yZ1
rK/3LFtlr3+572nOSeDWE7tRzVkN67pcuW0K5GNeP0rZUuq0fG0rO762SaYb2fZhWSvsrVAgCSRZ
hB3PUA9jCVKpjXaY0PQZNF7e2QZm7yo6MP8tDm93KQEDvJYagU/SUpILFGnZwTm6lT76Scu/t/2z
n3SiTy02uP/st7Ut/cTAjQeF/OQyakuWxQldFh5pPwCyJZLjp4aVrlkyOX80l0AshoakzW0sKNWs
hMTJskq3TO34zk/sJOmFMB2h54VouO6rdM8L3r+XU2I4QQu552ht/+itT0h+Wg9/jbAOWBmY/5RU
GIjNLYErtXIRBeyL41rUnRxJ294SpcpbL7JEURyTJfJFgekI3p3ImlrghhbRtVbtqquexrKwHbwS
0vYCcaeyz+DibChS3rjnAfvaDARMU2mJb6LIinUQTWq1CbKNJGvW4eZiHUmWCK1sYCPHh9G2zBPp
h9CdCTQeOqaml3458LJNL6UxnSgW/EeROva4gzBwGXSlM0XSxCIaushTtyi1OOVYyMsidlVcQ+YS
9laQ5IHm/V+jrg0fw8qLcIH/GXkm+0K6qAyqQpuipBXiVEABhxPengSwieuBLcX/rKu9BmKe0nrC
GtU1p+QgS7KbPJN9P9ltY32x2YoaiEcDWiGQ1luKCjTyVEde78GHCzUa6GNTUJX68rQQaX3jpakF
hjs3SlNSWQdZV2FhU4aye2UZdZQthtBaQ+Wn04+eso/GQD2f9tjiAoZUzVjlu9p5ytm3El+OvSw1
hOpneUblWQJRtEE5WLUBhMFatXSSZlzXVVClkj9rK/QRzRl5AWhGGoMDYM84hmvlavBfl1ttDBOC
xZlxWG8tVYpkN2fOUz7l2akdWQZIGc7kASpE6dc6adLWTY2IyWKYfljnNtmbbgq1uH8Z6qvtYqJV
zl+jbF3kNWVxq9uK8kzjmFlAD3s/UmBvygX4Uy/wHHkGuHQxrpX4GhmxUmbvNrJZHoqZpp+66EX5
bvep82a49mOJvo4lO3N3hKbzv9ls9/TlKtK4EWCIgmgQQHlG9lOBFPte17T81mpIcSvPIM2G/1K9
aqKtwVlaPatKYm/WDX9rkGdDOZanbmhP0mwbSTZmdY5UCGjPynppIeudDF9uCyhlWdoOeHHfL7/Z
ylZ5edbCJ7gZSxOWdd5uRIJg0WPPiLcre24mp4pZJ7qdS7r82SjZKzQByyvwBs4DEqIhNgCrJKH2
gRcpC4kzZM+mIqZAU4fmJFstF++BNZIn1+Pd5T/HTgz+mtljedXK3HmoM2+9JJ0V6wByFUC86+5N
nSv9rlTHX4rBrbtWnwGOSBCsr3H6A7I/az1b6t3B5kGuFgLOqv5X0trWnbDrz/bLOFu9tJfj/L2e
phQSlFkXNi1UPIykHh5TxeyPVutYfsW14VE3wbrhgYJJNsqqZDZikykeyDvT8THTORgv9B7MY4v9
XNZWpBIjiWRrhZX9p9GmZFCvGdilpC130vl+FTRyEWS0d16lP4+LcIlQ6REESSFYpsgd60bjDvjD
BymOVcNpsjM9GxvNxRJI6OfNyrOc/XuqUzn1t0aRgmpOdSBsZAswkudI1znrcwKSNHMCtgbJtHKj
OjdgxQfz2KnuEPfWnfFFItSUyv1mUpfcyhK4H95LS3QfUkdrSe6cP9rkHnsptX2RBHmFhenmrQQh
Cj02HXtY/ZFEsytZlBa1ZKLAb1MdwXz7kC/+TNkgPZuyfum6jfb3eq3/M/YQ/FNMUoKXFg5S6Srt
wLYhrzFqCMOBNe7z8JMU4PsYejX56PHprv5et/lg9Qop9LY5xssdb9UFlsKTojhOMCODlPSefVU1
NVKpRh6HOU0fkfT5LPhMz7KqRS5vVJIui2WxzpT6piRgptg6gOHIHxUwxcgqyD5Xgc0nZAEsQ3Zk
HPa2o0Hhahn879eDAm/6qP7tet2o8QhMCCmoUPr0sZu1z9fT855ehZWEgoCnphjBfinzh+RB3bKU
vpbh9lZCo4HL4pPRlog0QTUCbBg5CDmL6zjaw0XemZJaRmjOwl3/di/X85PggkFDEre2/gBA8Fka
f5AFtc2gWt5n7VEWWbuks9jYiMg/HWCA4TZTk2OXjjlDCLa4pl4xXqTtl0vZufJ+qfUqy+80vF9K
3lprpacKy2u/m8tmJWXQFhoGSa0w0T6APoBzXlkVIHeaw0tkkpVf4Z1qAd+mYMzYe+e1UucscDvI
WUoiBnmgPS3WzlDWBQl1m1kge/g/di46JT9UDhTqtgHlmV2AlXG7epbaxU2J1WZl5tNlKu0Abgz7
atSAvMgD8ZKT6uSA46YjRcbqnEEENsf3Y5RlsiS3Gx5VEY+uasWfTDKAc368X83lYJ32jemNfivH
05aREZcCMk0r9cN2obp31ZB1cx1tdVZpWvtE05FH+3FXPOHjZcJL5BJohmz1GW5UQ7DsZqvabna9
OXgo8U6OWFDKS8gBwIX8+YZlQzc8JZpnI1h+2Lyoq+t08b5udV+8phAQ0A6iUkD88zcz2eGLk1bW
fbGTRZADIU7kGT+l4Jk8SCk12y3ftdPS1LM7fyu3rjLvJmO6l3babFid/9XGHgc9dEYQHVpAC5Q7
I6eBIO50cnkuwG9lKsCSW4i+ICddVY+FhphMltavLfIs3cuHdcuSbvIrPWnPTJ5uHfHxAugEXJTh
mm8rU21l0u2n8npqLMwbjjUjcj8lCUI1S37up9Tcr6m6w2x2oeoZJjBAXONVGvK8OGvI/LKgMUDI
CfEIBfMsV46y+KkFGKWE+rKdLkafysDVK2B0XnrJdoMN00E09qeqryZrWVp/aiotzGwBcTndVRr9
JqeoybaOdeYOJyEnEzlpfNRtk9hHvaDleJIleQDFmntwoG+i0+Jcl4V7tBQbC83lkEAn+RYRcQtf
hNaJiYqiMiBBFZrBNo0U5LoEoKEYTF9adlpt7jGp/P4yAmIlLRjUFH8bdLMY5nI/L2G6dWDZ4Akg
41RmTjsDD68SdhT+Nh2ys8Bt4RbWS1ZgodubrQpJInkLsidi+92NXTiRvNftKrJf30zgSuwMxH/y
ALsb/egAs3WD5PnyRp7ZfFCZL8ue3hkRF7zzAXfVmF+k2VCA5PDvpvhZ2jBhdhPI/vKw2q9DUTPX
Dq5W7HqmWWYIvw08mEYAGmPVny1WgLvpCuVh+K+9bqdh3eYCCAFRsrAUCgQ0tKgC+HhceAuaH1Pu
g5/+RrPq7wyCxWSyAJnwrlo7xFqXRmr1GywBPrB0OQCHKYUsodIdTbbHtx1OMvtQzNXeVKxjwbuY
ZSJ06186d8NGOcCnFDrGvJ9LIOaIA+XU9KIS8CszN5osJYZjI2J7m0KYyrKA5hO7Ri92VIGGTGX8
HAdg4hOyzwfzNOLnZFZ7okN9YHkbO622bw1wLaVgOSpi1a6PqWeGVmXuVYa4u2D7vKkPhJs7Y8b+
N+v2dprv04pFdou0EO5FZSAAFDCIfhJOqED/wBKPFCIH+QiNsd47YNV2nso5LBQtmtXhIChICOrw
jjoK2HlF5HRVzIv5gbPxXDgZmOzS2ISul6GOeEjQ3jeRQ5y4GIQvQPVm54BAchGBHGOP9MVwrmi0
3A+CMReleDBz6yZBKlRriQM+ZAJc+o1u7lnt4gexbyy7iLHO27f4f0s1J+6YE4GOFmghaEViocGt
PC4dNRqhMeA2YkfJ7WBSH5FeQK6dA6FFAEQt4Et2YORzrDpIq2DDbrCbfe0ilK1nh8oe48YiB+Fa
O2Beo2EIc3cIxkYcen0EFA6AiRSJB+UIft4EaobwFwrtMPUuAkPZQdgIeSdnKKdEojbDITeimqb7
2hE7okLrlGGSteZTTbxYyYd9mUA8Dilok8NDp4WPijyCFTb2PG9fJCT28ikkHR6IyYgr3h6SVNxh
WokLyHElmFHzGh86MAXbkH00iQuKqR1hNNISMBg6FhLL8VC0uGKixshpDjjTd3WF+QBOtDbT40EM
kOBLrsybIqimxQVTMHF3yM5/nKY5riYk+yNVCkJhkd23BwHBppK9gSpg59p2bDTazoUYDC+jwTEi
24Jogejigma7fgIKt9SjBCJwCX4xplfhovfulTtQCsVqV0aJ0excqL+yDsoNzhAZ+hy6oGoCNVvA
pxifYkwUKYBQedx3yGUfSAhQdVSMSlQqegiXYIwMyQzvuEOiOsE9IGGgz1jcT+kOcp9RReDYT2b8
tDG4FoMhL+MWySIq4gtG0UcmBoIuVmTn4F3hL6kKGQE9TFIsw3lsp9BwKNMjANZgpNQgxaaEjq2+
gtNyp0GuOW4SwNUFdiJqBdUxPIl1yr4hn/n3nFhFYFDzkPT6RWdlEtrIWBRe7uwaj4RsmjQ8zRB0
N7JdriJu49Hs4oLmDwozPqdgpCMWOUGY4VuaeZPPUrhNgMG6Kn3xp83UJ3dSzuosQs8tX3sTTn9A
M00woUGAEdjYg+XZNLgnXvGsW80P1k8ZWGvFDl/IYngzaijJq54JYfm6B66O3jZ0PGErFVk29ODq
4gKdvOPo6gcTvOHYZFXA92HhaaaT69v0Rpjac6az+8bQIsBvBiT0jy8WtG/qvgmYAD+fUU5zoPXZ
s77sPxso0VDm3Dtjh0BbYv2qBcIQZpg4+gH6Uj4x01sAGnZd4ZQR1icBJrGLVbEfqq6wKCFZYDLM
PxAh7KPCnvZQHL3jVvfSpoXf9AUi8kN3MXvVLwfrrTNuQbXlxcTs7oTzODIARJXuOQW7ge+Q6gLY
wQ5Bp9p3PfaYdSb3DfpUQKXRTzPkKOrOc56V534CprHpD7XuHZs8vU6DVYeNyiJw35WxOoyvAHmc
zKLPApCncB9CMb7otRvbUuOeDhCqvgXWEWK0Rgzx1chOurPIBySQV4sOfAfxOBuPM3Ifhthtp4ul
ASU9wVGmG15cEfLbmdgJr+D3GcKJFTMvUFiHFmyok/xCRPp9Gt2fQEKGJjiLpmF6hAr84jv3uUNi
0dJ9pxs3hZoep7E4Wwn0vctRXEwrYtp05LaA1BA5gRh3RxE7ASViHs+gks+ZcyEz3bX1DJWG/rmG
oLOPrJWwoVPYY7+g9IcC874+uWpg93OQ6nc155dRxcf2lbT0BKqdY1ZPx0prX5CC5yMXD75jP6mr
N3DOPA6uV/m0Hg4Ge0p7FwDuFnOkjv+rWjuXqR07VgPIMI1Lu8Raib4pikHwkTaeEeRvIN+i7exh
eCEuaI/mHtJdc5dAVglC72J+LHJyTqhyoDb0JZCr+5I4/cmAJIA2wQ+mTvk9VSJEHDlQZNmfJhNv
6SsXFmQcvQYLga5/0mju7r3xR0N/IRtYP2XKD9BM2r4G72rQAHBlzOdGz290TdkPrXmYjeEm4eww
qP7BpfV1yKrrODU+I97zzN1b1/ZChLOjVCV35Qgnr+dXlnamHE9swdKfjJe3TQpa6rISod1AILHH
RKEumsXQv8ZvdalqPVJd8gYMYQZiVZ/NvPQtB61q9kMR5xaaKX5id482PuJcV84C00edDXdje06w
pPPrYtoPeNzq2jzNmXXoXStupn43F9Aoy+cbaHwg8lG9uIYb9ZZ+Vq0y1mc7KCfjUPDhSfWqNwf7
kPQPQW/2XHL3mFrFd9Oa8V1w5sOgz5gxoE/hjJGJuS3pPb8EXLBokD8o2AWoTDDv6v5EEALeDxke
WWwSEhWZKoBbQCvhFQlvYOUkUd8UeiTKNgvSycK87x3nDoQaObA44Jpjr3AtI63kV2pCNIRA99JP
KoJ3VgdZaUHVaCDzExyet60C7L9imVcwkV+Qm1iEpBz8VlHPBTd+sATpdaDgP7BiOiaDh5APrgh2
Mu2hAQNKXiHJRj9p01MOFJKWe8hH4LeO40UedY/OQthamr93SpdEZjfFoIX8RickMJTzTdOD8X/s
dyPpjtWsXNsizvHI2C43/NZqrykbHurZffWm5g7LA3DT3tbIjfDxVcCnSHEOACvc2nhamMJ8V8dq
EYtOUN1Ai5OCDNVvvXuHMbwDWCJ3V8hj3HasinL4HGaIBCV4LdPSC8CxAunq/KlJhuNo6VdK8hez
AaXRlMR8+b0yA98UV3yjkChXG0gj2j9zCn4IU2NxbQKkbqpBin9zYu6yeZ4QPa/2EKNoXP2lSqpX
5YcJSZdUG3+0ojtqfX8VqXqxIdxbYD2hAxzj07GpwGA2PzQ9Vly6/UrdBkvNFLhA0DljdgfW9Sav
hO0jYK77NBmuCThp9Ju+p2FBz90M7wr4xyAfNoad1uJl8XoQWpApthOsPxs4w0RIBO5pOkDM56i2
HtbO1ybRjp09x7Tc18zWMG2JEGBaEHYUvQ+KwzfAokAKbf5JRH2b9EeV5Hcla2+hxwLuNZ7BW1OA
OR0bWUO9s5Pq2g7mt8SY7wwPZPpkvmLSiFth7jjmeL9JzRJhscic+IX0bmCZ0FcdF7owlvyAtt93
c56OtCYgaGmgfcf3pVVfkrLd9UZ6W5kQ4jurOs18xC2qc4bbTwaFfjdMfD0zHRStk90iHFuBezUd
5n0F7Al+3YXooRJBU5Hxm5Po/W2Z2HsTIllV0VsvbZNVO+olAagHUOUNtwO4meAxAmB+hHeG2a96
xaHYEKdVs9MaMPpUzpAeq6aPp96EbkvlIKcG/MFpq/+YkEJXNUO3a4anMm+GXTriu6UilJp1bF8r
HSjDADS45t3QxJZWjUGnGNkVLCS961dCu/HcDEFRJcuv0o7VgPQbaVFBe83CDipJ0KK3PYB5gwtN
DlAQudBDrC0Iu883cizZWR7qVAHlQ8WCfMKFNqaQNNGxpeGDskf+1VmYYVsNb5YTzZYCfXtdd48l
r8E1647pftBBVe9lDTbeXWBkbAe+vSJqbDNguQax63Laialrjlg4F/AsL5Y0tS3AfvkRNEYOSN/G
+3rfAZmyJyTpuA/tOHGjLIcunSluMNGDcs6Ge29ofldeh73aaEGHDunLvBRXF7Gv08Qz4+w1UOem
k4EcRb151Tv1vu1G1a8V295peCSVFgAjcAZMT6UBL7kyhFZSjM8FADS7YQDISHiCnagzQW4EH1q3
oeZrTgcVyugm1uKZ/gu6Js0tJTbUD42cHYmF7AMOxCdiju1dp4yRlyVnLW3bmDR5gr2v9sYNBeK3
zj7v6uzFRsTVZ4PYGQ7rX1TK/mB3Kq7FrcYzcw+QceOXSDrn0+8KOteK831qgdZKhz+kZ+1RUzPr
NqsMzNBYLw7NC1KsVZ9CIjZI7NHCbGvnL5Y24g1yAVZVLRAzpxMpTl1j/Kx59ohMPeXZMpG4DuEu
dTclInm2OkTptbECp1nSBjSjbw0SK8/qRNRzOuriPM7Lyidxn3XHwndINnhjV+96+rMXNEd6m2Ge
J714HmnW76ellIHmD5w0y6mC/BLsgsr9arZUzQJqQDl4dyJlACSiVhP7TGk9BQaZgG1e6rYGeeba
KvI/01iabgbyzHP1cjdwHUzUcPpkxZz8akAI1GYZ0uhyxxcadDud0YTWS4qtIbIpsnju1RbhF+NP
W9faMR33gBW3cUdKUP304xtx9SYwJ929qmar73Wocu51ZI7eFeMABRTHTt4MY/QHajS/1Q6QPKFN
3qMGHG9ssaw54aVTz1aPZT2vlFjN6vReHjBBIwVKV5F7IdL7pFxAPtBwC4oF7G0D/DMAbX4PNpNF
sQSLftJrHfAYdiIgOTy3O9cLsxYwKgFZpPs5YScAN8wzg4/+vsqmCxe5cmhNc9/b/GyQEeqpqgZy
D96Ta1Wlby6Sr2yl6x51OhXXhIgfkyXc78nkYY7hoxGpcz198xx+UAqImmVsfMQLDf2h3EWN+hsq
J8PBA5tdpxbQ05iB3/8GNkn3RUdCRwwpIVApOATxf6x4c+5g8gJp+J5Plh13VdJh30/zo1WD95pP
/oSch3S6HzSC5KIqXNYj85CG9vJWZz6+2L7iJIEDad6pAx8xEs9zM4Ce0K7AZhzkX5GjVkcoz4XY
E/lD+adrfgO+H8ytizBOB87TaCz1uEG+NW42qPrnjr/1A9LW4X1ScxBL4AqmwfwMomgJ0DIlHJo5
yEQ99bEF4NGBgnVX/R6NKkTGsg9titC1fo5qAfZ05Fr2bxyrHCS8hY2r+kgG8Xs4A+zkYDWvkM31
kcnOErDh1w1W02Aim2+z8Q+ArqC/Jtgi7W31ohu23xbfNC8ousgkPx3zB8vw1WqR43zN7SrA+hXL
1V8gFYEDZvRHjKNzC5Kov5tcg6cHgRDougvwxybaH8OIbfV+aDlYtkF1AG7BtDrmFEsT97DM/MhB
mPtIgUKHUkPPHiRytfkD4BbfUESgOG0wA36k4JlTG4BxWe3buuqriMp1yPsCo5JtPyrKvUsasO3Q
feJgRj6YcO315ncDi3Otvzc53M2Yy/QpA5tn6i94wawBXBILMdwr719Ig5VLe2dakJ8T2CEjNoTF
BB0fVfz+LKlDrSMRB11Nj78cIPfAaMHQTY3Ywd/YV7sevr+CgdcHerIlOOFxJ/CzVEEC10xrzAF4
93wFD4+K/EubQDQTvojevgXbma+DFrcZb1KEnQYQjfL6dXC/16YOh8ufvgdpB8cnHWvhoXuAxJZf
w1FQTFgitVABJ2DIUJ5SyB0Y7UXRzukTlBqw8+YB5gQovoGLps2UQwWl6om9mfTMFOyGCH6bUYGf
9LaBESnLuIPflmLmQ7oY1iHY5/22x+V/eAoSAVcEkADCQS68EXAbPFU1CRr9RVhjSKEh4N2SDEv4
qgAhGb5AlR7xBl7D1oyQ/xooWMIO7S9iYqUfQj8u9kpQ2DE3rMar5/FQtEaExMqQJBocCUOgejdq
b4On5UarSeQ2YzQnZTDjIdNcvDetGnD9SR0zvzeqoAG7mOmcK/V/uHqv3caVLlr3iQiwmHlLUlSy
LctBtvuGaLe7mXMxPv35qIWDf+8NrCXIkqyWKbJqzjFHeJiq3q8hv6aKgfdOyVfkBqUWVGq9kx3K
Xf7HLJix4buz3KLlY4H3oqqvG+OB2DOOHtVSnGzmqF636w2uLJGHsrDIvNHQMVCeLlngQP1oTeZ5
CRR+JBuN37r5jlXraVSx/LGpVjRNDL/cVU1Iomyg0Do4RG3avDwer2smroNGegySGMpiE4e9BW/H
Z5KdnYfB7PmJTAkdYd1XRSy9P5uT/kBo8PCGYuL03+Mg8mGS5Nb+/uNEELrtGM7NNurH1nyJJ2GE
S4QVGmL46avEgdeTo+LSDTQGk1/z7/3xBnZUgDVMc1qjNTvGfeR6acTJMHsImH1DBbU24/6bYS0I
SpQUxMLF72WzvDqqG2qIu73lSORHGkI3x9Y7EY951VfXKHrDUqB/6ctZ8atY2thqZcx7OymPAg85
v4qaDaPuojDPydcE/4U4NfI9YaTuLcsDVsacPr34bjKONEYeGZdTE/+rlvSotNEnbI5KSQzPiasn
KIv/2s2zQs8iHSzXfRuWWy48zbrQc+9c1wxIC4javZG9kNao30zzWcl27O27groppi206XZaDVO0
vABvLQ+9kW+K5s1eO1F+6Rlr7cI7moU2HAfLcd8V1znikpb87uCsBFTPC+yrpCR0cH5px+HLSeL8
N6rr3Ee2nc0uNo0oJbRi6+GM4zq2YNDxA2Cq76D0r+rf6D+8NHlqYBAMfP/GzVIjry/xyNJzXyo3
KzaRYD4bererLJc2qPJrZYZwNpxqJd21yjzv46ZAdv+i5fNZKGnC4V78Ac1ingzXSbECF1DdTeGD
5My6J/3XAkQZx18dMP5ssmurW4I31ygbQPpncYYAFKBoMeHrnpW0R9WKCzYUuqL5Xl22tPZFqZ91
nAcBMYA7FXwzGza5GOzf8LTFALxav3J7/MuIo8mfRyXDDG+L4KgYTYZNN2e+PcHYL1TD9fCtjD+K
2rK9bIjEcYQB5DfW2gcJVmJP8+pagGXKAyS7ep8l0jyJKs28dHISSNHjySmc4r1Q1IstIuuZqiAL
0osZJWcdf61kXsVBlt9K/4vTLNn0m2yj117N4ieCCMvzWii3vmbQ6nZR+tcwjpNmJidU0KHAC4Es
FUJzcdbFmWAld2Al5r2AdN8EVv4G2qCJOsgJY5lzsYtm4Jr20+iTQHZ/3EX1FPVTxce60tRdXlFo
rGLHrG1fgqNzUGHMxsatWajAGHO0c+RN42aHxNSkQJN31Qr935SaHlkQX4wgokte1/bB0Gq/XpM1
WNYq1GhBsXcexc7pq88hqy3PNMf0iO8g0qOGbabTtaea+d5b4dogVUX5NG7W33YIa/KkZWXjm3Up
bipdbSrdFIJHB/jitvDegO/8BW9yBhk9/u2NcqvZracQ9S4xbnb2gKE1DpMmf2fD4dHSyvSrvL7a
ee4ZEsi3jjN/2wIxVsUtABhOz5BANtYR8Lo/Ko25W1UZgtWxK07zH2vGb6zBOL3GJwoTW5qQsvOW
qsQ9rO6udd/BecNUoRPq+xJl8DT+dG5DKUPOamh37mNj2qdomJ/0DWkvDX0KEGlGXr3wHaQ5lqp5
tHa+WUWCRXbbNEyBQwhpu7J4yiOA6KVgBpbWvijYGPCgCsBXDlMW/+215ISTa++P0biEg3VpGU/v
K+p6obgAqdFrBzg3g/anRfwX6xkqq3l+gqYABpdTqETaTkuSMNcinF890SmMmW2SFkVPCDp2MgXq
q9g8MMh/F2P70UQmk71hc3TQccxWnWKHuDIPTZfZI/mcmxYZSFUj2zp7a23QchNdp5bEnylhkUx3
snILlE7ym/2LaPMHYw5V0dhBnyVcWi0Q2f1mkHh+J1N8soRCVE/6h/b5gNXTZSpcLoR4rnEC4AYV
VP3UIXr25xrp4v2x+xsA0nSUGRjnRHQR86HI4zCdwFohG2CesblURmnxVSvmM43lKW1yWlWhsVPa
y6uWkv+Q91ykU6PgXqdDXc4nCGWT7Fe8jnGM0GMVYlz1IpBk3RA4ZoAIqfY41Lp80piF1Z3jLzm2
L5INnW/OOmJRW3tlAZoVMfAywgkKoR0v78agnur64tgjzr4SwV01TRBt1XBW4/UY1UUQV2wzam8R
fdxl3gqws0c3sEVGuOWbaF5UJsIpNTV2cL7pZPmZQVFzy6p/eBe7H0WbKefBMAtfd7XimvYk0kMo
P/d2cnNJrmSYJdyzjpuwbJX6hSW6C60pnnzke38hZY7EO1XnVnOafd1DpFfniOuw0NsHZR2IXGaE
AVsDbMYcx8hDoiMfFtd2zrWxpyK3Hi1RsSlH+lvCvmPlnwvt2dUqkqPaxtNxZxo5RDVsAH+J1PLw
WI0/pViTY+y4GqT0bLguOiR0ckFCZdSDlolbD0l7qruA2SmhDIGrWt6a3MbsuXYPZf6LCCpfxpZn
zBXF2IPUmMSyz+Z5HQI9z70P7cx5xw3MPZBCf1wxOvHLKS+CxaKIkl0mnxsVcWVL8m6gF2pz0jYU
5n5vynBxrwfnRdPW8WBgGQVJ5vcdEdpA5qru5dMdXCISi9E384GYGSxO/D0082rRdo263FZb794a
9UD8q3WbM30+VDOVvrDJP+PiscS0XtTJ8Q2C0Q6DIg+KUP8BqisfymJwThqD7uNkLDxSNxinquhX
pD1/W0R3bWUTGxhatCs1mRYhcs7wWtBGLCM7lK+HJLLbi+mkpxwufyhr6C5xFpWn/93Yoqz++3Ed
+fMmtLY+E7Sz0cKuSCvxDyQd7XOThmSnHjpZDWi1KlbpZaaNW3LPTknwxfmBkTo5kKdFyh+TnI3T
gtVrmGjM7wBDfiuqfZ4n89FcujZwR+3mdGQ5167ImaW7q7eQm/EYZzHeuc2aP41S/p3HL4QdC07F
eurkHw4aQl9xM7Z7OAYnPc0Wr7dbiKUDuGIjHG8e6mOXMAudiHryW4f2RS1pGJZWHQ5LA8rqqvm1
FrdcZa1I6m5+HG3rXVhuhZY5Wy8FWeNT2umP0mjemP8htHlqtPUTN02cchvLT8llq56tpZYHDiW+
5rnjOxJrb4y0pdFeLMZh5kzBj/805iTS1U5x0ziBbj0Ivev3hklTwAm+GaOM+j62sVMc5+x3Nrjp
ZcUy2ovXiS0ut1J0E3BEXL0uX6RyiAw5HHuujI8VDSZdjLxms5XTo4vkMGNEvjMsuMIV6U4YDlUP
el5wk+kp9dZm6rYm+2Yj+3XbTZkBdzV5/Zt1lL3bxAuPuhQq2KM5Un+WNqZfdebOZ321Q6lmDSaq
l3mmysjN3HyW9g6Fgdc0OrwtBmwYQrL+0zXVYDekOzxLVXnu11Xsx039W2v2fL7fK53inx05FvZc
Oi7vrrNh4GSzNnpShejYyZNTHbKStbPLVGQ/aJF4dI2+3g9yBB6Lta8ksY5KfJhq6MKOqn5qKx2n
Zg87roM07HFJ2YH39v40iuXcGW/5aAH3Jm3xTnBMULaN3GWjWz7b+tCQyfxUlgswQK6CtIn2bNZU
4piYpQRHd4mXd9lzizgGG8bBetcIsypq5SbXRF44A37ZY24dGtoW/nFAFsdZnWPR/Cy5QSoZssyW
LucFrtg/Q2r5x1hP+9xCChU5sntudH6tdtpnEZmtylyijM5o3qAmZOnTUgrjRANw1O5uLdUy7+7W
zD0B0FQFCZ0/pN3L/TF7FJg0t0wRiUX+nu3pOiSEko6ooQN9LFfPtrP+2BjNZ+UWp8ZcoefNPdCD
1gw7iiXKpii6RSQkXGR8IPla8xKcVBgMl7SgCPqJJf9MCvpMH6FSRCFi7BJmo3aJhPE6qViS11Am
5uik0FVELSyF6doQ1BjF+VEl97RH22f/GTikeNVDo4IKBwgAQ6LRX+ek3uVyfsDV46nEiVDTnLBU
XXIAmt1SkxyQ4GKeZuGa/IlAHXKXfApb7DW93I9uErrKjxXLMxORpyiXZ7wnL+0HqkSbohZ51Rti
WPEml+Fzao3lSfTd2ZyU5Nq1/buh2c0F8hkgMjvdqZpd9LjdULFk5m+KPT5Mq4xo7uyT7NMHtu19
2SWnAQMvF5e+KsdqPu12dbtflXmfwFeQCBnmqhp3VY3OtJnL2XOjgV0lEwWJOfbit8nybC5M1ieb
QYE5m3tCqOKwyFM7QDbVPSotTjImWuFUNFWQ4YgVrOMXvQjrY4oSdZL+bABjgDJkmxIC9szo9E85
xbwAIyzlk2iwB6mH/nz/qbGpCPusgGA25wZbJ3LFaLKdRym0PwVWMQxNWuhlPDKX3eOcrDlTd3y4
V8V8MFLFYWVadibciHDONPuYwOGdLl35DbPIq7XCn3GGSzkDqr70NfmW4Vlfa53P4ILm4iVOvqS8
NJwvjqXvskWlMyi8nr5SJ7eqguthoAmD2QxUR1uD5F1tc77uN5pBGW1UHJgLkA+QWWPx4wQkDvnD
5PrM8fZjlwRLtIW3h4X7Q5ztjuibgLiswOmnQ1rbR4MuBxaGb3YNtsXAU9DaxaD6ROptyMguJcMm
A0dyFN1fzfw8TtEpH3lSRotPJoHYsdOsj+RHHzqMn28OX208/1HF79qJdwxVAzZCjl43ZajIKqJm
cDnsWUIr+6NIq44RKzcTFyoDoEudEbo4MdCk7DSmm12pQWb3+1Wo+w4au5mtDMd+aYdacA1ZTUBo
5k4k6QPy7jASYu8OwznS5QGVOXUDvC6YRuo4+ZK/yNnG2cm56p8iMgXc+HVk0rENKDGx87Gl8tro
tVV/AfHwX9IJTxkB+LJ21zTECnckEmgywG//CKSFpwcd1G6qGH2uHjAdS8AQ9PUaKDaXBCY8meaX
CqFkmaTb6djrMh+h6k502JRY1b6PcIzSIaBBzKE93810VOp2TmgvRFp01TuRwl6SQQfZWzXI0xzt
0jI+J+Bo9opRLe2s1OrQMbOH1Zk9AypmlWvBiPRyHtS9pJCJsyTIKvSgnCMbn7AitHDUXhMbosFo
YixdnbSkDjTM7SR1kCriQ+QwLFaqI7yRXda2O2uWp1Jfz62LnB2L8A2LdTkiJqscIQ1hxjEoDXiY
U+EIeoWMKflQqAcDjD+04mzXqqAelmgfVERfA2pKItdxxwAxee9NTjRAHVI5aDnaA4w/PGhiz9pG
7U6/F+vJEV77nNZH4tNyzJCq+WANzzREVGVtpx5ow8FPuz67dlijMectzlWG/x3BGn3WHWBReALG
h6wHuItV6JYAROOjpR+dDm5bg3lxhqW03K1MvzXjVhu6NyqvkQBcquk3UzNQSXRzXBiFBuytM37o
VG6fi81Xy1q+HedyiHY9ALCpkE5YxGdc+0NtEMeItKU8UVquEloIA96+y3QvlBNbPzlxqp9RYB0d
dXD3kMbsxxZqoD8Ow2tFJ77M/RJoc2JcpvFOL9X1E3z79EGanYExtnxk2AsRSPum2fCcSvExmI43
2wB0mcgEHPfZrSZfNVTMmNPtxIH/aC1725TTpdF6I2hW4nBJcD+WNf19k7uUYDjZ/VWLUDHh78AH
6YKudJ29oU0/hmuI26rqmA3kMDw6rrM166+SjPM1qlBaEVFvS5CAodzPK7iB1UH1jC2MIehtRTw9
Rollf8am9Ae9gdqzmEuoWWvGxjOEk3HAaEBuJC/6Y/x5VZwIE8O9WNrs0ewaQDTmi7RwMDnFBoRE
MrAx0vBbPXALOrp308foDnqiJCvB8iaO/Ue9ABId7XzH2h8NoZi80vy92P+s4bPsLjj56W2Mc8vP
Cgsg02aM7r5tVfNXQVE6Fl7dUykuLLU+7e7S7RojhPaSuu9xEnTOK34zItpl2skY9lF3qFneMnMJ
6vV5dD+a6mkmloB/W5EhX5dN/DN5AgaGSvtu8TYM3hF/DfE66C5L1GsEf6SEoPTc9ifNfUyh26Th
MP61GDzk1GRVdjbHY7acRjZK6Gk44C+h4Z4myDWG9jEXjn5xEvEmkkb7Z3d/ejuyfhaXEp64nu59
tpMGKLCB/mg7p8hSfNVe4bNpeZBYo9dosa88N0Xqpxzt1CkkXJIksMWsn1v6V7j/gg8NCw4+tRYI
7QSxbtVhVbO/MJtYAlMSAduVdrgQC8Y5HRcLuSi9co7X9cCZn2HIyfK4SG04kIF17usO648eF9yC
M1Yob4q64F/cR1/MutmF83NMymHaPeey0j7cldVQdebhqGbicZFJflLzuKPpJwEtG4HEdPFaxur8
1CXl3jaSx9FJx49l1uUpdWrT14Xyjmvr8Gzmc7rLSrQ8afk5agRb38zqrXLe+2Ty5mWESHUV6nHb
6RPQfIfraaNi6B1bIfhjCj2zfzIoy4TdwhT3nDrOfUER4enMeh297vd2l39P8/xT6yq5Q8n4Vul9
7xvV5IS5zQhinY2GqBIlTDvElFqcz0EGKRIg/ENUTyotS2c1XpsNyp5ZFeUIAynNsxNxzXqFfbGH
3KkCFEE7yEaKDggYo/oIgYzyoB2yOdQg0dfw8HTF+G3kRu+jltgl2/CsZEzVeSPmgZBtjOy25MPO
ibrsnEqr8nJnqHedXbdh2TJIM+FhjGTDnWF0eSAQ4fax7KEkDy87RYLqavEmZial8t2UNzVxoHl0
/uvKbLp7VGlRc9A7g9mLNIW3sshC+PPr9DtZR77L68DU8s+gph869Vyt4oJFEIIhaGotU4aqVOqA
cDvsOavoZ+1w3Mwddb451CAL/JmxjR469EZXpAN+VPFx54Ju0OwnF87gqv/aHsdfJj+bqSr8RBn7
Q2cCpfQE+kJ+Lq52HL+nRP+2Ro+t7ROXLsINOfhyhR5TmiusTj2+tCYFvRuPYVxW2QFCJXz0ZAVe
7ZLWh0LGwCdriBdkRKtHePwyc+j7U5a5vtMsTNwUf5s4ZvgdNJ2kwdUDSUj9OiJAZHRKUiHnDdi2
FqbozgbWreqNKhX4AYqJoT/YpgPfqlEDaZ2HYBFKfLaX5qHZ/vK4w4V2nl0RmmP2vTr5tYI9d1Fc
zs52bYFLpwl2EUM5t2+EVwzC8mbdsHH7T4Yj67FvarntNe6ryUh7Ht/dSNphOQI09mo5vzfLclAq
2V3nlb3AxBCWQWG1G9nfT3aUcak0g3s0cqyZlEdH+0e2pRWk3atwKLqIc6Hfg/MXsVuukeJCF9Xf
IL5ZMtstTvx3Hc1l39F1ul3TneQMHAI/zktpAdCgUvf6eSVS0qx+48pO59URdNlK9T3lktfi2CCz
Xkn3TOFCd8p/pygcIVjxHZcLAIvxo1B5RzLZRclDmrPzzeVYvEjtrY/zX6b92XdvUutCAuDhj42Q
ySD2rrGnoA9w3D9t25JN6XiG9a+DxtzGeYhzxCFiPgDiZLaA1iwhfm6xJ636JcuyH9IaIdJvWNJo
32x2jTIuy1MiarC2dr7i3aqPOZU7rGMVoJ/ftU7WCg832mAdhcHfUSzuscmKau+2DuMbs6FJwDB3
zNVgUmN5tBpRvnUOCENSPlTZcKn6JAux7Xd3qTr19BK3ZtpKYRxQpB9B5wOUDZMxgBobsNTsKs7A
dcgZTDORhX2gvJcM/lXZenZmbXJjf6zWc9VQIw5bXG21i2zjRqMpiQpsXnJDu7pKN4SDmLpT31rk
FNrzQ9kx6zKLnjT1zLBZkknRUSgvmFA1b2uVy2ecbIDyK/Up6uHDqaUxfhnCEP5Ays/ZLKzpvR7n
0NwGofH0KTl4BfP7MlZ2+KUGsLd2zIKo2VVfg4CwNl1gdJBgn7roQXnTRtYEKq+xQa9Q/JgMWHwx
j+dZcBDnuvtVqO6MFRXVTmEbu7S1PqIIOslo149uvfpRndhHDebtMJYscw6169QbXznunksD/IDy
60VJWFpWlTIDxRLOnk1zBj2GscNElDF4rT+gh1mX62JkjFd+8HA96BYR1bIGvqXQd7XHQioMpufo
a7Fd9OP6ya6+V4isMTNd69LXl1zVad10ZoIwRdZ03VVx/BHbyXTtgCevSZX09D4AUO2CX64dlQrE
xMm64rMJFTexJEQJ8zPWyF7VdtVaeX0xH+C21udcWupjNMpjrwJC5/qbrmrtzehUrvDhRdFHiLbT
t6ZZ38oKsRqKmfC76meutJURiAsXB784CP2DCvVlAxLmC9wsXBFg1HrwPK2ZTJYB4ppbsK8wgZf5
vCtlH7APXSCNX5qpCV3TOevz72Yyr806vOnNv3F1zmNawcCoDnObPBdmCK+9OLiwYs0eE4F2iJ1T
Cn0iSHOl9lMuYfKv8uoDe6R3PXbeSG1+rRgIWBHVMpRIyyYNd0D/B6tWd4IsUVGDrWl5kduSBLJZ
Evburm/2UnKEpocVCrSdFU+anbQnvdOwBJnG0DLcf3U5/cCQHMNlHAmaHSkGzPlKPvpz1XNUpLm8
t1p31bJuayKwomBKLpZ/s9ocrU3+uhj/0nV+dC0iO0W27nSgwLiyQ7MepO92na+otO4SR1QTXR1z
kMs4SkhzxrngsgujuWwwZBxRDgtzZWbbzge+DmWP6s3PTOJxuF6TeEDALm5iyN9nPtUtlsa0j8qZ
0jmfGCVgUD1jwU6O535JAJi2I5TQL8bxA26hNzx7PGNlMhKZjIW1PW4T+r6R6/yRMJVvEvkcd8N6
cUSQmb1EeIBV9lQNtS/BAh7ha+JVMTsWrO55X3VMtq2EvFhjIf92Sj5d0xrCaimb41hTA5pP6kaa
7pTTgt3Tbugdxa8nHSOLVGuOSofvLad0tlemYdqlkGHoYpfn1JkcFEojmRvlDvBe0MbGBOQko6U/
tS1tSaZQv6wHtZl/O3b8tZbR79l1obFs50kXqw9p49RwgNs6qFrTfMsdyDgJ+7quun8ymSA9zH6l
9cTWDOmdM7ZSH+XAKjZC/c8wvJFIHD6ti+H8RdTJ1ZoQDv2EB1rgsOE7QbXs13QffwN12OMbLDMO
3E9sCcLgOPUNTIOBFVdi4KLXOX7ULR/6PlHNfmnhC0fxjvYAM28HfWwCPZU8zNAFO9MWSs84rZkN
gDw6ruvJBVymYt7X5Wt9mqlY0np50DRIAF1KO2SLhuLJZcymOCbHw6bX6eJKP3Wt3u+mAZc8uZqf
qHwlZAJy76SUNnucZjxGCqv2tCyaV87tsle1CbHGOkwfRdZBOb//GGMleZ5lBs8OXjncENIMUcFA
uDHnteSLJR73v6fW0lRP95u4jV5AiNqTghvIdezj9VDM6FOMUcmv2nYDJ3M+yVV8j0a0xMBKpv5Q
G0Aq2y/cX6ar7JJaOyx/XWuR57qFuk62C+BhfJnSMrkM28393qI339KMosP9SbF5197vWWmvBsWI
f+D/nrj/gl4s7ZG888//543uL2vlc4HN/tP/3ue/3wEK84beJKNz+4fvL73fU3qYdswBDHT9//8n
uj+rSKM/EfTxf7z2f5/DIq5AjKXz8L+H7veSYVY93JmQ421/6f1D3N+XBSoLNTmVfrba4Ob3B8du
mM7unDKJ+b+OCNnT9dlF4n3Qmc1ZF6zlBFvPrDvn3oy1U1ebhe7fH/3vbumw4yfVCCmmH5/c2mb6
bc4zqq1+Qmw6E6Wjx/Zb2SqgNHL5yqG2wy0Ztf39ZRqW+dVY2Le4Tn+nkf0ngwR8Vgphhf08/Epx
yew8eIPRuZhsNHOwf6Pzst3cH/zvZvsVy6zyw6xFj/eH7q+4v/b/+N37WzfLjIOIkjxa9YrYo9Or
V/Tdn6YSdb+XcoBfR17ck+04gnm+lYDO8IRuOR8CXsTrZNbmya1BSxm/iEvUK+NjVWi2Vyx6/JWu
sD3JJKnPkmP1YTpv94dhdczH3szd4P5jPzDIwYB9uVRpXr1EdvJ6fxzyfxfKVYe9mGevRgmLcHYL
iLGWNM4yr6Ht6CL6XctdE7fiO9LYuCTRqhRTaX5RZ7fy70+kbh8anTF+jgWFbkbAJjQO8KzUrH01
ztNvh1S7oDXq8UGMffE86Do7MIk/L4M1fY9l3XwViCvMJP+lF3xPOGrZITPjF8Nq5h1jWeWagR16
2jQjYGjVPhzY2fGukhcMKHH2wmvIt/jHpjZ51xQmhQthJYKuiULE3dQ4hYXP9oio24MaAvaSgbEB
KejPFZrsHSzmT8SIpFdAYCJxaUvqga6SVEeFzBdfIyYGHAOIw5m60Svza2tnhEF1cvJbtf1rJKQd
1OstWxgP9ICZvtB031LSw0i4B8UN44hc2YvMjKCyFWHZdO+tMA8FWeFZTDlfG39R0EP+/DEU0v26
1wZmEFNVf7S0YFKMBzL2wmYiIEsjr8FiyAq3U++txy4pXtjMzSENshE8EOodyYVViCqg9eSuJakz
mOUUkmDQ7dV87oNpbIOZFG2nS1ZoEd13lTTPQ1WhTboYufswqlKH8TD/obpEk8l0nS7rlgxldiod
GC4VmLcf57UXTwYJ7SVDq5Lyk/qqbpVLimKVho6p2dCGg81SWiTPZucEpjAT3ygR2keg0LRRiFFi
rtjlKUtbZrBTQmNjq6FiiT4Y++jTHqiFcgm3Dg1Nh0Q8m/y6Wq/uAkzfrJ2Hd/zgQ4H07drP1YEu
BPUFDpsPAxSLUMqwvXMI5EkhnmTNk9gD8CAFq532tvuUIqJpy7WGNeu8dIhdIrXbMcMOY8t9SxVm
WTPtU+7MgSrWS+8WnttSnGxZhNIep5B5/CGmeYVSIj3iQg8LDYCOz8Imkh6dEawZpEntWr93pvv/
dTX/dQWhTTq0b6bIWwPu/ssiurqmCjH2bjl1itdqEafa/aNk8UfFlufFtf5ZWHrq+VRLsBBH/bV0
4CcKiUpMP41M/602KXwyyTYFUO/Ty13hetgpwn7sivTWHzfWsdv6wzgf7JaQZ1NQq6arRndXvmj9
K/nSR71cbvUC5xeH+6WdvjvL/hoXf54Ok59AVZ6SDAmuXQqvYSiqt87HoGWhUu2sCoIspSJ5UJuD
eC82VBcyLhvuDRaWOOkORdf92TLp7YNI54oJFM8WHU3kiHJol01mccPaCbNPlZxs0vAUJu1bRnEC
6sSnlIf7SwZ4qX6LXBd4cXv76awKyswGCtFDvIz6zmljzV+cueAA5BYfdc3fhkKXzMJrwi6Xv3Ap
URvU+nZBE2kIlZH4wqWaVyp/l8pt+7GVRfWEuvr634vZQk5mQaN+f1IrnCYwrXLY120Xv5Flw4nk
0PfdnyUjqT3k9pCijKedcxuRnByTq8vA8OzQOW77kC6jjRBziAhDKaKTu91TejLaO+TfOOS6aaI/
pUYFTwZ4AWo/RETxTVxoQUuekqnt5sQkqaIK0cug5x6ulh7RYWYmJEFXX7+SWPrtqKovmx9Fpior
lmmSFTxxcGVcVrAnTo+1Ts8N9M5GOt/DZH7HG5e4IBan7UpsSaJ9omZoaPrnBXcDVHj7WhkexUMy
AKeYsOkia6egehAkY7nPTY8bRVaF7GPPZMs8izI/2LjbocY4K8NF5PnVddiMSxT6rWNtbhZfGtUy
6am/OzGyh1BO4nhAeN+g/8utG1wd/EkAt3PfRjso7BxKtaAGaH2omOes+4n1dzhWvpwe1zJ5GVT7
sPT5Q9dwbbnogyf0zB4c8R993RBLET8THvdKKjv4QaY9LXIOTOVFK4kMepv15LnesDo17Y72kr6a
GkAsoT0T1vmk733oKNKVsgp0NaGzS8sf4TuzoOiGswwW694KzB992SMarxMC2o3nUrcz9uwpmI2z
OVBHszIQ2x20UG/ZbQ9mbj2suvbHVYsL/m5nQNoCWnqkwQlcvgrloDNRIoILNAtfY6fex0qP3cTF
1vnbojZLYD5KyiVoj52gMP80EtJ1x/XUmYi2WDValdGUsi6vMy4zQ4RtKvtZ1KyhkU3BFL9oQkbe
3CP33VzCML3EC6N9M8xoZ7WNNzTWh2v1fqzxri1G/vO/BBeKLGN0o+Q7Btgi/8jmZR8nv1Xc6fL8
opfEOnQ0JNF7kiFuaKozaOcRxcqfOaVZLgF1F7iWJQ47G6kXojZcR/mjMxpx4YWjWN3VydmN/q1p
HIzjMWK3TfEBEeaHni8vlvL/cXRey40jWRD9ooqAN68EQNBLlG+9INRSC94DBfP1czAvGxs7G90a
ikDdypt58pjKysBWWdu7sdsQtD1e2cVPSwXcQcHmxznmYD/3jophreE8MvPnuokBpCQU03emHixz
6Hb5qU/zHW+TnSHYlqDXTo126VaGct5hKtoBpSDCaR5VdfVy/AHjxVL5DpW9fnDXa7+y+YCHxKo5
r6yAMzic1dFb+dcfMOVE8xZaD+ZBPaQqV5gY409V7137T5R2TMQ4jplWRev4hXlOIbXW8a8r+P1q
WBM4OWIyQLFZnDbp3WrAtbK8swAToIw+LWI8yJpz+V7kDblK++ACxXC3uSY6u5azw6kUUxvS85ib
T338lzsP/K0OwYW9DNOBm520oXlQCCCUMXu7IfG39PuoYubO6DWbTsI9Nxby0cTj73oLhotsSYm0
QjJsmmdM/H40VMHoIt3xw9FYkLIfYky8OFnmiaW4dwjILbdVvZn21YB7f5hPsX5TuzlQogfN+SuW
p2q99Y4Xac8mGZL8ohRADsrZVzHRa8GGqaNHyFfI4ZQxZixtD6jLbzrCtTM5u9f0tSUtWygCb9Oh
TL5OZezDQb07r01h+CWHbTLiJqfdHSjPi5H8a9J3U0uDChuK89QjgMUp/QjuZW7cc7x0Tw4oPFhx
MOa79DPK76t2QFMAks8GTW7shfhYoFQvhrs3sVnHUeRPKwhOfIv40BaA6VEFDM9yHpc6eQeweFcj
9cHoSG63+9pRQzAhGGTcm6E8EvoOHEmOz6qRrKsHNaUhB5se/kUCuyt+fryT5Vz8adfmIYo7BmVx
Ncn5bI4d9l9pE5/zKblOWv5HwR6pm/VTmXCBiN4xOngRIavCQcFZ2T/Zd6OYQUbEl+2h0Non2m19
nMkAB5KDkZMIUGlA2zV4QcpoOiVFZe56w/6YxvKw1ovfGzredvJB/PKof6Aetk9D7uU3yMM7RWh8
wdmoYwMp+gaJPaaVaMZkUivDuRrUEKUYO6dmHZB72JeJ91Vob3m2YOB+zInaDAPb6aR/suLiz5oW
56jF6OGab7Y2UGs0P6BXkVyKroPF71eVQGB0z+UajB18el5iDWSKwmOdC9QXuZvbjFf37Gnmd8Kb
JHOML6vFcaupf3u2Wx1Obbcxz90ceYnsz4TY0JacazTDAtSKMlAGpSHSsdxsJT6WxF0oUfXXwkoC
E3upq6Ba1uN+saDL6eqtd+0LyGTQUQ5/eExTElvTLixl9Qp55Qk3tibl34bErOTtqvJH1ltERp1U
RPmS5b3lVQl06u7iTM3BsPvfBWZFuSWzrPo4UjvWrKwBsRB0+4x2PCFgOS3qre6qjH3NhxpdCJcQ
6wNt5KXq4vE3Npm82u1PqyYoHr7SXdGqdu2hcVDy0S+CPnpwVg21KFJv0Xd7plzvyp06hFYTJPR7
TsPAnqd8zzEddSXL5bR8NhXQjZi2dvMrcqpvH1VZvPcF1v5R/xiILSoAi1mHFJ+W0sEgoU1JfMNy
Oi0Z0/G4Bf9Yz/lp7ISKnh1sRX1QS/ZhC6b4mWMHpY7KF3a8eXefBW4hvkT5oPCpJUcDOHSSGcKv
eo51HUl31MKi5oaGDG24L1X+OzIMujMbV40chqfPLJ6Yc2xj/NWI9Cdx9ZMBMNw+RxOllmBAn1/n
dHmgLnifZAU4gg6a1VNPEgc3aThOby3X6lYUByVhMCMezJh7iuCX6RRNRyycXRluwaqGKvIUm7eW
aEFcs19DTykFg6fyPucEWsEQ5Fx19Wb2XDO+TywuhSgp8DvNdoyrkv16i5OgOuZwKBSyi+zdB3ZC
YvQFjbVogjutxVaXUx3gFVH0TsjnNaqaBk2QmLtqz/sMx1Adl3coOQHRu29YMR9ufkbAJRwT/9Ya
0ouCZosFY4uY/HULDFokXk6485P+RVO0B2Qgc9/iBne5G0ktxuhe/lD3u1ej8aBExJ7ZAMZwtSMr
DRNd+qq75Ej111blOoJCfTdN9aK0K7GSRCTn//+jJtlniWlzs67+VK58d0BO5DX8i+Rxwuy3Jcu6
jjlMr59lbr93tn6gQMSPCl74udgoj7upnU/uCsxWH8KVokkyQnXQYpfM5MAOCMuryaUw6U/JcrTb
eB/hfykbWjsEFtuo8Zy0xL9oue+ay13F0DLcZs0UaoOu7+YGL7CYUmJR0ghymb93s0vfaW6wFwFu
KZOUGrjli1czUK1ujwXmsTHYjhR2+jal1UdCZkzJhvqW8hcMIm6OWu/Yl0r2hBJEdW0LrkggLGOV
SSpeezYCCLop4KFR1QmJ45TMnc2YgBve1TOLvJRg162tYt9VxrDTGrTEaCJHFdugDzQurRieH+ZG
u6rQtPoifVNoD2h7Ym8lk4zleKWKKXyMeMqXVeuAn6RHp1F+aDd9HuLxmJvcFYp1n7Gx6rJ/Wim9
0VHvTbOtdT4Fr0/AHtb8OaewAWzB98oKRrJa4ExxMvqEPPy1DhMxvXYdJ537pCTc1tWUgTm6WGu0
l5q5m6OZ0/polCqv6/YfIPOUhm0vX83Qcf4Wq7JLrbvhftqR7UvdvjXS2SctbbeG7s2b/Czz2MeV
9qzMOD6nY13BZUokQWslGCWZWx7jVonJzLVBbn9VmcESG5XWeF2sV6awQgpwKX9yp7xV5qc6fy/1
xANav0yKedDc12aN/Q5xX8/f0uweJY1HAfmezlovx81TLu0OY6Y3otqv+LrZ43JdtmFZsBShxYqp
FdJ7A/FMGVkmTXHYZN/dVU85a2i9jLT6GQcRN4IUZHT9EhUAehb33LV/QeqnqGuaF3fleSr1R/Jy
u3xMX9WYcxjGb9iuGHtNTXpZ1aJiKKyP7N6BjMpGZbpip3/ubcod+ZwGTt6C91Amnq2pvU3ut44A
Nb2VMrvys+1sKmmbHcU3w7vBrwj65XlangcA0C1UvZn5dHGUq+vw1h+ulTl7QBsupnvRcuegaocZ
tgFlvW//uxGW5lw37lUdmveBcj09Mvwa9Wwq5rOSFsTXykD01BmxkTTTQx/zmjGafUTlx5IVvhQ8
bYFq/Fl7roHxWV0LT2M6aI2ePMb0b52bL866N1fYr9qGj5lGXBVODpJgXb/6hjOHeecRydLb+qtH
JOT4SUQTXqcaw2rhT0wCFH96zorBzbpgc4Dxofa3TFfDZFHQGg2OH0mQh5BLz+2ePwknN9Fx/jJr
+jd3ezUl4N7W3xwyQBiNYFKKQ2JsC9Q8XNvsvapmj9VMoJLUG6cPk4PIFb8qUlDUvrfFRc4+CVev
5RtkiJdhqn1aKjDsqj+6XZ96SgcBVM5t7Jud9WmmMfFgjQUjRKmF91SUlvuWfCmK5qYAzdz7idZt
j32fPjnu1ooD+oWV9/9L6CByNiaXFbbmgaVS2HQ/S0Um1ni2tAzikfYsy8dVyl2ypbY6xdeGk9oZ
R5c1OtUHv/qW5XfRMUo2JwqlKw0dG/JmTse+4HqCYIdx9zRMx2UMJergtJAvY/arWDO7g71LMMiP
y/DZoFbiT/fIgj4uYsEowCon4diu9AWU0bS3GGS6DJQV+fys+Rc7qKN9eTFj/s9Qlg6DiX0MaV+E
kRUFcnBpH6t667mfm0Dvfsz29ZmkDRDIoMh+kx1Rsx6RJh9OXcET0ji55SNhxYxE02+dBIXWrp7R
EooaFUj0Lbf+LjEOLhfqU6s+xRUIueSr4gWvTgG5+FkzH+Sdf5NgtDDrobtDNuy/GmldjTbjaMbQ
OWHiJAI5xlxTNY91gj9MZBC49Di6jv6YH9IhDefip2n+yemPADU006XbDy91WviqChhXs471NL3E
BmqtwoFq8Iq1oGzxsHBOd/D0TDpVMch9zEVywzraa9m4W9siYJlLgyhjdF8CPSOn3pS+VaM3EkCR
RusbkKA0K/qnk5fgu5p3zbu+mAQw513tMLTjkC3dGu+85S+EwPQvk+RIRe8UuhWnwze9hYyKl5gf
WuVuPHX6Lpr/CCj2EDxaOnucHW+gk2uOXhkBFuYRKyEmmA0Reh2yrunBLW5/uwG/8VzdOTZp/DHC
bWEW1+69Yx++TPHRmNxQJMNu0zGIimJYIU/uWrvFuuTrw5TxW8uM9bBkeWgCWZJAIlJ3eEQrvavr
ivmpRqnlZS+qkyJwJ+ArdWGE9sprHi3OIVcFilp9T/BegKpmZK/fnGb4xl+yn7rkEcCW5rc2mCfO
/XthknKHALhrlp4tgcXLpJXvaiLCWcv8pHSeByGiwDU5faUw/SkaCC3qNWvbdNsA/q24mwitQla3
hodEo9qoHwmctBsMqb+0FYWtdaL72dCHls2LMCJ2z3vHKN6WcQtnjUeHQQ+XzN6ctdsWZMbdhz/Y
3g1W+sybYOck7h9DFDeFu2hqqzfRWTyDj5b52xecg6p7sKsnx14vtm+6fC59f+kH48VCk1XryRNO
fjDBuA24NskSYTkVXlt82QgAMJVCFye4YrpUNTEyKaThx3NWPzk83xz+nkWthgIfMWXHAIvkmFHn
kBUMZXj3VnNflT8tp+NQ/TX1q8Un2DYvdR57Wn3NIR8W1aEtliAl2Eq76E4T1t/WAWjDD2IMCEQi
4OMJegwBeuTudbyvKSjBtljZyzzgvsZTBLCHATRlS40ttjfeEg1qDI7Qxs68JFP3cmJBsBDdXJ+F
qZPvZCfH9rlIXmwc1XDIE/gBY4pNu8TjMESvQ4bmBxtujJOg7D+yDroj26NIuVCXvZPyrdMe1TQP
RxtNUiU8Zj4q7Qsco2ifFP77othhrZ7H/m9fsWarv52Foksbg/v45VRPaYW5dsxueZHvI+OfMq1+
n6cnU2ivYy4PGkpiw+2Pm2Fmv2dbsWrzJoF/FetpdV0sfmSmY861UT+biFg5tqURJ06fVv6k+450
rm3lsD4ufRXgIFlx+hdEuGA/RpdcwMeZ353+2485h6Drja0TkFNAnd+p5q8h9UuyzE8ONhqHNZhc
h6+SW6DJU1C990N6JoZ8gM8P8tPd2XC+rks6bPwAOk+kF69oEmrsKfx6MqZm3eaMmyXE0+jVMJmn
TEJ3xtnhdKgyzFoERqKYTDYnZUKYM1NG7usoWHN+zIY/+KS9eCp31G0/scTG6rUg6ZVHS1AzS5Nn
dJJEuwt5yYwFchVQHOqPm8UIsplV9JMD7rjUdgDj/AZZLJdfIJhJb2l8Aq3l5QUejeS4tNleIfTR
25jGdFY3PwYnr2Ewdvd31ShZD4EqI08xY1RT828D9PiCWajC/wBJoCtigrxvKiyQLVZoaMm2c9ur
mIkF3Nax5rLJd/RTs3N8p6TSiZyt7EXcyCTyTaSjoVWjUMWjbSclRBLjD5aeD9Bzxgk8J6Eri7ff
gOa/x4OZ36kLtLYIXuxBcQPsAgaz5DsgJKaNApG4EitmBMNPtfxfiUeFq2bzUKqNedQG60jJZxjr
w301uvdhUoi9bp5S4ZXo5W78LcnKbIkwJBhmNcOTpJOilZeOWvDD19Y9Mcy9VaWnyilexknwBOpB
LKmNFBgPHVZqbEUs5yWvD4X9nK3zefvsciwm4KlIimwXdFjPqfacmV8r70gLPcTJsxcGj+NIODIh
GV0n86Gc5v3SFsdozg6WeJm42nUkw4ziUxjLaSB7w4ZslxR1OLk/TG5e+VLAZ3fxQ1u16s0Ktn20
VK7p5JYPsSrfypnKceeJ74E/jCy6HKSy/AddA/uQfo04fSgy3QkuUhNrtyaqDorFvYIh2GJ+iNY3
UXZgzVR2ugkrcbbYZX9M2pvM06AuukPlUgrl/iqa/adLLQU7586lLJ3cBCg+O+Fi1zyoaJqDUVxQ
AAi21GGrPRLpxx7wN96sWwRGeDZXyhnqhCO32Bby3jLCPZYsZhy2uz37nAiNii/vIHWWAD+kIt8t
viVOVaDM636XfVN5FJpJDQRzI1A3twXHgLHTAZi040fVYFqmjw1bOs7uuQNYA2c5xoU9iZ+hW9Do
WDYSaRKa80NH72+jnJuVogwskJKGJ3faUwLmDRtkB064LvC959PTWDeHsqofkvlVd8ydM7KwznHC
eCJefganojZ2jp8XLK+1Kojqgt2ZQAn0jLQJtiNysSnYSkRoe8u3c/CvZLOHJ4rFcd/JmS5b81Sg
9LAYVZbDRJrJbf0mNljK6K+5i2qt9+PPimSH9xQ/4ckS1JNkBKRZN5MjS1IZaHJ8nHiBoWKjX/cO
2KBDUSpgRgh3FXVMoecKEtSwn0i+AUCxuLwRiLxWxgyjttkbK6PsosR/h2586Tv7y12MZxZ1qRcs
GR7mDepTJb62PEPQPvSl+5vSgNmo8iJw28c8sY2V+WxjL2J0n6q5P9g1u1W4pX5n939Q0lT89E3C
Z6K5w5X11dEmrFzbxXlzHs9zcxgybtFOBUmlOehx5/PRcy4xHKnTfm5vBiALHbmevjyiZ/Jj6gZP
IX1WpebexilgMk63g5ds7CDxwzUZj0ygUHA3gvzU6nqPvS8koSPEbwFiSwoiTl3B4McybtVW5jVm
DlK57UznQ1c9jCPibZXU10w4JAlkQ48eY3Np01CW2y9WoVxbqyhuRNSJjGrxhG0it+96+4W1g1dV
b7CG0kCYVjiX8mpZSE65IYbr9sxfYT5rELYiBKmziiDhlQuq1pyJQzGxcC8t/SVe6/JFAbak5AvK
o9ROS8oJjP8QQ2ArOfqVp64QqW/isfKFuizndM2nU2b+XZW1PFdlgU6Rsicqlbq7quZQeYjOVdDT
GHkdlIkWNvGMqaTnjcJJJIfMX7XmAGUDUEduBZ2rsC4H4J7qDu9CdCf4AicqWC8CdKrIjOo7gqrd
W8MBC393VhWR7xl98P0yF5STtl8NZFGzS+4Eha7d6Og0nUpmNSMJoATE504m+r629RcWUb951Y48
/OVToauUNBB9y/ul2XP3s7i0dK9ZbN3icXxy2uHfgKkp1FxF9ScTV6fL2byAsERVz38XO1HOmlGc
2eG+WrOYQpOCpZI9IEiQJT6VWpkRYKueR9bQeHpcRCDFm7S5uIgo99OksY/0QZ1klUE7LZOjk80z
4DNU9JFbr2t8Ugf7ip3nWwz23Y2Wnf49W8UfreOIxSPNVmrR3tkcBbCHy2udERDGuIe/VcUck2cR
bhdLny72wKVfd+afZLJPyqx0QAPyT5b+QPNrPaQJw+CSr/3VFzsKqiZj3wILl47cMGvwBEdqjK+3
yri35x9KSvy47Zo/VSqbw0TV9kWv0BpScvTBsCzdtZ+0B1zVpNasUfvoI4iretN+Wr38VirrS7BE
UyWpYpsJiwu+LpVLPrNc0t2M7ZKbopSSp2gxjHnNKMwAO9AjmKHXGCY8BlJd+M5MwE9Pmx+7JdNs
YwxU6vndBQl8KSgd2mXGmKFW27ZfreLT0d9iOn3DroYJVvbcbiEM8QJKbc+M37OSfO+uW/5YzmdX
/03V72n9SdJfA1kc+y5hDWrNMdxbDB/Qa8EEQnDgPZxwwqUy/rLNIgoiEhgeK5yVPIU/KCVZDhaq
aq6+mQPznMTyQZVEcywTVjLjpF9rJIO6zRNgH2yOIyUDSBjHpHoxWO0HrSRk5c4315lNb8q5M0U6
P/vaKE3Iu++qc1E5rEv8Y6lwr7u+O8X4qc4UU37CQu0ObVrwx698lNWKhgX5qK6jLZUS9B2Nh1r5
M1h0Z7QK4BhwMg02dtWp1RBRNpkUypBaxwbYj1drmm0aZpwPmVPcGcWR9Pka4MBR8jzILBCCXXIm
b3i28uYf+IUDUec+cOGcBLLnIimap6HniDdIlGqFatCa0XABl9zOVH3w4lZvGU+sUFiauGiIiHXB
UCxa+ySUet2LllsJXhtyv1r7qa2LBZNC7vS5vKvaOxAvdYvQKHvC5xzM9oRZts0yv4ztGyZhjTue
fLK6Ur9SBzwRTfOQVl7tjH9dhVMkpjc2kCWvNTdzk5Oek3uaS5aY7lKnB4cK0qBY68y311bjl4tj
Ql/S/kgezIucePFB9LV+V0MNKRr5Wzf2RxKbi1fokpLOYcYnEZ/jLn3qu+jBWCJ5eMOCT4NE9lLI
yglw7DPS8Znk6QDme3G9eE46up1h6lW6dhTqbJ9W/bHUHPdYKi9j0/YsGDaesM7zyHsjCeYZ/gAx
I5pDtQ8zAWbdd6jB88Ah3BriKW0LOzRss/VTw4IZNrdPcwfXZGPQNLV5HdusP7Q5IA0LUvaZFLJq
w780DO2ziFbil2jPfP6/7OLCphxf2Pr9jBD+T8uEarFFoNNq5uZBGk7GOhIW3DkoPmZ079gFeiRX
cdHnPEHRJkyPYzOGUxlx26EMxHBYD5QEvDq46vPA0FlzjMmiHx9FNR8VvRqCwSRsJxLyjoT045gp
WiV56eGvwJsZYfeR5nzSJs2nwIEQJXVCYsVpo1bttWB1SFfA5Jtzt7IUVtJwVbAfVhLoyKLGe3t1
1nNsNnt0RBT2duGSnTaIFXE7gVv6ZKeDpNzUBjMSc3dqdazPssrvZue8drgKSt5XdaSnBwW0xKrY
kC6HV8MoXyy76W+TyVPHbTLgQm95WOTcfSv2c9pDPjNqXrOx9uSWtQKnv6TFiXGrsXLo7l35HPUl
1QjD+pngr58FqHQz0TRWuDCoZ+b2Q9LTRsLs8hxLNDHDzC+TozJG6UborgS0mG/5aGR7Sxm2/WUV
Ix0t225thjaSxxaR4whJSCv47ZctX5UMWEgaQ+nPW/yEfWJMZ41dyj438B4MmWBiLmD3SVRtnotD
gh59Ip4IXD8dfauLeYpH+JYKOfQ+162HhC7iwrC3Yo3+VqhMkF2aHoyGxCRzld9Y+EaFSplqNiZH
OBBeLwUEDFiC6P/uG/GJ+uy012yIMBB3CKAKvIt5tQ6AlvHv63hPeadwNyOBZSyWucen6ECSXHeK
UT7qSgQ7Q3Hv5YwdD5vu+9A447W03/rFAUJg8WNyD2QmMvUSqgsyTY8EQpkItSkv9AIMPrALyg7k
xQKoTZETG8s6CduETL5MZngnVSYw+0WPkzJ9OdRAbbKR4nFhZ9qrlfoa0XXNfp1vPtPYg2x0eRoz
ItZ1Z8xBsS3QmCMB/1vGLZlag+vGyrNXp1yiyvl5rpUvFQ4kJA+WRfDo/roq739YRgydNuh2ZO4x
1KR9LwlZnNtMZfkAhsgzG1TcpUlPzZgftLR0PCzKNAwxkcKh0Zr1bFK2o6ps+YFs9ptEbl1zkuxS
dPd8LIuHVbPPNm6fmwk1Vp+Gbk8Ut98ZJiXHXe3cebYIKFv0fZcdHz4GQNYZcZaF4ObY7WbkHApC
hkU80gheNoR47aUlbbEFks3m3YmUHAtSw4BpvFV6fcIFerBnq4e0XHTe1ElfBwS0lEt0nMVxTKoL
CbPO7/XhkKJodhjAoDIYRuFXugyGks3ZlnxSMIHU1XF0UEoK7s8cLNVuyrBwK/lp6hHntCgy9pUp
iTzCV4FftvKl8mo+TIf9brz8j8FUg94m9+A+wGrmnEpKr4ciXY3uWybpr6kBFpAzFgog1z5v94IO
xB0awwpZP+8QDLdDA8NCHS5Ge8qSCRuz6P/oWK4IyZ91/sGWG3MQ+uNh+a0FOeLazb0xU/m5y7NR
zaEzjfWezT1XPjERk0+uTkHgO2X29bOWPTaRbAWXXx+lri9XtnlVBr7Csl6zVcW4MSuvpp3cLP3y
v9kUJD2bizR5KXiP7hyTYL9WXM1Bjy+gygAlpZ+MxowyxhUWZhwsQj0kuevcHPkzd1I9TXPG/7oR
42sLP/Kguf9WE6MQvUozI7gLRLNQGQZRCkpgbvABFx9wN6pl0GxlKnJUEekSNcWeip9hVCbQAphV
oUc89iWqrqFWAYDpe+vSk2oW9b2EDeDH0xD0Qp9RIjXS4vFJtDNAKSP7oVxV+qtboYwa9zqW3N6Q
LGjbIaeclNqDguIUrtrI7Zhro7V591yhD0GUvShjdi4h2l0Mh/GlyMS1r/0sRt5F7L/9ICnIWwUN
6cVhp8ZqHE8fMeuQ6IB5T5Zm59rCDLOyDvVcPvfbRyWrLtl3WEeokceL47QGKmX/s44YGN3C+HBT
VpopiQ16PlBEov4aOzYZM4cbpqO8JBKJssS15A3ZJvbNiYodeIMJu0yZisun2E/YhUe3vBxSmD2z
XTHkrAYqwoQkWdopbUcUynCHBxyR6k3hJ8qIG3vQOeqyKcIc7mIMgTh4UHjsd9aI1a51aJlwym9C
xSe4s+5BXyT71Em+////jstL6iwfppPDOC3ftZouLLXVsDy766sYuQjbmdimME4D/ZhXswVscNN/
s/qrrgFLxg1KilWRKa9ynrFxONLBs57aEaWuXLs3xrW3TGXp3xLRda3AgWeq9pMgEdDBi9tWfLqF
C50kW0YEBVdxRLCt0EGsjec1deAypxE7OU336UM4Tz2+hkUTgDUS17O3pRsxOt6/cf9MTQ1Apybf
41bekBYOPYrbfwvrOQqHGL7WOtTvggId9DMsNu41wudEp8XS+NJVT6rgXLcV9zIkAzr9AAHCjd5y
fX0pOlTkJLtYKaB1cQEZvflopg83Xp8tODnc9v9YE9gFC79zZPI+isfoR8L/djgH/ZIQHsEr3sG1
E3YorHZHPXLvcFW3tXUMG2VefTKoGcbUQikwIk05VR1IvxnDEDgYDgvqF97tkffb2p8Ts38hJcMu
NnUJxMGMsObbUEsH02EC/2pO7rrl3vTVLP2hA2U6voEPZHBM1IIZxfItsdYHpihKZeZjkk0vLpUD
wayiU0S0nRxilkljbSUsxPIvpCGuQs30Xg0KyKFWwxIMY363rK4Hsn96skqEoq0xUmuJdhp5HKaa
9uDKw5g3ttd4YkB2yQe+LPbMV1XYOOrHmiQjSLtXxOY21AaDZ83GKMxhs0UpeAfO/jLmUGlJC7gx
JAJkznehi+eOgwJfAlnUruKl5kQlHz/ZcKAUUwrasNy6Quz1lKl86beeDVsWygUDvmfaGOZViWUo
cdzbmODdYwNXcgcdPl3WPOTfeYk5FccwZtVWDiMcZ4N5cSbtg7394pYJfEK42aDjYqafwfW7tqaw
s1rIp6HuG0XM2oebE9OcwU2Hsm8UwACcq040IWNWcnNmKJ6uZm38IqHJpEu5xFIWcqiEml5YrwHD
cpou7KHrRH2R4agqKf11tKuaMpvEMX9xDG4DW1DPps6pTmPXbhtmlk19b3koiuljGrePAMv5bUiC
kaC/qpzuOkmNVqaQ+B8INdMqgEHDPsjVRE6uEcQkqwetGqiP60nMWo78KBXawyvSB36CTrFWcxfo
ykC14FoGa2+RWNfgfetkLtjZLn8pj0LeSUzjJOaB4hb8sB0Xr5OZ+dLeuB3pcrd5n+1cAkZhS8tP
P+h3TY/iQCfo5Q9PuZrKM2uTT8ORgV2saJczyfltE6d3bXmYlc/YQg/Ihi7iZQTqPfGpmERv1kre
D/qdFHflcxZTQDBheoSxzyhxkdmHcEvM6rZ5jA1OwCjpUNSJorfxV1L6kwqOZIiav5bMb9C+dpRL
PsSyuDRiekx09Ze7Kd8ONsVoQsT77RYWeAruvFsPVtwReXSfs76VLETZKuLl9mJq5gOQVzgTOsAu
AvwUzjDAAaVQwWsSJbDM9ttoCQbY9hKwkZPkUDnIRhKciK2LHejzUISORhRnSgCnKEZ3lm2f+wYQ
9LXU40cOJZaUOkVUfZteZirx3CTtLwUNetLs8kvuhHZdYb3UQTs0pl48uNFtGrhtZlUWdiN8sGqt
10M/EhlG6WFNnIHlIlCJ4DyAytIHpHM3+XJGid02yeNdJzEc1M29iWhZJFzdgsTXfq2WgA3LoAm/
AwoCGI1ynV6SmDya5RwHc2SrqiP00RL72HDd3csWw7xmlywcE+ycOP8J+NvY+2KT22AfQZLmvF3y
YjxK/nw6Q9BgkiYKV9DySuaK0LT7Ry6dvaj5Jm7/mA7nXWyvvLWIWgqNnIAFObqwWlRNSeytTW9V
Dbu4KHIvGnWgGiSNvcLeTJFDA4xmniyfm6vmGVBofVkIN8TlCJo4LQzqsJKQkG17bB1HIkc/cbO0
OI+QBwjHqYxf/QeXFMNXB53WypqV9gzRGkf8NN7QD05d2zbnpquNY1cVbyJqDyhuls+TJRvoG4q9
4YaM0Qjkqv+Zm/Wnq5Dai5S+oapCVx9teXZFuYBnjL55+4CizkHr6Ik6B6aqcs80e+c00lAGNXqj
xdeniqBiAPF93mEKvNhT8Un5HIU/yS8XB1YINO/sQLDu9anznQGn8IJJruclceVRezBkiYK/wgZU
0WJ2TaU+DYuN2SIDXzip0z8rb495wUahZy6m89q+CMEIVqf9KVJIPDCZ43NXPKgGPScLKpzdcC5y
3WBEnEF2arW8l1kufSDMf/RN8lXnAWtWooVT1p0YIzn2S+uflCCH9SX5Fv8xdmbLjTJbt30iIoAE
Em7V97Ksclc3hF1Vpu9Juqc/A337/+vsHedE7BuFJSFbVkPmWmvOMa05Vw2MwLb1GsKKguypnamJ
xYilqkLWYND60dAVXzvcLdKxqqPzVXQ1UkEzOI0NG+mKMETYqCDuSx9lWiStbWpAxIzz7B4OKYuQ
hwQAKVX7BSm2sYcvbxzXrkZWRg3fDmC1WLWybHetVT2ZMVI1L0vObdzrhLIypE8HqM8e/1zXapJx
tXdM5CDJF8zf3TIWN77QsZqzSjvIJlS3yuSa9RXWIYtz0aulE9u7yGdoNFoFVpcqeSWEiri7qCmv
SaKx70aEWBiWt9LR7VOXyU8RpxlZz+ClKlrM4PxJ3/wNItx5mizr6ig07yWI+44Sg7BMzk31ZLtb
2uMkUH1VeoWlD9VQmiXAlqpNB0BLmmh4ZNpf0PUzoky/LLMqnwcjvCZuaJ8zhHNjiRG0MMTrzEAP
8hjMc0zwBJOlatNUObTX8i3R7GRjaijoPPbqSx+kU2Dwz/dEKzjN2NCbVW/B0LzlgRi3Yczwwah/
mmkBiRth2hJEB1Zzhh84pIZ9L2g00oAKmaHvZcQMvk+Q3QRV8a2nwxsONJI+QVtaCUNqmy6Y49Fh
02vaagapSF78AxxJcFwKnZDBxKWxKaT+HrqYIsYWf4yLFp3EC/doGKHcURpesGTqKxn6qIDqaVnY
bUvsk3AWnSeNZRr7fxox4xqJhR3KTa5ulDKnBCTH1vM381cFDTmSWSSPTalVBB91a8potbMDOg8l
00PijdTJ9WczKvvalhXGGrXPLKpeywoFgIEsvJ1QfdG+AWXakmpiFRW0vMLHe9efMx8TYuowPSuM
YWVVBil407cr6ZcgdeXrFrPrMlCeGSZIWgxtwQk70aIYEKFRLVOaQc1c6rmPrKsgLtMtB3Mb5IZC
JGvfm2MwqBGMrRQwgwsT1xCyjnTAscDevc/mYWuc/USu9dQmUX6tJ+OGavGYp1N8yXPGwaFP46fH
Nrdy3PieWjh5lN3SHB9YVrK6fXEC1uqp7ZFDO4N9pqY+92mfbEdv+kWjWKMRbH12wClxkrGNc9AX
DvlwKJiTrJpGfoc2mzCPPLQdrZCXzC5em6DQt+6E5Kguka01FlSERh2iwHiC2RntAqosLBC8992g
k6yUN7S2QggTNMIUn6azU8oTSx9kz+EF6yLgQCmGtZZ+wA5hm1lk0QpgRrRxAl1sLN+9D6Dky6dm
SC54ChBHOM02iYd4LUd/oSpgY2TxOZr/ztd+2phBCXAHcqGlecw0oHijc2a2riNb4tNOkl2BXr7C
g75Afh3txpEhlBKFv+372kXL5vHJmPYAgOslFkd3rTfm/Hv6ZNeMY7HL0DvqFYoqiRq4/uWbKWkO
PXq/DKLTYK1VHpCIBUO/kn1z1vCohZYV7wZM3iTuoujv8/xn6OewWkyy9LQAMiH2H7qDkGEU5tBu
ZDiuj9nWAdfaTDJAwYnZvWLvGXm2BhoPXmw6xgCE+zAhJdXYNfUQbmyvI9KhCeqXfpwsJkvNexji
5Yzj/slhTrlSDYscxT4JBfhXmoTe8URrvBurX/RCEE736adlI7nySSNcCa3OsJWhXhOp/YEJjw6b
KGCyOkehPyWCRJ6stgh4cKe3sasxNgARSwnDaXr6VklO84YQI4wu1cIWPbquEcwD4t+FaNJ25eMH
YBDcz7M5fWc1urjjjq0PWuFCzvDOtdMa50raLQKTGhN3ePa9kvUEQMiEJH4bR8FvpRUawYWSLllA
QlUaMgl0W/GD5o+xSooQM3r7OaWSNnNk3XMQyrGK30N71JZN6EoK5OizQASNm+Ks6fg93YChqcvO
clGbvYfeQVzNzsr5rfE+6hu5Ty2YuNKzL12Vk24aBh6NHEVYVcdL7+WefgoTFoAm4uzDVG4FAyQ5
Ks2slkZS/xa27i9x+NKYnlC+pzC0G1NM1GsZEY1WiHdbIYLP9qGIxNpGALa0nZFqO4/ZN3AXmRqM
uEMcq4TYNevUHqKVAk4RlN0caGI2tH0UtFFfezZiPK59EHh7IwE/NBCPksgGSzCfK5LL20WTE+Vt
miaE6ZSI234mimxJUMDr18fm0rbDj0xlIDt1z151znQdsWO88D1B6cuz0xo2+No4GERFMHbQPPOG
CudZNaBRAmHh0uTjtcdiQwt6XiyxdCSAXyDM8BpoeYdME+nlJAKcjniF13odhdDX8T/myDfJoAc8
qWnUbMD0FpFCTkgSxNZDDQdrNKLYF3mG7XdnTpZYq4D9ft0CciNILtp62s3NqE56PhYbPSvurWwL
qhn6RVNMUQGOY+Ye1OzrvYBw4oYopHqUB7q741M4oFlS2hStS0KHdryrmsYWa05Gb9/yF0QL4qjT
dQ8F/5ywDA/TGzgqPylnPofm7Rx2QH2TNrukzpfBiDBGC1S2LkY6PFit6fBYxXESjX3mHPcUICaM
vAp5XKKla4eZBhsb89qF1c6vw+/RF9ghcvGzE1E7R6Z/YRehD8OCufBlvWvpkRdN/dsz1TxHvPAN
fSY63LpamDko4awOJZrWU9AEvtpqmdKIzZrxBUFwB4ThbkhewPQ48d3S2gqnCaWU23TnrqqwXbV0
4JyxP4+e1VHymz9jieLS9rR928blrcQEja9A18Po2Efht/JrFJ5Z92akQQYXf8I8IflCgUvHTsHK
ywCNJlwTz0ORq2ORAgDtBgLSOFDZ9zerp8BpAFk1hh0RtuUXGAsQ5xo55lirMrtV69ZPBt3AWgze
JawywnA1+7vToPTEyOnsIlernjwyD4VchZoYGl27Fml18FqcNS6mViBpH26Z27+EfU9icbXz8Cz1
zsSg6+4yiKGtWx74t6JLIKsX/HW4WRiQWjqiw4Ag+YNKyEHtPVJnSnERinel1M1XQ1PGU1Hb1sUW
OOSSMLmgrBv3AOvrQ83Gd8Pk7I/vZazAjmv9c1FV0PPg9w3UVC2gB4aum8iolhZ5HXuZqmidaCTX
e2N9S61a3xs2JoautLyjHVTEwQQrujlzXLYVYNihlzFbhhOmT1oZeLtIvJRDAdh5IudCMXCwRMEG
yF8z8CtXnplcAOLLWx4nb4h5Xr3KoaXqsK/hy1qBqWjnpJVvAEzgHzGWdTItVoMZWFhtLnXubpwC
saflePGW9BQ25SlBaX1PEN/UviLE7K8Wg8UV6iVOdFm3tfWMNlkcvzZ9c4f0UC/Jz4lXntSHgxbp
T2AOXOiyilG5BUPBA2hFKUOjlsmO6N/8FN60tCCeE5sDlxVKZm8Mn3ot1Fs52eUsNiLboCfL2Kdg
tzk/7gDLgFtJbGcf0fcUs7Re9pCnC0c91y7pxSgOmCkIFw7UW54GT65KwNQ37ikFn/qWBTjGqd3W
upt/AP4/W4LiuSi6mQPfPCdNXWK0cftXScDOqkjls011w7Rltvl2swuA2j9TeHdhKtkYoE2yr4G/
BnOOBq5E3JYJDAoAdoPP0u/TuK4ZlMYyTE68acCPaCFjkn/OFIFFkU3PM0HV0kpTX0Zdipw4Xwjh
MWLsB+KThLbLAhCYSWGodW7Tf0saNDYJ/fINsrkCJg1gz4hvYBNN9aVv/A6j+vitdX7wYfoeJ8dJ
HKXI+3WQCvfo5OVnUKHLifPiVGAWOtUxNVcKMMwpYarVgN77iSTZ46gP2qlDtnZ0DQydcU0PBd8s
m7qjFkQHsBmLIGnOpIO4p64CBk0Fiil03aPog00/ugzkENANjLyKnWVk0c4Wfor7C9q2U5TENKSQ
vacX8vSSq2nJP0Gj18jJ2eQwAN2zTf7WxoLPIVaaADoiEqYSkJ9pHbKh/0zwqFM0E6gDwnkhzJk3
7yEwQ3aDbAyafVgl2JtzdWlj1Iy6YFBghKgvXZ+iyJ2A9sqSKpmw2puP2DDHTLGLIjUuKjTGSU2z
FtXkZYATQ1D8tjyllU+sEvY84g18XNtBslPFgeAI1C3xYQqa8mBBlx8TjzxhIjSxKdOPcRUCVdQ+
oMvh2S7Mkv1TVOFI7yk3S5tUoV9ops41gbV7oyk5NSautXJShL1dhOOnT7NfxCuTzY1veG+y/VqV
XiqhZDfYE9JjEOX7OCP5y+r0GoY359vo2shmX2UQqPowqPZwf4iQK1IcUH77Gste2ynN3bjIepOs
FO+cLv4U5AnvcpFUUGTDzzjzqyX9BqCD5l2Yb6jekgsK1Yh8JhTavgaKgKyruzLtbDOY46uICGAf
jTHbQS7AIKINeyvj30VpAZGDHgKL4yZRA6mPbqY2iA2qHl9khyL4IDUIZ1bEBmQ2atWuc2qaLl1N
kmCylpGLhqt1gbqqZgToTovO0LetbYG7tQHKl5RxnTzCMcBI2jLo6Sv8xqLOdwTtWZBf5/5PoCOC
6MZgo5BuZEEwLnUjdH4MGOa3iZGTHmBHe9VDrUGlqo/IfGnjX/wxWZV6H19pOkQbuw0ZuECgp/Gp
TmnQM4VvaIvLGCVE1L4p0nW2WSKv5gSestWaZyoR4LO2+CUdth41Ohaa6ou2rsKN0KIX7FoN7xzN
lU76W1Oi4J4Mk1AtIsiGuDiRZuI8ox4SdKDgvHIOq9amquPXQQ+zDeGwa4emAp+/ZiNG/B5uutSV
Pmd0jhs/QLQvO8A/qGkUTiiY363a9QJdEP7xX76U5WbqMeUs2YCmkNeddkkH7t50ItsVuSNX1ogd
Nxl896QJqPd+Dko3CVxOwUWtrfvcMU4MGpFGBNMLfM2Wvl6m32ABh+gZmFMoR0B8smHxkn7GN32C
10D3t8jYHWh5BiRDEQRQVvivJwDinHz7DHE1jeA7fV3n4psZnH0T871FDsYju3xZ16xNULpCJifl
TxDCJH21ng36OSPSMsKcKZn80FrPTirpf7KkD88xdXlE9+k1GMwXUrOmXfRtO4Z5h79VHd02wSbi
teEPyxcbal5SCyUhVm3wfUzYI1vOxsPbfip82kvY/ABKYnF0Byzega7tZNA+SQ92VUGEijCGD7Po
u70zgzycCQ50OQB6R61yQshrLFoDK6rJ/mNtgRNfOIJzM3zN5saen8gm513J8ofVV9+prVtPRSHs
/VCO7VJc9YzCgwJY8CIFwVNLiuRW1GgwmR/m67HB/RYpV5GQasXpXjfYgkeZLZ8MJ8jXiEM5RU3l
qUGptI8cTixWrQ6gizTsKh5cplH9ZFHMSUJnjP248BrewgnI8DrggdKt3J3hoS7XDHQgvJLymHyj
iR8OAGr3lam1h8kKP31D01qK3cWgOf4ORkjPtLxQt9RNtlGHC7zvGjoLsFvJEBqd7eQhweqiuqUb
oL5suHAb2eBZRVI7LbMKIVSPY131Up1Tzvx8vzd1zODNq3xjDXcUX3ikHxN9+ugsrDQ5irqpszMm
FZygEdX8NnMLvmVanAPVmWgFSNwcIjowTMA7tLjU/13oYNaZL4RJ6Sek0+yGOV0o9nERpjQMgG+/
WG4W7b3eehma9DdDyQ7jRfUJ3OWQGpI2yazC5q9Tusm43yCzwp8gm3VkmZ90i7G5GSPW35FZYh/q
LogH3QP5E7ybsAeYlGj7seRTGlJEwIgDcAlHm/6nSE/SHt0z83fyFIckPeU5m608qGkHjulvaowR
LkufrZrM0ZdjNM4GFYJNcAjrB3NqVwP92ZtHNsoP1HvtIk+Cp8LEAKLnGT4un+y8yqb93RHjvHJ8
DcSD020YCAQ/JMJYPr8YNFHfsdVL2JeOG5ds8CdlUngb+rjBIEcAc3/WXJPCYzC/09Db1/ocKBJr
hx7TF7YCUOMjYpkieVOOxOo7OEsnw0+vw+kCf4BWqxmueclO1AMec2yqfge1Duiw6wXbzOq30nTM
q1uWmJOdF8dIj2lH5doqRDAq0X77ikGrzUlvW2fTtzI6JIvKxcvPeTFuU3zJCDgPOhqrZVgX8ynF
yS9fI/3INXvJYV3O6YOlkkfD5XwPGGBiCOMTB2JDy2sb81LGnEZht2aL1Mo+NaihqYi9bSZH9yp4
YegdM0vqNxkeemgcEr0V/WxiDBlGa+4FotDCHrufgy8PFXybwKow9u5algmwTu2x1OrgQhZschsh
diD0Z/MT2ixBBZwGhEfIo8dLIoGa5yP70qBpfoI5RveNaeVkZzhYUCn3myCd0LjA8YT3j8EZZIxd
OMZKmJQidSCoyJw8v1g2TmAZdj5d7Ty7yV5991Mfbmge6FT3SM1J69ZL/6uL9U2pqgst/z1Bpgxa
fZFunNGJLilN/Y3mKnPdtx32i3ykq0UjPHCy4pxVbDc9e9/bifFcR/5wigUtEa94yVyt3JDrCM2P
NKZOo0FQsfddq4J0XSsC2KpwaPEd2beG2ZMShZkbjPtLb9TThgEgpHMd53LaFM6ydvuFTx/5YNgr
5f6ckhTi0FT4OyZWxAqERMCV9r2u1LRFLpiutFYhjPQpz/UeNdr8HrtNiti1uQ6kiqQziiM9DRVb
8UEzKTAodJe6H1unTJqvRZntpQ6u1w9t1PomNZcfWOMPoTJnPX6jQWROren3qL0MPTDFFPe/VbFZ
s1CaXdScChdm6U9fM6+2TkabFqtXdLBscJ582TUbalECPWo542wY0RDNpAvi5vwAZ20ZROThkr2u
MyPrhyFEaebCc+4ZCFf5kCO4KDAcIp7ZznQ5pkR9egTcfkuIzJqUU17Svp1Il4qdI0iPre4yshtr
nSmQTbVkef17npcuK2SZr6eKmpDhinsU1Ab8hMG80MyO/JSIgb8DsG9kmtWzVwBRlh/R17HRNWIa
QwMUBgBidyAQuClaIpRtJsN5HVM0AwJk3+ow9i/zW0WDd8GHlU95o70DQTKQWIEk02SZHYDJnw0q
rFPWWVsItuHrZKNHAmhMeGFEFHoo1SVZ1IUwT2VY8nWd4YGW5fT7HJdA4bf1hR0s83FcccKdzmSy
FncPRFOLfgN1drpPGthsuiTZRPMlPC1dYe4CZejQFtf1HjJjqpyD2YmzJwE3N/GB5GNxgY2uxJCe
e7xQsRBP2KHfQznpN4ehw0jxnIXwnITwabDLua+GoXpqPywb+oMgvO/OOmjsY2a1C5rCNLuhcG/b
VulXpNrWOnCalmLG+k0hbWyh5dO5DgaN+Zj3SZ5duGE89hqNSpBJqkfLunOnT/zidxUSIE8MALi5
qXdvbTnRzzFeQoTUey+hky4YtFISS3KfO3lNbU+tbClZ6/D98d8uMuR/tDpRnpQZDRNUmF3i5+wB
cN6aAbBiTzPIZ2gJ/C3doIA4S+3Uq+51Kgr6EbUDkamx8Mqn5IoOiThXCtO6bSIOiXMm8HCYmOjI
bueEOubwLO7PvXvVQXQuA06dP5A6pDhP6wajpT0d4xFqGSfeeJfm1UgUEfFCaR79qTsf5paO2Qf4
esRSs4hpkeYKWyXpZcwKK6yyeY2OWNrmMVApPCQd8gzGVNCXbIo7a4ZoBbw42PKTENLAZB2HevRW
k+PH68L2JnLqmcKnnQ4iiKkmZO4S2WDUPcc1IVNKVeaFnl9gK0VVYKXrjrnlPoW2RuT9p6S6WNmB
jRQD37JrhOsyf7P6bxGWZIvFlTyFOhYH/hTkqfA2oE9BLO2EmFruY4OcuBQEO4S4/fM0k/suo2rg
vP5BcvahGXM4Nf6LPcR4UVP/BsLvKxnn00MOdjxBo5KazReAlhL/aH3NIOvyayBYUGsU5zAy94U+
judh6EF8Ow3Iocnf+Yiyr2QyNm+TKbJDW1I26U5mvzVJtkVV+iEzaTw50fTm9aJfoxuAtA3g6tCw
7dSc5hQTkojculeHaUBEXeNA9APDu4JRa7Y6puWjxXhy1c79esFUoKEEED3khSwgfJmQPAyTFsuM
1bOskY4S06b5nwszbK+KmL1dHaS7WoG+RwvFF1sFkik0QWzkc5nK/hFLPgGGAXhXozXwomPaNE8R
Tkt83bW9KwhdIycRapXqb01skkIjLX9rhBV0bQ/LM24S6ubUO9hmtVOlpmMWDT+9WK9XIrY+C6Tc
BWiCjYoQcXVtUi9kNdDgAEeEzUXyOnVigX2EtHDbWSc6vj0nadlVGuVpMOKtC0wKQRL6qtphiyXp
LIFFHJZGRPnYO5qxydAE8oFlEXJZrTqT9cPBuNoSZ045Ij91i/Sy1MMm1mnSJ9kdQSnWF85j6mbj
9Vy7o3lkpEU6yKBNa0gd7Hy1HLsG2a8ntton2BIYCjLWg1Z035U0b25rfaMd/jOiWvQRjo/mp2hg
XfCvJVvHQYih2/1GB9K9K32mbAOAQ0m+RVFjr2zD7DAE0d0pTWcpkxZvStr/ab3xT59FJoIF79KY
3Q9d1N9tx3+JEW4DXGlhTtmBHaRPJy/hS0jd6cK3jtjazA3/DHhGMw4kmhZyG5uaziCiaglWD7sr
y4yAgCYuVsM7H7CAAB1S5pz1li1zq/+QDKXZbvrOzO1HsIWiqUaAeQz55C5Cl/bjSAqf6N50x7Cf
GumaJyvofvl0YhDt6bsx7IEzq9HasMJzyqsJ0AkgPMTZqzFxnnFd7FTSIw0KC/0PH3kfBnM3XgwY
B1bBAKLO70hacy3qZMWHH6rrvMmlkAn4gB1Ue7YCylUH3Wqq0QmVxIAQbDjlW7s/W1bv7on/YrAE
6oGXC07VVMbhc+TiVIfSuuq1qvxZMtaMhoqaMu2mu5WoM4GlniU5E8bbHJE9mDtdLNoOfks0dZxY
9YWtozHMkT2tzSY0j2Nk+vsaJouJrPpKJiuJU2SzhCaqbjfznxrWwl2WMQP1B0Ziopn3tBo0K+ja
JIUaW53uGAgMfRN1E06DWKhlaSmc812zMIC3rpuBWAVT89ubBFnFY5ITke0wevDYGrrIgKJOv6U4
4N3zABYCoGqeEi3704fiT5qDSPDal9pJZtkpFEPTq85FAcaUfJNVwZwO4WG+c+Jwh3QEjy4slJLn
hj0FkJapzk3Z7GpcuIskp0sgZbTJI6A1RRoyKK/0d5FaH43XRuswbFGg8YVcWyEBt0Iwleg14671
rkkFpyMdcUomoagHakTOi3jMF22MkCSo5bjKcMuKAcZlYFjmiS7Cj4pdxiWNjc+uRNuLSJxtpNoU
o/XT0DBZ5VVzzpV1x3CDzX22VCmA05Udfsem2GKxr+GlebDVQu8z9G4sicZKd4ETYWCZQQ/pDU/4
WxaCByDt7QPZFI310Fh2WY3V45ttDXsgx8A7nwff+jxPZMfwi8wFEvhG8Yl2vyY9ZhVYhEQblIEo
IGFPVCnLf2fIH4MT41DBPjtY313Awh24nwTU5QutqRHPD9RC9Lh89GlIMMbh3mLKXMQdGkRr4HzH
q4QCMqdaTMevoWW75Si8x/gMCGhgboRQh7eHlE32QldEaccsBbIXhOZKWGQlyBTyuKmDLSAOtF5H
TCQZh4oXpkEDljWd+CzXhqhbuNayqYsfed9afJw93EkRujUbJqhpeBkR9MHaN5kbVlCwkBRdWI8g
NLXBHzn5vy3jOyv1V29sf8Nj+OQZbhkn3MvKTPhQtacEEFLbascuiA9Va51YKSOkDPk9jsObljhX
5mY/zbp5Rpq3Rx5BK+GeKIsTmJ7vC+OPoJFFC9p+B4U3IHUcezQSu3oc0UdzDtilldgXlo9+VsmI
AsDah2BkVm00ETdDrp3mTZ+w8pHMoRyv7p0BY6IMmrteEavByEWl+UuSGBj6JFiHEOQ62EB/3mO5
xapCH8P61cEhp9WQ+jq9Hez0ZZ6nnPS8/Zjpr4PtPvm5wzYvxm4xBajTLJTadbCJK7gE5M98BJn1
XM4MypB5extLVtPiVPc4MyQgajh8cDQY6CJJ9faxl/CO1eaALaV0isPjJxJZ6k3agG1Am1qUoD9T
w4aBUXkRYUnEcATNTJQx0Y81bIsWVjBiWLCIbEcBtRLK5N9MvWPbXOjKsdmf41l1YuVHPzTZl8X3
MtXf0ZfGa68jvCmIerlotAmhwqcsBGnljJ0gqXxEvcMEYGyClWL+iPJnhixQb6EOMVxOMm09ZBhW
yRAOMBo4Zbqfh2amCIlxTPWDNpLpHpluiIcCp1tlfVZVIEHTSEo2y5X7CPOInyJBshW0B+Ic/iif
DTbcpH6Mzzhqf5gnlwKOxZ/F3MAxXPakp5p0WKGsRUimA2+6zvilPGHwNIRyXMC3o+s93eIUJmc0
ohtxEvuFb/UyylnEsC2ZS6MFTWCnrzj0yH+zrkYh5bFptBfA7ABtHEbFVsbJcxoae6tbBDCU5ltl
dAZIhlk2PE5n5TebYsjoE2aRzzBODkskKMAhmbkuAk7HyCBlfG7t4lI484YLLY1St3j0fiFPJc+R
qdbUxBaMFk4UpIu99b8QK4Poi/AZdokwV+E4R2/WkCoSB8Rzxa6xAHU4dbW7jCaDuJWhOfq9qS2m
AOVVwoBhKsVrDyd/aXr5m4t5hveAVNTHxeNq4odozVlbBCaW/WjEzY0Tc4190q1AD2X/uq1Nsfca
6A34bAczYCPZa2V8TkZmwQWKxfPj9sfF47bHTyKqk70ZpmdcAwk8DLcnRjWef8HjbkrVBCR6/M+1
vw/757jHdT2Ik/2A/urv3/jP4x5/ZD4kiGgWUCjDHR8q7wfRDXj83JA96XzVLyzkvfZYEvSAzkGo
HuZK5YV3jGVUYX2r416N4ETWCNDqQeS3uFOglA0RIwPOkAnMFxX0iwtagSfTz2AkzDcZTrvJ2MWc
jUoEt9H5UlS418eVx0WSxk9lB6Bqfvlu/9yks7SHBSBClovg9rjDzIkWAseQbv4+1JhhYVrmhqu/
t3XCMHeZj5ri8bDHLxC1s6X3fx4ZRDIXLKsjcdw04K3603OYRnROAA3lcVvY/c+9um8025BtJ+9I
az+7Q7UXQtRv5lA1SBMITHLwTb4lpeuva4OZ5uNeSU+LmXKbnx9XMRMALwyzl7Ypradoau/G/DvY
osi9XtfR6l8PyuEfGiFV5/wra8v+oxdNeIVSkr8hNpgfYo+xvBTijzCMNWmQS4Ky4otrDfEFLtm/
fnrclgOMZ3MLLImeLsrKx6XZhr/FwNTw8Yh/bns8rtQ6KLplQ4rH/Gtirb+UTDMWhIasUitUPx1L
I6nS7oGItVP8rmO/edyuRQjfjWzG9ydF8jEFCAU5vBhHf0MsvbUtgeH8rP9YQa9+enncbYXm59vH
QcQ9uMlkfqRtFJBSnVrQ/3ms23+7XWu+4ysYAP9OYKvnmyscNyr3zDcwQMkeIwYMOh2JkzGyPejC
1ig2dRIMx3xIGKjE/ThA6o8qMEUBJOP5ngxH3pFgr26VTs7A2Aqhu8t07aBcct5wiHK+dUzvVyZe
s6BrvtoQTQvim4qGY+8fdVPCro16733Sx50bZPCAO06lou3qezPB/mpjvdy5skzuAcazRal53pOb
lhh67OiNatd9auoGaa4Vn9HY5u8ao++dk9v52vD1/H0kwoBFuyrPSKb9Vzu7lww333Vld0f0Xd2y
cHFx5JqTAEkaiotjpr+FSpPXGFUH6IoIw+581Tbxb3k26rLH1aGeSW8xBmhHjclrjuQJgfZJqmGC
DVkurchxnvyyDu8+bVpCxlOFCJ2rHb2t+8QnnGwsGoX/fsTjzsdt/3tEURTmdtDZjNUlOk+qFIYz
809/Lx63OXGVZsBe/+2exzHhJLnn7+H/ef3xcL0EFRHQpP973H/8qb9XnQFG9+O4/+svj31XLoc2
6U4UrRojfbdGVTkEL6aXjPToAnMryPQ05Adn91NgFlePod2LdBE/4PfQdZl/1vN7YmR0pWHu7Jqr
XUY1+c5kAQ+YyLLKWaFYPqcAmC4Ya3/oGhHVCo7PxaFNcbAG/dgrWW99i6TkVp1iWBQvoeF46ymD
GKp1w7M9Gv2LHJJdDWc4wwA91KI6jtPkOhuanf4e6AS+MaSMOf7btErZsEAjji868jiIF6VEr8rV
x+B8GCaegJtDWnQQFq3+uY4Egx04Xpx+E1V0mB7H/33Q4yeXwF5mQxYqgnQD407d3cFxr1Na/Om1
on6nTKAY7hivoXOs391ef9PNxH+qq656bob6+jgKLl24S9jfrR9XJwQ4i0ao6YICaTrodnpTcpwO
PkZdpFxOeLeFCu+R1v2pit48Pq49jnDnIx5X//2Ix4P6+Xf8PcLrCuuQ+vWrObdYzcQDPzBfTC6s
7aasCGP/z+t4De0pYjaSE1cISvErdoYGI3NQEbjTlJd6dICcF7b26UuTcCpjfO2zMtgNjdbRKh37
N1Q3iK55JLGQJpaQeALOlYfXPgTr+3gkaUeXQjrGy0CrZcdwLtgOZtS9k+ewehzgxhr2ECek5sD6
S2FV2JfAlCmxfYjUMppAqDy4Tasm++LNF8ImXjFnSoUh5N/ueBxikuEOrcI/tvh4GaDOj9AZ8Kzr
shj4cnP1n3seD67EtU0d7/z3N/VoI9fSxzzeTf6Lr3L7q2FEvWDIOz3LrBf7MFSkrZZ+8z6W2uZx
RBTNyb1oYK+JrOOTWyXYI1WefWEmexyg5bg920SXJycOrEuWUdl7g2V9+Vq50pTWfQT0TNbEYLUH
NO7mLTU9xh7zX5/C/qnE/fqSBpq+raSTI8iy3B//+/SAZDE7HkL9v3h6QxvFp9op/4un9/jjPmK1
CNXIf/H0KDT+9fTwMHs/isr9/796rVa3713k//PqlaSJ//Pq/X16hFilX/hMHi/S/+vV+/enZwDl
IZmyokcT5h5MKoFtyaeDgjwnid3uBuViOOkAtis7aUiWdKB7qJIQ9SAJn329iDYIs9uVrEZYzsjJ
5eT8H87Oa7lxZEvXr7JjXw9i4BJmYuZc0Isi5aUq6QZRRoL3Hk9/PiRVYrW6Zu8TpyMahbSkSBDI
XOs3SFmNF8jH3KVEFRYZ+IDF2Co4DbT1EdRvugI8mUHKwih1mhQEUwTaIREsM5gKV0Lxn5UEcp4/
4bOeB+J7VDkX1jAdhYUSLfKhP8eqGrdjbGqkTNMV2EZgo3pzXRmGuh6MVdziudGpvEcFw3oCW1tD
L29V6Gvs8dnTIbsFCA7mCSoYJkqMObnx5LmtjXKlqd6Nh5PLMuyL715d/MiV8VEVHbGRkadfB0Ej
RDOtcZFwDFMYPap/X6a41xSi/gINlP2KYrXbJEHaLlLcVyC/BA0G9cIyiuXk81xGYcEl0UKIZAoQ
QFEEnKK2keJh9dZusH1NEpDfwTYiMbaq8LHHoYSM7uTuHZVF0Kj/6FFOXaYNcb0WDVziS8SGddLq
Fv5fOfiYtVbO6UdrItk33JIQhvMejcaywgK98tR0ocatsSot8UPj61sCCmxWPGwxjFB/ZIpxm9rm
e0dnTR4jJIo8ZSAnuXcoEPJz30UlH9bJQvNmhQ2kUIouGvdBBj97QtaETDsqai160ilqgiiY3CgK
CZoRccUl+p3HEoX/ZdVnr4GeAOlj512U5q3eOFdpO5KP0BzQMt6dDsJ/XpqwhIziI2KTLc8jOGLd
xP8QDsWAdaNrac8DUIaFn1oj3jnsA1d2Xf8kNWvsvb44Juw2N0U2Qonza48kDDlvRPGghyE9SKY6
AirN2xFC2TUGxDO8TefYBZy5wvsSpCHfs/0zaCyCLLMYlBM2S8QcnyfbfS0n3iCQAqSBnGCRgTZF
tgAzF12QONdV+Pgo7M4YPUSvkNrib+HfCufz6jWpAd2EwvqqW7CXzG5INqoobsMhXqG5xceraNHK
KbGxcN0JEYKcLdcIw0O5U8zKWtgeD3onRlQ+sfUj+eKFaAy4S0g3LPjDCZepxsr2ZqWlGiKZ3k3f
nGB4i5qBJ5WKaH/iY2ZA2M3K3WZdzUp1pJmPPdl1t+l8gK/aUa37pd120QUhzmQZNra2DonSE7QG
gR9URERc7hPIz67CxLlCX5Wka2k9tRoy6k6gfy0tOLchirLqgDuS3UYb0mHZSkSFtUqSjOwakTun
zjAgr1pyx6GH8omGSKrxONbuhR6h2u2N6LAVzX2hZlzsE0mTule/E3HknvPsmkN/mVto+LCk5RfQ
sAqPQY153as+gYmJCSwURtxeFuVXSx0eBzf4TqQsIA2DwlIJIaRV2+epqZ8c1X4BtBLxpIt3pR20
S55iOE3Y4R6WCAstHF0ni8/d5QeHKflVIKqEnxu3GTEp49rqf2BAufEFjC3Tcb+YLb/NsZ0eLAVB
oDAAKyhCdO36ljuQjqNUaPXrPsiQ4QbntYjdcFf4+rIlaQUOlCRU7t+13nid1zaEIVaMQtcv8CrD
EC8eLk1inkT0Sd4o6LFFoXrnTc2tTqpjmxxrD6YoNsyYcQPBgyvYrz2f4FKEQNGS1O8i49rZFh3S
X12OhN+Ew41OiiqPvw1JLXZtgxvAJBAAQJE9QBkF/djAfMwb4nxN7n2ZzObNGlmj5j+EVv5gf0VI
ESJy4dyO7nOgZvD18F6Gb4E9YVHDFulneEQSu4vKEG9KaD0a6AerVrANEA9baQ7wLbXpuPtoD2XE
4jHEnXFpZh3yN0Om8qNRnlXMl2HvQfZVfMKocNcJqJOuxMLW4O8En5upyJwWXDH9hOHdQAbZDtOa
rM8Iy7rRDkZNqepRVvoaDm6N5y5fUInkKhS8lQDKAwThIi5n/ueMBkbV4jW4EGn1PZ/Gh1LtiNc7
3Z3dmbA4RD8txUNmw1EBjkxqyRLbUAVuMgh9C4X6Qe8irIIRC0vsl6geX1n0w2jCFRGo+m5UctJO
OQLgs+OcH9x1Nd4Uenbj5M2TGLQvKL5dFpl6jQjBa45JRAGxxes9QO9cs4BrJg29aGgjpMQLD+Md
0DdOPQYr0qIpqmchXl2owig6nyu58Qw/dHSkg8lqF73S3ALMf9H8hOV8p7UoKwHGtgugU/1V6O6Q
wHh689X0Qbj1l3Hm3syCF5BgNnHGZoEYfQiZ6qWqOv8o8kejSVZwjjEa7oAbov8frgcTPvyoufek
vxP00l0W0IiJtVhDL/yOp0hcqrNUPYoxnu1GGxcpvcQfnswciy/IosHWhMxz6fTTQ4cI38p0pqux
He96zXtpKy7flnTdvuvT760z3WdmDqgFZ50eOztTBQacmQHYWXTiZ5oLhisg/LHt0HqQbBr+ak3F
DbmC47YuQlwTXLEEb3PwC+/WbBXcWaZlb9qHmP24JoiG2mQ+HBDTfluNBHiLL25WHU3d34SuHlwA
Wn2qUOjfDvX4Vlj1z0hrSaSl6S0p750aJ6/VDOcOIMIXA4rpml2P3KHSR9IsC7vHAqwBz0+g3UC9
W0lhi7LnxoSKfVdgofcSoywToEMMI6/bQdPiDuf4EC+ib6Fl20uvacZFzlbJ0TAIiBHZTIIS0YjI
DFY1hIOkADRNgBZDJKysuxj/1lpB3a413a0eqjNvEXCSMURvnQa7xShjKECwp3Y5+jhrbiMDroQs
eblJPpgkuFtUFR6hRcX7ULm02GesY5Kc6px3CyAZLw2E0lvwMVbnvFmZ4uKTAV1GYKquug7QgCa4
1KcKk3Bdv/Gjh85GZEdx8c8WnYfsSDpzkgnWmOaRrFe57jDJUnLix2oKLClvoleMXIhkcwNu5ri/
A4CVsDniXIZji3WqYWAQ93wulT6xj2jsnRc+jCTFVqmKo18Wq282P6tVPuE9lXTHJh9g+A+zhDUm
NABzi5suRq1GuKtRcN/RUrRnw5YLOwL/fewN/00rHo0SN4ZyKCei3tzHu2p4mtLhohVEdcCbsKQD
XjnghNFlGlK/w3CAWoScTPUAm/yb4Ybfes2/7WJMqHofFSDHIuuudegWlLhRdeBLwDxh7YsXnFsN
7Kb7fm93BVRNGAOw6aDOqnZxaOHlI4gGsQhRQIJsK19UPHq0CMRQ2D91PCoPJDxRZGU/9VwZt32J
MJuLK4gGDibNBd4TOVyEsSI6yzIWCtBtbRvXtsbdX2jWXaU2B9VrCMfGAFq/9aYK804nZ6hERYeO
IrYY5A16Jf2qu9pdVoZfUCdHWkTDrc92Omz0nLfWuU0rFWwgaao+rN+sBLekcFw3A/FaZMhwe4y1
WxP9PcD9a4RN4TE0WOQJJNE1M98LZ8C00smXHlg9lLOw2kKtbtyhr87lCrJ4SQJ0jU3kU9vBc1IZ
H8IpXngTtAIPfAtrAa0NNkWID0XdfA/1AOtyNDaGsXc2rYLuPekCB8QkOBGBsxc3ZD9DeJmnND50
7jJK4zvLiFBgh5K6gETMd+VVFkmd7nkA0c7FX/yI+F4GVa8XBhI5iw6iatqgMI4aN3FTQKduBHar
jr5XdUMMUIm6lZ02/bFaBe22gny2rM3o1cTfc1Fq5PbAouJRZwK85r6xC0p9U5K52zoWi6XJJZFs
d/zq+j7skSsYvyh5wCfWil2Zht1hSpTbPgGNwCPvO/l1JH+YCUA1wnf+t76Aa806A/vmft4fAr8U
JPcWWVsdAPagJtuL58jNgPHXGP12Bckpm5ifVQX2NmmgIgxFcIky695wRbMa51U85LWfXlaXGyLF
wUEJau2Cz2o9lMjBmFkFRg3xcPYd3mrGKEUDavyhA4hPGMk6SVkDE+q9QgIcTTEtew3D7rsGOnAV
hKis9UDyJk9ZdawglnpShKSB1LfBmKprj1v0wtZr8ppzsXPsL+AMJwTbemJapL/jCtS6Zh9cEyZI
3RHAdeudwkbfCCEQ91bbLPOJqwe6LbbKwfSg1S6B+SJP1jZPTRZdOa7kSHktck8FA9d6WAm65mNR
oyEXY8NoZmxOiwC75DSfmTBZvEEX+avr6vaaoE1IBKIkeOq+cqvVtolNrrdEaB6KkdNvnaJnTd9k
1U058ZvA+VHsZzdyxMWxAi5MbV8r2AgB+npKKlIuJPpIz1ZNQAKSrKDJMhlIGns82A+s17N1KBx0
9LL2woNI6qhzKMTOi20fPHtVYqJLqFtH7Nx3gEGjXYlp0kXXWxAFawEEIxhxBH3WYtDZTWHc59oA
Lk7RHgwblTejVm/sWnmIkzDcQvi7Tbh3sUgvM/zY3JlHgt1yhpWW5tVbaIO8/2m+p8Ktd2orXwLg
Qnq4mzCpT5pLg3ShyI3llKiPYQl+xC8m/hakOONkBh3xCwKr/0gMC56uim5IAuTAzFmQYxhyiH0o
+eAO+XVFKX4TJWoSFW6iSFrBgUaUxMKHJ0A6n6QUvjXs/mBYJCyALfhDowNQqEQT06wza9vHGp7A
tnKRusTL4IppN17zFqimehf7/Wsxg+RSj0x+ksGE6bvwyAamhzPeI82SR18EObrA1C2kzhrwAcwh
UD4phDkivD8EcF0V7vLJYyTScjnFmY7Icbh2qvxQ5I54bjOsqD2z4qq91tMRdoSD0AJIQAj/SEus
bDAayPaKS0PRMaJQWd2BUuiAxuXQdOAr4ObUBl9wl322O//FVVnOqkA4ljzyXStejSqm8okC2Lhw
rpKO3VETJk+uOb2yLNyaTk0MrSx+OlPhYHpHrK/jRjYiWxT4EZc8d1g0svaGgaqQ0k7DvQoH3PK7
6OjA15yV/5VmpxnZ97gPCTrHyoZo0b0eWrMC4GUignCfR7Al0XzVSPLyrcJu48vu63uUD+BaxVED
2duJ1llKoLQysyej9m8stri4HDjqGsb3PiVRdJEjjrs0VRKlET7yCmYDjuMsVB0wQTzBM52idTQ/
qDXRvlQOkkq5gNddjTk7WzDHIo6PRqE9dTYa3Sa8skXdgXwsBpCRPvcJZbKeTROkN8QFEHUxP0uz
TN+8MVN2RuNsRRU91j3eRLoeX9ZFw0nA/ZE9If70/bFxcjZULbEeDX8NPSsvwwjbFyNiF519H4kV
rAiKsgohF8ktbQkt2IKbs4vHWQHdYIkqhPvWwHNYdpWKtSpooKkMSsCR7g82g9ezY1uOyVOQjbux
Y9+UCOfaNgCSFcEaGOpBAxOxIAxLeiIllaRglZ41X60BiTrFg4xoBXwNFqSsUCUvi1LHV9JXW2RQ
1Ew1lzpadVtosai62OkPy89/xMJ+UBokUTNYVeyqNsR/nEUDwsVRodLq7UvsY5ulec5PLjp0nXS4
0FG8HnmOVCFCfyUmqsspiu68eAyX7Zjtotm3AnwJijpjiyCym99MCHWVSD1Mmk2CJwcInZFjm20t
izEnFsU7P4KB9BdDazQQzvjVJvlj0+i4/2j1d5CFrJrbNVHdJ12BFRQgbIGcxmsQ2t/TTnxLPRUi
sEkIgFcCz6cfR0hAaf6N6DYEsT55DCukERJ3mUc9mVh9wVQWGpl4VcGjUH3twJUQp/wcDcxtE4Q+
EVSKp02I3GUwul9jwwz2CEhV2z5JVsLDJyKt7pva/xpN9pcRpehNi4LaAjmkfgFbnfuodYEJob1x
pulKcYYE3D1PAxQOoUPGmY2Y4N5tuXuAcN12MawoELjsEkIvRbmEB3aCMqDb4CHrNxgn4xyNo6G7
tIaIxxyqWr4I8dEZtxGhdMgPgjAowR+fe+DKQjMdi2S3v2nCQ+e4xXpIZr8433ywe7YlUc2i3Ym+
JjBRl32ovxmsQECzPHkOTlQWz2/Vwn5hQuSDgELtVmhARztN7aAW5y07CMu+tFC4wOjoTTFZJhjF
vJuvXBzbpjTf5AoEnhwSPW7xAXQgVAVT/Rl7273BXmk7RSq0OBATsc1n4WhDfChC/yFEeWbFYwUJ
O8Qx657Yi2UjcSWWU8W9WRkVHJcrnag+MmiQglhDOu7PHuFP6BMxTFg2KRr2xlOqIc7Rxg4sExAs
Rfxm9xBl86m8qXz/BWL4JmQrcWD5UC7VnhgU8O9bXeN2ZSSNzXW2Q0ic26ZAJqKDd1V5SCKaLLmL
0XpCX5nXg5YyWckd0QsEbKtZvyDwiRcnUHsAaFjGfWwa5jXM5YL4wVVGpgIo+oAwi3cPdPKtERqZ
jBCQPcHDfgDBhNBeDQbJ+4Hv08G3ueota9/GzU2QE3UdMx6nils9pDO+jSXetJwAay7ABio6aaio
7gjxqoht1eW3LECcXSvcn0OivoBmR9EEFG6AvFKbg7jXZsVx2y5eAjZKTjX70rGIW9jOZCwlLAoH
BmM0fnYGa+5WmCDFgh/GDLVVSbCN3rwFRQZz1mX9lmjNF6vLDmysHhJP/xG6/PkpfElIdtm6TCKe
/Rp8dX5pnYE5LXsSgtcVkf627PCH0bNF3c9hDb/6hnpBlEXfjDRHJg4dESKyM3lpqfUocuAAsgOw
d5X22EyolvWzzsvxEFtKgZBF+oakM76vQYEvANLBvdPOXiAaklpuyS6sMtdmiJJ7mFTWUQBM6bGM
2qiDu1RNv1mIAgi51uD7UaumubMNB4+aisAFyX/YcSnIpMrRERxgKa7BbQRoSnLXCaChRstWOajx
BGBydHepXTxN5Bja0jyk6YCGDVw5nlw+GqTpXnSYxcWQjG0PUzzVZZnTT4RYUFwHWevAbgFOxKI4
rX+iS10tBoFPrp+EYpXnfJXwrg0boZ6YJ0cYtdcw6DGthUCz8rOfpGlm2h3OdLnAFNKp7u00tIHh
QRfusUiCnz1eVFqF7ybeA0pKMFSwZ1u09q1nBIgT9NwrXYWNrb6yDOctSuyZvok2lJmlDxXOEYt/
/uM//89//xj+y3/Nb3J0jfPsH1mb3uRh1tT/809AK//8B0vpuf7i5//80zYhEJgG8VIA8GCFTc2k
/ce32etr7v4fbqWwmVGQlhp8JaiaFdhD/6KZJve6ip2acBDix1ruXssqeZb1JMC5gniLf23gjn6l
8PO+PNe3Plqq8xxIK7vX53o5R+Z0hO1H60KU5gVud+71FLfuNa5OPjYzAbd8qs71DnJ7axFBQJR1
iQ2tctFrxQtPYoIuH53leIvxmewh55RjR3tEh5uduK3ipeGJC3DtHfEKDvIsYN1LqjPzkWOeK1sb
scaomfe1f+0IEhO226eBagB51E4xs5qnOXVx/bw/yPL5BUare59VNpgtCZvQ8GPyYqxskYj3j/JM
HmBoVJcBZNQ+Ln+vR3mCxMu5y2xh9GmoHPFb3TwT+PfP3dJ5L0p2aojM7FBleGqyUeJUHvy63ahm
BCmpiBVohlPAViA3OJXNsswuJj8YblfB8+B6lnWnVtnx3EdWprISWMZp3lNRtsh5ZG90B4ztv77O
uZ7/dp27XOW6DZPMNFGr/3Sdp6Rmg8huptu2SpOheEb1M1kXU1MdjSBy91NXrDUkPTsEI6MKAT4O
srUu9MfS8asdLmblsUsd7FzPXZQiQKAWbgFA648WOU72+Zj6t1bZUJZAl7FtNB+DTJS784Rqrb3x
PoI9XORs56GYxka+ztNlz7544diQqOtGGe7solZAFsDwzqvxTlYlPRy2KAyRRpMjFIILRLXdo2wN
zASjMKt6lQPg54/kLjoyH6HabWUP2dBXGwfyzK2ske9BYKS6lEV5cC1obuwSm73s//E+zj1qtX9/
H+c6mDyHtq5wrVJJS7FGFhvJPQ8JL7EZEVehZKaraPAhWFr1F7gGwExn8XAjkPVbuSlqtbLuNMzu
wl0FXxc1swRG++DB/eq5k8gRp7p56qhumXomucuxGdp3wMHD/uL0cmMP4tfP9G4t+2BzxiZQFRpy
eoLlcQXpEpi867yfoi7BqYp46f50Kjsg2UstRvYKMp/7P48c5zGytxwtz36b4rfXOI1HLdD4X6b6
t8Pk5KOCs3JRO8D65z9Cvv7pjcrT06vI93J+a7Ln397K56FeVuB189ssn4f99inJpvMb4DOKo7za
n1/3z5/Wn2f8XPv/+EkZRhnsPZds2FRk7j2qmc2mdMvuEn1E6+DYFbQ1PTCAfZBjhnzvvYb6ZdHp
1s9JYTFb8ty6Twnr4JPLIGWKrEPmEKaRs812QL0+9eiA+gTakZFYKwAJWP4h3+GPbOxK9nDw3Lqb
WCsczKX5idqG0V4jRd354F979zjTSm/D+eDa4MxbfivwpCnarBRuGyi1pzpZlA3nfjCCtY2vW3Xp
c/sa0ODTZmtDxUfPskzRxSAo1qc/3LncaPBS2xZ7kylwSTuPBK501zdIiuA+N0xFdZTFNCeS1WtK
yZ1R1R9l8dwqO8vW/8+xKP6WKLmoK/lWAAnFaPsOA6iF+a3Jcgk1bkUMq1jKomw49TmX0zF97y3r
EAvZDRjuhIETXmcoUT4p7Vsy6caXPIJgPhoBLqpRYXzBp8peF7kPimUumoIrQw7S42oexEUw18tR
2syhdwpV2UwzLsMfR1b0pl5ZB1FZ8BoH8OzBZGbuRlbKQ9Bq1iEkpIAKj7s/DZF1IAohJKC1E5wG
yt6Dn5bvU+rIuOztKdo3sdU+oHwLjtty863FRfYQ2o6JUCLgEtmKs3eHdGx3JxvloekeWcZm90UE
sSsFWYUxZs1yZh4dGIW6Ug0938rWyYjFDqMtYCtz61hp75NlDvvJzCQqdl2jOYflSWvf1NlzFOld
vOxY4VxkVoJOSKhGd/Kg+SUqUxZOACgkILQbduKZVMl0OZhKdPdr/KmtRCT3NP5URtfpu5bpSF3a
DZlDP32VwG55iP3pF9AbKAYu17L2b6cfIyVWfDijw3/rKSIVfd4oOQYFQkrRiJ227hrwxOaiE8X6
tTcfEEZCMzc2eP7NRdkqG7LeuyOx1u3P9c6sRBGelJnOtQSzij3hywer85DYlDOYvo320TDV+KrC
XZF18qC6XYH48/y4/XgLsuGvL5dlrAKmLu8tFa7Oa63W+KVEVrNgiZM+gMEu76fsctLJgS5ra3yr
M77zrgyyh5KlzVqouCfKrueRstUvSznS60JE+uaR6uzXZWoN2Mg6mLaY5+THHu8V42qqKoXERoUO
Bz6YLruO3LuRZ6g6sMeqTwV7bmOxcIeU3TQ7Zr73LKHuL6KkMqB4UycPoxnl2Bgkxkodh/c61JDa
XY7FIWS8Xy+g52N/UKLmcJ5ODvj1wueefRndEf1V//jCcoyJ9uEleqW4qs3rW6UlpFin+BTKhedp
xTovZeUZGW0fCqPtt7uw7Y8oS1KULW7jkl4/dUIS5TSFAAeEDs8872kJ/THSdVCI0Ryxj73JwxbZ
9TAq5gxEiXepowpRLc5l2WwraET1oFfO9Z/7fS7HOKSfh6Seb4HJOc8dzi/YaMBoTq8lu6Nyd3oF
+TKADextPVbWjusPBnmfBcMx8SDDm/PiFlASalxJZvTH02FuUVJBi+x+qjydzk0sauErzt3lRD5r
8p70Lw5gcrpTS0rSbXt+DR2HNHA4ZdiTTdNS7Qh0oL4r2hw1BNbBF7JIwIC1qbk0xKgmS5w3iREV
0LRO5VyD9PCps5ggo5Tsx7KlVyih/e3fbCzUTxtoQcSbLLqp4xvHf47t/HUDXcYVKL88du66rA6J
eujA8tAXYeOH2F9/iFw03Mq4R26L0rneldvOP9Shzqbi3GK063MXeRaoA4p5H8Pk2VgKG/7SAJpj
3sXO0/2pr3zZoCM4U6kCUXZ06xekRrIbeRjmM9vALMHXzItzvRka1cWgkwA718kzQd/CCc05ohyh
ooW2YunO5Oyhra/lwchFfY179ntDbPezxTDQKGvGK4yTSK+0epxu8ghD4DrpxhfZMGGQc1WTSb7x
7QBluc4dX0C1EtYmS3vF2/zbiH6eypinChTcKs5TfXoNHKbNZZ5XxKLaobnTVISrQ3cIdh0U9jt5
aMmIC1hjsuAZor0QIyFYWZSD8op8ZAeu4q+DdLjkODWmyOdog+B+jEwxBmMWPA1X3DfVVB7gnrzG
xBjvZQ+UyXdV5jnXskrVyvf+sjF2nPKA7vNr5X8TY+U8BUNQkjdSca8IjPFrm2kvVpLqN/jshci9
iltZLXvZvf3ea0z6l64e9BsVbvpdEhu34C6nr+e5RFGc5nLmuWBIh3dFZt/K6hS1YyC0iGWGygzF
KUt1o1mTeZXYnnE6aFOVXPYO5mcf9QL3OINoPiOsYABbdO4899FGEV+aln6hVMCQUEkoLqHBJre2
n8IXcsevSgC3Hh6rv43acPyKHdQDrsDjreyV1zmx/f6PvQbLHG/7wYpvuYa/yMGtbUJV8tHf/5gL
WXvm6lG2jwNi8G4Ofo218biqMocbfKdy18MfYEBkkfI4obczEK07NRN9G47pjOqLLdNdl93MpEUo
zbvEAn4JiDff2wmywahaU/fbaSvvuqiw40TnIVQ73/XluN+mEHLk3Cep9Hxvzc8ILOCYTZ6CrOfG
Demam3dUvczATS/8iQUFwAx0wq5Z1aOugfzuBpH88ilxiwfZo4rV+yZXmicjdBFFj4thH0WZuDab
2ZiTCOHPP08F77wGhdcVT2NUP7j5qF5BBATLvxgV3GsVMx5veiwgVl5HuhAvr+FGHlKvVvciUHF/
UgDNyLpiwnJL6Oh3z90CfEsQBmOo3zNUznTqlsSnoZmFnnZT9piOanV2E6hBdhPG4athBROeVAUJ
SHuC7eIl5qtsPNV9dJF1cuhY4Z9peNarh0ThaSJZ/9H1NPKjmxwpDzY+eot6Io0M3jgMdSiVWXJU
CSYe5ZmokPgZ87jYZkAVjbkkq4Jc0XqSe7/6sYdE/7LLp7WqjOQqZKdPc8UEdBuYZJfn+nO38wsl
vJAsnRvPryPr5It1QzvBcIxVoGUE7lzEha+mJEQPIhsIYhoIC21KIqHvlbK9TTDJQvRL1osCGbH3
Hl2+rUZ2Zfk8QC2bAqDUfDrG2F+dpzLIq6C9PA9kKq1yeBJk/Y3cWKgJKZPUmsZLc95n4F+E1Hcx
TYhrURTY8V7kqZ2etjRjAoXd1LTTjkXuUxKQeL7nhKddjtYSjBdTOV7KxsKt/zabJTwukPogO8gJ
I3xZcJP2MOFlsgIdrDu5gfrTZIlvTRvZqqfJeBELxKjPM328Ndkjz5AonGc7/6GsJcdtORpid1p6
nZZhcnV1XvZVqveUjFa8/VQvl4PnutNYOczot2ACXAtPUCxQ21Drb3trYGvbjy9EJFhmIR1zJDE3
3EJ8fkPadXzxQfud6j/6t2xZXpLArJaumdfHsPSKy9rSwLek1g3adY1moWIfVra4aaD0iGi2E5jb
zGCjAVp4L3X2ukEt+LabD7/GmnVRc2tFqfpXjWyWHeWMzIGCKFJ8YRxt8lCrjFWoaxb8BGDcql3l
V+N8AFSLAObYsRSVLR2IY3UrQve9p5VC7sf47O8jgzHIr04TzaONft+4FbGVhZ6m6VoFroS2cVNf
dp0yFgt5amUNp7LpdCprJ0V57yqLhJPryzjSX4yuRUXpj0PkFLLjacjgYlWApHE0XiBr5BNzHxHE
t/GGlR+R/GjaP9S5Azl2nkMV+/xfn+d5rPww5QS/1cnvLEFg8fP8ci72+yiY6Aa264guseUvlQPk
x/5Qz5aqUvbpfJB1Y6K2q0nF9eZTw7koz7LiWMwTyUL7Mdt53n6eSJsnikVO2BrF6mWoA2o+XVjI
x2g75AzBtcs/QZbjuV3+hfJvddvxvc/5Y5P95Dx/qpOfrGw4z1c2irj81yt+Iey/phKEZrrkECwL
tWmU6xBw+euKX8ltAjPK6NyxBMsuS9vJDrrV5Qf2MiOY+DJcCcMnj+KWaX6QzfKgzMVz3ViG5mWi
bESSsXc8ddOqPFmlXQJY2UzIKcsJZKVs9w14TIssdYu9ok7AznV8KNoCnpKonavWMGy4pKFz5XaZ
gvWDcjvMJVklG+UB8uy9m7nmxbm/PANYGG4cu0YbYh4l687j+z1PamIBc5Osle2eN+RL1N/c9afu
yvwOJt7BpwGyqOnD6R2cp5fDQ1DYGzd8ATlJBi5i3rvQxMZMJU1YpyU2pm5gDkAdfx38xkqxVNDy
xyj2zG3QQ+5CcJTmUwvPcH3VDVjCF40f6qfZWNCsdCj8p3m4NE1/33TJc0nKdPspFtDpsTJtUnCR
6yiHt/E5XYVtWyYuqj7YJZg2nAIASNHnh6lhcXSUAxEmQ+t2Dg2cD6YDdc+w0wu1K8ZLeajiCXmY
wSkflRorHoxQE2X5W4s8NQ2fTnBaeaTK0wqj0st5EDI/APhlHbkda5c4BL3mT+L0B8btI7HQCbX2
0lGOsiGdE5uKNQHSkx91ZqI4Xw3jWzRi0/711wjsG5VsVbbt+wcvPzpZzD8mcOppYEVdjGjM4yN0
rWmly0ZL2P1BG1Eer3O/WFe9Fy57hDe3cg9pJWN2I7uYsfwckFpvG+u9SzmprPVCvwPFTbMcAWqU
uvM0pz6I7Z76nIqyp5ynFi1EFxRV3+cJECGWLyq7aFrRXzmufanABCAKbBTbbpytIFuKtTWAxHUT
9wD4lNb50doPT7EI2P5kBf6a/3JQWYEkKNlwEQ3AhhW94fnpps2HcH5Q+XpwDcnBvpD1sko2ymJk
QffMMLf4VC97zCPDWrMvZIl7m7MBTkWEY97qyA2U3O/M+yC5IUq5qm41c3qQ1bXnYkiWV7g4zDus
PmpOveQG6qOX3DbJueSG62Mu2csahge5W5MbtbhAr07YqKlJnHymQuLxC1P5bVeQCW9mLQTfz6t9
ueRvJ2VdcN0c5aZAVhleBQcI2DE61/MOos10ZBQYapXuQeWW7JLQ80nWVdhYKAjDLMpZxAQNzPzK
xCvlGJprbVJZMvy1pGg5nhveum5QGj21fcwghU8IhRm7uK+jp9i2ohaoyORHy2Je0Ax8xCypwbG0
84pH1iEj5KxzGxttWRTz0zromvc6wv8snc7l/mOcnEuOQzAF7Fk/lfvSFdFdyzZp6WR2uLOnBLm9
ua6Z0i37T+1KlizHGo6sfQ+yJA+YuxTbqoZ7qtYl0fl/P8no5PsAjO5XFW8kX41fkQ8hp1/EyUM+
OTn6vp566Zjgz3H4VNeTaNpH24Eei8Or9xrVnweR2srZT9TqNi7STY9Wx6UIW7TRoeCWC1lGoupb
XUbdqVVWBV7BLYzUSaxwN2BMPxh0lyNP5blyHmjoTrtpZavjgOMjoNCvnutJLZ4BqOOU7GPZrQ1h
+Wz6xqs6oPkNC4hcHOLoft+Xz4g6A9JuU3HRiDJ/PhAKKU9DkWdzV3Kmj6E9dlp7FNueEMQDOoY8
yI8BycvRNM0vSVSWG70tfcL7gXp77uFnyR71BvHFQA83EKm2m8zpm8x9yPSIHzZiPU6ZQMKKfIis
G0FwL6D18guf0yiyAXyNBdb1VtbwpKkv/7d5zmPkPFNOiA65qVbY7b3ZwUiw0G2Upc7LuntE8/Ct
mMzjGKndvYn/0ka3kLmVjRj0FHd98eB3rYu6ZgVVLuzNaicb7djEBoTJZEnOOE/WDa55bOap5WRG
WCIoFYE5qCGP7QyU53exFnLfI2N2D2fVvK0GG/W8Pq6gW1QtdKlR7FnXi/tPna04NG8LOltt1kGs
mIpdWCMJWQxYdymxdwtDFDqmOx26BFuJZZBlCFqhYgesF/Bgl4NacAqwArNC6kaOkHVIY4WLJiVI
IvvJBvF/KTuv7cZxZgs/EddiDre2oi05p/YNV6dhzplPfz5AbtPt6Zn5zw0XUKiCZFkigcKuvQXX
pJj4FNoO1ZEDisMS1PEmTpNLm3SrG58lFxTOVDG+ulb+MJRB8NfMnQpxYvjF05hSwy5Xf2qO8thl
TfiK6AlMkcjBPUI016+sxJhulABdOwru9YM5aOMeRcN6rwWqd9CdeoIVvncAY1MsCbNCRc1DR62y
eD1rhp49HP74et3kPba1/fZ6UVGFjxW0k6fXC8e4Xf/7Cliz7U8rYDSZDfBnugurpmW7jvr7CjiM
7UYfEIx/GMNHxiMheNHkRzaZbKlmf4K4Ss+P0nYa9kJluLBQK9SnoDavqLNuKFlGnlX6RDYVZ8Os
c8SaeYgeNEbPP4MCKXvm37Li6BfVoTAzDjBHn8UGfMSrrHKKKyT7dGmzpoIwabMFlZV0hjKIkkAx
38lGMacKYRla9Hm0/8AkdTo2lCeI8pRRMkvFNhRMTQTPvNYVJdVPZXX5IebD+eSH8A++crqmj0+T
nE4v2eRfRoqeUWNYOxRROP2FUifDhScusiUvciCKW5bcwgWdgwCGxHefZXjxli1oTXFcjMsU0iYv
choPnUD0ZcQruA5U9WAurWYz5S3KlyLFIy8y7yNbnfPoNhwHyc6SIprgN99C0onEiQhaBmQXNjT3
LGzjeiMHZK5p8Rs7IOX125TSLF/OKYuPUy7+n6aUs6m+He1nO/G3lJyoB7Y0b5cJmStOYuILF8FP
zizFAIIyZJYGwBGCE/E0vEQ477GZE8yrDOpAgM8oQqg2KwXOJNQz2V0ujpAAXrrZmO4ML0sv7LAF
XhsWFsWBPnqZR1LcvNz7DEtcYebl4d9/l544avqA5bQtR3dg1HI9FwFayGs+bUxrypBTaCmq18RA
q3k0au3gzGAi/LC/6KJIO0hT25rqQXblpREDslWxM4JFr7+QHtIXHj+0NZy42rVqvg66zvlBTVBw
loeN98AvkbqvxJ8uBt/0rnLkl85jaiteO62AL8G3YSpH0Zo9uPtQte2MElV7E6O6UcOrCoteFXNG
pm5c9EfHK9mzHECbJijI0P0WmEFyo7aFS41/PW6pkjOf6yhFqlT1wuvWneOnKvxLrsTjsJwO+iA4
PcTCfAmS3VOQM0XX1QiNGdkzpLDV624cIFERlFlNVQqwKarJsit5s3CwHMGyIhw4NwRN2n9LEHmy
WXRV8PWqcXuVqrAqkA0oX2cTMjXxFxuq+a3puuGR4iTozgCTXiJ30l41Y/PmCk3bJgrz9gIh7n5V
pjpkfK4TbasC8apTckymswwnireNMEbQS//HLdxxrb99VyD+BQdpoM6kOX/DQ9azNiRWO/mvrZB/
MQ0nPFJVBmuuZ9wslzF3dymZ1ONisnMFNOLsJ9vFRqlZsg1DcrlQKpun+JHTtWXKSi/e7DrKR8uU
J7uIBB79OlBveJVBFV+rrv6Y2Ll+I3p9oxunnhGlh2qA+tXIXXWrG9Tjxm52o04IDylDCTO12FbK
HV5laM3BCt299Fjs8ygkR0ZUcJeBkcodcjrdoRpr696sBRF0PvB9oaerhbuabQc9i0JhTdMjRo4K
/DfqjVjT9A7rOJDq14aFqKD0NUvv8i3tlhokg7qWg4CZhdXBDhGPR4c8R3RO9JucCj05rMdoa63k
OGLbHno0vfk2ZMSNq22kP5QadbZahqR/W1Nu8nb2bLBd3cunnXxmyhZFQy9ZSvpvsbfigSq7rIs/
DC4PUBkuBjUYAnfSHufwek5KXW2Ruab+pZhaynY07cFSwmCr5ciYopCrPfhZk5JtBUevIMUKF6/a
3thetpeD8hKi9+a1g3Ynw30lYXOBnoMcM232kHJu2ZVzByrs9bKr5Ui7WGJuGfo+t9Bh2XBYa58X
Jlm1LtGojmz8K3npG9+CHXXyHnLF1CD9Z4DNF9XYtUEljVKNLkWn8CKt3oNPIcsUk6V8CA61PtvW
NZIlZpVCAZe1aXEZRqO+G1tnM3WQgwWQPHTFZRewyjy4ME/vKtVFLCVu9+hXbCFDLSp9egVzhKhK
Wcxsy/PsNdU/m9vISl8pYUTn6G/eTOKoILaijFWXLlM/n/NFsj9pwXyu9SRjZfezz4ec0jJ+CnxP
TskpIrQuziOrVqloC4eNBPPLS5YjdJuo2nU2+m8gf2kX51Ers2YTthQPyAGIGQ9GzbnQYv+nORA/
B7SgGat8duLnNp7u5YMlmY3DDM7sxUgad+VFI9X5sx0f1MwZ1hOf8++ujTnPL3pb824qDzG/1L5M
qra5TkurPKdOL/teW+F57aTzKytGyL9/9/Bqz+AXCw/EUFkQTYB8PLeSCKVGp3WOCL+5R9kyFMM5
zsjnrOOZZMUy0JN+n1cizNXN+HCaRXprNcTjnpm26+AxyGLUVjJ+GJCoA8pWHAQwOupiyyrR7qbY
e+m6PDlI05ioHTXO5ZMck6ZkBifnQiW3Nb0Z1nvnLmRndyfHoJzut5QYw5GfunN2/j6ZDB/LwCAr
51KO221kaimVRzGySRmRcXThohX5q0+ZLMTijSOaYJ/MsivjmA8hQvvCK/y96afNdagPzTUFhg06
qunBDrz8UtqH1mmuZWvMcjZioNr+yb64vvvLeeTU0vT7/MtLvvvL+eU8mRogrwTTfF7WCUo+yG9W
hgolvejKSypaTTnbK/jM0Q/7fWDpDh1EhB+GXQQmEJn72cPVskHfgu8N9QfOMZQXRIYv7KrbUYXo
HKX95CL7Ru/qQFnI00hnObw4Ku1brN4V3mF0sxZwINlkTgZyUAJaaMAY8p51WmxLtsoo0Y5CSczf
SZtMUbF/f7OF8vBPxi0+Vkyp5kQB2b5WmlyNVhAL2xsQXAmwCYGYkBAJr6KIqUO6YHtCVQjYhBw4
gSp0DTaRNDXAUpqltucJzXEkDNivYdMefN00/0LGYcWfG35XA0hZ9Uzx73syIxTcwiTkVrZ/wc0/
2QaNad6OkV2fIxNRvwoCBscsSHwY2ilc4dNj2wfDUKyoBpXIAYCNTtkGdjlfZp+gwwKCLEHE8qK6
MRILshnmnMUZJOgXk7SPNvuIwEH/RSYui+hJH7PuWnZknrPooIa0MrS6pU1ecpi2d2bo1idohLRl
fj9RuvUhXJpLSJugXTBSqC7hyzSm8FaCRuRFQkxOuBLZhyp/rVHFsf9gkz5LSCNRKEtfhEBXCxlg
g1BQp4Zg6dogfCzhSxNLoPbOKagDjnRqoOTgFInavRlZCI3inzt5SYqYJ5/RHmQv97Rq13CLEkHS
IueRgWBp/NWHV0ES++Ty/ipGDu0V2nS8inSWE3ghAp21gg5XblLoBc/d/QlyTm/W+uleFeB1StBP
Yyew+nsPVrbH9zhNg1ZVGxUFkhpXs/JtZlLdtmcX9U3vM39jyjVWLypm4MCirLAdVHPP+ek21bZu
Ypn3qUBvuRls8paW23tE46x7hQLtHYdx1bkchVEnvndb+DoYW/yDUkHqTCDDhg6BMijo2m2MZNeO
+/BtWbu8mnzhD++hryhv6efkNhtYIFBrl0x70PoHxJrSh8j4qfe2/qgkRiI6Wp0bp46T/WXNLevm
NzdVuP3qtOAWdg10ZZBQNM0tPBk3ShqWB8Rx6YlKA2Gq05u3j2meqgIxahTj5lJBL1zsgxxkto22
Tm7lFqkaknGjtvZ04iKWHsmknWnQNZ1R/AsGXA3vWsH4pvBo+5HGHRWTRva1yVECi7vWOk4Qhx1Y
SCZr3TeCLwlrzaLU4h8lGUV4+G333nMrfUvtrbtruiC68yOK6qVLzmwGudevTo2itZyt15UC8POc
rNkdqjsYzShnW4Ml9VdREWRQXyT6FyWa70GaUvpJWdPcpUjwqughVbM9v+oqkotFrjv3aWa21Hln
6VVPadFOT/qeI1qtPyYQWqwbb47ulRZZPT/WtS9Bod23Izwvy5R12V4XYsrUAIXQDpF773PGIO9F
oDkSGPBD9n31AMvxWB5kT24FZUsiGZSxP7eROzycYBGLi4gCZFMepNtiH+Zm2jVKtq+D4aafnPJL
68NSFzpWvMt7o/oyFNq5XXfjU5SigVz0DVKOwu7qCiWOKbLKcWN4d7+Hl36R7ORsBso9BrjgUzi6
ZtsxG6ezRIA0ez1+5uNhyTFOJbJroXteC1SnGWYnu4Dm/8m++DvNXG3foO5QpwQXLoo1eymH6wvM
mScgZPJSd/3Z6LjuFcj5wqcozqyoy9fsjSvPjWRcQvUNaAPiluD3ON7evPr33Iv5t9yLq3v8OzzX
M3WPLIxImX6oozWqJkh7KIe+OrGiodgAOQhiLiZIb3cqV9BmUaktulUB3Eu2WrMH/b304Y5TTiPS
JuN0q8/PPw3ILufJw9pUNUT07G486izt1jaE2LCaJtS3i4s3o/m2kiPQ83EHFY6oXdy9gayrCK6R
NLP8LTqXyY5S9PYBLqOvbZRk34F5fRksx3iwigpKWkX94AAuojr3oQ/mq/3vn6Juf8JW2Laqarql
kcjSIJcwP6OpMzJMaVn59Vc78PUWDurYKr9zIymEjIn1KFtBUtqPs7CFwiZb0vbPfs1wyaYt2iH4
IYSBYZ2KGrW/rsWt0G2bL23UgWoT5U4GuoFnMZqisHSKRwg1ymcmCapL+ewBaKxDsEBXPnw60ZWj
f4qVznIqVubjpac3DRs5itz9iSepF0XKLQdTPqc+DVn+ovd20pZ0un/bUnFa9C2gZ9GLMye/nnwL
fl0xJoIamnuz19BDep/Iqrxhbfg8baWfHODw/W1yaTtNwORBhB6RnCkjGbKSJVey0Ir4lV3V8PO8
L5MUU2dJ9Mc+pTRoVEbKXsYuLkjNdxuzZ48sl37yYlCkcQCGBYNTNv6C3Iq1o8TdGpoRHViNnwKm
kWNAAYcClivjNOKWRaVsyWk49r/OjRiF6PfqBMo4x6NvigeE4birjjKNt4oGRD4oaxCOPQQa55oY
XuLk6Kny4d3FT3S46MZJLHMrdveWCYRMSFYIuSdXyoCAsbvQq3h9qsYWRdyyZTfQeK6GvNYuyio6
jVrpT20u9Vf+C52prTikHLZ910UhxO5VtUNJ+tvpBFvTxmqn041yXl+34dBBRg1MZpIKsWP2Tudw
fYr6CfFOUXh4M57+1tOfKcsxpH9IWc6pHEN+NA5wh2GF2HSxliOnv1tOJ2diyXujl5X3wrcOTgLf
S28NPyA/5ZkVRHDqMB1RJWDx+0/lBp4oRpDlCpYzXCZjhJLgf/saaGBvaq8WtKG/4mXrH2NdcVA4
VP5uKY3Qkh6JK1mIMXQ/3MGjUF+D0HCv5e4WiNnEN1W1+oMFx013Ru4H2qsK/KM0tjkZafBlOMkY
kozbYZpj/yiHq7LRVlli8NnbsGhqMSDmzm4GFsnMKIM/zC37ujlMCLch4ymmXvxI1QOf+4PtT+/o
k/Pyku9vUk7M4vQ/DhQM/VNxi23bluY5jmq7sMFalv75qTYNQTxQOf69yJBLlVkhiT6SrT9mjuRw
Y6Yc78MnjMqpA3L45CmDPiSqPk3nwF9EXm8Y0L70ghB6PoEs1H3IJvPGVc//BDSUCETp17tkFJz2
hElczLIlL8tEC05xGZW2LNOrTWElG59DEbaWbfyjaw+Q8wTf3dLSz4vSCK/R0EiRhPedtVoIGjE1
u+49l+Wt2X9x3KB7tNXA2VSG7ZBqHCA3E3NJDyg95VxwJyLU5IbR57mcobg2lbI4f1uDZ4XbrxQt
zx/M6Lt8HP3qyIeRH6lyRD6KfnXkyC83GfNr5G2D1ES7t+nzLOzX7tBdsgomIRbAb3nmIbl5YVnt
bcMT2jmTrBooH4LmLPtgjRizd2LkkAMiFnkv+3Kxv8dL2g1N8HlAbAZPI7D0bVvVzXUtLtHEsYZP
6kOakjn4YJ+pOj1Kk7yYof7BX5rAysBsC9kKQHTLPvlKNzn6bl9e7t1OCcXb3PJtuEWHYEHTj/5j
USTjVcgBcXLsIh2+lx9RzpGNEWnhS2PkezhS0u+6Q0FQALfLbW922YUaaihuUC79YjrJXmJGgsJ+
fntGNHXmHW2hkmFkPlUADkgw2ZWX8hkVL/vOfB+H2bFZGx3nPejxmtU3I20TFlhhyqmQqbhnrqFY
m1ZUWFGJ2VwndtxcLwOmKLhyohpC+EAz9r1WbDvV1F5Gx3DXsPJPFymFzzcoakDiKhd4XrmN3eqj
B/xr7v/bo6f6bIWe74tEP38AWC+46DxARgneEZtD5iL4eupKxLT0WZDWsiVtf4Zan9DZKTACRfde
Z9IHm8FmxRCEXX+f59Vw17VXsuOhX34/FbBvp0pY8PTBITKn8JDm7U+/pCIGUmvnjlqP+SgDoqaL
0HoB6JVm9ttkafx5Mn8qi93JX0wG0eRPtMC/jdBOUdH1D7d0eZsvNWXnVlW9X+7ey+3/k03pCuj8
dEjMPg3I2/wnm3zZBFnzRreBAskHHlSA/m6c+kMlVleWXERZUfPkuWW7s8TiSw7IiyG60mab5ZMi
PKRp8eCvE0uxX6Ny4GQLdLDub0ddbpch/4CiBSfhfef+B38LbES/n1dykuE5bA0cD8A6dx7rE+SE
A5vIJGEBzWRMVdhU7KcatHDjt6iOa0q9Q5LltVP1dNw6g9Yc2+ZCjqFdG12pZAy0Va5Ft0o4dvtT
V44UI1XfSd2hHy4cYyOOrozUhFFctDIdXfpkZ3SoSLpmZ3CQr4eHIGucYdOJ5hhBDCovrauEB1Ql
WDAY3Y0c1BStgl+q1Nc1ZA/xSgZb1ggbplJND1Pbd1sqJCGFSzhGtusIpGnecIjSWbd+Ogb3Ta7v
a6c3nkclqy6iKEKMWHQLOKpXs1Z2+/eg2o+s2zTzgntN5wRQzPUpyCqRV566sNtHqsHJ2Ng/2pwk
bimQyM/CnBOAMyTqzKtawLyHxLxDycvcx3JA2lgmmdzBIcMtHeBgK2kMC/uudsiVwTVgOqv+3Sdp
YSCYXMW4KZD320YO4iC1OLiV3bxpUMEQZ7xLdxmVzki5+8cc7BoMbKaziWy9vEIVGYBAElZXkWgF
wiZHFWhET63/1Q9+6//IAPyNSsvRIdBSTd0AfsF31DU/LZaC3Gz7BKr0p6r6EaNocZ3ktnPeFm3z
VXArJmNv/wh80GjDrIwPrYaqRyWwBIbR5NemOnzwHSWWQIHpTPpmfWXBtxu++RZadvA66HBndhH3
jYOuHrIff2u5WqL/82iBvtnKTyxqA0WaZHL68AJm0++fgLokOdf25OjHEyhX5aDhvMg4wZ3M7LvM
VssAr4aWUYQvJtlSezQaRLjsyXy3nMJukmgjbaeAnppuHqJfAoVq1LTLn9ICaWydvfWebDhKL22F
iKugVIFc4UZNwvypKbp421vzm4dIYpxwm3/wKDjBvQOW8cHDiNXs86v8PoengCrobMc7Q5YlOMbI
Hh5la7n4s3pVaLqHBBjE/Iv9k++7m/SwW8/jEJ0jAnhatE2uxvNVPthvrcX2p9b/4KdAVvrvaRlN
cwQ91gdokWNQ18oewNUNzTY8NqK/p7f62opHWFrix7wtDqhrxWt2C+UzAMVwlZiVs286SPq7anp0
6qS5McBlkax5SmO3eFZ0LbuySOzAuUpMoRX5DsrLZC1j5BR9OgNiFVN4ISTEYgrfZFXW1U8UwcJA
nibfMuSCzjxTNR9mNJTXOZntQ5JDtx7xea5bslUPuhA2IZ/h/yzO/Gpyf8qYISvMh8nqQZyLGAOR
m0PB4vAsCMpvRlBPL3GTf+UMYr5RlCS989L6FqXW6SVsEYBj891B5oNX4pcnr6i0kruwh199mPov
TVjlq8aq6uPU5MbRsRAP0iFJ/K4+J4rifguTPl/VTlAfNZhvwfN1Ees6tqhonQhY2gJfA0BqpUl1
WPBoEqNm9EC3EWQB5YZHpbfVIe5UFJMsr72IvFksBpFGth3/OPg6K+N3G8XVytFIS2rx2wYdIAci
zs+299iTi/QWNunX5o2+TQD1HAcFyC/UTw/10ET7wJymTVUN+ZfaG6DZqqNvbJDylQPV4cFTuuhG
Dx3jLBUDdTJ9iCyj5i2yJHKsPYufTYdk8pk9oZiZD9Gdw1LmR4MilhKN5UuoJsHayWblEMNuegh6
tVmjKlY/C9fCSZ0fPKmOQADeXFFnQdhzZCv3bX4rGoDPl1WevYcF2fxZRManxjiaJ8v8q/H/97Fg
Ye4gBT8bm/Bc0khB9/7iFWr8nNmWu3In3wFOKGS57SzZNmzG7jJ0HdDoLPLvoaKcuKdK136plOxj
EAdSiABn+ZoDxPyhy/qjpXrxdTN42UM4e/55XmnRrhNdqmv8nRsOJL7iMXvQCig9O6g3YCEtyifX
i7Z2CctVavmsEZJeQAmSGhGSEV7FaviShS0ewm62bno55c86aCfEQYRp6IJcHGjTnFInPCuzqdrI
rjKZHJBX3XdFHTVAsiFMWPWkQO0Nakt2Yb1SYJ7gce/r1dtoIxYDS1eCuj7FLqMytixT6AVtpdiG
XgZ7pq7/yIKsC5DuCsOjvLwPwGIEwhDGauhSg97me8nqNEA04apva+rwFeQwpqQr7sgvKmy4VONb
jBaIowTKTzvis1LV8VkGKRk3r1EElU7zFlTG/D084O31aasGhrtZB1mhlC+K8cMtM+PKLOtpHUx5
fyNbSTV2n1shlHc3OTfh//AzG/9HNZqxU20ULUk2mcFOPJ054RoFUxU6b09WXGk3fNnyh8zS1tJM
ZgsxGyStEVSGBWsJQs/VeGbb9KR6vnqThW7OFxdF6mIjT3m8BJZ8FdTJqZsagmI48+6jzuOQv3K9
M3soqy+2NXfnlM3BVcGR2CO/4I206576Fm4KtyGyP4RbVvkS9+ZlM1TZd6oiNq2qOC9dESPskKr6
RTZExo1nuHAtC48kNE8ewI+L9dTB3zv4RyVIYkSxaQ1B/dYCVB5vBz/1j7K1jE7CJv0iOJz3p3/X
MGv2c46WgxbN/iunEM0KesD5qLhgalo1C9cx4kVfEPtmr8fBJUDn5CzKfO0+1XV72wSTseOzLu5M
F/5u6dJY7rmqJf5rANfTCj0o9ahXNXjCqgnXFXzqcrZo5N+kdZkLDMKJd7U1Iucl7t+muEXLi+VH
6ImKgcUmXZaITwNqaZsbtPCcmntBIsq/9dx+tFQ35BB6AqM0mG92FfsAsdN9OpKKkv6K64Mr+82+
+BuD+9lfzi/scv7Ir1Q0fYJ0ZxnjwUGxAmE/x9l5oR7fyBuUBxEx5/oTAtHiBqWGKUf6Y+aeblD9
7JXXIrTSZmiops7+EOqCUoRthTqxQDMvisK27m0dxhFdg8xXH7S0Pqf8lRL45t5SWk7XAQ6hUW5F
e0gy33xzFbEdOSov+CfI2Z+hr05yzmgQGq9nt0Vqqe52YRp1N6FftzeZk2i7uoT2WHaXATi1UN6u
6yOVMO1NJy6hrnsroMrWSvrKgVaP1aM29evTS0hbkFstwA+b1xEvIS8AVLVdK17nNJUYkM7idcKq
NPZuaR+yagzvc7vUDlWUPHPEE95LEyAr7Sy3LGMvu00/awetzZ5l75OHjEpSyNX/4OFTeHOaIw89
Uew6odDzwjElaTfVHW/kJWkcasygeNs2icuha9/VBjz9DWk84ZNa+XRyjPSXIeDbHAuLNLe5ARjG
15KtdOVsiTSj61R7304PhlgoRdPQnCEPF93NpqHv1SCaNgO1JM9/8GDbjCAbxGAbh/zxc58mn+dY
PCYxh8urtHNRrIqqUzmY5VbhnVmpEZ0jkRceYF/h7ohMUdNo7WNQDuq17rffpTmMYp83rYxr2YWZ
KYLhLor+KYgU+ro81X0GcC15PI+PDqqXVP+PlxT/BEe3ysKjtC8XaXt3k/bFTUah6oDWx+8ui5/f
oo9xJh1rHvjIv+nrgSw1UL9keqFKIECeKLKuI2sI77vcPnTuCJHOEHrbCW75tXQrJ+vNrYLs/Qbw
+TkLyvuyMOwfwwiQmmf7Swa+dRXNXn5srYzDutod1xHADf5Pb65z3p1cewVm/d51nYug51c3Zs1t
NfmzIMbSd6WvUiOppRGq5yksmChj/tb3Igfiyzqad/HINwy6TYo9e0ourpwiSze6iu657IIdLq5k
K2kr2EQS+69CpVrH8GC0jIHFnlrCFkubaAVJy+ji97vtP/wspGgtb/TOltSPzOuMVpfCiqwJKljf
8dbLsKnF4WEyLSShZPPkLhJHJnpzu2aDqk2U3NRd31/VPLmuOJPpr5IQDVEdReIdewyEoObG3yjx
JLaNYBD1JnqWLQVxy+ecqqazT61/94vQD0OTDs3zz35xX+28OOiVexX01JYlXHxuoXr4ZHAOdmpJ
myFslrDJ1uInW4WpFU+f/Kg06nYuhITbZKYKJ7HcO4ljin7rwXf4aQzZdu/uhGv65Wmq02vbeN6l
0RhUkVajvpEVevICPulrh5LHpaz+kyYkiMUK+FYXhYKzR10AxQl3gTvYMac85bCdhCzLqZ8NE2J1
E+pPS7yYMm+r6nIpEAy17SymrH3BjZ6X47lkXoknd2urlKZYc+3vUV4rgALzSA6xh1oWP03Iv+1h
jHuzJ4XzwR+9WM5xKXQBYSTpS9C58Y8y3W9VIxpWel7shtzqoRB978uDAJn+l61lwIXkwDqL65/k
Q4O9WxWQl5m9/tgmU37h/97lBlOey4RcN5Zvo7Irnd9GVZgDSoDkCC+54bZSmhhAXrOHBcN87pA/
uJhUlkG+KMEZ1XxYuewo98CPjefUM68LBxayHgKQ+7avoV7H7NV2c2F0vnve+qLOPnRgQIGWO9Rm
60ExVKRwBCHvSl6LGVUZNw/sB99GYywzxuSQiEubcBOLRYj3HiIjZLef9XSnlWO+VQZAZSkYs4uu
jdo7N9Wp8Ult6jPopXnX3k2t4W3iYQ6oDfYBJBaTEv0pQjrnGkINoE6nbTC66LqGQb1OxbPaFI9o
H/hpr+t30kIeT1+nqY20mBib89hZozc97oNW8fqnpOTLRkJy0xs2DAcqIoXUUzSsEjXY4M7GVMlu
Gk29hBgrPJx8wjh+8wm4We4R5vimxLl+CI1mV1K7clPq3HzPhlFBolwfvM2pL32mqDv5hJqV3UR6
kt/0lbrPiv5u1DptL99jkRvGAWpjISoLUE6fBp1/BqPyD+q9wDykzfgEOBdhn9OXNR3djTFM6kFJ
4cVUOxtdGUrrD9IGLZkqpOcYlsbZTrVDXKCPuTjKgUAZrH2A7toI+91BXuCsqA9sHOtDosXdvm29
06A0/cltsb0H1A1yf6SUlFU8d1BChE3d7Yd+/kvPqvzmZDPL7IffOtpefuLygkT6yQ3R4PwQZc5l
Z+nxnQYrxkXbGehniK7SR8ndPEfBukcfai1tpwHd/xHoaniKqmEivjXmtXT/X+dh9R5eQKApOLdN
6Crg4t3BiP7WUgAUX+bdrMHLRisoHW33P/gpSt6timYwqm+eYs7rgWoqVBTjfptF2vRIavdBZrCK
1vjL07X5fnHQ8mJ6NPziIVHMXZhH2rk7tvlW3iyGKMrXAAPzrbzRzIWbnbpylFKij13pbItY6fwp
dhltEaoEpuweqlghxTqqw/kQFNNro1TfER32bkuvIC8r7I5ujYs9TkqONzidbsFfHlyxPeIuN7zy
G3vqFdOmts9tDllgW+eKhtRY2IzhNvBV9wINGPciem/9oy1U4eCHrmcrA+RF+spQ+I3Ccz2OyI/O
xl2T6fqjmavDtdrMd3HY5peunSHnZNXetZJ4OYBBd9i1acipexyr6pXtfs/cgIeLNOVFbW2yEqUT
aRwCQ2D93uOk0RBzuWqpXoXND2kxrcZZv92zwbFCZl359t5uVNIXYj82x4LbZE45mqGni6RR6I0P
jdYrR9njGY6MkR6VW9mV4WNjks0RAUh0fgiXM1Z6/+A72WVbk5qoItZ6sKA8QkscX4AXTtcSFSrs
FN+Zd/+RppZ15x+z1JQpGq4hSl81Az5W9VMBbKMHYWyxXX6qqBNNhZTGcuGpF566s5F+i8a538pB
aS8EbGsa6wg4awll3EsWp9WLZXvqJd+z8dwqy+mlctBLgIqwupSUm9nTBErvpZtV9TLus/FccSC4
c1wkR9vVPCHEbMYBm5wwuI3rITkvfN/83ugXAyfPPzoVJSFHiee7tI787Z9ci+JS6Y15P8OjCrkL
XB2u3zv3kWHqm7D27Au3aLxjZuhUyA/oXzV9eOeE5fhzjstd4QXDq2pSEQcK2rrO077aq1qubMOp
NG4VsJDnDixz3xGnPpNBZEx/Fm5oPmpub6zHsBw2qcbGLU8yG/aUrLkPxufBz/WHUleiyzJl9ymx
JkPSVOeZBROGxKEsXYk3MU21OocCCeXKofoZxK51VGb2bjW0pHJRB93xRlGs8E6i1V0LdkA2Bqel
IUmm05jEuIueK8be4373DBJlHxth8YiSvXoeRON4S4LH29SGN10mCL1f2qPmbxJEmm7txFPPk6A3
XjyleKpUE/A2D8+C5ACZ1MfADO2XNM3Uc29M/2Ua9FQRt+NbcKYVTXLlatACsn1y9vItLl35t7VJ
0yN6XDp7ue6Vo7Ir/zrZ9Tge3qlUzreTM74Ug3rRonl9jxx4fW3zHTrZXQsVgbIzs50tvpZKqH9w
0ysOyiwhoFsqzSZXmmFT9xWwhiYw4BSy3We/9C50bm53oW1nV//xE/ysJwSxKoWuDr8/SJHRBdM+
ndMHFmKFvaP45O1jBKyUjTHWyZ3ZauadBZ3DFrEeBW6d0ryTl2C0rj0XVVbZG3VoIjwYCs9kgC2i
mrRR0dnT5/2IdsOZb+ndNppgaDxTMuIui8Ibiy0MI+cZ64lNkQM+4F06D33fvhjixHA0nK/U6lcP
So7ILCgDdzukzZ8cADzmOznDPzh4YgZPzhD64K9b9y4d1Qsv1eavKt8GygITdsc5korzyBpQDnR+
+y0YPe/OYFuxp9ZsEosfxAkEO0E1IEwwddwZs6y3N3JIXoainNHR7gAk5S6/uH4qqm3Q186aX2Tx
nJcxqsth4l3ILkXtR29Sjdsptp78rrE3YNu6fZ8kys4p2uRKL8Nurc61fc9RhAersT2+Uk55jZkS
CItP03RN6tSyZuOK7bdq2eNZGmUUa4vNu6X29S3YaJBcVM3sZNcXfrWSfE3h00g4wEQ6KJr7iwSx
aC9G+dYYip/qkJ8azi+LGIoT1XvSlABZM2qW/5qd3Po/6s5jyXFly7K/UnbnuA3lEGb9akAAVKG1
mMAiMyLhcGgtvr4XmVe/tq4us570JC0ZDCIjGaD78XP2XvuhTZPyfnFTJPGsLqewMhI95V023XY6
uRg/t5c083YeuVw/d6xWts61I7MbXDjlY6tV/9WOYv1Dj+6SiKXrjnFSokMX+7fbucOmUfViJnnN
Ge/HGIJ5AYI0Wk44n/MfsnU/8zlLL3LEzvfCL5a7nlDUP54ngbI4nv5rDMx/f835Ohxdluj8ov8H
1+Gjle2X2oTyevKgnt2oU05eg1apa+P0pb98/exhtRyy7InB8KHc/25irc8uRUbBxvl1f/pX/3zx
+WvNQszg+bXnJ37aWb3FcwLTrd58Az0B2A3vZHYwETAUPQmLvz/86UrwADnsJyUdMNGKdq7R2Nsk
dSdS+HqMoKmvwe48ffEfJtClJB7SZWwiuvauqksB0zj+OD/qSru9g95lH7PJJd8Skvf56398qShH
ukzZeuomm8m385PtepBYTLI0IA9gxCZjNw96U23j1tKeHa+rrpggs+icHkJyh+FZSS88P6QDZjNX
apb9+SGOYURCVjlerarRnic5RVrlrcAEuuahHeufl9Q0YhWy0yVHxpqAr/9Pl9Q887dLnv8FQxt+
XvL8U54uOUNP+K9G/dY/J/2A1i1XOMK0hY3WzvoHz9604o412ne/gXWsL9bUw2GDJOC+0LNx61ac
QVqAahcay93WanRxv9IvChJyCz8GUe+LIrF/1LlLPnBifywyYbzGqOFeK1swYPHw15ebVeLcS8Ds
o24y5M9ph6NM156NBb1gTvztVQXC8dkHL+Vnhv0AhLV4gKADiYwvi27OrtgewTKeHqIyrfe1ANIE
ADF5ITTYDIeWTv752fMlPT9br87PYrD+eUl9Ej8vOdHzefg5NjY74qn6ExZFs91lQC/JX2d7gJpy
Qqd4iUvqqoPTsErohYP24pnz9+Ra/NXkSFtn0xy2pgHK4E9QqRjr3772J981U9OwdTG4Bj9BqOfH
59dhXzjdrKfn/7yOKokhnfUl2Ur0NtvJpeJp83y+VcasgpG58WeZHJaxz79nqUsEjfDyG6SP8oLU
ljhiZFu8gAu+gavBVKuaXzt8DE8OIKef1zITZ7pFNUqY8ek7KpvkW661GtrJfrDkN0rnnEQRdyYz
Zfd6ppbrCnpBfULWnf/QOKTtHY0c6vWMpSN6koxMOj7k2MC2O39Pp4kLvGj61fmRrlnLda7N/7xI
TTouATW8SG+ceXuuU/7H34IPu3MQ4ne4k6yvsv/Hw//cfVXXH8VX9z9Pr/rju/7z7w950W8XDT/6
j789iEoaQ8vd8EVU2lc35P3vuYun7/y/ffI/vs5XeVzqr3/98r0ayv50tSStyl9+e+oU02j4fynD
Tpf/7bnTz/+vX5gWdtNHSXLFz4v9/oqvj67/1y+m/ys2Fp2qyTaE6Vmciaav0xOG/yvjN+MkWTtB
bMXJa8Uxspf/+kUz3F9d17fFKdOC3gLBLL/8B3qq83Om86tPI498LUs/ebRYIX7/n5P9ckqW/PlO
/+8TKK3TD/AXaZFnCME/5fF1GyqIgc7o79IiOU/k1o9FTS/F89LA0Xyrl9xlWvsU47uBugAJqBc+
4B97kLdmkQhCndfU6kKfPRRg7iSm+trL83g5dIpOebhINwaMkUHhurTMmAjbRYo2fkyK1rAvlNCa
HD8p1cNl6TOBYAFRQ/+SEDobm7P3kdpxOiL6ysfbKjGNJ72aN63TznrArTY+ozfxACh76dQxDqKA
CxpGS9keiVNJ1ryaNGTxGKpkyDFgbrfLnEDnV6vj/5hzziBMIMq8DFdF/C2A0GntI1E55bwZWpOj
NTGV8oXzmwB53/QxwcRlTFKrO5XzJ1Mf+akVmfsKVmBtN+2yYBOVFcPA13Y0Yv06RjxDILYnqU9V
oXvrrqhBkwea18I9MhrDKQJ4/guxysoeBcnQdpoi4lXjGlWjstrAlfhegf3b60OJj1Xbi0LVXqQa
2rkYr8kI2kyGNT9bMh7tFzz241FzHaGFExEHHN/yevjhOnJ60WhHsV6lc+6GVeHF3n5OXHP90ihI
beJxs6q5rIvaaT8aLmochcls7suSZW7PAb5i9krCJ8iN/kjT3i0udZA1BHCVqzc795luWuPBdFd/
3vRzYSzdgaZt223hV2vI2LVuVm+l26rq3UsFEfUELEwpIkoDN05dEMe0J6I5sW5yAbE03ZCF7UzP
VAHimxvHo7FJM6sjjND0GjdwbC17Vqs57kkCKmD2611cE9beSjJ/tRJlbeNYJAb2TmtbV2PvKH/b
gPvbKnzgjwpgYb5R3WQ+12OdfqI3nr+XZlrl+6WqvTISjnMylqx6z1RMFV5D3IMyb0ycSDQcdKng
wqyGNwW6wxxuMzlwKjZovJ3vdYnp9rLn3GlFMBbHgjM5KJVrbSoTM9SKXEzbrCqnt7jJuAkKI4/7
CEN3Vn+Z/qqbyJpHTT2NakX6TpxLR3AZ+6hHHQmkdAgHMZrZdu6Mbt1Nukzqo7lapfmcoBJE94W8
CSa9UxEygSmC0sxZTAZsKCToWU5j49zFpjHW+3ESqrjCxSblRQM8JpMEmzeTDzpxHpf0oNpB974m
P9Xcg13wX8dAxKjR4i1XTC6KrA+FZg7PidbFJWdtTX3g/RLPJySk+BFnay+ezYHU3E895Ve1a7JS
Sy9VjrV8d4q9G/alD8fjYm1qnd3KMxc7yO2y75sAUrWad43vDO5OH2LTItcoPjF4ySQBMZB6yPQI
4MhQwAhk0vteWTRDwFiOXR9K11/xAeXs+Yc0tsf0vZW1OR1kMZvkOYNtIax66qx3axh90oXzOW6w
frdrcvBFaesv1N6xmjc0x6v1tvR59y46m4Q8Aj3SwnxsvNUntsYy2/qYNGWXo8CJY1L+QE+6h7mc
VPq+tKdoF8JBhO13wToXVXFJY9efLtrGle5eeqBtNzrLJTlEq7ZkG8I9WjPk7Jo2JF0ioBrAZCn4
idLxTLmJ42nx9hYdbyc0s6G0t4XfMWFGfYGDRVNubqL0NUprk45Jgz3TS2xE7MPS1g+ZHH2m63U8
X2U4QNd7RqUT8ZmqLFJmvbWzfNcS25y3AwKmGHNyUXyUtdOoq1wx/Qop7qYhUtwoVrDGseAjpdEB
5/eTzN+8tNDdfVrGs2+QXl35uxFrYfLK9KPXyBQs9NrKPwcfkihvkVy5MQ/lkFX5W0XEERWGSstZ
7+/7omsQvftN3ycJwkZTOm/d2LadthvW3DZqcr5jQFOyn/JVj2x3PTlNAzGJxQDC6cUpEhI+eetz
MmiuvHSFqS/b2RMFBFoiX1/ztodsUqy2nMNeNYxI2A3cKsrE2JBgPuVmivY0RRrNmsPJMFWmft8Z
iUvHtBqIP19sPQt0EFEZxC07sTdG4QzWlUqZmobzYoxvseZDGBJd3+QPvW3Kh6bu7Xu7ckyYKGPm
CJBgo0VpTCISwg0TQmao9Anv4tLY47RLXIsAe2kOaMcTdFdi7/HW02CTfeXLjQRyIXZ+u1h6ZIEn
Tfar72jjzktjsVwCp/W8EHWhlD9F9P+tumwf3Ud/L8L+Xsf9f1W46eQQ/xHI/W+V225Y/lm3nV7w
s3DThPOrIBoO5wvp3PSzDdyZP0s3zTEo6nwb0qNPIUbRxKt+q928X5FA+3QtPFd4wrZ96q3fSjfj
15NxxqUURODt06X771Vuwv07RFA4hmEapzMi7RGc+55+Okv+BXrQiql0zYRwED117hE/R5UqzH3a
2d+q6YToNfNhD55oZxotofaxYe3hEYZFZ+ymkrywxRvLbdJiNzHKnUe+0kZzucyQ7etVe/GwsNnH
Wk9/NG3DIVQVnAfi7lIjRCrR7fLg40DAgI/9e1K7wqq3vlH9ELZUoDfJDGvgmyZmfcgBGtHH1SOg
yxeuBLpYlCnGumHXVrYCVB3UplFuFTqDQF2OfvMJCvJ+4WAYtJ1N9pg2PCyTPDYlM1DpdFhfvOnD
tAgfzi3EGHK4oLa9EjGIh0EkBMFXRb8pLN4Ap+6IGUNXNIDUDGuqE7ddrmnYXkuGTrK9ahwT7t0U
gRMOPdbSHMt/QBg40G2LiFrby4PWaY4SYUBYe5ygy+ZIapgepRnBr7HwYGk1tAnNqd+a1hBqq8Au
qCwYulP+wxVVqDMR2Gidl4E5wc/Z9U+2cN/w93vB4PYv8IVu25QwNKO23r3cfU/8/NbrzJvcL9sN
UUhwOsv+u5MPMtJyFMC08pGg7wrUlhtP13I26ep97vk+fHnpluAFJCHO+GjV7ZvtJCw6eWSko09X
r5n3a1xcp7WXBb1mfrnp8tDl+0yv3uo0ppxANx3KqUDCrDtBMnmhwlWxMTr3pXJrcii1JUDrMRz5
jaJwGiaaTEDTNdcPibN54k6pwkI/Rbbm/lu11Pw64hZaHYfR0ltUqLy8C5EiX9gCZRBJB0wb6sCa
jc9Cg3uUsjY7/bxuhm9ZWrlhg/AWA+w4BsVcSEjnG9WnKrSGFiuIvtPNkrlH3j+zVFJAx/1jASZq
a5QicGvQnbLLL7XJc3Zr7u2QBPao7wG/uGW+07C+Xoz1o+5S6jVxMwMhKDerhzez6xTWGlFcrjXj
2WPcEYhVKShEVSLzTZ3a82Pm0dF/TMdu5ReBObo4dV9TB5K7sffJATouo3oTpd9spU1mZ6v5gYd5
NZyHpA8gCmXhlOYQU6Y5MPxEjxoj74Nlsra9STJYUthNSBvYPpVM3GHDR5O9ENCqb4d4vXLBAh2b
4ROKl0/+m4a+hPALsagUCoRPqAVbZdj0Tn2r+afShwTis4+4UuJBSkqgVp+yUNg43wYgnLW2zZYe
sJhtPla5t+yt1j2qjttxVtkadj3cqEXCQvLTfiM6ww22/dLpF2my1RLVRrqWtVvLEc6mslw3PCvE
57Eh7QlB9KFkHEdNFvhKqyPpQRxz7T4gcdYI9M4kGSTJh42qoTRYsNaiRNrajsgjjfSvFYXi9AnT
ut+P0C9DS4zPoPWq0Ewm2GdtX2yoRFUkKeDC2Dwa287si5t8zSMxwenoVj/l7sSZYXU9WKBsCYdO
oiKu5aswNG5RtDI7ZFwAlEZBEmGJPlGkYVy5SWTq9I2IhXlQcb2PC9ir1MIc3DJ4jyazob7EJ5yo
Xa2b/LyrAzOXdM7Ry9cAsg+nWYzRrgPiOWmxDRhVBQV4MaLYNtOjR5uOXxvq/jm/x3+ggmGyl32u
qiPCRmrWtWGux3rZiPt8xUJKFfPY1jpjC9c/wLRVm55/KZgGScCNREWV+0cdgfRB2dd2b43hWho9
Qbp6t2PkEszod/uehCIRlxdGSpuq793jQrMd5XN2kY66FXisj363JxSFU0PT0+Af+m9+nN5SAi+h
Hic5AkYW9NjE5RKbSGL14vTj0gwbWMiLtv6+xHiw9Cy9TSagYQttuw0j0oKRUHHNEcmHVcEMFOp7
LHIvpOIjH5VPy9jbB+Sv1Q6bTgY6Ph0088IHar0drOmUREaaJm+KX4FZgTh0vXI6KBccox5c6Cq7
0qe2DWfTgtHlxklY2rm2KRHyhY4qdmMNqIx5BZro2SaxN+kKSF+EPrit9WBD1CEdDjm9wq4UGkVB
53uOdPJRtuLB8Nf7lUPRtdb73lYbxD6WCRzMblg2s7/YUaU11sbzBctYx+rhWFu4CSfedsOIULzq
LPeCrMGNYUxlOJYkis5u/oMmg+Lu0G/L3sCcI8d5X4l63cqyeZpfbIdkvrVq2YCm+GZYtNtCk9GY
OEe98a9W3u+dYzlvKm8fOGjGHFE+rZns68TBDWiN4sUzOH9MlbmjP3w15NBFEsbwRFIif9WgM6Tf
ykEvw6wT27yo6z1yPA4FhlJ7C7FQhAZ+O4lOP8A6/WBzHDju3gqW51cz13a5mH/YpnMdOxVtNP8j
9dgks7pO2JFOZ/HOeV6mIST5Gi1sa9914JfS9iIxkCg2/Xg0LLeOWDsOeve0KlNu3UUAJutJgvbi
VgWMaPdNAfkuoS6u6btu/FkZiG5IjIxld6stVRqRzINMzvCCzMI3mRUwF3s7FRx++mazJPGhbkbw
tSl3pTY68Bjlshs4gO04MkbOvPMx8u6rbsAPdtGzy4ZeMXphO153jYAxPvPz6ggLZXyErzBFxmRs
6HkdMn8tQkHzYyvS7bjWl+V8Q1jdvaWHiNCMAM/WEqgCXYnb6aHlle/m1L4aWLfKNHl0XMgyY3/Z
jfptnNR0lT1dRH0X2q15xVjvYnSna4zb29L277CPXSZacTfTjrJVGQ5MqBhaj1Hu6A9moR7naeUW
HHfT2BmbmvLKZ4se7Jykn/axEkPBuaU7qGa4M4q23Az5rW52+0TTFqB57d5fDXycNH43cTUQW9E9
NtPRtupXfzLv3JqYoHy4XHM5hbFDmJbtPZnKuhZ+++S2DnaS6ovIIvjNsf8aj0y1Z71+SGqb/z0s
rcqrvmtWOW26r2aa7ZBO5R63OPtmO+1HNhTlx9XOzWA9FUNhUx7Qi3MnwCaz5kZV6e7jqvpqlhJ+
nWExxDxBh7raDn2Hk04/51Sko7h3yLua56Y+ZnbCd8bTUc/3UNMo34ZuPDZzd2GtlxbIJtyvVxjT
VcCoilQ4TnOFtqPDeNQGL7DnAgNoQ3xUc2lJQw8lzjbVMD5wRxENHS26LlenOhF4ECPbiVN9wMyd
kMlmuKka9ZnOE5JIuo54HFJAUD6OSsu7TjMIcVYq5c7PQzr5V4Pt3+T51um1Y2b1T0bpqtCLnw8O
wfBXtrUEZZFRwy+4/JROCnv2hFPuoomHi9lZWCDL78YcWztFuPgm9cZt0gyUozT6Amp2yLywXZ/m
k2TIXPYlye2b1bXj4yQuxpitzsy6Q19S2/gwOi4Hq9r1eUF8Yp59b+L8S6eLsMnKYoUQ3d1LK72e
uvfFqLF3dN9NOV0Vmn4w2vk1F1duTGDgZGa3voyfdSO+b8x4pHWnwjpNPLbkUdEtdSl4rLoOkFaK
zH7MZJKF6bRejZr7zePgSjtLhGuhERc8uD9seYec9X7E+4Bv8tVPnP5+bp2LlfuZtbmnpo4Phpy3
bqe+lozVI30sSm8gJJG4t8wr9nwT46oOHhnkoJ6KaA111YajXy1gvQgIU6RdjLVvs78U1Gmjgi86
IA8mAn6hpiYJg/iQeW1JqrIMtD6l/jpOxbKhoLzj9P9xusWyZf0GxiQy4fLT+6PNtpIVlyTLQCW3
HDUTy2VSfq+ceFcnCD9MedqZqoTKyFsjpEe0BGrzVhvzY5eYT9yLedza4Cinbxz1m01rX7aauyNH
AxzA2F+7c29t2IO+IFSSWHXojHLej5VA8Z9Ufpjel6N+r/f6O32DnG6hFZrOanFiGNCu+3kgZPWq
YfHOgVtlk2jIhFqOBuu9cD+NJbNDnZMG7LLlyoUtlpvlMa9WtMl1hMAqh4MN17kV/XO50F2tcveb
VPqMh95/XgV3/4KroMrtcGwU55Ha5mNYJjvHzh4SCJPApWl7S5djX/oOTi4JJKYhjYTiTVz646Zp
jfu4HI5FPYQi1nbkPq84GjVubzMbI7KxVntL4UexU/JOZ3P8RhvmSS3Tnt8SkL4VdfO0OBG0MsO4
HZ36ew3OJewyENk6xfCcpu+4w/ZKd41I+BYx0uSPTovF2UP0W0S+UpTwx/3vxvhh5evVXA2gRZl4
9pahs1KYrzVvxQm4+01cp8275xafiyUdfnR1ndXDtZhH/RDrYBtGY1dXxMtgpCZojpNzRPF16fjL
15T1zg3TckaP5SGpjftC9PhfcVB65IWRZ2Ts/Ez8kJ4MKFeJinZ3UzdRR2vZoUwKYqkrvw2TnOiH
VcsYFVA5G7SdOqtxohXzKILn9d6tmAj0BHW9qC6+c7DNRaJ3ykOhGiugySv5BMmnjJbj0HocbAvN
Cqs2bY6iefBXhziWsqeqraNJXbhIBx57ez2uS+VvDVUG7Sk7Y4nTXV9QZGpq7ndV6X9OsnouOfHd
pfbIORUeTGDFholQLyRk1NmOtgexTVnAY9NFbeOm3crcn9gi2FKnwt5h7WFGyTt+6S/iIRnh8orY
pSKtzNDiqL/Tc1xIllVuC1M3Xg7phGxqcTHTynqpyJTfrHLM9mVdXC+yXCicbOdmjpNnmVGkwbJb
IkHLNiLi7kV2tOAyVe7wH/SRW+N/q0juC/WJRuDQlHvNl/ZRTcs1WvTp2u0rFK+6uWf8L+je3uad
UzGQpj+a2+sbQ9cdaa74CjWP/uKIgQ0Wido17bJJfJndx1LdNPqcvgIDtfbDSQdu8tnpq8olGcTE
X+FML3MpBs4TlhfWQ/mRy3nnnSdh83oJuTcN5lc63biJlGPtrGo4Jp017GRpe0izoB/jW+VcP/QW
Swu/z4ninZ9ibY/nHbl1hioYm/LFwkB0Malk3rWz8ZJA6SQ2GrF0nVxn0Ir2iWl2oTOKhrd2ci7U
rLP7Odm0j1mGWot+Q22Uw4dRa/s4H76Z9M8vm8Q2Ls+/7KXz6YQMAwMa9tIxM9XWMllrCTW8jvGn
jpbK39qJ7X4yt1VjEz7rYZWx0JhHk1uhVa6lczHFX2w/rHUV0iqfToVZeDttZAmxHZgmLsP/U+eG
hCV16IaVDe3kIGtY0tZynTfpNMw7FlkI6WZ143gWRr0upcoSQ88xrr6XSOI2p3CCXVbNZqSxs9+L
ZTuohYy7rNVCLJ8MEpPuB43rMRxc/8Up5Bxk/qIdEx+vaervbLzLgO24w2Ep0c9A/RVZnoZ/FHg7
Lfgnq22KV4rHjNjMXcLodm8anO5M3VFbx89eCtSh3G9Bayx3hYaAQXELOz2TmMaovYuqL49eZlsH
kAf1pq+cdFt2Gv3jU1pC2jZG4NKV2ulF1OnqixOJGZkK8gYlngKX9Y6lPMPCLiA7JNVHo/xq5zit
f/TsgXo4HwM8mcgB0UfmVt9GWVr3h56ZY8gs7KjFnQyJeJs3lq084plQzpXp0F3m2o1mD7dLKjkD
6C98eG+1qlX7uO6HsLU9xsTFKiE7n17vq1DafOIwxFa7eGKPnxlLqLY+LHHvHWaOJlGZ9NNLD1ci
b/jImhWLWmktx6VfozSF6ce0ez26nJ6cgRSruMAoVpTOx2JhIxbd+rBO4r1edQGX9lPUnb1F8pIy
FXbDxZrTKFUtSkTHCPV85bTOYYGICkZ4WaIFghbUhuC/LmjjrNkoKu+wmnUv0DrdC6UpKrTSDYdT
rZi2fn7XQD8N/HoNtThv7mIrPs6xJKBaDnQ7cosukWGytBpJF9RVITZYc7+mHEsrmHqJmjBGo13X
B6UtkGeb5qmv6DNq88QuRZHJf9niLdGny94K88G9zdP51I9atpyNxKbp3E/FHhtisFt37cgxLu+m
sM5Y/+Ixr4/62jjM/4CqT3V1y+08AtuKtEW4V7PMxz26G2BM600pntyxyq8XsiBY+rHbqDdtVcm2
qDIZ+YDMUlt9U6U+PvnwwdbZkXejrcUBpWm0uk33ug4E5tRsa4Gz9G8D0cmP3mLyq+wBSegu77M5
GOlBmg5dCZK+tzqe4MCbrGeFN5i3pbuoBQdAclPzlgyjdq22pPBSizsuSdcQewt23HaklI+thn9K
tyPGgJjtexOLeGK522KefiQse496dDISza0+XDGIR8At+hytrzncjeuD6BKxQxXl82+ainKmuZZM
zK6BdRrGxkKFt8s1DidJnb8XvZddmsvs3k+qLi5EUqWnkHb33lZURZVuw1ymIAzg5Htv6Zzccvcy
d54KirUl/vQ0uprqRVnZ+NkXxRXCgfwVkAQjJhuGRd55kR4v/rXDUTPQ6q75lpUDzumqu61j7Xpm
uHozYlDLMrd4tJN5vETw/Czbuoyyup+Cko064PD+NnMCuvJoCgXkn/3p5ikdJcLcktZudBlRa8k4
HBrY3k/nh/EgOXM7WolRQ/eeW7LrNkNR+WR9Ft7zXNZRrcfDtjXNfutrytx5HscML17nG7/HQQZl
r39PcYqPcfMiUfrS7IzJuC7Qd7YJTjqrEPBeayyo/lzcpyNnK7nW44sLlnNXVo2IAJF9KebeD/EB
x934WeRgf7vc027dIZkCh2oFTvk63VhlbgUzQlYiyQ0AWdzMgIWrV6sfQPDXqn8085K9E1rjqcdg
34r8dTqxtRd/9PaanrOTnB4OMQymfvmgLT7vpS7JtqV7eIvooGebp+fZnknvGMCBG9DSPFY12y8T
nhcXENEhGV3eeq98Iva3h3si9ctmmB8RaMz37eSaW6tNrEiyGlAFu9ucicXuzAEAk3KwCPY4MBU8
aIXT3HNMtaMhQdpN4/6FmtGMmBxlW4FB/H2BHmKQQe+iYNgAskJ6iXEoylsLcZsL8ZU4FSAhaXtF
8xJgTTn2yKyzLjIbM7koIcFf1Kc/xtWBLJLqx7GvAPCt1nDMynE9ej2ybg08+WnmOanxVjOGmUYJ
/jdDaB8AqeVTPHYS+AZW/javkju5ZPFmnbCBz/Wx8i5XcIyKOu0ymePp/Jf5377yx/dUDDTeDNf7
MSVf3txl38a0TkM797LrpTHUJfiKPCqyvI2SvKi2CTizEE1IeWulM8UbmbaHpjHlNamzabS+6Es5
XyEzX2+MNKMZbzXjR10R/KUqAWuGXmPl+BFoMuPOa1mejbaRH3KJ92u9dj8olA9LvTjvMLM4vZbJ
fJda0DTQsSKBSFjuatO6NIty3jo4ke6k3p5uGm/GrjLQwiocfgbD8bZGLZeDA4gjRBiZvtqlom09
juSr9nIJm2Ry9y6dy3GY7TvkZc1zVT+VIpVPiE0vTd/06NhlzobKcP1YHec1q5vhIZn64UgPtIm6
kSawyu+8bmiARVjDdpzN955xMRt0P71Bu7Pnzn0jB3pkGYrl9vxwkPqhirUwj+f+uhSO+ehDW9ig
iJkvafVYj3YO+aj259uiwdRhzG3yMCGtZYbCKWaw1Euus/G5WTJzcJmcBwb24ZD5zrNW2OX1OgIb
ppBfQ0w8c9RJ2rvW4DMlrEvJ4dtnOof6bEN09kpyLSs2S4Ln9RexszLm1uZNp2uv+lpfrR3bGErT
EyI0z9mlFpobWnZRsnEFxAhpBzbRy2Ucy73KYx96pREzIrETOiQymBjV7djDFIyV9GtKmmuweltW
DFwWM0OhoSXbjmmKllJn+dlmTPV6X8bJcUkFUsdRHeypZthkWHowmlWFD3ROd6JZXJJxJ2IWQVCv
fZdHsfSuZg6naHvE3jA5yA/ZyFFaFDdmJe2du8TbYRb+tm86KyhA0a59YIyJt6s79NWcx+lh7tJx
YF+o0oNGwZu5aptTi1+ZU3kbe83FQMvISPgY9bZIkbzYYXHihkpEApT0uUXHiGP4VdWth8YzrvNk
APdUpTTOq7M5rbqlhkDo2gF+VsVgneoBpl6Ff9kn5tEvhpdklYwIyR6J7DSfOYz2eYC2Rdzks5Kb
cYRwkVGxtBqRURpd1RwWcISntN2N9Lj0C83MqtBg2zaXqttM8fyw3pud90kLnCjXATMLlS/ObRz3
Wv1imXxQ+AKQG6fa1JNkvoW0JVCuc+mPeh30Bd0EQ6jjoOh1M606iRwEJxX9S2TtwwC1LyCS+8Zw
k6PDIWpTdpdZV/ibMmZqUurNa5caZZB3y7PR+dM2njqUIm6Vbu0tFqyommV7B6QDWnwNa0yOVEXs
rcwl0o/ET7oNZQ3XMeQVWU0jA+T2Bye0H74aiusa6whxdgd3FreoKBuE0Qojj8KerOrLZqmjUwrY
xlr97zrDdH5xrypfj6f5QjAuvGtGIuhKy3eGyPHFlBVvU48wsINz5sLznrM6FGnRB+7wDTRiuV0k
kzBNNpfovAr/UCcHN6G35XrftYkeWWn2NzA0eAM5ojf4hkjCEre5dWf5JO4wVR32/bX1v5g7r97G
lXVN/yJukCzGyyOSypJly0HtG6KdmHMq8tfPI68NzNkDzMXcDA4WYPRqd7cliqyq740Ry7uMKrnN
ivYtL6ZbnLBVyOhjorM10gh4V/MZk3EMhGa6n1M6AMPpg2e2JcesUfFmx87WBHYEJb+68+fMwnDt
qDmX1dLDlIMK7MxO+a4LLHFZTEdKnpew5om9QheHRGwe3uMwPkmrQzEQfYlBA9FIAPOnT0tVsYzn
3Dm2Cb02LsMzH2aAU9mrrSjGLNl6VToZPp3ZgKezmfmDzK6jUNeqXHS0bhX9weG9fyT8zAqV3ZFK
89q26lXDwkiS2uhJFaVA16ne3KroGsJVMWWfrR1/IpuZfJdbnX6dkQZrAdzdM1U5rM0ty79Xdcax
U1zb7yzmFdFM1gbQZCFqhFkPxGuoOIYC1EArkk8S4gNbmTavOnfjJ82CuMFChcg8SvfEXnl9bJOX
0WNq5fxTBz0Yk9fKLDBb4KXekm7QRuAlmVPz3rN8RdP7c0q+0xbX3ipMea3NeClaoLcl4TSEdm5t
lW4C+akDUgOSkAPEIVvnfIFNn9Eq5iy2GI6XTjj8aIuwvG7k6Q97FGsp8r8kbR7quUBu0eOUk+PK
UjRzmxbTUxxH1aqxXM1LrY7VsZPfmhVeh2gJ0lydAj0TfwSRMFsghsofh2e1TG6WWX+kIx4oA908
qpgHnHRE4wjjPDpx7ZccWzheUgsDqEOdGoMR66Eb4WSMXf0qlWprp+KrDOOVMdehJ+w53cwWdy/5
mnQ7pJLjqPOuj+co5ZNtGwVsIdthQfpyWqIjXe0OD40aMtKaaSpO1wxm9WHumd1hFLKcs4hdf7go
d1tEuFkODq8tCNn1YzEim+zb8HPu7ItRKtWhZg2wKKpKzznR+4tZPzi6DKxEXYdAjtrorAHD+SBg
VDbp8j7J6kFzU36CxeyEav+9rVQakjN9ZRsjfQmAhXToNB7T6gLNZ0+wTcYhoQ3HV2flDa2qeRwi
+ezQSSOKeNNPlnpPB10AUhXFI/oG0THdR3oNRzW169aogKyjch3XXYSPWHu3dOXEb1xxdCdrxhp3
vcxFMOh+og/yIRymyK8q84inpQRKybugTM3DQElJoBbN7EnT2krn3GNN88c2JesnTelXyCj0ce+d
rU3/GhnQ/0lMunk+kyImJvYI2v38wozTYDSTL2rF6bwkahJZs7KyU8iNIsFuY8cTL1ZPR4QRNi+I
YlZ/hKiHwSRzJa+qktuU1RtIz2vGMOXcJq9htNy0+54X6k+oqt9iU7vwub+iXdsD9IJWjdOpH3X4
uFRHV6Ii3y2N5VlGkaQzhzXORekz6lQBu6ILDKzWoDkDFqfWMVYrt/pMBkLpOepEHlM3Tu8ZBxNR
FprRK77WZ9IT+rSXoqftPHpfMiwtiVpFftI1sNETD2mmjL5a0d2mw1E6K32UnW/nmcozzOE+3SrV
XFA6yhe7qc4i7j8yzf0hnCoC9SP8GO9NWmtBPWsW/CsLqCweVA2mf0xJ5CqKXa1INOgZPnQG1jnU
YJCbxQWPlhcj6/VgaWsulhWzDpqzGTSDsaYI09rq6JNggPbUx35AI9EwOVyHRn5VbVd6bkhxmK3H
aCXLLBBGHgelsTHkDWPJOJTLRkZ3bybbKNIoM6XIHIy9EeW278K/apzsNImuu7CmD42KHnwvZA7m
Q+RlzVaGs+ZFla369Vyv1aQhfGnuAiz6fxZtAEZ1shdwK+Qi33oeCe7Q6huHwyuBVDZoYSU285K8
Cm07JPyDtpxf7VE+EFWJEkjLvnt7YV9x0FGkaGjZe7hvJrgGK29obifQInTGnRuNBwWTJ7nIl9lZ
IyNdfC6usp0ACVKC4FBfkl3sGOepabdd7Bz1Ul4RAmA5pqayK6aHsJV79OfaqjKiL8CoEmgdKYDW
/h2c5TVJnc5vVQNMsBFk6KUmuUFgaaso0ZzdbMDMOxU0vl4LJKePnaqpu7qIHt0QSbFZIWr4Mjnr
rWq7/GC+vzDngIDlJcRYK1b4KuFYXZ8sxxxuAml3VlBMxzavz5yl3B7l0hjWXm6XvqlNwHkObIdT
PjRdcXEKgALREO7oDmwZtFZ6MVDcGA1PVg9LZxD4vxv7v53qgtpWOUmjZbJJRIsrNL7zJNVgkndT
sNsMpBdRQAyhZawF4cealokV5UOXZGz3VYlgOZwcktinVxGGt87krNZy4bWcVOruBcUzV8+dcLbn
KEqoLy05o9Cj8Vm1pMJYs/WREc9StAPhlBWXVmQvapJ/jMp1DhExZV25s2Y4qp5HjK42PmfqGzix
T77Sd5nvWOWPiApfsuVviqi/qyLqd4Vn+DjTljV2zvrXxbdIMFo6aTjopXDmtRk+FZbV+/rSrRHh
BzrOC8/SJPlmLbmxjJ6IrJDeIsJc1SYxaaV8vkeH+co0TWfNBubIkTFue6l0l1ZjRa7LvvhjVc2F
jpjpx7QcL+4swhEnLgBaffVqaEq55hwQH5HNmQdrrPv1oOXNlTHeoIC2wq8AU/P71w3dOKeNIf9g
jwbVcIV+SctF2WgIgneuM5TnYgRrBK8dX2PV+EZOMv7MW8tdmh9MXdEqauLiVXM0XK70dJyZBpVd
x4qAODMLL9OgLB5DiP2nXeZTe3/BRdUGeCnGD4FNAqrcia/3cob1hPP+YIipPOoxJ4upHB2q8VAq
diyKnxHFjb9/XZbqI0Ez7k032LE5xuWXiU91u3DolrYd70jVedGFJVYk++IkGU5163zzCMfr2a1W
c5IMK7NFLrao1kFXu0cmgpiJtJw9q2NrGO+VC03HbgM5OxlUhIXUeCe681xr+UNniv4xHyfMnzk3
NIdpshZUNKMGVR/mSM7I/FtfP+7yqMWdohT3fOmfHtCM3UOFtalBOUx8SJyRZ6uavM6gK9qco0vm
ItuLxJ6mqQVJnYJe3dQGGBLLk6Gy7rTEvS2J/sWtKweqRkR4ikEq/ZRMbsEJICU2sho61JVhGAB+
EVXR4zu1xadpZqtl5PpkJSfBWjnNevY3m1palZr8J7tvhqTpcsGq/GQqkKRNr3icGMa13sZPnC8q
Ulv6H2RncAf6+IJW0oX6H69Ki4yxT9lb3ZCzzshqIw3OwaSd39FdD+9zerkbetLpUZs44JBuyNuv
mj3BvQ+pQHGQJqvFQHQXC3RQ/TL+cXiAuBcY+2IhPsfKfnEgeHLHfqVvyw1sbve+QLmAcCx/jqcl
XrUDLnW13LsZBtouA+HnCPBqqT2ymsLMAnv8w8HqbUqFeRod0tzUUn+csZCi6fEdrUEzcT/pFjLr
/LA0ni0kRq7SeAYc6AbYEsmFxMvggvdunBxpZKISZBG2CnATcXRJVyh+b62HxWoP8+h4+He6c205
By3S6LmImk16R7Jh5QKTzCqek5IM3+UxRk9ydOu6DXqLmdt2brUj9QccXiuSiK1V1ycyiBda2mzF
GfAD5Plei9y3Uk40wetKt3JF5Ou9+TozXZOX/7PgEvcqx32TLNlFy2jZ5uO1IFhuR93DHuW+7kdE
kCGf03eOMJJdttBNUKIxm47dEG4MChS3rsLhpS/k433D6ci5/Chs7gfDLJHgyjTwiKg2dnWvBXjX
NpFgCiznBOlRsvQgeBzmIqMKZMsc3e2IzFqCpsv3otew3SHmgilqJj/uxArAaAUsSSgNCR1lVexM
BMjaqAUl3bkepLBgeaDQ2HEQ+eIhYs9LPir6+5ASmvkKZuBRo4/S1+ZUhR2N2Rjrh6hU2HCxT/mE
hm7zikAFZM/IC+jNS26uPZzv6h7LnS66NTLfSaYvE6mo0kGnMqEYIVmTBG1dJ9h5LxUS3IPDRB02
D+irqE2XI/1PvXmmT/QFhBPZZ2lh+FWdo2EM3xYsrddk2VeGNLNwlxgKgvldxMxDiYmuGiHig2MZ
V7K1JxB5cdQssGLzs5wGYpMX1KY5pYaucWm77KnCgzYi+L3/zJKUc23JHsSsH41EXt12OZp4x/uu
4NBjG8gNw8xD8HpSI3CMQS/ftc446V3+LCpSMBhZSdFw01XkdKZnmThElMHlxN8cIkc9TnVSekzb
FAJubRm+hYzE0MwTiQPNQBRZZT+TXfQdd+E3/btXqNht4+YKg3lCANAYwtQ4mH/g8jkvqbyO6RgK
lpikAkFSLfWYlApdTW74ohPniF53l5J+Mo9vCRIfYmoMc2slD1Yav3Ah8gPAIAVs0n2rJPJqq9Ac
0BNcLZmdezxwcqvIFneYvjHRAHJQoYWTul61yr7aOX0HB3tNqBSOhmqb6TqiovZCFgowQTF8dA4H
FDz6j4utc+vLRqwsB08ayI5KgNlEKHy7pBgshw9Xk8ZqJKPbs2dLbpO5v1qSNS9v2x+03x+KDcw6
InGy2FPne9ocq/hnaLjVdkzczKt7Kroj+aHrKLBnFcXfsMDUK2b6V0AXeiQb6H7eETLn6EMXDHxG
Ho6+vaPruZ8JccpmlKyFIZedoZmeAzNJPFXxtDB+jCFoSGWbwjddlAgTdw5QOVgQODmkfo3yz673
1mQ8ITiWpKQz/Vg4DtD6N5tB2vVl6hGhFrc5JRx60pW/Otg2T/9KIYseeYUwnE8ihC8aab2+tDyn
EOkqkeVDS7ruqlYjQAz7BEBL0ZAOIF/HlxJiILWij3oYDkbWPndoLFprep+wrFFbmv8QJs4gyfCh
JOMVuJW9dsYmhXsNMhOjfVk/IKfFXgd2199jgFKWh6zJy9XkLvt50v7WBktQMxmLF2vvRt89l7yv
RnOfOYNAL1ockgr1WHF8ZsNt8xUOOSRGetJ5do3/YE4n1TcZoGzLn6BhAIEALN32K5bIEZpGCcjA
uDqxPmyXmc9lzo+LFM9NLT9cyQm3XoqMUxaJpTl0dwRwYuFRGLCoIHFC05LXXwqlSMzaS7UaXERR
zHeFWT0IUb/YC7tHS8VzipZ81YiftqyrVeYA4WYZS3chooc6dODHx/mVuLnroicWJ0+6j8luQKMq
6FxOr3RBqpuutW9uHu26HqbNrqeLMNEq3y/r37oXwrfcmEtd62wQ0TmazNeRfm+60kqMoaFFBguu
vqXsTq17pbnS5o02OhLGbB1lBbdUlqGRootNc5avqOLz1pk6m0z/S8wG8apoE/l2dF9yfjB/ouQH
MM/i5VJHzh1PTnxtKB+ssfPi2PpK7OIl13kH3TKNgQITkrBsJ+kEUpYup1hpO38sOqCjRT8lgpO+
zQkLu/ZrQz7NPm6+55FZapLlG+0GUNz9xPDXjw91pKYrORHoMhD3XdcD+TMtA9c0mzwNHMfGLOKa
dTXDsmrIFQHDndcUJp4OVgs9BIhCj3boiDxvnJm9M9WKINPNozqWD+N8d0vr2bsf8di5I0kJ9tIG
i97nARVRp1iKdTIWoJpjGihM+KSJAG3yo8zwbAKsreoREMbuhgOuxOfZOoUFW8qSu02AwvK+o6g2
8qHWvDaZEdRVI/zeznRUMKL0RqN4mCr57ar1zqzzl9wer5hlX1VT/wb0h5REMtuLTWmYlFT09QtC
FzTV+dUE83SduPvC77Mmhu09zJwGsRYLvj6qFEvepUhWpTB0S3/si13TogzoTcZJlXCRVUldQN2G
vVcjg6iNcCaDtppWOon9umldikV5TCjSWNskTXJnm747SuMp4w2Oy5O6ostJNOCY5UxocNX5ejhc
7FI9RmZNEUUZ75Lkrh2z1QAD9m2YCl8hNIuzY3yeSW/sLHTJY8082SH/JaSg9lK2shVVFlEg+2mN
wYN9M9LD9T8veSj+xm1ZrZcFyE0igNW13uCBJPnKKLq3IbS3I75TmTc4L4AoYzIFfOKJyR8RH2S0
faTaGB8xVgJCd5DCPLtDZJzKJGP1GZKXdkTa+rw0ynevdDzGLrE9vR0HONzaYKjJ6hNEx3oyA3Cy
YnWd2qwjsom1AMaEHN7DZJZr4vexp9f2+S6Fzk1QO85QgKEKdH1oVsGiAhECbFFBojpbe2zoekVO
5IGjNWzy8RmVgtjFuKttFbu/Xk/Sr7Qna0g542omPzlP3/pe9ftF24N/vMeEO6zRgAL32g5Ie634
Xd1XoAPVY6exmU4x+HMmxi/o4hkqokI1w/NcmtGb3lVHp/6j3pkvRwlUYWxIwflCFFesOxvTby85
b6FLoPEq38HBbKuFV15kCWaU+k/nymOkdTcptXRPRsMxrNJt4mCAhrek95w3n8Tge2ZLUyGCORwo
LeDqZDBu5rvcbKog1JL3MOwZLt0BLs7k0Xc7iZ5EXbxqXHZ5FW8yvbs6y7DOCT1kC2CQchTba8kN
UpvklUknWZlufFoyulDLwVwvXf2BJ31jtyClEY2ebnQw7OHFSGwa9+xXZ0GcYc7XkIcXwOieePiQ
YOQSS/RE8SuTqiYtfzZyb+jo6ygy4tvlAKKtKX/v/0bTc1hrVOqFWKXNjCaSMHtvErSHinC/M/dx
ypVTBux/MMZ+DHqXac3YxFP1LO3lIcTykUlgPnZ5qUVnyuZ/0rltiAiuN7SkIEzM21diQc8q/Iht
6apnCpoq1KRGMDyBkVjQAWTXrxrdeJaE2ARZOMFv5x9dzsgZ4Q1aFVgqZohQShgmRGgqGQGdzNfF
AHlekATDQGoWXmIzSlE/o5vR1/3xdGW/rogFWC2W/oh0ii217R9nF2iIcusxiJA2KeP417Q57ZVz
tQC3Vwc3Up5kEg/IkkLJfBC9mA2Hes3hxbQDtkUSoqMDxJJ3/9QL04KJsI9VgxuqU1SaOx15anT1
ZcYz5RkuL24Y5T5UirvmMscs1aIecPdpziO9tFj2yFVYURGpsrbxCE9kHaYRavq2+NKLuAwoxT1m
IUZEK499tTFiv0ytkzJKfFM5WytWbB967qsU+RN/jOmzcPxGu5uTpPJcVNMhcv/YLevgRg75J3HC
D8lUPDfWiICWE0CD+DBvQlB80q+hQyGDFoRyimLhNKzYemKr+FJH6lAW6hrjotoptTn70iHJKAJ/
JmyILOB4dj0kFxqhFCB6WeyHMapIuRBZ3aFd8UyiFRBOSujKgcrpMrmaYg7sbtxSDH6nCrPEN3Pd
5zwQeyn1q0XWsjeR4buFjygsZgtqY9RYqT11Sj4n6EcEnXG0tkMCe/Mi9GZAORjpiCzRwd10i3lV
xv7bpOsDLyqieLEUYp+ggJ3wlDSCNb3sQCtngpu5fYZsH1vqdtRt9ABtQW53cTJN5SeZZzAxvBBa
Dyschvl0AJUBW0aDGRqgh31B+Lw14b4nQoL9yxKesVASgaWkwjJxZui5Z6AANk8qkcGcTC3D/Axr
wTRPrZCJO2tYyD5EtBINS5D3urEa5mGtdVD+1JaxwVheMmQ0yoUzjDg/u+pd7QkuaJ9HzgXZ8wKG
7rbMtMt3FWpBK6xnF1Hl4a5x0ArT8JRiqXeVOq90+VXyMAQufKAPHxGohnUbCMPzJucZXqYFPcv9
WrTMxFlXbWZ5FJYDJ7NEP3XM9hCqDLPICrn3NXsHlP2ny06y1SuSkfypab7FouXbZThlBN9dOMv7
egdfwM+zV719nyHlhDrSJRaF3cIsz9ES3qFWIioIaMBt1HIaT5VnveO6Wx2astKL23dNuNouypY/
GkbPwS0CrsWxA/hb0c7zksYmAQoZYDHipDXVXfV2quxT5IjTYJEsEt6Ddiou0+CS9nT3lCB4wtjj
tIc4pdQxtauv0klBGTCzpVP9ct8EegWgVK/IjHZ5hfYE/thgGglwjLYBtIPSay+6Wp9CpfQVAl1g
mhimKYVbIACybWQvehC64Ue8dAMSxvL91zr//yc74D8ioE7X9fP/mUDwHyFR/zNSoXDb/9+jBf4r
j77b5D8yofjz/yQLaNq/cGuahkvAm2sSIcB3/h0s4PyL/DfHJj3AsizX1e/JU/8OFhD2v1QHgo08
RF03yRb435lQmvMvF6pd54uuAm472v9LJBRZc/+ZCWXr95dlOvwokgwMsqaIN/jvwQJNzX9LHe+R
H3wJc9mWQ/lU2JOBGA1khfNffu6Z0BrOVEe4gXlVTm2/DlOtWg8WMyKpCaj75xSRL5TSZDDkRdmV
/CA67yNZnaNarIcYG2xnE0OiDjmblKjOmszDHVx4eVbsxg6oy0Q1eC8GxauHuCYcfHUpgJVkE6SO
mR64fl/x3ICPG1gkcaq227it3tOh7k8pMLau8nQAVbBaqfkZo2J+VgTppgA85UYjvfPMDo61Mf8A
6i/Wo1ZPh8It1tiRabucBcCzq+2jtKGU2H3L03Zvh0u3h61b1lmXzQSVmKhM20RZa6Pek2lQRGek
Vbu6nHZCV5FK9vV0xs2tYUGzKO+oWrbi4QWTY74bpXbWySUYFuIc24JQWY5N8vz7hQ1D0kQBImYJ
h6QBXT8VzqgQDl/BCQ+k/XjTosPNWeNPHNkR+jYuK1Zp+jh+L7DeoOZNRsgsxEzIM7lIaa+jtP29
FHHZWny7H8lB7EMsFRWuFVfJzq39EkZjQmkdJay/lz4cuhrBELL+POuGIBcYVNHzWie9zv/95fd/
6x6YgSaNo0o8Foa6F8JcFY4dhgNjDqro1yb2/9/fzO7fIf0JyBxxf18tNHzNc80GByhedYCHI8oA
kJb/HpuJftc+1dHgS1ktbBd5xTFlBn8nnfX0+6vfL2pYAg/jxzZg1oP+12U61nV4cof8K1WsaCvU
od01ATTu4+8btDOuPDcdXLXmhmQL8OX3V5J7IytFdPh9vcv9xlkagZkUta/KaSRCsWOhzfzn/yPe
37bF2o0dtPw7tG5+U1DleeM9CBkTlbF2TZL8Z0TOPloFbd8PBE9XQvQPjtabSNZjbeew4ZFaAXdb
K33yN6WqeywwC61k67ui6NBLZfEhjgb2yVSL9yoKndU49e4V54oREMJOzBNhp/vEqcONiMdpX4fG
SxPOBakbRvHWZ+Lbqq3xWzG+0gjJNCKobFNC6moThCZhcOQThQDQbivDjUW2rzdJc3xSJYXrVtkw
zAHaAReHOXK2dNppNiNutOQ0KljU38oQz5BuhfJPmZDLP5xj7Z7tDH6T5vf3ESvhJS3c7F0rytRL
yI1dO2Fm+1GSuUEOS3ya0yzGfjQgbQdKM8ZhfkhkMzByRc3jpOgnpLURGUooANxiRI91HcySth9S
fp+ARdPnxu72xj15O2tC+0F0CoIdYDXCIkOotnuaNugd/gs12RE0STxmhD8NLU31ATwQsL6VP31V
Xqi6QLQgw0d8dYsnbbV+nMOq2XQGY/R0/z1H65yj2jBQZ0r2UwtCxoQkDixcoJpoI7O3c1FXa70u
r5FrusRnopTMlnfCRpyfMpqvEqTv2e0S0INq9GyhKxdCXryOZtigmd3lnBhD7Qt0VpTxzrs5tuNz
zSIW3GmmF3E/vzv9HF4h0pJVbNyRAKv90fP4eWyW5hYlbuFnc/pBmfK0KwWpbs6M09G8lXCmm6Ew
KSUnIoQ0tjkg2PsHktXDrYWn1e4/k6KW+zEMLy1l3rsybuOtUoaHQZmXWz+UUVA7iP4oZs/K8NgO
I1rSWZ/fiQ71WyjfV1yWzyQy3RcwCbfg9hV1GzFVDxGzVV3KF5v+1zINoyBuov44W+NVoLW4CGk/
zKZqbnPzvtxoLeYMdIYc8Z/7JfzjlkV7COP+Mg5p/OiY42kmadMu1OnP0jyWU6aSnpFlu1rm5i1N
Xxb7I1FU86ULG/NYmGt1ADCtYjHf1Luh0SX2a6YPxaEJ9NwOLIg+/SPiViWaStZF9V5JjTudh6Yv
6uuCLRHtM+fRqE4PZQmyqOLxrUc+E5fOph3reryjfwYDCFrO24Taijt0sk5OUrYv2sRc1HX5rql1
xScupdvluWLxgnk5rjEwWkLpzLNAmDpaEGQJcxPRJVsbfjSoMZ95FSAUuGtd4w4nUC6JIrCRWHVu
9LF9FVOzoLTVm7WOtPyRZunr75sZzIoRrU4vZRY6gCq9vBnZ/Comt3pMlNTZtt3IXqZUL6hktJtq
1+Z6asaYCAWh3cZMpZK1vEym4hxhh5UHCxf7KiMIEkJC1EfSP0/sfuDfo0X15Yj7uehC5c0SSEQT
tKLGmLPdzt14pHSgJg3LiV4c01xrWT94XBj3sFj2/Ka658oZqw0efm09uTh0GStVf+pwf0V2QmhW
y0Bsx5V5IhuNU3QXP6kt6yW2g7OTUSg7l67cZTGvTpHON4DUfMMkzGGX4qCNQUskk6NSPffKgh09
tm7tXYBvEpLetwhoczPrb4bLZhzihT2Xqo3N3qmJpdBnEtBQN7vF4m4WtZoCC77q91Orpk8HB9el
6WtCf2DxdzhcTlUSjY9dKp6tFkXvyK8CvfuAEcxv9VB8izYeCBSXJwey+ylRzQei0ZSbbt8LDmiR
lAKSmgl6vklRvJSEXj7yxGzjoRUnu0xeZrsfbgJp7AaVAyJZAiJWuFyi05CYRK0vEwkTU/2khfOl
cbOfGfRyiwzp3W2jLzWBjomxy/qqPnzPxTA9GstW75R3ZG3FVtFxnWX4Sh+zcTxAn3m/rzqUXb8B
VVgjY5hYrXP91obx39YqxcVNx3XmJO7ZTdqL1UXtbVGmcMOch5NtgeGZXN1+Ix5FrOqmjU5NXtwq
MIKHsPpSe14sxzwamviDmtnhECJGL3R11OeUF98QzADuKLlYh51Y1/enJ0bF69eVc0I9YkNA8+bs
ucWxNfWv1I2oidu86e2Cwhmn1ZogP5SJZjQEi5gJAShaToKS/bSos3znhvuZn3Bb9Lg8LsWYooJI
klujIE+Uc/Eq6Y4M7KJy0NFyn6Sd+yIwGImyosMktAJrrgq/LHXE9PSHE51l7LEFhjw5DGS//3IM
t7TCH/oVk+a1qcJaedG5aUNMmTf4Hncn62VnLVioDasx3oqJMxDuiEMvTXOPHn+8r2L4s/K3ZFT2
GFiaXYVklx0wzm9hiioPHder2qnWFnqwOFYxCl97do7SqsunlkOzlxmcPhB3/SDDGY5hd39KHVsB
f8jGLZKTTeLm6bM1tFcnEuMjKRn6RoxsF0XZH/sR6dekqqqvsPPSAKVO/kTdPPLo2TyEHbe9acXu
oSBoh4lWvgnilozYfFWmQ7n06akTxGikKu1dmVYcpIE+SW2JAShU0F8jLtbN3DcvQmA8sMXG5qR6
Vayku6Ax+IOBGHFyUTWwniwAiAAz3Bk4LVugUpZx9kg2RfdAcDSQwGgjtx65Ktaw7MG5Qmiy1gYB
7wg3VczIB/Jq9mqYkoiWclxib9yYWRgiXkWwXE6INMgAfU9VI72NBDaiUKgKCmyhvK0oeVYV0k8J
PhenWFj9G+TplOnGwZ051i1FkVAAgB18YOl5a9jFgiWz1c3sXkM3hoFifYZtWx5SFFQvLtp05Nqv
dICIy3TPAxL4E9HM8mlpSZQEWNgApgqMDCgCi70+Qu/j8Z2PI9E7+DDEE/s06zIkRJSw6ICuNeQ6
EcjODYImSnfHN554LiejhzvM+fafz4bYL4M0zQe5LjK9ee3051JK9Y1VMtDp8d65iD/+2ULcOGZP
IBgAepcQXTXM3LWuzs9lPbsXUyeyYDSy5AxHoDjN20yL7uAgfGhoi+jZNM95bOOkG7X87BLxygkQ
8FXt6jDIWlIi3JJUp4ITpF+kLgym1gYkapH0YXKocZM0O7a2LlYxOyZCtbdM1AYnffWbTNvC0+Vj
g86oWSx57jvlk3ra7MFsmg+NhkxUfxlqy7sr2eYRX2kqspWRzrJAW5A2DbNJkJhuoZ+JBjeYdeos
565S7rHaJDGiVIdffolT2rHoeTtMhvGtaZbYmooI6V4cKKvDJLs2YvrJOlK9D8wC2HTf5QCF0dYu
blS9dIkA4E92p8YWGJBJzTfV5i53LfyhEZ9O15dvZdE8RmZoAoonAzxa9B53PX7JiZuyRhm9qmRB
Y5fTiK26WFiM7JkQKK0g5IAPGkmPzUAcuBUxeMRIMRV17/iKCy+3MoFTTN4SVK3Td9QWyvX3S2zL
d6sMlSOdzdTlCSqn5p7MQDgJCDNtpnIwxPalLdpfXQmVa8X8tZmN6EO3lWQDgxp7VaTVQZoQx6yZ
wNJKsgTq2Pg5scW+4PPyCXyL9yncDA3GP6kiZcDkEe4bwPi805dNyZyHfpqd0JiwtXcHPa6PtUEs
Jh7a5C/b1zvZbvpTMpf6Ic/GB3RAxAt0dfy31Kb95KrGiyrqfJOpKsJHgfuvxkRFiBKHU7U9Z06G
o0pRGdET3e+znnCevrtlo7psEwP9sg/UfpXZ/+LqvJbkxqEt+0WMoDev6b0pL70wJLWaoCdBA5Bf
fxer78RMzAujsqRuVWWSAM45e6+t23vmRvvFmrmvx8Ld+4Ohnk7evpdWshB41dXDHoUea40vSRKk
0O7qyfVXAmnN2kLQ75l8BL2wLmlUa7QJHmucaM4LEC/Lrz6JGluh3EuQmPNRpfqlF0a39ozpJfOi
RwW2lJ1ofLMpRR7fl7FM1Mqz6HumEi0p/KHornQY7VCfMegx7WTvVYaPyuGbyK7JunDneAXVQPEx
NvlmDh3UytIKH5JnPXvn142zySV4ywuejWEdKs/8BzsTunoOMTGJ0eQKpEwthpmFp8310w1xG/at
VR+ZFPdbGWxEOHcQsp1zCffvieOL+ohp59ZfeXNvv8PFBhyhhvlI4M2nKnvISNAWkWcGI4gJAHzO
gNizjUHDWH3M6MFdPBLY1lGFaQPI75DVjwYDHbyK6EDTiwdy+TwHUADmFGiUxUh9GllPa9Hia5RT
0b8arTovmvcVsZAxaoVi2AfVqB/R2PzY9Ugdn3YKLNA3Elj82BK2o8+GxHAvTrGECVFKSBqtcf6/
l8YdaWVbMCf8EibVxDjC6qNtyUNxsA0RMEgC5jYD0XcDNb05Izx86e1jF2aN6SiIMlN2dZT5TyF9
erIYqyqcC/ogLfw+NJpZKqGNzTVUQuo7WsRjKhaMn9v8d+mWr/JEJmvoCTCvIFQde8IUgmvMVGJs
vJLZnrwtBhevf0OPU9MY7vHwIGwkTL2s8IMrx9trsCAdTbo4IAM7hsZloHtFBwXBsk+XArNwGJDr
rUqTj1aTkgoQ7hR22SWW4ACzkQKIaZxdt3ieEWm7GAIno/lyNKvqXMZqmwWNe8wWEpmeY5bziDUT
9uBraPZ/AzhFLFeWebED956WydI90y17ZA6cOTXyXR8wMrJSkpQV4V+DyIt/5sWvUziT9dpWE+5t
e3EO2shLGN/Po+W8cSzYsgaZf8qOySX7h3oSgPMXbwfQiUS/OyOgD4sU7RevGJ5Dyvi1ta8AQbqP
OVv4BEHtvBmMsnaOoaZTE7I2FTw3QPxgHAT2z6rIxFtR+ecB9tRX5LBPDJkfnTlNp7fEYmaXNtVI
/bvoJWUP5QQuT4UcGK1ge3bD7DPM4JTTWZPXAgvRZQ7ikjB6WxJgxZTf1Dwi8NOfU139KOm2vhtY
LDZh6O1dkh4uEg3zVrqLL92b8y0fgmt477kVMl4Uf2EpXuNBDn+oj35FzG3ffBTEO4lWWOW1OuYV
0VIL72cF1ABLdd4Zqzmp8Pv3800tZYGLSGrVFHPJ0KtCwzGZiGA8MKY0ZoOd07sBJivwXFFLJ4Cc
zDO2YWsHg/hFcSweMliIuoVbyLlgzwofrgrLsLZZrD6bBtaaicqrGINkb7im+eK18lSayRHtCM99
L5LTGPp/ejea9yMnwnCuwtdMOcHeKax0g6d0p4kScpeGjqqz+ADC9cAs3bnVeSc3nsSKMns+tp7C
ftReZiw8oSfPfkowOUctgYTdcBDVJTQa3vP8oIvqPGZ0d5oKFTqw2vqlj31qlta5Aks/qyksN4Ao
nS0Gw+aKbHDbS2p+q6IZ6fkvfZHbL43vnIOu/D1mTbGbOmR8dg44SIjiMir7n0QE4wu5mh9JageH
vsctIUSULK6ajAPm8KpL9Rlg84nRYS/cUWQGIb3YxDu4kpynsMR+UWAEoCxCJpJ7JHGsojwLjmbj
PaYlbDSPkUnURbYZY8deeXbOYonQOm/nO1kNYEPVuLF1uQM7G985tv7lGJrtqBeMTdX2Z4LY/U1J
MO4eEHcOP1d5ZKsF+h1++pbwsEMKkwKr/4zbZdZHt/D3VmoDarS9t1r6BXtq9aPQ/k6IRj7axPDw
p+hsM4TJEZFYeetHRFb41KxdMzE7i4B+KMna0wb5iyud4uz7xXFughB0KicrMzc+2EwDOCbqFbvp
FX5vsx2mHmheR//X6hdh5ac7MwFLufHizE4O4Ny/WL0/amc2d5WsUab2llonyfDBHhwf53QhlTbO
A1YgUtikgoPvhPTkULuVIl+7nZZYI6NX2rTXIOR2YMf+E+hRrycXSXYVj+U1ZkYdMMeQdWFtWpH3
W7PEw1e1ybg3+z9YKRBiWQmhpTZtHQPNY+45D75Dp90sz0X8SFtkOUZqcLBDYRs3SKjMHitewYw3
+aVb5vEjfanSLc4Y3dvXNMMR58CbQYJunKKZA4lTZcTuXAxO94dOWtAtbZ+OoPsTPvB+REkHrD10
6VDrYO2SInGYyHDwOWbgK765Y7LDZP8XhQ1MjzQcdrmHE6Qm/3yrF9EvwmR9ArqAWb7U7l5HMQDk
zkZiOoYnt7OhQ8biM/LrV3Tm0+WYWR7nTxYSvOiD/ez0ERuIOPAdDjhIvh6iuHsqnC6NHb6buQU3
ckop3YoyujfO7z6I+zuKY/Awg4OsrZ1vCK7Ea4vE5x7W9dbRc7Ubcsj/KSvyvcCJfv/+ym3Q1xl5
fo8wFCwOoenKZ1humi4DVZtE0WlG/nDC3QQp34ep1t7spA3uOsJfV+nuMIZljZy/Hs8u5Jz/LoiD
8YMmOZsfEEm41Fm994b2kbvxVxpuCmn/6Sj5di1KoLPdyeQChL1m+2nTjc0beZYIUcBgzNvEVv8S
GRXe7UyWqxSo/I4+S3omMvAj4b3c5wNS3Cl54z8FHN0B6vKSI5I1h20RGewHb6m3DecQhYVHU7Qq
wFuP1TNNpxhdEUiqiF7MCV7ba1lSjDq1fUR1fgK8Wh8KxmmrDAIttmCUG0Ne6ZMI/89XdBKmfWl4
1zgywpse2+hWAVeSAr3T97eKmmNq30ynupPDjl7bcyzaozVSgPugK2zmdjeIPkyj2ihlEV1gKMvL
EJ81MsKi2caBy8vl8v0HIiPZ2ilChGvGOsyH5ta0wPhoSHt7mWcm51/IWj0RhB/IpsJzNn3QJ4C1
LET+4aLZqOfa2kgRkWHQWfxxe1J8yg0V+Nvc5fZ+Dsx0W8Zp+cCHe5fu3B/oC8BuWu7CLEk/Eppw
B9fA2SSWl7avJKZLcHsz4jeWy8x+QyrVHMv074zFfQ1pxcbq1Jj72oAcJdnJHn3jn4pGv/YzRttY
/O2K+GUYnN+ddhOc7tUXtAbm7Eay6+Fz7QpCKjZD4A5nKHjbzLDo+XvJxbI4nbZtRUXRn7uOXCy0
c1NlVW+zCyBUaUxXEGAVEru0JcmzcQ8pdoqtz9KQeUl5dqwRR6rrX0BmHgK3CVbK7xENTP8qTj7r
Tk/vlGM+v7f1m/Fheux9dQhjNkiObj8QbUrKZ1h7PJQ9ajbvrwo8AgZl9S/oYQ45cw9ROUF2rTHC
YDFyy4OAYD4OiK5G+nRDHM2caIZNHAawJ9Kb6Ok+CreiGA3q392HDWZzO5lzcawr/INJA7eOIA9M
j3UvbihhNp7jmTuiuMNVMJM5YWb9yUT0cFSWQErxYfML33WQ/4F6OAQGYMXGYp4FVB2NOmq5PgiL
W518IrXfI4crT+bgvw+Z69y/L1aQUhDWD7bhYzlP08bSjn2va3fedZQ4K7WXXms+UnK7V7r2vQMZ
LOUtMmjxmeYISd2pL4Qu7Lusg4MWoY8jIEUhD2mYvABkXBchhiINQycJ2lcnEPadPpj130XQG8e6
Y0sOUS1kPo8i0Fr+CnhCNCd+tfMz+0fW1wCyFY4CphoVOWuC/o7hm2fyjV5cIl5pnac8XOe4ZZ2E
dM+MJLQPgXBObmzfeg4+m05ilmB9yLpgwcrnxGIvl1bEMR+Ua25cxwoJ9mXC2vRi3/mg1BJHmve6
yD+TdjCO36++L422zfsMEmykbU1u9mKb1OY5EdGd5ZwsXLMTO93NNCT5F5eQ+VXbWPqeqVbfwxE1
FzTWFeUfdMCc6igeTPkIl4thNgYKSjrsLl50r3adnUgZ9tsdRohAm1dPld2+catHofUtTRoQGT24
2UnRqZBD6FE5TfYZCOLOBFf1wJmMPCUMm+1Yxd6j0fjzlQ6A5vhC3iwIRivL3tYEUa2bMfiaars/
y7z/fy/f38srsClYOO2T3WecGqbimYeWeCkwzsUmp/FBhU+mvCBE6gEeR0JMFZOQkILUr74Gichq
AhZ000Gp3gOCoVyzqr+qeVM6RX4KwizZEE9J+560lbWRWfHJ4qT5FXbuKhky4z01h/YA6Px3Etnc
hr7OvhLHNbZeVJt7Dhy8DBbGcwbCSMrslc7PMn07B6b0X/BKtscsQPgeDYH4MkLQ9gPLwfn75ez9
9Dgdn9oePVE7WOIWhvwbgzMlXyQGlbu8weVCRz/5kqb3pxSOd1cJ5VJrjT5E72GbdiL+HHThnEYD
3PnMbOWzjWRDBnlBWG7kqsfkpMiKq5xomfEUjDJE04Hi5BrasX016UMj3F7gmpHPPG7qJHPjalt3
aUXcaJowmFq+LIy2OhH+cA4Yr7zK0bL2U5OIg4Bq+W7Y1b0pjWJn2WB/oDGg2rfd8eHN2j5nHJc3
jRbjb7lcWnoGC/Yf3q7hnLk/MWjG1NbIRvXvMhNXA5/wR9rU0171VnnAVVFstcfpywIdTV67C1wU
hCrRXGBlwkraN+xgnzoszXemZf15hhGBpPJ9LPv5PabBcFeZ+/x+ZRLkfAxlgCWMEKJTU03iaLkF
h+UxZpqO08hVUPVmnyaF7CODsyBAJXvy82swWvKQ4VQ4wy5rNqY72dukMaOZYabrnnRWuaeYDRKO
EcVbWOj7dxXcBcNXAHHgXaQxq1ztr0krQu87edXD6QKM7yLd4rhoP2Qd1xgGTH3nyNA+nRTBdi0P
4+zGb4w+jU06WqeGYOW19Ap4cVhTWKWDHh4t26LDxBCA8VsRCn3JXO+1kUQP9jU0jAaRCBuIXpsu
3gRMtlfiUei8jB/5tK8MmV04UtC4mJo/dVx4FwbtBriP7lVKnF5hw+ZRvDGWBFMDELDLrQdVqbGt
U7hdWpf/NNms+IBYGrss2U+TifrRxjZUYcnp+N+vaYurA0VCuIpzCaXS9FGLR8AglSy2U97/E9EI
p7ldhWdhO0+sbrc5T/JLQBL3xvdCJlPSQP6HiML3CbgotTMf4tDcTYxuiMJ+uqJHVWnJV+yVNmje
eNounpYLSVHQH1O33VWFspiQl8hpQ6gdGUdxIHPzGgFDcvWXy9SW8mgOJZKgZjgPdf177sd2l/ss
Stp1Pxi0j1vFxNMwrd9gDDHeBSBy7KI/WVnxu61t6yRtw3lUqvoELXmc/dG99OHMA4uuKQ9c8wDe
60/JzKmN2mvtw5wIMeFtLKIzqXlQZ5TufOtdo11F+H8Y5KXUE4tYZ2j8lDwMpS954K0xR/ZXqZeR
f6F+jkUAwmaJMsDuihjWI2gPPRJjtu2Agv5X7FRIeBvnlRjHHzX29pPdBB/JZ2Aax5DNb1OTVbjp
jYCudMZ0YSKIy++TEzorFvYRvgq7iGPqnTvy/id2/0+Fme8xfgXJJleG4j8d/7iTUrua5xOzAmBz
FRPx11WnQNKQKx2S3BIvZ5xXqlfTZ7AbQdDyqPBXglkWxJ833XqajDvquz7uyk1iQsplPsHGTHDi
JnCn/ES9sI1S1jvPIfSq5Zxv5dXB9D1Ns2UetqLMv3rp4rYjqGVLXmGyTQuM8TGiVvJIJTUuIlHm
SqPNjeffYFUhJR868tDxWNC+ZI1KwoTQDEILcY4/UIxH63FQzsr0gxvqX2fbLjZgZMSGjUqX34r2
Ou2hAgOji1kdORjwWYtZHQ+m0NekCpGgFjhp0p6CtbOmH9mEeTwpmS+0HP+KkUaVJxCL6PqLc1v4
qlNyeKxnir7phXjEYt1bgrGQ/NOnSQtzgpk6IXbmhvgreq9+ck5520A07vLxpS2HYccwiMY/W9CY
GFe/MmkUzSta9GAq6D1fQmE9we1g3EQ+euya/uGNIZ2pbIL4obulXgjegrx6Rytkn83Yp7tXAR52
3iZQkytZQSjPW5wHrcNAh7mdcSM5YoM6FZRmyTrWINHow0vfimpHNCMd9InUO9Zn6CGIYc0gphcm
zSOypouRV/3dd5pDwZZot479tJxZ3jyvfGE6to2RLDcJZ6S2OKVUWZsZhcMqqWrn5FTtj4Kx/i5s
pHdu5VobHtC+BeCCopfYwuQ9B2F0sNL430ZV5pFuckR3Kyzhshd6W47ghKpygOuL4MRod5DHoIvA
VlmNIzzkFA3NzhLd78aYvgqy1kDQZxs7zRMm0IN5jCLnnDcOsa8VxfccyXoTkFOw8fjU6ZsWMAJf
feUQmWNh9XaJMMKmU08fahxh84cFz0wWg3KDnYdABiuBpJAq05Q4S3MdIajbmVDGVrLjpq1GRDe+
WA9pJnYBBpmVbzXmoeiMLURWDsRlenPYJEgPTH/IITJxlXX7SU0/0nqJTfEsoKQIKkz6XE32y3Jd
cWH8L9eiQ20YEym/mdJOniz/bzp57oW7dmOjC9q3XbeY1tE0dTiaTWk6O4tlb+Mh1SfHHP9qXAbv
ydx1J1l5H6glKVEof8us3wPIZHxFt8GhHTO2xg/SR9GKjtWfkmdoNYr5xeuJreE39svmjeX9Wmpy
XEr73ou0fpGsBBOK7qQK1iV3AdmSDuwhmBKr2uT2JaDo1krSbdJcWLtqzOEffaaQGxkOFoBPiElu
7ehUDgFyQtSEVpFAe1LwzOuZJo3fESFi0+xFeEvQgTMg72RGtUeR2lb6HJJ5CNL56of452srrY+p
3X10OTA6vwUDJ/DEua3aU4skWOWgj3uBYUF2ivptZwOsN7xfBb1yOLjThFpUm11G5B7j1LiMz2Oi
bl4I2layF1ZS3AZWfJp7cpXYSwMw8P6RpnkRXfhZTEFM5wfOH5T6FNTwDmUu62impksmQn7+AVpJ
3f6Uo7ExnKba+En37DEgbcvQpac+uRz7oZ6g2C8PsaZsqjwLOxw0gbjAozfagHOr+RYJgsa4r7J9
jLHe4Y0187zdNoMAm+CQA2QPEMmKfnqH8OKFinATRx8LtoEYWa0f6Xvbg4ozmVNh4idpvOsPkQWb
mQ6j+7NmBFIbZrkctSCzOTn6PZv9wGGH5WcMPnqS6aeOz7oNQTHbgik3R1YrS4tz4FQ3iZYRHUO2
dqM2PJVke8aV3jZj+U8WBRc548OZhkODVnIDRAI1ZPdizGO6a/3sx5SWL10OSEHhBytAkrKCcJQk
lMG6epH5x6efmofR3fHbC5kqTGGKfdWqC6JiZrl1Qe5AcZnCDycZiVnzsr+ksHKFyjrSH7IEgNaF
wdYk+8w28AwHqdg60WkYSr11SytbHM93A1eOgbWvLW8iVkcV8AaHLoWWV2Q/fZBudNTkyzwTmBJD
1PMsq7rQkAQDR5OfNJutaTJCnulvQlJATloz3DeTXWKZ8H8IzTy2MSLrhoQas5WAIuwc4G4OTg35
wbFhasEG3g1XXXGzdw5+tgE1MJUgAmKkw7RDdl4BfVxBbTgHZcHpNb7aJXTNFOsNwaCECbiYuspJ
0L0rxYcZjiUj+nBnOcx8dY0gDWywT7PUtbZwJY1nt1z0sGD8miI9Ran1s0TwhTAbsjT63XZXstLe
I0vgH4Zfgztm1NUxpg6BgyWNveqIRISrxRvlaO+M1nre8GOV+8CTzZuMQn2ciU1fD5XbvFlNRzwk
Iy0HTE/St5SepgUIcPkKss0OVPh0/X6lqim4Q9cifJQULnu+IZj1LwDMuBOzAqGOrz1rBx4rfWD2
5R1mnxLLqzL90LIWJxXqbG8pSR6XKf7C6QUBI0z4D10vL/ZQ/8AVOx2KCTloISKyEzIShpxAqX3t
2u4zwaFUzyO2ZK0FckAaniFRVIwECVtbRmpJRQU7okB4a0L7NM64+7PSIhs2lv7B68qLX3i7xACg
GyXOu6l0T2o7gwDOCiXIwx9j4OabOhQZAOycObWeqAKEbd+lJoMt7vLyAAWDU1vGYD4YvXAbK8oh
2WhjFYeu3CKBrU+oDZEXhvcmL70HozF3rdpY7N2hLDDDmDaK3Dzi9qAN76szfIrhjHZt447a3EhE
scQyFcV96q0P0mn1LgzlS2gsOWwBgSBVtKdMZ+zL6fw+tUS30zKeUE8L9Zwtmge5nUR7DxDOD52d
Ux+WNwi9LxVbX30bXDJfqoukjafSLfLg+q2y2mKTZSlHINaPTT0hKWKEmZ9o927GMEUtY5cSsGLF
hKvcCEtX10BdYAhQ62CeHAcUaIqWKQEQRnzvlovqJmPtpujTWqNn9t6xXAWLxaHtw+pm9cNfM4yT
Y+34YNRt8UyLedxmkdUdUmVyUBxz9eEvp0NiihBwZDOpB7rBKRaiWTijp+jO1nKZnO5TDXm+G5KY
oYBRv/rZdMrsILtW+Mh2tCKfRe5Hl5Tpn2T4vkHSMB+GJnZ2XV2/T0jh10XLjZNNVntwMrr6VXjB
51UxE+/iM020LDwhU3X2HomLfHrjfM5S9L/ALDjo5upnCyjwg/Rf+4xGZfbaYR9HpKD2/qdfdtGb
Mbpfyo6tawr1SUJjXTlDwmDMqhc0Z/yJJiW552IY3uzSxmaKrVPModhTiiV3sCbJnTKMSFOnzDdZ
g/QJk72FHdZVb0k8H3xunsf3Kx5l4qGA3dWOqHeekww3Z7l8f/V9Af56y0HenxqJ7qw3axRHQYlS
mdkvGjF7uGBcIBLIyufdnA/R3eqm+ejgO1+5kVm+9Q6+gRi9N/4IqoDIij9rVWxtj22JwDyTabNj
XZ3pEBGG8MOakqOjhfseLDpgmLD4woEF4/XbZ3n/HJEpOIYrP2vaZauwMzbwuounRUv6rVRIrYRf
NEdneSmL4oEOoGbMUT/6KlDHuB7FTRgatZrRfRVeMOHe7+fTRI8Mc54dbgVB6RyAFW9CVAy3JgK8
ZKMQQ+oYdMckDH9Fqqre+IeKTVQE7j6m7rmVffvaFFW5bUkwPna+NK+j28d3s6/QEe+mkmjQxEsa
Khwd31SY9RdRzGAFU38bzKaz4glqNoi206sIMn/N8ARs6pSd+yryX+lwPwmqs9WvxkMhk4BEqYaI
EwjBct0i1vDd2Xz4SX9HERzvzRbJs2spcY/aUhw8yWImqLhfTXQV9XgLJgVVR5pn6aNFAbQQ0vma
DIEIx8zOS3TYuTDS//0qQGFALLOmAZHo8/cFPZU+ixSUU5WCdJhre83gPn5aJQcSRbrzbGXds/I6
+cyH7GcmeUKqwE2u0bqkL3FuU4k1hukpBSEmQ7b9lPP4MJ9HYXjbOrZNDlhD/0hIeqdfahzbspxp
SCgf6r9dLAKgizS77moZ04+eHtpZLpfvr74v1J/jMn/iLaSufmcjra8EVXqXaIlLUEgI6FpCl9KY
k8fVFpC72vmEWn1TQ9Q5TL2LKtQfDsDtRXmwduyeCB1Wuo1PSbXDpdR/9En/xJ5arDVqn2MHW+FZ
ZmO40lmUHUrQ1niwl9eJwU2ed4JeKymn+LXkcOs9FFrLK6KKP4htaOp18Vl13Yw9SMxkDtJGNHt2
i2L53vcfjFEybchnDvE7O/nOGFJMxrqdz3ZuPCGWq4u2xpsvLfl0McRXreXtcxawZ9XWf0yzGB6m
NTySRuOOXS5e7Q27AUojEULSAc0akEid0IPjo15CyiD0oZrNuYHvXmVes4gegsGSswbdi3RcVaC4
pC5wkQs0pEnyh2ZAfhVURgsncd6GwT5NveQefbvU9dl3UROjki1AcmjMw8TMXpoJPo4oXDaqlGxL
4EEs9kqbJ28oGDEGgXpZ7jlVIOgMpvv3loIQ3YFToQ+25dwhcUQfI+X2gYOOtekFQnrEsLcGuOSd
qKNbDPPn9N8r1UU3p1uNPS7cIAWyz9HBiTYa7RehaZF8mllQcjACjuTjdIjcF2Y0zjofeYs6MSbX
3ErFtZlnueNMxJ7lRuH9+2LBPdl8Xwa632sPHe2Wg2F0VTJv9r7C20MaEKcvp+wPuuNs6ZmT3BuU
f7c87rpbgG4sm+iFSb/TKN777yYDEajLz2qWnnmCMJVuvQm2AX2xmS6diyRQqNtAVhTDmoW/PS2X
3hYWlNHXyFySyOkskspVMYJs2PH6vCbKVYQ7X0tQVrHnncvB6I65dMlLVZz1gh4/OgY7cLuQRRQQ
tQ5MwS2p8UTXeniN9EgmarKo99nTaFW2JRN4TWsupN83S+zpnpIMJ+riVPQLtm5U78k4rRmVmVfT
8F2sQ629436PYJ57I4PHcDYvbt9uNLPqL68hGDXosfo4Q31tSlLZq+Xy/VUzHYwh0M8IOOULKWso
nmvmEMtdMroMKpzJiHYZ1e8Obeef2hisTR7Ldsudq1ezifvNKoDMLnGih84J6pPhfQU4jd9gFDvv
c/ypOrLLAwFKtUEUXsn1OAb5Oy1yecBxDHa6xGDZ485YiTSc1xml62ays+DKpx4QFOdTYBvTn6Ar
kCgbWfaTrNCm9hSUwOyapmb24uOimtr22SL6IvBFIJ3z4ZcAxXAOY9/iX6iQfvtBVtNjgERTlrl6
4SnKEXy3CTQqyDMVs9qjkSj1Yqo+29JwuCERMq5xmN3CgoE8DrnqHRcpE67ab/aBbn41WK8RY5kw
3aicM+zdV3PQ+xyKyosnCPZBiThCcvwBn/BaAI5KVmb8y9f1HdeS9anLgLBNQS+tCuiK9K16TefK
RoRsdPsRoB0hBDL4jKdXN5MPldTTz4Zm2xKoup39yb7ZqUofejBuXn5YsmB+mAFJdSKp1I/RBiek
248um5pXU2B8yxgBwbAmxGM5OgTUR1bThHhg6QhqTkaXZXB1SAp5jfzhTiMR5yFc/tsUGwmhBz2E
mIago3aioBg7aAFkgQSHejTMNerm/tDDxATeFNMvdEx/HwxabQv1T4use19zEtyJnqoSSdYviIZg
KHTGiDHM67WM4A8HlfdKqXBpym2cCvGgYxKhE3XlJi1VcQ9jzmI2qL5Nx6eboZtTZtrtICLdsjlk
EqSgLroVsqjR2nPqaV44OfJezP1Lb47lL2QyAB/sfls1MXA9Wvn30BTxuoc7eZYfwvWtzzms3/uh
99adJ2IGCUq/tpmip6RhOfgunnjsu+ihgig7EfIDOknVtJwzoAhCWjca4hYFX4pGOCLCyveIllti
opE/nkEZu5BjUmTXSpL6zWTuRDVs056DfoTG+X8P4qhdsADY6qWUMx0Q1L4HigEOGLnzjPrJ/CFr
2j2jBbE5SM15wzST5HBf1teBnw+dUxE+hI7uCH3Jn0yQ7HQj3swyIAxI1cZHWEbuYeE2JTb95HZ2
+hucv79D79KgyWL416f/PgnHDM64qv6qiEbT0NvFKST45OmRRPT8/77H46qu7mg8S5K2zRjCgm+2
Vzx648uE9ZG0wPxpOmN2SXOv2KgMzFlON4apP13uLvPEIeFNuBrulzUJ/0R38UhDveXYwXFsGId+
57maPnFu1zsrnnGACRbRrKg+Ne3jGuLPXWRLqmdKcuLUBOi+4uoQx40PaFC8uKAEP2cHk17o8eyi
yE1RITbVycYNuiJpMbqRdKR/5VV161SePQANuribrRHmengNedgvldcTSxCEzS51agcEDoc4d9Cf
CJSCsxcuochJTmyTZL7Rp5wYPbJm2OZ+5H3nnrmVy5fYsL/6SYv9MhFjjxzd7GC6856plzq35WLm
LnAVBQBJ9t9VWNZm1Qnwwy9L2SRlhTNlfBoQQdg2/C1+nZlBOFyp5JEOVnZwlQZqSTOvHJiGuwFC
j6gfsOSVzl5YiM8Ty9IXBcO9Q9TElqUQ8JoB6JFyqyMfVItvHmqDbOnS5Tkm1GdiI/f805BCVEt2
DbSap+t6I3N8NCrUy79DmURHDtnZCYSsz/H5H6OprA2jx5ixC3a9lD4kTSx6SulPAkGHbexviKrz
h+DAfnaOi7I6ySalh0wXj8DLfuuMXsmYQ8qtl5EU0AXW3oim9JFJMkDI7v3ITHE2aKOhjrlGbV3e
URsgGIDMZlnbbpGVJ3SMB1ikVZRBexvk1YBSuHLopSKdZMbs9ovHlkwDhY6uivU/WiQpopjceqmD
WXCug8HcMGuPJnszd8E2JWeZMo4saE80R5OgOFBeYbsdgibbMWyHv5z4f3Nh6/0UevKJahinYOn3
P6O8OY+YE/9lMwM6NuxNo7rb8oXVE+hq1CCrTXfpFPpbhyn9l+WYe/ADzR8ZVxxIYI1v2tn2iS9P
MVvSLhTGv1ja+4Op4X8iZ0BALKE+oiC+tKGIz3nBkDh7cJLcBZxenEuYRKA8Yx7HtBvSX75J9PvU
k9YxTFGHlInfwqS7wbknNw5U8mt2BEjxzN0mRgAV+CwB+Ack0yam/sEQbfwrYnL04lbB3qP0OBas
aRjIoFg5yp5fY/ST/0PUeSxHzjNL9IkQQQO6bXunllertWFoNN/QexA0T38P9S/uRiF1aEZtSKBQ
lXnyuUGiwkU7v+am4Z3cDBxponyxYkLdHRvGF3DYGybMOSnHBpfmpl8kUIj5mxO+NXzXzipP6p25
zGJa70yvGxG0ZZPqJcU79BTN/ZtIarIkArlGXxTqr8Ra7oZ/Ncyog6jd4MqBekH0BS5AUmVcHII2
GfmqTVUsSW9G0z2pOY3OhJT+x5jv089gBUVdXLy7Il+Z7rRJRiM79B2ItNEp1CqLICr0XX/xShsf
McAbQeI5gN7oitMlO8nMfU7n6qWhWD5zEkipPJHOCKgyRWFULxmd3TrUi2av2dJ4/mba2q4NJiZk
D7y3ebjriijYeNkAHBzY7AoCdbUsYPAT4eAb2vuTR667aYr84udoGuZmynZ13QICm9ia47Y/5i57
Pi3L9QgWdtAGmu+5fQ+b8DW22oHmqRUCBwLuxrRB1K3YOSEW6zZ2d01dgcU03S9A7em6jSrrFE6u
u3OF6BEyA6EPLn0S9fshTBgv6w6XEmPxCUxS0XpPyASfyHi1d+1EzFtpFxUJWczXu4baLRuaEvLO
/JlmzHjoXL2JyB4PZtsR7hAMr55GMBf7f2ow+AUKjpXwomtDzs4Js88jBttko8Zef9hOREi5Hoaz
5rc25G5CYeBzWxlG6n5BBfzbyoZry6Vzhab7T0nqfIaicRc1HYmfVNIBxXUhRLjDh1cfKIxwNnbp
lg4jzbtsuJDcC2W7icnx1cMOPKd/AGlD7gkVR4Vqc+gJxA2RExo9d/G0fGn/lW7ymnaSKxQg6UUN
D3YtsJpNkNbJlNZf9RztZ+OzbfLqPvS92DR+ok460zUJaCH6SLlDkTV8oJp5sizJ1gBS5RoboXnM
+yLc50mfPkeUrmtreumtxjq51m8DHJE2Ym1mHXNyTNp8Ysho1Cvbdc0dPasRnR6B0kTeZbjBXk2Q
J6gMjKcJu7sNKvtMJ24CtSjkjcMrvXCcYAdS5uSt9eJXrd0MI06rsF0Y/lY5zl4krnNLx3hgtfc9
mr6le2OYrTaTW1/ncWi3blbUj0CC1jbmjd2kOZ8lY/4z0L16KdRA9BcSSDHZ5gsss8VYP+cPs2T+
3lZ/JxgQj4AAGNhiboXuDFIueECnkOyjehEFDgGTGAU7oKfruIbbmm2oDzYDrmidJO1GRr08Ij18
1UmE6TMmxIoeyRZcCULXvEONQVIjteijGCVdwWlAPKrS19z3GVbM/tIGsbwtssKMPhw5zGNVpQg2
WD6RBVJltdtSoxM1puA+T+MbWWrpVXfCviTesE8yli2cZccGFdwJACfMaq/BxpGAbBh1cIqMnY8I
8zB4wDY7hG5oW3C3psV4G6cvx6yASQ4YeAim7guyJFzHmzmHyWRdzvVf6SGS8WVuIhWX6TMTHOdi
9KCtigGlMW/KxV00l3ZOmIhKyVvyaEiVmhQl0pOb6zjPnIVa+OdSGo9lO+eszN+pxz4XK+7/ikDf
AsEEiRt+/RDPD1EiIVeZ8XQBQWpvB5QkK7gf6hzPCXiI2aLBPVknjKw++sWKdnAWNSuzgG6XGOVJ
Wq17GUXsXti9SJgoBYHJQXNgnjPtlcOJlrPN+fcLuyTfgYP30F7BVwSHiTqROeBfUgqCa4Z5dGv2
uPkKo4GYnHNG7K3C39rKEYhRC3E2+ufUMPpTAuzrjP0sPOUp6ox4O+YTtGzTTvd8VD9sxT6Q7sk/
oylqLXc4CnvnRtI5qVw7Jwsw/SrsSxrty3OzI1Q5brEc9eiMl2bu7BUepqNr6o+C8vO58OBIsxLB
fWifLWJcjp0f/0tdSz96M+t21oxw0PFlF+bGHfL2kkzk+/x+KTlr0LJs61U7dMmZ4L2vGC3eLrZT
0ld97yc2JOOuoQeAXbQ1CVrLsRnUH7qHOuvooMfOBgkgAnR64EwBEX3Y5V9FQKXZT9HfsSHvENkw
3cf05jF4jP1g35d5huI/h18kwLzoFMUEdRkTIBjJgIoZpDjRqh5ptgKJfRq0d5wcErAjmWFdnkm8
FuiW9rVhvqOf8Da5q/pTQw2+sm5xbaI978VZZyVUcdtDXM3pee1l/+EfwaswTUdZwN2kNocE6sB7
RAy9pSRYwLcI4OIarUJg+WvtwzPommdTg4ytlrCGuUeQSmBNxADEfkuzeVi1TuKvG/E84xggSKh6
CLDs0inrl4yxtNgCE4VckrsWgsz05JV1fDY5Kl5TH0a9g5vKwdBFFoX14AEXnOPmkaHADjYABynp
0NFYbplOpsm1+el7Prou9K9JpXtwbpW5r+r0IfNmnIlLBFVYvY1gTNeG6WXEBMfHoELizK0it16K
aIhjZUwTeUSpi1fDleC8Yb6He9rx3UIfnx7xKMbbKPZBk5swnqc4vHJemI7K7J7dmlUbYDoLkNM5
+KP778kE3aSz+ke5hAVZCxbK7Nrs+vud0aRfUzPrA2nJbh7Kc2VaKwxX4aX0J3uXzZi/UwPXVc6a
5vG2ou0jZt3xum6TUURI+kQnZeFNsmN5cZEGy+YxmwUcjtS/8Tq3dZR6Jy6aj8GI0HqMiGUTzo4n
bZFWBP+XaPLFzKDOZZgfs65DLBJMlCo4s9sySghbmS4ZcCkEFbTFYVey8nTTp5WIm5Nn6THqTWyS
GoLOBD9uHKxir/LmX8AcFcar+nGz1lrXHEI0J4UVig8Eoo7/WEb6NYKVvx7QbO59syRDr3nJHAbM
ixQu9fsj4BFnS4LXyiF8lCKYmGHOGsOm4tNZsbs/91ZYXsNmI2Vl7vxmIhWdNQG5spdT4i/doW3v
/xUlqMApFukuzQX5odiRE7KfDuCvh/YIGGriWghDDFDt6kqSW3BUCQOFxvoB0ZWRIEAooymRvA/M
0MG8jIcwQ6HuxN3eJslxyfgg4gCI60aM1pOaIo42nU1CQuU/54ncgIVA6m4U+PpyUi1A7785JZG2
dt3d4z56sZ34b592xsYN3RrfsI43UehiqF13cfSokafTduYs7dbPCCaoEfpNxWRRlI340+LlL7r5
YNat+UyeXBZZRwAcO2L64MYTH7C1zGw6hUZX02V8ichO/zYFLVk4UhnzgdVy1GZW2z5VgzGumpEW
xoS8fNWe+37Uj5PBwV0IR20FM/tZ9NZjRnd9aImq4nSVWtpmV7DQDWsLEQyi4Glyem6kPnoMvZQw
1Axkm0purRXKXendFdXerE7WECP5pFv9ZHhGfs4S/3kqpSK4wRo2s+gusDWY0GKWRunHvJbGQJj0
86s13IgRUI+DrbYDV+7Jz4v/Yse1T1W7FCLSPmuDu0wzht2GDPE2iXSpueFO5kmRvooET52R3hNV
hkfWVL0O4cdvwJ5NXzRtd403IY1msnQpQxvXo2Ro7oZkakB0CbP0FYUJU1FPvGFXgIUzm8Oukc1P
FzTDLmOIw07IsbEf/mbunO97K2hhZRgM6+r4yRTd09QiFVRJR2uGMLsVsuQIejDuWNK86VP9tpGJ
A0WwRIjsmkQIh2LBzSRbAg/Wo4/8onzEC8Q01s2jjVmbyzRuEXdKOuq9VFvZdu1aRg3d3swnutyT
1qqO7OAaLqusLqMKKkH8J1xiK8cKcchEGYGYXiAzUtEaRgTRmK2nj14QPYcE7EypXbxVCBVw8at7
0xcmY06FDXr54gvG3SmkISSazrr0Ecc4LhidMWrRhVSUe35ZPkdWZr10hUHXx/hkvJfD1I2OZpGb
lyoICX+zyNowGfKDQncZe4HFey5zHIpDXrWbqRPHSsb1G36yHR+xf+G9W7cD9/iwHHYm/4abkRDi
PDCfLM+EvNGSmTNPaGMnM9QnU3bB2a6D12wg2Igd65gI9o5QTP0xhW1MkeVcFW7lNTMNZuxWffJy
2b4NhX5Oshwj/+BrzqjFl29aPU5CDNAOEjkkuozVMDmuO9kzTzENykkAilsaFv/6KnPPOLu7V57k
hUgknAYJikX3VdkOSxHgt3TB9UHvFioMToYYPxG67mGTYXgH6UEgOZB8s4PLG3LfhWlmPeLK+mfT
KWEOjkUyxJtoKV4TFsxpJRP7eZSuopdqZqSjRGtgF9kjDHi9jmpUmZYCktWPXB7ILFcdNPUnh948
8ZwGJ0Bfn5A0y6p311LramvNbXbs6NGvkcsqUNBHmDI/Yw0IBEnbEpHDPh8not/0PhzErurG7ch+
uo5clpXavJXhzQ5db1eHc/TQuVGxgpcot7mhD0pG1b7CWlDVhoPtntA8Lfr2EgtgF6TPBRuJwZxY
xOow1kzOh2IEzNeCuCjL7mgZxtvMeX0zGwOhcSh51tOgnL2Fc5xVmt8nzW/cpT694rA3gYPZhJWx
tJzDodwq3a/jSSfvsUheRxvsCyVICEYLKXYBTP1AzUNQhGtbu0FSwZnLPpw4REfgQDBQhp6kWV7p
l+ZYrsYn4tKBv6Na2vG6aWF1TPQY2PqbsSvMUzUHTKxI69rVcfw5asJR+znD/c06OPo+q5Yhd+jk
1mpoiRRaIlCKQDFRltYbfqt1ywRyFyLCfDCcCF2mi4qBM/3KDlJJCsY51NN04E1+mIf4jWL9heHh
EtS7HKd9FrhA7hxBPo4XxDEn78ZYG8IhWhGPLFeti9ihzLrwKsmrHT1UpZXzx+EYNhn9cYb6Z0Zk
QQ4pcobQIR5pnHp369gDp/HCev+thfOC5+2PqloQnVSnOqRf0DTNplFQrJaOOOq77GPEvpfTPQf0
v3WxRB4IxgO7DDecEYBx6Ss7R1hq337QJddXgoarEy6QUz+0vMzBPVVcxPsAh+PyPKCp/ec1EyhP
bV3KoYLlVtT0n2DV1+Wxi6D2DgwUOSCBCtPELIfzPJOUhvQE9R5WV7d3d0nhY700o/kUSZ8RA74n
Tw4bDk/xkz+o17hkf58a46MqgqUEztxrbb/NE+WsbGA8RYmXc1tEt4kdZLEEy1MrxyPmNeeADYnD
KRYomy7+q8go3SKNGmuImRTRL7FXkrf9zR5ILWNNP8WSZRZKlQIoBMEmZ7ncIm2ZjkAHz57nmo9t
SoSQlwBZ9vUDhILmq3GtCmn4wtTxpx/Ymu5OIbfDKKNefbOPjyqYvAcsPduu7NtjLolEB7pokblX
Ea9bex7hTrBTet4QFeX+OS48fSABia65D+dIyNMA2WhvNj3aQRH96et7K/r/6llmb7Jy9o62gLAH
1ZnDXXzoIB+s4B/N5yZP8PHQln8y6DBPdArOSiaE1zAJj/PC/vJI96HCJAQoRuaKxqmo/UOeNxD+
KpZmBb2K4tJ9M/AIMf73P1CZBkht8RU69amFUPBVYldLquTUWEP1XxLrSzBXe0BN+klh4Xxksf3j
zPY1JfLgKnrYUl1miZWLT97sWYdF1/ybheyuWuVvEALl5DgvPU3tbnQxysKO3PyeEgdEF2JO/Aen
+A8av/euRI4Pj1AnwDWsNW3vFg9ZTQ1GO6C/tZAR6TnFJzeHZjgYT9XoEcqIDuwSWX61A3hBngyA
+oUpuPRMoQp0ZYuSCAASpIIGsgnaagykzk74Y/7mVNGOo/u7PwkqACuLqPMa8cjQ6+yl6Q89Rf2s
fH6pj6hS2G6GgPGqH8f/MRP78BBGvDNYNMkbY35dzhW+3zTqDnU/qpecVnmm2VLo2/YvOWKt3cCc
0mT/KKvG4DBCu0DLQW1DgwjqpRFwIk+lLuDrTDRpwEfDRiu60++XqHPouP1+W6EnO/mtrHeFpoml
SnJ4I4wUqJ2JrFxQJKJbNLCNq+vT788VY9MDdpidXc8h2loj2uqKE/nv3+y8Ca7G8tenEBF8V4GH
w5OKaAPB+O93+IpQh/7+PDiKfM3/ffv7aFsTji0jpPypFQlEbXxxwjg8jJjKR2m5p5gguZm99yh9
5Z7aWGMzjMYIwLiB4jHyUF90Q8t1t/z8+13dWnLfOcyMm3E40e4aT7/f/X4B2pmSSkFszsb1JJA3
SHR0QAnuIN82EKq8JkgQVnLqnJvEib9LIqQIdhb7uCeR4UNN7lZThfhVFmFxoy/qYMy+xeUQPQiv
XrbtxLtZWuJhVsmGgOB57xWtf3MrICZhYz92g4ouzQgVJtXknmNdvWU+44Wmdb/LmHQVVczmzXBg
occyoUuy/NhI/59H5++xISXlzbOQMpXfI5adm0Nj8oIBnsVy+bGgvbZr47BlHfGsGz0dErjT8diN
Q3G247D7SNOP355krqUFvBmbzW/Hsp2jADtRRPBjTUrU7xsQpvY/v6cDCdg3vdgeBXSn/5siJ7mx
n5nXucQHk+MbantbP8lUUpAo2pdxU6Q3B/zNtkmc6kA55uI3Gw2s+EQeZIFNIKUk8g/Ru/5Ih7ff
P5Zk2NRnD2PM7482BiWS0wZjj2cgMWp9oyX918qr8VHnRvVeL9SspWEqRnhJAMmCLfgztfZdTigZ
Ezb8I9Dmp7KwjjgM0k/ZRsDuUKgNTZU8UTr+CXodPnSCs2Q7QcHVPjJTZzF5Sgf+jecWyWPVtP6b
F6DbWx63aAIMzshQik7BRtph8TnbI6a5uOiIW+THhFamMdsEDimCaXDYrAE4eCtdC+8TQw6EEAJH
T8wn5WfOjIdHk85C5EMcXufhrhhaIgr0kB9pQsVXTIV4h5Fm3Tn7n+YmgaAYJ3flm0A6DHdaRwqU
xIjjfN3H6oyXy3jt7XS69g10KjdV/iephsbGFLYPkMT1P/H+l500bm5cDOdk8CxqjCr4JOWWiKIy
sS8OaEOChBKL0oe8r6RG45b7q2DurWPsDc5hzCK1pcVBRnTWsu709bwDJ34kbUK9RiR3P1ky/7YW
c+zge5x02uTL1y7g3KCMvpKA+FDHSj6LxDpgknyiapq26Gb41GOd3BNa4uu+oBkuR1qckToDg8vX
PjZZ6DDuI4pTAAot/opgKg80GmiuKHgJlf6vE2lHRvI8n2b4NoinQvdK8xpT29CcQl3an03h0yZK
mZiktmN9mo3/o6oJTzPP8SV1u5eoH8Q7VKxNn6dUeyatUcvKERPYGZFoJK9zoEaUzJh6yxXzSmzq
dG0DwcA2NEAiobHKJljP2fb3vY5m2W1m3D+4Rnnri3DTqjp/6YbykVq6vfiKoLU6cORbaKhNyzQR
MlPgHhuXG9dDauyJLLhjk+jWUzIu2FdyTsYmevHLkYGns9xPTT5csayUL1iG3rEiTPd45nZoUAgi
T9OIU4USn+xm627GXJQnIIdYCRj9L48T0QUXxBq7C8nIxUc4yv89HluxsW9n8J02i0KWdQ1pmcnv
rMeD+fGBhKm4OKLq1r+vzGwp2VNZxxdTLukvJlW+QM5djPGtFi+J0YVbwTp+sKtW3Qc0hm7beCc/
KGi3yeCVoCYcstMQ0KEN3btldKDEJ+7NxGjqF1J8Pn4fV5aQVBVmeYrttrwVOMIitIB3gyQbHTOi
iWTdb6N50qDBipZzzjTsdNEfE6eO3nv61mcnJ6MkWf4RwwDGiV3tnnWXPaS2Ll/IoH/w4Ouvo8Yx
zpbm+DP4kT5glRzvFU5wYW+xzIfvHQkWB0E7FP9ZPN/tKnviHikRGjlAS2r7JZn035nTtkXZPcmK
qUYcZivf58Dezy8TMWNX5gLRyp+G+hPBcg9gEgUa64+9Fj0Zl7Xbvne3FuL/Z47CA609jWMCn3Ia
zvPOwXcBtdno963dv1Y5Y2SP1jyjq6l6KWGMGtc4nV9NF4W+CxGTLJtGnXyX9clMryRmg3mz0/45
Uyz0fmw9Zy2Lth67vxCHnXtGz8zu+OxER0d6LEuDnbifsFFzPkhwSbKC74wGBUGnwxcaLQpYHsid
fvnw9DI27uegu7pJ5D7jErt3oKn2xrKX2jXXOIEjqHMgcbDr+fdU/ItUlX8SrDkfe8Mst78PG3H/
VOZN/wrqxIeNU8Lzr75psib3cCJMyR6ZLUap9t5znp5Vz/E9iJ0tNJZgG/kjjigd0DGKDjLvYcQz
0GHZ8OZj2k/mxoTK9YniGyfH8t5bFuIMc7FBNWybo+RgXkUSSE0kPke6e4dQTWILPyXEX99/ximN
vrl3x6fYjv/OhXqkkc2wGlELrDUgEdj8YLfUWQLIoLd2gQGtC4rAGvNPdW8iLOJzxgCwkGN1F2J6
LUyneVHDEJ9CF7YMJ5kDSmOKE4urLgYdZfvtwRBmeR8cLDfiQjeYdnzTSIxH1WvTwYmbKvcQmzF2
8y6Y71MfPoZ21ryqvtUPDTP4ddDo+U77ArqhLhFfYl95taGs/v5+NairSIZ4w2K2yWMasA0+ada/
T6JakYHAQcBflk+ZsR2tkv6Dbxif2MCbdchQSyfm2fJs/1CVXL9B4B+d8VTYtIASmzu5bzoivEfi
s2rH/i6xjAEBXsaY3DkixjLcVx/N8KE9cAYV89ETwrmR+9xR96BHzUmJBZLmu44cZANGLhc7z1un
C85HqTttW/gGtAituygTqmzIH7+/OWnnNcobKNT+W6GNP2kJuGVCm14lrd6Ngqi4PEYMkEx/pzQm
c8/NLloz6xaKIjvOz5UVIvgfqpvtFCTSp53aJkRGrFzaYZRrECu13dz9aaadkErvACLhJ0lQK0S5
+cocnTu5U+m5JSVyL9N1z8h+M0K7ZKzrHsZJEPbEXubMJq88xZqRcDvnjWoPyMnsbQ3ljI4SZbiX
MyKNA47LQVdhy0L8s07goq4ppUjFazFeCJ/UyGUbV7gJe82b61eBfwbFar+59nz6vaO8DD+W74d/
ah2goS2yfRGW6VF0cqYHvTXRTuN8uM7OiNFx9glQcsI3J4G7lcT+mm0koette+cka97rslMvJBez
sJmc0o3RNO9hUD+TEsU1FnirwEE1uyCyBg7HB7NzP9weLSJDeCqWHONB25ItjVKHeAX3kPOMhmV6
IK1Yb5PJe5lI3ynbAR0jnQZOfUm3HdpxJK4qO0fSYwIMB2JUGKDpVftqzC4wfz+41/fo2m7YOm8g
K2b0V4iwgnLuriGYlZXqqXwK0tLpqJINbtjtOqkzWvATSzTTnvewEmR/iH+UeJCJ/IZt0qfrPjjA
RHG/ga5ounebuMXOj4xXJUnKsw0GCH1GejbmVMAydrufDCPbp43RbRHmsAOrZs8JemA6aBjHYgLa
2lEZc9TGii+HFBBOFn5xkLtipSOfwx0nTBn1VWZOccxMxLvLe+x3SX5v8+RPjF0A73t+QvTzIBWm
Du7qUzpjRPYylBGOv6EBib8LYDUsQBcN/vLP5aUt8IeGRGw1SIvXifVuKkHpLZxTFKIrz/xePgw1
NEIc2BmoXg6zdu+8e3zm4dLKCLrxVg8hiXJ2yusAXX6LPVjYfFQZte8hliQ2JoO+gRFH11xCgIvw
K3LDLkOWSmQku1qAJJbEN2dxKIyP8cxtIImpoOlWCrZUlkWLOe6XdEw8OItpe2LxnF2RMr2CgtCZ
7wzo7V3UQQOle+TefQFOw/eeUy3SJ8Rk5UPsUpGnRhl8KdP8iLKsJJWCk4vBMr6FlFAsi/FB2Y1m
CfDHTenWn61pdOxkdv5g8fmIFNFhPNMbc3pKJQzAZIMIGa+6gHxxvMLfflf8c5TgYGLl7SFPdYtf
2MDgILNsU/YVgEKDupAu8JXP+sLgCN6oM2OGugacDxE/+KTnxIqce1HiKAaueyWQ518BTPkklPsW
4Vd+rnmTV15YPjQma5E3dPbZbyp5hvneQUfXpwbM8VdQ+Om2NabkZCZZd2SLKjeq5Lqv42aVFGPz
VGjX307OA00YfQBN1b4uPn+WbjJu66ulBXcEAKpDK4uGWt5yNzDYzxggup2RvhUlQlc3PteBB6/J
+aIHMsHg4K9E/TUMAdOG9Mr34ZyQCfSh8kFzabaYZKvKeqgWk5nHv3gwB3aAIRI/QRhv8tKa9lx/
5O2hu13XcZpsDf4DtPmvsPYOYVwkl8nGeEc8CvlIbJ5dDI4jrMstVWC76v1eH1PZ/2PkOsD58FwA
BYS2A0sLqOLXA5iHVdwT+9GEJmuW8cMWsRYOY7S8Q0ncx4fZoLYNGB+sal3E9Mzzbxyj6hG9IRxj
bbwtgrRkqSV6xHpqzjGOcb6cQ1l+zT3ZeB7z/8JlS5g0UK8x7k61EbA4W3SfYCOJij6nbDmI9ZoF
CrSoS27IieYU70Mg/qYc1XdM7cFZ9Igpx5I426YEpiH87BtA1YHRNmRsIMCg38qMeqHPD+wiJ5NE
JLBnIcR+8QJmW19bn0QvwekArCYqhGl+cZvOfGh0ZKEs47tBhqCzNhpbMo5qaDezwIVpl4nDdJ1t
nrE5kxi3PGhzDDfk50k6fwI3fuwWdz9GCYOltDqIRN263Ap2hD1n24RJciW7oxRm90aujdokQj1T
9He7gaYbnhoYsT0q3C4Zvq15WGQRJ0GILCywiVy4zcRU+W6GAHZp1sRMGYg44e9x2WKD4GTcmAMr
WFqRakqT2GRm+tDgV8RMjEyzBn31QI53ubcdXW5B0CJfo1AXDFz2+BuRFA/Zy++rC9AKLgukXerh
LDJSlwOXGY3tGQq6cYN+JTdf6iCDtVlHOJuXpZb2HTDgdk0GlT77uuSi9mks/P4JnFDPyiZLXQj1
lM2T+zTVxk/rptXdJniDxtLKD+z0OOYDARSUpRX+aw55gqJyOZhbgLNXv+fu/z8iZqjDzkY6h2vK
lKKpj3BTkm2QUvz3VTdsPBh097HJWHL82rm27UIGjlCqLZeVYSKQHAoqbMMc8v1o1dHdicQZ5tf8
OjA8xVkTlvsywSr9W1hBPD8UAol57zioP0zoMDHQuMg/cV+HD07+NJV42ccxNDep3hiiONOp87aB
di9U+airVbXBEGcepCqrfd16F8XyeR59fuBpHXX/kxB+u2XV7FdRLLlGbYEbCeEk7PcegUjl/TpL
0bTkBi9K9SRCgRkhHZQOq1ckGCnbnlHFKSonLgiTdk8VI3sN4+aqvPQflD7m4TV9CBGZL7MeJD6L
/0KaDwdyiXbTpNRaWbCtezIxnIyhVhS0QLY0DWL2paQN11jvk3XfooQNwupf1nNwpEmxmhAo7eNY
lPslX7UPo2HdQin0F1lWSUtAK94qHZC4WhBEvaLFxSeOOBjadrGVYz7DKdzOvi13WZnd3SzBdMRY
bqXIHqNqc5+bwYvWwLHuOMrFiZzIui1eZ3KsVw5DLTpZvGWiRh/kuKx5auQ/SinqvNjrDq0g9hiu
XXsoXYyemTDVjtT3/gBIITUnbgJcbsBAWqTzhucy6mK7dfFGbQDl8hxyFD7sUjYy6Nm/tIBZGIZU
BP14JcesuTqWatpXKmEVSH1Ia+HLWMvN2IO+6fMhOLMbvMO7xl5jThSzJUkxTsKRFNTSNqJLdbfB
kJUNi7WVTyg4wEyvQflsfOdRDNm4TZuo3tVixKbi0i3rX8aq3BgZ1A3HGrJNfIwyFyEIA3AiPxkp
Wf3DvEyCjKKF7+bXNYJhtU6/fBWCQylluRxlkcZaqKLSZWKGJC+mziCdE0Lwl0bfiAOQpM8wrt9x
twy2pnXun4bA+dYg5yhevQND/3nwXmU0ozBYpmCVXS0GU2cV1N1hLNInnc3PONw+KLw3BthgR1Vf
UmJjrqLwQU/Zse0f6CxtG4JRfBMOpSTVejdmP1ghIXwkEcSMYu/3SuwaKzVp3OGPJ0OUUrFcBcgx
V1ae4xFtnsL2D2kF5b43RlqSjn3yK3VAO1ds7dGZdl3McCLgPD2ECDVJxgkM2MRO0+6GHLucVj9+
ifawHO1vtOB/R3bf2k7RKWGHZIryVKZnsPzVMU7VzUaKv+cjhIfJfo2embSuojmLdCZLnP7sKlM0
4jpXjSdS45GOxFCAzWKaLmU5HhOTd8sJB/sYj3StU+xyEDwNe4NAjZwzi3Kd1zCuauVtHb8/V3Bu
Z9tsH4haRcsvMCWYeb6TuX4hvRryCqCzOkmAPNPGXNVDsNV2vDwtY5s3GinhDLEKTovTBEv/wvsc
Zf5Hzu4FYzMtOfFJBdnryoJjMX2zUHYrhcZpA1FhXDE7/ZRIG5FORVuAczMXc5WwXdprb6BZaGDH
Yd5TEZ41761O7i1vqBBBczHB2qPA7MZNNEz0xt3QZHiGSxp1LXlfcx3uWqt40GQZnWx4niyXiJlZ
X9Gg8+zdukYiunzIETrxlsNE77qowd35OJIHSFDac8Q6L8b0X+EAy0cJeUJ4/GEnZkhTjlFMxK7e
3/ENtOtm+jMkAiB31nGJkimQOda2U9E/lZR0uuPJWwNPosTz47cijBB3oobZuRVxsijDiQJ35uc6
yd6Godxp0NB72dE+1jayMBqDYm0o0VD87gHHvtbBmOwkDdZNpbCCzZRx6UOkTRpseDZHNz/pnLiw
wVfksdKJLH2Dth7Cs02ioDyFjccaaiGDD3EtBpNvMAx2YL1X7FsO7WJT6CePHsG+I6K19QjvziKQ
NMQpqdpAMtoyt0ipYmc3QLSrHgCIbAjqYqDglqvSlT8EdLWrtP2PmSY4JxMUkj82H0Ho7G3XXlOB
vvlG+d15hJtI+w9Is964uBQEjY0eUo7OzgGYsg/hFm6MjuwyFR+tFn18Uv94aE/QleJKDScsDqE4
Bo3xXAXAQyIG7JKK0yvs9xaMTDx159qf3jIcAg5XEVcwe4ou/o+681huHe2u6Lt4jr+Qw8ATAASz
mESJ0gRFJeSc8fReaJdd5YmrPPSo+3brSiIJfDhh77WBCMdNZrE4IsMe5CroQnV6A+RmpvGj1KgM
pYF4ao2Y79Zsn9nQLEHyeYnMQf3VhBDyqWaXkih4MlMEBwz/vlLmbTCHq4hvzgAVFRcP9tKBxGjO
P2mg3dJx+sE9WdtpzsYKrTU2U/j1jPa/FfKl7E1pmJSmEAjYVeovHeBNMyc8PK4xl1TQhmwU91PM
XJTJF8UAiXkcHiHG95m94Pw1KdpHanXPBOSd6ge/Qp/xnST0x5HCS+nv2ohXAh2H4oI3xuI8fyo6
x766LDfhT7DzKdYqy/aDpRuEACGWbYWmBLBfBCsx+EItUgEYwFELd0u1tS78BOrGwyyWuLrZ1nZy
h7F1JkY7ahpPGUz4Am+Mn5xIJdZXH3CcSqHFZVg1a1Hu4vWsZ7tS1qGoGdaVpAgnIyrQ6aAvaVKt
udPsnwJtmbma1lXMGD+bbN55Sg5K5bRIaLKznGBdJ+4YMpNHduEu7M1vNkyn0sybIyO7aZtm0p6b
Dsk8Q3it/OEr4M7BoA9lb26wQZVmDMGcCpOT7mss5HHTgK/rZbJ5I+5KGlvBP4TJygwQvE9mkLlq
Ao7JNBkZFINwiFMMTxkiYrYtObmtLu8QHjSBBDmMNJlgThtFJ5kghmLcBvl3kiipewlNYhf/7wG/
69/i5Zn9Nv8P4nlRGf1vAb3XAofq/wzo/edv/GdEr2z9y2A/qliSJpFtZRnGf0X0yuK/ZGSqqmlp
lqKJmqn/d0KvavK/NI1ij4UX1AGJ/9Xg1wj//d9U5V9YSGQ+NIyy/EVD+78k9EqabGpE8LK/CYp8
+/Pv/2bIPLfUpYJTdY1pCJ6u/xnRG7LQlelSycXNpMZtOjNmpoEcVfTZxbGeyRJpZcGPAPKYokf2
QUVU+tGfScNVpr5aM79BLa31TkN0HmiBEEFpJmzYLXzIsTZ7A4Jzu9KIka19lcTPpJFWVTC/V5lv
vEWmZW3z8b2puooZ2cA0O9moKip8fBqKAfIqR2u6moPvSdbY348UrdSaOysVK2cuuFubuVnpom7a
VUK0FVDbY7DcoBYIQYjyFsk4FvAmrV6Nvky/rGqnTE6vmVGpR0JP3FkmcHKMiefJiHJjJoRPAulS
z2ezx3fgRGykpkSBsV430E+TAnwRehRfDMHt9PJtChUFR4uhguEDYTcjuhgb3UPhOK76RrwGeBzi
MNCcSgc01pG15GL5skbpHQvTYPsjosRgNK2VkvSYc+AdETViMZeYkbHMyrCzMK27FAQs//mCGXMo
ocjpVzCMLSagYpNXVuyGRnwFSbXtimFeDboUuCPiSEUZoTvp9UpOu/w4exGTASJdEh7nFXkqPPg8
TiKt7CW3AwAHiRv0v041k1lwzJk1OSFZ5KKZRLthF8pqd0CvcJYiU1n1k4goPn8Zw/oLF5LsQJUJ
SNZTb12tik7LGhx0Q//Ryn9McKkSFbZEEPX9CD9upO3lFlZ43Uoq+fLBTpzR0kkGYchN9TUiV3Ym
ie7Hsn6hTFCoDWW1KowPeh/fMeRUcRV0u2pdQSMyM4gxJVrT0Wo3OAfsHJmgU/d+Q2YG8hnsmNtA
H2BKAdF0ZTpJaRSUraj3IbWfFXhFxvhHDTdRMh/jUTTXZl0+UYqhaKqaZNMWgZM0yRNSRbNBmQ36
nwxM0ycPQ+x+5C7R3JjW1ak6/MHhNGPNOQilZB1NPPxzlvteq4yq60eo7JsKLV+QsLn0/WYz9+Z1
yNJj4I+LP6033KYVH11khNRUizqIVYhraaLv4HkLRrhtnUhzyKTXDXUsuTOcZjq+1k7J+3OmHpgs
wht72ZRE/pS7WNVbuwulNV7YYjVMee70LRywkGxsVwoTb666mv2cT3Aez9QpbhcHlcl8EJyVTdex
w18vk53dP+Sumxy/U2VnIBtNCPJ1LGKKQFv+7NmaJcLYMotmHCV36tocJZJSkvlhdmQQoS/mZKiV
d7FROEeMezKH8nYo2jsPa0yzGfESZY+5K43O41B9+uVDkMaPgQFuFxSn3EdPIJFsMKS5QAdeaQyQ
6NAu9CWRK7ymcSE46aOSsRwNDV1qwgQNLU+0CbJLZXkTmIs3H+uDPefNSmCn5EyoXZAHDi911ooe
MVJ2XwjSoTafTYwmKouwXUZqtyWeFRHOkN6b0tp3sCj7mYDFpJM8QVJ8r0jlTyIl+MDtUW+hLcmE
wKLt2kfxVsSSgR5R692ZN27Mqa7EWnkdhDIkVg0alFZhqNfU0zwEZ6QZOsDvsfdKsvDiLODMG3uV
GR6j14JslKrneU5W1GaaucYUarvG0L6D2eSDRsHlaMFwGZbZa+6HXhnhnAxG+E1+LyEEbC0Tb2F/
xefXsx9JWcWn4hvSJIIlVCsEfYjBK02mo9hWIDOicTNI02uWEGk7EKhth+GkuoMU7bXYjy8TyLtO
m9HFmA12wa5zGeRHnjAJy4q7dWF0J24ZQavtVYIALS4p1Yi6QyV+56iklmUeYVMRql+f4ahGUOom
y15nknrOeZc+UiU5jt3MYtUMfxDZEs1khZ3jB5rdWanOVYuRXGZeiheQOJg+g8shR92lKSVcmejT
KYNa1xwyJDwAPS4o1BKadmpvPE4c8xKDjrjf8vuZXhgs6zCikF2M6TiTMt7A2ILLyTyJRtsQAYYa
7+DyxAOJ0eIBD95FNDRpY8mjsBaq5kuD90BQnI+YvO8eMwNGBzvH4OAnaAAWSg+lTVTEisW7LwX1
oe9egVoS0TJTLrciQOOOQLaeVFEsnAqLY4rAHUvMZqPrE/xowWqOCSHJLnwUIhmlvANRao/Ene/F
OriHFWL9igC4lSCUa9+0ZChMGBsS3FbkD8o4ubiq24xHjxIk5gEaF0JLpThKswTewacbslTjRalq
QhGn4Mi+DlhkMd8MLew3kNwB6Tdsv+Jgl2KXBVwVvsAoxUYMdmwJTMMnjYp8GiNAF/GHps3EcviN
cJYDB1eScozY4HvhrH6QEvYpFlO5i6PQWgerQs8W/UPCBsysD2IywpzWRDcVXyoal6eqvBZTihdr
wmgSapz2xMDohEcRPaUgPd7Es4fw2PRUpc/u6pwdRKeIezIKRNx2qbrFTpey+/32Q8DszNQxmbZJ
TaTd2G6HGqCrX8YI3bnPN0K99L3ob/GbEyhgVPlVJEcLGIk+fho6G9kxWAW4tp6BgaZFq6LkCGSG
fl0CyWo1Zu3Gddg9ilq7DImp7QsRKCV1yQv2i/g9D1eT6XerHLDxQVVxlBD1W7kScIpUmp+gUepg
rh7NRAXfzf6mDLHeMhAOz5UIdkmv8tNYtriOWyLh//ljw8TOTQXSUppCLI5tXRVHmePG7QuWz0OZ
yeyVlXJl6hxaFpDY/TBMdKdG82G1ONxDcRwO//ybWpDYqCl8fGIt+asOsIttMvVc5znondD4GqVR
uyUtIeWCSFK4hk0ikmtYFEJIorWuuIUSV71tNDwpLMXyrJRNmC0EiDrrynzKQbgrBgSCmIm4NPxi
UD1UFyrOPkeMZG1Toemk6spY+Kb+Bes0CODIwSt1mpsFqr/UXRj4e7UoNvgbgLd2rANbpBgkB8Kg
75iiWgWcRxZ2sp1iQCkFo2E7J0doyCyAuSm0WMV6r5Crh0RQxuwuAnWSdkIhcakWt3bM3WySvVxI
7xmnlh0perjkdoqO3C4wOVJ+Y2uwZUN7MLQ9+QEhQJraf1T6QzLJW6wKcD9gRfzI8Yl/dVWCf+xE
01+BxuhrUj3tnLKfhdLJ0j5HoTqYmHVIdDlkPVwz7DVk1SYj3M6aYlYwHInTnMggpySpK2Zy6AfM
sX20PwKOE3skEdFQmEsJSsHb3dJvYsNBMSpyM2rSr9gkohdX88bK5NbLFMxdekTMrfE65M+QHhcR
0rGTWMurcn/oq2Q3memOQu7gB1jrka2jNXlJu2GTVea6qpqNxtnewhGqkLvVwqML9U1jWV4+h+sx
Ebym1DDAVhrjfZByYXs0hLbnU8PfNMa8Mr0/cyv2EDlA7UwzW8usgMeJL7Caw2+9KmjyGdcSUVoX
pBW2KRIBemcE8BlkhbD6qrIAH2LvltZ5wCMxIdxWe6yaY+FChXWjgXA/yFUsmDGnyOBFl4NTzeUV
dDDenFZl/2g5bVS4qj5uBF6hxPIqwSTCeeQabFDKqaA6YSQNahgXuuhkM4TlOEm9yGJPK7cKEKXm
Wxu/Y8RoGoijnqp9ptIQLcQ47Nua6Kxnz8WG2FCP1TFX4FAxVAMnP/KCI9Pucd9Zcn9M9R7nFXPM
cnbCPPuEP4XjoOdZBvpqQLUh6e2pHXQW8cXdAGZGYZvgn7hP+aGBl2AQwEeO26oHhwixxg6mMymP
9hK3gXEGL3BY8U7iVFdlUFY1XLDSeGERCGm0cX3DeiNL5DOJlUucRsJKbBn0UyuynZ3XaQYVIqsS
6vOKVZZmLY4cSFIgV1VqQPG74kfUYviikhrdyT+tAktefbB8dZMWtJvcbYcRtEWFOxz7iFBHGJGw
gxfjuuHGnCCrYZN3R2qbmf1GJa3DrlgDNySVSA4hQ+MNak3ZzhZDDPl9isw2c6m4Ax6UtIwjK2lt
L1hY46Qu4fpYxrdxs0jqQpQ24QAXfRpRfFFbIZ08GK2GUPC97qybrM4Xo2YWVBATl7VUEpV5jF6r
ODzhrQVpR2igy/m67XXpPi8YC3Waec8aGTBHerWGxLBjbbqmc/nFxplEiYTJ2Dz6vEwzi0+RTJB0
zQBvBqfO03JwWmRd4jB9gguEraimF6CuV6Ehc7UOqzd9ouDqqI570856xjqhxdqqb9hFC8FJD8x+
ZSTdKRXBKaT6furkJ861ozHC6CjQ1+N1guAQrrpKfqBAMR/MgZcTYWZIR6KvBNqB1iH9LCvxIQtZ
4y1rAYGX2JL+F4NMkFuY8WrBGoyfjMU5Ax0GOB5SeOSoMfG2+IBXFbgdO8/+aPa42LgNgRbLa5iE
39Dl9HWRBz91o6/15TIzQCKyp+Tx1fL2IEIJ7aD270FkzRj6y682a9rtGGZ/YSU8SYscnbSsJDoz
cRVLSsbal4QQAxWYg9+aOMyMCm3K30YADjsL81cilZsQ/fllSqxwIwuYk2MBIBItOttPOazReGoy
LFxYRDonvNyDXWvsMQVRrhJnuaqyBJ+HzmofUqM3Gg1SGII90GzYCcNzmxKS6QczXT2o2Y+iTS98
9ZJECSgBjpnKKLw8N0zPz2UajhTJTYm8bTJeVEkymUi2A0T1Ary9epIGYj8yLSPhPUZf5ZNMTSIY
tPls7OmKtcrFsLpjVXUKuSnb+GFWJQIAoktwuxPdyYK85t5KlHcrY+ICPtT0FbcMJVveyjgfxwlp
DHeD9Azbly7aM4flAQMQiwXTDVGbPVgJq0GGheopCW5FeR3xhBMuJSyU7ui3qZ4MdwOAguqp7s4T
jobp0efb6o7L2jcPkgXqhqNQvzURxWbwWc9/MpFGatuxOYOqVgfIEukrhH1At4K81JGDiNE+bJvh
I9Z3Yn0S2mc6nXqsGiETmaJ4jdF8cpB2hcNLDJOrln0WOg/CbmMKL54cPPr5Pey2rYAk5iFEr4wn
6PmZwyOCEPqJZ/V14sxOVMYNdOXsJmjkMQMDPaILDbifADMHyXvm3zpJdUEq2xBlnoH1iHH0FBsz
ekv8P1/4DgIOSvl9YHZjMDUdefpwq8CN39bDmmw+BfMwO6FmxDRLbBHvd1G9o0Ek0rmMVyXkMXVl
Aa4wN0P4UPP31Lgex2CPZydS93BJFPJtw9zC/i2xd3pbypQw9rRDx87V2ITGxmCTo8E6GfyXaV5p
wT5jZSIOhEuRCxw/IiCwveLT1rFgHdjBe6mKr4AzlGf6Jvb3c/waJW9xNtjdoNqeuOx2B4iTyjMD
yios8szhrwcUO8JisNgMXRGauRXEV8t/VsquA+Y4bMaKfeCu0VASB6Bwy4i88TXh9FoNip+VtNCd
DS/tmL+sZXnXTZ9B96ybiodXYQ/SxYT9Ub1NCvex2VBU7IPoqI5Pszs07U9EqEJGzicweqCAuKJ1
vI0cMeSpgkFVRzoJuIbz8Gw1lYv1C4uCjXMdQUu7YooT30eGSsvN/BFK18aUUJPEjhlFGGEviKVz
KiPmIs6UEo/3kQYHP/3yo3NGjVQ0qBOqL2Nc5fnaVw7mvJ/lR8lF2+svSEII/JFADASzVzZfImxz
Y6UmLyTJSf7FTyZb4lee1e2UO4nmcDoyLlIEZK1A7bG2sAoaZeiZezH3YCPFfMCY36r92D/8ZM35
qYOvYlFC0rINDaejd5iNh558xpS9MBaDX40xD5JAYSK2Tj93yr7MvTTYW+qPpP7ESMDoZ23DAqTj
9LOb9l4kbLDGGv1PBkKiJFSuM9n4p25d35AYrFDEOVp44qgYhGs5/Ommv/OJuRG7UxPcaM0rhMPE
/CGCuCBysn1V2KoN9Lfqsyd7pT0J+g51NheQ+ZJlFIDaU4x2I0vKgGyBdDSdEoJ4vO0h8c0xU0r4
ZE0BezR2tK7yAngban/na7LgJI1nrdt18AaktYUTDiVuB/hIw4fLKJInmRb1EHew/VdspiisesJi
glcruwvGlZ8hWi+GsU2FT6MEpUuZRx6KY+bfBJ1K8TrKLgUl+2iejeLaKHelVVFT+C6iNlLYN3nS
b6rynYgtbrLFbmx4RvYq+28NRLTxlxAtQseEZoX4ZWSZNJ3JKRWUa65e/2kDO1dP/xrrPFFnRmet
v9TlYbQOhXGyhDdxolb/rYyLpOI4hCEBfsOxOsInMMpc0oYy1b+n1TFvdgJz672hEwZzStINP2/I
VpICE3BTK4OdBpTzYHnnR5BcZhlIL3aLHRNUEJcy/V+ZNU6VcYQdxOFDD3jMbcSYb/HsCQ+dZDh2
2J5zNvXumHq8yxyA4EhtfjSqC5KxQMGaoZ2rB8k/Wqi8462GeydHpeQZ6rWWBc8cV3qLRi16klua
6WwbERdIlyJba7bWHq3wkFtHqzxm5RnIStuteIEihsFmY0prXpE+3fOM5OKzgHFo+G3i75gYEYzz
qoJs6YJNizgEzmHJG30cC+isP7r+wkEzEQxjvvQxVp39PF0r9b0pyV3AVoVJ02EnGId3fTgUPMR6
RlPZrxFcJyz81VuW7TL5KIX71r+o5bPQwONonPYcr4FFkWcTQs/5M883wq5uOe92U/2QX7scyBYk
WFpC8d3sviTgjUH5y6485aZmg4lYPs0dKlJfe8kKep+1hM8UCguxarhYgzUzCmdu2VNsp0XR+5VL
TwZe/PZWfcOMpiGqPWfZ29STktKt9NLzu1OGwG6MUkLPYjeffofgHTaGmiPL38oIOXT6H1VeM7Yk
0Y3Gj7cxCwkEYNSRsyrteVFx9LG4Rzkd1hhtRCRQ0XXJJlGuSxagInxG/b2maMag5KTjO7LCLECX
912N97l5TaN1npyamK4nWYZL9oAmKwg5bgZlU06QKlwx/1aD1yh7b0OkQVw47cKPq164RxjDF8HG
b9xp9CCaZwwP4zGxpeTIQ1kZPK4flzHvEAB7Dva861pyUOptGd1R+bFPfHbtdW7YwTpJuDNmfAjL
O0OYg5nd+FRmoEMyKq9wh69Z8vckSGcR+DFqHuZ21vTVluOSNrw8N6fqbo6XZCA4E3V1cuIjmGFZ
9Lc0m5DVLw/FLNip0E7S7TR8LTk+XL+Erg9/MXErs74GDtOkmwlwjfIrBWtL2BEBWILzQ3MheUaL
MJsDv31pk9dRadEHPOZ93dw66001VgVKixJhrD+tfenETRdkG0wJPqb56dnjYJYPGnnb0HnnL586
U/hOzZNhHVV9zw8V6jXIXK5wbfqWaPyJCGzWPuEYwilgM84hGgt801uKgyx8oWKX05fF9MvYD28w
05ApJddrJ/Z3jtPUQr10j7VDvNzcxjrX1612hK/KvIP/gP8AXQvwwAiqPI9XFMrUG4r4NYy7tFoP
XBDi2iSwL4HL22douqI7CayBq84apeSGP6Lw41Ki9aeNDBj7my+Bwa2eOIhrAE+5FNb4cKb+WKvb
QbkJSI10RrJ1qq9wujhpznYJVmJVHqz4lGCq5uv4vAyE3kZ/blQyXARH7lEh2jyZRfOJoIx11s3w
D7TmCat1CueBvfpnggrP4NeSJwRN371wHxouv/KShV4ueRYBEAPrbi27DpjmpIPKlEdaD+KxGgHe
C+/T8Oz5WAK6tXLD0y/uzx0eZkKuPKPatfqKTf8w3HGE6M23iG67xSW0YqXPEoRx2jRdhtITRR47
0a9mHFN04Zq+ZjnIVYzoMi02BXQAxYZzjXkzl3kgCsSONX8zJOhx3XJByTSGIedasQJxhlpTaR59
fOcoJhtlYpdY+8fOcLll0X+q0prJSB64RYD5f8SPzzrV8rojEWoCMBsZHfTWn4+m+cJu0UCvxyUu
glbByNGHO7Yu3XoZOGPFWPO98upIWJPLYIoMdcS6JMWk+slILwHBDMEmQfVb0chVdyE/duNxTD5q
uAChukHO2OAgoSKO4nOs3OFEVW497YFZrGOgSSkH/a3UvrLoXa+vRXEWAeSEK7IdFaAW45ZfRC/Q
guwN7TpTKciMtNH8eKDGiy51zf61EzaN9sL6gXjYEge2TwDxB9CAuLkVssePpDODPLQnVYpwO6Vb
q9wHKsXxVTGeTbaXskMSehF7SWzleYsqfhuTa1eiNcLoB2zOHubTOL5n6U3unpryHZafLVtBODno
PzYaRN7wDPSuaQ7kNcp/ynyL9TcRab0sMr6J/2BlwPLz1Ve9Oo/RNU3vfvmCHKmoY1uzKztUDjpl
TYzP8hrNp179hVeKKCKsdhOQC+mmSj9xfIu6o7nFXEpij82GsHAwrtBeIKc6trhK9onysSDW44Mv
ghtf+fO6Hs7z8NcMeDVUTmoC4WAPLkxRqL/UXcW+iJ4rmSWuQuv9BjKVEM42gvb7Rusmi4DTdyWe
5jxiMi3wbbFQQw18G/nHoLzPWuTQNDmq+Aidgq9wGfawHtzq8Za8hch6KWjPImkXsI613tv4YMHz
NpB/nExoKyxHAOQ9rHI7WI8xOzQjFQ/0BiLooe2P37gI7Eh4a4uHgonMsD4rZc11LkLszk9V/AiE
QwtCo0v+FOtYimfwJn23Y1bhV85ooTQ5Bct0PoChNQxOGCGl4XUFh0ihn9qkxGSTeQaGkbnwTFgN
7xGnZ27dFfFsSkfU6UK5XeqvRlmrxp5Whbn+fIK0zffsXcDyYHExAINdZj/h6a3XjEdKd+1GCuQk
oUskmhEniy2rFJErONh23L13whtsVNxh2F5CSGT+b0YnUMevvOHZ8CoH3Ib7UnBlB2N79VIOdMbl
74gnU8c6nQIlkl/l8Fior0OxDgyPrNZA3Sc7f3zVeMZn4oNbsklfYDXagf4iZm+Wjl862mF5NoO/
jAVPHmsIpT4mhsfxcE60lyUWIiMTuSV1acTySt4C9fU1CUOb2COQlqzbgz2jXdB+ABg/Wsjpn1p0
n2iN5XVgOSQoAn2rzEOKJjniZSk8O+qEmTwVMZI+eX5w/jPBXn8VDtuoadU4RbJcJjyyiQ92Q/XH
x1wRA28cZNzjR4HjKDiHxZEPSw02ECzn8FXIWbQCbst+OwHmmKMyLDjh0AAZt0KYiCDbVZ0ipSZO
V5y/k/PVMBDtPZb+8XtpbBR/py8VbbNJrXuGjA0RpA1dkAvmV8/eqEeK4lpqR8LmcRzbzMVZuh+X
wfUuFq8Gqitm0S51Do2qM80XpHCrIfwTeQiMBS60IT+gOidD6lyQGakBV/mY2zOWrly8k6AqrAhq
YaUqJufK4J2c4dB5kieuxOo7YMbEYsNRM8b7/bPvkIalDOMZcbYj+KOjNt608gN4WtgxPaL7is9Z
90EKxCoTfhoYAEQmkNhzYJG3XDp15A7GPiWILpXPSweUjSxaUzuyHmWsOShYUcx6ieVaFVrQDzE9
m+B4hy/N/4pMkSFwDhgOk5gqrHud3Ud8NfJPuXrp3S95ycVe0SGPj8pfacLa0A/TeJCKu8xgpfmY
pq15F4WDKO/g6FNCU4mW6nY2X2eM6sWz1tZi8YyHF0E/gXKxG2mLWyQKLgE1Rgn3iB+gAbHiukLj
OYQbWBpyfynbv7j5U4zbYrnukcuYbFcNwIBlvp/D9yJ6k4afiY+i4QmM2jMMVkn9bGRgAphoeCs2
WKzM+WNmAEYV4UoaE+PsQzBQTF6C9L3kOihkgTk6EFBH+6eAZj3IKMzKdxr2WuZiqoqYFehZOEle
Pc+rADVljsll3aKanRXuem6RZRP1QxohA5GdVL62WJKCfUgRY5xTvcAQeZuMd8HaFvaXX3vZtDEN
zItvUXpMgBOpJFjv04XKcDGyz7Km299r+sas6Hk2pvkxEZ0bwqzl/JR8hhqM6eSbKdB8ixdR86D4
zvLXhN1H48xTmd7Io8M5ShHpnzA72q2x4cjC74DfqiFAZeAoOrPZJchKkdBQuqV8N9RPDcYXb6k4
7pCxa1QcvTuApOVzkgQEtBulXenpO8O1SXuV5gNQk1LYa6QutSwv+mqpuXTZYyLJ/SqBLrBHDwxF
gyKqWw0FsBUEjgixUw9bLPMxBu6R9qrUx4HcjgTGITR7DggFCfofgPm6w12IwWJtpF+98DstIJYR
AiGWM3YCSiziwLjHkLtVaLo8VMoXXF51uaF8ZRQUkzg+1esaHGXPos4od3QOFRQ0mfS930b5ELNb
Xh/T+F5MmEt5PiLQ/K6Tr9ZPV1F4on/UuRVqZP/ueGBAKN5jkpdqxB6bZroQKDtkmyZ8pNM+0LHf
Pi3Su8pwDdDvZAJlS18s/5W4EQejiPxY7nuLpSNH1ZFGm0BrEhuh9UOF9fddViFHO4w1gnKH9OlU
BqjPQofNtRxn67rbSf2auRxOztqH0L6hV5kNr+hI4LqY+r0Q99A5VFe4Vqzam08lNlySgDxpsWfZ
vC6uQWtXGPsqPIKz2MBpsgPlI0/v4iphhKzu1el1kUoJlDaQn2yqcMeY3NrcicORgRMrov3i7U/y
dy5sgnh5oUhbrU2f3sP5ZiWfBjSPat8opz9yFT9iHi3KMhNtzypMt3pT0ygj3Ef8oQiwltW3CiSa
kPqOADYzmj9T40sDwpxJF906txVDxv42+KuYTnbL1dlYh3F8C2P2C2D5kKSrwW+HCGwguRSJqQTu
YrlRh4R1hHIyeDsj+xxqFNUTR2F7k6lTavM6zjci1WA1fg+OCKrW01e9N1guQV4MjwSmqKorG4Yz
YXSpWavIkgnpiQGR8lMoDCDwzK8V9VDpHqpEs7ynVGH4hZwWvy+c9hX0Rs61chOtTLehR25iJCwU
a4myFh3oW3zuq9GNq4sh/yCZhtV1TB2C2rlR5v4VXyJtCdbIkfU1LibyJQDESedyugXialh9wVTy
CWO0Sib7HWEJE72/7CmGTRLEoOg2C1Fwb+eOvl/8Eoa3PjumyxBATxHDvYJ5LEOuU4ddsauGJg8c
jad0R/UFNGj8jEb0hkB58/idqCK3lk/Ly0noQFqsATwEdaCzZDS6qUtMCJa9Znmgt1S7/rtmEd7U
rEzo2UW2a559fSy7B2+V3jPHX1J9C8SF17R8kETCToy0Qu4OEqVbT+lATbGKmx5quEe0JdAG8eN7
PJdYVof9oP7Mwq2rcT1iksJ7/Qs3l+HOj+rJkIKvmfWVCU+jrvl6eg2HT2zaVt2m3atbvU8hL+Su
xfyabnul+dthJdmCz9ga6DCIRWmE6HgPGN8CBaDGmuQLb0OVrgCaw63GqqAts3zpSUYL4yFE1+WN
5O4sWeVutYbtRzaeFy84j808elEMPO3QxVs+MiO6BiCF5aMYPFgCDNGGaWtb7nIJW/A+oDfo672a
e5mDz5ZudeNvqRhp2Hkwkq1jB+TExcDYEI9DbkcRexuDr8BnUY1BbRJe1D7l/buHOsOqSMAt0jnN
QhzIzj3iMwx1Cfxu4A02a3M7CjAjU6br/b1aqesu3oXrAlLjrlwPyF7Wg3VRJiKCDFurOzuB1c7w
Io1+ZFIjFBLJmgPTPQLtkcUyAZmJ2VWiD/UJA1le87zHaAimo3BDm194ZGdKUEpMD77xhYOpPayO
0KrqLX5Vy3M4vS+nT5/c5WKvroeVmK0j45Fyio8JkIA+4QqoEMW+jh7T8OpSuirTqjW55i7BvpHn
r+Zpp/uCLYDlkY0PfTwpxrpvKMs1fKjUqKjVCKelT7eBs7LWrk+WDJ5vm2BfzK/FiKP8z1duvv+m
TFhDgMQjlfyb2qNUfOvRJ34BBgeMUd7T9G/JDp9efsEYWGdGDgzgLO1IT0mNEYDqAweUf+VgXpX+
FxmoDd0YOfCadQa/OQDMdRRfLCYswA5XSwwxGHC7yf+YHFHrC+ppENHc2fj3QQK5bNyjY7cSUEuc
RfZz0roVXwTGQlAsOuY6OThEJ2AJimdyk/vfQfMrjvdKPE3KZcyEVcOlUvF01+yCzdZZ078S/i3T
9gw4nIG0UfabEAURLVgu41FGd45FKNEm+ygAkEzv0ANSCWQzFNa4/KtLldWt1+WPOr9q42OuQRt5
JjIERfqRETsJ1YaRMEEIdtxC+XytGl5ncRGRCYasfUiQ3AsGwWw2QeEM/5wQTSmDgINanHkiu2gX
7fFkUiJvw3U5ZE4nEnXIPuY/WDqv3daxKww/EQH2csuiLlnFlm3dEC7HJMXey9Pn24MACTCYTObY
Ern3Wn8dHEb64piUmz7cT+WRRHcOZLQTkc2qdrP7e7SK11Ed5H6yGn+df1NgeErHeQkESxtw239Q
JhmilhrXcnEetB9ZqqmE0vykOKt0Ssqb/svmCiMhziVU2E2bMihbFZtDhljmW+k/OuvKxNuwjMSY
vgV5AqJxxc9ATbdi37HwedrAKIWThy+wqw6puaY3Gl4bz5zPC6KQkdR+hNVrRtjN2WRQkYGc8BGa
owCMU6Jn240U/ksMYve3CON5IhRkp/0eza+bW2cHFTNP6nDjqJ24shTnxealDTdQMyDt52dx7QkK
sh0v0wMKkbGJydmtgoVvIeP0TyggpDcTRhbFK0noKgNa5atkW0mHFEEHQQe4W46UmpjSOvYdL1JX
EgYz6m3ZIoqQs4SxYcLhNMk3yipJm0RsHszreJsXW/AUIh2OfUtt5b7TfvTmWyjNZFRLfc9tpACG
Tj1fZOdi+PCjd5PWUfGDK6Ano8B+4fxiI3ErMT/nvW9hU+zYdSOuGgld4RNtidY0u7og+UPuWXxe
c+XRpsoKpBEdxkahF0X/F9JoSPWjvtbLR0Udqj7RQk6R2KGmLXBEE3QVgAm2mW2Xs1pjlVXrtyb/
yInc7YtV06wGlqX8vbd+e+unGr5lFdfLEZWjV0q71re5sX0+RVAcXwosj2P66dt+j8VZiDdMHgEe
2+RHj+95f7m+D8+LjiMhXVNrFDDqLCx5Zroje4C3UHZHRukODNa+0eDqQtqy9OQXbgUbeI/4ULdT
OEi0hOoXhZXzJ4XlRZ3FgUsjO657/EZ82zGsJ3/T6gKwHoKK0EWvEbZCGyFH4Pwl00Z8Q5ZP8IGX
vNRVF8zQKQo8d0XsSwK2vsMEaDUbXTlG+Qm+A7B6YFngD/WoXXIh61QAHp2R3+o+kqtF28YI/NEG
sof+m+rxAI45TS4Ww0U4ECCMgSFh2pOTtdOtVK5CdBDjIdfJC8jOEWAnzaMWAfS8cqdwpUGCHNTP
mhkxRvtooaPPvmnt4ONNnj7XwVohkskrIc5fw+xHnpLDFCGLKK6Y2UG+vCTadrcZ6pvhlmvSvky4
fdGSeoQ1e4rya3Z3or8DtTvhyGUw4HzWSfkhxBsvWWR819GVf5hpK/yupf3SvSjOvcjZmUiZWWT6
JNhOq1sd0hsjc83XXgz6IK+qZp0hDHmODCRJMMj9quoat9Q+Muuf1YIGyueOLTwxVoRfgRjn3wDO
7vNRDx7iC9fi1WgKXyEMInlpEWw7VPCWCOubRZSb8kTwQzX81wRHn2d+NdKREfI62lsZ/tGeifp+
MzrHfhasGAdL3uP+RWVsr+M/nO8oAEhy1E0ygYAxSRjIDwLnif/9/4JR72iCnltznY23/y5UyMZi
40g/Fc9ZOf1oFY1fys4uyNHA47xW+r9Yf0QuVMcLK3qBx3TND10fc/eFhBG3ib4U6w0pJJq1iBp3
vuByE9Gj9RyJQe4Lr2GPV6WHQR+Dgz/QZQMbbo7DsZ1xASTXJD6mywsVThDPHznOeK/xJeQa8OTQ
+rS/6C/acFHOMnME6Bf6RAcVSaSt8yf5LHyqUfnHFjtBNIgLZQTT9lrqMDYOb0M2HPMn4XXRjyWb
3K/bfJMhcA0R3QTU3rrRPzvawIyumbiMmfLvi3iaSh5chq7Byv3cfcz/cXUoa1K4Wv9pbBeQMvJb
yQzgTcQL1H1b0ODkVQeOvRMSzQxh1mTBua1w44K0VnDvd6WrXhLi+UpH9abya6zeUbe4WnySGFEs
rkHD74OZTUx4ijfUbflmBWqKywZxui9ZrL+gkcSKJ9FHr16S+VGXvyr2lX56mPJrg00JRB+rbnNi
aguLawJPOiAKEOCbqUEGsNnhNI2kTdeiPKY4Zlp1+d+gfM4ojnN8vwjNAK3/Wh6B3CNxoH5ErDDA
War8QSIAhuQ9ClbkiRqfMAJ+QDvNJa3VALgDk8mGd+N3rgkVTdw2345eNZ/GSlSHuxVNh3X1i0Wp
oQ09htk/jqhP+K7rniQj1CG+nn9WlG2sdSIsX6eNvQ31m1QQZSmC65H0in5bKDwDidR14lxmFSrx
wADDewnvfX8hcFMgwmqCXJU7x4juhDtCdvxQAWlBQExRRUAHMevlK58UJ7JA3EQ95y6Zj6rxuoTf
WvWSzTfxr3akhw3CQKQDwZgpDyEi2fjqVE/CQHxmcyRVbmZe2RL0ie3VV7U96khT+dCh16FI0+hv
Sj6/YWrNLZ1McDPwpOqOC2DbIQExQIiyfudg2pfpO101WhhgnCa5dFN2jyYEoIM6KuNbMgaLummA
CATeQesXGVKrAgRL0hOcWG9WcWcXcPNn8MSIsSEsK10jaoeXYiTeSpJXY0lB0oxsdS3viu0IHe/s
xK8SW6sckqOIv3pUjY8WhnohZyTTfnsUYlb8WNjEZ3pO6vB9+YA8bNN3he8XoxEC7SxmwdlLpMJE
RBFX66XLaYEtX8quJYTiNEzfM+v0vBb7kcZPGnAZxsfGn5CBwkQVcJZQCzNBRwPFX5S186j+DEhO
xCKUVRJILviyeRZXtzGcHsjjdBjydPxOm3tUnlv5heVbT39jiZHjeY+XK7u+QvRIc8uQLAn4os+p
nvIl3EbYgEivIZ5ydlYZWvuNFYywdTt2OLhsAhBSLnHq/iTu1nqQUbn+GA2xGfwsAKzo1xRgy/5F
zPW1QG0lwQn10bFEzFshwdWJ5FQvLZSmwsk8vMGwNcsBsx8KWGnzDVxpMBHwJo46qSpjwypZAKKC
yspozgKKbzUbwetaak+iCKa/kCGMvhcxfPdl+4OnUsa3Ste8iQrgc2y8wcXLdBpVIpzh1Eiv9Sx7
PG/htCuoWNKOlMuEzIrth0wxhkSONXXJOl0Eu95Hwey8DF4PlX5R+024kA1BWDYQD2wuHut1y28J
/yGwpoCWUVjSHLcR7qYJ9bj6p+a3hsKXz1q6ooyy+Jyn+Zp2JLNYr5q1MpEvQzkAdyQku9Xk22/p
nGX6LAjn8FSLI0NmDlluw3wT56Oer8VuFzuu42PZSfbV82zpfjavrbIPsIKCve2lelvna8pp8Kww
CNXVNSVNC0+4eO+UCfjn3TJfEuNmIVlNU9ULk7tmf/aJRtb56J4jO8h8aMTIgyASMxS6syl9EHRd
+dOqTraZeLE+FHqZfZtqVL/HWeYlq0FbOfYhUr6l+LdTb4nFenOmhFjCKJcTboRDAxkRkQ8gB88I
aK/+jBHwcEREZNs9SlhzIAzfcFY0slK2gKa9eLGMvUJdFRpoOAzsEuIpQ4sF5hFkmMxjKip2iHKk
7EBUvZWvUhjktPllC+SJfzo87skPLrE4XvXOi2IggqN7g9GkvNrGunFpOC2APyiJyGl6BdDadcVm
duLVqL+PEEz2a/x8fU6HbrqSxZibxCW78EwTcjOkLs4WM05yJUrLVC9P/v6SY+Lvsa6nm1RnY38e
unbTL960mgN+FvT2hIm42CuoCZicrfRdAWVPu264M8WjuHENxRODcDqAoHN2ODORwHTB1bj7aXLz
UtZVceDCx5IhsA6xlfAVTFjSCC9E7cgCNDC6kC2AgDdq9q2xdzhADFxTX/jKMOLuRPZZJAFr2GTX
NegTV5MCur38hWiiSJBzrg2vV9MRMccI9qxuY3LiR3yuBupw/7UXRTEY0nWPbTst/56O0HOQAKNS
qm0RJMoJ1NS7BXaFbQyKCZ3VbaHbEEyUqhVPyY9MDFgNKZayeBoQsUJwjayXAVzM86BIj7D+ns3P
uTJZdei0CUn4awHbENHcUya+Km6xZUAFW2yRC+gQJkxXVvYzj+9MS5Be65Rk/Foy1qYDhyvWG15c
4mG2g7GumU9ccz0H1XRzyAy1qZRItjPsq/KZMZ9BW2tsHgtTYg/AKr3EqsY1SPHCAdOYpr4Rk9gs
V234JXxlTS6+WPnMbE8KAizvBMKDtJ10y2cLxMz3j8guTh+NBurmHGe6fCIz8xP8WtPwHinrhonw
Fk3CbeaWyU87wsrV8orlMjCf+5YhAopO7BXVwvzDQJKlfkdRkS1/Ki2R7Wen+RADV/XLEdcln0+L
Jdtm9yt45QUMP/mcwtAa00ggVMU6AlMePRGWkaQc8eqx3qEmkttHK74Ua/2dpGvuIRRdgUGI2PjX
4XObqHKMPYVhtgnPTwnSwqXNDAvPtx7+QyCBi9KCxjyhBBcXuICsvW8LlkSun+5/CFp7aMzvJkPI
r35qpDrKW+iucbjyGPTZen4U/a3NTzLS1JFML7RXGRr+loMTYsrTYvAej4K5+KB6LVDrVRBHto2j
AbG5di4txIesH1aH+upbnT1KllRTKHFy+1D3RFQTBidGM5pSkb/ICCGcUEO3BNItjrmWqnJoNVBO
4X/2eZnpknDs30TexcUl7B4zbHuBkF+8J46NMogViQ6c7GemHwsddaLfWu+5mvkeV6AV1CcYrKRB
VAVGci487LKLP6pv04BmAmZNHKcLCFDXCmEIG/vcPehnpQYnWXaC8C7De8UDIc2opyh9J47V57VB
RRdQiiw4hLjfjdVfXfJV+XK81a3zhLrH4GcaX3v0I86dF7Ytvth9amKLafCBPCpdS+IAy7Cinovp
lcgwKvvebP3rawaqjj1dv2PH9iLtr1+NoLIlBqxT5P7ULKkt+ZHzSCY5wAhF2ZcsFlpkWQH9o3Su
e4v6R4eUxJz4QBGfO/w6WZ8SI/0Djb8M5yY/dlWQtX9F8duHOsMtcvv+23a2KtMt85vS0sXyVXAG
bzXeivcEyT3m0H8KJBRlTYFlg67wOvB4SR+cOfXsNv3mSddEuaq7f8+RjvATS6V2YFbgbv3VTCjQ
SyNuv/1Qv0zyTbD/yUauI1gGUMPxAoEpO9TshIhyzZwkUkSGxi7lJNH53wMeKt4hIdYAZKq20aY3
P4zoK4cYHHmBnQRAAfcvFIonpY/aotfXBLHRAmkg8femmye7J8aqeRHaBtp/uLzujkJHcsAqPkDk
cassA6Yk/nzeiFW+ttAKrRKWCbDSpF79FyenAjJq4DkbhlNAH6XZG0Sh6OHDVv6Wgn1sjYaDOL0j
KjQQl9z76fT1tOk247zrlkOK13rMCKoWA0iRoIr8aOttKq1TjiTTxyjO2l/fOvxs+UWwLlIBwGkj
2YL3eUcVUFenGo9gPXwBuBnWtk3eAdTGJ/umTozklrfZJkwGsF4c8k+H8wfZvdaT1wRQXmyLmWLf
c7FsiRsieLVV/2Ud1eLFDE1CEXZxTuQ9CTeu+QkTTQbbnqktuTSl4scN2dM19DwSfopSWFUvfGjT
81AH3KbU74DahP1djlFoKIIwWSFWiFtfi7EzQSaI8gwUTtxCkXVwSgg1Tuf3FInueDNnuD2fNaAd
WJ5CdIsQdsLpR0PxdkHGJTWvGegJq1jIXuYP86ZBSqNeNGVt9simmD6YusTsh7p8DKToAB0qTn30
rk1uI4T6SIZrteyt9NDKLHcMh/NpqI7oV3xgZRl2F7hJyr5JmMC1RTB80NsrHFmmUSEBvKEdBvhX
sQll/Yf5pxbsydvOJsDVlRbf5BqoeGk4lDdPJOAWHmeZUDCtuzbB4o3V0W7X9PVOPGJcfZibDOtP
uCSkU6ry87NttPDgFKOQ/gVlZ58z9Tu2LzySk7ols2FtQ43pZHzorg2K8W4FRHaMh4TFUIYcTS/i
POXiGhArjH9xtVU5plj0Bl/iSZLdI7GOfNl8ftqv5HzZzd1xNux+Jf+XYtMpiWd0BLWhCMy8mI3X
KP/1K4I+Qs77idokMLt1CIyILWAIbY53G6vaD/5LWrZYvhkauNf6g9DF9flaQ94wJM2xLX+oUmgU
1+6BLbWHgOz756vJnxoOqMevHP3kiiCcLcGnR7BPjAqCgZCvcZOtcnVYpSqq2UiAL4vlgcAVJ9lB
sQm+ZhRbw3jRCC5eYqQ9tlDX/cIxcgZbxtbk31gAGcoTZVQEnEbWm4OYK14/GdSz/TP5FzkXVZnd
L9IptHPvbMxlH7bH8If9ov+J5D2NfeWakG0DMG/hrMNOH6Y9MGpCYxAmLR/dZsOQx8Q4plQWELWA
aQ+Q+z/YDyyFXYtgd1Y4l0ACsay2KEmd6rUt/833Rj2XNaF+fsGzoASUISjL0UDr3340qDbVu+Wx
42VXUAwRoVh+5ce5/Cr8eGVoEPoUWNMfkV4MBOThj+P0pKzYLpyYyKDM/X+2tGVUVvmanhlCFYk4
IxlCVGKtZz5L90/k7QzMzAX2f2OVIZ8Rq700PGGStFOR99JOprzZWnO2u+N8TteoOvVtuy7XwChc
+1hdjswMoYI1PibZaTPUA9/bnRwEwiQe/G7ycAzperRXBnghccZMc1H8FfffnfL4D5123joRhoXf
IUQzh1mEh5u4+3jleOroHMi14Py6mLzThXJSpCMZwmAn1UuN4JWZiSHByF6mEFiyQemYvXIX0dsJ
/R5SbIaWGLlSQ4A4iKyEzU1IukZUJ4pxzOnHYJXHdwGAgXSGIAq6sbbdylxXUYCBg/17wzKwsts9
Xc1+suAm+HWqL2pH5ueOXTlLrqOyqaWTAJT4K2q5XDFydgco5bIH+tO9J0BOc2S6wax8mLtrV3yW
xb7cyIgc1vE/NYH65cz5sjU6FVHcPH+S/iQVb2AcFB/NX3PyYTCm1p/l9DayAQumWug6SXlFqsFx
oyFOA8yv3xU99CICQxfPHmpP923n97/dH0Q+lf6SgMgUEwqLhw+FOkMV2HcbLKsBDgUbOUTF28zL
L11S+SJVxzndMOCZCNRO4fApkUScT1DrsxuTuUpL79N4UN50c8bfsociXEnB0AiOeZT+xGSYJ79y
99L+Y9iFUiOhk2/tbQCIksYbAd7uYlzRDOsEqZi7MDlp6os87JP8k3gT1DTTWqePxQxk3M+EgWHR
PsMecA9kHQEf9F1+CvKkpXsjZuwm2o9UDQajfItJ2bNTqizWf6iku89oRfAY8CGW+pTLjQhngoS4
vBAN9Q6vACBpzoonBHaL/dWKGOK7ZRDFsR5BnNAEVj45GRGOIW24z/GvqghNOP6a91o/OdSrMfxM
xUWIwJAbDcNuji8m6uRO+nLmfVbLbpe/JQYRRpjT3oblTnO8p5NDpoPV1NahHd5baWc+r052yhYD
aJQ3b7wCL+IQgBLe6NJKHAGMjA6sTVOvp+8yxcK1a+locg51/CeN56l911D30TWfnqOFm29TDSty
OpXmkM3ETa5yBznBMHsFgrgeCikglhTwTmkPyYjcJlxF3csiM+EeLPvam7ck/kue9xEqoUfeBXzJ
I9LQeeSw4ur8c3DLJ0LjkingFeIXj+rfoQtg7DkwvloEin3O6VyfF7qda1d6XkztLMlvOtSehThe
KG6z9kafIwDASXByYhly0rcWRWOqXSJl09kba17VARcJLPkthVhho+4qXAfmOdNu3cwQkX4nw2/a
oy4/wwKgdWJtmzC/UYYEO/xnSpuh3SuInsF5a09NiV/+FGs68eOhdfv9mEzDDwPgCuPRJMDN/T+0
bDM6iws2xkk95FzvT+krnb7KEyx/ojFue9+V+SMoJAsMZ4H2sgi5S5sEddrsCtsidYdoFPd05Uoc
6CP028Zq9kX20VTvPSbL8m3gq9GUt3MVf1qlHYxg7DTywFH0hiWec4V0qXhtsXeK7WndMst0ByCm
ZvXcJoi10bRyOEURT7cdONE/gidW0NsNumiUyRgKMbd0fzHvtc4A0jlv7E5TzAj+jWvG6oG0FYQW
wihfPRzCBOyMmHostrNKL8XFqWHuOQsE2DwiCN917blKj22xKqghXDGdcgFMa7ANMw1m7HMVV4vA
SPRxg9dBEOToNgWyovGFKCl+fpRJ3Uj0ruELmYbH59XeZFJil+ZLNoOexk7ks+e6QFn+lj2ZbTJc
7hRkJrtoep1LjjyMOoL66WsGOrBB1RcjBlQhiuQGrRgzm05gdrwBPyLQ3m4mRolfheXW+h5MmF/r
R+sgqV2t2oLhPaGiImocDRxhS3zi9nLAmGOUNCBviYYqZlOb37P1rQEWqCnputLLwDtjVHdgVy5H
5LS1x+xbv4nleoAbmYpHNNJkyKEi8Q+YJl8jrHCjH2B2KUOdzp3OoO5if7QIIq+3ytPxBgwSCdWl
VvvHhoAUxVXq3LdiGjL4QUjSdFvTk5p3Wx9Ib9kv3/z+AnZwuFDYteVk5DngCG1YK1zjRXXORJj0
/W8pvw0NCa27qtvEJFcAYyLvgx81SWZYOb3paszfU3E0o1foA0+B5uk5GpqKlwoSR27A3hFn0CmG
NOU+h2ez+Bc1jDspRUS7vsa6gqQGb+FKNllG6KjmcbxF3BMDN2U7rGcui6dPAMt0yZ+/Yge2OAVt
0jYUiOGQ3znrf4nwRZ/jD+NDYrqEcVZIt4XV1FYxJVRrTOEg6+HLfwqL5ZwwlhI0Y4tc0Poka58t
+E74CpVakBE1s+DLgVXGns0R/Swo6usgZogIGxGnWzbACflmtPLusgW1d4P+RFU4lj+Grl+xU/pk
4jT8xi0RcP+NASK+Olz3EMeReXvKNInwtacjLGaB0pzCl2s8v0T5w3C8J6UfksSwzOHkQVYjI/Xi
gOZz+ENiH3YdwiVBcvimPLr/fhoTxUpLCglNShhBoMIn8bVU6aWbryBjJYhqbF167Za4/wamf1zU
yIbAjVb1Jt5O+jmr3upwnzoUD33x0ZOHg/E3nQYBNAgp9xJKbpx9WPFrov906uuCbE/3AAuSjjjm
lfqTsdn5CFkoxSBAnQAQSighoyuUoePV0miZWcdkcVaz4dfEeDXaAbU/GnnsO50FXcZ1qyXrjKUp
AXhtkdRiOYEwKqJurVKiEQ1oXjnGd3V156uIHW5tzpdm8vIaWewMnDPdaxRAfNHQDwFEEwMMqyCQ
/wjQp/RXh1t0bF5GH8FJ7KcWZJ9P2bmNN4tdCnJgE62H4d9IzjTrh216Vf76tJCHGxfEyXh/iZLl
shfnE1N1I7s6RRJslvWWtAlALJA2RIYM7iO8rPaY9I8U4mjotGCsKZt9Nwl2lBMSWf7l8b5g0gpm
Xyt/565GmMfTWoAoMGLLKfCA+07YSq2Wqy6mn4Lny2YVJWh1a9vLlmfN79WTWl6gRCD8GbS29ifK
CnGghTWf7G1kbVKXl4qQj1hwM3GFm7j6SIcXcb7SqYuCMfP+SegpaHsLlX/pkzMpRvnRHvn0QHlR
8R3MZmPACMXxCyIoylO1Cip4QG0/BJll0e56pciL2LOrVW41+4IxocHqEOlkLV6LCd4PEsS6IcEl
XYyj/7kjMolIto+54+rCw+1nDkmPAv8nLFp8coW24R0PaNoCj0FN0pzwAcI+c/UBc8AXCFyQlkJ4
dnVNb918llYyjq4gtz7V7A923ny+EycQIdeX9Ys9bJLyIGUoqHrXcSLQwiDk+qhyJZjbehXPzAjI
KSv5LQx/45lYZTyEiCt16Vd3/pLyLSISgZufz5UkZoLf3FnbpWhulJ4zc7ylbKiYiRflLqZGLXlk
HiNLe/5FW1bS0owUKp2uDUy2EHRl0wnwokcg0v2Wyxp1jvgiuhqnnq4SokM6TO0EOcDhjxRiyOah
cNBzDccZ53VKlxCRU+CTJrpdNot9yRkYc7LAtTYB0S9iBivSzfjCCYOpKVzun7Gro/dyv2KUa1yi
fsXtTQIYYL/tO5zwte34A4W/RHF7W5oj7IjaNQqZrOhTQbWbTqQClhgf2GjUVz3c8ZZLXzxtMcO5
M/1m4C4OgFcMkGtX7U+4AGu3xAvx1sfkLAnbCKFaDXsIktFPKeWMzzZTdVpAAobOcqPxHQU3bexe
CfUoDCtQxuNGEAdd8t1ZwmFq5/c2EvlEDlAG1hhe9XYRsnmoQ4Rx2CHpZi3Wg3XRC9IN8adZofdD
0BtqG0FYmpcppRma75CzVsC3Df6Y7DDzLZbTF886ry5gh7mHqTFh9Rqu8CwWl6tWw118Fd+RBabX
/XFZ8RAlQfucGe1VT0OlkmLenAlJH5hQ1fbDnE/LOtq26rsUJOvFOAogo87W4ZpbF35PiIQUMn16
FBkpV6IjIWzh6rJtKl34IbjrC6LgwExDWqkfFE1gg0NzSeJOg3Hr3EfoXOy/tCOgQfuLgBzTu/U8
86X5BPqFXBYIP2z3rQlPgxdyD3zpxjewPVXmuLj21KC4Kd2jpEn5irIEyciPw/dH/iH+vo04NGKk
pRBZDBud9o+/wnOHFwzeU6PwL9lPBtkvI6iY+pi1cy71m9KyUDy061Gtkcbt2xh5zhnY0Gcv9hSb
ozRGneinHt1qW61COc/DMdgiWh1jdv2mfw3mj3BWm8l7gdmPT0aG06e6wZN5Pe+VI1LHEQmxmoFx
kOLKT+oA9LaXAT1RST8yJ0FjkYQUZEhd7PlbHfkkUmzx1qNoJG5gFEv6t5SeHeP81E9SfqjkP6t8
1UScEXRn9JHWv1MTkSnDsxvv2/zcstezfJJQUu+M9LXIcf/SCnNgZAagps4U1QK0A1r0lFcYKIf3
/a2ujnV96Q2Kg0v3tCzbBQVBpgjQq2EX6RAuMAG7jtdrDFncjvwRwjWlcLRkWIL3xTZcR9ltia8E
+ZA6jestHC6ZJsBV8mTjhXwC2MOagAdkPdF22Vk9hiBugDbWWNtV6KPUH+HHajiB50kyCpJFGjei
ftyyag7KeW3L0kbkfRko8k2OC36FUCIvYXTYK5jtSbma4Pg7hnmZ4ar0fmyBknO3JSSIifcHFmxG
a4ugq87cHgqRG89TkJgQkcQQ9mmFJdmBiPYyKxBKrsUpAmS1TQialyjsIndS4YzmI1Q+e42a0jNE
vV5dccxYzmeaWfz50mp+sngMsatRyg732a0itsuwGDCfzZ4NwRSO77gJAY5B5B5ssqRZgTAyMb7g
H66xOfMzR5ibE2hgVX01TOk/jbexAMmdGhS3JSRdqg6uc9D6Fiqpd1mDzHovNqGQ5u1xV2WoPT2i
S42jibQNjqdVN9XzkMpbQ1qR9CvfF4N2eAhbtl+koTyT+vKwkIJSJL7FzaEeCB4UyxEmYyoShLO6
i1fW0G2d5Kq3iMY6mHQKqFA/cHHimoXrDkbxs8gc+Qx39gACiip+qChwL/3B/mTdE9aDkm9ZzMNq
zKIofUrVJs1jxubXVroRPzXebWrnrf2YEJE5U1iE3tt5uo6J1l+tAi3rfbS7gQUSBMQfGoxfWB58
Odrq9Vcv/VXPV+DwojwPaDkigHIDqaACEwtkQNnbMbQQlp9GmmJtJk7iP1swG+yaQlVlMdg28z9m
U75G9l2IXfOrKli4tKNk8Eu0XO0DyfkgLuBXId9H9oifKGVAYodVbx2y4a+qbypqD/KxeLbI+pwq
/8zlTUgT6nWCHRm1YGFNv0TyIa0dvJCofPj28QYxpxFeslHDysv59omg0G3qV0sco18TfkH3eyz+
ML2DJPw2/Jvm4c2ab+LraMz7mBwreJh07TRrXcVmtivmQwroqwn9KVyjKdteynHaEPZLWQSz8ntD
cpLEHYUxEjlgkay0d/ImxHGqSDs4Z4ccF6KzwZHvhYEP5NSHMJ0RnnhyrWvMctWWTNNK+U40xgpn
L8lfzfDTa6CPBQ28FFqKSKcKwqCykJCiiIziH5s8Ma5JpCm3TFzH3V6tr6F6rItbiJAgJPBLULIR
V+3IXlEEhASitTPMfwCtUXUFyNC56bNAc06kwCLbElmPhiv/zPYXm6THlZOHAH4/5vzxVL8MGpqM
5l2DOSAgB1hyPgxOQlIBQBDiVQF7RtWf+E4T6Z3sSW/C5kHwECbqLcczXwQ9JDLwJ44KGhlnY0N/
YF6D337Y0kfl/Jn6nlOhlN5DdBVWRV9J8c4nI1EE1LPEZcOZmj+z4pvv2GhSMknWaUDXDEEMUDIa
2nmUOUl01KytZXyX3ZfO7FLF10UCcCAOxwfgAheXECX2pKsuV4VNQ5sBN59oH5+vdnHgPykw0BM9
4sDEYGvv6lPjvS1czSdRyorBYXzL3ijtNmX/BZexllM5aCwxKUr53yRHOY6ig/khs48ZgrOs28My
kPxTADo+pQHBCA3hMn+LeU0dbkLGxAGf6BxoR617tYy/BMYh7i6QLGFELBhSQvucjIc4vETtG1Y0
AO8gZM0xK4k/l80u/CTzTihSQBYhJrgK0vIrHGjSO2r9uQEIyn9TMk3nTdswVna2r7WJlyv/bJ/I
0vAXgSb9eAyNSYUyh5Cfp4AEkDsbL+glxcY7tCo2Ksx9BdLMDsEzxQp0TkgPrdXchioX43NZmq1h
akgql6Cw0Ydkr0R4YwigPQdzG/51lHxsFGjCC+PaxiqGg/aQNWDV5NtXROTEvAzp4kCu/auSP8d4
VZtXOXxz/ubV7MOxMER2LszSKOA/J9wzqzc4yDg23OtAJOw3AEe9e0Ygi44BP3AUMRiUnAUQayI+
zPgdVN/UdrgkKNwjjpPqmfZPCj+Eet0a7tpyVY134edbOLHU7gdrlljY2Yef+UOKv+P5Ps5YtfYS
om1eDh5KFXVwaxdMBDjJsN47t6TFmXScpos1P718HL032Lrkr0Uj2t6z5FI0CbkZX3pO2JNbMWLf
iAtHDIKpb0O8dfiHmpF0UuIVTUiz+bXobnLzAFhgDlstGmDYekRiX8ofCZfz/GbsO/tSc0VrqPbw
IKJc52KWXrqrKr/HVAKnh5hS3kN+GMd1MgjkMApMX2pusXPh3yITbVHrLmITV0UAgK/RSC5kb/s2
zpJwhDZvuJq2irobSSxHo0sqFnYN7jNP4a7+ImM7PsnjKSQjhbIhNDwNAomVPX60eDa5qMS9DFqA
RItSyUOWkbvLeUbAZ/SrWhPgOcY83o3JvBAkGLlnHQGstNfeSQpqQsxe33J4kqtTVfHuAKxLP1b3
sThvoKcdXIvNBjZRxwzGQouyec/yywiQODbYOpa3ud5K82ZQX3PMbM/GNSgsoNObhNcrM5PffqLz
InCTMK9y7QRC5bEo1xlTJTC72jmeog6+A9lfGNDCR1vdY27W059K/bZYJmqkj/ypVLOxSB1UImye
ARGE8vOQt1uUTEO1f0onwrHdBjOtsikztOqclgZ1DIgBxfeuJY6n6Ssj2YZUr/aOOzvRxgLFEoLf
LuSrouyccEDGrpLIAeE1R8wgvQvMCrcDnTlor8KT+CQi9TO39iW1vYhNSBanKNdvR/pcyd9k9LKc
fWge+Hrn+Iz3Aa1yg1Ltida7g5ewqW0a00BDbiFVJxrQ++luoW4ho91Nw883qOviMvu0jafbunop
VJatF/ELPJN3TUaQ5kP0Km9QYoQHw2xwZCBssaafaZMAH7HMI409Ayd7KUmNtXRu8WygjlcIHV+q
ILbhF9j+fWq6Mtgc6uuuWsSd7fCA5F+SQXBi68n5Z65fqWx0DdKjIv2naE9adVv0R4yETUUT178x
UKEFkT6Ie0tGn0Eo6ShpDKz62PmyJy0AJBQlaERr/o+k89ptHMui6BcRYA6vVpaonGy/EJYDc878
+l63GpgCumemul0See8Je6/tgG82eNFlJLqT8ltolwZff7QgKInnPnyLk5vCALcutnZ7YnN1B7X7
ZhivmthC/MSNO2acV/77WD5UtI7irlV5GDMNha2BdJ1RdcduHW0CyjgO0xKpd1RsCOE00ISHK4Ip
KBpYMoMFZHsT7IgjapJrKjOrnX05dgSciJN8rCi96d69TyfaS7y5jG3R2s3BHQTlVtevQrgih+/i
s3V6zEfVrQm/nBR/ICO7CuzMHKIrN/vnWLwUa9sCvklelboexk0Y3sf+mdbvUvYbNa/M4BZi3zBW
G4vbKSJJ1T+ipsJ9tGvKZ858mjyGf92iokLs3vcl3GLqY+72vDxBPvSrHxtPa9bcJmZJNO8jAW9e
9/KVY17uDGIfY+Uz1j86tE1y+5LzHQMHLvAs/KhMgtiQigRbmXl8pLuc3GhWf0t7MYWYSJcWcER1
HYju/1TnpNHdbZIZbYAD+TlJ1/YbzUpxjPW/VjZnNlbCbxN5391aGAt4fmL56wU//XBG7DmJj9Ta
ds6txNhC4gPTlS+es7JEkmytvJC+kY+h3orhkIFOgsQOmiwtWKKnGMXTjmqgfEYoy8fkUGdbsxAb
7258ihcR68fIHBMDswKNig5EZ3hrvSIeCEl5lGxaO/2Hb2aSDy2KGt9GtafikSCdWNxgOzXfkzUX
TUdZexTSVcPbEFMfI8dgu7RUgCMai9Q1jPc8+0imvaXtMRRW8XvKEVbYZ1Q3sFdXVAy6ujItBEan
rlkPw6mwUC44y7i4E4GQoYSgLa9hbv9vxWJBwmGfJlsx/284nnRjKRJfYtJHFm3zaeeAJ61PIYNE
SdqaS8RSPcElIJ2kI96DEaszFZPjRsq16gEPfdQVj53QiYpdJMfXYjJoV2gj6qhZq/nPYL4KtM0x
w7dFvkjb05ATkbIbzLVw8kWfGu5j3L6gdL2VECfHwX7oVhKhgh2LRigaKIsL/9QggaL6+bbeyZbW
dsLRrzTcG0J3t7Hlta+ue/0tq1aa/CIew2lOISRsVDsAdpeyTQLJPWevgrD8rUL/wqg8Ute/1PoN
JiVxSLPHs7rf3L/C3WfkFspscLgbwvxqWwhS2VbUy/ph1ZuIEZu/zNSLZRxxaiSvHASJzEScAVTp
/5tsOvb/ugPmkPIRxi06zceorsiBS1p6hmVbfabIb8FyDwcWtZ26JYGADccGgS5SBvZOMwIs8SnP
8d2Va02jENkN7S8lHEJSJrv8sGF2SSJkvz0Di3uUc9FwV5l+uGTWBCPjEKbfXA9BerMg/0j/mCtx
77JtRVMVMe9VVqSUBTdf3hc8xCbLYWvApfkxMs2wYFwr1RnxVCqvM1ngVCWycZc0MY21t0A0Rp1N
Kz7NdP+v6g5CHAARArk2n9O/6+koZmBR9mGRvSA8TRNwXgPbW/ph9EyisFxj+Zz2aXPJiptnALj6
bioBsDoUiNRNpna1DnvnZRcnDWm1tLXIDwoODDXTeIPDJgihix0b3aVWSmsOIYxJuHiLlfwlExCE
fMMRxAfgP8RCMAG8QQNIhp/CIyV2lhDIUDFFkrl2GpY+A1wPttNUdhkqlX0VQiQSMxFef7SK+Gj5
PJeTeRzAC6E8LcxN3rlWAOjt7lAVQBkoqOIclauAZb92yHmwPUQoWwb8Bfq9ltmYzuBMtDPJoK/C
/NLGOe7IZD7VT1BiXvoSD3RJokeiMdhaQEu0k1NbQ4kj0k/FnG7gc2OcJlis1YhJpHb9kjHESTPf
HREqns4CzErsujkgG8ShmvJZtZgCVm3752Oyplhy5lODYhmlA65bsU3N/KvGpxM4p0HZjEt96fjY
5XO0Qw35gY/fb5n/P51h0v/oQqtR2Yuq//HYgaGSJKYYT7W8650t9OmIJKcUUbXz01t/4mcwYVp4
pT+r63OdM2ZcEL2m3so5msf8W/SdLdCw7hYxq5TULzjKcuHiT4dFpI6wchxeOW016udBuk/AnC3t
MSZb3z+jUbTlvaYJJzUjEX8XipSLle5vmdsNyr1pH4nzrB3Ep9dcPvjepgj3FsPDWQVCboOC7a3J
f2Ku76m+lDoxgb9W9pdp4BnI7Fk2zWdU3p3kpTo3+Y2k6vZMYsOMpL5ZnH/IbBWEztFE12ANGdVW
jmn12bZ7DXhNuLMi2tIl7jovu3fMBpTK/PcYaTwaIBdmvnXSDIwYmz4AqjlHtDwH/MIpi5Vl8hct
Mylm/kGz1akJtGZlfLNyhVmDxhAakDCMmwteBOubERDTXFQ55AWYe8u+1ekl6b/D8ZSrP32obpr6
0lQaK2VwQITw6NZX0pMDe6jZ1CbcehMrgkK5yVcT/UO6+Xd1shnzr4J8lZpPA73hsAYkzSN9AHKm
VVc7dzvah8oRybA7IFmMkUWforbfOoaN8SnYL6Q6192xSc4yILDclRmBMsyy5wbWj8hnpsdZ6WUC
vmxQfPFSpivu66g7dKM71ehtEwjHvFLMzWQwWAeOAJMaDGFFeAmMPw4FmCmWvibChmxDTgMEdb8T
Io2BoS6FCgnBRDN21MwT08OexWOsfkAbMFhD1jWVXb+L4207bTAXzMK/pEZE9Ow8VlrfQ71RWNbh
g+8XBfI8/ZnwD9ZPY/giWFnlsOhBDA7XjglKKVPNglrQkd062Y/knQpjWU/IkVh+ucLrqmLaKTed
xH1tcWYf/smopBvTo1lWwt5ctslO9Te29FANcmJWWDU2Ma4vAzVHywuUnIH8aS2KeQGlPU/hMWcE
TJMgGB74TIUToJeB9bnkaGVuOAIVXSGPXECcyLpnj9W9znaW4oKKq4q9VZzbN5iEaBHAwxQ3tb6w
9S+wnFvozedRuuQORSfV9IchOo7cL3JLQA61I4tqaHfvLRVjXt7q+n2knq8vVnVxuEQ1dQ07MGVI
RxoiJSocD+liqHfygaz2EAakIA8fnc6BNX2z5hfQ7ga1DPJ8u6txwm2ht5sbxt99R6I4eRXGJmPU
x2ACdyAtoVaenas34i9YEwkJV+5seX+2vp/QRxc94j5OLDkY3oLiqNbLQkOcQN1FtvTOaU/O4MLW
HFm8w29nmhl3z9jnvKsPNo28SsZEFx5NpvVF1iAfemraRsq3qX4QDuypWqmLdIHtWWgW/IOE1iES
ogL6i3iZZivo6MI3ow1PizFrDIJihiQmZ+oM67jfTebaMddmdlLKfYRUSzqZdHAFYvOHYXwq4yWV
NpmzM+B31QxIlXopBSU0KBvABpo/LIHNgZJwlpmfCqeA5X2IfRm4XtSpVvYe9kcgHW9aup/KbYyp
JEG7Q+u96LWz/fXvAxyvWGoX5P9F3l52rn33BemFK0by9kirMwV5H1LmbCVaJj2+Cj9zxIsjY+Ws
vafifIVIXWqwyLwSnIz90jLw6O384EcQ5yrIAPk2wwPpaO9+La/QczvbukEZBfvcsWbFok2PQX0p
auEWMrctVo5Rfered23/IpshUhVJMHJvcarozZE1iB3R1s6pkaFXgbHVBqbpOJYVgIikMHkojreD
xqL80vDCmG5qP4rnkEBPtXAM0V/IIPb4tgNYOgF5JC0CFo/HctChZWA4yfhby7WHbTD89HbJdBoH
DT0rFjOWKhVMTmGhTne1fZgG5OFzqtKYp8pbof3BlcS/W6NCYLsRqldf2RGv+mYbJ5NwK6HnQygD
HZefNw/AGhDsNOvMrWJuUwYOGeOxlrlZ0ZNPBo7QXPrpJsftZrviGK2dhbJkPfPejM+o3di0R8MN
VmQigbQ3WCtprAGmkeNxT/2SMn9D659UIOvPLBpmnC+y5RakPcxRHnfWhycadQhQrJ8WDjRkGa7s
Truo4SPDH2Rhu2PLGJ6g9o3hoWiXtf1AQ4PsntcRS6szXpTwBl3aYW6qBt6hUL9EWAsnUEupAkug
ZVgK/CkdzlJ7kOMHetV5wJwZzFS8Q1Yamqd6FiyxjBsYzI3Z6K39Zs6kLlg2a1s/BLTda91eRPGR
mj0FudEiNpZRwohbooOu6eCh44rQW+CJOFwRRxt2gEQY7OMHSzMtBOlANWY/kaFzR7XJSTeeSc6r
ZCEHjo9JckNIAdNXBQHqASWw3EAsLmLW8FCpKJKBCf/TCwW80jFBu0smVnR5aYKZYOl7j0EDynsY
2zUYqBhFU1+trb2e7635nf7QfpsWOQBGdiWYZYjPWXUxs+AtUA2NYp2w9uBmI3mXnHnvkar0iciQ
SGkK97Po5dGUqQxm1UNlMCp/NEgf/DVLu2JwRZWPE1XibeON5+Gcuq007sDU8jBqMPXgpxnW+vFJ
VCBcR7lHnH1KulUuCFtQiZx7ki6F+6+49Dm7og23xuuXT2JybkyGeHVAZsO1/QfsQ64L1JZFpIV8
JpdBai+C4QRvASurT1ZthsU/B2wv2/rC5GY0tIYogzfq6DdaySXcPJpnnsnOIXZu3cVnViZPDT44
zTMiRngRvvHMeUOC6TuOCNYTPgcon7jhvHk+7Mdgm1R0z2IkC0mpO9YW4oeVNgBGgh1CVA3oebz1
uKuVdsUfGyJNnz7HaG8nOyToHpgDe20jdDIvOEdmdcPGzfXRyEMET7VtCIDYIKTywCKDebysHqKa
SS87kRykR1ZAUuYPwIQ4QeXfU9yP8wY5jBhPIlHp49WUvmcA75x6F45bYUBWyoUwM6v2rqjPobbl
kCkcxJ0gbHhcq3uNP1ffpRTpMvGVJe3C1rHo01APjHRWrPY5qtTuTBZHMV7yNppNPrtIAaZgGSEZ
nBeI5v+XRiuURHx7A4RRQOrFQnrgUu6q1XSDFOmjMs2Ga6WDK/H3YfManFUnHLPsH/1Xli6V4ki0
MuEwWCTxmyJRv03FXAxevHQuUeOr+zh59iw1ARWoykohN5Nmj17RAEUlxPyjcmuNd+HFij5zVN/2
dBbdnBUepHk0U7q9j8zKJxTk4ZebSVnb3n14EBxfS0fJu1blznJc2VhFETZn4JjNiODikgg1d8AM
Jno+AAuw+R+079A5mSyaY+uDZPMVpMMp/CkljrbcnA3SXwLTL1+XLThHhMF1gXvPuWTyTu/JDqSL
A7d7kMeNI89loBCj0Pop+7Z57fkYGurSujqBPczHc0mWz6Afo2QvI7HVT4hfkrJ5YxIgrt9I2/Dy
luUn+TR81SRrM+OsqYacMOBp7RfCV5nXXymxgypFP6cmOLQcgQHT3pLC0M9XDQ2s0E9Kxxqhh3QV
f8AWkkAqr0b76RNlGmK9VFMR545IdI0Ava3QNo5rI15K6kNnFEAIihi8lK6FlIxGyMLnGGzIk3tr
aAJRnnUhd1n31AOI8N4xylcaHNfBwQKBbU9B7gZgkHlil3BD2UdzDikvf0pxPLM5RBlMCnCBmCRx
n6fYKcNxxWqMq5QJzqoN1+QGa9UZe/NAR29XLzh8QglvXydRq3SsSY2L0DEPzrdosftNCb+j/tTb
fpFh13zxlnjnrt116V7R7sI2zMTWj3fmsFV18M9zclem5lcv31vz5aN2yBHbKjUEZkYfRrkc9YVh
vo8sU0HfBepKtG2hcRHuJb2cS/6+cg6st1c1ymPWOmAKRJ2s2OdeeWd4b6EN8KHxsQTmCC0fubHs
s9+yv1MQJVcq3aiBeyp0vWH41yiX0Hukv1N0fJFE3C/RbWbTb97R1gg56y4ivCHbRHxeMnFUjN20
dluks9rBBSazrN4CpoIIySQit08TlzZrQKI2uwfdMTM7Mz3CGokBaKLZkbMjGSXLhId0qC+yt4fu
JzRdMNaoo/ltIeKVJRNYsjh41PgqRCmnqbxie0GHYgxdYJYxULSzUn5m0kfj3HAwGwwe1GsWfNRA
W80bOoNW3MAhznL00VvdJuXhLsebVowGTNS0zTkptxnSGbDFOlX1+MprRKjOnP2S/9uTt2KBckTP
I6ThIOIoeiz+J2JGh4gjhx01FC324/C0/PAg6g05frHwh/2BarXfMORfkPEwMtNq3VRblUyYVYrO
7zrY6gVSWbRdyZrtj2PsgUu+NeVW+BXZXouJNi2+ea5AcCgR0GLtoVWbphXcZCNZdik/EBkjf9Xc
hj6rbhL/yxT4EX9Psc5/ILYbLfmRmwIwZ89W9p4pAqvJIsC6NSpQ3Zvlq+zQWMZxH/sMkaM8n6l0
5CYM4d4RAC5UXMt4Q6vgoVqkoQ9PsnZQG163DMqnawOBYHQRGHthmI7rT/GYxwt+e9kvaH5gI6s5
SwyQi8yPqyMYdzHc1MILAQV0sY12coDg5lQBGgIHSFZisxBpv2pzSXsaHVbYiJaCzbxww+xgWEeM
i0TF3n22ctQzs66k5ZLw/Fo0K9Cvq/AhaYfGQ5vYs1b/1JNV5rOcCjFCEXgNokHSkSIxkVPc0WTn
wtCrzH46OEiqy0hOC++BccnjtaluS+la52grtgZKF8iR9tZOEfpoC+bKuBU5M+poV3S/I/VvGh2S
DiV4RjtqfVUxh3S5GYgJIq1MdFia8lWlGRiZj4SrzyJEq2NhCm1LD0fsJd6jMssvVWHXSRz2Bj0Y
a5ceZ2S0q0yQUkXFhzjPe/9WGfahlqK/tio/SS7hrvIzfW5IymmahOuIWjHN5D9Nd05BOj1SGQBV
pQBpYJ6vRujHAmnXcBFXxYa454NirUc9f/XTZ0+apM2Xqw3kcvnSwYQlP+Xms07BowXdymaeE5T+
LodxH6XpvqKSDOWWlapyRy8+a3Hxg4npLzZKUrCrSAvxv2UxuRuYLEvoF97k9oHKZYoNpNTXDsuU
tuOBq2IOzXFJa71E/z9TQ22/D4b20MntwXKUlV/Yl15NZRYuLefvokAbqAUSuhkMoV18CYZpJSk6
uFFnJceUm9JwVNlFIsmwcwcykbXsGnM50GcJ1mbPWVPJzY+tR6warLPliN0OvURC/jnCNwfd2Jjm
GyvELwrkD5l5wNTJLC6lCil2hEVnDsAXh0WUQ5OxxlU+oXMhe9azkV6BlvT8alVMbIBZRTXqi8NY
6vq1kpI5qI3bXpb2SZC5RRcSHDatE2SCLcIHxefeZIswpj3Zaw4vFdIfNV22hbZq6TlLAK+hTm+c
x6cpte+dg9WjM41TMfX7ICpWhg/YFz2ylSjzoRSxOQUN3YTWMEH4KO3NcKunPBFUWCm+N1owJ31P
cJ8M/nDwMQVB23QNGAJyXC4aC6Yo3Eexxsgj5Vw7YNjIKCOeeBnzGoVB6fY8GhQmAPRUMi3LVZRb
GM/AEoG2h1u87GxAWqwvJoXkeiECqsiiUbgpFTzfducq+pckvyaAKoU4e34UC4CNRQRBDU+rZunJ
xNSjotC5AGMqJZa2IB0/vB9RliTIVgz2+sMpCpiWs1qKUBsGBm0SysDYZlFusPaD2sjeQmdurEcH
J3kv6KtGh86ZoI3hIDXoHwiGnEzoNKC1GozOBgNVkzXxOKETa2A+p/E8aulwBvCurNWLVJ+pZFPY
4MJG7myVcsP5ctAulaSDKUgJewQK4t+j02EVzodHsd8W7SKIlTcDwxUnsC/TG9NphtPSm3Zj8lFO
9ZIfdEHM5iIxkNdNFLrdj94wU2JMEh1ty/XCXYbrg2EqlfIcaZJWs1vn/LDwKwyiGw1ugbG2FDLA
2FwSW09F+NlNF4ruNH4UeHxbMshCC5EdswlkaKHUz/0gXdWkO9h8Iglej4QMgDePQZkn2xEeOwsh
wrjRAbj56aJG26kzCJFS+c5EseVYFB/vJLg2RCFIMPAt1NWWzseGdl78cCENbZJzPmjPjgyjXsgv
+QcWJqVKRB8qJC0JaYMsxkg0GX0k79g9RmqqFt7eiP2a67rL534vLdQQva03LDMkeBNeAStbFwHr
x5rxGk0lwuwCiUI4UpWABlLRs2cKwFRMlCkQqE5UajxKFXIt9AIQBNA8dHzmerbWgHoVXuzqlbJI
q5FugwaOweCiNK9VwR4s/M0BH5vMMFSecEH3Mpp0PrHOzUUEpEMfXfMBcriDL6zGS9jQGdOJKBZj
N2SmOckZDlKHAu26BcXOgmAcUC+jv2r+9PTLxkos6BS1yjyYZaWoWNnfK8mz6kDOajsYXjfI9TWd
MEAgSsTsWwqZFDMiV3ouMSbaRU1paKEDG8Z64YPba76adGcBQBuYd9Xs5mRu7ZyfVQNEosnWuu/k
NztqUFZEM8xYgjTKm9JUqGg/O+UV+LBEUz7mc2+TYkorWS/UAVvIRDhAr+6S6r0xcYWxRuibV+89
u+HgBPfEORbaI1f3dfiulB9AK+zqLiV7Hn6N9lIZqFIMGhbG/EgTCpV6sAYzQP/R0BIM/H0+LNta
58pAQjF4W6fzWE/96D0Y4P63RbQmJqhiJiJHj4R7prB4gPBTnjO+lDQ+DSUbffUrs5k9JMq9iMC7
whzBajGPICl4GWaDnFACZBs5FPFB/hZUC5aZhrlXIEqNFrDjkVv0nhWI+kK+u9fUnyzzM0UNnUze
Qpg/HD1EV/IyIKr8BeqtbZU3k5VhEDCMhZjU4HIMw6+wZmpPJBTRBtlf3yKeNFE7KB81RoMCcIjy
q8R/NlOp4jNDBhrRzN3k9IVLgSuAdMizFB+VCqbXR4iqWpjw1EsYgV3HvKdU+TxWAbOlb5sJR2j5
1el3c7jxSfR4QVgZg5aLJQK5wllmbAf57Be3lCBd4EfRjghYxSRHiDeQrTeJR/lmZDwkB6uUzWx8
UuJjB1HrrVXfZYX2X1oGLAQTviPgFxZ9nIZDraxXBnq2UZuloTez2QQ0VKFBCT9aJkREKuCIYSCV
+SxwVDZsCwz7nf8KoR/WJ/Mr5ZQZcqoWe6Xx0P+TYido/TCZa9zYrR0sNd/cZfS7hlXMA0ZxHiTb
OKnZK0GMHD69TqABk7eGPbDKUIGmEMEwoYgstPnljyQRePl6yMt1XM1FfgiNiMXGHVnFkVGVFBOm
ctCJYaPNSNfkvUGNBrH8ZqX0D/2enJsRCWW/zLf4HKd0CZtZVOzqnd8p5YtyPJmR64cXCbwemvZ2
J+NexNWj55vcgdt3T6qfCdyrBPazZUxhKDfxkKfFZ4UtxedHzp2BXxLJuhBE2IcTIRsydUrocqN0
Wkeog9BVqHRPiQxKP0Shrt+1qJxr3Un38qWmXCT9LpEuqakvxbuZ6UvxP1iVT2b27+ipA5zgJmU7
UqgC3VMzfBXGR1YdWsuHf2QQtEF7+KtxguTnMCPq7U8NDjqJpOK1zNJf2bqr1qsedqp3LIDPWLsM
IYyiMV38TapiOaqPOHalaFPy+db+QgvtpamhiVD+Oobf3hPWGVDYytvxWYa2yzSBtR3LmGYnOy5R
PPjua3tXYbdMr6W4ZsMvnb5v1G5K8ZGmiGz/+DM7o5vrV96QcXrPuWaz8btHyJeWn4B+k/iKwnCC
iykfdLsmoJu0ZHVjDfeaOiAl/bDW9L3NIoWZf6NwIn7IXD8RzvbKOcktM6q9V17M9jsr1+VgY/Cl
bwkx8REan01c+2ymyuKuBhZvzD3Ln+MIDqq/Gs1FVAiKjBZ3mWPfVE5ZnM7NwFWVS2dcG2YoCdzi
S2eSbra1l6p/iLqLSvE+7qKSXu5AQjq/t7Q3PWiL6RQwH/HUq2Z/VIUyM7hTk/iIoY19oiOzCzxW
nF7VdQy+0/RLSdfsNFv9kqLvplk3pqPabHDgaepOJi1EiXaePGKqXZXtM5QRO7pJfLLzreVdAgZv
UO16b1exquwORbnUa+AL29a4aC0iS/k+mbce/YKSHaCgV7SMtsLwpj7mGHb44D3l2WTbutgnykc4
HeThqnMQtOGdR0bhGMD/XDq/qmO4yoSYjRtT/HE0etE6e3Wsda34xtAEDHvo/0ndg7G8Mu7DiMXp
WwEWgZLM11yTZR3mRZYoPoZDZpd9fiuUG/FCCGCPZoQFCd/hdJLAQoqlxc20Nw3DIN1N8PpGy8Jh
XWG47LbH9j1lI9/j+KGzFXpX6sZ45RlH/qKKT7JzMxnF2gYjyowTHWlCcjKqu2Ueggrm0Dkod2mA
in8zTEgi18D17OAUIF8kMsLRjpFhzz2ZKnzFJcda3EL1O0DL7/uzmbwAOyR8o3mLLo8sl6Gg1uL0
7K4EYRfZbwJfs/yJuf7SfeCHixbFgh1Yc8V7ePq6q9CgLEssS86XVL1G/2uKnqaNN1VynfREdzBf
UYEEsI0rztJc+ym4a2w8WANqmjpHy9NHi5DtVu5/GQP50JR6pOGg7cyTwxiQU08HGrN+CJSvOHjk
3dM078XIAmZRZQvMQN64azpXTT51tvPZ0Q8uBv8MUrYZKKjtXu9uMvdK9M3hWBtz1ceTMAtZS4HR
a46FvmfAUjMpxkCIzBRBwleKgtL2Lg4LtNq7RAr1E9wN9ap6PzJfQH7niSjTi97yhf4VzMoQMfLV
a4h0wdy2Wx1huc9Te7KHne996fW2UJiP5Z+j/93IK6Nn/F3s++EQERfTbaLoCM+YBt7u12TUYa7m
gI9/xdvUnup276uuWr3TY8sQPaPoKcHfpIzSte+ufUTyqkQ1yVrD2SU5G+JNqD54VpPiu642yPIG
m8zR9C1HgkSwBE4SUo0ZnjxCzDYKWDvlXOKcTDmLO9iQ4Gwhtc9MOM8p9DBGoXPKwsL2Z5FtM6v6
FS+YGB4UDbPCfWTsMmXF0dbqj4IMAPSLRvpXscYPyZikA5yhRAGtw09WKFvCkH1pI5tMu1CkcprY
/bbuPvBBNBMzrq2nuAwPHVzVkf+uMuOmAn6re6zC/JoGfd5G6YyOmkzVjd0SOKr96iJQgZqmR9sX
w6+VbaGy50S1rLOdXQwGC8U2iG6iTeOH7aoXXaoPz91mDCsKow7FqFWRl+GhvnKz5FfDkdQx/g0x
FhrhrR/fae9yyp/oFKVngtoyb1mWwvSQ+my1XTu+6slvq7Delz8G/bswvsv8r0TQn82UnlTBbdD/
mPEww+Aq+sNW+hGZhyl9WFdddfUJF6ymCpEY5gcXDKuM0T81GeEmXlKypJKNZ2/TZuPVoMxWCoE+
FvCq1TCRDX9p4qttM+x+D5xD8qjIXYCqKMO4Q2JHJZ/9Jc61RelbfHOL8ofv/UsOBwdQjWDMQjI+
FUxFQpaJLj+uaS6BGhBCafLGUdi98dIE5ZN3INGOEsas/DEy10vWqrEeM8JRb6HvWjChqVGqbcVf
lGTpLu461th6z3VM/VGBG0eESzY6ZDK+nRJHAhsa9lFvbPCgb6ikBIUr/iKybhEDIs6J0UK5sjHI
l0Sd1hTAPqSNNuKi4GBM/II1Ss2FwCszIoUPrfe1XowLfYzQgzifXTo9HVN9FHLFkIllpTp92V4n
WIdnm0tAReHcptlh5FdyaB4xU7fQ0vedhm20t8EGRdta03hlc8Qc315lUEGMGyMOoewM6Sa1y505
UBsUueuhok9ttsQ2MD0J0TdSgAFUZZ5UJ9PyTm7Rpm5rWMKNtQjkzEC/Y54iS0c5R74VvxT6vQhS
QBOq6jqJ11pa74Zec3spxkP3NtnechqLpcSQ0rEiEIaoKAMIIcH74NGiWJgB0RbgaF0ZRrNKO0Io
qoL4akOZF90FAtl6soKD4vnn2m7PzQCBwxlpud0mvfpApbuvxpkOHcVREwASiOVFS2naFsO2DD9l
FAPpSF0L36lVV1mY7FMi2csMbYqBcJhQN7M7epz1Cs263F0xCBTWcfSHdcporwmAiCC1GlnqaDCA
ouZLzs9CvhvigolJjcti9a1kiSipt7ga4YCNzzjKcO5MbouGQxkwTTauM93DxJ9PGdFIOYk85HnF
+jiTiwZV8rip41eHK4yRTUymBFa/NV/lMk8wqnjCGpd/+8CQaUcL7Cvxn8EwhExQqFYq8jp/FfMv
SnNCaml0RyDqGInnuoqwC3C91I1Lh/wyk8gvg9bQoBgrEDpaKq5lZBU1eTNdCZTfWpDNzHnEF80s
VqVu9AbQE145scMlgKjpu6ssYf9rE86d2uwvmNy69CJV0yoPSSprfVdTxq1dt1f8iVM+uMgzXTkZ
eaGUY5Y1ZxrglU5KHc4aXKOQIgZy6uEn5NFFJtuvtKVnMvZXqfkd7HDdW8YdvK5hjxfVT3Zd4a91
crQajL1NormlXt2kMvqVEuKuTCHvrXvXuVtD8VX2xPSa/Suqs2uh8OxQl2Lz7+321EvDoVeUQ2ZO
hyBGYswp2QTE7LEJc0xhE9bG7xq+U0uykdDgywuEDxkpSEmZfNVVwSHC2mIgkoGCxr46kMEGWnQk
c51zUaCJlQZLcljLVha+NyWroz2gsy8mBAtFSj9JesXcP+/D+DYG8l+iaYC/4u5QO3+D0l87Wz/n
ugGJtpub+rTuSf7OjH7uyMMRhxmqCBnamKYjxKO86Pih085gp4AKOkcCaoTx3OOZ7k0J/Kz1geIB
J0/6pXkucBm2W4aQwOiQMWuH6CYFXon0VMPySqgNTGjNTf3y2jqYz1Jdfc/HuNupR6j73KZl/u73
U4WN+nuQxp+hJxgFgeKmBDvncmU6TOUdxodJ275VpSg3EOkkOeFsZWyHrudNdytMyW4YwzMBiAib
JP0tJ9U3aHDE9ZygWUnArsa+VcGWQyTNCg7NVa/WEdXLbCpY1ehGtS2id42QKgdhPeAB8lrCta0G
a33ytppdbaoRci+0FSSfTRHtVFraNkH1hf4ktVm32+l2CgzSjXpoffrahE7hyPuOtClPw30Hg6Rg
PYK6ik9oZdfhJu+j+VTgtG+qszxiHI8CwCf+DGfJxtJ61/Rh5cvS3AvMjxAoV+Kls7DnPSP7Vu7r
VWW2RGbiEK47urDIDWnYxjDfgtW5KAS48/AvJgtLsq4gQ72VerseW6xPrbxVoufQ8XArlXKZ2uFD
DmpyPmi1o+AoK8p3iUg329meh7IQiHA5LMqk3QgpAGP5lg+NuSPZawDkh/jL9Fmu6+w7ourkF9W2
C6fviYQE3vGTo5uboeWuFAg2kxtaL+ZZ12FXwhuPGkZJp30t8X0bk6sH8s7w1V1rQfcIoetTIFhs
9/Xos4d2lcBYSpGpBCM1tgnpp3fbIjqUUbjtQU4OCpJb0AhYB71i3A8MG4P/ODqz7jhxNYr+ItZC
gBheU6Pt8jzE9gsrthMBYkaA4Nf3ph9u39VD4kpVIX3DOftIc/aX8egoaE2yORUQAiqT3NHV4M+6
Uk53t/3tBCh1agtShGdWHPmdHNN7w06+t+uhjB2GfPZqKAY0QuZ6ZQUYM/XsQOETGX8EqkQUqQh3
BtR+qcSD1wPWuc+a6zI7pv4d8cn8NQuu4D9M44PX0EYzZzF3ZIH2YI/y/Lu16PPAnS/Jz+D/7rc2
svrTOKcofW/d10g+4q0R2YvNBUNggBbppWf+3XdfOeMopSeG7Ay2wg/Th/uS4cHykHGOZbAmO+Hs
IkgdSSbgrLLAhJSFDdgVOCiSB/yzY3I9c7Cr/HP0HzZ4vUyZobjXAS6vqX7bJpsqeUroF3zQGnZ4
mMz2ggImox3Jq0MP/iz6ozhsDbNzNuw02NlIziEsEz9/NLjHqIrMgr79lvQsPPnUQZeM4AkFODvo
QBDr4+B88kPIXsje4vql5eJp8dtGxOyaXcIlGQwJYvJLtTxG3WF0zyvtLJWvIWE76N+0OPNxDOW1
k94L9acP/nk+8vKXKPjTBc+hT+8KvddFues/e/kP3/dKQbz+rMBaqug3TDd8R+uAZuxyzDeS3G0D
lLDL8j2I/tEyLWM2Hx6RjWOCcVkRa31nUXnJDPo4g4IaA4MTkcYytuT+8YAnzq9whEuIH8VA4TAR
tHWs2TOpumv5XoRMkP7xB2EElDiMY6+91wl0pMc1Ft865UvD7DieMITk+OJmkM3D5o9+Hwgb9SiQ
uKy7bdbGVFiuXz4gzJaJGpE9ATE+TvwZacRo7IsqhcQp7XdfRWY5lvU+a8JDSRBPz3oudEoyqpND
+mB9FnI6OefLiBkPTThvLrpSEhd4itjnWFOfZFoeC7M5Z/tjyPw6nugXliukHySisSAmm0Pj4PXT
d1DLpD6AhK2BFKtrsMmWCXta+GiRzE6FBGhge0+e5vhvVnEpumzDIO8EjJKlsiydXnn7i2OOuG0k
Pqs5i/LR8V7TomJH8acq/rreuxhpKB5Se0W2bnIsOCri8K6IP1sJHEh9B8tDXN3jO2GFSCG/tlCJ
868N7eZhaRtv7fhQs4NZWF/932/TycXVh8p/zeKtBva30i1NcBDK7q1WuL7fKaOq+Ee5v0MPnsir
5qgWz+PEFsbg6Q8rWiSk5vNbGF0iPoYsHW5C56c0xAm/ZfpxpW0mKGP1X3k64vgmcx7z9UXBpmaA
Unp/NEsHtb6rBvsrnGq2+pw0uyKUOy5UZuZsnp13wqAQoz9nFe4mB0rIu2UpGyPs43FM/oyNe1y1
wMP10qOT6cu/lnSWSXDo5v9kJVn8sfpeHIycOycgqIoZaVu+oIM3KF5k+FmUvLRVAdEkz4qh7PhX
RxDukXawzsTugph+n5tyzw7v2ITJ02LK0/ZVGrPusDHIjDgoao1t9DbE7VkqNIwWwpeYyIMFmqRR
nyKM9Q6rlx2YKmGWybDxYP/z6kPSeleJQ+ogel4bcqWKcb/I9Dpj2pTOwY3V7SFkn9o6AM3IQQ0T
RpLBfCy4gmeIuEFhSQLhnw2bDf9adO7trOZHyzaulDwsmJ8rEjxtpq/omUkvIstpillZP6uC83IN
7vKgPQvkG06Kap4SIxLZMXarI6+azPH62PTUynN3qovwsMYlwhfx0eawTjpLcDjku/i0zPJO9Xi1
mowNyCaAYCWjXhVUi1gj1GPsO6P+oDzYt6o4mO5ZZppURlLtMjQ3+TFb2fJhV04lCjsEviUNtOs6
0Ab10eOPUFiecD+96er7PK4vWKBBjnTOMVyTN37pDN2TUFE8p+FudVEFeHBBPIhYnYZ9TcwVpBAZ
QIUDhFABZFo99MCWAxh5ZMnCqJlZtWHBacsD3KLdABdMbqNn0+0bShxqs8xcLAkwRT3fmXw9VKg8
6gLynWL7P4n9bJbDPKfXDhMgtLkCuFTPz7NzdM5BeMpyPMVLBNSTFbvv3o/M0ta0OiS7nvySIA0O
TrwcloR8dbrsEEglDc5BtvN5mbG9oMgwSX6cQEe6SF3zyEO8tOLCuQ1DlOvsvhtQb8rEp45JECOL
JX4tRHFddfGZvmR0m300Ev3mRO/DkOxdBpPU6fyPoAq+JsXZrsN1FpP/uVudS0hDF1JWaZaPCzOQ
BPCPSy2pCE7/OzMJClCczJtF+Z+jf7stUydt9zO+WB2xH8KomOTY4aavDiZNew+ZNmYH54e7ZltR
6xFhMftdItoy/R51BBR/5iz3F5yi0XgfjL9DtkRNejWET1p+B87nRM+vXaoZ8djr5wLvLub8Gyn0
0X/M1K1qNFvCdeI1DXetdF7yor9iPtMcNEnU9ZDfbq1h2677BL+OJSSlefIBykzHsrifQCqU+Ydn
X3rxFZW3/vRX1meb/3adY+G/xCR41iftPvT9dxVfbWP3pZmvXDo537kU8x6EeSreUojB3aMc9aEi
WUV035qdWW4Q3MV/RnHZTEcKXDoKUDf+qmcU4U8JGw2JyjANNsmJ2pmxOSQRoesfmS93M6M8zW5u
lt/u5s3EwHQMqvE6d/DN5RSUb4n7Ojhix/8BvIcVIU9BgmYJW4J87Go8iNVNKMheQB1HGxhCn6Qk
CQUOQXcgvIik8J4IY7Zg24+pKswT0cJ6MqHB2Cbe5zxHf+5P5Kw/+8nDUsDYp7g0wL5xILKBQIrl
htXPyG5c+MOV4Qh1tGQ1nx9LtpETXiPnbhBo/GZzrXpSWArYBkoxwIW7DyuygYzRe2bf498LLOuw
8LXmPhySkf37cBL1erKJf5itizbVHtt2eHb8z5RjOmLwCqY8T+adnxSov4ZT0vnHKUz3fpofhQn2
k46PU9uhyf70F9oSuDhJcjfkr6mX/VqTh7KJkOpHUD7tscd74MYph6qP76H8NiOGN83LZ5VnB+pA
0OrBTJgPsdTlfaODB0bD7lLyhm+lBnYPMvbmhOAUVMQdMlI2ueAmYdWTTUJjXaNzqbLlVKUM7dVH
jdypQFahgt8eWmFUVh3pZ2vXnBeTgEeRB6vhM6G2yFfyHRdLYDvie8yubUe2GYka5PRWHqKtGsM6
m6uGNXzC8Ti5TKYNKpR/lgp0JvVoO08KuNWW3S/+t23N3k8Lt/CbYUNUx6xZ5HoYlnRn24HYP4yU
vDiD2WIkY7Jk65yjaPFuvJJHmfLa2WUe/4Crjlb0pPO3tkD9hpGD8s44N9METuinZUPWeBhvqn+e
ofQWH+s4Ep6k9ijNtoFqe5z66FdAB75aouuc/NxG64E7i1ygi4HbHZI02qrx0s/xTTxgsfDGU05w
xlKBDg1awXKDPUx5mXRGEtQ4cQms9yDnPpCCVEyd5eJdN6K+9aLhPueF0xH3Bb1eJIeHMgj+LFV3
2wIFW8V9IGDDRDwav7wOX8R20cvSOa4j18zAqKS3d+U8ntqRXKVS3Kkke+4m8bY5j/wckaNX5Ddx
yUPhtthCiKj37rYnQBTeeVrcH/K7b9NGgTOLz7278KAZGF8hmLX8LhRQ75ruel7DhzW4TZPsa9XN
c8pgqnKG38zrmDw3kPgNSIl0/AHZmJnhuWwCFBQA5/ipjli+t8HgaMY7ncBXKjZeQH+niK8uX5MR
yFaCbrl8rZLiEGGL0oV9G5sBzAnVyvxeAm0ZnOCqXNiRo4hCVoW5UC/HRg33XtYiUi+HGx6gyyRC
dCYBZxqSZCk+BEKMzWbg9B9uxO5KzpBu1xvR6isGqSiwEK0n/UMe0mtKbrCl7297GtG8IMsuLN+n
oEecofyfIe6OUqnfgZJvqZifUnZxiftCAMBTyZu0OKC2EuZpv/KTF3KuxDSPBLx+z2gaTMCUrAxv
5IIPrNAnt+dVN/2dFNv3gLKzFi9NghhGLK+JQ5yL9Wib2rz8Ha3FKQ6ojMPg36yaK7fsjmLOj/2c
PtkmeuPHPutA3fkoolSHWHBGu+mUsOoqiv0wnO+TBJveSCnPxuuxzwdOHVS/CsNh30JeRMqd+d/Z
QHJYT25Q5FzaMj7G7SMM/31MHoTmYSvYcw7dcImgYtGpb1uz9kmhHl/Yovljh5f4yV/tw1pgFcPO
5/SoyDe8aUaYPAIihvFFCeyEFeXEDSe8/LaZ1nekcNTnyy3ffLSJ7y5255LxJmvLw0KK/Chp5tbo
WSOgcL0CnKu+xUd9jAEqhvVzpaoTznJHLe8GkUKRBUc0rix6yZVP+5eVMf6oiL70vMuik1tpmMSN
TImbm3QlMHyGYQpdMQQrGlqEPz7HYud/rTRzAnNWOrv/erc8iFmei8m/WbT/Wir3KEd51bZsPclo
BfSP8uBY5epFGHOHDuKfaoK9n5krAzc+mo8TX7eJCHUY7aXJrjqUIhnarIJ0Me2Vx1War8zExzl6
QuK3n7ryrqe2yZvLktQsiFh4MJWFWX4VYeVapGIcWj00E9kEXfq62NrZU5Dcz+FFJILI+Bzwj6Bp
Y3rlhiMlM1nS6KJ9W93FxfBomzMxsnAkbercVTWQUB9Bylcc27PP87tWOA2Bb+RsjWOicTWXfb0i
cVnFpZuxxY0uQl55gw/7txyjf/ZfRLCpFzOPCm7ZjAroF0z4dkF838/h07LZN438u03XPJ3eeOwX
uqx76Nbo4qbuXeMuWDGXk7GAuEKSsZvpYRMPdHRVs7PChK4f4hq6Xg2SKoidox8OZ9EOD2oGyoA5
WySlOdKM/BoABgiVAimMoDL6RwOaQCzTDTjhMVr3UxD/bnqsoCn7m0YPO2YSKN/WQ3xX18iuY+pV
hTkB34oO0EWZ9jlBqZZXqA3QFvrvcuqPlswDbivWfUW40/F4PbGDhmEvFg22JiH0HBeHTtiIj+nT
2NFFFOO876rlYlkJkfj+pzPkxA03cV2dZTJcfDtdlT50ZmaWkywufYY0cyTMPb7tLB69i8jQJ9Xs
r2ZJQE57ZRyovlw6To7qJ2SOb7wdeeoVvr6GS5DMg5Z1gRnNXfpWIlgslu+xrY7tkuxAyfnWnKu1
OWq0U0seEHUVwxbwwUx4u6kPj647HVvw643kg6/YdaXDyQ0QvzR2X0Hgr+yJZvJqIHXXMOMPifke
6MjxYV46gqlcurIOw0KjPyLQiQMGIDCm8WcXQ3F/d4qGTgpthECRrLI9H/ExL0Omf9U+3YyTKP66
wYBb+LBkM6R7oucT/HoGSu0CZnyrulsGmyRHzTSikqmC3IgLuOpy5iT+JllDhN39MT2qLORbOU2t
TzprnePYaGE7rozB2MznGGwFzVFFfvWa4aCeiuPvyIer43JhmwTmTYd1EPkqIklqBiJTvqf+UrPo
jrPPpfga1vdpGxFVYAxDjD7w/Phj/qmdcd9Q5HJ14dJr2Dc2x9jH1hneuKyh8j5mPsPA3ZWos1+8
PDs74tELSerrcwNNmwIx8wUpO6NH7nO1hQ0S0dCMKz6EhA5MBLC+WqedruoBR1+SIwOSIxDrENa+
bd6jPs72gU+9nv2u1vDLL8xHCRJmL9x8H60Yfo3X8fML9el7BaVXLe7znoyfKNYoSmP4J7PDqwV8
5GnEHEPgPYYdkLMqZljTAJrr+CM0WlIGRgiya1dDoqnaO9GZhwESpOpyRLtjHR2NuTgpV5gX2HgX
Vag8HQJVp3XbqpR8ybIAXsqax+2xJn7EL4V3zsGdJF3LqSYQfccaHWYR1AX7YspOK0V2Drl8SEOl
mITwmypN3CLSKhvOEaNtvR+idLg0mAu9KCC5EyuzEwVf3RyBarUEOabli4jIrHD0+A20bz+V4VEL
7xB7mJUZMO1iGoQ6RzYQ/oTTBgfJ8wtP0kZBDgHatunZy+BxUf9ibSaTPk4Qw+afJqrvdeu86EAC
2lH0/M0lm82lkN25nFuq6BAhwbAulxj/VlZOV7yx4lhU1DyBfYhN9FzUKYQOL51A0RXPSZY9RqI6
6Aqv/hr6tOrGZV2COADPP6BJhICzg5xBxITF2Q09SvBAHsIPUXl0pfA0ewLHRmfi20qDwzKg7F0C
N2aPsbUnM1SB21/qumBlGgEoUJY7xEXUK4v4uh9Zq2bts2flPz98JJEDOKMjif5RD6sLd7wIf0/E
2HohdH9eefFsvAoek/1jKyIT2CQ3pzqAjOZnfElU9+IXLTYUaU9BycPlD/ONE03+KalvclNUN9WY
nuKIMXIV0WOp0p3PtlKXrgW9kucpsvF9zL25swrOZ+ECxa9LAsHWsjyKJQP0kfuA39PpYHp8ijGT
6p2/BOOp5ynqtsQj2X+pMdIHla2bBr06a7nRa6A/Wm9d98uKRzPcVE7kcokxn4+mduwhbu3P3FXf
xiOSIxQDLTpTfI8xvVu89qR+X5VrTCBX6f9NwVJ2IcvqMWVn6w/VtdshEouYH3Zxdyt0x1J9hIab
awBdOjLQwnBSxCwEdv4bJfSPMg0OFr0ibxB/6hmJ9tzui5rZW6/k99C286EHCelK3qYRvtYMqUSs
ZC5WxFMMVenBvdFoRxP272HxgTv5ZY1GD6N6Rf9EEJq7suZeRPohEQI0q/ruKxSt2ieprkC8nVTV
ezsV4dnP00vdsEgLgWd1C+DFPgrPKSuW/VTT0PlB8OxCmGPXdxJki7YRYH3GaOu5Ne5flBtr+dKt
CIcWBX7R5qtPPbzexTMznWGacdcKaiEihar8jyxhtM7py+TBzM1Yb4oGkeUk1MFmhHo4PPeBCb8K
b7opepII6lUSpYhxwuv+zWn6bxHMAyx1Qd4inus0bSnKgVrlsJKju4FWax+5yPET9zNl2mMtkp7C
8/bBsqmpPYzLuZ9cdz64c+FEHwncvAkizRA865hmwpfpX86aiguLQcXwJPGaiGn5EX7ngDYhXhBq
lheBiuACK1N3ZSNSUpMkr/PAk1HbzyLEZlys5MKKILpt2hfNeCosJoHkm48jiBj/OaeGqvhXHIU7
v1GA+F2ihZ2ekDXh1OlFYVPzIcrFG4ttbSpWPuX8PiXdQQKzSiuHhg3t9Kg8KpvG4L2dWjQVQ0e1
8JTo5iYKAF0PxHAXOgdlM6GeTZsILdJ8tHXAQnMpAE+s/sXG0C28NruXwUfugwNIU5Cj6abrjomN
gJBQgKIWAe9GBwEjiuyT8duLH3juvlsJM2W7NURQbDxWwDFNf1l2v1nT3ldxAxQ4da48kNrJGNw0
vOOcnMychjJ9nvjywPyEyur4ODjk0O3XaG9TKvjQYX9W57eeE6xEqjx2/78TXVAcvN6/1iNzo6En
LG00iDyk89Ahqyspu5if4lkYK+xdlt4miuWIHvSpY8ZQIp7BwjYS9CLxHs4d3vetEtJGviUD4s5k
uhKqxXeK/L1XTL1Eb55Kgdln8ChWqn6FyQSuB9GVCJqPIFNs0azCVKdz2qge6hehQ8tqrvx88Pe1
w8ne4aqTS0oiNqMXp0Z6M8efxYBI0bo1q3oZdGhAbqeVQBAvThjLOxDnkCCrCReiC617ex8Jod+H
qMCGsH8a0PvAWWKzFCTNe532bMF8BnTZQx+5f1kOPMd9T8BiciTaF/F+MlfoQXHRhSGneyRQDqaR
OudscpqBHDJdEe2Q9+M1zyVmxQxD2rARdawHBQMu4FLUqJunJN6jAHgtXXMRRoItIhKEs/o6QPxL
s/Ze85iyHdO7LCfrox3c/uC6xAyb/EdOpBYsXkfPB46X7Vu365kXd44888SxKbN81VMLhnxi718W
irUDhiavcQ6Njvj3gUDDh+6tW4gzSvpvZLVMVgc4jhpSbtbot8ljSuuEeAwl/VOkUiS9zIYmHh9m
NE9BWZf7CfMrBXizm2eMRUkxKrYR4hmMaBPl7k72SUlAMXPFmmxaFIsoqQsG9Z3XEm8pEgAS63TA
Y7iklbs344+sU4rAYHqXnFLdAMdmZM8j++C5RuQ/+TWg8mUKD4tpYCHEj8pGW8D4Cm1gYltdItnI
Bve98KmMAjFrhNAo80YUtdTd68GrzTvGOR0UUB9C9ei3Q8BBhnxJZ9FNOLL9TVmNjavud3xJMWVP
d4XLSNuTEt+2J8FsldfEMGA2ZKE1OcOt9eRPurJ/mORfZxlc9q2W6X/JmCwI5bktr6oZgrwZvlsH
gcqabIx9OpXRfUf8urIHlEl5csL4NwUD1Licb2JQEZbr5K9CLwnDPeRMS5vc5f1j6XZbBghgqGzE
NzRP9qWFPRBoNt24yIkd8op197QaXeL5TLERBshoZZ69ythX59BnZplPSXgqhpKl1oQHIumCq5Qr
9eJAjSur4sOv5cPSu8Rddz/ZwJXpaI/fw3zlTSv5pq1QR/LXthbLpa8fVJPyabjMaUYLWy2KIUrR
sk6qwVzlKSIysUm4OQuRtc6ZB4LCtI0i1heugFg6jgNiM+OVAZsebmYveB3SChBPgLc3r916qxX5
3rCBL8ahxb9o8aQvzWdUbCGMFXsGDw8FxF3G6a568r32N3uXJaSccwo4PFMvGSimj2Xsp7gGxIuX
Mu/stL3LpphYmdQPDtOsb3VvGFvF+b2nLV4s6i6Vs3co+wF4xjgSBMN8unU/yaLId03otTyXFlfV
3P9gXkQdu2I1clP/oKPMXKdl+Nga86eZNJM21HunAVnDNIZ0ZTZ8iCIkxHPTYIuiDUnKWJzSkQrO
ZdrWcqgHDRm+plDbbMMhfNXE2zUK+M4m+Zscs5/IN8vR7S+rxiI0Uij/Clkw0+EAmjKSJ5JhQDXS
TPbm1lnbe+tEuFt9He+9gkC2FLrIQIdYpBUzohlTkz8wYdAJGtzlOvQNiT0iYd4Su/fapYD3FbzV
mga6L1FHYg5M85rVnhrPpOHste9AchH0vaNHrPJc7Fpk2jth/S/rj6xJMRokK22mU/iHdpiuwbX/
8bIEo3XPCkrXCfNhLhSsQ4FP+2k2KVxP9kCgWhd4YPiSBui78yz+FQ8xlsB2rfaec6ij5X3Kvpyu
+qid7sMUDAvSBCdLkw/vcaYwtxk+fjUEr0K+FDV0b2ivxAVGnEezOQjt/VspXXmMuREKp99lpJ0a
C8NQGz9BSlOdyrw5V8MA6RCXAdbPxsED5ybiuJAljeXx15BB30hv27mH2wqbc/v3c0OZiMyQ0I7L
vAXjmYBJuUaYtwctnSbQfIfWuSo2pUW2aZOzFLeO3Orrlalyuxncx2H4JHL9O0LD5K7xjZjK/TzK
Hr0axQjjlf04EWEZN1TIyyyerWJBToo7s4PvQMYCuBavrkq+wsoSS7gQSpnlSIAYSMLFINo230pe
5ogsmcgdiMT9EPufKCm/2rV7Dt3xWDBf2pXzo+NPmzpyAA3Y/K4tCIOMvdagVmQD5dYHWgzSviCv
28BMyc1pBNyAumSYwU1WBU6ScD4mCpbHkjvEho8sYCNQS6N3IcltBlHZFbR+2UQL7WWsi4fCQFsT
SE2CK69oI5wodXWoHd7eqMDXrOPgLBxukXn2LOmz6hyPMYJr18cnFcfHtcUZh+jr3Vb1V9Ywb1p7
liRIJn/HzYDlLDg5tiDsM05YeTBzzOv0/P9/Z3J1IOb5qancF195L2wwvjGo34ySytrzaQur+v8u
6ZxlNW8zu8hpy3f3YFS6xT81hvdD91wwKABQw5dsWaf3zln/1j6qGBeLYqpf7UzvE/TmtfFxdNeU
ZcPKLkg/el1AOmD52ZDsGHfNPllhAtRMCMZKoilJ5MlAlK343X+F20/2HehQLrfJwjaEcIyVYdFG
WtF63wqH/tabT7FDzIDvY8ErEjQHrstpxa9iXvU1ZMF3hZo1z7P3rEog1z7LGR9nEJbhPpHI7poc
92SLzJCLi+Uvy06Ogn6M1b7Lhs8Qe1md4R/ufGSZWTh9z63zOiRFdmp+j2lhyV674AX4E2YrLeYA
pKVjbZA1jKBUNsNUTPRfUjy8TTXj5fQ+zNDf6FnPGgEkEicdUP7txhFrJwCNm2Ca1AHAK1igKCAg
3m1I7r1gJ/w7mewxD9xro0fM3RQwjYRW4I1DgBMZ0ZC2iTpUIVdLdjAhqZcRZoQ2Tc5dQuPSznF1
kJKLO9q+Uka+4Nu999J52FcTn1kSm1d/QkC2Rt+uIz22WxDHOavk8mkUXlKJXW+nDD+S26cEBVXd
+ZrmchlFddPN5r1KXisVXOu63pXo1Jaw4LazJWNATOENO9CybpbD2tGJl7b9N/bRu1DnPvUfeEU3
WmFQtCHCNgjFzK/zY7NYSo+REc2sxV+fNNLUsN9bk+Y6T5ZtCgkOzZmisx8hjtIz1PSVYnD0ld1H
KUWyP1FsZyplH2X3HVzTIArf+zmApuoHzZ4bybLe99hjcnWx1+PMHaZl5/OSmA8rdSCK/kW6DDHZ
db4qaD5EoSzsOTYlnyzfTcxwpLfNzH66T3bVlPONN4uz7+jZ11akyBfmH8/hrOsVzZBdl3PYgnzs
I75tY0vnH4SsOMfsRpbUHjaPu1/KLVv+9FsFJo5t5ry5CXVgnbW0MsI/GzlvlA5UHSnxNKxmih2T
ZZzLovm39og5qkrQzMvhJdTIiRAMnBvr3yYc6jgmeWe6lHcu9EusftVhJb4FhOgMobONGZyXYHwq
JqJdl8enFgambXFOlfJooTn4mftQBwjF29SBl2QJqxwNnJQWlmzrsnsxcjnYnrRYakGR14coa1OE
hZ/l8LpKyn6tfRxzHtADH8sqblCeNckOta6A6g9QNOq+QbDAM90GzbWwhDwbhfbIGaIrWuu9qvg6
lgGzkLmAV5QpJkazYVvEKA5PxIZ8UzECxnqZ32Iviq5bmv2oYD7NiLxYUbqGWOmHsS5uh8l5Mpxj
J227P37Huk1E/L4yHJsbyzp/KHw+L7ehYhXLs4qa5iqx0U03NpvA+r5u3Og6Z4G5k424WTLOqjZT
/Zn68Oz0ZEKrmiGvmzq0CqRAlQo6rVyC6LgOHF9+aT8SF21rGHXZr6SJYwb42NAQ/h5kweORe9CO
mxF2x8w3k5WXew/voNjbGsNZnxBh0cw/a0upZ9LuYXQwNWnWmk1M1mND3Eyt0ePloxmug1E+xsvU
PNeI0Vjij6yw7uh1IOu74JDTDJeHOXHiLwe3JlRsbT+YbVFm+TEzG0r0ZcXm6Zb4GbnwiS7sf6G4
4RNtnxlDxfSz8YdMxZ1c+FWZFDTKfbRrECnssM+cGUniaD1OGaEZ1u1GZCUMi9bWouOSpFpqGnSb
ZWdPhgD6hPsxZL6DsmC8XtP+b71pF4qrqKDTrEtQv1G+gTpnqiT/V9p4VDNLCpWgnQ4pT6Wvr3TI
38ceLHGYHP0BPT/nF1minQ5+C5Sao8Nj5uZyYV87/mOes6LhAvvIUVsjik6qiyFbN57FsWqbs6n8
n7VZiQWsOOET56B09ORWpLgEdkM1Zu73bAAlNbN/OwvkvqL+m6p23lkLH9nHdOgBepQiZ/GzIIbN
6Ig70ZRk3banVsZIY/XA0rPOb0owIGCUcdS0UfQiZdOddGD3cErUeaBCRjCS/NM8aYdVffhFX5/V
pLeXTJtMq/XYKp/V6BwUp8b45IMT8IC0y/H2Q1aRU+s71dkPEbt1xpa7FgBbzNiYZF9K5SX+xlhV
TwJqTlx+860CEbZOnP31ultUAHxeYoJTdHtinlHcDxUP/cDh0g8o+HmyiQKa8HtYGmZHWpS2NCsw
rNG4pRXoDs005VfcU8P49UIgQKYHbN/tMdXm0x3pjfIpe1uzqT/nxHJJZidDxJA2T9vbCh9d1iGT
VSuygmVZ5t3ckZijnZfSMr2Jh84/c/ewDxT1QREd3lfFepsHAte8Wq/hvRxwU5CLWiffRfxmOwjU
oYt2o1X6QeXTS7XEUKwaj/ULat464lxa602eWVZ/WtHfTjkbGVHxtem8AhxK/ZiVaNq9ZLPSZ/6r
CYuT9Ze3sQ6/K0G/lGoUmYFlZw+LaSSsZi74YrIDqVawdZJlboZkAPXTPzeFlF75JLBESDqSxG5W
uzHfFyzqTir54Mg0O0HrhZWG4dRY610S9x/Scn/7kqN+EOF7Zlxx00Xo8bwBxXzu/eGuOtoAgKcM
YAjorEVLhWSudLKPTlF56enox0Ozb5L9LJFPhrSxTU+hTThuzE2WzMTfZNC3FHBFp2dfkMXA27e7
BUfMMWCNTxLqTV6Oy3mlC9vxX1/JGhFmxXkC20P+Q4ZYToBY5holuDXol5fXLkzHU8Gz+iseuyst
U2aBCd0vbsmHOgpfRRmag1w1O8csOGQKbszoEL4aIVw3ai0OCXwOm6XgH8OA7Z4an3SJChULhm0W
qJjRj/UZwQ5Jc+wlpo1FpS82kyQtlVw0wZj9bb1BMq90rmeVEkNfYJAh1jDrU27rheGHtkRvelTW
0Opp5fqRsWPy5FW0pakpefczlD5TuHSnzl7SJJq50V0Q+EFMEFsVH8Zu2+L1ZXpaVgZnS42nItZV
d07dw9Qst0uCp6+pg6vQG+crQCf3k/tm1poU9KlGiN9wgWDGYgQQNUdQQbLlieoJ6vyPsTNbbhzJ
su2vpMXz9WrAMTjQ1llmV5ypWQopJL3ANIVjnuevvwtUdkVmWt22fggZB4hkUCT8+Dl7r90QTgXy
4H0EYFul1U8GjPHG0mLvDBIGsE9vlf2QvWfvgDObZnEUObeqgbxQYgLAX4+ecroO7co9oqLsD/NU
f8aoPmCZpmI9DeztQvOBDmyNwrLljEAt3LcOWYbGOpgiEi/ccFMOLfp1cogtoQKOSW/mou23Ecpu
Bbip9Xk/EY8RaTHkGys0f2RhmW+YOgrl+gT5NXcjEWsNhBlSMUjGVqhQ57T9jKh6jqbqbwUpHes6
9Z+SIHjTTR1fWC1ZEVqFwSESJQQUhHKpTSAafjpUfAVn+FDS+3RNvZ3TgtZQzwa9Sd/RLoAnlRJ8
gz1We9fzP5LBPcR8HTkvNdcDWTWdkYLzFOjoGXGodeefZzbPIT3nPPSgmjhTZDFhVECPhAH+ba7F
JsyS794kgdVPIKmL8L3ukfXlSQ92jG97ajg+EPHx4NbnoT3om3HGnT1TzSLES1mnyAnSCfNmjRMm
K/JrezCy9RjSuAzwAxzrscU/yAom6WRh5ZuAJqBeG2Ak7FQP1Lst7b3y+mztoOBKbfgPUgZAh3Ka
1PQmXAWl1S1rTKUMRHFEJc+uSRFhd3JYu6oZt1ZWPNXv0ezvtIWHpcGl2/flJpvuZj+KNh7C8rXk
3fQSmAo6Ii9O59F6LpEvsSC/8r1/JTgsoaoePyfbJr9J4A+amS/7pigvQkGRKiBCJAyAEjlf5bVa
t+916lhbx22+23F+MePvnDtG69iZmA+SLGa/mdhEN16TQOUW4900X3oN+8WimoHfpYiZRvTWJgDG
QpvWvc+u3g4JdXBi5yLp2GBG9nDZCoi41iLJnhxk1GwrWzKeqRU7JG20MJVcLdwQIT+ypbONUQ/M
TvoW4wZH7ACOjoV/UR6jFA3RZvotXZg8Rn7VuJa7Z6cR+ri7/Kaaj5zl97FipEp/lI6Yk9820rqs
Zovyc0CJsexhUhSYWOTYyheVnNchLFXbHG/wXj3bjio4B4Z4y50S8l2NZnCA7e7zxhRNf8gCc+I7
fZN2SN5ngYGmDWy4qQEy9RaY6SITM+I6ABY4bqvEbRGQhkc0ruCcg4KGuunhGhhqcO8ouH1NWI+N
5L0LeN8yM8lxytcwQ2MT9CIkwcTh9IBijjCaqGi2cc3pY5gbOhNexukiYP6Jz25r1einqoqOZxtS
iMKmRfjJNrocB/IDUYkps9a7qWwfkgpCE3bPfp3VXBoa+VAzNwmbJt/0Kr8SAOPWdbypkKitkVVH
iC1YjiI/ay6McEv+sL7ooUtz5qpRNHZQ0mpaOyLalZqzj+9mwz4O22u7V5ymchflpOt9D3SGiL2l
NdJVYFumerxIpJr3rsFwFyeyOPv223/887/+4338T/1Z3BQpg8a8+ed/cf0dM2EdaWSHf736z91n
cfWafTan3/rXUV8P8q+r/NIfD7p+bV//cmXDAtBOt90n1KnPpkvb0+Pz9MuR/9s7f/s8Pcr3qfz8
/dv7silYHk1HRf7tj7sOH79/80//u6//3PLof9y1vPzfv/3fXBfp698O/3xt2t+/SfsfhodC3vM9
EIPKNHig4XO5xzT/4brKUL7PTOCPe1ih2vD3b8L+h6WkQwvSdQxD2rZpf/utKbrTfab3D4PZ3p9/
77//239513/9FX7LO3RpUd42v3+zlfXtt/Lrr7P8vzywzgbPoTzDtm0kDL7i/vfXuyjXHG7+nym3
7W6Kva1yqGybyW62ky+R9QoC+hhawQK0PejiJeblyU9fUstGgVLz5S6t6dzJGnRknTWv2imEqz5X
2XnZsfKVdGxPN51+jMYMrYv+FSHUNkW1SBMiWZemdDM0ybGwmvAc3+vnOIhh4wkbQJQ7BwjCI3T3
qgEfVLnf3SDqcI3+948MfSFCWn/JVYzKo13m1BzaKVH9fl3uBxjtXxergROFX4/4I3I4hVXfTccB
/e9GROk7ojXnaHudcwx9psWRceOIVp0NuHYgWaoKoRL4/zBmsNMrRnlx31pnrhE6KxPfdcjAjxcL
tZvQ64hNSHPZ9uBWhgQqbIH+BXLTZEH4U7D8e3j7Rp1dTwYQt2ARzKNsQ0bSE6Gc2m8ySh5bTXBM
nRcOAWHjjRcar3SGr6sBr0cMxKOVj3XMVpE22YAmMzuIkjwP3yxeEocOiQ4of8wA9plyE8DMI73t
gVzdGCg8UFtgaimiPquAu6zt9Iqpz1YPzD1j48nqp2GjPRI29UWr1F1TAtp/m1SGz9APH/iC3/nZ
uBiY2f0ImV8FJd2EZBwXxgsq/HJy33Kv71GFFRA0lv6ZAEaj6ZKPbTqshYfqgukyLvouyekV6rcs
o928VERVglLHszsauyMNthkn3VyEOdao6jbQbkGEXgN/CbStG88bIyLkKJmxi4b5g3CrY0Hva2VO
0dkM1VuZ0c/eRgmhFwxXoXmnMQaAe/SyR7sxXqMhhDaXPVRO/9RpjSfL569jjZeuMA4++Id+nG6k
GxM4m9IkGSyCFamJrlG8oudMPuMxf1WVdxmMxsXo2o+GMujk8790/fliCvIQcxQdoHKED4860Jf1
p/DEhRobcU55SVByvfJsspSLBMskTdEtwK/L3kGo3aGrSIsER2+9pgyhkQabOaM2xZrUYq1wULnr
TF1JpEIYkmCz4khtgyXIk/HdKje8F9cAaYciCS/6xq+Gt8pNb6d8xhRdTOZ69kEaTql/bhATPQ9p
ucP+Es6SN4sZxYZMrjgOcep789O8sLonDsDe1xUzH/TcAKhROOkxSbNwjVW3BJk9J+740BvgQ/jg
gQBIgO4zlPJ6QJlN3szf2TPQw0JyxyDklu22RWwwcidln4cDa2aO0gPNnbLe4i6/iA13uPJsoCMB
vflzXfGjdolVLozuNpAkUk2hOIYpyHo78shC6PUbYRrzVpWRPuipwoTyvQvhDkapeAwkHha0uzgN
6QQy6d2Grke/hHQcmcD3dYxOrAKbxryFTPSgjXtTx6jpJgw6k/fiRLa89xN37U0pldAY7A1yg/kW
ssGGLoj/SL9NtL7W41IPRNHQ7+wxHo8NURlOl4Yba2myJXVSssFFBR/65Q+kDMzCHQmb241Ik+e1
nwUGTZxp6Nju+ciMDGM4RyCCXVnKywnkwZVhBvdOF6cH6V3T0L83A0hx7DGwaCR1fT3UEbGgpBsZ
QR7t5ZA+t5XdHrRKP8ouPtDhsI5+rfBsKZx4uUXLWY84RHPClv0ozTZ9Z+LMw6op89h7jiqxT/Ih
oeU4EHaaAxV2wrbctfZYbz2+mRFvAh9kvNNeHO6VlA/KIz8mZPOBRGLfWwJ368QJN5jG8LwvzJ9R
QtPONMaffggHNbBn50Bfq7qZvaVVGvfHtrsJ8cuHQu7Hks6zJxzCQtfFlHpX6ZSIK6MldUv8FGIq
r5R7HpVyKwPajDBV1aHtwTvVaW9cN5EHU7yA5B0M4xbZRw1NjSbcnAbVpw/CtvKd92yi1YchT9yq
POhp9SZ3pilwgNdwO8pSf8d3Mt4F4jxDA/7qN7O1aQ0+7iZlIrpgySzOkUQtNfVLYzP/SETC1kMa
6WNEEW0JoDNxZSBKG4hu8yw0qoVfgpmuC6QXXeW+MoC8JD7TYtw05htjtKDQ2+PzPAGf7UMsNmlm
HebCyvGxtbsoseQ1g2B2NWzY9hTs8b3XhtFVKpMrnxpvnZk2xSSLzOW4/Jg61kRvDqaN2Q3jma7w
3Awuho2hty4lFTB+8nIrI9SUeYjpwhxowXYQkztbVXtVtruycoLVnDly29FJwnAJK7Zk4aQlOiNY
7jtJQB3zJu1AEQ/mAM+ZycppRC/pjH3VnuZnJyH9aBontjurEAXXqpBM/P5UZP1Ry/y1dvlb6eJT
VZmWa9s+dZWJv+OvpYtkTY6BOV83kB/Wuhz1wWjlsxHw0iSaReUR7pZ7+CuG645nt5lLbCO/mTif
lK4EYJRvnTJ/9BNg1MATF3FaHTATmN89EyHYEABxapz6ZbSCXdLHj72r3v2O1jLn3U8GFd3l4HXg
m0LI32g5+QyPNe8MRnYSEiCx+Ws96fgmKucRSQoTSToh5aGPY+usVfN0py0x3TGzBoKvTFTCTjXu
zIgZj2la9ep/frNcw/T++naZhu1L23RcEMtMvhzzb5Ue7iB6J17/5muLtQRfQ6b926YYiJM0KPEC
hFtnLu81sYjMmstR3M5F8V0TlyJE9jo3OamYNlhOy8pRJEuyfmgAVG1MbwgxYl42NAFQkdkmZpCQ
LhnYGw2c1lTQNs0IOcxQBOusYkLkoY0TKrd2sVO/+0SeW45GRpWiZYcH1AE1b4i2l/d9SyBlgSSz
Ml452SDpreqHZKBE6OboHp6IsvUlfSS62TBjCquOdgq89qDDmzFhkWq78Y3Y+7QszxBUk7qgkKgP
odjWnCyUDNttIcNLD4TU7FbWATGCZch6K1u8CkqMH11mGUeEbQ9s1xj/VyOv31bNlnGbaOnV+dg5
ddz/KHtqiACA6+RGaz8oEuRaxk3Yp7s5SeuNHRPJGXThpexS9wyDC8OJuHwuup+G1dVr3mnsJwld
PP/OyzF2ucgziEQKHOfDYcq3ikuTcbAfHBuZ3cVddBFCqZDFEx3IyRnYJ/vDuZXa0VXhwpeOO2/a
9EEuTYiwcYTZhogM3SzYqHAsDWB0LTcuPwb6GkclgoPq0+qPO76OKeeWzTDmudMjTEVJwG/bdWSG
iInBvSHTcTeO8bSWiDpWaqpQ8FfLQ7pFikOxYWy8XDu9qK8XsVxNpcwv45zE7X+9jq+Lrk5vJtVA
YVoO+3q6MkPVMwmz55Ng4+c5PUdrcuqqauiopyN/PfTpGJ+O7zETsElPT3B6QV8X/dHFNOTqr//P
6XddxO/4T11vhXCrvLKC6rE1GV4UlSquenT9i6CrvPq62rT3zKCqw+na6fbTEaermbRvIp/i8dfx
vw5r/exqws96PN10+jFrBjKALMT5hLDlOCj5LE3cP0aLPqipxmIVMlE1Mv8yEELvx65DiNZHn41J
mwy9DWE2zmVEJ9S414yjN+YMqzxAtNsSVTn1CWlrbk6KhRj3RORtMAajPgAI43U14nsNa7HnA0zF
rEtkvy3qIi9iZlajSEUyIZ+yZT4kE+xWPg1JuFiTlXsbhIpYoC1Co5jPnXXmuWNrG/1yPuyoQPeO
yVLeoQNeleaY7oqe+OBU168Jg5O4ol3ZiMBex8wAiYfkAWjiFuVQrM20KbbM0FEVRcQ31D/SuH9w
7CxdExl1SxjJhay6n1kN8aD+0Qqz3UKNSailaXdp8jYiknPL1n5MJe78DOycqNJdYMRqNRgDngdo
0J6QcLXC7qaZcXexhzkrTKKWorF7a2t2pLHaUR/chFreGhYjQYTsCCV7j5afLX662d3kk3LlM0zj
LFNY69SEKCaj7H50Ua+UQ4CXacDykoQFciRnFzLgQIOPShkdKKeFDDKOyJ5VnSeUF/QF6crSuw+S
6UagyYshikunfIrCyDyfMVh3PUHWvXxy8vyyLS1GKRXE7nx4ECq67DJRr23DforwE22UQN+R0Pg6
EzDJRVbol6KyeYslM/AEQjjyJ6iNQW+9mbN/JXu9tendbmfmABvHejNC87oP+UL5cu3ZalzHbvlW
JaWPYwVXE8CnWxb6exdB3H1U4YpusucmHp9torgrxfxMNA6lbACATdWIIgs1omLVTAAayhpSisWd
q8v82S3g3lT4FSmAenvtLuPchMDkMyezNFNmXNDZZTsvZ8mA3PkxYPrW1+CCo8lkJhZ00FdCvib2
9Mhklj+Zn/2cZVvjmQgONWYyaXXhvm1rTaTcR2fReQYmD0aVnehCEteDejDtjFB0r90PWdM+j6na
JVp8Vxa4R5QssCvb0SRZZPosmxHlS4+IZyKEcIXcHxSBc1k20BeTKXKuXTGg7bP5otGkeKj6JS2B
RMB8IGPQBA5lVNEzS521bUZ9NzkmxOPBf5oDea0N+GFzAgInr5IcG0VDv73LMPfgz0JUxFCCJqQP
gj7yw21nYMrprOQYjCylUTHcWGb+0ptefu1F7hr73IuS12Vl43LBV3QmsajTtzl3iuuctsrBUqhu
qNNRlAXNmgY5g0Z9sDGGU3kOwPwbGNIMG27RhMm9RjUh2GTSZntjm9QzKyoGqM+Efc81QqsktLtt
yOYEZed9keYfYce4fWwNZg5Zh1kLnTT9l5mVc+w/9GBRkiGRp6mOhlv10XGa+ZKWAdkY5Kf/tGve
m2HPEGxEFCfclRbeazABKR3tHiNKAVwtBQKX+P0FDFzgYHY+rssmOKawo49O3YKOWi6dfjSOJNrR
2ZuD6o9hJDDZeNZTWrnPTKiKc9pNwS4bmiNmbLIXO5P0Nrl0jUThgr6eZyY9YcnFr/tPF093nY48
XTod/nXk6fqvY75uPN3/6/Dk9ES/HuPr1/XwBh2t28SCyJ7Tj84zw3lVoIA/fl1Mpvkvd52OsmJM
Yqs//cL/cGueYco6+/sB/7vf/dPzZNpKDx1iPtPM8iPIS8w1y4ylayXly+l6Oec80+n+4XTr6eKv
47/u//uhvx7q/3/46Z7T0/390f7t9T89++nR/92v/7ptbNR2XCYysWfl4Ez4EaUJbIHTDOlPF82m
AQdwuhVJfIrydQa9DNuvNYf6OIrFLLNc6iqgeM3phxMVBmZtrp9uPN1tprZrAv/5y+9QiHPkr4NO
v1Oebjxd/PXAp0t/v/tPj/mn5/i3T3y6UU09xZs9mg6D/X+93NOlv9/49dBM3lY1uXTEOwF5uO/o
ba/MQj2pKW/WDg4kXFP13cj2aW3YTGksPDDRKAFuItbItWddpj3EnAXdFZZqExV2uFLououWDAkE
mGcNmD+aMYzT49WQEcBTG2/oHDaAbZaoEbZDsZrSre5eMnhXSlJaMhva6hawIcEGTEjwVs9YD1dz
LNYhJTSspZukgJRLK+B58Opx20pLsn+ev3uxvXMZGOGVaRD74iFFElUj32h/mo1sjp0Ir0LgSiPi
s22NatdQFBdpNcyryMPtAINp8p3y3ApI1uk0p02mjPHBDIqXgGGUFWTzyqhw9DmRXCYwmKhdi8FP
PVKhi4amztJsaULsBRrLStsCtiQFiWzAKtjE3rttVJxgVbVDxLHghtTPvreeigIjMZvCA7IMy5UR
E3l32pWBStYGnB+6xJLMknQfVJjofC+DdzzgefLSH7OZn/OwucWEPomwGd/akfOR9APCI4ZizWDx
n7ceczGbdEhrmEAl6tzMx9Xntd11JtNp6/v0DAZfHCFBgGhT5mdhzBdJLc5D13gv0NNsA9//tPzu
vQ2DG8SduBc1hjL8ZyJ0nQ3DXHw77M1aG+iBcNoMxLPBZG/BczHt3GC5UCwr/Yvr4yyVnQI3PrOE
OQZeIINAA681HEBX6JhRia1pk6OuUPbBKIyblrJpl+VOxu6gQVMFsvDojf1+QCd5Xuva2IGAvcbU
A1p6NpzziZRbCfGJihIKWmTtVGqxT2nilT2EBMj6aXDUKFiO9aQzVp7a2tDYZRrL3HtVl7iXG0vj
Oe/d6mzEOOV0WblLeRtlXch9Y9EuznpzTxzVsAR6AezNcgZnSTOi7vUiOAKajkkwThSlbjoiEIOp
gHL6w5gqgjYjPEkzwd8Z5eQZU1smAT+6rlgcCMa0TSzmqCqtvydR+zAWvXXEwLUtUxzr9Txi1Qox
+6bTbZIJAcFswmgRhaREDG9z2AGkETcqU+NFDiPTKxGxVc3sbgGX3M6yYJ1n047oAc8Gul++Tm1H
0iif+hie3K3dJWSwGpfpB1lkEdIFAxov7rSVzj4KYhXK2rX2YaOvtevcjYlmyM5qjrIdAnWQ0cO2
k/AqdWF9gXXZQxyokA+1OyNUwSpW9QJxaleF3yDfucY/XG6ULDfDlGQbOSmDiQkrUIb4uMNxZaSY
PCd4P2oobiTUddTDGAmEe40LcLiuUE+K7NKL5hJLcWLshdEYywfiuZf2zuzc80LTseDbWa/HOOfD
Rsl9ZpQhoIfOQj7nkwOvqPY2SCgxF7Ude97QCFZO4kOHoEtDCYKLMfXe3HSmWdTP9/3oHGyNhIAe
k7n2reIpTMPzyHrGezOivfEJaUVjn/VsKWaVUorBr5ntqD2Y1XVQOTFu0mk1OP688gysW0bntbtG
ztjfUs6qfgoLimhbNK9U8XxFScbCnJPh3KgCzjtzcJjQdPeSSYwsa3srDCqphMrXevO7uludHiUL
ZlI7Qj65DWD3kBMow72Y97Ox6eH5mzo0MEHW9o+0dpjm2bdZEAdXzkijGM9FtTbE0K8o3vqLlD9U
W3m41Xxyp1GabVwV1ps6hthTli1sPm1tJRp/PIjirKugOEz4FjYU7cyNZnc9WDaxgIVd0q9Ffsii
uouVN+0nF7kAUjDjkIQDMEAX4qEW+Ta2O3jtTAXx2yF3sGeygM0juARjz06WBXQ4D9wAMS3JMwi8
oh/CogOCFAyt3V0XjfGOGrtfB4J9ndXCexxdmm/B1KI+rdmbhehBK01ISCb2LGMv46S7Gw/S15iz
cyxbRCHjBMuFZtAKZkd6byRL+oDdVvt4wjGFUJ/4d036bV7IYG0sKGrLQaPlV/FbS/ZsobF1YO0o
rikI+6OTlDcg2fhDetq/N6Tz3Bg3XZQSRejAuADsADn1aZ7te9NwDxFV5HowcODJssqeVPERG4gA
nSEl5TC4q1yEL44GbwfiHWavC0G9b5P40kcGq4dyWyTmZW/kxganmjvCWxrRPyJjZdGYa0ysuC07
581SCT60thWrFIdgO8mHWWfWNhgbvcvKuST2mFdR8RkIhGYSPPq8XVA6lYTCrhnWrAdFXGDmeh9B
ZE57D/EJtnh0gpVoDrOCEjkXabklUmtnZwCq7JQkZP1g6MI+IiO4CKQP03A54eem9z1vbHfv2mhA
0FYRsesz/HIKHLMs4Hty/jDnCEnuAB3LsRBH7bOGScFQbc4ZImrTvhNRRlBDUa/DHKCgWpAQvl2C
hWgHylebqia07majhEnMfMF06hGGaT2g/TOuRW3ez814YToFagw/ew5TdFSzOstwSBylMel1lg34
iX6ImnWsyZrgnsbKJWPYcmcOwZsh5aG3U33eR5KUSUDPlV5YDEAFVg2s9pUjklvEK9eJ8xmOCuEU
NoazxiRD2bRzCgWCQsMS7qmigZ9nAYw4ubVKgKDoMrDD2DP1FSwK5CW5dZEvqLbsQBeuuhZ2f5xy
FFy44Nw1Ddjs3MboeEANTBUTQhWJrKe+IiOqc7AVujEUQnKMMhOzQCoI62Z8BxinvuDZvPPU9+4x
JKp17rI551x4ltEkagJmsSBSKYfqGTW4/+Hy1Yc/UNzUlhluemHYq8pczrIOoj74gjpifaNhyP5/
9NJ17aDYNocZuleR7NzF1dkHAxTOqt8xfItW5dzoVVKDfOzc54Fx9kXRYKoH8LIWWJZoZj73DHPq
vMrXVhXcGKWJ0rpQ1spLM/Oo8oIlHW/gKq39I4PiZjdBvkDNejvGCVnnXoZUlAKW9RwQbEwiSZqK
nWBsCxqDmrcFBdTVdAnawj2AYiFzTmxTv3/UddissemP97qQd2ou1nlXSYS1Y0xOAVjtoA6R8Jfp
ddTLbq0GTMI9xBNjVo846XrCNpDQ8WkG3iqZuogB2ZKZXnWyJkWkT88Tu2jXqiQNEO1bxEsyvvvp
VK7NyKr2jc3IaaC+MtWHZ6I6DVAPrRxz7M6dBMCg5eLVNaX3BHKLarzrFjx/Om6oSv2zeBD7uppu
bPpC9MBpX4WIMVBZx5BrM7od4YQJxAdOoxFBxmF6XxvYVFzjxXP4H+Rz1ewQMXY6Ljes1eBi8k2U
Wv3GdR0N/hQZZKy3lgGTagwWJuKVCn2xD23xnipoyciqjNXSJGFXTvSDMYyI8nL+2Kk3lLtpvLXd
AsZV2SLMck0CAH3dYs/I13lrArxX3UER+KXQQOADDwH+AwTaZmmPBSoZLoSHMnoi5CHBUUA1gTPc
wUcEPWPQmpRkH21ZiM0XmCGmUysEHaBd+1zbBXzgrj9Cb8Enn083nI6r827REeQW3sW+nkIsJZOx
yl74+AHJN5HS+kNNFNU4EgfsA+dKK2gVACTpDGn2FwjxzhpmbxvEkUdfv0RFf48GUvMp8I7RTETf
JI2tS5iGb1kPHmFtAXwO/HHJFmYBywb6fNr367wAuBzTSWT2b4ptZJbXLDrFDv4pX/+SUoPNxFla
VkSqgc8sqv7J4zs4mi1NweUEOrTlNVaI2yRhEGcbipBqckkm94LRMlFj47DrZhN8TbUojWnhSNSz
7LjUg9bRzwBoRKQxIycuOlE3ExPWPLAngqXTQMLrjA47Obd4jbrilTBGGNSmb8C4JUXUN7M7Asuv
J4lbfsSX0vlFeiQzN5MYiepsTsF/IzKxYBtSIP7EWP1YKOZN8tF1iCyEKYCVv3bBL6gfQZi9Ta7a
RV15X/tQTUSZvmpP3XSK/jV6QRqSy5j5WWPdWkuLKMO5v7Ia2HcqmuJtD3/Q1Q2G7+EKYMtHJRl3
O5CCExcap9P8oBzP5eK6USk5GARFniF9Z9gPYGXs4Ayb9LhbSz8WPryAWKv7GVpF74lb4Ut32yBZ
qs0fDCWItK964h8bg5h2akP48TCPWitZmxcxJRCfHWQu43TyhV9CXtC3C1mqz+HM26qQax3AJ6Q5
fRym9hbOylM3Y7P3HFLhvfQDwuVdh8x6DaOOcZDv//AZEeT54PxE1YSuH8pAyTYob+0Xyx5+KKTg
WJAEQY8tgt+NHeUZp+X5Er/fuIv7/trQaE7Jhi2PC3IjUT3W4NukA4KOKZT+PkFWiC42iaew0Oan
394PtQeaVsaHziZrbcyzfm9OyFMSUTdbeMPpxu93C6Q7GtQELAyXeLjxA38gPpZIqaEHJGkPKUbp
4TZvZXch3kwpIFknW6dO5uPga3tTNd07m9X3ARbGTiZgmQLt38Rxytxg1tdWjH8vRN8U4vPbVumh
SLvPZqyrbS0ATNc9YX/5zNITxuH5SLCJk/kGxMghOrNzsFWG2zy0Hc3SLFSH0Yu3Q2A8NSFYIh8M
BrNB+Dm1QH0VtM1lnNJ9l84tJEjgybYH4Rzn7DQAF2diWu5lnyGwpSe8D7HDoEklc7jXhDUB5VMe
q2RsBYq9HGNPjBEXTBxIQqEeXmmn3pZLOHllT5tWGEBuWcHOBhfyPyz+nNSCVdqQs+aE5vfWJpBQ
98UzLkp4Us5e9OKS2MMP5EFvjsKL0Yv8DiISp7h+3GJcMEF+bc2xhJSrqZ46w5foVSEsUFY78zwd
Inf+wEyzayo/W0fCwHXBQPIMex/x7CXCP7NFtTNbwcYtFbPTjChAD/+87Xc/aF/zyfbAC8AHWZrc
Kgw3nXTEpgvNkTAs+6mIaTHTOviZzRbUTuFyQm3tlQM4C+UJO+s2YAfNytLNJHgyOjoWJSwQoeEL
oW25cDBExFMn1lh9zzFmVSu2/TSE8sOUMNMYcCKD6cNwEKISPmsXnZ9VeBex28GIwFl6VhQGBi3N
sHXpV+QeFmQjtgjlMVeMZJYowf5hTvKbvJhfpEtdUzUT+4CfNIJreIX0qmxnGVHjBAw7PrFySuJd
UzIZjihCCwNXVJVYB4dx/toxMrVLHWZaDWTnvZV+t4v0vJvpoFuq9u+0AbX8ro4FUg6aONRt1odC
wcXWnlZihbV7zvr3KGMTM8nwlnNmsxlFd0Uh4LGzG19wuKdrfzR+JLp8HZM79GlX0VS8zzhXz5Je
JRTRxqPp9slWZOq+xrnF4KtHLBX1BbhtdDqoRzZ9khHJC+MaJrz9OJbJUxP03hrLBgtTD6Z1apn+
R816rhhq16+OOci1Vffzylys6UXZ3mbMwah4+RxZwSvzHizopbxXREqN6jYbyN3OUvBxxhU+00X9
SUyUjIiBQBXROzPqlyy5rnMXRUkAngL9BNLBKmEFwfQQ9k9zC3rNmuHF27nHn2Mp3mO+gbmLjaO3
1AfdjA0jCnaF0jmqWmBcmW+yoX2PDWyDqjpMJuocP1LHsIAiHshdv5zFnQ4WepbVW0gs157reus2
le/M8cvVVPycXHfe9j0xTBPf5oHh/TZOq8sGLJJ2id21y8e6idB2qMuQDS/WhqeoMmH3gN2p2vZM
oUTbGF69ZW9UxcWtCuYfUrPJXuINh0FgxSuJHYPwmMtdDWBgsFFc2B1UICWLPZohdPLzsDIQIRFb
Mt8bZFNRXSMzqiQ5vONPe54iMMP5GQ6oYqvH5r2Lph9WbRoYc6noVErasMzJwyO/NCsghMbT4pzR
5kMx+8bx9GNsqI5Pl2jfEeva+femZ+Et1r5D82EyEYWbFB6j8FZlE6LSbJN6TxNgrxNsd2HIZB/o
E5vcgjERZz1u5L2h2+oOitlEJv19UKC1xyuY74t4OHh8KVDEZQC7o1OTHWwmgQHziOqiUvdVP4P5
jv0rJoSQiUVoHrsIiLau3B3/iqOFUeFYGw6fwHKYmOgJ1LWxvwxwTne5TOaWl0S0ZqAwkzuimwGF
MdoJllEOxJhNneT8HlTFdeAmnNjDhL9rMUK0Y8ruhnjomgb7Au/tPq+YQccEs1VQk/KI19gzjo8i
UCx5Ge7R9zp9KrchiAaKTQzZ1SCLTRnkwEUpdqkSYEpFVbQXNP9Qm/w/os5suVEm3aJPREQyw62t
WbIsy7NviPLEDJlMCTx9L9wn+ly0wlVd5d8lAZn57b3XrpgJVcB7ROO1e9FPz7HXzxdvxl7YncDe
easonRIq6uODIEW9MFkys6YbQ2FPshYGBfyaZWQvEJsNpyW1ZQes2CYynaZUNPSLgSxT2B9wAnsM
1cgBWqI/sbVF9BtJ9ShiI6A0WEHNVL7HFn08ibmUAU8utQpmQbmG2WNbqJW8tXN08xuvndSh6Dxu
XpHhVC6w7SwdQ9H0VATDW5qxzMRZtgoaARA2I84EvZiQJRsFMzCfSaav/MpH0TTfAq1WBIhWHR/B
1h2tw9/3/nsJeGD/33/r79fsKJqDofU21q277f8UleUljhRJpV4exhibhPdfBYOCztuudr45kZ3/
fv/vz7fLn7dI4Gw9iVJrwRpOuPIw75rhmmTYoqnhDKgO4/+++vu90nT3arR8KL9QZWmTr24ZcPLT
qLY5RAZ1dH9f/f0eYTKbYjKXglQ73YJ2dLjCNb7c0d7X+H5XlNb/a1NxHbkrbswQ1E/vg2eYUxUC
FdI01vefCgA/GSafYXNnOjdh58Lg0xooReSeB6mruzEIeTQWWIOzVjz6IZPfOMS3kdV8U7c5sqbw
1B/LHMC32vS6/BSN9UPOPFk18siMFjvtoOSqyyEyxskHbyA8g+kxTppFhoiZg/g/boytxqndF4LZ
j7d1Yjw687ls7Ivu6WvIkhdrru/NcHgktXiyRfW9MNhERcEqG2F8tpw9qlasCMogEUp47TROR8b4
mFvVMWk0fleuurAmpT174XoQbc8OzrxXqj8V6ZxzwyI6Gy0dEkQ5JeA4GN2cXPGfzZSz9nH6lNCj
Mfqg1xhMA2OY3K2JFo8ksSYpSWuPsq+tGC5Q/g8JtU46UlTI8Lat46UILDk3euniyqWz9Sv1a/b2
mSapAyFXutZKuMQmudp0mGkemOJveCmsP1W1ns3mLUVqGo3sIKSxC0eF2h/iLZk9eAJqw17sve3p
pImgrJKO5QUeibm3HfPaFuI+2ZXN4i6NvK9aDPFpsvRPLgOLQLH1lBjJl7apwsH/cdtlHUwU/xK7
+feMvLaWtr0zSs6pcfVmDstJyvAtkrM2y8ocUIIJzFDr4BYG4arFgdcZ6rFzyvs5Twxo5Li23bZi
ft33m8Yjr1mM8BjpeAGQ9Who627532znz41jvUzOb4nuvJNVspV4rhk0k0Cij5bt7kRA0Xc40FB4
DRpBP7QG16y2IZOMeL+KADhYBGw8z9qK4ZV7x5vFJgwfAQ9xsU4ko6ClXd3JnQ0JzmMIL2onJ/+d
6VbUUB9F+Nq4tDmFVeyM0d2rBrPTPOmcEj2q//qUVOdIBtBi0srEgxLn3FmD6+hvSt9a+u1O4VBd
Oz+hk37eDZI5G4wtkFakb2md3fvcOuwGi4b/IN01Ncn2gQ3i4PBSVfLw98v//h4OO7H++820YI5p
Ku8nVoQ3rfZRRHQqyp59pK+GX0dYRMHS/FBhLdqOvX3KVEm14tIS4WfpSezKqY73lOGBKwNURQvG
Ya7kpW4k6PuEzbQqs3/k/PgiUC+ZxIuSt3OwCQrz4DTpY2Oqa4lVmJTfbUtwgMxJ8pUkJGeduGF0
NK4g9OH1KcQl9ZM7OVD6MLGJSqrhW+Ljx2dK370UM0f67C72w183bHL4WOmjzwI6ZMY3vnx+ONd5
DUS70t5A3woo1huv90HI4CEB/gF/0sxPLjz629xm/jIHjnkMs5FtUM32HzeVf+odhcE18FPua0IH
ac2dYVUReUxfkCCYQ3rLpnej8IdnI8YvySB9XZSoWNPEsOX/l62gK9Ntpyz2zcXi07V523rOYGCD
0cjmYdW7ifUw+AQCoc48MzjskVAgHQMz+1xyzHSZV+GBIjbsnugleEU3slbplufU1s6Ls1dOw36y
aEWATwrOj/EdAiz9P2eemiFhCnafrkdjaGSSSIi6SwLbaa9tY+9iO6YWYIb3SxIqpm9u6WKzT72P
bDYH3iGb0qPLhJ8iwmpv5gcOPWJvyaX1QLkL0SOEsWMrbxOZwwPz+3A7m+bPFET9wc8CucbYxyrg
Io1WPVA900COFSaoTTpgWkFaFmArMRjJTqKb4J0UbvAjZYDySV+tzhEIy8ak3mG23z1/oGyIXE6i
y+AhmZ1tQ6n8jW0otc+0+9mF8tkAhIQwxK7Ndm8DvWevRrkYQZo2LFbTJJ/NlP1Cmojv0a3YrlLg
8djkFvUXrJiSM+HMTR8IxIh26t8GwVlZH3CE0KFz5s5YIHP53iPp23O+0aBdEx+WkasfG48Htlpq
/Uz9XQ7vcRn9eNp4SeyJYT8g8KEqvyM33oelTc3WXH4An5/FQxGHL6VCCg1RRpzqn7VUOtRUT0UB
aac8/fFsn8714rYjZI4wdp4aiuACujJVUt1GS+ao9crdUI4n5TAgodAdqiTliik4wMojLaD4fpgC
LKSPshU5J/LsszKqe54UdTY/ksO+QyyBRLUcffxPBwOciI1tlnjHKOyPM+3b2VAy0mngUELI8vDg
k5tJvp3Y/gQLtRqgh9/S/El7Cdh/1XvYI1MfNnKykcq1OZ1Or63HHRPpxyzUb3XjMWWCFTx1HOHD
B/QY4Jqpfqzd7n7AKWFzb1G9Hb4s8GIvJGlKAjUEWSe8/MoBqmG+AnQQGJ3l14fRp9bIjchJT2V8
bdBVYDLEISit4CNS4wMPrsLixyZXcsNsiuSexR62celtjh80KtraL6mBGmD7YugziB05hy6Cpd6r
rT2rw4waTqKg+sy84tlT4cmxkkekId7WO/an93NBTbLO2P8PNxQE3JQe0NDYx3ThlPOjXdEDYwYg
AWhtrkYKH1z7Xwko9abvu249BCF/EVHbwDXAD8ReWXHkLiUuuCWFpUZEyw6tGXEjFZu8DvehCVS6
M2nC62Fc+A2sL29G43QGFIIOIEuGAzh3M4XAMHLButWbdh+ByXyolO9W1+AVywRBLGs+/VwA26Lh
uBTGz2DDlawLrijCRpcqyD/rbbR8x97hJBBCdJ1g17mVtxg5NNpAfT8V84VbjrmLZr7bwFLlX/WR
6oz1NO63jtW/dbn3VY2Vt7Zh/a5Vx700Nikp8IapVuEnB+hi2yLrqIRqJVupnFABvc5VLFjXTJwX
QEdkjkCsyTVgEfxIyREzDuEsmTPGmmoP46o8xdgCN7kDGRa98VYyvVjbcB/92P+laBLb/xLUHu5T
plCqtc1Dgjg2pST6who4tOGMHyTs9YGg3w6g4hHGIhARW2U7O8ZrHI3jFzGC+0jvrch/nPzqu7co
5xJd+daNiEHc3XT3wDezANfdtETT2GZdwn6mgStfuOwgVwyfWas570x2sclMnaHIWMuFQUsUsTNC
UM+hxZB0GrxdzLztJh3xarKewK5t31PRvC0fUt3opcgL+QG2Tzm5NQVk1glbUGS+uy0fVka0xzBf
fMf80ki0OiXUx4EMCFRBLCAojnZpYGwYNSSFCCrQ8lhpMrT/Lo9emQL2K0Ooz7hyf2brKzPiX9bu
f557ykImyOaU3XNVn4CUJ5siH66gHTwLd+uUtwYyKRkcLz54sfUr3Ad3xA/QNND4oks4+9cMjRdP
jPEgauCpYUUldK52YHYuZTvdOxagKpuuEM10R6FSoWkw98LFkkGGiHcmQPPOKJ8CaWyL1vjnB3B3
oc7S4+VdR0q7QiugIDLh0c+1JPPxrZ7zjylMvtHUGRGEp1aSOvoknwvD+GVYDhzObeudpxAjDgcJ
NvoZu5eCzacTKsXOExHWoOgCoP0oJmcjdHTOwFRvqavlQtco7x6z6M3Q8SSqOnVbNeBkwfzMxP2X
XZ3YiTJ7MWzpHPNIbEn28fEoHjx+HT3mSXnfpXjJUB9ofgn47wcmfpLZdOZVMEDKB2dgglhw77yU
yr6xME65DU6xu+9oCV2ON95IFE0+GSTibueWPSCda9sRpcRLQN4blNBv0iZ5yiw6NvPm7HbDA9GM
bdN7nB3Mw8g9EjdkdcIFhDro8mnWLM/+UP4yR3jRRvbLludHJuB/iMT9mwx/rUvew5StmVfY6CSQ
SPEISewZPBnKiR8zDNjRNfl4jKaPiWrL1FNvumw+Bt3O7Kp5g0B2JDeJ7e8AEzwopnxJ5v8USQIQ
FsWcedWHjbPkBpzt89hyfB/CrYGqvmHqs0s8vjsmhuuoz4mvXiGobHpwnlz1bL+D7lDU/A1b9Ozx
vtNhjDZ+2Rxlk13hdB6cMV77NRLVELO29lJeFUM5RnwmR4Vq4+uhWUdR9elU3ZYtXrvOlHVRPbsn
0nZPNedx5frOOgVZqI1qZxbTB7foAJeOHZ94aKoUFrARfoUpcpnfk3SZz3RGAUeuumhn0Du+uLn9
BLMfNeSOvK/grdYGjAqnxhDhEKPZEFTamS09ELXJBMWNoi+Th18rgq9mjoiskcJrGQtZNcidLBt/
0z57LnLer9aS91OZfqI7XMqiP8TV9Eascc2UkdGRnz4PPOhQtvVZMLBZ3qs4sU84Qn6q0MPcf0wI
nK7Ytzk3Zb4NpwCOPzCpZlTPVk5qW/XTtscQSEtU8W0hTuMTkDubWLPThm92lHwEcfnpmua9luy7
ElLO40J0xpfeecl2eSvNZnqc4rZdB1G4H+lh6JxFiJjiZydk8WQTWoe0jin+NQy6jzYmLiZuL6jt
cN5t7Nhx/TzrHM0GNx6f3KZl0gmqq1NIuGbMdoX0uT34D9KzqQPoGKHpW6noJsMbEI30JTB/vnUC
eJTLXTjMXO1WxtRfWK+UiMd53x513a8713xTkK/vG0yTytA86byHOUme2yy8EwX6XzMwOXKj+ugg
yeGb7XJS3AzKwE4CJkJkmNzpl/DHccqmAZk25rjfjdiyCJqPVU9yXH00rWuj/4J9FO55HrGZtKPx
7jkj1iwgdGOcC0Jj/sTAX1F0Dtbq0GZBixfS/IU7BWKpSCyqqm15/HtJq56pSM8UCxcRyNiuQu22
ECK6McCFXwfObTFZpEAhU906jXXGAlptO0jyR28w06McovSoSshCOP9IEBrqwJ6Li+fvy78JFOmr
GzbSpME8x4W/mx1showFy2C1LywloPin8cntXOMYe3w1LB02sM73bCKNrTuNe5tGO07PS4c9G06X
u5upCTRXWoc4SUPzwsvyNyXruL2Rv3j5+6UFre9m0FG69vqlQAKp9EDghjVaZ9VqarHIZ27OCwxi
3HbzgsLh90C7ov7/ffn3Z5wMfk/msqFjD3Irxmq5sKiBMha/99+LLImrUN+ME/zv1ymwZAHvocjs
8RgsTpek4xDV+hDYhzA/pknG8vH3ZVcWV5Zn0oAuLn68P1j2/6ZwcQTnsCwvWUTQKLBg3iPWjM5q
AkRHrG2Q19Cqb4wxoRuwi/+VwPbOfy+yGyPIBa7aRnAKJfjeZhS8VRjKCEQ7V7tBzuh7aqqL+shN
yua2Carj3y/ZT56StrD2baeNY2PEKzsOsnPYgGGYXaBQYRaCuDI9/IeqoalWX2TXfU5I81bQw1Ss
m+wxkcVGWRRc5u0EK0sA4O9BoZe9eBEOpsHwHy7OFqsi8hFggK3oRHjwl0+3EMbTBOyeDj1iYc53
X/XLVT5t5saq3jO73GK98T/CRFq3QRd82QGY4zr0GUo5JTn+eqMGRdMHAS2J2gb6yIo5k/gvpklV
lKw5xYNfZ0wJaGudVm0GPMM/B5DMVZwHoOIrZ9NLPl9rXDSzQkh65UL2Qn9fem6wADMK0IYR/cP/
+yPm8ud8/D03mg05d+dM22QXb/zxI6bhCnByQHE6UPmul+Zd3eJhSPrGXv99zNEs0XtqHpp2nYeA
eT2i+yreTyOKb+ZhDpMRThYby8qNKy9lPDdMTpgcMwvzMCquDcV74BPt2ehW4dxPm2X/lB8aO00e
LXgQpKQpier1Tib5Vxwza5uaYeVCigLuS3tbyVNpnFoqW0epz+Z0bxdQAqKGSr/Iz0JqDEYCOiCC
miy9kvFcJ0U4bb00B2u4oFgT8nMjQ+Ib1+Y4Jarsdw5SCjtUtcv94I6PXOwqbpyEtpCVbVGLRYOL
XoXscw+kQP3Q4U1peAPAnrLNGI7MykAqmhz0tEjpGpQRW0cvOul45taH5XquLcE1FZQ0VFrM1Eye
4JJKy7sZOezo1zSEKJpY2xiyOofmvRFbN1OJijLPQNCHPH718zp61VP9JiyELCqYgViZ1HohjYOE
leQn46zxtjrYxkVtP+YdFraSDQA1R97O591+cCmcN4VSFyMa32X2qktVH7Rywwciad9hK/ODwU6m
lhw2MfTKYawfzJhZgBJwjPBuioPLtEF4DGbLUYZr12DQhxTbbESYE9yz23vGxXcBdgOe4+Ou0SYm
Z4deMkUmY2tb6euYVg/56H0sIe10oSPa2YjtvbCubMkNOOb0YYmxG7Zagto1MZSH8d4s808qCuCC
ebAdy25J3UtX3qXGQkBkCribY1TCqOEop6gRssvxOkeuc9d3OtibDn9pKkv/6Phmueqnbx/s22uf
innfqmZd5HiXiK51z5xVqLwMsJowg+ueQxZocA1PU2B9NAv4AvNidy1D/jQdlk/l8oIvb29BmWdY
OC5EcJG94Dc71TWhy9hWd3agjQNSswHpF7Q36nF6z8jnAr2FUhHv4uAfpwmTVHqhi3TjQvDAEovJ
eQK+tUWa4VFjT5/5jB9VlpG3bR3SlVqOb4EXkTTnqsGHL3eUPCMO9AEj31LIr3YeQcVsmzIxf522
fYONxN8wPHFbMAQ4MUVYj1bb7YwZP6YnsdxoLtyn0nbOQEiCPYfWA+0ZN1LYzleX2V8TMhI5A3oH
67kFMTY9qiIPjz0ndty03r7IrRfOIfFtW1nUGofZ9EA+5FXlA1CRqXZ59lIDZU9xvnZB7oKOCGjC
ZYv0RyhgrXwLS7Kpuccp0W/tp2g2HmpKSm7iKe94PCL6RJ0DDAsrQNjSE4me+G1h9eU6IUuZhpsh
jfW7SJMT8TiqGdJDScUgg0+jOSrc3k3pRg+RAaWx9XhKzMNTF4zTG1SvOy3L7MiTAnRhQCu3B38B
MGt7MT3ODG7jUNFcpWi3ohEvtaDLW4qAZDuF0paJlYzzB1MawH8rto3pGTMA8F3bPgG4w0KUJIe+
Ga64uH76NmtOdUA6zqgmGoiOhNuz1RCU2TqoaLqWTkvltjkZj2k130c+99ZkJlfO1ib8HMDX0NkA
X/qE8nogeHtniUkEqoH433JL1DmHLFVznevB+3InL78bSFjCsc1vCyLHl6AdODZ1pNKb6MOQVn6Z
Y8yUQOkgigtGBEmIH0QxzDSmJTdfYvPEa4C+Xg+nKbPvmxH0Q2UJtQ1luEOlz18sz/+gUeiE3ca7
02iX/Mw9ktvg5Lsq/c5iOCBD+8VpI1672BE3Sfya1Q3koy5FvCmgB9J4cyQJzoTC94ez4uPZcT4U
W5SOmdWfdEdOD3dQRy+V57HGxhh/nU56r3WPSK5sGkjwyBJ66PPx6qTgTTkAZysDM9iNExmvU8+E
Cj8z6pjtM4YtUiLK2PQT/jkr2TvY0mR/gqd3W9GftQHtRGiWI9V9WHunMiG+SauFRcZqtE5BQ5a/
C4iuBAl5+c6NnRvZ4Lw3AgQd10e6p4Il3xEygIpTfKeuL46WS4dio/tvEGDpuYHOfHYZiCS6YY8a
T2ccjt7G52i5YSxyKLnNsZfbPtOAEQkEQAVe8G6dzR5rirjLayM+xHDqbqRZLwVcNBdKQBeD0QUn
D8vizVDpci1FeWrJxzC+ttNdJ7Nw7S+Tuwb/EKWIbI1tna3N1O3X7aDNCx30hlk1q7+XBqCjEBAG
BY5rXYPT4eEbfPWyN1+9uOKgFIAVcfuvNpsOBTzgVdd2yXqq7khH1PvZ7L3vwavvIgDNxCPK09/n
a4mQaoCou2Ef4DCv1cy5fIhdExPzFRc5t5L7gqnnuYnfXT9I1iWZDmoEjNeyioxt1Ka0Etu4zmOZ
3vgR3XfY2OhNz2Fg+kX0qdonCpObHaZj/lHwfFbKdH4Fc5yDbalihQnXnj7kaG8I+t21g5ucLDW1
67KX3IZUb/Yz+LIGlGzeFjn7RhmulIvwihfYwMFX7ZzcgqolEVCAUyNFW/4j8RfKF0yoQK4Ot6BZ
Mx68ZDd6a3itzNp69hmWkw9xNDSi1d8y4oQO655jGDDqK1LGoy2vGKBwFza5exDUVq0gz1lrrQS4
8UTa2zr9q99mwmQU2tvQqYoTt9JPeURYvLG1+xZmxUPpZ+4m05W9rlWtaJ9HGc0IfGSu9w8Ns183
ICY9SBTStoyVzeEfHj3TLKirO4FJtQqrR6sghNJnnvfUc+cyw8dZWppAdGc0qLDHQDfa89ZgR4CE
a94DOO0ORq630/LxWVkLh6Cf0AI52fbeTQqx5B9q0WMFyyue/zkoLWsVZt3O4R/EAD255hH9LQ5K
w4o0t31wQLjdcge2MPP78OLyMOgDrz0mYvjQefowdEELz6EpAfgSNTMYzpJoMfCF0mpy4yKybuzo
tcv6kWQaJ8xsCi9iivao19SxYCXYOZFAqNNmswswyBIux8sK6ITYC4Ekn0qrAjI230rjxx8D/4Ai
2G7bwDp2fSCxm5bXWY/01ghsHpF2cHw3NOY0xMmzLoqv4wycs86WYu2AQQfTiV1ImD9lscF1AW04
igDsD9aNFU4TfC0G73T1DRe/DQETZXKfMFdjdy12JsPWlQXQg6sGJjXeHTABUdGs3LQb92jWxgOs
8GhjgKJozc9aCvlrWfI9j9Qrhm/jUSvnKcEo9mPrclM6XbcqGeffOTr/CqPMe8kFwX23nPpzkaUg
oXjTbsiPm1uTmc41CWY2622dfnvFQ6zy/meYSe7rZU1u2/BqtOxXtGqCo8ikt2kYUdEsU/5y0zan
0M4AQlQ+8fKRrPhcZ8k+r7ILabGN3fv+xe6Cd48hE/FK14Y7AnqaMuibrJiiVcPu6cgWwr0DKaVX
JW4AdsfaudjeJWNReteqylGamVCye0WQCB2ctuweBzOUKLKYajNaOAfe/M2g+RTYBToXF9EXHYma
rryyfjzEv1U3YLzg5GzfdlQJxKBcD7WRvELuhjfSdOGu7crvkgk5fAljXikqKW9TVYZQyeuRTVQP
l0JH7pswWW/i0GGk7NfTsQnkb5637rr2wakFqH9oUdYlCbqNINu1aafGWv+tunLM10Zg/npZx9Mn
ODCkeMfJQ8OckeJi6YwDG3iIAVb1SmcsQH2iZdSWlGINz//STJV/MO3E3yBOmuzDxmtGJImaYh7I
Xi3ug9ZNKfSFRjHAQlxho2SnVPFok/XPDP9zVUPHSnngDt04HGZBIkeq/j6KePjImMUimbMXDkTD
qQmJXVWERqGA2Ktx7p4sCfEPtxzTnByTDmMDHK8u1l9rnCE0AESlwnbD2Izwa0WNm+lgyxKRb+5d
YZ84UgUvUfhB8Zw4sLdN9jj1GZNxrbRtl6GKskykYZFuwetUd8mVAhIDwx9VO3X43LpltGeKoFdi
pucwStz0OC3WftO06rvuX6kBYICupw7Zdm6ISwAMcvVTW7psPI26ea5lcgxE7WODxTNsBKPDtMqk
0eq2JDCKfZ5VyQm3Xq79S1TP98aEhEZv8jpr+uIxnYYA9TO5pmHT3YEueqYaB9il1V/RrjTZCKwy
cW7MW1Jgr0FuVBfemdvYX1CR08Ls9ymViC3kCeSEfd+6Hj1oezzgNTk9Seyrw1oUkc5b3tFbI/bc
sxmb/YpVG8KuiQ7VeXQ8563nPHq6XSJd6TYzyTNINxzpzog8ipbyCFqDt3QFSn6mEb6abuP3yZgi
Itfj0tAwXiq+Q07oE6NRYu7j2tjPzgTjW1rtu3KvESyih7RC3mhH2q50FR/bisMZw4FEsS5Ly8Kd
EDRyZ0LstqijvbH7/KvJs+gYpQkTnIyNc1ViO2yx/d3CfYNe05eaTKj4VZkQ17yjTH4gS+cYwams
Jz4Tcr8wJErCv/V17tVP1nFFkOEofyoZM6OU1BFRPMnFznCEVlbs58LEuE7WcYP99yBsq95aokHq
qc/ScKarA59pbWXjLmM4CXnzsa7R1WK/SU9VjonANeU1sBaPeVcS9kepJ56MqtXm58o2f3s1e+vI
HoYVwgcJk4r7SI74uYZkFHs3Ez/EBfu7MdQPGudZ1MpoY5cTROQY5mfIMiz90d8JzMD02pjNQxfg
R65NVd3O8SypxOMAqak/vcXVRPnZ2LLdzKgUMOBzcdI9iCxKrxDAHqVwgrWT48ScB3AwObBoWJHb
tnMgj1XsaSNkR01GAioQVZpURYrV1HsUNNtOxF9iXl/6acUj4qYi+3OPzEDmFHM6nuf0WLOm7j35
kCtpbrk9cFfUijtlbn8KhnIrxzY7+ltOQ5xS653m+VpZzl2d0WLcxSWJEjQzhZcQX+ptIjQpdR60
dVfv7Jz3yibnQjILxEpvfYXjKHFKzi+2UWA4p+hu1Rs4Akg1KCRQx10hD+L1TizIf9VHUVO5TGxr
79XlRZSty9zK30pz38FdsrUv17GB9bieT3SUOQ9D22ymPOHs708r2HzJKXajx2601D7si/OYQzHV
M8H/uguSPfMWEg8kzG/6SUX3s4zpipUpxK8emxcbs9s6SH6jiOIKpnQdNhTPMVfS6FHDcnFicmCt
u8D0bpx0PMihlxu3QgGbvMDamDatIYXMSaAZzEEcsPQ0i5SbpPngNKPW4bjTejppSQ61bBhNKYz9
HABKtgmHcTnHsWxrYPcnKGti3eGANPvWJEtof0AGr4/RyGdpA/TdO2b1z3Hr4Y5sdn+Xy9qmvQa2
G5Po4ZRiwTmNOfyusZl2f78K6RbG+HaMfA78MONIOTHQalGsaZQ8jF2713MW8GmRSQ/baNp0uaKP
okqjte9F5k0MOnBF2TMT1jCBVwq69VQG6cUCQLVxghn5HRzq2U7jeJXEU7MD+3afWMFrGgbFXW+F
Z+JK8uSBU2OmZDpry3M4fanizkr+aW6Wh047j/h17sdxega4lp1r8GVRly0TkxdZzvlTlRvJxajG
tWcV+Ukm7eNcFOMD1QF9kCfHfPqLFGYg0TzOt+MUrtsqdK7OoI9Bg5d7yua9qkALREjKO8C4HETo
Srbp8aW/jw7priGXotVHbYT+0Wv8Dgat7/D0C/NTnvnk1ZW5z3JKj2YzAS0sKJ+2g3yX23h8+s6g
U4zTiWV6X41g9k2GK9vYLNC3EfLjprDxeIbeZB+9ybzLxRgc7f5UJSYcMKw0VH+uKjMRmNA8DuVF
Qh5waDmF5hM2M9n8oH+CDK5bf20OaUva0kb1jNxNSIEjuVewcyiVspNMtTj/Dwo0hZQEvlMdmA+J
gcDMp3kXDnJDth8kaHMtCr3No9Ym0LYubTpZvInDVOXjFupMKH59MZ1KA6VOak9uRldeO0U1jOWF
0brnUYwPVOzTkNFbCvlz6rJ5lQXF1aeAMxmI/rlZ9JnMoj3bTQ/loBjusoHzWJbGd6ldv8VMK/jv
pvTU2JmGuWqRSwVnlbqW3uQz9WkdUQ3M3H56odVT3Bk+ssgs4Moi9bhA+Lqk2ECCotYn0tORU/rS
EuLgbxpQdQvkzHVR+Sd0Z7E1cuLSfkXpo8KnTMEmic8x0qhJoMUgJiImAyoDr/wvUebWLjt1tD02
YLnrGSsnZCNUBzZILNJyFKGmik6ZTh4ZuZ/hAoitaRDFTaKWZsKAyH2RLiZsDijHegLHOij30Gic
e94MHXRKMwxIdHP6Tb9vgGKdFA2dp5ndH9rWIsBbuJetksa3Jig3LG7OW3ZNlyIMw+GgVXahAwCV
fWU9cZhNmBZhl0IxqHjXDxOTkLzW+eLN5xyNl5S9FVnA1iSo2UKYpFKlMVeciJ9lbtBfb0/hJs2e
x6Br71uThmE3BhE89Ajn0LsZjjLwaPLnSuEi9Dpy53inV81oYyGvinY9u74mKVyJ7TwVL33kUGXI
4zEkoROYyCuli2wtyvJUdTztksa09z0GZJxDafHQi+ZlNrv3wubQgzoSZOVhzLx9G+joncbKAMGh
Sc8hxcKhjM17CycYpjvX+fBKcsZ+zf8BPqVEBprsBTB9nyBE3Du4+oPUbx6sIILoWap0XTlTx2Jj
dvOR6u35mKcq27tWQOi7fc9ZxHfBnIszDMv57CNQWUMcbVNcUjQgzCwG4zzzIE+N5OSV5TNF0h1I
0To92aFdHAf3AVURTO/ygh7i/PcrNFEaXNHynIMWfr/y2DHigorgHgT9jupqMgYD/uDSw6ucKL/f
pYV6CMuYf1knf0U8JHSCWRqgBSDYxDXITLaQUOg6Ge8INq9QbesnIZFQ6uK3DOcJsm4TkIYpuczY
P3IDKYBbcFjxQxn1TdqwTx2bcR/mrXmxfIh4y7eKyg1j3+LIuv/hpeqrmdJooxqTLSll1mv31rUM
427ofaoKbJtmpootR2S0h3IGzZK3Qbx1zfkVREp8omrwXDJu3M0tYQxzefGxPq9Qnmh8TNzs+Pfi
i/Bbq1igbUSalgV86w3vUBwM44EfY19N8yp22NQlJa6BXL7KNAL3SAkCUCdnI0cay2KBDqYdjp5l
/B/uzmS7biTLsr+SK+eIhcbMYJi+vmHfippgUZSIvu/x9bXx5FVyV0R4VE5zQqdLJAW+B5jZvfec
fZDA1g/JdKtHotxNnx6T34CwCDp8aYicz2mE/8xSzZ6As2+xGX9FFULvg2ZeH8mRPAd/WOlBb2ZF
5zNihhXmZE6rUTIVl5u0deqdMQN4gR0dR3g3CWzFtovyYbUc4pQQ7yHIzSFNX8pBeBtTo9YUA8b0
CqWTqfDsjq2kf8fyA0nfwQDZDkNFRNF2mLuPuKmxLxX7KsAvKrvsheY7qpECGUAGr3xVeyiozBmh
jnHlpy4YDPCB6zLYlyOYFGqLg20R8KEDdSLu8TEpE16dwvxIfaqzeFiZjISoJ7srN0QEWuKDmRl/
hiYKSX90v9YCgp00DHymb0ZiZvvOVLvK0TVrCKK2yPEK7n/7poz668Z3IAWnL8Kpea7t4a0iCWMo
Bf5uZCocYuNmxYr8bdLI3JOUPgL/0hCItwrtOJGnslzNnvVYo5GB4uqe2sl64y6SWy5vLxP9I2qI
CI9U9dXvEe+yDsCVLs9IfMptKj5kED2nMZn37rFQNM2znjeE5Fgx5GB9BXAmXyoOH/6hKNyvvidw
KZfhk+GaT/SdsEg30DMClChd5T4Y8DnZxX28PSMg69sZkRHlCtiTRf9J/ik9DSRKN/liLmrdGtZE
FRCtMXDCZImLUoBBotMUMTkDXSM8RRGGMoBRxG2Fe+1L9EowMny9xN0ERASFdwl41c57nTwMTAE2
4lWnOHWOxkMMDf1BUNeuZwK31wFBUInjvnizARgiekGuPq/EJO4Amd1hIdkDu/niTfm5SZDGmmn7
XJXuV5D066o1NNG3DKodTV3Wob+1sEI2uHfjCKMzCBLGdDiOUVa/E6/KMjAPJExWRMHxAnSRdR+Y
NUoe4FWjNlEckiga298xjKEGjCABMYm4Yn26TVOfW8Ic1rlFjLYS7V4I+7nOOGXm59mOBPY8hx1+
AbgH9b6aynuC3Ti4Z+XR6FBSwSNYzTCDQf60MMPoPNsNCnvOOU+5OkDceB+tEb9OS6daV29dYaEq
QgTvdIO/LWr0aqadPrWG/6rS8tX2o7c6jx98E5s+tjymkgEogJaJKmGVmxQYBXUJoAPjy5Dan4sa
xUo/3LQ1d8PgEhkcXE8AJw8tknRnFABnm2BbNOraVklxiAuSvIbgI02cdwLgyAgL4iujjW/yQT1i
iEWRkg2viGYODIxf+oDsIvi0Gs+/TjhPuaVLSVXB9dDhsx6BiQw1Rj97mZ0SUhbEb2Or403T4E8e
KTvr3DdX4+Kso9h+bVqiXuLCOlWJfs4KkFAmfhFrJmUXNsA6RPC+G+fqjen5Q12M+yQhFjPXyIEC
VxIWwEFWLPJ0D9NFAxCJATYa0+qzLov3yRv2qqIimCzz1aXDgrbMnIkubCr/ELAspiHakdAK1u0M
GymDzCO8T5fYahZUUPzdiA5qZEwQxc2VU4U7KUHVBELfYXML1lYGE5uAaVg9dYCmJXlO6kav65Dp
yZw2V5OkyvEc20Tie5vH9nUYMbhPIvugY/BnRYC4DomG2HoBfpIIoxFiwvJrq8ZD1ZBzSLTNbQYQ
ziPJc8fhItz6D4Fqp0NWRk85bCcqf5SEXjXxRoBQxo4n6ai7CcgGtx6IyZLoHTL6zttWFu9uKOmk
rUkfKF2XuUUM52ominvl3usMUWnaYX0mp/eDipLqTMbbvET5F9isosb0YxiJCVHdDhIe8T9ek+11
lW36CNkdMeQrnyYB51JvOxaxe48ldzu2xA1lfZJeCX/B0s3FE6FJqInDH81kjCfRsPGbId5AfLVY
6XkxCC3iF01vA7/GttKzNhNDsEMIuy2z7NF2dHXfmBG9kLrd6pChuZG/t/LOLIzh1eLmSSX9RuyG
PzrYc/FAp6JzliPFj77iSajAwDpBwQqMjoVAUTaLdcWKu28sMvjMSqGadLrzkpqcWt4DtDDeEFqD
oNPklW82emeVU7rhhRlhDJtjcbzMKy3LeombEBMdM2wGBrYFclS1FmkbvvUDqDtT6GJaRsIrWq+z
phxPngYT7fRQ6+dS3umS1OTO97fZzGsZ2Jz+Z4IKrCm5HV0syZOBP362YE7HNBIpW5uZOz7JEfKY
LLGWuEHCXHXjuGKn+Egq3if6ZTdJnlQU+nkMznjbKw5c9COeTY8Dfpz5L+TgMZUL6nvt2w84ZxB3
K3gscrhlHPmW1OkEJx40WBV87wMajppsW7PFk1B1P2ZvVVcQmYzGnLeSKSjBEuXaDFFYl332DSkS
D8Vo3ceEuBR9eQxmHE60y8SpWT5cPptR/ODoNN5i4cqtuzgayZakOlgMjkWVIGS7fAoIkE9//dXl
M31xQV4+cAoby0XXQRT8yV9goJfP8sH647PLn/32v//qS3792eWL0Vjkp1/f9tufkf4DQ2fOCb2d
fTwNi3jt14cosP/8v5e/uPxZ8te/+PV1SVQvjuHlx2SXT3/91d//2N/++d++7X/4Yy+X96fv+XXh
sSvDP67v17/48w9/+yd/fc+vX/bffsnPn3D5wn/7Nb/9/r9+6uUvdCSbbRo237Gn/Ri90d9OMtqS
gW0d6mxkGpjBfycFZB079atO62LXTVO9bm1lbyZze7nFLh9kDZxgXhr+U/adnth4aLPmMDjFcGrT
dx4vcucyUCt24o0nv8N7XJG/WI3OS0qFeiId3NkNnfEAkeNHqedw1xQckrqZrtHIPHwdNcgQvTpn
8fPg+EVlcfr1IUr7YT3rEMOBmexLNFuHhvYMp90C4S3kk85L96mT7rQJvQX8oc8Ry72p7eTRGJ1p
J4eavSbL1b6ra7FPv4zCFQcZmpuwt9M92n3STrvqNAzJPcHoHQgOVHZisbGbeZYfIiIuzdH6whaQ
7fLYQPLZBAAsL2udWpqpIEDIXz2aGDFPAuvRkT4QhStudmP5IEO/Y0ipMjq0fnvy5/vACB1Abujz
zK+Xh4c02T8eUDhN9FxMA99SDVyKowLex3mxQqLsICTr8qljQTGQuKB1136LSh+LsGuiGgw9tqHY
7skywuY4kVbEOP+FcTDNzgTZBTgWr6TE0iWaMhNK/ZABcxnfIqdF4pTEOz+X9Sqie1Va27AyXmaM
IWua9XddB3urLXFH9PEerg3vXpctVCaOssBZ2BL7q8waTiGrLvUB4SvGHL9XKGuWKuQqopbbWkYC
Ef166Lpu36dthrHnmJj+wSfaaNVGs7gazqqMsIQQ6D4QPTYAXD0ly9HPBbmyQQXM2MSiPmMPzjOk
qoDCGJ+G41ObFWgHDXtYE0lxbb35ffAu8SEjz9cfbpCuU1E20D+5g0tf6k1phxlKy/6Wm7EnTtk6
JvUgr4TVvQTjYvKkT33Uzvg54qbixfnUiJQZI8YnX8YUD0b4Le3FszXGX2n5fsXHQtHNpCEZWprx
0ERXk1mx4sKdYcAQkR+PYqixrDuH7BJLRYfS7B+UNb3OavwemsVrDNYz7tlcl2MJiNCXCkq3nc6H
TGhEnXn/mmSEeSf5TTFXT/TdnSsgBtdB129QXcWbzGa6b8Y5KiU0xQBkgIzQuIqPzTnNg3CrcKuu
czJ6Yukx4Mzlhz0A5+o1pTEV3NnNd6i6JvAAI7MpOejTkCTUWMFUbB3t3fiAMldVQekV26/K8NNN
wgRybTgjGu7+nsICq4pdHs3Efh4MC6VKk99JfJFV6P7waT4S4jytSvxR22gYDnMMHRa5JfiWTD7W
5DnsS5tVZTC2qcru64Gza9/hdWIEf8DthpvTb7dG7bwbwPXouD2ouL61hj58jH8QpPNqG8RzBn3z
qAWoUyKWt7TZVglHgF4/yylqefO9H4UD5ap6RsxzSkzrtbA5/+I6eQfHSgJC1b/FJo+3QvAJ7gFR
uocZkBgYxPiQv1wQSXSZbmKOLct8SG0V2Iq1qYOXqbXNbWOG+0aijAVJpDg9hju7aRiipVxw4IsT
jZyrpC2+O5w2Qjq8kpxsziJ4Zk6tKelSdizOGF/3suQdx6Y6Q5tfR4TFFX0EwC24U0kLaGY6B+UH
4ZXYDcRUnhmunbIRlXsQjTcqoiWvOVNt6WNsRD2GNMlJirdHh+QFMGGEjMYlJ2oXVFE5ciWBU6xT
XCBQUZK3ibeE0FZyOi3zxiq9q7LOdgVZJ5NHhcJDEexto0Hzmdw2alJrapwbT+YGEIVerH1Ed0xo
yKqe+2+mFunR6t3XZArvw/BdqeiWBsyqWSxaUJAHEn6sMAeuMx6LThz9yL6P/dDh4KBv05y0gZAM
5rEpbzltnTz825Ta+XM1jV9HOLjousUpQYQPWYvIQit6DQx/LVoawGbT3LQEbRYmEawhk5OWG4RT
HyDpxkqhzej2ypnG16Yi6LP1wJkw400BJtJ5BV+EZTOz3+fZzw8Z6sCVvbi/RWr9MHOo2Zy35/si
897m5bjbU8pviCG68kIUHCkQVpNMe/u7L7zXEpTdrW2W1wnikZUZWnuPtDje8nSN/eQACzUhkDh8
aSOAWWP5piWuq4FcLnaObDfL5Cu6RgPQz3TNip11HFgxJZ07z3mL5nleg7pt+rcyIIiQbRwJUvDR
2SDmqK5eu0ghCNn3LbEGAor2SuczU52bKUFCDKaPTVHcuWH73iz99HrKPhilfNOF82mqEvvu0r8M
E/eEAfIQ5uq16qcXr5FXalFWlw3GgcIuP+aZAJwa3wAehYNV5N2unypIHKm1StWyXBYELuR0DuIg
ItxCuRn+h3mLAIIir8rvRwIV0JmfM+m8Kh+hniUqJvkVkfUtGRNmBdLG989Sv3SxeHImEQId7B4k
w1jg2eq7JxZYMAZeb0ioXqz4HbxodmCix8zfvCbPaDNWKLKtWTj4HzkclMEJOchV0vAwsW3eR7V3
PjT9km6uqbHakY5xPzO9yVOSTOb4FgdugJnBPTl9cNPqZB8QVN6WTPVrDyyqmm4zMyQMohIRMp7P
JAzxeXHLjbkPQWEJKqJNVmU+ACSZp4vM6iGQrQ08jrLErsNThU4Ya3W6rxsfLGsH1RFzPczIwV2J
wP1RhARC2FhVpqie9k310UQUR2yWN4V2UzzA4S7MxmcM+OBWUxAdsf/ZjUIeGE8eqjo6i15/QpXV
h87qj7Uf7ibmQcyLLt1oJ/vfHQ+ryNoi/fbf5MMe6x/pe/79zwGxyzf8TIg11D9Mgl5NT0PVsNGY
LLldPyNiDcv8h3Ad2uvEzStPOI767//6IyNWyn84JCEq1ybSUdiW5rv+iIiV1j/4UkK+TNsSWjiu
/O//e2n/HwmxFgm1fwqIlbQ1Cf1S8vJvWC4rz19T1rzM17bXsIvl2sgfg0nfAUAn2WpMOkJDHHkG
CUqWHX6ItWVXgAI4et2YmNFIDpNMOuVpcCcfSwAz90CR/tg4Bf4DLxv2Uf0fIuE8658u1nVh4QtL
8ptjbiU4989ptjBgFwYzbcx4TG6zbGY2GKYn2grY0c3MA92RTJuBZNVhqaM1PuqNZqnxvPRu9Kvy
rW/vfTdajoji6+X36ozOpscLEdOwbKwD6i4Aj7Uv+K/sNH2KBHCdbznneGSZ8LKM/BPH7vZ+dTDz
UZ5d5WwrPFmbYCi8fadYsZr8WNrIITHdrJ0xKne+EX02DIxWkd2iUIgHg412sCquzzzoQjKbj7Mf
irD1I7St7uCErL4VjUXaQEds9AGGK6g3wqpfgyonarE1i2tyh70HWdPbn81kQKdif/WSado7oXPf
G8o5BvyQbAm7YtBbJYG3p8fFsGoa1JUczQAGR6U3U44e3Hehd3QcPB1ZynNNjQH6N7u2ayQqUKxo
UQQ6Ow6hWBeUGP54MBLhvjBp+oqq8tS3ntzG3Yw6EuIdL1a4+dPD9C9yAO2/Rhgvd6jLaUyB7ZWO
5Vjyt2A7Dieu4SW86Qy8GTL2rHJdBXSxioLmfPlgl1NzZhpM40OV567vblG+gsgaYFnrEA8tMjYw
EUn9xQwDSaNdANeowuNgzrfROLGOQkoJXde/kvH4c6n7uRb8i8v/LZfvj8tXlme7SM5cU8i/3rMV
TItktkETRJbTALTMmSDKOLpRuGnaWK5zbsj9FCeMBvp7Igu8faiTcgdX8YZWuEPbhr5iwvDb7ox0
WxUpqYwi/w/5gf/yKnmdTUe5plSe+VvYYm83CL0LRudjBd6gomRIgNz5arBxutnRcTTf58ixTwm0
6WrEfmfV8gyJLb1pq+QmbKZ2kwbtk3CHmzQVlHy+aA9/fyPIf7oRtJJKkOrA6+hox2RN/PPT76ZR
4HjWSOEn3M9qKJ1nP7yWVndjEUBcIHnLp/5LL+KUqLeSm7tJPotp1DybSzDH1APabcgo6gvC7rX6
Yc31p3R6UL8EzvY4UsjGEDaW9uVXG3B5nd0euWC4ICfR82Y4NSsItsQe3UQ5VjvOAk9mmhOi5DR7
UDNwvksAejPJJ2SGpA1BeNldij9ml4vheR61uPeSQd7RQY9kgbOBPApr2XXd7qEJAf1LEctzuFgP
0/W4FMF///pZbCd/XeqX149nyCNNc9mJfnuQCiy7s0NQ4lpMOXkqyJTOOhINAaas8ObAgjF32XOH
fCAq0+qQ0YEsE6VPhQiyg0lhRG+d7rTYNTSzb/7Dxf3TPqQh3Cn2Ilubpm3K325A+hLgAAiepUka
WjvddO9MOv1d7ZjJVevahNdZPAwj661RJOFuIdqtE/cKikayvTwnU2KiPwwh3cRpC2Pw3kaerHKn
3v7Pr1RYy45pS1vAUP99x/Tg9eVpVKzz0mwPDiYYIqcAmLLYXukc6KaGnKFCEubC+jEss9NEETur
fkmkIWi2DzBFNQy6IoN0YYxhTABUYtz2cVrs/v5S7eVSfqW/s/Zo5GcudBT+4zlc8l+fGIL08OqM
jHmtBg5aw7ub94IZDd2ilJdw/NI2xG8IO/X2cdubxDrOuIMn0W7FsgkVyMp2NfSDRX/hxfU6zHLn
hEZKrtD3vAZLR+3vr9harui3KwZRLk1WfVuQdLecAD7e/19evWPUmHVEBrQ+78M9e3B6FGFASh5R
djn5gD3EyCvbtHea7HKGoS5xFdS716hn+/+08Swr81+vRVtCaAe1ge1Ylrncsn+6FuWODIgCk/zw
znBBfNXR7Wwn09GYvJfL/7WdaZ+NkdAOOhY3rW2F2FbMF5mgJbmsE5lMPxGW+agvCaRJRRph/CYM
yJxqKKC+0Z0DgE1BVOtNpyyX+QpBFQAp/8OryuL4z88+ZQ47qG17rKHgx//6u+ARahAdgOTpyiLY
tTUCPQiep0lAtgrBBkTSQOdDAhZLnb2ffZQbxBamGwWkalzWQqedv6TEG21DCn10ljJZVyb6Rujv
1LTIyypBZNtUn/OOJmkcJOfGtMo7DHXHUtJsKD2btOheHUuvwreznLvSln0uKpNpR8egPTbLycOJ
omepCUaeYvERLL2sIXXfBijmHKbyLfnKTe1DAfMn4L1j8A2LFtzpwD0iwnogq03fina2dqREvxPr
89HTmTzYOueEE3ZXogIYOhSOQ/YGSaRNzObQ+B1OyGEh+HuxvQPQuY7c1r320VZdTmLKNQhz9TBw
90UIKDnDRtNEj9WIsCzN6DnVEgkmKfFeOZBEZHTRDVy3nhnltQGVVKT+dcCzuQuMttyApkH/PjgD
zobk8XJAhQUR3cR+c+vyNO+tInoNp0YcvMh6hRWLo2tklhosCaSXFyias32t++I68SxYLbC7TRMz
JJBreOgIm5SdFTcMsd6Rppc7ozRuBVwdN2eUJ42QY2Dm3jt6khvXqz74HcLjTH6xR0+cKjsJn7M2
/0KHlqhBQfjJ5S3G9Gdw0iXmQrPMhUX+7XIlw6CuHU+dcakdh6lE9IezeldJYCLCGO8KA/5LO3Ro
TfKGf1ehIY5n+dT4dodUFaC8HLZEB8lzFvlXl/VmJPZng2flyUF73UO6wTbQFpa9R3GZbvCUEhqV
w1+MScp20emtXEkehLb48WFIUEg79M3usuXH1cTY3erR5mQvkR3NyDaAggkUO0PUefsJ0exjhzPW
TYdjM6Jo5ZftOsil0NNcSOctdLC2ZxRbe2gNeCUDoN6ujiIGhWSvJE0GuTCcjOtAouNlXgsopQE5
jBb86E2ESmAklTurpqB2FoKAHnkzmg57C/ZMo2yCL8Nn5ZYBfcHS2w9L8dLT9gpFiC3ZKEzILP5Z
VHR5azWHxAxJPIl6KvdZHQvsniiqQx8PY1B9uD0jV/S9J1NFVALS+ricIjFJb1nbHFIV0TsF+QD+
eAfrIt9NRsnFzPqb1cCyudzkPvnlj8rUO+SNErYGp/nl4Z4ShWBN4nkarucAbTebooUMDeWEpqg8
S5cHSs2ARGgKZYdLCWmExsEOMrkf9PRqo1Q+ItakOze6x8z3vqM+Y/hQYMGqQ3qjSUiNRgQtZjH1
BeAlfoza2zuNfrDiyb1FQBBFQPaZdO4vr34pgCaXS+i7rOt949QEtFTFOxH0xCMvDkwXGZZXIGX3
SiSQGpnu1h3kIZhd5xSXgYMiiwc+x/Fi59kTBr4XCxXTz/2OSMMnbzDF1p+Qt5DSwBOeN80eHtYu
bhA0NRHzH12cCeEubyHrZHGHr9n9pHa4iq00B98MkdbQ26ZgSUTiozayZKyQNKE6/Xx1RtXj0Qmm
dTGx8EHverFH8mLShWmf7RKS3y+P6c6RaYDjOBk2PpMR2mxwXfpBzmfvo0IniHM0PtImE1tEGIxc
is3lfEQvX547E7BSF9KfxW796GgQZHnmPEyNvkGXNt6lDSm5JHVCIva5l8O6An6D96JOM6xjvPyX
lWz21a4vKuvBRZLIk+bfdRnahdHvEX34eIpIJEYhZqt4YDBWDBhaliNknHaMhLiJkAFfeWVT7n4+
zPD9s5umjDaR4gaW5A8jghqKTB4ud1q91LPW8HN1rnjuQVnqbdzEX/HlN7cxWyvsFW/PSO2mg0y1
Gr3I24PzFkeMQjTzYYs3THKWHdeVJH7Y9rToTpONq9i8KSK7Y+G2epM41cpFEaL8qD5GaZifqmrq
sPH3PpZ7jExUN3gZW7YnzbBwNmhbXx6RCBrYoZYK5Q/yE6On3r88SBJmVuiIbNvReHTrEa2Qi8+/
XzfpJM/RQGyKsmrABklNgtnybZxPgQP3hYtqop+3Ouh2RbNb9E67pEsBD0fp5wT+D3NHsqeWuuy/
lx1TlSOTCuyhegLtL2DdnSLyRAZXc5pEXJaGFiohfjt/jP3doGWxqXT0CG98/uNt6MYHzKz9efTT
ifx6h5EXVWXUBP2TbuvsMZs+4rwhLHOKXyI5P2Es0ieZCITfCHSBgVhkq5Rq3ysDf0XsHgyo8Cyu
msP3kknkDwSumdodQKvf1SRUL3ZtoPuddxtHL3YweNdQ20kRkr59734RdpsuAXEOanYMKVZAc53G
cbEjNWHj1gZ7u1/4JwqXBtQv4APPRWeCKmu8ayLxHoD85NCEmtKL5/E6GgmexgmNvtjxPiKzHHaK
x8aOEKyFxLY4zgQlYFlrA8zh67nNITDhJj/IKTjUqU+m5IRgTaY9Z+TLW9VjAAecUOySKvd540hQ
tFgTgz4Xh8xjYR8Hq1khc8m2okG4li6PEN4BIAyj3mE3Qx9p8ZsqTC0ItwiJmmeOM0nJMajbG20Q
v0qXN3lAJpKC1riOzTBCzobro9innv2OlkuS0Jx+Olm2nki0S3KzJzmKWuhSoV/uCKDs+7pO0yte
IQ4zyGViZSZox5C7FAxuctXHCNBchuBONx0RFWo4rPUH+TX5rusJR527qD/G5fQlzSiRZz3fTlGi
9peffmkCFBO5nRDDEI/7HA3LsSDox9onGuIIAmiiiIyJIFD6XVt3Nt8K/PvYaxPI6iMmlm5sH/yk
gWE70VUoF/TLlIKbZHXekyQ1RPDIrZD1+rJPlgSRn3vffwRyjCWDGZhAoBBqqPMlesbHuQKh2oDT
zTPhMJENvpoDflU7IVUxZddCgciTpPIBvTy9yLCd76VPB7xNpbfuadkbgLvHuCzo3cNJ9UhmWts6
MFgT6+OA1nmX5AiCOztPbsmUGIJHd5IOtCZkP7ZSL5ct27De6bd7a5q7cLCyZUPFYDIwjyV1b452
Fo5MSIScNS6PbwLMCgHtBH+bMHEVWg8/mxEODCxpwo/ArhfeyJIBoesw4mAWstgMLCSzy+lZ8ZST
8GzuDNeYlww+wuqNob5Ns+Cs5gAcxHxbAJqmQtMFDH/JUrQcVkJ/kDv4Kz3h5p5x/XPdrubws/BI
dDcst1okkCRvThMOrmXLNz3h772hu6kbVksKCue4rKmX8lCG3qcTkk9SpMw447iHara0WGEIb/10
yQXzyn4lVXTfdtB1qCovhzFl6VfPWNDXsFUxxFM0ODmUhRzcAFDQ2O9pmvjD3eUM6DSQLNLMgYC+
bE5y6rewmSyiPd2jUxYesa/LlLo+F9Gdj0/j+nKJPZYfyiv8SuZ0uzRccTKewVYCFW+amai/piKi
BiIPz34T+97OA8e/Hi1x5KjcPg3TvU0/9EYzyBuTEtsdC8mliXS53Yu6kxtkKFgVYVVjKb0asCu7
IIF2WeLXN/kcXfvLltF2wW1WNu61+Xw52EiccXg1iu+mN5s0IKM7l37jUXbEpPWjmrjpsVcEBKwx
Tg3Axjb1dV/OL4ZmADln0Sp0ekj5BjhuAQ2Q+2HdYou/LjURBbhUy93lDajiaVX1ZPmQq+psMqun
0Uty29aKy8PlFhzqit0KCXnjmx3BeRWNaprPbS/oRVuMPFf0oXkIJJDtnjflODThfKoc59qlUeU3
aXFtVeFHiWfDJPQwwky94FTdMc2/iFne0oV9mvr6LILKfyYk7NqaxJMYQYsEbshkeB1aEKTDHntn
Lx5qr+8PdkNKvPagStDF8U2nvHaz+raVE08SmU6bgUY9Gnkv3grdYqoZGEarr4gYkEqUeXAr9VNV
5TB/Sn9vq4lealV9yiQMMLkReDmp+WA6PfP8gtIsXCIvfKLBLLMm3BYn1KzIM3EbMnDnUO9yxh5T
NrsY0vt6V0cW/B7Eet2mloO9RRNdrB3rrQNzgI82wYjgddZ5IR7JuESpUCFviR28nUGNr5HKcZFR
85Za5mZM1PyYtogAybM4mkRVolUYX8c2aBi52gA7rYU6gnMOtbcH8o1nots4Zv9DUhmh8VweNJxv
oifnoRhXpvwmK46VlT8pZuDeOiLbiwj4CoWsUujRneoVenZ46ktsKZnvEv7rOoQCasbOuj7pxmB6
El/ZhGk5aD6mad1AsVsZaOrX8kDYCHYyykSC/XwKfzSxlYeQeiJBilTIcGsWwVdbmp/wQ5pz1KGH
SAq545kgCjlCtFsvOlDXkeyAfoQgxTJY/YuYSaY6K+6v9YRhU9UZ2H8gsaHAEmIbztWUKrq4lOml
5Se4DSaGIlUttjMaoTUs7KFNHmhcfMYLytch9BOxZuZvDQW2hWJq7S1oSKV8RjTWu9ZTt4fPtdWi
NwBee29hDEoijaJpXdcSQRr4hKSOdmXiOPAfOLA6Q3dWMPHXKEdVR6EOhKddiRjzD4bYccyNNd6R
hqF49KZ684Wo2pEQwxKL2Iqe/7HNiQmyBZ2dIiQUyYeFtrwuQeuCG5o1UuEZAlI27U07nQ5zRfR1
OnyLojtR43ljQG6huuce7ZNuPDiNIh1z+JbnsX+oChO2qWttsias7sAEkVlafFLtJmefE3pNDrJK
cXe1ZvQDKdYKPDM0xKQk6smM4vWYeQzL0yXeE7wVOU4kQk5fjR45bIXaNZHo5RwVBxst+do9F7zp
W33GFHCd9nSidbkfA6KZaBxTzAev4BOwfTAAKMQCMYN2JzGirMTDjA9IdNN1jR4uGj79CcVQXd/3
cbTOODisWrsQG8dPzuF14MdXFpa4K7rgj8rLHybvGM6sEhh2P3FHs2h3sAIyJR9dzz/JPCGrnlh6
BXniGFftNnHD7wAw1UHSJLKtmrgpKeEVEcqAwNb7NkjxXDVmtXZ7/Vpaxt4M4q1M36Qsaebl3nuX
+i+Bg6JQaR+B3UyeZOIeOSs9q5ZluJ3HJ1Pbdx6bkp/F9xwwr4HcfZs8MRDo4Z0qcodas0SWZGHT
QZI9blzX3KE+XMyGOTKSBb8lc/kyWuSfccDvXcqmMUlv/bD8ZOu+TTLE5/SPYIZbCKltN/qBQhHx
RkLjfabHFBbw3jHTFqZHROWIz87rfQK/Tfla281L6+GeQ/xAuqeAw59FmL3b1NkEaDLSaICELTnc
53b1bssCEnXbqQ3bxmOWA7ZBxYadhzMqizmnslDoF0CTB790NwRBw/Hlzol9jTw9hEGXfAoPeMwc
Y8yJkStV6thWqr8uJv29U463xofr7UGofAYJ8RiTk6DMl/hmW7vrVtzNixILYHmEXJFp2ykmn5aA
Rn+CtdGotV3XN/BzjjOJXod04DRDKpkkCcQa9ga6tDlzwUFApDWSL05l11tZlBzXvYFNnGMCoIDX
aRTTWXTpppyFIvciX+ejhaeUyOTks16WMk0i5YqUo7XXdsUN7zYtWYpXjigWeBJfgqdFJT5eSsUy
gXcLLDEbTjGdCCKatblx8OD7jf/MRH4knzmiYZRa26LFARj20zn3Y4KXG+D62Vx+UZ3oDhzfgbA8
2mi0WCCVvTVjELv112KwT16kStLHK+TvPhMnamVgWQW+ajHu8wSephPgmaqzAIoeYcY262zn6i9R
H5oMW6NtmWNaqK1j4zh3nDfItofEu+IgSQRDmG7cybmmz7x1bICoLcz0LZPxZrF2HeaiutMdK36b
4eByJ1SH9siGX7eEUcDNZPHOP0XfAurdtSW9Gr+BvAT3st7yJm6irDMO6Yi+Xk7DY+qa6Nj0VGxK
uoaN0x+pwYurvgCA11FF8dKULG8L3jEhsZDdS+57CVWX89Ax8BCXzH2P4Q7DSeD2p35gxpS1D/Sx
b+AQHlDJJdzxlNwo9HYiQDz2fyg7r+W4sTVLv0rHuUcPvIno7gtmIn0mrUSJNwhKpIANt+E23NPP
B7Cmp+uMiZmbc0pFipXMBDZ+s9a3hGh+mNyrq4TZ60R50D33oFWPpQUA0SjLP14PpR7z0pRWUPHF
H1x4SIsSPLymRk43egzIkSZJEbFu8CjKnSps7E8mm+JReg4OKKAcLrMycbCr9KSyE7M+toZELoBP
gp7kc6INZMTqQivAeP5BXfDWDQHuDKMBZ4+UsITaF8K35PSNtO48KFi2WGACEaXnKLnXA5SqzIln
0uySsNXyt7nDougA+9mib1L4Crt9aagR7rzhUUGYauO4EccHoi99ms5ZnWHH6XAA4U4NdbgcPCvj
bWo731soSXDCegqpwjnVPqg8jTPatNmXT3F3qXyo54nHq3Z8pugDDXKM29XHmzL/AIIO9kL3n6fo
NKMDAM8HcwQZEySzQtQoaEm+YzgwIBTYkVXibKqzN7koequACjJWV82mrHFLk3RTDd8j5x8rDyC2
S2oJyZkX249OcM67LRjECeCFnYWRjeCpxAOBTaPiDcOMQUrz3YBp8E5OJM01wbwbLfext+9duNNl
/ytLus/YtCGm9rhPpP+qZlqIwe7fpXsuXc43KTBC60NhHcwplMjityQ56PjkMe+4gcuOU8dq699l
9xKK2I3AC2OjTzn61xbyvUvNvDGfpBHN3BIMIjTNyO58GqowNdDmOdiIR8GKMeGoivTgmoBznJwk
2S2azzArfeqw2tVPVdJ8qF7MOwbFD0Vdjecg8B69RBT7ocm/ZYP2lFUCA31t/1GKgiPK4nOGqIxQ
ivmdsuk+Ss0cIEz9ag9ApYu0c4FhyM/Gw/jjS10PhwERhw1PSg0UL1rukP+J0jFISSPOE88ESaW/
p2jS9yToXdHwa8B1EChjB5GMR4qsfq98TNtqAKrocXZDJtMhM3bWe1xhru18suZmvRdMhiMEzwtz
i+XlwbCG33NtPttJRzkTUQ/FDAHa2OGw4rz24vZ73zLmQ3g71iebAgwfHxG9E9M6fpK8SxLUllaF
gRROBdGntaWDIKZPsAMd0T4ehIySNSqy/qTc4n7M02JLgCSMqvRnkohjBbcDomL86AYP7GS+GclI
uIegKK5yd4OpCx6iyqie65bZqB4B8qtdEsf8wdrWfeO9zJXjnGSCA7hd/siiVLsluKPWL7IED567
9GK1dUsYoF4evTyZH9bvbCQMZ4JX2w0Q+nEDscV+aJf/aTLspoG0m0PaB9YDJF37YUhZt9VGG47j
MB7NPPdeyiGBlAS5UwhKRRSOjIJLnkNLq93rOUdc4F0Dz9rVRGM2fqpOHM4DuCUChdxs0YlEUXRo
mRduZrwaw5wX+97HpB/bR1ybPxKvDHYcVUtKSlyHaU4EQbKQzmBzbdauXhHTnBXVcE9WOInGpcX8
3gLki1GvIPDmB1zCsKAqeQj6odjAfB920Mba+9LyIe4t+ge0BGB1zl7EkTSNxM1jRA42aSaxf2sA
AEA1wryKWIXzWMpm5EdTjRpfmiQ49Eszms1BF+r8qy+1U/FO7BohnAlHG1Q5mK+1NeyMmYoY+mGQ
8SbmLsJX3sTFAtt5O/Z90ANdEq3n4rNruuYbD6ZVe7a0/8UI9DqL8noXVCiY/MIt94Mx/+xTfmtG
c3RpuA5ckuwZmzF9wNvtyxGe9OjsIJOOez8ewt5weVK3H3EjTGonrwPmHFPBJ9Nx7mzwljVFXhn1
4nIwhe8cYYQyeO4jUiQI16pU0+JfpxCXiuPRzozykmhYgT0Ng1Xr8vJtVKGhwGz3YAKrRvyLQ2Ka
nkj2g9wboMLLu+4bxZvoay20BtNEdoMNEkTEd398pSFgA2aLmUVWei2l/Ghymv4gb35ovhoerY5r
ex0rVfT2WRx/z4TbXO3JtLa6ME/xbMJ46IJbVRMW6wbpZzdlJOGS10TyifJO8/jqR8yr16kJADF0
1gkxmJnNiiAhux2ixEI6Yg4/ubHB4BWA1jqPWKc+pUA3gxh+3Ns2InNEckCINP0mW4v20hHHOLFZ
AC4TbaPACtmbkXFPKu4SEktYY20UBwKaR17FUH1dtiQYXOMBpKZBTsOurCpk8OpHqoLmpcu8G32k
d0V1DfV5L6ind0F2kFNhwUGIW6z2LNtmq+KREP0JGK2fS1aHMXtu4qkwn07Xvva5CrQ+3/Vu1+0S
VHyX3KT/j6HyUJInJ0Bo4JK4mFnMjQ+Z2f0QmfESuX6LSWlCOm37fxh9w/seM6yw7Dkqi7VCjmaA
JCzoReRrfI1A/Z7b05oob+LG+kD4Yh0bKnM0RazE006yOMh4okeBd8zxn2AsVcAe2pGrOHn2M4/k
KAsanEFQA+NDxhjrb03dTKoGW8FhmvJQVm4aLsL1O6cC+sF8CyYYZAljmO/W/46TpsisA/h4tcgn
pg5MMzZpCWSgFf3lS6goGb3uMQzd1XbkA6ZiflYN8ffI8GGWsCnthHqiiAwO3bLRJ0PNOGklCmqs
g7tsTAHVOq25YxY7btsl0HNqJyP0OXA3qgRIJCRAqrTIqOcV00vUz3wEE1bYHHaIDpCOBD/2vBa8
XZ7e7NcRF6CcqGjZ0wYfEmmHnaE/JJ7eXzDGMjx1S5uZ33KJKx5DixwHi9awjbNg10TTxcnmEQdY
99qWJJFTLNNbJPqjza75mCsTLFNVP3SoEM96Y99sTNiQsoJjh0obnojFvqAXhC73mfu0jEXNpEmP
SOD7gzJ1ksxb60/T+f7eHdHuC6yeURIRXAZS7YJc9ac3T97NCCbmYT/EbJrkqOMWaZUzfOlvmEPV
cGvIZiuWGXYUC2cfSMxr3mSLfSmNg9tPGWRCfCC0SweoENWuJhaSp/mQPzjC7W8rwDTl9CVLlSxd
PGcct2x0q7tq5oGOS/vqRPajV5JcA2DP33pvCavaMy6X5IRa/NKQ3brLEH91g2tznJcnZ9FXei1M
FwwQCBAxe5NBcO4EvDy/ONPac3kE/n0k5EmkhLxATw1Tp1CgewonnFr32RwYlvp189G6IGdqV7v3
reZjvWjUkmRD0NY3ZvevcV98D4bewwm/3AlN4JPHpNUhmTrWpkow3CnvlkC72Zb1rUye2zywFo3F
K8gf/LHLGULQdHxnIbg9jAwBNrVlv1p+TPieNtU7o+yqXUdyy+SPqJhS+6+ZOLxNhB8VuUZJwcPW
tRcKks32UvoFwE3nl8le+xy48QF6fnvMWU7mmR3QutFz03w7e6cnkDUuvKszAc5qqugXvAWuvkVI
VWaIH0zVknAOjiVxzXei57ObZwh1KiMIQ+uHxNAUttDQGxviksJy2Vbac/pidH15dcvmw2rFQfj5
z0Gy+rYD49nFj3i0JmfeFaNhbhqilretbcYPBKF9+AYJlkzQpzlHRIDQ5+InzV3Tz8PBGzv7boq1
z9TAxT/75iM6k8m3mE+KAc1IARplYDgQN9W4IzHWwVagvOv6q2DdJ6WYCibGwwXbK/BDs4YCn5F8
c6gZBh+cpvuRc689Gg6wdZBaYamQHkPHwSrHMr+f7OtIdtLZ0/x3WbqP61WAfss5p1nxw5SEKFPP
1zaIsigrfsX9kIVZd5KOGph71r+LBvxCn5bztg1YYo/oPHVLf+n4hHg3SXxKPBupjSK4HA78YYhQ
OYsElC78UymJWdSmO8vzs29dH11KCxFQ7XehYerZ2QxO6xkEkTpCxDlPWwde1TZLaExNMX7OQ/an
chMSF9DeUXSzdk6QZoQsqWb8cFRw6wOtqLomZDt0zIv6fi1KZKs1R6dKSUWXa8wM4urCRHXqFyU0
hY6tmM+5oS/CK5xEVz2Y/hB2Gv/UuZVWRepaKK3H/Pq4qBTBp77fPwwwvSmrNj0ekscCayKjSe4a
LSXNWykAPE2GabZkNlu0Xej6zBWMORJbJ0oXgl3shL4CpZJX8sfYAv6oUUdDYw3Cykl+KpfwFt7f
tBs4f/txu35Whe9bh0TFR7vyB3bCxeN6XM2LlCWxym3ZYe1j9aEYfrDVL53iGLM6ueudGu6ZSdzA
8hz5EtCjjNLeDCG0k5bNP2cEChR0GifoUhh4ZFYwYx/s+zIwfwYTMzU9UIsdlSiFRpBU1ZBxxSuB
kjrhaSwl+LY++RBKB0aiwKNZzS2q/Oym3ODTh4DZYxHC/4l6wTbRRWYYb4lmUVqox/iRcRxgElgO
TK8jTB2rs3EYbMWOmcrMjrA3iYwTd9UYr6o9R9eekgBX8shUZj/k04j1f9EIM65XLRdWX1KC0jun
jCOwmb7lWvS57ifVsrSvhuZjJG5lGHzmHlpziSsldgQJPvQG78GXaoiCQhpNeXZbrNOeaUAd75sJ
aLM2HKUe34I4geekkSlNd4/0eDlweMbEe68K7uXwak6thXbMxA/QkM9ksau0A7b/a2QKMm1WgIvi
uVMgJBTs67sum7Rw/RCUxbxpCOxvQ4wAMh2acKhM8DOQktavL49A+butYgZgygZVs3yuLqXJrvHI
rUH9MWw1K09u5nDO0nMam4ttQh564rvv6NgSYN0dghRFmZMKmJFYqLoYfbY14zK3cFatPzFGDLUv
TS4sFTGdESx5ZB2rcMZ5cnDbKdkVkKwj9BOjzAr6JlKdEqOyqTd5EjAEYy3KFcm8Kb9p47Qf5lo7
oeK4IUX+BsQrOIA7fbBVYW4J7KW8QxVnD3myXz9ofJ7dxRtZzVjLQTcmFbbLSW4M0/IYZDXHTJp9
mA79wnNCA8mFsHZZa+nNZ5NxmMp3x5ekhnSgB0HloLB0KCBrLCZUwti/iJOSsnhWeC5uJfhkYpVG
bN1eJzcdTls+ZkwWHAfbHFz8Bklgs6sceesiy96SoILLvEK2VVN6Jjojjrz2zhpnMTRnrkTasmo3
FMFJxKQyNAz+tuunB6OOLxYgS5juE8i8qJPt+fmLBssLVX4jjlGriW00grvyHIDCaxkJGxef76af
JhAZPWCj3jjqomNNs9w6pebUCGVQLVYzuxw5f6z6bHBxKLVtcWk5Mnm2+xiGSFcBj7q8q0aeL3FA
/b2HujSDUaR7KOz82dY3TVYgsTDs6eTYFcakyDggpXhseXqezKp6xVO6E139lojxath99vXI5fYm
SRAJDATbptho4Ejxwa7rqre6cZP9+jQL6BWJoPlLOZOCLr5zcOluKLxwBQ/PQWZrXy0OnCJzk2qW
gbJ3uF+74FiV+9rJgDuRkMkcJ7j300cng2TmwXbcKMIptmQIfcmHJtlxJ3kbaTnRdX1iFseZjJX9
epqT16LozwOgaY0v9tFYnG1C+WB0l2As6U4JrtOZMEbohAY/2li5fIfoiZptFdIaW93KuvN6cq3P
kalynQXbCt4MTSUzAu/o6jWtVTIHUA/fmRsD2qsxVsMOb1HdxgfTjHH0d2rYrcfBKs7l+NrrtR7a
hjOGde/8xv4Y9po61qnwNsTQdwdlTywWJKA15uE2Ko0WJmMy/Jjnlmj6uYSAOO7hUcujhZUNTw6L
8KRA+0QeBHA2MjBCEYNA0gV0LprUVyewjL22oKUaFzEu17q1x8B9S636cb2S9UoeTMmrYoz1JGay
/9ZWK4bYpnsN4tfm/LXY1pjBK1NdVz/UeizaLFuZWxOs6plnNFTRnZ7V9OzcYqgItdBsCiybfu7u
8WZvJy+qjn2fPHl1fysSSNhRyy7SF+ObYYCqWFWwSLHNpxgOnkfa+51pJajj8uCMDPZWdYRVf72Z
Ovi0rjIf1+MFMne3mXxP20wdq58khSGGuOkaN/JNb1V5gAljXYscCMEicHFy+eEtql5b9FyeyvRD
rPrk8ljshUpruAbT0eoZVS+TmXypmL2la1/vVLDVQKBtJn2eB33SzUgCdGy0ifXSbcpFzNbUYAa6
1rwbxfg9iJHe54pCEzxyhnKEcmQqh49c1ggmHeZ8jcEwLnanPVk5xR/m8tDzln8qoeuzh+SQDCh/
o7b8xGcKIp7dHssweN/mL7n8Nq1ffUvSbrq5iO3uJB0PpaO3VV37vt5i7lJ0L8+VGbG6GKz3ihPo
2kjWwquFz0fjdtYfqIkRDteyOpQEs8Lwktq28YDqDBBRzxMEA4+z4MTg+AfJN1Aw4k/0uex+CQIQ
diEvBdLlrdWYcI1pzjTDIqgkbq4AacmZNn7HGpmwEL7Rgiyn58w84W70MfqJiYGoNmg0q1p5HSOv
ITcAHrtu9PnWqpxH5LYv2WCxwh0l/B9kMMh1Efh0Tf4wZ+lvljD5jdiCaCeJ5mK5wokZVN8a7tjd
0MiAVbyxzUjzszutCjPfSElkSJDXWcbv1E0ZGKGDpuID1ZcXPminDGeiq6XODYQZ4isbK2fm/ilR
I7XxQC6WS8zWLCNmzov8e1Fkfh0ajt4finaEzRYZP+yclQ3jPHdreqy82iV/bGA4Tr/I6ZOM7KWw
jweQ5zp2jFz+yHyiRRYHMYlh67ZvMo6JwGKys+iyFqvOMhjyx2bXEvgbJlk2HOAIZFA4t/kyGom7
AjF+lPvb3v5djFFwr5kdwxhalk5BhlAI4aqx8IlR5DIlF4R14XLYKdn8VWhUgfhwas1+kOkbEhCY
I0lW4Wj+qBPlUbeBESXnl1FKoQBAQs6YuvmnRtJymC5hpyZMRMdSyXNnb20p/YVch/jEbOGasMYU
i4IgcEu2SUbxlCcdXE6rs3e1nb8FA46NWY+ebZNMwKaWV6VkqLKCX0tB3AP0xUBcr/Zd4TahMoYL
MFv/NNfTj1bK5EpJkm1Q6oHUfrZP+Gn8Y2FkBiiOBh3bAI4VCfm5AJ0gZxAXlsm01eLZVI/0V81c
AW3JHifyJkXuPU6GEyHP7/s9wMUnkwP51kL4BP5yXD88LV1ClhqEM0wf271MO7pmpKlmVNNJs1ed
iBzfWFSLp/RUkUy0DbADcghxsHK6XgjEUK46qsSJH/B6us61rOb6WKNEu/NTPO6GharA8ZJ7Q3OC
05fcd9X8I6dCeNiPenB06kicJEsJzUa+KKwPJo9m2PAIpWNlxcLOCjngFCyHDJXamCk0TF6HpMic
SCAr4OFKwz9FqGtOrnA3kBNR7np+eTEDiSOHe7Szxmc96vR73s6KzZxZ70xkHHcs7fF19P6bCKz8
mBCrs1x+W5UJ/6okD21/JL5jTq5dC7BTa7s4FG55jKqUoGEEdHgOFn/Ucgw0ZdOeHHrxjdstNIul
W06c95GhxrVmGA1G1w1B5qHKLouU6An+TsDU4tjECITXq2ZUB51AMlInvbevAVkbffhRRZ6NnpzX
crjz+xPyTJJJG3QV8wAYBD44UqaEZW1UxR9B9IBQsDiuEsLShx0JbkJc6jF6zPRp3Fc6/LvciH7k
5NrFKQKhwIx+GXqF328yDpPn/El9YZ3XbhN05z2kP++h0Opdo0Px8FME1HEQ33ff7dKqH9aryGoD
lJW6pG7v0G96UZmecq/CxMOwsvyOufYNqYT33GdMTsa+ODJCaQ+iZaowVp/QyYeyF2jgMzgljBlt
H1m8Z9vIM9Gl7RrROQw7AmfLp9+QGwV0nME5YCY0QjL8ul6bgo2wlRKzEKGiis0PtRidm17+KHqL
8GK9NrdKpftZyPQsM/MR8w9dBIKn9SwSXbTVvdjeWUFVb3rT9vc51Rdla4SeEEQcE6q1UlU4gQ95
Gn9r7fpWOGZ2W9/oRKkIr0j/M8i8lAte1JdBAV5cfIl1IoJzRYmy0SLxLGv33mVK6tusUxwNidAy
hxSj0+zZGD2v1l6BcyjoaGbR7e/X0bUONLTOyqMvO+a5rgYvYi2nBcpfFLEMBtd5UoBUgWXSXgjy
nfw+n88A7U/ogaovbyoIvZR+YGJzn7iKGEiWBHrLLgFY0x32OazudoqJw5iOy6bEqlBHOLi4jwQI
EU+7HLHrr5t1IC3ZD4aTpemHQCdyUo0ZiF9nPMRBX1wZ+32vYZfyIQ1X1J8DigQpd3Nhgb1sq29z
zl4+Ugebl3tCKfSajEtJT7Ufko6T3JvWh1v05knI/PeQzxm6LNYUkfELNVv99ZETY5TumsFiKZTa
5YVwgruUZd8WqC3DHfVuFsjl1/IuU/D8AgOUBhrKCfNSEF+dWJ6mISgvLq5i0qKTC/ZCn91HhVhl
1u+j9skBMHYyl5kgQrw3YWCG4/fvZWcdIDISjLX0JngVwf4T8EqYxg4ZPwupZRQdoYsEGIX8oBdc
qpa2wQTxcz1cuuV8ZfQLnFiLEUIvLbnMfiRTIm/8PzaOl2KYSaawuFnaAj/rasc3hQfqKpPb2Ius
U5V+uTFadIJ3elMGW5aV5VbPnSkMLNQdrmaxwo8u6xuAoEDc1n9qeh3Nbka/Axrp3hW5/4BO/jlQ
XnaCrX3xiCoCuTq557UOoCOQ5wrt0cbz6NkG2RcnFLvnLMsQhq/XQw3ffK1AkTxuDVNNNPoA/2Ph
ystsy5uJ12uv4Ylh78w9Enjzc6NADxjlyfBMRscpwcXrzmR9xEa63t9GPPksU1Jn04zdB7dkz81X
DMcs6S/SR0qU8K7Sw6Gi7yhpggrNTwVieh0PBDmnSOvAQnAwbJtovTFgNxknNfdZmZC5tZaBSB8u
gWij/TjrF6vL2CguI7oW5Y8zv8kxIF8wHX/Kob4TKZEMrM/SwxAsUMjymHawyONUsDphDLAZlZEf
fWf89GNAiYtjswx0C0TjTPbyIm03eEamAxkZJDqDHR9moglsa1/lot0A4hm34IabC5L37Vrei6hK
DpbHrk6AxVlnBX3jGPfY3x7Y+kM6W+7EPjLZrhHppnSYrb2Wil2fIKSBtGPsRpv0W1QJ4jbTtiEZ
QVE2lhaQpMH6XGss+NLlXo1Qziu9afFLE9oskvJhHSMmAdwdZ66me25uiPGe+dXR1J36zhKxPbBq
eENQQlDb4szMsFyHDvs5BNsLQE9ynJgKPG6SOOe4a9BdSQRFJNXUPb+Pq/arr8OV8W/mnOa3rM+Z
FC+htTN6GqsXdFr6PDF/H5jFEXhaRy5sATYvQksf1gFFr7TuYYz7+woQ6nbuNBEao2ZsfED3Z2+m
EF+9f4DUCCZFyt7WgXNG0ShIbuh+rs/SgrnYYUhFv42I2KpFOYTSTATSJuZWWW7ffKooZ+7Mb0Gx
N4qwVh4PrIUVwhFmEWzNV7ziT0B6XarnLaEyGNBEm8IPBvETJ80mHnSfcfCjlXYxmm3GdnKEs7zs
Q8wgPsDrYTlkjPhAGCCUIvbOQujpkx0P/q5d9i8ken8P4J9vVTv8ig0NH13HaR8jJEdQXfTIZ7R8
aw+uztKLHX/TGgwkKbV22pi/JG35wUrSuev0iRw+/UhgEMPXcSgptVC8p/IVg3i2mUstIE7iVxU3
+8bjruG5qz/LptCfY3q/goGWXrXBnQpiiq5WH2+RG7w4ujWcyCTswWQhVGCrAhQlYFw8WNjkKNGb
y1gC8NNVtataPoGFL0J6srNd/1WMNRvZeq2fG92MbwmjdJapHMFLU9HX8VOH3RsxGxbiqfJvSeDR
2C2a9B6zHOnWNT1YO721w/wiovzaucGbS7F6h1ir38gIRqPfJ2ipgLCzUH0bYtkd4z4ZiMpr7xmw
ngjnGqA8uTGcQTo/cyQZ1dI0WA66m++7anS5aPCXDXOVbHRwUKEZN/5FLq/bIfxYuoxeSn/P1iSl
d4LlBfVmOIvO8BANp49JmQb3xS+LBCmIy2wrbXYblt3ulHKjs3gpmkkdK01wY2TIIuzcZB08FD+g
yckdbpk/UdCMocx1hFJ8RLZ/NlPCCt0gLv/gfHEOzIv9C6ah7RBXzw1k5n0NeNg1Pe/Z0ov6yOL9
uj5X67byzrnuP7CViq+MEeBJeA2ximPA0sw1D+2skw0nnKf1oiuHifiLwX8lwza7NF5inpzAqLYE
wBJx7QCOhGm55RC3MAhFd9kiek9y5gtgvfe5N90Q9vIbF/rJIjlwa1DJhXZszGHDdubRudqzS60w
Zq8IN38jAGnvezT6VexPJ6+o5GZWmqAfpPskARxlGqYco2oJmeVCGgm626znWpvzs/N0oQEupbRR
o/K1yvl9Xrxya3sKslRHEM3GDwBITQWCX8BOq5OP6tcpdesbSLa3fKqeU9wTe7w9AqhyBPovHeQ+
tnIDsbCJkbTNvxuEehpOzdKpNn/riZ0eOrMb+SnVrtVc9cBe2nxsepMdpVGG9uC9xZp/WkkfaWWf
y4ZRyMwJi8IaPaMtU1jYvdWf59k9kVlEqtxUlhyqWN01vcDwNAHnNlEocCegwl/uHCxkbG1SNlIA
NubEiu/T2fhtdANKxgxxQzNxIccO55HL2Cphy71WIiUcYLiAB6nT4Jh68DtzgCVz+z/708ayUWuv
BWiTtK9+7TUnZfcI/5B58PeaR/JphovNDndCEi+mAgAjlykcDcXzzei89kyD9NhPLSTwEqBgk9fj
obASBoAYJQ7ejKjcwOwdYtLPzs7QdRtjdDvidYrmkk7RkzjaS93VeEV94mmFqzzJJJ4F0PCm6T96
6h0FktzjW7HCVDPOrs+uMutgjizbsBXEVObVtyrCfprycN1WidnSpHI0gcxm2kN4vcfvzZIR8Vjx
QqLFeCQtDEU4UgLPH0Q4pQ6uq77lc+s7Xqk/NActzlAwCjsOUfkuMTZM6vPK7u+1viK0wPHe11Wg
ZaWfHmLPU+b039aFgDZwGyqjrS6cmlvZcePpeLu3llYiEnDNI8HK0Y1MRBwdraZCo+azj3Dy4tGT
3IfxL9tr5WG2mh6vGEO7UhgMIZ3+z5Dzstgm3GlsLnYTgWP4gEnUMYkMmRHpVM4MB8Hi6K/r4r60
SRizqvJpddEb2MTXhtMluMplekYo2oUyjA7JqvbDsh20BIvTYiJlCy/JheEsnqKF+sVJuXDgs9Dg
QXKoskJSrQ7lqUO5zcIa9WqXLrGi+T4luAah4u/1rxXm9BoZg36SlLdF1kYkpEFoAr9t7Ny676/o
D/VfQCMIq+jYP9clVwo++zFZ4m3sRn0fcD5sRF4+RxPbWjTMHBy5v7NzPccUiHdu/YVGk/rcjex6
0wXeVq8sxLIKW3Y2tc+55dg3V2VEpHazu0EJepZo+K9Rwvh5ICCA7nW7j9jpX7G38oHULEra1r9k
LEOujT3Ym0Sxnyui1tknOgzM9emMyU09GvDZS3UCpeedHTlYZ9aG58mSyXOtkbRhMcOB55uENvzD
B4J16Fwj0m5iwvJauCWN2ZArSeJYaLljyyANmWZjTdySiA1+fT3nUFhj+q+Hnt0A8gqIb1/Po3Ju
+z1QWUYhRqbY5ysYA6y9BqQ/4RjNwf08ER+2KJ4gtu6sLIbrx6Fy0CC+bIHmzOEKgvD1x5W8ASzF
PSJYZWo1dTYEijTduiOKzTKPc8SIdx4YYNp7BPJstDL4rNi7kgBPRtCn9QHLReHK1wppUEna7hMf
25fiox/Tk2EDKDa07qXpfewcPLTwJFun3GddNf1o/I7cFb15WivliLk9RW2AGVCLK+KlBm+nJNFF
yYxqKUv+AHDrkYlbMpQ4JnY2gbCj9mabAggWtiZWnGyv/vE/aX0PX0CXfylV8SBF2bX//o//DXMG
NaeJoQOuHlfkyk75L5wXgBbD2PCA35gtlo62sKnH68a6FuVA+KdN9RJ4PtNtk1nl0JFI0Uy62HvD
bJzlF+Pqv/0NF9auvL7fsuJAjZPun/74H4fwKfy35W/853f8/fv/Y/8pb+/FZ/t//abr8+7ln7/h
bz+U/+xfL2v73r3/7Q94uUU3ParPZnr6pFLo/gdgcPnO/9cv/svn+lNepurz3//xm8+wW35aLGT5
X0mJK87t/8xWvL7n4n/59i+yov2vAIICN/BB9Bi+Qef2j/8EK5p8DXJiQEy4B5FiwTH+BVY0gfy0
UnUJ14H+r4YTODqgCt83LNvz/n9Aigs28e+8IM9xzcA3+S+T6gQK5Z+vI07/NIEZsYsIbNh0BsA/
PwiOGg0bE4U71lbRTxK72RkTzkPqaO5So6XQv8CiJJggDGydbhSaRXCcS2LFuPM9zO3IcOif9u70
0lT4CDXQqKCiWNwmjDXx9izx3r/yIsiOvR/9TGe924+6hb1i/AZTeDOnafMYNItkOTGeGm3x1JVM
rWodMIbBYZHoyqAHR3o4pjeYJ3nYpNhgpuQVDJy5r6HawbcSv+fCwfKDX39XIU7AXTaOh5GsD7RE
uxybdGcjW9ZnvXl26dzxSr+NpFucUhdmDKKhnQomooZSnVwqDmoX0O6GBzDZ53M1hIjTAcGr6D0r
nr0qO7IZ/1nHzIN0V7E+VD/I97o2PpP/kvTXTYvKBakSYVv2SbI47of42Av6wc6oTz1MsDuQ7DyW
9D9QFp4k6G1IqndF7C1bGbQlTGV22PyeS3QksLzOlmkDnQd/bthyq9fsLPLmqJk2yyXzASh5tpfl
c2M1vM8OUUYlgrtiGB+dmnVaP9L+GfW7HVD40OefjCrPw8xoSIZRr8QdM++WFsFr9XiaIGnkZvsG
evl3yXIRzMKxTtA8KiT1ICogrlbFz8Jgat1yUG3StrnUhXphjcVyw37DD/prop7j8exuRdwwU8h2
Zex4IUCpY5UMcKQjFMdIzDE1qR6FrGJtOZfBkT9kWEjrdqsiYA1Eg2X476ZrW+nlybXmF6NP/yQZ
+dukTMaN6rCb6dmWsm+D+PJqBwoReYdl1xEpJCs/2JmxhM2eHSAVXXMTXIMLIoWM+pzAp5zOU8M8
wjZvM0UF0cPTgl7502ojnwOpAi/VyOLA1jaG7gUHZlA1vFyS0/wryCbvLseTuHVBHRMHld88tCUQ
wKL5pGQ3H7Gb8ZTWEhRE1KrdtjX2/SSCRyYUu7olhHzmyWwxdLurkv6mO7mz0Xta2zmyPy2GGiiw
d7lA56GLJSKZLOo5jT+6hHRD7OY/Z6610+Qxbqmin6X/3ixhpHalIP6RJbbkSaGsl+pCsuLLqFAz
mOV0n2B9ks6rOX5vsDJuBqM8D2Sj4mJwkVnCczBQ+57Bj8HrHfphm1rTd7OKI/xoSGu8QCMftwol
QtBK5ec5wxc/x5DTzciEPmjG97nK7v3EuEwILim87gJhfceFTAVJUq8T5G/WHBWMdqtLnO+Kngl+
o/wdupGrAF7ICKc/5tanKfBfZK4IRd5cgAD/d5rOq8lRZN2iv4gISEjMq5BXqYzK9wtRpgdvEpvw
68+ib9yXijlnprvVEsr8zN5ra6re4WFo9Dupll+1lTMAJMKTohlTb+fwytTS720T61paIdDwkWiD
t2lFdy9S5h0B/5aZ4qlnuIHBw7wyQqDcqQ5Wqz7NuhC7Yqj/xEV/qT3jo8/dI1zCcqOwOcyJ+4Pe
D85O3gIoBrzp+v4naqiDa89b1qIIuHv9gi//RkjId7/ybAoDaYyZ3GzCEDeujdPL1oQz1S4q2hLa
99Av7EclQQKCIBmCgMu4RNkXk8tGzh6eNw+nduIGD2qsz0tS/Mec4LIUy83s3LdhgBWS+w2rL+z5
wmfyAlGd2Wny1o8AvGtQ2XPUVERJh+ThMb4X7WWiDjU5OTcuqW8MzS7wSk6kDTGBYmrnSHW1suhH
+/NVLdFRTP4ruSt7i+Qn3FvZa+dia1FTieEJw+wwtZseGZEWERg46mcT5QthkRhlmLW3+XOQkQDm
1h4zT/+QlORAsyKZdqQErc5lAoYnj8Fl5IfzjCxzib9WS7aoO7LXh/HgKRb8eEqIiD5pydbT7E89
m/pzoyUdZya2hT3Yu8Cg+0+d5jR7jiRHpwQu4lcHHw8mok90WVPVQsW1db3joPpiX8wSo/TupUCK
S8BGzlVnIXh3YLFUy4nAsYwmqROXTpofce8jFtZo35RPa8RpYJaWRyrWoSsLhuQu95ly5K6bgh97
VmsfDWVlRodHuuQ6IiZot7ohs2hD/NJ2uOg1hASyAXEju6GKXzkqibVaBEP5GHnfeEpTkrTNvz1g
rNA1lEDo+ohj0thUrja2EvO4S6cGdOvZsbpP20q4ORFepG+oUs5yRPKQm9hY59h6HvGBLJn48pzV
aNv0n3Wq5B6aUwEkxH83Ep9/39ZncHCbccxe3AhyU7DED2aL8DNr5YtGBb5HTa0AxxBbMLvIm4Ls
sZJIkJaJHeGUgNyh05Emxfmkflg/k14u78gZuDnwL8J0XiVToyaxZTQeMlzKURxfeDPvGdxj5knH
Ah7e2nIRlLgRc5kcU740tpCIhMQkV6HClwVQZ5ProgfNj8mWfaU5jjVsm5htsNRgTsoPDYqOeWUB
2X9qk63I5Lv2ogtBcJNEt2rm/ZvpjxeVG6GKoPgAGHH5llHae+0hipcD7ITfPuDE1FV77uQCsQZd
CfoU2OmgOQ13/qNn82oQNLCRyHkiA4tFTVzqRjdD+6CSK4AHMh4zgpAm/Jp9bgWQcLH8dlh+qxph
T5ZN4O/KnVXUL6TL4AjL5J9In21AGJwPWNXi95lcgNRcQzObEg18H3+6GfVZW04EE9hxdfm/HzLB
qCKGd9dmwEBOwtUEGwQEaFk9CsauKeRdJSnYIJaU+5gRvB8F3zWAZGGCg8CdHS/dlVg7M3Rz2w87
khTiBB2vXRxAOA/wZqZPy7Xe+0U8WxmoKDdNoRM5DzTgVxzuGWKbZtnzErZ53Z1d3zJfcdDSYrL9
3xklOet6sZHfWx8EqYNWmN37IH+ZiDitDN0fa+k9uwbzw9n9M2TerWsd7j/btPa9JkwLrsOffiq+
Jc/HJZ8kLtOlXaNO3HdLE/XBhKvcJaRNBO169jnUClk7EU1stQ8m/D4CfLJHCPzFxhf9ryj74mAT
K/8SqCcXvw3wqebcYhJDnTLdo9U/RhRrW/xOWRgsLsqYCH3J4sl7Lw8wyhdxxjPScQyx6uyT9rHQ
TIgmsEFb3gpmY1O2ix3bOCheTgqb85BPzru/fku0FeG0mtl8lMo/RjYHVgz9YUDVw9NM7mKSMQ3O
+OCEhRatLZpmKxVtdh6M5wm/ycWIq3jrzCk+FK12DOY8Az4X0rCWvf8ml85fB1j2Sk14xKCTGeKM
FyjheYpvDYYBLEXvepInrX0QEkXxW7szkW15e1dC4vZU2+6Z5bB+9bu3Fsk0pKtLEjjj3suRygXl
1cGtvzcs9egZ86mz9BtdvQ7b8W9rwA9xJzWGTpY+I0Pj2EGB75LdfnG0+eLP899WeNbK23rUjeQD
FsYdD9IximemwiAHt9IBkjX6H3Kp0LeOiAipU7pN1nG1B1l9YvG+9TLqqcDFER4gT7Em78n/z2vZ
ZbdI7gD3dKxnLETtJMiRVJdv57+ej/oWfGjDQhPapAtPjxxTb2iuJKslxyZoLsopH6DCgA3N2M/C
oFhgCLgrQtJ9i8d6Qr5QXif4IMRPkjEZ579JTnhN1sIGUi9utrAzI1PWduV3Ipub7uFDMJ1Psqeh
6V7rK5RGnMvDm5dE+J1rd81xHUK4koCMSilPwWD8DcYlpAXhVebxR5famzRuSE4e39zZegoq72eu
f3wL40/twiOozOHo2fkztqrNPJHNFczBX7uOV+Mx4YJagmhv5d+k7v8bHTPbi0I7G2XFcpPxthHf
snEQv2YsKTwbJvlQ7EGAv/Rd3YVcfsS1W1cfrxZ4Beu+GPoTM5gYbeQMBNIkkze5ZxoS4q0581C+
66JEPYggrLO+WregZscZFY8C6hcTSdLWy6D+XSx/F0k0mUZShw5UyoZ97uIQWwOkjF1JgUxXyK6H
wheRr2I5j9ljKw13WwfWOS3nZNvms+CSnh+n3vqjNuZSbuaC7m9I8tcsi+/FnK4Da7mRNmGm1cRp
5JqPjgHX0F/iE1lRz31h3aQXvWOwwt0FF6wqk57UyOjS+rwXSwmFNPUiAkOj/FnMxANZqnqf5y+C
i/aSMrYY2Zv69as5pbcYMKJCb0XwJMLmvHVvdWKOewe2QQ20Juz4Ju6IEd2atXVaUtYsBfmOqgpW
4g6qJZ9jI53ks1m7h2qk9VEQkzxkjBuEF6HBgAk9HdNxYB/T2Z7i0G/EcpiAf2ygi7R8xJ0mMiVN
6t9ZMoAnJXk7GvS3RmNaGzO4YPQFGrE2bpZXHomjSTZas9G1I8474pzAQhW7OVEPjMxo+lsPIy/K
ndmbj4473VtAQveAlCghDXRvr3P3bjZOvm3JG2+ja0qszdTDqIxMgSx6nLe9SzvspSgQ5+yzY025
VzyxIAloDiOztncw188K8Ml2ACseej+j1RFTuVBoJni2unbqdwxhojAa2JGThc13YX6wAuzhZWfJ
Q0Hwrmp9krOn30UQPuBSUllkfMl8RbzFFcbBxN1kmLZQV39PEwLVhNupHvEMB0aEFS3+b2zt/6jh
t54E6IjffAUOgrNfGnOnY2t4Uu6ABYBP9JJiV0gYyFJ0MgBPJG2+PWe3hQjyXVbh9s+yEjn50qwe
nOJQ2fFPa/bkB03sLIvei7e0Ze1m6YO9a1HHNPw9e24DjNubJuObrlhC7BKznRCeYuabALvLauEb
LuGRqRT4gdkQRNve5iaGaS6CnRqLD3RiELgMg3BurLIbp4rR3CUTtsqGDbF4jVD6rXEPxpa1LSIC
pKq4yt6wfHJqt8xuyGEJu0q6O5EtP6uUHboQvrdurfyqEbi3Px9Km01qobqN2WMU1n7nombm0B0z
LjVjommAHfFso6QwGz/YYtS06RrY/uLm8QwqmKYjiyguaOVcmvQG1pstvT+uheEbEXCGjz4kpiXa
ej7R6nlDtxhPWGpjXItdjW0EYI+iPoKd3MFH0Vn3UiCJcW08vO65rSuqAY4O4ZnYm4sWOZf3Mbsv
yQwoqyB+NGxVBjp0rC7otzdl6bisMtbHUJr72HMA/g5cNmgu0YeOmzgV7mtsASYbVbXquV8MhVyF
Yc+j34GFqJd2X3u4yhC2Y20FG3pUWXJgG4irIEOE5HlBzX0znSbHeYb6KHYA8Kotvt2cETvUjWo2
JKZuhIyN1ZEPHYMflcEU77SzED+H3MxwTR6kMq0ZL2dbh6Hwxaqnz6okiijGx77Bu1ki7apuYy01
8QtLtU9V/BH/sTCs3SAppFs9cjdqZ/zxEmdHlpxEa0uitAEcluF3vxwzxC+hauAomA00wzin967n
AKaLLsP4zyy4dxbDy5/bYiQZiHs5zximm1OxxfYLQ4EX6+dQuuA0cIkDmOwUULaUioVg4fZSBPDz
SsO5LBNvOKr9jYmobqc8btAVxTIRL7xMJGEUHOXwOYkkg/ZAree/zLr/ounuYIuPL66XXuBjkupp
ZC/2Ariiy83mCGbrvYlQFTdr7Ak5GDtrNVKtEjEe8fckQ0FXtbgN5CK+UOwWnkAmYvh/WVetoL7u
K6A5EuVWjso6DJVgUaVm2vg56U7xhcbf3XauDvOxtUJ2NT8qLhq0Id4ves59nLPa+TfXsb0vyFk6
JCmC/xgB465ygrfOzM6xC0u4db+hOQ/7kjyAre9+cOXRpKWRPsU8RcydiGydcnXa26n/5dUavBnp
zQAsMk1/gLQ4V+PNCPww6aPkzmdUlQbOfhCiA7881SGR6CRb0qDvi3g++qK8cRI0G6A9JIVY/MH+
eihRrb8l7Q3vfblxYAguitA17skWSgPTUizIUBf5U1PchSrucE5b4qEbnAP+fhnWg4CWwkmSjGzq
Grz/KJzqh0CXNYJoUrFwMY1HF/0XvJOaCxuHGx0tj7WdVf7OF0c4CmdlduUNS99pJHVgXwJR23gl
aRY85gp9loo/a7FzJAQJ0+pPAJ2CUCYsTuLUjk+0LCdfuXip2uqSZuLI5m/eRdWC92L97VxcXY8F
qu6tHbyx/Y5ecGPv00kDqrfeetezEdKnMFppRFHiXCVHwUO32K/Mlb+GVomjUXEpo0xajnkwd0fX
jr5zKyIIOJd7nK4/vau+iXPee0v2ToHa7ZrksavgjeAGfJqIPmR8g0QKjQtTSR9vdFmsk8/heRRV
dAUCcmKvxWVJbsGxtSGGJw2FEkVYM5dvfJXvEdsll7EYQ9/d9uYo96vbmjiEYee2JAdETcBq28d8
1MCVyZy8vbBnXFdphQqd1dUbl+DDkwg4ovqAA4zEvOsfO75U+wqNUYjmHoexZ+35Pptg3Riv+oLx
J9UEt+kumvgGgtbAd+QLgoqXv7okN7dcrXgZ+seNyLi/gyIx+O1Wjkxu2ph7Kwxcvn0dKQkToDpb
RAUDziWQLyggats8+U464fnrTp5M4Cs1FLttmzwzHUkOjTUDySJMMRsa2HpdczHFUpPBpvdGVntb
mRveqUdSAsyBur3raBJT9dnP0X+xwp5RFHA2ps5jNkQdHFs1H4KHwa31prdplt9ASdaKw34OsOGz
pzZPPOp1OI5HEqMtHOfcoF7TApk2zK2Xpq+dzSSHEJyCXYYdwmph2T1n7yNknU1JVZuLYrpfMgWb
u7K/weKWkOU6/2JnFihapEiQu+ovZ8KIUBKWnvmRwsjZ4BqWDFEnY7qDD8IkOvLRyKYTvPo+BDd/
Qee5aYUGHUPLvg3iqb8aPTDlyIcVjwbb3gg9tThMaM+9atvEON6QZy14XLBZK1e81RyVDDCceM25
Wc25+bVX5yXL3R2F9LJ1gvzmZERe01v6G0tI40hxcwAbHO+svIAtkkJW8RAis+1zt7ScuBps+9O1
2Hkokl5H67E3rfaV3aR6JsmP95Mo+5b7ZoNsHIz7IPZ9jM1hkAlo7idQJ0QO6K0NbXxXMuQEmMLz
4XQWYutCAk2VhPEB3t0AvGb1O8s1x3UIi9l3HxJvfpRLdgxcxzhhbltuTo8wVXQl7Et3vJW+x7Ym
AYpRLeqS1UI99LXDbjbACK+keRe12XfUoHzrbApv09lH7WhB5KzskCyU8iQAozG6DTs7zQ+TMaJg
WUrzZqbmyECAIrMn2uPeQQU3jorZgNX5eGOnn5oB/cZd16i5hxg3iuSw77C672Ux4k4g5v6xMxHX
Z1X8u2gW2UN3Jxq8Yh3/45BZTPQTK02eGHCTMBQAmNNIpbt1pW+OimwDdNUjfh2S0E2JoYZQFhbX
ApEWKx+Lk9etF1Ikl+7ehkmKB3M6SytC7+RL/wJn6hNfK+R2b3idLWE/m1SzNLR3LQnq9xPHbZho
ggD0KN8Wap6pEOM+XsRNALsDl8UMzHQrklTi5QUNbvkUxxZ+orm5LYCOwzGFXJQawOEazRR3sY0H
NiTTmTizg6tmC7IDVh/USM7JLPTjXANuYW/chqVJKdNNjeLiMseQufSdBftg4xp1tMsh43gu2+k+
OntEK+c4ap7+/eCwQSsxp8Ze/+iSR154WXGalTEderxEIdqkU9Ga+RVt7HaMrfFe4A9/KjM496Ug
t0yZxqFp/e4yeKDjYubijsln5Ul+MXa0+pBbHW6W4Z7IxJwnVxwCw2wRs8QepYeP0yY1mDkIstCm
pv51O8auZo6GNBDOnSHyu34CiD3Y/qNRIXVd/Cl7/vejXx4XywQZa6R+aAyB3kerT6JJjzWnHGyb
GdNcSoxKNXky7Ip4j5zwuQEiefQEWdJDSXxnnsPMq9SJ1k2e3WsiZnGXUZI6mpivitaRVFHXY2pM
c10Q3RMGAnQgRTqRxH1v8Kj471CVors0QQtIqmnpJddIBT9wTupDpfTeq5Bfpb5Q24FboivTo86D
BWHLa5uPC7pCyqdeDHrbmmjqZVQx5UJmQNGAvGiKZ1pgLz4nk1Gjnh+w/5PvNpaBs62cujv2Un5W
mqPcifv3yiYknvAE1HQptuROpwD73KB4jxZ67TXVIQ5cFqiaPVODhZ6TxfY3RtHw9tAcIBDfDg0+
TVsaBMHKUoClrN5xW45PmUE9J6r/hi4pHtJgJQPXTsYmAjOF7TjDZuiCU9CX7VYJn4IecVmDtbsf
qvQI1BWy8d9sze12CZ5B0KEbYpkRdUgiuo6U9/usxKPjYV0z4kmfk6L4abuACWF/H9vkWupyEKTh
Cgx5dfkeNLW4RKllnlQEM8pY7OdMY7Jzl+CeT5xtHBS3gEiaTe2TyxFYzpXYxOKDbAbggejtr6g5
5yMzM1JQccg6McukfCqvtYokbBhG6exEAfC0jLJRZgkbOJiYADcrBkhKstcYSz3fOi9Or3bbhBOB
QsJrNL8516fIbRiQ8/Cftzz19Rzt6EBeYmif3K0H24VlSd6ctFOiscf31LSrzeDNPjeH+V7SQlGA
kjes7dE+sZXOD52/p8Q3NtzqWx91ZlhrSqaxMv7rbJO/a758pNL9W499t13jaxcj6c7J7H7nQYVb
ZmUVLB62ZoKtKRYFG+Hcl0/zRCy7siPsbo0B3tuMvwNBIha5MEcrZjhZjrBAVL6SkKAxVTGvwFui
+hzk/oPMUV4VTbWpWoDg/14Gk/o22JVZne5MQ87hMDNTjhy2LTr4rxZdvtPWNLPFKLs7szF/F2wq
x9H6jy5LPczgDzAJZSdG5y9TgNbNUVQ9o+HJI80dAJvkT16y6fYtrR4it0Xo7Cc8ugtCWWtEfOv0
mPIUI/DcWBtFRctuGL+0N+3RHo1P07QehzyeGP3iyrU80nPL/HcupAHMCjgN+ElcJ8h/0aOF/Tpc
98ccAzhK0fkT/1Zwbt32q2za/M4widdjRwAeY/71Yszl2Nm2s1ieTa+nRYyqH3rPTeNG5XGYYoYC
tgSmxL4rXTWPyoj+RAYKptgtJ94O61h3CyZm864TvdgIge55ypBD6cyKwoxYCnpoxGGdTIrdWBfp
m63Ihxw92/qoopWefmDO1D34brzuKABY6+zVMPziZbaTe1vaCVpxBtl9L/w7TwXzDsf8uivu6I5A
YLP3BiDDNFojHX4gEiXGD1IAQNJxvR2Hmf1lIkiHSZonjucMSIutIGO45sPUzDQXIgmTKpguUT+8
Bwuj84JI29JHbwkMxj3UcGiNKCf5hzsmRJtF0IiJGOVfbZ0us3/s8EK0ynyT3Rlk2KMeCyaP7P85
KHMLBQka7SvWhmRTN77YCVOJSwHnrkXjBza11xfFSBa9GzmDigchRfC/MUhfSqqBUjcvmstUXoix
DM4l+WaXdgVQtAVFs+dThuuZzF1Lv3JBfsZGjlFbjn+ikRGPVlt6Dfx9sjXpCVbt6PoD3XVLYlfZ
vIuFsUlh/+Rsac9Z8ioym335OGfrN+Elzr1oT7KoR1/Nj7jIX3MEN4x2CB9il/UCIgSpiJn+TjTf
OyxWW8WbdcFj5bYsAutmnS2mIQyqE8s6jENymWjzGBFhB/oKKJ32rcuRoHMrDqtufEX4YOxTw3+K
W6B4Cg7EHj03kyGWN3eqqYdD0gcvOQnKu3KK4blMrUMMOUPPVbaJhjO+G8wIqtCinsay9PZsGj4T
drfhanIOeudVF5qvVeb9ou3FZlQ1AURdSuZ/vxNWCWMnJ5jbKQPzy5w2NeIjONjjVBDEN4ORpJQv
L4heSXwf2ahJSda4Br07eONlzHw2j0tG6DnaQy4WplP2KH4AD8dghlzvoPviYRgZfUtWzJQsycO/
3w+GhsFXIDrVFLOHxRyu3hpa4jLyZUxG0qLverBH2wc0MKhiLf8EWs1AZc0PEu3OqVskx7XyPbPI
GqhLz1VQaRzbacWFC7kHbBSbWSZoZ2d00MeTzbLlZPeQZmykUT8rb5rXpxQsN5PKreQvfs5Yv8D8
I3Eq8leLEWElNYC/1YWWbVqVaLp1Z+XfPFXVOBwQhleMnQ1vm/l2xa/+/x9DQwGcsx45DMunPXXm
bmw4vJYhQGShMF9XvfQOUR/9lH174D8AP/VqLwNMc+8KQDK9wzt5S2LoucXCxNuIvtyy/3Tzpn4s
JKNWDBTJKWgYwztyuRctt38sAsRRKR3FzPvHbCTQBx7dBOn5kp/dYlUSoDAz8QT/TXS2A3fyaynf
O3ZpZ+NjZWRg6elGvCI5Oz4GakzlG+FaTOb4I9zIfS3LoD9a46Vdn0DEJBqAE2r9oR3l2ZK4fkTh
APgkubRAbkxsBtOvTrk3z9FgpOR8cJc/JZT2UVcvfPzzBcHeyFrGllBAgK6YxbHDYhgDfLhvZqe7
OgZeuLo/awM7VwB6j4K9Lq8LL5A5Wtaey4LXWYE9QfNwbWwnfugw+Gg78i75ipGpypqxhtEfHafK
ma1p7GTopnZZg7UBnXoSljni8NhLH/DQetc+WUXiUc5S2GUUFdUgQtKjldsPS8mH6GTjs6uMF2PV
7v1LseA151vqxpm6ipVIEzxqzpWw8lNeeapujVVAcc2ceceTZV6JJ79Uk2ieIhdbxBh07LVSD542
fOU7msNbNVnr1tUnqAGF9EZgTgsX0+BjLkG3ogFhV+D2B7bxb1mfzQhbple7J6NDoOw2JxP0EokE
zFpZVmfdc5Jp5sEZbU8AMbfEV4q186Mk5fmcp/1r300pq//iiY0rV2dpnXCImwcLP2SDv4fkLGDr
M7ol/u+NnVKNAug/FM0SHUoIvtsM+87GY+h1JisKI0HKE+P4aACVQmDBq5Zqlsw++BhJQ/iLN63f
jfMYHVqDTuPfr1ui/vzvn1IGlgfh2UyMYSkXPtXPwNo/K/zb0tqgatAWojFgEz5Y5zg1mIexcN4Z
eYGCI9mqhfbWbBLvMCVkoTk4vgnk9J1j4QUYY4hC4rED29qv+xAALumLnD32E+TwhUuUvHkPPCak
BHkdYhDDMWjOIvpHm2mnY7Eo9ga9GZiYeUZ2nkghRH+IZ/zLoZQj7cE9UqxyazqZu8eDicMpig41
MNd0XqpzEluvpeJuGqZ1Mc/Wg5yZZtN683yOyAXYtVbybbc9509QLNueNnLj4Bo4yyEbwrioqtC0
GKI0AXuUeXGobPuEJUCI+rxE8oUyiZy1I1Dl9UhviC/zn8g0RbZluApHPp9vlJr7Ml4wTeUA7dCS
b6b13zkqK/iio2O1LM7Uf/9E6hpfIWQ1kHkZtJakXPSLPCWGQiXG9En1JF/3nHnVwgfi0pBsUWxb
qP4bRcIZ+RAplm+ComNgbEm8b0T6lph8WUdyDUrHFEcb2t95SqxdlwIzbitcjugfirj7neeA37Ib
DQDbMYM4KoAUHailSL8rc/PXld5rUgl70/v9xNGA5p5JcXKEvMYKHVtIijvYsOvlrM3u3TAobQsk
rmc9thByMWLhfs5RGFRJfi+RDO9742mgez79+5wGJ6+hI4CXSLIdTPpfMmqiTVtT2fSPbeNheOfN
kE6q0bAMa62ZPI28XeauZ6MU5znTy5rvhp1Fh6YxkOysCdXYlI61KtWOUQgKg7prz06pkZt48o1W
kP+1/kiHLGLxHNghj0YNApGPn8oE6mM3mjsbApGvYUVMickoav0r/ftRd2l1dhofOiCfCnPL/hx3
2fqr+wMrQF78wE0YmwVEAMff2nlJBrEQjYIsI1ivIMc0GXaczZHCGBnppxjsbSuW+4mnmDSk17lK
9JVRpbcN9GJRUxrjfdb0/sFyBny8EvmXDz0pw7AXgMLZQ9RQROzE0PfSbtmPDfOeZm7O0fjOAi6/
aggjZycVsJ0xD3PG7bMJtgEm0JIxUfZdGTFpUSK7Z4JAHCACJayoiklPySpo3eavyuhjNRrd1XKL
P10Dh8rEG3m1CjhL0ph/KwYNF9Diuy5PUQ7Nctia+ChymzzuuUcGs5i5t1tHOfdJhna7DErCPGHe
MrCOtmzXiguvj7yOJbYQNd8cwwvu0AaEdgVguhEMFMoMSE9pDhjhA0yE2pLEHaaFvmsgOBSBkd+z
Je/QDUE/AvR1W/o1D4S0Mp99+w15U7Ed4goHl4/vHKB8Zfjzkd6bEXu8My2IYXWAWk/VLV/TqXzO
i0szGXeB71O55BarJz8umYQayM/BeM9GdJfhodxOAjVJ35Vbbxz00ZH6u2aPr/zM3JtdnJIjsy/K
FTXsq0dDNr9TdfMjnH9laV30BPJY+VV3DVzxwH/ykxrR2YT/0o8YioisLB7XOPOYupHpwabmAAZT
hcgjfk7kqtJbsCQBmdsKTq/Bb7OwJXO79IIbtIh/xstzJ6zsgNj0oFXcwpoDNOH6GHM8nHLyoyUr
d5NYc7fHaldua99FwGQ82lTLWz7PZBtE2Z/BgBmP+3tguSogCIzfXIU8ukbXbC0mV2wOS8YUKgaz
1x5qbGx4etMobB3vQSZfqUVCaIZwaxsIdOGW/5q4DJlQMjCKxrLcD+Xf3Gz3etRfqvI/+1R8C8M8
VW6Csi2nTY2ARrJjyTYO76fLnJ3tIYFALKs34zpKFu59NjfwFVSrDyc0Pjgi5/zHmSfC/OoaDSsJ
OIpmhKvU+s1jFAqL+OXaXEgWBQgyENSHT28B8NCi8F+M5mJ38CuUZRr7MSPNwEgeIu38rV3GXdXE
Pmrw+y8EQlv26cC3gP6zicg+8PwkmfWmJuVwhOFur2oW7B6VMiq7itC9BCJMt2bmZNaLVQwXLLNb
e5Sv0p6OEWjv2EMBFynzKY+Mkx3NKYBDZom+nYWe3f6UkXEuF6SUviZmU6fbYPbig+4MwsjoNSnr
bqN5F5tn17G/e89890v1FQ/9S4OQtbGcA2Gxb1HEI8UfzIDD/etGNGLZhNyhA+VKfChJRJiZ2v5q
ugGheBqVuoEaozHVtpl+2OmVuw5dV9gr9deneoaxMT66gTyRgEoi4kgBT3aZeTIC9ZKKxN0bXONQ
eJEkeSXfl9o3KV8Gi3BvphtTgQpxRnmReNlzwqpml19x5FVh0+fnWJrOtm0c3JNaPcf5wWIrtytT
yyDZCa267CBwTqmXH/RU7VWavwCAeBJ8K0EKQ/1nYQzOOortu8VPXiwvAoGZzBCS04orqY8xRUmx
a/SNkOsZ0yXMjXb+riubAfHwybY/2VncCgQN8lUv3ljenpEqgpaeUfTjmfci/TQz8Ozc5STEGqXe
muztI0Sm6Bo8VktAqRmOzW21s61BkjtiIhIzvO48RjlW3ibat3CRz043q7PVWXsGIVaYTDP2tE5v
McVkG8vEomV7BAfbdEF2sRwIuf/PdBp04RPgyhLC1lgwSXIXjTSIISwCDYa53vBBzDr1UxC1qJNA
nzjm/IUaVXCMHOVgfOjYCR3fuSu4AppGfvSR7DeUEpGXc/gozig0mLvJ5m+giKePCrmGm5CoEmHI
DCsKNHYMN+JZuU9KoySfIQ1H2bbXSOdH1x8uinyxETvLZhH8wIxZg6kzbaJCCW5PNSg/0jfsU2Yt
bOYqKP7lPN8ttEngkFdRudtrBiO+F84OrXFMFi0ElVJdUtHedy0ClEqqHd9h79CTzoVwAFdZdoGp
8Aj1xEaRxMc/k+7g6l8dmV+GWhXPrvpxwI2w+ODEicVlUtAHGpzB2gtwPth3HhXi3klJ7+yC9oja
70whxU4mQn1fBl9J0jxilLjSZPR8OHzQI9maCeOoloUkCUu9sc/sElhO/IB6cCaS40cWRrIPrJpo
40J8zFm36+i88+zklP61ztgB9RgNzNEBZcRSu5zf2kwzDk0eI1TzArcuKgRYzhPgMxnzbpmTh7ru
YGlwXCOTSh3Irxk7NN7P4wy6TJav0whUxmPKs7/XPhN4Bg2Y5R0eplyHmYCFNthZva0qsieZk8Ml
+TN2PVqpBtMhQFOGfr7cRGK4IsAaD7lIvmtGDnvr0AuIICZCkHCu2c673S1vgw9laAJUYgKdda53
gXxgkLXNeVNhKrKcg8gFnKiIP5IqKj7dyEfRJEnw4DOEwjo3d8WIp7iqltexmIKLhdBru9QSaUV0
E5l/waIVoXafV35/fSLErrobiWHleisIAlv8O9shom8oQAg7OVel1xEbNzKBD12CbNgItkYIEwFQ
mkUWNvYipMJgDA0LSKjLvIFwu5aKtmhDP/G6lVJE2Gn/P77Oq8lRZsuiv4gIbAKvkpCXytsXorqr
C+9JSPj1s9A3Mz1x4955UZRURipMmnP2XlvZ20iIeh1T9llhD17MEXRcUkwZc90WTwtpkCi00TA+
2tGN1nEsHqRm2VjSgRe5GRKqvMw+dM/iDw2Bo/I5yCbk6KJGSDDGYlNaVMlH3yNnpWdbX/GMxN5q
g1zxBOANDDJ7nQS97w70htyh+4ZZj5UzDCvUYvPCQVwUPGVBNdp4KDmF7GKaQ953w94czK+Y44oQ
f8luCeVWok3fj8a3Poz2Plp8a3XiQ0Jdxgk3/dHi5lrHEfs9ANqUKieGl+SoSwUSFkUaodi0FwjY
zQM+ywU+EbJhA75LSA12pSgykh4o+Ug1Zr2xT8YrOFewJmUxBLP/Gw/YfDCyZhf7nkUd2T87fVlR
iOmNPfuwzUAg6ikcxBm6rRvA6yA2YjOBJd3MJcpGkd+Th+NfiDobYw4VvoNi7UjHWZnFcEHDv08r
Z7EOuOYKfXu5UzZUZHrY85OItNOEK+jDMMZ8pwqT+x9V3ym0IOCN0byMJslT6tXOdWoIAkExF38M
FRGiYerkx3xksJ+LBmjlyUhnjvQgspNeRvUxnjFvuHblv1s0hVFojSySdM3ewqwKn0UMpD0fp3cf
E/IBzwLwEixDIq0+kPT9zudJ3PsaLBZpMYh78UNb1upDeSZEW9Rux1nGA3LsmUZ7+hv8IzcOqdeH
xs9MSP7GI8xGDwc1KRQhVykNFVXe4W+BCTx3vxA1PoaVYb2rqXicFe8QWf3Izo+3oM2/sR34ZVU8
wlpFiHCZKq7IlsblyqSSfIkK6I/Eu1XEuxAfjZPXfQeeMsei+GiXQ8EmEooQN6lnlB+mvcl14w86
J+sO2G3oOiYnePwa6vGUQuTZsbWNdqUCqJxqPTtj6o2jTPrnsG4PqYkfHHBf0IMH3EZp/+bmTrX3
Y02ssLQXH/4Mm8aclH0aDRVuZkPQB0Ngd/vv7DJxDrqmdDBn1XQ3CmpiEMyVHR7cpjMuLf2ty+0r
RECPhZHQTQiJh/LwsRexO1yl9pggBP80wz4BbNscS1vme1JFsiBCik4SCK6MeBr3GG6yr46m06bt
0AKVI50VappsmFub6rH2DRMlWStxvF1WA+Pv2Wm5HiLi4YgPZKWpMWTH3Fkz7zIPNTZIgUQJawbW
HlIadDKbPkFdIsGY8zPVDCqcCq4JWVlDOOjPvoMxEa3+3eDmXw2a8E2YZPi29MgPOiWRi495t6Pj
r6foPzP9NwgygzBJDxsYUt2BOvE6rvZZSjyW5rki8DKWnZktf5BoDQdLowvlY8QKso7BuqpaIiTS
O1bR0UqLi+TMHLD3x+6JxM1rE6dLahM+G7MH+16U5rQLGV5VpP02R46DNw/TBXl/ia+qMi94VWjd
kZd4lP6rxh/QcivaaaEZ7WJ5TUx4hcTTTCfX+WwhWd/VfXpiNtga6XMvZLeNfXAZPhjNzi6a7TzY
ON4GcqvdMa6vmjoLBOnwSdon5SH9siGlDcILKE8099BSaEKwku103sVMsu7Q6VNyDAuP9f4k5Scl
Ropp5GH4TWWfvLGzTlMH98g364vREAtuTiJ7iKR4Lk3QJOwTf1ARxFd9AVO0ce9t3cLjetS5uLSr
dKjZuaHQTniVAXUk15GoQWit+H6YpZiVO30+sZ9l4W0CpqBlxka+K35C4MPED3obRIrxqpk4iovy
e53Ms0bQRtuvrKVBilvl0hl691iJ+r3L2QpI2lyngsw2DMRIZP1yCozl4AAHLZ+kYbxmeul/oolW
axHX5SVDVnbvuw/smlnat6P4iLtRWzs9oXLKsF7Iq9noAqXndDv3qiGQ1TECxGHtZ4QAC6NRyRrS
igdsKWA/s0SRIRb0zLau2aZnylMDMwdGOOAM4I8iWPUHbywcCg90ce0WIAiFxH2OuWKpxIJaNN80
K6VHPYYVyIZOvWlk93qWezIt6bwYXYSSclno13EFZUTalziEY+tozpHrb3xOzZfG0ChjK25ry6K4
QgNasYDRIyjKRDDgv60zCpbLFt9lqaPVv5LOODq9a+9UqWMJHPNjYg04lJNft6E2M/j1HPodhcvi
gHz8mgo1HcyEZbAz9tewz8JPGJjpBi+XhMxrENzD+fF7nb1rTdkABPyupVV0yJAaovujP00KZrsr
6IczS2fhmngF5Bo2+32IwE92XG/oWb0IEpe3rI7MjemxoUiXa4Bzt5Q/tB+t0sBSxC/WVKVUhaAT
UgVu1whjmXihnKId1t80O2SGAHZxrQSSUaPU5nVr+m/CVm9OTkC6AEUGiPhcz/1x6qNHW6hfse2i
0WB6VS3L9V4lLFOLmE0h6871zKlKJ/fRMTnpdJcGet5+UFmR2COKTGiBtu0h7jNU7qaJsdh5MrF+
KpeebasTX+8A4AUzhUIoKj80v34wFIumcTnGfu6nV6BM/WOaNS9xyEm3NcZiM4m9tSDcrHDC52T2
2kBf7HzYz7BT9HeWQZPIRt1KM/wAPTnbNYt+wQt/eRkt6twzvQ/Xmo9tp1vPfuV7p2FgUSebaUMy
uf+uyFhZNa39HvnscEab2L18GJlKO9DuCXi7lZebCCZSqncNSCiiEmAxFU3f7rNEl7vRTRvMXsZr
3AvSpbgNdDVSk25LevZGs3HSdeeEyIR7hjKGf4qMufGUJnP1SB3nN4EJ7p4pCQT7YDUfPh4VSiL1
JjWYEpKUSAlEJQoqOXgQukerJSQwYpIYh0ZfsaTNznNKKz2ZvruckzRpuKCTdtjOYf2gtawb6Ej+
cr3nOG+0t3lwnprIYUlaFFfIONGuw2/5gT4aKAEuq37A4jiU9vOkc8PefpIc+S99CEJJQeK2sEKN
QCmu1trjiFXhvR1f4VpWryg94WbOHwTJCCwR0AYc68teZsKhIW4aBBD3N3UCruBjiNiWBoS1tlzL
29tDQtizOhOuh12HyID3ySwXjg7E4wqnNkuc0HhX/0zzbftUxLbNnoyhMB1jihH9NcZW8mEn3T1q
ofIpG0oFyoyc07AZ+EARw5GkT3bRrAyFoAzvbj+fGLFJi7US+7ZzL6SDPukRAZjScVniF9pZORdD
Y02j44HZ1zNLFs/WzA9JeA02a42M5ZUcR0oBqHofo2h+Km1VfegZw2IbGVwcplZ9lJxNzhoaVNRM
RGoBmPWUNA/unHNlxBWy8oFpXS/6u8SKv3Up1H2SivqBOepd1lP4rlFiDCbDRfiRRdp7DV91opq7
zpoQ2ulk3xXsxtAo1XJrV4NNgVlX75mccKPC6z7M8KTZn0vtokeUbv3pEw5FyM7QYSfPshT8UPxR
lDr1qsF9sVH0nLWJoEg9j5OPrK2+Ir+85KWC2ZY38smI5f3tjhp0GF1UnmZu9ip/z7Sff16Oan1n
29RWCdpAv8kKuwegvbNa/8NNIkHJ3u+uI2Up4Jmh+BB2nK2NOe8vWTeEj0aT3KOjSLOWNN6SXe5k
y4m9O5+P20dSIFHxWx5D+EkK52NU3XfeglPQI/0hAY5GKzqVD0S9UfNJrz5qknewevS4tBitEca/
pySdn4iUvFYEFU7Vo6fyaV/nLHY7Sz71NJt3XC5kaiBmaUtqICVxuaCXWPwjpPLf+zcCTdqXaGh2
HHCEE0u0OwUMuaVBxiSceNEKEPZ8HeZHtNbRwxjTz2yiOb2auf4xRBUdh5YGTGrRBfSbmB2HZGzG
6j206IMpS70SwhwAyyc1Nx44wymSs0lMAom0R+PBoUtyexg7Wlb/7rXbd/9+4/Zzf1/7+/Q/vnb7
Rvy/b3R7+u9e+/un/uO73X7t//+5f/eX/+Nrtz/1993+/vn//7W/n+D2G7cf/pfXcApROuwV0XYD
SYiI5yaGZTCUwqCgoSUEEbVzGW/mqATmNhOQ7uV4+fXeJxittiNMJMuXRYoXGdffOJ4xT2G1iYu9
Wn7l//zM//ny9q2IdIcFDW8Et9+rDddn0N4pGtonMgi801ToqPKIu9iiLEE1acYv0jApwCzVD1pw
OUmwEabpYSrPt9cw1Zfn21NvrqNDD2+jo/iInlGPprMn2dmrUQ8DSqLqrET9A/dw2lpWF25Hf/zt
OWLacH+o9VS71Yna8goYD6X9yPyTgNCHKj9TmSHqaxVr+QiAxL5OY/hmZBWWMjGfa7T5zuBygxII
5E4z7ie2a9HkMG2m790gfncIW6mftOllnjJzL/3k0e9n8mmnlGTjJv4KrV9NrWOgnqHGmU5MDOZ8
6gEbbDpDy5icBZHLirxRXSLKrgK7Q/5RLm/O+RJ4hRZhAZsuViJiA/Jng0kx36Ck7MDQR5s5NGDq
a8zr9AT1gJ30hwNE0rN8fFROhy0SdIjVaL1crauxnMnEnoj0auTJqJUK8jB82dcFchtyt4EM2c1u
nPuLnVCNNVTy3VX2Z0gVv2h+S4X9gXqSfWz6BmWSE0GkSS++zYEzBNkwbcuWwpXFvk/1d4ZD2HwN
IcJ9rLHum78nAGcYp7tmk7Vkg8zhUVqkrIvI+0Z6FaS28sHcUq60pbNx6VNkbBAbWqWUIue9hbpe
1tCFl8MIy/hNSKybdCcpsA+kxHpls5mTYcQPojnrpBf3rmWf0KQRKpb1KYI6dIVDHSH7oYKnaH3T
SQXRM2jNUwW1aB36VGidRFxYAQ6oVt3dMGJc0N14F+tQU/PIfZ5zUsSkhTaIZimVXTaCSw0ChU/T
/uAyvuZqivaxsPaGrh4BmYBpkEioYoKNlGs4q8ZLPvOGAKoRifrmdtX2fa/ORHtO1LMKZMLAGrZO
Kb+4uJBmC37JoMGv983IwUshGnlszMpKHJyZnM0oUwItM7LOMG2tbdgtwCE+4cVk1c5uhwPsENm4
tjqj3WCT2pqIOiChbzRU+zhfsQnbxCRRrHSic2IMgUXveeNRbGOngJ+Qn36ieoLahk4P31QJnYRs
N6fRlx9qIDhGl3qBm/sUFPRPRViybnTkkC93sEejdF2TAMvS1VjZaXnS/cjfpAV15ohg5PPt/49b
m83G7XneL5rekYIehJZOYFryok/MZxxzOIhBa5K0AU3iSYPia9run6ZBSq5jp+8U6WIQYrjjZk4l
uwlnoxpqbj25H+yYdPs4tSAhBn+f1cY3bkGxGYD7HrggDh1Z9nPIXrm1qMxZdk8IhlR3qgJ0Lhws
MB3CQD/XO4a+sj+zldlZ3BmCRs9GxLZ1bsucG8kuFQVVnfQ+SAtrB7nzmY9mbau4/CHeoD9jHWlW
DkSB7UgpBSlVHgCQe42qJglavTo5eolGIWuWGFJgQx58IpbmNaPk0r1z3yj3PVWYzyktcj60pY9v
QYAlvESnw5oxc8+0CZll6aL3Y0dWWDQhcQLp0CY4hdDhfSKurfa2rp2phph11zJXL3pJpR4biOUb
vAEnapuB7RUSZVyqzlYhRkgP6Wao/adxRk8YzjRehE5C+zI13Ib9yRDWhsT0jB1UC25Hgis7GQw4
ERuZDVFeDrr5LD3bIrmv7NljW4PbVEquBQuhY+RBJ+88iJ/WgrNvYbqEEDfP5E099jUdcNaM09qo
p5MBIG1Pnet9zJtrzmo7ENYvZ0qRFRAluBp1dHQ5ucdbkKyv04S5LomTnSm4sWdvkrC6/aCEUrPC
mGDgbe/fphoUY1plK5JZEBV9IlIGadAyyoJoeSPWulvqW9nBlv3pNi3eHrLSWtRM4T+TpivmAXQA
U+Pfn7h95dbT78pIvuyKO9mk+3gOJ4y4mgsi6Pa0Z8N9vn0FZtQ/V6oWO1ThL77dF/Sa7XA9x+bd
GDofejOqvaP2pluU7KUGPFkVh84DJrGTLV49bnbnRdOnXy0pf6vJ1X7HsRcUqX0XNtlTpIEHMhk0
8RasvMbXuYaSJ3RgPh+E0SylJ5HYTMR65O2dnMu5dewHT8WvsPDpFJHUc5bLw6RjJNd0lKiKP5Rh
hugrscHYN7JO1Z/LuEnXOBznwDZHEgvT8jmytDe36L+pSL3UxhjQF46ISg7FyQM1LYefpYm1c8Lq
zXM6GKzC3c7j9KtYKCBta4mA/BXm2miFqobFRUbJdioVhYmCaSyx7p3UXWuFaR7NZcKp7YGtaQqf
okpaGO7UGg102j6VqTDqk0B6xcrXaHZifEdOjlG3o8S2HdCxZ0n5TI8aQ7tGjondh/W5rxTwp7Db
6GYuztPyUCDJXA1OkQazKUmU9IpoG/qfY2mUG1rRGls8UnWXUqtgc7w2jGg4NxKKnSAuHjI1zcy+
yc7CnbNzodXpgVTQI7FilwEOHe2ngaIb/b8zK3kkIcnQcGVeprL90yzu0dtfkSM1kdp/vj2xEYOt
B1ZUe7ql15Ss773b+vAK/Kc6A+ogbJcK1mL8jbtzMlnteXHJn0mvtogngeayHGdzSifK+jqeqqRe
uzn2NV2EQBSy+tBQPZ1jwrwKQ4Ps93vGPn4afL0+t0ha6FsRep9QuCIylovSsJ+NDkIJSbqn3EW7
yaZhKmiytejEzuny1kShY/kazecG0v1UORHKHlYY+ryc/TRtAtBD88qf1GM6R3ZgWhVsPT78UsDt
q+R8e3J7kF3WbyZNwxKKDW5ftMnDkJO0ECnfXacdspDb6DzQDWl0UHSmmzFba28xIzum9z2fclh1
y3HFPraMVtF01Djbt8lrGrWCFIiqPNtEsqJzyzEVtfVz4s3mDg1kcyB6YQ/EVMNz788bClFBbk7x
sUktea6WB7NsTti99X1DfwlvFDGRA4sX7DPfbbvOC8R31L+QfUywyPzU/oqlv9edoqa81dcbdKoj
u30UmNHTMDPx+hVKBTX7B4Um/6wUbBgDKQIteUXa3khmQ3zOxomu3MTujQ0aflcUaLZD4F2+JV3k
D3jgHToE9rMOox9L5/Gebvy5G/oLwHPOm4w29QJhygvIVyj1ZIZLIarubKHVuzjpv2OWI1ZFb8/z
ovU/638CJHEZ5rBMCLx9LEwo5abDP5Iuu8pG39Wz9lrwhue/Dz4sh7PJ2nNXMvJYCUmsrCiwSIcZ
C4WehCQtzMWhcG3c9PWlhqk8ZZJKMR5fTAQAZ1LtpVMai7awOarOsYNiHh/bIkEPV3vnuLfvJ53b
UkvzTQP/t5fpEbEsnTtxV2CE3jMz62e5LKqIEU6RqK5zCCdsGpjwb1d34nosUzBG7xHUngHQ0InP
v2sdTzGED49gZJp99pczOvnOjOAL+bI7+AnYepS1a4QOLMid8ECfwgBp6H/f/qhYRpXbV7eZ/e9r
t6cm2Flk9+Kfn1XLPXb7ib+/8C+/Xy+XZ7U143RT+kb+Xo6iApldTVtNT4z3ptTfwGUXD96QNw9z
LV5vL9u9rW9rGzTE7enk5Q+4ESsEVll9X/TZ9+1lvPaAOVjL7cB3tHvP5+j1Swc0Et14RdeOUdjC
kAj7frzevvH3u713UlFnX24/CuOCPQ+LPGcfG/Hn358SXZoda9u9JlNlXie8n+teaynAL08N1WO/
8sSwKdPQuDZFW14NkjSWJ+BHzOvtq9uDhoUqRTUJhXja0VNLmcB9tMGldSWA5L8fJI3zvYjR2GDz
nNuhv95+4PZAZca6EnvqbpoUjEjZY82JbQ/KweCKKx6Hl9Yb3tOI8A//a8AAdkyy8qTVaM6czHzx
dRwgemtfCofdDg5SCP3/U+C4FR/Q87Gk7UFsEjlO6bVH6VwmGDQS0IdmDzYdkz492gJAXb/8ecw3
7VEa6GL/+cqSCCFn0l5ub+7SD4L+sy3zx8hBIqm1tb/xOl0dbw8jk9jaEkAz/cb3j4sSgX2yvuux
NNETZ3U1Iz6LyuSMiBLEnBUT7AVWncfMRF/bx25zrBNAzgD99u3y7PaSV9Lukii1tV44m9j6tBY/
hOkO9RF2GBtZv33wR/OFBfQ5NhDgFk2BE2356vbQgk4/qhHk53yoJSXhsm7njVxEqF4x+pitqFGi
NmH6iEzSXYExzQByh9ehc/6wa4wxGJd/4HQjnx7jgfWpLY8ZZfAgMc3320uUpzz+C04OEZzkGEVm
dVSycMmrBztxe+qyrkYIW4D8wcVjkTJP8SlUib6PFoL/1GOzRRjcybrdxNT3ENsBUWhYazCpgJWK
Bc9ZmldHBgf89pyItipWVkawxH8s4syNeC/omAdq0XGbsilnlCNcI1HlXBytpYsEbiVIk2a5qXSu
EJkQ2fXDDhCRkxuzPximnPddHHhWWdbHxHN/maalgqJs6Kovx+OfIyBe6h7waWTNOckl1stQQzm6
PbhaqHYQfnA44j8rUoSi+Cpfbifg9jBlqJ6zQn8NnfjgwAFGhtyyv40bLjxg9M5FqDzdI2nNKp7K
h5xFICJR6y1Swyso1G57O5os+Mm2XR6geaqVUwHDhsgXBonm7Cbfeg89TKAqwxLCJexYu4qYncCQ
S7Qgx+RvZayReQMGxHgLhf+TV1QVbR9NdguE4uix7lAW1RkVhd9GVjzf3poOtH3ItN0/n2Mp/Olt
3s1rwx/kvkCG9S+1sq6noE31HHCUUcUn/bs31byI6SUYCcfaCujtc5UQJgC/k8TsQ7Z4c1iOAteK
kzc68dXx9lK/fAUquNasZyvHhhJmzgfEFLSDWVrG25lR4TYWSNwt+O+Wf9RPAX/QwLEO3LJANfRo
7UMbZWdHYyTxIE2S5GGTG2SU1wlf/dUyepzTc+EGZgtavGhg4CtkZxQnlKV99xb198RCueqkJtL/
tN5bEJN/2Hvi8SGYuBXRe6r3L2Hsu1+Y8f9kQ59RImEhjpGTmcOcQHTNcALTnj2UhiZoUtO1rIJl
Y1USeHnWm9S8ZooF/rRsKbivAt8FWmaE6X8/DP30K6cTDikJCurYeeDEpiUvVnO+oil89hwYI+Gk
4lOsc8jtPPwYqV+sEr0Pqep9dL4UB/SMuzgNk31dRnDHhp7oAJ3h9Rixkll1ITsB2sJop0kJSOQP
hRNaMuFSqHjGfSu4v2dAHRNgZ/qRK0bJFUCb9cjCem+YuPupSX9VEhOwOy22eQXeY4aiCfwfC0g1
Ndh72pYyFU6tPJG7aCRuagrb+5pTsJU4ZtauDmjHj2Yk27N/NEkVMMZEO/mOT1gKRXfSewfsyhnp
7iG0O9aXxxaoBSGxit9dJozFpxvW/JEwv6RdbuxshLHX1vU2wtHMa5y58sqYsR1tA/TnIIHBIY54
qkHyUdGovRV8Covuw4ztEwW595MXaGWG4ncXDVB6Uov9aM30VQwJn32JyIoFIcujo9PC+iwGBJos
aVVJU9auhyNhl6g0wm+blniAJEhgLOlOmtWRfVcl8VERRlagxwxjHS5fr1j2d/VX5KkdHdGHntiL
PYunNzSEajfZoD9K5SvG3As465TusbzTvV9YtKwcv3+hLZgXKmebBJr5aiRNR+Lr2xgUqRpaS7sx
+WQ/g5DbasqAuwWXG3i8uoOMElvjprfb98FYmiNzZWA7JKRIYGohJGxxU4cjc+l27LizlFHftQ5R
75q40zxrjeBjKY6QSmVP8c9ot5t6aD4B5jEi0u8c53hr6z1JD2Mdnb2FuyQwGptufCjt+VhHRKvl
FHtJYtNQwC9RT0l6ourIWBrLR1yXpOF4ANRL3MS2tI74m6ZtDlat0Niw2c50B7w5AcpkEZapkDUV
/qvbGuNJ88WBNF3oIwPMj8ZHVi4cOw1GLC1Lvn3WuNYzwqB3StoPWSOMXeTODQkfsPwi24GUSGG9
8YZF7sJNoQFhtMN4wM5SHSfNfmUKQGyeU0CdNQggBSsKCgQsHuS9ZRZaIJBUh0bhn+qhPA4+HeIx
805tFz8R6kNgKQGFWFM0sr0YHth+TJfBJYud6DFKsjKlJAYmYisTf9+Z7UPfo0fTesw6o3GI0THA
1o2OZbsQuPJJ7nU/PtEZ6o5ZBptJs6/kSZBngejjq4r8L8uyy/u6hQyUdsinCnnyO4sUm1JEFxf5
xMZAjoqX0r0La+wVXtP/aeHDrEicIIE2Rnk/FHm8Nbrkc5ili/7XKc9ZRhx7X1MBVRGlHr34mbPa
pYBpUqxePkZyHsP4d5Iyf0DNKQLYCcDt6uilgQqBqNEEYBKhB6kybVNYQ0gnH4Qtt3nNvtUCzqVQ
vSzUox2g8mI9Eg0GpDc0VoZA8VuipjtkKFf4J7YGG1T+42bPNupa0KbcpX7pHacB/2zh5ohIwRuf
MAMQHXJmrxnvncr4nAyGSDi90Ubv9JeuG4w9EYfsJEn+pKEPdrILHI/JvRxYZpYekb9ORfEGto0o
Eh2XREna6eDsrU48jnL85WQCGqUJqK2gsjHV6T4a4GNnqNnQyZbdLi+vjbTHlZ+J8BLf9Rx2UWoP
LoBnblqkQgg8KMWonDy4ej2MFNIGueXbe5ttNYrqWce/53W7NI2Pno2ZzRt/eRUoCvoL/mILXrLc
SCTDPYE6N8NXWDTrImwu2lyZoFpkHnj++FZAezfg9KAWMiDRmgUgMTHetdyKd8xSmWX7tCD4dF2Z
kT1GK2GbKdwdXqJ9OLqY9pMx/3AucO8RYLUxaGav+JsMeAsPvEGNF8RtamxH2R7dot359M8OFP5o
1RsSDozE75z4C8tm3GsGNTQD99IuI+RZ4L1Gtg2MNlZHJFOoAtyZBhTssprFk6tZwyobcxqiTkbW
n3If8qR+nIT3ioa7VWgCgLdXtL1SCNfIxOd0WKkG3TQ2xVcMCJc+XXb+92PDJori7yt5X19IcJZk
S4o3lMZ9HORL//qXaBfKF4ViVG+fdl/HWw13MccWeu9ocVz6pIFi2Pg7IOPNpdCL/aBb21I6CPXK
nBw5BiQBzuFiDfGzpt+1AvOrlcF+niKgAzN6b0Y2AH7sKziDxDGgpwdf23c1BGYUs+CkaXo1SIDu
Q3C/GYma16EYt5TjFSP9TC6y+RphRmH2lt8xemvKGYpeOL7AZv6djGBc3bl/0WYRX+2xubAtfddC
2kfCsnDTGuYJKBTitQgKr6/1d5j8MX1TlQYUykKusADuxNG0tjX5oveQd0PgKLlmf1PFuh99E/lI
CSFB1uswJxiQ9Gv11qPJi3L/MnXz+DYa4rlv3mIUaesB3y9WtepjQOtEGzvfRyZUvdBGeow6swRP
griaBgyWylJcajWmW69sD4ZlXaiGKOy7KG+nSruY3nisCvGtz8TLSdB+KFOI+huGO7LSo7H7mc3e
CAwiFycQE90iMBkVW45aEB5U+78RRpYHlcgjcMtXWzRvbqXumsM0Os9F5HFb5ImN0d1EL0VY+yqR
f4QbFcfI834ohUaye2cKRwJE8BdVJ41NpvEwjum9y0VNGqD8SgEprup02EiR3bENILe079HI6k2z
BeV517Q6pGR4Gwi7NZpV6PLrwcRfpl18bTra1ERtq1Mru1V5gBk5E/F90Vj3YY54DauLhNyA8d04
ZRz/RI+zADfVE4I43BikF3nWk9EYxsVtPeiRbjLt+4geaA3yWU7m+2DrxdrE1Daw2QGMOezCWtwl
Y/2Fke855AqkHKOOKtV+Gv+0VOpOKrN20FWDIXt1J3a2mDPPtntUpb9v1E87ZncWW9yV26tfnVbt
BPqEyddIBbDBHU04pusaUlhfaPjFMULBG0RmDDpbln+SgjtUikU28YtSk8zlfUZ71h77b791yWZc
cJ01+sHebyCCO0Mgurp7uD3o/X1jG2mQet4+NlN735bWIYmpQk14nfeqj/1HoVuPaOg7TkxobgY2
h9SCr+jlnTPy5B3BBSnOL/00h+18bvvsT9rPiKToeHQeVwADJ0xQkf6aSmY13XLakyjZ5WDCJXij
coAeeXTY2ob6qjnKwMKGB6eQelnVvHLBpa8W/u/EAyidUgubES6vlRNiOQUyF9N/WCkX5ZuwtfcS
7SF0HD1FFcn00pqOCZpcr8kUTih9k9raj74K3D5/o+s4BsKN32KAeYP9IaxkBITqGneWS55zT1OX
f7UjfYx1fVkL+JsIV9HIWgAS243rDnv68+FLa7uBFDD5iIP6ZjyrAtMAfwJ1DYkZALKtSidoCTX5
oJF6amM6pFVvh5tBWdl900XewcXvrI9kZmDX3kc+Wal25LM0KkH3WDXVvZ6+5sYxcI7kMTKJ3jHP
9HrBXS3rHehYZGsCCyBKIGrTXS2idF30NkXceWMAl6LMQo5J1vP/LxJJT5PxSZgvkqDEox9ZFrCz
9mKT90sTMBkC6M9nOU73foirmaWmt9Yhj5S0vbfDDHRhxn7YiJkQAEkJN0uzJwhbaes/huZh6og3
w6OQ0ON3idFsUKbTDR8ECkyWCps+4pYC+KgRR6tFy4xnwJwnxGTXFNGfQlfT2vNcCcUbSaZhMYx1
C66S5E/NxlvudtRvE1akEA2zPXQ/AiTuZvJJxl5n4dKk3zkGtaMn6i+BmRrhIZeQe6YFSq9RVr/d
xsQT73YAom2/QOHpIhEDcdwTn5V5xh/Hos1iSGI2agoCq6z23QPpP2xTiuG+kV9tBxHQ81hIA6eE
f/YuHUIj/7knQSEj3PC5pimhlHeiR0RRFDjgPgbbORCra2F+G1lXNNlDYWdHCBFvqM9tuoOsU9rR
5v8FJxlpzaPIPIBoOXXnqDoYi2GW3wY5H6JdZHfVuiU4EpCOCM6gGENZ22OQCTQq1mVDg9hszyrs
sruBvb9dFxtPsrSrWRyI1Gas0rlxyrw7A8+qOfXyhxA+VlPlRxqHbGcmjzY3ScmaitAktnq0G/T0
1QM4GUT5g8zFN6lYGSeR/VdDh7qmTgTFA5PoPJiHFrS3JOoApV8SbsE9/mls/0nKedyGYcaiYovZ
nmYUgoMNapZzX4I961Ox7pG1bN0OzW7bUy0gnHntq/ZQDHJYK3pdFAL5h+fojar/4nePPrAVpLS9
updJV+fCiTgztcRSmjcsnKYjxYvHuIRRlsxuYEua99nw226SZ8NQb1bUEa0Qr0d7/EmtUgvCV53N
Eomh11L+F2Vnttw4smXZX0mL58YtTI6hrfI+cKYoUrMU0gtM1IAZcMzD1/dyxu3qzLxlltUvYREh
kQQBH46fs8/a9P14NkzweNoY2Rkm2lVAdnc9E6ZB8ECnH0+gMTL022w9+pmWubcmlju3OXMiEseA
nuxkSr9mg01VDhFCcLzIy4FqB+EW3imbyKB7xkXGLjxE5DSUbPIAz+ghhsseO/UymFjkyZxQhan4
fBqYxtQEhTyQ8AlP6xg5j5sYV0ZIGFZQlIL38kW34CkMs5NVRNf0RWmo3i1QstoLKGm6A+Zwl6cU
uRwh2Be7lzwFPlAhoqNdytvA1nvI805bAdAhC5ORty7ILBvxlTRqqsoDpV8lki6yduvbHpKBlC5e
Ydb+sgTVxrZR7DlZW1r6wgEHElamHUyTt5vkyxCZnAAzNio9VNyG/qmqESQk0TkbuEQ6+B5bVuoh
cZ/HAWm1noLfdxCC4lK0neqoPtFulS8hSlscD62c9rpRSQchVJGgNjhgYo2kmmer0tt52bEaqycR
QYDIjXGb182WBf92MstuA9f1mrDcXYzCJxKiNugO4s2HVz3QgYSkx78mjXIWTuWs57HZ7eK2uAlq
GlaF6Z+SDFSmjKNXvI+3uui/6M76lnH8Gst6F2mjtuiz257zvDXTACFkAWLIDt5LP5pwIENFkMaE
5Ql5Nqarsmu35fc0TQ27IwyjfrIh5pkbGbhs0NWnpQ3kVgsQ7ZSkrjzxbZNoWAidOF+NAZsNV1fs
uMnHqtQIP5y+hDs4WT+zgU7sfkZelmX9IY5ktTIJ5u0i2lFgpn80mOlLxgi1sxNqpuA1G5eltsPP
lHwxLHnugpztFdbaxmLSw+Moq8/BisGGQErJMnOLXmyd2u1D5ii/QdDUng1Ca+re2ZaeRItydyA4
o7dCU8Yi3UhorVufaH2eojzYYHHFq22PwIJzU0I1G3wyd1bXxClaVw7dMx6dUti5t096nn+i5OKU
2ObPE70PZtNEC0xuHhtfrwkfSrTWCfv6WGBRZ3XJl6JL+fNocwzp5LUVyMVEHqbWK0hfNbXDCO5A
6INv8RKGGiSiM3vyZgrbZj8Js93oUm6LGJ2KTTd92BkA3Uo6DkAMoKBPa8TrLWJzL23mnWfQijYm
YN0shc/tmxoK2MHqbBpI0M8uemOMrhwGKyqEmqWrH7ZhHe2dLiGxSK/Kne1caZY2fwTJ+FMT6VvU
NtrecYbmGZqy8mfym5URqdMYSBm9bdUI9XBB15qdNUQNR4tO31RmAN5Kt8KNkBV+eT9LV15j63GF
ghppgeVx0hk1RDXBcSD9vUaDt5/6ifOK770kFcLlkk7UxmqRaZnfkYifZsfGbFRShAaF55gxxh+c
trtoeprq7nNO8qeCKEKttWcpGDBWXx202Ti5uEuBJtt4jq1AYf3KKyuoypZ7ypIZHZxTcwZyzZXn
WhT2e3k2OEmWilIaji8G9dYNgZHHCAetQ1eQqBAvhD7qI7/bmC3J5WCerwSHHOD4gljMeI3NHESq
G3238mhVibYxhmrT5aSy2T8Xzphu5tRTje8dKTUThVBnrgaQMyvHiO5sl56ScWTfN/v9QPGHLIFP
p7xTMge1B8P6whM2XXYSSFnE5lymHBcoiEcIgfQPpD33ow0XX59opIR64XjZu5/V9aGEo8PTSj+7
IRpRQyZP41SmO9sXd9CFvLV0LOwZOoOOGnDfxWYuqwwLDUDtA1I4chD6rncrC7N0jX5E0n5dsJ3z
8LrKsA4qsRcZ9PgEUo5B5EFBZFkG/dwxykSlhFLF61g7GOFgIFZ6MT0HpRuvILNZS3gnwSq04tM8
GGQFcGecTP3T8y2+ROk9VxUgDE761S7ItA/ssaBfaTyReqg+8srhayNU7bXstZFQ7pLwgwIaa0KC
MUxQ03kEZgRU13efk1crpmcwsisz4+SdFAbZl7x4MlQuxVBkT8D2u+Ncli9WbtCtEL9WvQtGINHW
pGWudGdED2N4b3nGzEabdqvX7qNJJVaIT6gpfDiaNShKt03udUBFWA28cjs75MnZz5DamwWpRxCH
YY39jOvWu9YG7ZtCVqSc2iQtXTX5dIhls+8jExq9S+itEX8sgjx6tEaIoRir3ZMqJAVFbJOMrsBe
oXYXVX6V6SQ18TfuEM+rECVamJWjL2QtwbIEwbXIaDjCwIL93SZvG/koRAYi59nRlojHDpXMTiNt
pCeH7hm4TA/mEL7VVF02Q+WD7i9ujIiqNowg1LkOEyTtzynl6iVQIxMPjFud/gktANUOX4zEyk3Z
oKcYAli0vgfJA0pUE/X+duoq6Jg64EZsJ1q3U0gbrBzK8tjGJHnqfmvk9PXPGZo3EzetkOMCSer7
eqq2ms+iUxY/A90OrxJUXLHyRSDPdYuw9ywOuW5ivBmPZ9BYX+TG/Mk506JVr3G5I+nca5gGJO49
cqurAfnoopblExkCABDusWMjrGAObOm7oeCmTdd+328Cy9DXzpMfti9oF54bDYaqRWBQ4qmEMZ1+
FoDfT1ad7nL60/G3nmAQDqj8N32NmMKlY10k+nO7aY2gWw54wmIlBsePfXfRtNGTi7dBpOvxVUSE
neqruuVGDuYNkqV4lRfJwTz5OkC1SqOTs8hPcY9cmbMumqNqPqDRWYfk+LdJhCqUejrd27e5ljTb
oTff9MBat2GNa52E5qnHzkchAsrT/qcuUW65ooSvWzoPEAUDCkO7rC8fm9h5KxMvJoSiKzXKOQCg
JTzn7pEkzBHMQ/wuEf31mCrDE0GZ2k8bV2NV8shwKHJpVxcp9Mdh2mPg8kAakpSGnX65VEJIAmjW
2o5ewxn/oi42OcTFwTVZjol8ZhocA2R3rdseKPmqvmMXhmtbPlslidwiIfgdXeIRi0OyHc2fA5lL
DLXpJAo3tkWLLVnBK3AoAhQloAfHK23senoUuI1NvFAAs2k4ZSz8zsqhyJOnM2n6YvSyroeRjU/m
yhq8r5S+LaH396Gc8GwujO8h0U6mT0e2LHE7Lb/MygXcKbTr1le9geDONZHA/Bijh1AQaw3+/NJj
G1PbxSPYgWYVBHV+kIaAn2uB1+mMEJ4mbdxe9pKG3f2oFaC8C/+esuuNg5xjCfMgWQPa+CobEsHz
WBCKepjuTK5yAsrWvgMhnkZ+fQq69eCSA3B1WjiTirafeCAn/wIz5bnpgd7QW3xik+3p08f2qOuN
dVlPu0HC8JIYau7Cyr/tDPFGU0t8xKv7wx3n7ybwHmx3vPFQJ9bzc2K2PSFWfxfHTAyULTh3k8+v
GvNgaFejFNeg+M52Q4QvmEad/7Mj20QUxblX0ZL7TnmXixX1xP1EpZ0QmkAwbomv8jUzbueJ9l1y
AGUicLiJPDjLM+g84cu117Y3DcZMvfsY4ni5bLH5syWJmALh0mpw2q+sTlI2nOa+Hr3bOsRkrpUt
/Gx7C9kGeaBRPOSluwOcbhoWvUHslWaFNX0BLDBwALQZJQ2BGCnRAHaqXLIIY2q/YR66LEK3oKfV
Yts3i7sp7cNVo9/jc1HP7guWsOc57W/Zz48hPb5rfGog1vX9Pu3kEfyR+xRgeWuQ4/fN6QSk+iXT
ErGpBtRaUAavTXGw269unNldQf1mCtpq66qjD0vDxrC2fmeCZbOqxz4p34GD087Qy2PlBkQMxrJr
TcmNuwPKR+EyuBmhti7sat5qDagfCLUz8hNQJCkCBM6sz5Ze3wn0AxUuXHJkhacBMFz2rONQm/uV
haYVQwqyD0Zl3yQTBpHUWJqNbsAXlVk6oKCVWy/QNcBa/lEWGLTooCbiAn+QEcMGSdEa8+uXqnc2
Hj555IYxKdFImhRtv0p8OpsD/Xsoq4TuS0pF5vRQBv1r0qX2tZ1Rqc+oklsatzFj4Q1q1HWOCxvJ
RO4KWdxn0Y2XrWsRMghGsjbIbzcyyB7bKw37yHUuUnfV1qsMKRTSJuNcS43ITsqlhY+yZqJca/SD
GMJ8QY3Ks+QLReB+YdsDm1XT3gQNHoZD/mZY6a7yqnsJsNv1GVpdJoBPg6o0aGVHWsQEF7DtNJdx
bAxXwYzbk3fnmkJCrRlmErLvxCLaNidcEh4WF6Fg+nTReBic5pFSFr0Ts0WZWDj3XmMcEzQOnOq1
eR361iuG7dBKIfKbC+yHtz7cGtgJDi6irXGV9hC03f4JYlmyLUngLXwWd895tCfw//2tn3ash3mK
AhbfyAHlwNTeAqIwFihkAnKv0L5Jo25sEjgkXiUutJq/p/WTjSmEPxiGzS4JLDhaGDhBiDJYZlJ8
rTScDKnh+oe+1m+RnjOgxsbcBGEuJnidODYlk9lS04lRdak/HAPLh9Btpo0+ZR560gL2V8DUhLLl
eSuksB3QwhCYfIo4gBS1xjMYVuxKm5BIeSnqgsJVg9ley2PQmmmdifRAnEPVxSpCquImtSmPBvUx
tqrbtgq+MUr0VxzEquUEnhGVdESbwz39Wooc5mNLEyOT9fwPnshn1TbVjuJ3CHaCoq7fNFeTXY0L
9Dow73JOODhF0vVDWhKM83CgqShbU1IRyCXxpDb7VRwQsfYS9WvXPAiLpKI2A12P0ltsrWgI6REV
VkGMMxnl6cyuDn0BNTbymi+eASzBhF6RTrS0lLDud277CRpjo+XWbV8QTVJEdE9D2x9MB5xq2OdY
fuWvw8wBFFcwDTvODvCMTeJKRPGHVgzFMqS9GK7D/dSNP03PxHoEn+cAaQqdMGuvkR6c+gdu3Z3d
IGekeYlfr9NXa+r1Q6jFO998QOowLNpgPFFimxb9prVDyDQWKG6LmFGvyOG1yQA5WN4ThFSLdnZu
S84FrY2zMA1aGz2IAaRXAOg4lwki1O6K2VRv25npiiu5Xz1TKfd3mPiSjtnUc3PrwJIz83nnix7v
McRXi8BR3W9TQcEOX+S8sI8B+WbTmKwbkZk38KuWMfvjqoL1jOiohJgN0KvsX8E0c3M51hd9vgU1
9Y3q4jFNqcZ7Hiw+bzKg5GHUyvmbroIyJJ3d0IJpOdaGjRxjc9Nakdqz6Np036mY1+AiEIxhwgkU
DGCGQFeipyHg/OBnI/EVyJP6XE7FF24Ycon53YOY9J7eZBrm5qbzt2ZbPpY6HXzSE6owQrk1wXfb
8KdDFQbVSu8wSkmhGomof8BGNGfp4FQvgzLdJMK/cbD5jDR3XRtUgbq4fjLr6EN44bjSe0ySiwK2
0CB+zmbtQVyD6BEZPwvbvstnLYFAZe3S1L/WEho5Rr1LSFCWW9FIe+s2VbBiKvbRc9ygssPx4dtm
VRll/rPPAiwjyQQWtyI6zk324kfI1/CuY/NFMSD7LzpjP7RIbmKIPRKLyqTR3wxUX0u0fljhCfmY
RBgwjwHnl4tLGrUGQ6OWnRogX9iWJMW8in2EIlrOfg4KzA2+h4Gj+RBx/u5oNoqD6UzkQRLTZUko
vQxtWcaAbinHcd+bfZrA4nfInCQ9GPiRGrJfm+WtvvYlhmnhUP4MRfqu+itWFgzSFo7C0uUEvWbf
ctekVjmqJGPGIXimNAwPyg3yjTmQvTMcTr9gIR+DkkwcUPN96g760uj2bvSRMGygQFQrGhg6utWx
h2QGoikKKxTt9AW3Mniz8JRDJrB2aVW6GV8HDKemshZbj9UJ8UUKIynw0c7ik4YVlHvKizt0IVCA
veTVhC6DCqjBpjLGcVM4zlWad8G1Y7FUDCSmpdNgwGJOG/C796BxbAlCukFdt4rdD9fV/aWOclcb
zXLvInmDeVunW4fFuk6GhwpT07oxbrRsovDi3SXIdtaR0PBq1Ond80T6qdZTGu5dnFYoeOe+e2Om
CIsGubd02bCjE+7TJZRxHoHSGWNIgREMh20KX3wyRtDG4G8lFqjL0AM35TrQinp622x5zPGA5Xm9
QJkr0dzXOnq4cFzQN2WtKzJW266qPgzdP+IQQrrIZ76WgfU0tdEe+orAG6S9b5ruDgvmMKVHqXBN
f4vA8I167goFb7wXOmwpDN5b0Q+3Muc84lIbpqKB8UNR0aGhzd+GJEuuc9Zfm3To5lO7HBxmZJL0
d7WFM19rxKuAI/fK06a1cAnNIlfuBm18s9H/Qf1i6PN8ayt2NhGCp8Alps5lb1254FPY9CBhtYRO
W4C+IIkoinFKxDLXC+dDk8HTi4LBZ8SjnJA18NI+2/qTLqkXUt8a8SRcDpy7EaZUkqNqtcHFJt7l
0rXpImPXLu3QpNhUr+2AJIBtSXvjW1aOti05dVQUF7qvI11oRvNUdvoBmPlNABswrrGRqgAgkxYM
+VsPZmyO8Hqaexa7nlNVE9Y/OxsjG5zQ4XQ2yY2bRDtD+bEU/jug5fo6DYF1pgKjtrDLjpG/T2oq
qPDfs0M9+49Giwpr4kCTptl3LwKStSbSFbt/0sLuKDPXWNVB9I0yNl0kSAWS5ibGLWuWfrFk7IuF
1yOWAMAPJzHAPHsMdzR8aeuiHX9WlfntGw5LbFssownkcRW9ki12MFrCEd5+I6AiS4R1ZY3cKBur
Q9F2O21q97UJDK3WHpKqDVZOnZ4yrMUQMa3xU9/SqEp6znwfgvAR/vNL6IY/gyL4Kux3HVVqqg1f
sYWaaQqPuhA0LMjokIM8ykzjVIbxsR8CiogIfrMOKZsRC/tUSf+GpBHKGSwh2iKb1knqkVhwNFo1
AgoP82gS6tE90uWlWMB/75V5O6FCV0cvluKATdUDAtQX2hpdRkT7kQ5UpwYPkloed48YstF+rk2v
FEOeZGDN15gUfOjb3uYWVoRBJ32Kfuoy+eTbIm2fQ33TBgzdGt/pjW2KT5P5QZWRO+mCzMxzDFT0
qfXoHytf8pnSddddp603nC5/GKH4Qic5bEytkhyoi11huZuMwYjAOg4OGnKvBhjSkrSRWOY+SNhb
o0pA+6Z6vMbZhcQWcOGlpdUwv8BVH9MMMRgw1gcTD/XGuPWm9IoFUOma5n0tmZJ5Bc5R1/ZjlWub
vNI/48h5rzSzO9mdXKWa89Qb9LY7NtybxMWtp7zzEAEcTEP7WTsoSbtBzzeOResXljJnCtjpOvY5
ik3+65RLhgqWoZEVt8txHl7pnQEKl9rftVGCELQzMghcUj9ybs3yFIK/Xp58t3gSSK+vRL+vYNEc
rQYZrqZV/LJ+b5GfW8EUAdVLp+5ydK3PVJuwootDcE8tpcMqAMppSkBEP377j3/+5398jP87/Cpv
y4x+oaL553/y749SYnUWkmz/8z//uf0qT+/5V3N51X/91q83+a9/8qJ/venqvX3/0z+YQnE73XVf
9XT/1ZCCurw/H69+83/6w9++Lu/yOMmv3398IO1o1bvRGFj8+NeP9p+//xDu5ev9+nbq7f/1M3X9
v/9Yvsuv356/6s+vv77m671pf/+hmeY/HAc4sG/7us9ffN5u+Pr1I/EPAIweP3JUpZB29R+/FWXd
Rr//MNx/0BZq+Dq7B2ugb/34jQrd5Sf2PzydsiD/rRseqTzx4/9+9z/d+v/3KH4jBXxbxkXb/P7D
NPQfv8lfj+jXl9MF6Vtdt23dBj1veOrnH+/3cRHy68b/KuAWyQRYFScNMkEZy5mGPHHoMGtr1hGK
ys4xQROZHcLU8JtzNcWUrtoDPGtWAzEuA+rODKhdej22ZIVDR/hUoRttR+ylItJunvUGBxjkYTsG
V6XVbodU3nVj+kxzXoIGhvh1ZiosPM056U2sdAk4+ADfylk+rBjroEGradgQKYH7dRnr7xUNEBtt
GrAmKpLPoTwMZr3xYgdfu0qAo3dCGild49DW/iNtXD2yzmJnSzSUJE+jjVfexpr7GgfwIiwdoLxy
zfH0aWdMDSdoKkkDRMJN0gePdPN+agL0vwMI1fR6dsvZrvc11a01RbNkQesAcsocDyar8GgMyJE+
cxWw9kALn+GzPZW0E9LAh9wnZQGni1HreJ10Cqr7+g1Guo/U6vejBvZocoBdUH4xPX9Tqt6VVCE5
5ZAsEuNdl1giy9ZaGK33mOjaO5ZyMAD628THxAFzIYSCVBjRwCPCwyfA5XZakUG930TLyWBCI1jv
+hmV9Tx3CtXUPyksSIu4kEogl4TFLxIbsg2xO2HtxO3tPHc/0CK2YC8F5eV7a6uldN61b+oTLh+s
foVrTiDAPPmZgU5RXQ03/vKxRuqiDKcWXVP2m7LzRKHaMomCKXTvL5/aVVz45eqqSpwun3oqP6vQ
QsfP74Ebn4nbuZZw4iZ3fUmEhLRZV4/KHsOz29BMwMWodzcirsNVt7oX/C2ovGMhtCfXcB/pXQcY
3Bzwar72XQiEnX5dUeJDAXUmqlclYAiixBmUO6MlgzNT/PbGi2l5DJ+AMKk155yNI3YTJaklL/JX
EWeURTn3zQqy8pmWfS4SY7eUtg3ELvYzDUFIm/xHy1PWadSma6veDAXqcCZ+vAxtHndtmBvN9XYk
GQ9zXbxiyfI4GF2z+sOa9K9p/8dpboh/m+YofVg1DGGQX2KaG3+e5iIbw76Lre9QfjgVhzs0LQkH
yJg4kycoPnwvXTTUsRa2GjNml56JNFfC6u/IMzDT1RQE+jt3MH7GlvDAynkDlBCYiLS7lrvvZe7J
GWukzS3vgFIoXqoplCfYA8v8NbUZy5f/KLltRha9+lq3VZP+cikQN62FmkNG7N9lznB3GY5g6CEc
Jt5TyWaPKzj0qIjHW5LOL/Nxr9nK3JdHeFlFCJpx7kp39cjou3w93z1FktkWju5LSe7p11RpWm91
eS4Q9vFBcfd+0NyqPJiuMUmqKD7PY7CenfScBvKtP9MA3guxw9hppy6QBouTR8Fc1uKA+QzJHvpv
1mocXoaxemeprhQc7zKPLaTw4fnyH2pGXl4wF4xOMGgsl2q2XL5XD5gmjLRH+2byol9TI42ZwVmw
Lhwlk+QppYbYY5Ry3QIzbmktX6gpoy7pMtyrXlurj2jrcDO71j7A9XLai4FZpN4lm+OzehOtrN77
hDPELL5IaagH0MH0MAmvC7WYDVawdo2K6a6uzRuMh1gEN1ryZlO3BB/DY1KDNGbIX34/jXgG6l18
yYtQkGzt2L6O3OCxzONbVysAKzsnrZR/N6aF89edy2NMe75Ph7tJzdX+y5AOK/oa4kl+m5lZ70Mv
3YUDvNp64N6rq5s/nBF3Oxj8itj87ljsNmqphbz8iBccDj9A/52OkxEtQmxj0n1Ev3guWF5nNrDL
kq0zgji6tr+WtX3kaO8jAyZMQ8oxVLs7bthljGaUzBHH2ocGVBfUzVOsxmll+Y95L/Zk6vqlQ32R
+UHLyxBca3lEF2vA78j8forpEUgsUOGoW13y/TwJTvQ1Yq04YAm63OdAbRtqcP3dyvDXu0j11xVC
hRlCAA/2/rwwgHzNCPTmj0itr4V35rzMpi2Y4epGXQboZX03jZ6TemscK/IV+rxpUjogXFDJQrv9
/70kz/MN13Z9iyXLEioA+2NI0pYhOgo7/A56RhRIAbStY7b11L9i1yQKSGZkGiZ90VZ41hL++/KH
Xee3Gp4stP8wBKaBTfhvLkx98J9iJa7LMQ1Tdw0HLo9r/uXCZqTcRud+1a1/KkxByYbpnyXB49h7
l4kYFjzROWbpmwrOzMPI3nm5NjXzcME+eWH66RbWTrLK/M3F+eLfr45w0INE7VmuzZX++eo0YIkc
VuRX4EcneINXesI+olfs/o6XnEEBEwYY85GDySbjoKFA6b9W8WpsKI3QRemy2V0W7ctkCarkbKro
o4tZgAwZ7dyqJpehYVliW/tCMEgzT5y6jJeLIt3BkwbvwTBtY29/Caaw7DuzlnC0nK7pz7715UDF
W0UxejbQDdZp30ZdbfEsfq/i7JThPCKYIdKdmMgOC2Rv84cLJgaA+NK2CTMDOlQTNNN1nWRLPfFO
gaa9q/neyPjNioBhSGgOtu3sY9RBi0yjRdRqcOZQgWlEKgovq4NaB2qdt4RWh8qekQJFsaaQg9hL
PTe123lmck6jiTqGZLeO/DYkCUHPsdqSGhYKtVGIAUQwzxVSirW43OEhIbMeqKUwo/VwhdzIWan4
pAzYddRaLaaxXVuje2qc5sXyEpZduugX8Pcz1DOcKLOen/OLAE8/WyR4xcQScIkEI01gp9FRhVI7
mJas8b75rCZ9Z9Tg1dVrIPyzTSMTTNJHJHHYLPLRIYK8xUBYgxKgWV1mdIYtRkWH9iUW84fkHLNe
w6hdBm16SlVco76d2oAStQDR/HffD8OSPrLny3e7hJtRwqNWH3AJS9VSKRHurftm2PjkVDQpaOJl
ne1pX4ceMpNqBF6pdhUjZVC2LbqitNUPMqkIl1W8G2jFVVbKd+kVq6g2MioHKhjJrQPK6mthOhpq
dsRVHoqGXkupnhTjSYaYLDSdMynBQYRDo7HXjM5bqTFBHfIFv8MQNgzHgNSZ6bXL0cxpbbP2CZQv
gdhknMO+fBhiC/R5ZN5mKkBRIR27PI4dU07Om1f7kvPN38xZ3f/rnPV14bvcZkx5AFpdfv6H05cR
uFMUzc2H58lHjB5XEQ1ZWsvkBFTPwae0H2kH+sAQA4scyxdARDKMns23AXOFA5DPp1yd2mLfN9f0
DoJjmfG/dt1tabqby9mkVtEOzgLaElDJms2FPvd0iLcppJ7Wt+gEZdVY6MIEXeQ8x0VzldtTuIzB
JHQpcNpcZN9Cj79bF8hzqSvtqA8RV28o7suOQDhnH4i1koBZvE4sCyXtWFtLLzFStZ6CYLhBbZ8t
PSMSO1P0GxT3KH/GXZfbVKXLmitBkTvTeoz2Oa53uoy/p5rUUg5JH8bKWjGTFn0KJzlM2xOg1c1I
8mPtKvs4S3b1zsh8HJ/MhOJqSomhebJcGeONV37kGBmssOqjMQxMVWEetHK+Nkux82XyMbfk3i7v
MjXpt5MGYkG+eXBfvcBC/0UlvC9qbelarb+2/BKLrMR8HvnVwu+jtVUNW3vs73OcH1HIyS31uRjF
gX4bDJTFDZHpaFOQkKMlPyoY+N8MHJUa+PNW5BumryOSELonaDj6y1YERl+Wvd6dYzCCbqz8HdW3
RmuhkYce5atIK8wKpuToVT1SlSq6Hz3O9Xl4jEvPYLPqkb73+qsWmw9opl2WpGJfTpiKFGwwe9tA
7fsRuCzSDX2+a1ZbWh/zpRSc/0NcEeDu2+YaP2U67HpvRXpxgNXXXyGD+XJz85ZeepwQwGbZzlrv
kWoTK/nrcfAPYxU9NY75EgomKU8ZunVcvM7NQaYV2D2ljyxTL1vWSXLXowtdzbnSTRRdecg0rV+i
fD7JgdGIfYDmAwgwpwAARYb2lq6upcv+BFqaQvuMtzfY2PHbz6t4S2TAdzHSZt1Nt42aFXMy0qtk
hUfRdPEWQTuVSzp7XFD16ylneIUD1qu4Bz1pGp0KBYejy3i5jIuIr0JJAKIjepwxe4i67FuNDsQX
Z12/b2r6KLSSWcIxikYYXBxDjNo3lwGU7Sa43CuKb196OX9b6RRQwKifJRDPpR+a6IV6rPywi+TQ
7B3ZlWntKCMgc1Jb9rB5qPrixoVVhMPithzqCPNyOsorNKVLkunRwvZRaavbhuL11RKRcnLmDGvD
LMQmw8MOiPbv0USP/BWA1V9m6jG07jj8SvX9KdP3x3On/d8MU6oeumn6wnbIdan17w/rG+/oT0bV
fly2e9UX7eiPgR3hdu2NMft++9o65c9cL1/LSa+pOrFWsPIjzw/jZZVnrL35+Ny440dKBajukF4a
FOXVqqQhZ3Xj/A4h/P0Y5/4aFPNLi+32r4eLQeYy0OLvzI6wxFHRBgcaDW8zEkqwRTFSp3DheNwj
i7tSGLWDyTOrrJrQibodoqbGEWbzU/M3kZr3b4GabxouE5dimOXYuvWXQK12nDGBhXkOYnvZ9zng
qqjnMFFHqgFuirc0Vi84iBsduSqcZdBXpNtY6yBJuzBCDNu39pbsYVfhanq5Y7XTKPRqvIGUw5Jl
mzNnixFlzJzgvwLuib4capsknfRFODW3YVqyQrYRbRxz8+r1/SmYbUSYBfyssnW+1X2bQvxyU9s8
DXim7grTrhe6ZxiLOFTJkDhnSur08VuReRW2QYbt1OkyR90qBdgi5UOt1UrxS9P/TLpjkVXPwYQw
Sdd4VVUytksflnGE3qCiUoanLz4bzdqpMuYqPXlEK3SmyOYFEzPGv9fqxzHV6lUugUwPFVbx5CPj
be7Q225mQtXpHgd7vL2M4rzr0eCoZ0pudKnZDPlxJO8NTGop8tDej2rODGrU/N3C/O/rMjYUBvuo
gDxBUvXPA94p5sIekvHDUCk1b+TMabC4TNa0w9RjG9fyW53hUNlAdyHpqU6dKgETk9D7mytx/z22
sExgAZbJCc8gyfyXzG4sBHvC5L3nM5lPT+2XNaBxLjugqYitHbMwMJbs7R1x3fJyR6rkMZM9ys9K
5yEFvG6QSCxSJUf0fLkwS+OuNKd7nFb8dd9RE7N61iRD/XF5A1Ynsrka1c1RLdoqStG1BBR15GyT
Ff3HclfaWP3NY78yQoo2NMRvvbl6mJzYZaB37DIdG2iVhmsADuk+0K0P1PozvZrIlwwjuaFiwgFf
2thGtXC6uo5NA1XBNS11i47+sn1kFxsolRX61WE3m7lEiwKNPlWTeoRcQtYlZcOwiu2E0Hwpqgkd
g5JuFPGjN8yIh0yd1aSJQcRk7jHJ2Gtw/mnz3IOCxhqZybzekeN9jxykdbTZUTl3HSB93I+xdz7n
HP2HnOCDq1/0caM5yXR4NzNkUxVZyVUz4WSHro2moZgScwJ64TKjopCQGPXOYL3HHl1rSYSyqdKH
ln5n5hHtjYBL6mkLYd8n+Ed1RxX3RrO1ahWC0VtcfqtXwaKBi0Y9TbvEwkTFnsoDcqp653UlNbMe
6HGjjn98y8uG1mnq+6jGATEThk28vrfpC0QSQx1dzRQZ0NZdH3W45pdX4JudseXI69AOXscsZgjY
L5ZTTNtZ66+dhDsFpRf+lYFOkF0xrWqKTbF+h7jjcwDxvrqss5f3UjsnoEEkOBEFdugZaDBYg30T
9V4TdbfFMHWrIj3JXoUKSVkiSv8QHe0jyFiIuQTjAtLUkXy8g3CKiU9r2XmwkGr8H+bOZDluJM26
T4Q0uMPhALYxj5yCQYrawJiSEvM84+n/Ayq7uqp+6zZr601vwhRJpSQyAPg33HuutFWE+T/8a5mM
c9Q3z1+3gfDxLPaj+NAGF3ccF8TIDnyubqpgNEl24v/9rfg1XP2XuYFn2aYtaMmZU1nmss3551Mw
zFh1aGF+jt+wKbPG9tDKpSrK1vniumqUN5N7gvE1M2B2+uZTWABkbTyKMa6gP2Uyc+KZkZSYRNNF
hoqc6quu56qcYzs+VjIz10Gm3r9u6Srl2MTrzQPf5IMl3OISzt3H4FYfgcJdas8csj6C7pCkyk2W
Ym6y/R9zlZMdoDzyjQtMc8sJ4JOLxHIEPE+YwthYzpalev46bL8+uq/DtFbxqeiGH/PM7lbWg7VZ
zpvlIoq+frKex+rDpmNLZi79rz8Fe2UIWCewxI/2q8kIKcdS7K5rcqjY/jCTOocnJ7R+2Asq/+sS
VIH+k2CHel3VPK1yKtC80WhPl+LdrNAo63JnROobh8WVtb/xu1X7Hy0tD9uX7b8vLP95yflfbjX/
5Tddb7vXf/9Tln/G/7G1J2fGP13l/9/e89bVUc4G9J+3nl//y99rT9v6w2PZ6dKhmJR+jBj/sfa0
3T8YoNmw4ZWyWIBajBz/XnvqP7hNFB0x601OUcmN8h9rzz9clATS4x4yTUomLf8na09O4385pw0p
lKPYo4p/G3eaWO6ryNAuOowgfXPoOx8jnSLKb8B8YU12Rm4YY3xSIzaYyQUDAKQsXeJb5+7o+m72
mqja33f9SDELAeZQoX1CM6BJKQzQf0nML4ZxUiRmXut67k/8M8QlC3zNdK38MzAY21Se9q5Nnynq
0lL9iFUcX+OApGzDzPKDq8OCh63wn6iAiHZqu/5VORPCUe7bPd5+Y8cN7l8THUD59b10VyO4QUZT
Vyh6ZnzOqR0Kn4lSTQKfneFFCQOMF3Gps3NYIKNk+ke0ZO+lR+Xl+mdUqfkX8htxsTz8XlSkcm9N
xH/UHZSlMZtZl/WDA/g6sGVw19OcIrCeBqTgNhKR2YjGxYTY7G210PuFdHj6x2F5NqNZved9rI8w
ZQgItcWEDk0mKc6lSp1IvZz2DOvqgw8u7DjHTcd0fRSHxEuaS1NI/9WWWXVVMfpPm6cOP4LKLDbV
aHj7FN82bqk4KG/WlEMvK9Na7nNb+28IJIvngnrnzTRbCy9TlFzcRDgHjCJAkyK+By8R7X5y3OyC
OYFud27yHTmpA/z+KBz3LtKscyBVdJR+Jg/g/hcqfO3iU05q2so0LV/KcTJ2GEardRWGznXoRHGs
u6p56PH3oEOZzGOpnf5kyIxdM2Hsx24I0seiEMy0bSO4E4jS3bA3U1inTp/fSHgdfxSV1d6Ckpqd
QpzMVqfG7VdVuV54vSkmp0x7L/aEOs7JWKEmXaJ/9QyYStpLtzxHkWOe2yILwJnwqTg2ASQrNVn2
u8n6+3mGC7MNdGm+k7DsIYbBBRXYuj1GBuy9KvVrIj8rcXHHsmDwQkgYSYDgwTvT3o2489G61fGh
knn/aiTw+ZoRCMoUNfXOV65+LPy5eFBjnT/PVsYyIbTRWkFPu1jF4B/cvJNLjlEO3QsREFJ1hjIY
asBGsUB7CgZMyGQvslF0kfef/Kry34y8Dd9NYaE9zRHVfku57HC5G5jESGKxNjoZFJBapsC5nrID
GUnMjZ3RwJ9qgSRt/GCb1GP30XMyrzyvLh9THWrGqtgnQZA3mzYK0xOUno7MryL1HroelL4dRSaf
tJP9NANRIg2y56c5TNxt0ABTn8lMWtmD4nFRRDPuqaGU51ol3ZNjEycpgzz5qynz9IeRuOUWinv1
6bmq33nDRGaT1yiuH5ReWtYosWzl3ylOxqPlhYivClhZCKFT+QSDwzrqMpgejLk1PzESY0uxB3+b
dfP4SCC6RdeIiheDBWFZXT/vkaJT7GViBsFBOmjoe4TDEqpp7bLRLqlzhNc+GHpGO6kpg5OVbkL7
uwAjdIoh0X6YgdOxD21b6+LHRvA9U2H6o0BT+hRjoDvWfj991ORdwpqCh7DuB510KJPjcl+TfnAq
26I4dnPRw6hG4LvSA6GnY5rYL0NYNPpcZ8rPN4UA1iD0yOUfdGR02amrf80M508O2+nnpMQTTpdR
IZJWE8f52oNI+9S0Y0hsOWFuLHdkCuxAZw4DSFM652mEn2A2dXAZMltigkYm5rH65Dm06itY1Vic
PRLcepK/3bYp/jTdyqX2SePhUw+BIp+wiVEUTEUAYSB3lajXXp5YP4shrf8i1ZDcXJSfOyq17jx7
pc1CFxnDeoANFOznRIVIe+NQr83QB9OrUJ0fXDC9LMkqU/2MtAUvgkVlfK5bRHqdAGC9KVWo62Pf
GZP7gI60erUMzScyTzO7BJjOZvZgFsOE7K9KQVNVYY/x2u1hRmJmbEJ9quYs2ptxT2lsVqnz3OZi
0R+OqGkl6GTvXkUejHJSRZl8nBI7ieZX7EBwm0avr9TdnVM00NxuOR1L2sXrkBbu6o3avsSpImsh
rkbOFEgUTnyhQUrrk5wiIrHGKPQRZE9+K5+cBHq5NKLKOAIuVOB9iuUnyUhyQJCdktOWROAV2i4x
FkiR15Tjij239VNl4WcWG2ri1E1TZ8dpiiQF83PBD7bpHaPfwQAdxNVSho2noLEKschurYxm3vUy
ddJAS51jyFWQbgYHcxCMNKsLeOKN0T0WNXAG2x6LcVdbwRI2ay0b+SXh6HsnPR4xXZcEPwUt0Bqi
w7g1mgIzYt85DcRyw4ALEHGfnVsyNLYlVtJ3o4POF0a9QhYfNs5N1ObCj2kdpJZxQvngs5DfFD12
yIneZJWG0L6NZBbMUMIgv+Bn0/cKEOwda2UyITpnQ0LGGFnK2DvwC49YCIA8bHM8o1uN5/oziIJu
27lYGBFDL+lbxHDCuM089a2fQ6AGMmdPgTcC7wDq/RPMSTSLZDhmb25gyGOd2O3d9av8nPJZfFYg
jbDeGV3/bOm+P8/DAFYZFWD96FvZePd6JzQ3VUmqDuNT3R8R9btHRP4TWYBN8DYXofNopml1C5q+
+pk2VH5r6djGMc+nfJ+kYfvC5wpRq9OBiraF2+WPvTHBaUJ7axPjoRz/3FZN9urWtXBW4bgQWmBZ
sNAyJqVWEchZ/PVT9bCsvD59Fi7hLoT2dTEj1757jBTwttrmhzOZZEQ7cpCvpMd0R7Q1eNeNrJ0f
s8lu0w9ujtRd9VHmHJJ0rjvM8J5xC2ZiD0jtcLBhGml+diAJbePOsh+nkZ8zu6heAFxkofEqtZrf
51Bk+ylAgYd5OCu/OeDRSHmbh0chjZQoegvejDGNpksouGX8qgmq9OAvdAyRc0hP+15GJDqLuHPf
3NjBeTr0pLbijJxQUkQqXiQX4zztsI3rn5Oq3ccxj8s3L+wZAFpjmsMlleYlrKjDNlOL6blAtL7v
eQRujYHMutkaQJuwhHzMs9nGkeF85QbB4c4WtFOcTNEhqNiobgpgpMjr++DoGPX4QkLz8NEbBFKi
Saf4ACpJaluO/QlJHP6+qDVaJhHBaBNSjauGZ2iTv0E7y/dayd6EMWm5z02tcUpwbKjD0AOu00wK
DAuEJlg+YlfEwutrlY4vcctuohcxLhHO1y2FVHOMmmA61oapfikddJ9Zaro/Ozk0pLDq4prRCl8A
c7s3MgJipP+h8xymSIFXc0ExMiuXcClKy2bldCGHU+LWp9ocA/gKlrujsgSXxv76fQLHc/QDER/R
g+O2C4rkSYso3ueYyX/mQUDxGftoeO2JZGHfIm3FEO5j6LuoRgp2F0K5QHwnS9qnhdD17s8etvYq
U5sirz4aAbquxK//l0D8huEsSx+yumf8o0Oz3McJ6cWCrE3W3SoEUt0Zh5Yakb1lNz/oGsPhBFjL
XMOyGZls5jHaElmZ90JbKTInM+S0DWhMxNrNamIMLR5Tl3RAF70q6j6h/nHsc9Qm81OUYAMHXEne
RzWVVO092HUnt5+jArokOz87Ofi5GWwADP1FRKjjrNvYQFLp8CO65VbRfMsrG0B6neFVJgfnVZXY
xbWI/SMQmOrPyDXtbdgMzss0kXuXdWV1ttQIqeurjfxfN9r/B1tkKdm6oXymef9befwv0uAb0meG
tr9FxovY9uv3/+6PlfzDAr+hTOla0rSE/Ed7bNl/IEikMWWdi7YJqe8/umPL+YNaRViOzcZYSeHS
vP7dHlv8ecLULgmPDHqVRGX8H/+uv+WBvxXY/4UqWH5JWf5zZOWwkNY2YiD+EcJTjvPvsmBMZA1V
iA+Ccnws58paFOTnLsXohYqRHsOYwitRbM4KYddV0QRj1XOe60RcdWDpmweY4xKzYyV7XW3h2Lhv
sVDTLovGekcR6L5Ndi/XNlPaADUDxmeIRbJQP2DYu7DwBufNwwNTVM2AI074L6xM9qwAH425CZ4b
+AFX0IZ0tjK039RcdkeqUTgKy1tzYHHCOYPBKOkeU8iyb6WYp3WTqeqUxNp6I6XuV2wX08PXFw1s
mI4hsCYyGCBGLG5eHf7ukhXmW4HH5ZFC4ptLR/6Wmao8Tw6iya8Xl26UvL0Z4xwMz+3QyPmthnoF
SI1eph2BKJh2SSZw5LgnyEP4YWT9mif1T3v2JnSP3fTmGXoHB8V+MeQ83wMEzo7lPbjO/AlQN31m
qntVZTu8lZ1srpENzPrvt8j9HaObUT5AqYBSEkG8nVuC9op22/E5PFp++IZTiRh41Rn7r+8bxxk4
SPYO56I0E05BM0M77d4qkSRPSP7lm+19Cg67e+2V6iW2y72uU/mWCgH9f44uvgM6hqe0+VZOVUG2
gzutv77P2mjjvQSdsiWyZXgsG/E+thRDaYggIaCIeAM8sYhLpTp/fd+Tkm8DBlcIn1ZzCBBdbQLH
ZPiAOA6B7Xfq8PDeebcSKcGbHVjBi1uJw9c7vErxxtDQtpKie2+nIH8r4sa9lHaG+3du8zfdO9bJ
XPBWzfLWsd3vZmDM6CmcfDP2TfrGVKNkhgD0TgxZ9lbQDm/RCMsdnv70zc/2+KjnTW4H896Z+WAq
iryFx5OUAaiXuJ3us08vbXmMO81W71Pfnu4WFSgcGFH8/h1u6gFa0PoJDQg+XJMiC05evPfALODS
tIc7nbnah0Fmbb7eZkuao66ihg1Fm20AAnX3uAq7Y+SkaFWmrL+XrdWeUljIv99qDxiIaRm73izM
VWtm7b0ZlXOZOpZngCTbu1RD+SCT9uPr3VzkeyasAv+9Q+PRNvfUGuVzlbm7qAqae02LuWljGe5r
+4db5/m9Kd+Y/Hi3DLmpHsrpludhdvfq8eRl4fz0+13cfIrMb682fimq/XtuNGIpLXN6Ht5mY0ah
F7uavbeT3EsG/RSi4YLAJZ6PvNg7watcagCNN1ldxHf6Q4Eq16vXX1+FTNRc2OtB/VisK1wYQZla
j04bP8xGwWWSjOPNs37+/pI3ts81ALAupRgbo+bFqqXxClLxbiVWC/eEdzjq0EalpnEiBTN6LkKP
Y7qosOJzqziwMV6XidUudLmZom7wCWPmY8jwSqxl24XPMP05bLVPdURwFVNL95XZR/lcLuCxcnRf
2U+6r0p8FAN3lqTGi11foy+NbqWr5UO4vKPNowqux/H09UUiXb1N63FVtYgDfNZ3r8y09D6bWWGW
fG1EFfGapHH8EMj+1i/vvv5TO5Xbth6iZzFXyasmrpftr5McpSGT1ylKnW3E9xeb02KtyvpXIsx3
UcL37vCwpNrCQ0iuQNxl5s1Pw+51aD0EU6z4Lrqpb1lFFFtv5SQ28nTd17WT7URUgvSse5boOSbE
PH6NWv9bnUuC31loyCJWd8ICS3sgfHbsSXsPPXVP+hfL9WdGR4O658HZ6RGYdqWqnodwwqtK4kC0
sG2kfWczP9bjoR9GdzvElbtrytg4heGYXds0R59qmqdwFtZdlYuDjh3FX9HLmGO3xEixRKfVe5/4
vtPAYOPy9RKmZrSJYeLCOrWJDWgiiAjLrxyXEhZZy0mEU3WGqlOdv35F91z//lVXBvJoCqgyy+9w
Kz0c5RxtyHlILinTLJqB8ESAd3JhrX7tnGE+5p3yrhJMWFdG5mmAXnVR6sMc2C0uRlVa9OasRufe
DWJ4gqsSR1P+nJEdjfSQDPrMLAVgIF66yjYryul1aeoZ2WFQPXdNMxxrRVVcmW5yj/3pe+Ck+RFN
RL23W1ipk1O8J6b0t13Cjxm04njqERKvQqAGoMwboz3by8tQyPasJjidkAt4Xy3fmsEoybaHchsI
FxtnX7TvZUFHA3NxxEFYJI+dbH8NJOXEQ/Lux6b3wAAhIExy6N4ZnOU8zFvIeJHfvRNKOCYZSuup
6vd9lO4HGcePoNsvfQ2ptA3ICwW/xHCqGNW0Belur/xhiq5z7UbXGizJIc+K16//BMHWXUH4mbDY
9ur0ny9uX5ugFkW4VTM7TikrYxc72nwcNVF6ocFAIkqZoGlIR8QtRGeDx/dLXoS/4l7OnxbO01Xm
s1UlVUyvqriHX1U0FaCJLrtauvLwAJaiuZjjY+Kq7Ar2L0K5cTF8ZA37YezmrQdKDC6CAy9x8Hee
xGjSlQXzE2klxVFXZOa05cADl2GcNFOkZZ4THPzCPqc5D/95CMxv1eCsXRWbn+5kEHE99ON5tBx9
8ZLwbNclK9mw8u4JXlU+y5VwdXcfIIytlRjhacTBa5gvBMMkHL43ZvsW4+Ox2Qz/nGHIzdaOiCJ1
JmXtfWBlwJMMBlmO+R/iXzt9FAUMO/DHBO4WMLaioavWJQ7Jx2JQ8wGb5iEqBEg5BsHwDzhI23Sq
Xsd2QIRR28O7aEkmm39UqJ4+baH5Ppqt6fXZ58yDYp3D3Hhs5YAiN7GqvUBuf1t0cSu0ftYPbilm
MZ89y0DCEG3ITyB5VlH+ZyoTZqvJAQLhNsqh7KRDd9UzidNz8Fp7TbAOZ/QsPjJgVYdwH+xm3hqm
gxxgKKNtreMWMKbeB54N5a7y5Z7xVdyLhcQWM5ApYITPxTnQ+HpYIezksPBRGBrAO2iQ+Pr2MVZt
ts/AfOS96WyNFIKwIFQDsAky5PSbTMcXetL0GalH7KAabJl/ApYAXl8af2nsu2u7T0F3Wd8J8v0r
iMY7hnpW8fpd12a+b1JyqJSTPU614qeUPjaqZofZXWz9nCc4aKUcb1Po/AhjfqNRosv0+vTqggg5
uXmmVk7Op2XM7jtBt+YjjJmhEmpn2gOCGsy+FEN1tAld8lCAbW1CwtIPikAYxymyDUtVk71s4j7J
Pt3S/25IZJTPPTPXcBwZSoA3WLNvLo/wKleywXI8UAdQgNTHjswRsPYgt7qQgBq8soSGJyE06uXl
61ejFzMojiVYjpjSIfaM5MFqMDO7REk9NBi9NqbbYyiK6wYiPwde0BBPyBBkF8FGc+ppOPMI2fUk
wBtM6gkhSYluFV8YVOZUcSye1TC8cxKITdXhZVYxdxej5nZVgmC5/H5BC10mVrb7iiz6Cg36evl6
y6AeeuuI0vUr12nMsiD9HV0e+EuegELlSaNNkKIAKwqiFZ/5A5jCA4Ia+G6Bae6KQWwIbiKkyPwx
OzMwsz4HbwH/sKjd+qVuH8YRklUlu24b9ZqAEegzXTYcTAatQ2IZV1zhAeFnGr64CCTwqKxnPTJA
WIPqfKn1M9MrBizTdQRYgLq+UIegrGBxT1646x2TP3deNAQD3pPEj16tofOPxHFu3DITBAKQExE3
g+BJFIGnFt12jMHVh+TIQpJ6LGZ0v23ZHobJSk/KPympq6tsMoalRc+StLXNLRsdmGutv5sj9SPM
mKsj887A+D7Eof1ZKss5ecnw0DBweXGS5mzbZ1/AeAiqUTMe1uoRrDWHTZsfg7hD6tgzIBrD+jnh
rD+OE6EDBhfqSk+0skG/YyBR79oe16nTCHFhGl1vlGIBKn2NSKymscsGpPrFjHs/bTOuULXsP7qW
Rd6Al95dU4DU557d6MpnM/CErwDMsKeOPNdRVxJE9Ga3yNqlTp7cZiQ4sOf4nfOXKA+Tq8ADQF0W
Nhz/nAihOe0C0x8epL0ItkLH2TGPHkimISRqqhiAWOwyMA4UV8AK+WPVMLa0hVEtCsNTMDtAdmcJ
1KPvLlHg/OisXpxn5nXbPsJKEWaSRiur7y1m4JP2AcdNOSTEuvPVibOJvYE/vtlNL3YWKAc2Jkyq
QIkVW7EU0xZVtS1ekxCYsDkHH9pObhFz5gMr4YoNdau2piP7c1lK+K31lJ6taLn7J4NNmVHRL87+
NSIt9EwCzGWCI3GWMY741vCzddJ08lQW9Yas33br++Bf8gRWfRFO30QdRIepLLxLGKGdDrSZbcXU
tgc36h+STHMqERq7jYlZs8EdQCqaibIi2e5IwWVmj0k2kx2/vPgjUhWnMPtdGdD7hgxLkAHzXbaz
Tw8GyZOrKDyJMtVXcqDghU3ln+6cfHO7PsHPViwM5rnbm21gPxI88xEZfnRsc65JGVrDNheiQaPd
P0Se7A9JUxCiubwY1XAIE8vfG7XaQLxsQY1nzboSQAk9BMSnXBUG5Cn7oe0kdPXc8lvS2g8OIQin
JG2YKLDXQ7DrkurQhccwbx9oB/Kj5ud/VTPQXg57DKGsxjaiqldtluQvmYEnkoN5643BePTZ+isV
VA/sdDWqFhkeeMxXu0GOr0aInTcuS+eJw/XBqtRlHEBPdpYCKFS7f/ZV9lACZtkLzAos7jJk3mPy
oo1xF+kEWkfuXCkR56eyis+IHoqLgJ3TeW3ISGU6EfjYXDkXSasGw7kp+m1oqQq8RueuPaT2AHLk
XlXWdOYqbdMqfDBM8yGu+uRQTcWO3Rll5AhZSoBJodHmjhAeMmlunH3n9EuCMHZFiiJc2uqvYXlm
uuVzIkp06d6SiBIVO8r36hqyvjgrGdxoo+LbXNVrwkzcp7AZOxoWZjYFHSVzjFK292yYgIHSue3b
EEzgEGwyl1QLkSGCojdfjQSU7PoQdZDZM5GI2CZgfCCjSw223jnPcaTFo12qG8QpfU5M9/tI2t1a
MEsmZTOszrNZEETT6KfUnLxLk8hj5Z9ER+MbtAaFINLBqawv5STLQ5jWxa4j7ocAa5zzc3IsoO3g
v+GscFntJ3qtEypDA//BLoxZx2VlZl4K17/NZBWRjkOrxg8/PsaECy8IxZU9wesQVofTMi6fUPIG
T7i4mmsG/4H4JNjwsxtCHaqHh3IkC8svEUXYPUsCe4cSZ95GLISwiCfkt9rJRZKvsIvIoUJo2wfX
OGp2YiTv0RhokNyZGI4kLw+BnZ661qsfApMQllaBwfH4156b7NFbEiadzhd74MLPNUkrT003XnFg
4AMXhOj5gT60zBCulaU/cM984l9iC5VqzBXB8Jdb4DNBI/oLxu6mny11hiKELg9TTcDQq4QfTgPg
rJs02TXEkJ76qX+3XS0OKIh+sDrZg2DnyZZHH9loPuUZyr02w4sQBIV4cPLgmsVD/TBPXNzSeabk
f20D488+bMm3EmPwzJL5hXHYocIcvoEXZWxHZXzWEYVmzR1V2XHEpR+6t7q1ykMyTUSaEf11zuoE
UvkyJs/Y2RCFFj3YlQFsiI1tMeZ/v7xoZu8HXQMPmtzMfYE/Jp4blqwmjxwmMdU2ceLsoTVL7pAm
iI+Wq57yPtmGrQJfHmjmOE14JyztKLPkIuqRnf83t3E/eeywHADFWcTOU12o9nNiU03O6Ftl+R4G
18c494gsEQCWOn3PC/+XkGfamHQ3ikW97jR3FmJQW93B3bF/odDE/5f4+mQFLitXd95j/mml8a3N
USloZLheDEt13GVWZN5QLbNjcJdMLLP5Ky7kG7IgIo/EgYmoh9TJCw5V79JJdMUh8Z19FJisORwB
ZdNKmp1d0mHUIr5wHQ3IOFbas3MKVgdVVXMDVAWarCOok1kWn5SmYnK97l7itUVrFHz3fIsgJkh0
hmHCgYNSUuB6mn0bR18iMkDkA1FFeK8loU1xn0PZm0kvAU/Xo9faNlnfwHVgPxpUBQONVvDsJJHN
qvTaGG0ix8J7S27jmsAVdng8zLeRlbRrDqK+A8BoAjlad3X6y9H5rfGjib9jAqtPmYacR+6GHloc
3R+5HAbx18NHFjQOm3QeqN5RSPWsveGK1pXVNU9soKuuhAU+VoyAE0h1dDH+ZlDMoHQKAbl01IZo
tvxECqlGtM+02HBK3MWouCZ0WqsBmHaJSuI9M16q2X+zYCDtwcF+C7zJWtes2DZzP69nKYL9KBms
TgVCy/7DQik7036tG2k+zsAvh4SMGW8V+77YGRkLXMZtWPll9ytwCZMo+rNt2MRyOeYNomS+C7xx
B3jye1PaL7GRi5MhvFuVq1+DwaMeMWsCz4yVUzcvuGmaVJf/OxLyV0y6mUFAIdIo7JCpS5A1KRK6
du1j0QXnxoLIOBfGfjDzbge1cVz35BmbPpytSKP/tlM0zFZAJ+nwkHChDgEcWmdDhsEvSuUuCbDy
EU32fZiqn12LTrmuR7WqW5wTVfuhOpB2gUwVAh9uuoKozZCCAFk57tKprq4TyYkrCXOMg7/DnGj5
N1Pnz6EQ5SkRjJAa/JK5ONTETmzq3G8hjRbvLA17ZMzzjwTmoNkx/E4qMa3Dodu15BcfNGLcNVNL
GoUInwr5OGGYPrVZ6lwQ351mpzw1ufSOPIxQtNnIUIJa7qSuOWU8Y12zxhCWOx+1OngpIKA+oHSc
UsYeybx1+mQllkigxpxIOa+z9308Eo+uSfhMkQ0Z+IqvdR8ezagidSTniVp7CGO5Mt+hq0dwNL1g
z/jyZmZQ2gkT0w9MEQC8yb7eaiISUMf7z0l4cMPwylWOthplzD7LwFf2AvC44n5kFI+Asbdf+opg
i0TEWDMW9SG7RLhqbXHT0SA3ooa7BZro4qe9YFncB1tfpo9lUH8OsUccEZ0UxORzhHbruTPcX6Qi
Oye/d37UUduv29Qft4FbwbifdqMN5nCyp3mX2iDfJhejKPvgGewshizi7bcN3GPAVfi7ZuMlzVEF
Z0nCbV0WUMyIyc2DttxJRpQrs+n2pZtwdskSVY7XfCqnfhslXwdoJ9cFdpZ1GPQbu7AJPSJQYsvd
GO6RnBxc2/nMkQOSHl7aSPTr99DX97Zgc+AwPF8DW3v+8hn1TXHsoe2v4GwwK3pschcyI7kU6Bqc
h2Lic4RuvSeV5ycbdY9KKt93od3zCToFNLSm3ztJgifLT4gaafxVonhGVnxo2zFrCT+o0icjjgom
UTJ9Co2X0PN+FVOy0MsKHoTTRGnbNG/Rz7iZuMVyI9to3SGKA3FNDmqLamzWEHGmpLpFMj1ArV4n
wVR8oAfCHVG3Nq5BdZlDBoAV4yqmB3Z1Zh7DmNkkOqrqsr0ZeGo/YM3DmcbWP3Fhq0XLvQa80yhl
cHYPveGS3pOSdDJC+Nshq6B5J1XjMNaDt4PaWu6DJvVWdcGZ0E7e2RtyEMA12kA6x+KSGt1WFGTN
pIP2d92tHOob82aTvVUSnjxXH5tYw7v0zWuXMGiIh/HJlU/CosmugsrbAcAP122XEUeLSJXnOah8
PTLEmfJKH5gs/ArCutxx6OzGuWAhrwk4RnOApEGkkNZchi4qH5G9HiYTVCpiZ1CbQb2HQ0c109Jg
tclYnPWc/FBAc9YugyEr0PmOhNZVOqcdKtGkPkaq+V7n5pOTG8addFQ8VdL7qNqEXBnDkdtAWfap
wvaOHeGWF4PekwYMmrizVw2Zprc0VeMz8+z1nE/vEz4bBDpWxqre/IVDcalqulXHJeK40tkKC1si
M2NCzvsHLyLZEwMeY3sWrUAVVjFEDy58a9cosH+KOORVE3PX5u579BmzllzZpqMPjHCZXqr6G17o
eZ033gVyU3gOCEACyA6AtiKfwo4ccI1BGKzbub/4I9xUM1QHn3XPaqQt7tKPYNmXVZH/7FTddM1N
LF9+g/0gcWcUyCHpqgPJLgyGaA37g5N06HqG4IrHbaewwKy6Xr4wE5g21hIhFcJUFNF0os4ct6QO
hTsrm372KYzvOEQYSlHnWsO1sidnI5M63vpN9IKPjbyGrnqxG+DYFgIjnMbte1iIM/nlREejlFuF
BatqJGXVuiHyo7UmrmtNIxRPJTdiu7d72V6TJGt2CZF3XMYskgm2YpdkPhVDuZ6Mn3mpPiCVX9jd
M5/Q+bnk2bSiBq25sQG7pzVqSyfGP9xBDC/kyzTO885O2ovNX7UeyfV4Id+0OQzLaK+DZExD+5HE
EcUrBL21kM0mGpKNtNpk7TQYLv4fd2fS27YWbelfxAc2h92UonrJlmU7biZE7MTsm8PukPz19TEP
eFWvgBoUUKOaGMnNvb6OJJJn77XWtyCgGiuPq0hB6zMV7rKcrgGP4aGKD3pqQ6VrAR5UPVeUUhL2
qhMdKru+VEC0ERWc05ikh7YnbNp1dXzUG9IlonKzUM5Q/TS/q0H3GK8Ua60duOx9yE8XaUII0Neg
6VD+UfHI20b0i2r9vOxHW+NulQRlwQLW49xROB+txWI7TlTYdLF/oQFZhzWL0DFPDpkyyOCx75zF
ULmAfJODz5E4gOIAXXLpLdxaOX1tg/5TaBxlo9yM9xZwEOqRoQGmR6KrdJvwzi9tV6DiWLiKuUbR
jhEgFv5W2CUgQ/ot0i3RWE8H2F3GNOBYI+Xvo9xnomMX31W3nLuSBllnxYt0sbjiuSlPPqzHvpXL
hoeTi+1ZPiw+K9QBAIoX19Fpi/+058EDCWZo9TtinTpYRfbRcqDEhslRgykiYf1BqsqS0chl2/X7
CrV9M1ALZ5iGhDXpfk3UrQmy/tt5SSTb10Xnk06in3gOI+MUQQY4C186T1QDPChZ35UUCiMWb5ZX
xOToChjQfXQrVBXmdbFwI6mJxZrjA8Y9sjg+yYXc50BM4V9oxg/YdWOSRbGz8RdzvBT8FtNp8dI2
pvnSRfleGHXo23bz6bc4lgnRQ5biFqNRAEGlAHsroJpotI8mDHAc87yRths/qNryD/nAJyPn07Cf
LA2Ha+weXKnpG0yhL4BzBwgL7uOkA8UQ/GjuQI4Uq+frsJhAwdyGaiwXVmQEtLnP4ktK7xwtV3ZC
+KG5Nr32njRrknfhcJaSdBhEV25qE/f2FC+vJb3tO83TXsnwkhKT9u+BgyBMCwKX2FPPcunPo17B
GMdKpRbxWFF8x4G+CSsDOLbDxj9uufIteiGM3pcXn0K8mP1gl7jLfaQFSs1xTuFBTU0T2C8W5g8s
sF4WjxN2pIq3eeZcZ8hYpwMHUE7P38mZ7f08w2SNXchZqWZP2wYMmC/bz9FgqeFRmgDUoltjhu02
NstfejRSagZwwG6X6qQvDLtSd/OwI5yZ6zDL2E31jxNWrZmzu6cB2F/K2/BWVf417S3yWUPzmRQx
ueF4uvsg8U8zvnEoz+DG7ATz35ysj7jSOQlka8c8TcVABByn405z3qx+5mo2gQbYVmpxAKk2ojR3
8TLHwCBA+tv0tYTSTVklJYQtzYVnccyqRpOaEeoTQQE2pKmXvWfCelE4URh+pol2MJrc9MYXQWUn
N1NrotvA85ZtklUv0Zdh4xGwlkrbOyzhuIkwrSYKgkjeeJtCGBiwaf30wOZ5ej1/Zvh+6/irzGfn
qqQO+VUlu8qhXdQqHXWBP8IxQc8kJ4kED5JpGYce8W5reNqH47vdiqDd0NYqQtMhODmwfCNRYl/Q
9A80Z4A6xzcdgDKBi0yR1Jza9BpKGG6Dr3+7XvcrppNsg1GY6rPK26cVeWQDrZcj0fKB4BCfJqP4
yXGXsnNunieXuBANMNV2JtE80IBOmHp5Ia8JaqPt3uMhf27c+OQSb5htlpru7AP6XGiD9ojGtY79
F1PYj8UgqSLzZEzR1Vgt7302vC56Vh9ioDKekVsXtx2sS9vG2skR5T6m/86vjfq1NdZFUvlcGPHL
Iqph2zcCEULmzzrty4nQkX9EhQ9yzEhhYDZPUWn32SoUjZmfrEIad/BU8981pgGOlAfW0/rPMIvt
skhM6AW/IHML1KD7VXcr5h+zsmHdSz9m+txW4LIC36oEzYO8cHZrh9wozpQ8AnNfZkRBGiSlzE+N
7f2OKt4XlQPerhcaL3z/95qsIB3sPPneFYzlH83yPzXfoDuab+0Qqx2Bh8vI++mqHu0rn397LiUa
eU/pr7OrS/klJlDWuqHEHqtzVO+swjG3ZqLBQQdARPJ02pN1YH3m/Uw85nYAsh96YifAfY+RU7NF
ZO8KsASWY5b753RmJB03TXMXUYdV2ik/Yl/teGhxyB+d/cjDiHJt86Nx9ZkySRKbeLI/SxNj+iB9
uv9MNCJff2oz2pRcIy1DLWH5PGQZiHWnqo5KVTvLXAs6luWFIqRz1HOR1bGz7HItuTWgOfkG+NRk
kj+XU10ce0mAOWv8d+p7cWpX412mdr16ZfXQ69yrgxaDNsxHyh0euK3QR9DD74iz2LvZ3kKNbZXv
/ajXT0NFnjoRz6Iktut6aGAqjs9QfiM6E2uTO5DiiJ3o3yrPJmRVcYIXs0sGMrnaotl7N+u2Fd7Q
o87G5vzvS15Nzn/+qp9SB0tuzeSaHhIxtPuaT5kx5tbJxrZOkYJ45qi2c1czQiL7q/+Miap8NOxM
XBkpWKqr586n/rirlvbh/4379H/NZ/5/FfM08ZD+ny2swV86Zf6bhZV//T8drNZ/eEj5rOTBC+h4
Av+ng1X/D9cV9vpHHsTDf1bV/7KwGuZ/CKytwjcdR7dNuH3/ZWF1/sO0sLdCxQCTi3/B/r9KeJqW
/d/ZIy4eWGGTGTV0mLs2s8//xh6hICxpa1gBMNvnsw16cjtR67QpEcQfuGo/MsvRDh1NmLRR4ska
1naykrGVjdZRuOaLzAecPAaGzEBv2dTXFa2c9iReHYbAq13Fw7kF9fnPJ8KEK5iAuBnG/vXfl261
5jtOcakiAPGTg2zFL06zruKHMlr+UnVAz9rSuyfbJeYEY/wSmxQTeWp8j6fE2P/73b9/zo4eypgn
9C3Rkpwklf0BYcTYFZ7B0Vlpechr8K7AXyuqiohfZSe/MkAejNQQbheAZZxUp9eEICfZOtBbzD4o
o/7kUgbV4iptydyN7RKOBFrOGZ0YW8RfqsZSD3xDznMXdeAIXSc+JFOWYtyKPyD+dnu2IdkVo3sN
TiHfe+vv6CjLmfcdbI4dCrpd12nALrjciJRecgqKjU07LU+oohF3Ula1gw7nq89/z42dnqzSPTUA
F08j578deI4k1FM1XTJTP5ERufeVSe9KOdA5Y19aq+l3YsxvINWoZWgS/wSE7K1uk+SI1wL5WIui
F47Au8ZZMlZIbcdLliVhRCOO1xJCLaPnusj+2lGPyFSFKQGKvWaN30AEt8jZIhC8gxsbcX1jN/5X
zzli42oxK2or2acy+0GrO9S4dnYlscIQwYhuI9oZJvaRzdg9jrahPhZSJpoR/8ml81PX6mmubNAK
1Xdq61gKpLn2CLUgH6O0Iu7D7smbcjAP2DEDnb23N4kVH+se2TKgkfNcIqhS7slOl2c51Oo0IrV0
JUD9JOJwmMzNcNKS5EM355e2pH9qqrvimMryKIAZR01xox+noxoMQYlYzqGe8mtCtmhve0+pBSSL
Jp1wjI1nd9UhW4bEOeFZRr/vFWLdlT7XTWn2e3bZgDASTzyOlB8O+gEUrLG1WbVT4NWb524szpJu
sYNJG5+OP+X674vm+x8mo9+mjanCmytmOSxoLk1OZVw+DnEl+O5Ejnz/W3S5sTPB25uJys5EITLq
IKd7V4/kedoe9zHTPeIXipA91kUAwOCXI+hJZrL5Q5UBGMKy/EKyNzpFY1XOm6jL2Tlh3GAgHeie
bOoGBSQ58ej5Qan1eIqxcl4sQIar91yHKgOWU9GfHa9xUTBaPPYWUlmWtF+rDOcnM/+OwoFXkOKK
A7ou6ZwI5yzWz3j/AXvYinq8iaJjRpjrVEG7lzgXiZ1kF1OXHIasxgxl5ZVnq+eF5fwLTJhcCA48
MCJR4251W+ZUnSuSnXv8TlxMZjKwKRa/8gkHkr6C6WPFP5nEy5pT3FYkCKvUZRg3oMLrvRldDCPa
NmkHUmqEnVQtNYevvCANXDnbzqewMGGJQIvEjCQWEWFE+0B0h39MnCVIpxHIJ32XlwWzZopemcVX
qQ3DI49uCue11QRmd1sEp11vVy8VFWCDNM2dREY37Q8do+WAjdoYCMTQW3EgqwlVeS29o3NoI2mx
2pD4YxGPwhEkPu+k3rDzTpvpplHaxs67KvaRWX0oYdwtm3+JbOxnnxGtYmUb6BAKyVd2OXaGXu6y
rGw2S8GtoEnAAvYl9ZUzUaYsYx8IAm3TGUhQ1FPXoWDikBGGxaVL11M6RRdVkuAooUTIbfCyyjkm
xUzYithbdMgN52eCQEltCv/HsXbfZVOtHSns+tnNBgWALxxKPSdFdq2ao9m7ujGIlTPE5x3XZzY4
+jadzY1IpCBfbF54i/LDZMijK6KnRFVX4FxYdbzmvfS0casLGZTKuI01h+8q2kd5Mu3zHJ4mBStk
0cv4C04C0wuundOOemg6IOWitswfz2Pd8gdXK2HPjSPjGQYTP47+AK0g2mC88bcALSlYJBxZO1CK
8hGVSrEIGE2qp/JWC4bSwBc65O+0zqZhUcegk2wIrOX02OaFoGBs4nCIZxfRHVkGMbDauTi6xjz/
jFtMxRh0KTGhGyExNKAnffmVl2xhI5WQnfJYQrfFoc/EfHS4K7K3SsefoVjODZ/RtFQUf+ZTqHoW
zqz9lmNtWc/eHFHw2KO0rUpAgWPDjqYLxsdfojW5VTrLMx2pPI6wnu+yOjGeO8PZu56gR2vq2UMv
qwYpIo2+ty+vZbjT7PReiwZEqhNTqck3QacEYJ8Gut480rbNEGOk9zLlIZW7w5nC4IQVRUG+i7Vo
5UVbJu2HTGcCs+D28lE7pimkTNhdPNmaV0vSF87DVHHaVQF0ZDCCkQitsnUCa5jUKWVcPY3UHynW
lDvKpUKHutiQ5J7kxb01CsAbn5DzMBkVZCMs1Fk8Ee6mv5blhn4RcoWpAV9Qig1eR/nErGS7LbHE
g9GTj5kr/9SuaYQWlt5efNPBAlLeRWOAF3lxB8qeeFV41+bpipsDhy4um8zKL3Jq7jkFjfRnUJlT
jfQSjQ16SO+oF5AWsM5Zfm2dLC/e7Hjc0827TjB/dKYUComrMvQzJBBbrGYvkwpeZzVKyZRPo5eg
KJgOFUZ+UOMf3M0xg65srGNPudDe6LGuYl/9NbrgYLPysYERcGagf4g1PvXLynkinJE/ElTelu3i
PSXfJeayXamjFbiFB/VCwbEAwHWJcUIcFryfvGffEmmXzSxT5SjnM4MpXGGPXAs2RkLZwO4TwFZq
PYx9k1jAN6GL7zRusK1GzQsixcXV3N+uWQyQIVnvUjvbJPhdG3wVjam2EVLdzgaGGPgTLjed+PzW
V2KHuMSHrsNXOZkZAKSBTYIrCS30t2TthjQz5Hjs2uQieGfHfHrTOx4NJmYJPozsn/V0wEeQ/WUa
vJGih4Bnq2Zf8qwL27ylpZseQwZIlCMoxHVXI6UuxUFEuFC41zHvGfVEZ3z8Ta24s1lEAcR2hN3r
JXpx7OZHTj/2Rdj6zer87GnJcAUvC0672fP2WeMVoP3hCQiLbmwrTWxuJ+W7uzg0w1L6lBEg5plU
vfS0jsBdVnsPeGuuz2d2NuhXKbfyuV2+/KV9nUoEbS7mj6RI853ArBoKNpUisrxrVlGKltj6r7pU
z0g68b6MxFcNJmpv04ki+kRt3RJ7ysjknZm1eVzc/ESBZrwXmAe6oskxPnjWNo3LM5/oA4lr9vOe
fJKJ8dTK9I0KQR2zyWfT8fzHwUb00QY3J4zDlDef+dRiilPamp3yAqXTC1NbD63JeWbJ9ZPo0+dp
sOVaBLHHCOeHo0RzVXDqKhNyd12NyUvSew/Sw6IgdAwhS5MtR7/Gokwv2AXa28Q5NEYrkwt8FVkd
u3b4MpaWs7EBP94mc9Fm8ZORpfwXqlBX13I2BopdRIgM5xE6Ajd3lCr7Ui9DSrKZQ0OHlYEfmlyw
u3UpR6qt8bpa0o9OPL9SHd0/DVDYIw2KRS3Nx2jo8fCrYtugtLOTFn+T2faPjQVfVcvEU9R6FCsK
1ui+Selm1r9In2tz4AMQcopyniykiACSdISuFl8T1pKp55CRT7sQK/GdMBpWpRhpP3GO9DwTj31S
sTxNA8WKTYRxxWt/VVZhPOmUnhpR/+QN0Z+MJukI+Wgzz8NXYgHdNRO0vdo6+djoz2WcsGWT8rVI
q7OZlxfMuCCSWwqmUCjvqNJ4wkevxWuTplsB6DBxrOjQJlpMQRN/mHgaj4Mp9bbtVLKfWfYR0IR9
VFXfy6C8o0W/F8ZGXt4OxnQyksq2u5AL/W+nxE01bctQYiHs02oNeGDaF6L9KrW+OGk2S/phPvkJ
dlRGI4oT/DkUPQI88JsldNoyYAE5P5jRlG3dBdCfUwNnbPLj0NNOOU3fxOSTQKUNQ1w57DkVvKXe
cgVg5G60luGAWuv3jtYjJCP+wnpznwgeUVy/tp2MmE6iyG62ZXIc1+JtxE1W0V1xYWl0m/u83kWY
WjvduCadssOSu+EwNu2zXy2vva3Nf2LnRrxpk5ta9p35ERWY62Ghq/XQpzlwa+KRDIZZZ50DnJHO
K7y1HnQc6GwNyKKhfY2SZnXjVN2njKuN01QGgHECz6OuYTBiaH2YGa8uPvyOeCp+Gpw5rA6V85CM
LnTpf1/6pQ6KyOFYY80fg2cVD/++zAnRBlMz6y3DLn201WLuRBnj9twsumYeWg1di61w9pSXxcFD
KeSNToljU9s1xi5Sclmp05zJS+Wot7hM9k3Tb+tOpcGIa5j+2c+2jsh5wwg44Pni1JdGt3bGOhZl
OWtAm6nMUV9D3cS72NqPrfGSpd4FYCWCFYWMdd4HcI21oJU9xPXKCBPbpCktwx3sNu67o0/NQbfj
jSnEmb565+xFuEa5CHcJZwQ4bcu+G4H38TGAW/fOAeM6FAk1UCTO0nzUAlNF+XamrXIVdvuGNDct
OtzVCOzbWBP5++eRnwc85tSmUVW1aecFUEo9cSSedg72jLCt3SN9wYEBi2io8JFjGAlYBWIAGQVI
GZbH5gq4qqhSPq6uPq+h0h3xKMDESwveDBFj2Td5i5HVMEQoS/8ABhLWNADaA4nPd1nMj66TAY/T
1dE221cFoIAdAOXUifjFxse84/IBHll0rPOHjSkFt5R5wNFJ5nTTS3jc3Ksr7l9vGhbWYDfPckC9
nxsGX4ykfffd8Lg+r35gxGIXE8oH+QeIGTbURvp53q3oyUnhZDRniZ+oZGPZT14adiOIGfi7uyax
yYLaa7l4RrWs6viIZzpFJnF6HmwAdXD7P9v8MZ/V6s+XuNk4akD7qbA/ESue/els5Lg6fVw1iYHR
X84eyZIa8+1ANRltBnk4VUSec87DtKKiyvukCZqYRwYgLm2vYy7YjIb+hf5qXGQ0VKFR4K5TEitm
HiNROoPK8I3of+ZqBrtVt/EZTgSkLa5ELBB/OsN2n/wIHj3in3DGBmFNHK14ehh18iqOVjob1NVz
zgYC5fKVc3zClQOsoYsn59gDBBhg5x6xEGGQI66FJzZ+8HJwDQVBLXQ3eunG+1go9TS5Fe3rilkr
kvgQ1bxmpATfHNdOfcL1fC8xuvlJcsF++1pJHnIqznGELfOW3T7lwX3+ONf6R9HUPR1087DFeoPM
Tj8zP5FPxCbmJA/8AwKte3Y797NJ5EzMiONuNBPm7Mju/bZT/lXZcMPFWwZNuqsCM7P0ANp0GXqC
6hyD99fOPzNDsRavp5OXxDzXWvMnM5LPxeOZXX91tD0xg7QqzL7AIvLnpsstt4hejci55Fn9Uhjz
h21QN+y3d7OcID3gLvSbHIiaB6Rt/gbCdoaRvBZ/1AHmhClIhxEh205BgUNLonibJA4l5BeQcLja
hTzUkMGyODEu4+hPIVG2eePa9BwXg3NEuqAyQAdjpvHKXkqxfFRTS/GgHjM0Lmu7hT26T/mS3pzy
OlgZdRstB7uFznuCDBwVHJ9YydLZOxCm3KEn+auxEj/QoLxsMzJStcSBMlvDiVyIG2xmM7urzjpz
MF3Ta9OJKAHeyFHhmtZf+YRo5u96FnroWv1r1QK6Nx3jAW2uWAMk+ZI9gWTBVxwlIJv06nnGEYA0
HnAcfabdjEXgpoDMuakyZJ5BYCPAx2YHirXaIi5Dmz1Ntbysn86oLn9xNf2F00OibeY+wEfXxnak
D1w5Vjae1x9hHPvvzA3bBotcRMJtb2qqD6kiQBFaflzRPK6iRerN91kMu2KM3zDy0s8w2A9jVVzh
G/9kSbq+Au1XO8nnIscHM803X7ODxLKac23ESKD2EGJ7oxhrmrCikcNZyehtJkOPPZ85lttE/rVw
FeA+aa3Q7vW/EWoNaimBxYoV6ijxjldddbDmbMVslQjhencFcnNySOXrozpk1ffc2r94JOxF50YH
fGN3NTkoNpP+1qiEo23bPcaiA8OjSdgIInce6vaJpaI69AlnayN+0mf3xpLiarDD3JBClkdiS13Y
psYtrusCqjvvdl2JMmTwfsfS2j+4M6ykuSEi69gUumiiDsbSrx/mVHsTesRBRh/0nSPHmBAT1cDw
qliZFW8EcQzAnNDhYfmM1ygfqIw0XyOnTVgwavbGcubmULBr1vt8PkCuQ/39AE7AOkICR/B/8oSn
YlYTJkm/C11SgqyNe/axv0nrEZ5oo/vC0WUw0xPcsIfOH5jCwd2YxrnNONT4LWYY3RrvWIxCabX1
PjXH+8Q6V4MiHEzrbsgnS+gL7aUt1E8eDQddaLigjE+z4bYa++kLqPXAq7q30RqOkbGOMLQ3beDA
nG2Os1Fv3I3e/EyjsgzMOb+6PsUa3D1M/QGO43mo6bu0Kt8MGst7hihQswpHD6/Zx0xJdFEuoRu/
7T9K7yiFDX526e/lWvyRz3C8CS0HuT9t+TgckBhID8XVdUVf+3P8RLQQtHVRcWhom2thLviHC9YC
yXAwRhbvXdHf3TpimaFNZ9hageSTRuMSs3bm2c8Irty6tOVzmW6uGjxuRjx5xnM5EYNUf+N8PHVR
+WCIj2HIifwZ/Hc9XqOawF6RbIamf45XbypdiEFGTXPglsXO7mQTzFNa7ZnP/+jY8qU0GTKWRxDe
AB575E8x8/d0176/mfLTtMle8976BkhyWKb0YVHGj6V1p1KZaHc2jjYtzEwD3dGbPylkfS31CSOS
3bCfRpzohB1a8+pnNK8M7dTSTWrX19DHTSX/eMYrczFHXed3Riy3I9uX2s5zpGvcCkGVuUNNwRrF
i8wAOxOHckMUgjPBsHdl/KbBx6L8WXqqRL+2nomEfWEdS73iKxUIuk6pnx17urqk7t8tWgip36Jr
JrkvkY/AUtTX2eTemnOHxHBUSvy+8xeZxaBx5H6w/8QoMEbMsELEDA6IoLS9xarTsEPSi/HBlXIT
96DTW1PeOz26LY3kzdS1MM6NV1K9X6p9HQylzhFmfIJq9Vbh/nbhQvXC/+Ol3vvskbfN1GtEzE9P
8gNIFEqYedLRiXoesvYcQ0DcMNtxRVrac0sAHIAzLL7C2iYD0aRluJMBx7/HPnOzppksdtdG4XEq
d4p7pWgTiHN/7+uNxF+O4cXtL0unTl1Ds3Uxm85+AQzi0J1igD0M/TZ6bGV86FhXgHXj1jBDuFzz
efnS/Wl1/zZm5dGYrDetiy/A557mwZtC1zZ5RgjzhcKeGHZzkGpevfOn6bZAT8pttzpEy0A/IUFV
T5ABGRMLwcX8HIb5eSzyZDt6WJ0mjQ9R/gg1dJ3LsKxPTvXleeNxQdegexeSP+sAmgLj/knZ9CMA
DTEiVKLMOS+CbevC1FWmDnB8e3pN1zycJBmZ9hmp1rw3TlKp49hpJws4lmqdapt3KodvxAUrUOQT
7twlyyNQ+NjnuelrTn3PCjMUsqVevHefaaWoKDawn1sBsrtNIUtYPeFbfO7tpB8yDbyHbReBCapq
40dVvVFt8cxC6w5hDBNNVWys9ek/pmk4jqvzPv4jMy8mgk3YPR/WivSeqK4LrHMCyxq17UEMhRHa
iKnHqWy3OL/JQCX0uNVOt8+y6hM+95YJWgP1CBQt54Jo4uTTiOm0L5KJvmy/OBHCOBgEdgwLCV4j
sy8d79tc+Fil6PA8RcKFloJAhxtIqc8bwVKmisS5lAalApT8dEYGfHOqMMuYm6JP2bs3CAb2tPxZ
7cW+Gw7NWuSihRQuGo/jaL6yh+yVgZ6gO/1t8dEuOmItomc74CtM+jg5qWhwDBZ70wBqL4NPk5Je
0mJ4IJXeP+nRLhEQ4auyPzrGtBYIcWnGPXuZ1bRUsZWGMmcOXPG5mf6YKsWQ1WObaSfjOhjV74We
xu3IoEk9fHYUM09CMxHtHWLue1VF8k0lNHvmLFwAmAdtbCgOxeVnW1jiUFRVtVcF5kO/Mheu0eKj
8OkjspscYzDyw7kq0f1IB3Y32ACCaLC+bEQxW4BFWgYZhIEAok++6TuCCg6xOz4q6CeqhG3QlFRt
jdqTGhwnELJ6TRovuwxxPuxxAnNWFd1lWrKL5XLQahYS4ZGGBqenEUPtmkHOmCv5difeblqupJ89
RE25bCtO3yzcLSKqSAx3iLklEVim/Lgvf7Ihvjuzoo8sF7deY7/m+iQ2hwg1x63qjkHV6vdLlOyG
zp6+7JRG9SFvkcyBC4S0TfMjg28yGVlYYsSPaOf8IIIdZ1mabpD51VUm2QGdErvwyFas85szj/kz
IVsArbVkv+7h42nGnu6fDDJJkrn4rrzhTXkzFo8JyatLktdWZ8NZNkV05WwQb5dMuYcBKNT70oH/
9ApOgsvQPBkaN8ROiA1qMSAPZ80LwfCkATHzQqH+GHPUPlDiDFNT8Z0HU07nro+OBaZ9wLJsgm2T
0yGuunNmFO+dWWY7Qj7zFpHtT2L617G316Btl+3p8b7NSWmjj/KlLlfbDH3WZlzg3iVtx0GE3b9J
Q9rJLZJiL3z32gmvOUGVGcOCA3VgOst07VxQfXU66tvFqxlvC8L9JjJcytmAEowydNdio8LKjF2N
Yjw2o8Zb1lQ7yBQD1aM+dvbcem4a3KSDv3S7qATAw1JpoZKH3PA+8Qhjl3N6ljSdcg9FjOGJ/+k1
JUwXo/ZBcKBOUqO2bO1q4jS8TIrxRduyhMfHKlI2ANPNES04HnOmxisGPKMl/jaf+isE6UfelplG
obgNmShsPhUDs/Msy8uie1/KXrheStLjlb1sG4VXWdQtDx6oQptxqt+GRn7NBR/PaaR/1bJpmG1q
JuDWbgVqJrBMQxEGs2OPxTknnmaZukvTks/xzZmdsL52FMjmVzxZzFmN+l0SSmqLZF+sd163sV32
rvY1dR5Rt4cXVcBUGDWEWvvJmFZrMM5N1EsqRTMDrakwtZ3snS9gKDSEKACgdVrfxULuVKby6DGD
oFmxWWxztOrW7bawGW3uz23enxoD9wNERY7YxJVMkqf7PrMulmGok78m3cg12FtKSs+iw1gJ7THB
aedJLFDisZiBxErHfZKOrnbLkjQ7xyyebfwYJ/LQcmuCCAjsfO4OstFR5JFPk7SzQ+N11pLsNGBQ
ORZFSB0LkhKGqxMK7VsUJRR66vNXu3TtpS5euiHW0DamLbkbOorS8WwM1sdYFBydmnJvL/BTGpMS
8Apcpl5iF1Yx2EXNjLcug50GWJrr2kKedH/SzlxH6zTh7yp2re/Mp6xyMLLkgd+TnJBpkm0VK6DA
chsGuNqpTyxXyapFVIgHdPktoZbr1mHkvo/JC5irsRiotTRJkadEUup6E7uK3Z4YCdWWyekrThH4
/n1pSYIdDEPftB7+OovQBheNkZxLAoc1GkbA60vFjFNC643zhz7pvNO/L2Y/Ipzh45+N7r2p2Hb2
NmpLXJXwJvQMNE+bnd20YVfw7/flgPt7yE59iY1zmgyx7zmPBFkq7LOhMGlkDfqzcidrkxNVZYTl
sdFyuVGVNXF2JpAVTmaxJ8lvH6xBUxsPSQtXIWSIbdlTh4EXpKNDcbr1y/Ra2IbcNUVNRfXV1Igd
WHQhUU60m0km9wE/r8flQ/arHCXBER1kfR2LvUHG92StX2pTDP/5xdFDTgDHTh/nQ2QZyynSL1M9
4ite84aFLdge6rNzrtb0BttTxluHZcBJQ/04gUVvt4VBHNiRkX/AXwJgne2SSJ1fWms8F7NzWdT6
/8vYMzoE0EUzrZYCIv+kKYNmGrIn2RgXZ/CdLfTUjDkqCqdSvzXtzBFwjYUuQNgT1Ci9nW+tSDFe
co/q8RwsMbDtGkxEw7IoSIvuhQ5D2jU95xfWQByDScqLL1c3k4uYP9cnaDtkDwI8OEgqTn6PWw7j
euMyG0885315K+32a+njKSBff0eNORja/GxYPIW0aD4vFluvbCIOIeb03rTensim5Fbm/F6zkynP
H8/CJGX9KmrnVfbajpvpX1YqFpo/bvZS/MWbPQVIWU2Q1tEmMsw/Hjj6jSqWm15nN8NmgE4s1kco
DnNZPw5oO9wUsIeX2neXJsfC7WVQEw+K0BPQqtN+F8/61fWsP56GoGTr+Su02jfqURgRv1RXcJry
7b2sCZnFE5KHdjK0/Hdh1cd84vWEVvhjceotc/+JU+OrPlFlngFdDIvh34omOuK7/xWlkqsAfSoo
yxRU+nLTjAY4H6c7NxlI1SX7zENHtFFOWEERz8M+W9SHIbbQhHNOvkUUHVJlPE7+8s5pV+/c7ynH
PdMi5q9Gg3YDKSQc5uX2P7g7j93KlbTLvsqPnrMQDLrgoCfHG0lHOrKpCSFLb4P+6f/Fewvoqga6
gRp2Two3kZWZOoYRn9l7bctKkc9kzzkW+jx9sKiSVpZ2X4QxBqsCJT4YXD7opDmpIVlgEf0ZttfB
64a31nRfBl88gmhn8wUvLfotcbA3PDmM4BbuFq23f9sW/kcIrmvjGOpc36DkedGqPuVlwiugZN1K
n+4l8t7y2mkIhindg22kn3dzVZ1TyNCpq1gAlVxKU3mxfFryZHK2ThipdcprNtZZj5SEgOP+UMdb
rJYQfx3ieCZsWVi+xu0EijlrM2RaI3Svznrx4mjPHhtrGxL97UCc6Sq6jRXRPjhPe/s3GcPjVPGU
KXQb6HiAfUVsJGqbmScjoPdA4VuRBuztYLp3+6Bbmyp8AqdbI0qOrk6cO9vGN84eEYwWmx/edi/Z
tXw4pmvxWhIeMQuVd1YzeCGXHtIzj/5/Lp7d/5R3xILo/wcSTqSH+PT/rH19LLs2+q/H7vvj3xWw
y5/6pwTWWTJOpGDjJcn6chce6/CjW0iv9j9MtKeOssnd8qS7ZFf/M+IEBazEOkhIm+O5wvb/heH6
D9snvteHgCQdGySr858wXC13yb/+F4SrZTFFJurdgWRhKcm/+O+pQ2mT0WC0HRBQx3TuU6/K6sem
SwecPGlYB1s2F/Vn1BuieQgMrKKszgNUr4Cq4b+keHnHPVVem+/8OIjqD6NNBVqgBAuaEjBkrrlr
NUSbjCAqN4ZfGsXGd9u6IjNiyNJbTm+uCgJDUJNl6EwMbNY5sQM9J5Fput9uVDjWBltONH1UeTJR
XdqaPoF0rKQRcOkxYRY8HlPTgnzdzUHfMzxxotz2Xnymvd1j1JQNsIu85Yb/Y2ZoNakenAp/I7du
4zFVyI0R7MoIM4aKp1kWXFGmApNgCB9BaGeanbcfGyrXr6Bh0c2WN8LeZDCQ83YBdlb95cOBnw6V
mcbVb2Wk9bCOooaNFiSDCvns7OSaWQOcotLZ4aW0anKxbVGvu0Slwa4InCbdgV4lTMujpshh62Su
PsxGx18xop2uH1rbIS25yWB/1SttNO0Pi6YsPPTBBIl9mMgBAFmagUEA+WTNN44djrTd0NOjVee4
ZLzYrG6aTVn6i5mvw2Z01b7jQtqoafdXiYmp5iIct2ieEyvXjw6e9RD3qp21N54XE4vQMHge3z0z
N/BFwBaZWSYXRPZ1jgXgHyBLml6EZMpxm3NDzBjgVFmxM/DUI2KK78Txm2/CJvIUkFJtgyBf2DDr
0eumpyxNZQmbH8fLGvieXa20TzL0CkRZpOhlOnS43VzDN2+GQOBtZnXeEQRoFE98LLgfMNYE1W3p
FHq+J/CibC6tj8X8Jphb5ghxLVHrMmLT+6aRdEdu3+pHntim3ThFU5AgNjQGlJLOlPGxqwPTXjze
7tJFoOK7DGaTfMmChjlDE+g11l5i7Gk+kTKPzrdOecsPkpdQc3jaVjW/jTTOTMJTsg9xSWo14F/u
+tKZbisyqyOc521eL5eQVY8JITQ+/qnd6NqZR1RVz4T/K4gil9oocLg1XpMKNs/eaeLKBiLUajLl
/EEXSOKIop8UfzJRfbfJUDk5ctN6umGTHzpBcGd3vifUPkXghHgTN0vS4aYtpINvF9GQhxSYfYT0
QKUhys0OMwEwRY/ICS3d3hpRCMUQHuM29x7awBPhFgQXWRiaR9ACshX1pGGv+9k0PGMzq54NVGEi
xl2c1bKoTmGDuYaJ5QwR52AmXWoAGcU7FPL02to4a6KCJnhf/FxFCVs2xmK0aa0siB+4W0XAeJ7T
p6FMIAl+OgUdVoK3yUPO9azrMEbjHLKw2w6Ys7q9rkeYl7tiMGjzINLQeOEgnefT7Ff4H3lFhr8l
4yDujqnbl8Ml0/RTQCSU24en0MMTdI7cqESfCO0HzoIzWua3N9Uy2papk7ibuvW1gC0wDU5zLIQw
kidOfTn80WHsBK/ZIJavdYauloV/nt+lM5CFPzGViHEqTJWbD6TzzN6lSWycr66nXbGu3D51Lp7n
1Djs8fc3p5bRUHOTArEorlILDGblHHulydQzmeQe1yjTv4zgv4tr1vx7fophXQaLCBb6P3shSG8T
mksaY7UrXQGzJeQT1qB4k2q+UaL3emII29wk5SQM/W8jkUO7bUhFKlYULI5F4JRtwZpKbI/e1rEC
RnQ2R6Gyos5fE1INCJbe0i8eZUVqBFa5PArWRpb6xn2HdA15JCoo5pkx6yM4r7YLz9rUdXeKx3gB
KtLeqnXchbH643d4M3ad5B05AWXw/O8hnjz8+gQkEJvF6rDadJanoy+TnxyyhGtkF5lUtbvlAuhf
Eqi/sIlY2AsGsPl4dHTH1Nwa7gff7j8mL0Sgr2Yhh6uYMsPCeIj2+ZmVh6XObLEIgUCFIrTABYpt
gUGrzzIDqUhI8LzvZPCqlaXjp6nFOwVRKj0OLHe8gyJxBUxCmocv5JEX4QkPqnY3oV3YSIWZnsQb
Lt3wy6AIw+aX1YZ9J1DrAdr2wERy1hRhfXDbOam2ceZO064btP5FSUZYEm6TzL03NdvObabTYj7P
lPeCRUTWuz9Y+3v/nNdIZSOEiiSMeYQNMT02+cMsl/gaEVtOtsLan3TBun9sFTmcbLua+36a5uHe
5F/n58vsiRltJLCCowxjdy5Cl9Uhge25y8ozAcrCWoJUltmZMX8IDbTpqfcE/lk11YZ3ljLRxjY1
fRIteHoNnNVGXHn5Ji2kwKfQDJN9o9wSqXpZehm01KUU3bdlN9obYeo520ddkJjUpKYr0aop4f0d
FPA3TP+f0Pr/Ip71voyLVv/P/0Gh9G/ljQ0gxcYwZAnPthX7wX8vb3TM6LdR86dJ9E0a/si/CgD+
JoqB+O/KoBLovB9JpaBk6H0RUj/8f13w2v/XRL919PH9r1av5f/9d51LNSsERazi/fZ921x+5+86
17T+YXuWjRqQ6HrLEQ415j/rXMlvOQT1KaVMKfms/pfTy/uHjfiThAEhsXpZgt/6D8IKKJr/96+C
cD3bo4Thb1WU3Uty4b/ma5YwfOzadE+m2Z7B6vGlT7pTDud7GNQL8af3pXJ+hD2dsVZvG13fBsJT
mD430HCaOx6fBfcuLxPRWEHQpJu3NED7GhHrMxD0clOXr24nulMynLpF+Driulg1aXHrGUDt6D+P
aWWWB6vJenBC7ACagCgkZP9FFOOklcwxgqDHOetvK9dDDzBdUDo63KvQnpAe72SDDX7WYIfIheJv
Lm9i3brnyA7u7baPUWGwKMgH+2RXw0HT4LIxSNJ1FRy8SOdbvDTdFhkGWpo11rR5x7xlkYhws4Sm
t3Xh67Gy61DjFt6Vm7Q7sAQ4iZyMgt7y9vzwiH2j+WTWyZ0fRmLbGHTG0TLkzEFWJYv2ooPzOqdT
t0rNhgnOzH/MibsXeEhIj8t+MawWrSIKvTi0TvTtYbxbW2a1VylxttX8PbpAItK6woH02dvAjSgg
hgWz85JP8yd4C5FnDypLvtgq9Wu2ryiVDesiy3HZfqfXLJi2pCmF29EZgZots0P4JQHwT+Vk72Sm
PEZlajE5kPfFPDHBiX8i6R2VH6PZV+e4Qa/fOaDQQyd9Ssgni9gqrkZmDLlFDpJa3iNYyPs2dTdV
ydSDpMaPIoHF7clz5xN2oty4Z48UoafMfsOxP/gEAFpm/Es5hs9/bJkU1UiNp5kBjuoxsI6sod10
F3rtpbBBZBdG9slcPdnakvFmAVO7ddnKYNxYxSaDjo7Yo1WyLDyBRTGtO+dTDUZumtxd2GEfWJTV
8aTfRnN8aYfpBW40WvGKINyxe7UGJBI6L36YXT2TE+GyhoaINqY7jtdo7QowxkPi3C00FFSdRNE5
qcsdZB3R6SPO47G7w6DJzjt9jt0ABBLqMLZle8LeGINmIyaV3NkNymvhv6rm4Pb9BQ33C5Ad99gb
/hEibb0joPdo4uJo8aysPc0bXZLITvWDO6N6aRFhpSW5w6EmlKbxyW0sh/fS/2sSyrIrCsm5Au7g
Wu4zIQe/rANhOi42uD6u3/kYPsnRAauZeG/TGB4A/7/VPQwKEohfNHCCXZtMiMEjgw9SD/4G1/f3
WM13FBUIz2bnakp1URkaw0rKG0SrTjcjsO+8n6gCm9H7mFXIbGYSC7W9ABEQsUyJXHw2o9j0IiEj
vbzzGv+5s/NLGI5QnwL8U577mUXmbVF5i+e85IlrLjYzwETnP2Hm0DSGZxklkNm7ewaEj+EAJ0Uh
bQ7DeKuL+C6GGRNN5zbs+j0y4PfKtqFJt2AdWv8jVf25mcsLgnbk/U19srzi2UFgN06g19gsbtoc
w2EyRjeNpNtyUn3pahKPwJuh9Hf/DCB4xgGnUZ4f+g5/mEQPmEQG8RXWwmvBKODzqQ5h2ZxcJgyA
5JKrVxH2LmV2+9cvCnVrhXIdm7G7Xf7pFr8UwKVmSatzv6aW2RclNCyhdEVGUYS/pn6DenPh8w99
eVtiyZwmvIgsliHNP7geXbjrVJ8t2xn0dPJ20bXmqYBvmyAeTcsTO8dnF8PPIct3so83eL0g+skf
JfjSl+VMeHd08GTigiPJD8LiJ4gGkC6RXv5hcSpb52cwxX0CchGrfv+Yi/qC/O8ZrZK7QqgTwZnh
PGNZeSeQqIO+3aeSnjLz2TY2EwCuoHyalIcQhlQ4s9ZsHsRNljDkn30Q6H30w6LhKZdswhybtRhr
InISjlEA0uBztuD1pxExHFbIc8Quc9WYX9Cv4MZ36By0wi2UZr/aIpe9KIvnDLWHzGQF7Yu80GkV
mSxR6zI6Ys+4lsK661hbszBnQ7cfPDqnufamjUc/PIdfPiUQh858Uy8gCke6914lMpSqOWCl/g5J
5q3rn+vRW80VLjMvfk/K7r2GM7zBYNLFamcOxy7Fstj5MGC7KL/WYn6r4+qUODis2viXpfgxmNmn
5NVw7okKQwen9maybzSRAFuyDkzPuFWudTMmWFcHA4GhM4JobNL4eZhSPD1zn6wzY0dd/4AR65ng
7Wg9autx8Fgj45ecbpyIgXEFlEWE1bGIS4k+LDz1YXkSXvfi87Q4iTrMltpOLPztvr0pkoZIl9ol
JMGJ3nqfmUkg5cs8WffzMDyXgkF+AMoON/INUQnryRkQ6smXojc2WsYwxh8TroS9DRxrT8fMyF0d
GvVjRox0XXbczGvhZBkuPrns5HkgrXMfVaLHSJl4NNLciBBHMPLMoIGReoiBs4iwIIiuekYReaO7
5M9ss5RFMtYM3sUZmJ/VvfU8gsxZIX5Dnxhj+kYEQsjfrSPjVyLv7nB5bCph8iOD7G3VTzEoKMhh
7DPjn5FzVvWRTvaAGtalLFnHnh/0sMshTJSusfOQcnLgdq3mO2MQTNyRNOEFu35gLGAOFTSvYoYR
GGf1W79JQj7MRPZEBoXiEMVXAfBllXdiZp/LPhgCIVZCkzRKd6Eiz7kjTmOYAOYZGIz/5UgX2Sd+
MS5Vn+l1YPuE+1YAMpTHUiXkns1z0l68GSuwmu1Xk3gkjnj/yyrGaOUuqPdAwvFpFo0e7t11gGqI
aGG57tGr5UXRk+vT+v068YDBQJoJob1NE86wmjkTcHSBgcs+d6G4YW/EC6WUKWumDmAtpRNtE+M9
z/EqOQb7y3ZMoVxWxRMHcYyyIdgSrCMOzPLrDXGF90OTL9umYdf77he7aQy8JRvjZ+ksTVMY1ogC
SYdgFXsS6Bkl0mEXD96hNfJldTCDZrQKnAwVMvAyI99t+CVc7Uf7SGTl4rduZvSyII+yVlyV5oHP
akzKdISroIw1fKtRb9h7nAhTvJJZsSDMI2CZfV1uqgpiWBTDWI3oYHdNNUHWjzbIHDamlT0GwzVi
fX4Q3XNfzURbMqZbuawmYQK8Ocmol0qxgUNjgBHmjwrYa7mbO3sz5f4oC55RzwtWMVXkQAiRbF1c
oF10ZVKDC8Elyktcm5SvbWL72BhinDgKCc7MtjdrYnCRXMmtm1+9udna6pGgqjtCbrMFPPcFdXFN
yXdToiA2HTLl+OTK8WNQ6rXhXedDJsdF1scYyM4685tD6A1bQhIe7Gl+Yjp7iuv2YOfWXc06TwYm
rkB0FhKB9eKQf9QDvIIsfocg/oOxemOO9zbob91yzFc5+NZOTHyqwc4eUPjHuJ1MaxnGvvaZRMdf
fE4zTMfIvCeN5EuU7aH0w/u4zh5Iu2bdBf0q7t0rK7/3DjnvTRtfJ9l+g4XkVUXDc1MyLavxc839
ami9pyBNliIQ7xKIlxYS4IEQqT9FA4I9CbwbzC4YuyGNTku0QKUOf30ALYqVtpogIQAXQGWSivTH
8FtjBdZqVfg8RpmBghLy7TpqbB9gD7ctUl5A7vPSqjgi2KrCeHYapVcm+Sq8LvzgTXlDhMWvoSOT
6IAeY8L0awxYy7z81Q9MUscXsijD9qtp3idO+D362BCKX3y6xa4Zklu/Dr/7CFlsN17MjIssgtRO
SRlUNs6hZZTkeMk9uoA3MAc3IpzvqKaLQxQiWLOTT8sOSUSD9QDZ1dnnWNBB8JK3EbRTsKHsSJ0I
PKoFWQdf11PvmPeTRPdcOf0JOOeAuvunn4uFLOk0GwUgXaUWcju+L77jA18W2SVu01uGqOcpcHdp
C5/UTo+AHs0TVoPXYkw3rYmvLQr0Y227ZCADmDVyLoNoAH86+/0TEbyCIw73Y6GwkTmv9UzLxbOd
sNSNTin5v6qt7xbtHcpHYl1ZMveHPnK3cVLurSw+4jkICQjqX2apn4gF+x5CeVKufT8WcNq4dfih
lidt6QE77Jjp/DyG5o0JS9GY2mMzhD+mIrjMQN1cN2fJcU9lWR/4fOdNA5NtlJsgSb5DMyx5kLwc
w1p2aiv/2jfWN2l3T2OYnaIaK9W4C6v0JejnTxJ7mTTTzNCCfvYx9rUumHFOhMkZ8+yKCRa1R0uh
4ifyw4DqxpfsTaK7tlOFjJQbPNfo/2uSnwnz5h4R5m+NMnOviNpEu3ocPbRqRkULazYCMDpoNbO6
s/P5qUqLH+Jty4Pp+zvRoPUah44JmXMc+yeZl/GmTmPoZP19GZhnqwd16/QNwWU5AjeUN60+dS4Z
CmNvnULmC+teg9KDhvUEjgoljM+V5FPZhIsFuwUTa+t4ixlt5Rjun9RIjsbIUVEgWarFclt3vwgz
7qYRMqRLXqrbmoh39VnH4nUol0mdEe84iCl5mSt7bvSTAoIPgXTnQ0pKV+12J7RFuy53bOAww+N3
G6ExSb2m2vvZNWUwsYpdbsCgGhAjyEvfiBobDmLZOZpOsT9drVYcdOnItaGeBQAmWxw8335nqPyT
jA4mOg2hCpDHQhJo31IN/qrqrDMsS4z3RrRLXLW29XRofP+lijO2/XCw0emddGu94gbDd8S+OHgQ
CUD8WaRXq7M+yhBc/ExZTeCGuUbvpLfpsJxm2DsJD4NJgRGdsft3q4unh8E0f0bG7CuFxyoZyjMV
zFnPVritw4k9uRuM69zkWGCKescCjz1UMVqrCMkrHKunnkrrUCTxTSkba8u9A747E9cBv/y+rpLH
aESsRmocTchUo71x8AFlzh/iJRmoe09maSwnWw3HLX1UZWKuxo6vhXIfbIVTU+c+5t+sXJfBeCGE
Lt9FyrnNSThHWSsI9Kn/oFqmvx7JBQxWGJfJ/7EZk0R4ioqers4X9rCqrfE6yu48OuYKHAvg/kZW
u96SO1V0IyN2622aghudpPSmsniEfISYaRw+M0seBgmTle3Fe1sn8Z6SiSJ0BsvFyALRDnsMVRMR
ZA7uqRjGU2UNi+ef2PdmSYUq7u2ZTg4r8oR4A1mi4nnzf5mzfBuZmXCdPxlz9l1G88tAcD1JTLu6
m80diwK8RXgQkT+b5IyANS3qaQOTI1vO1SMBDmb9I/HPoQmgO6YwTFCrz/fuLC+eb7G78iKqD/TO
WGQk8mTO2HGYAUpYUqKTZT48DDGqNxJ3RXxDBjovvW+/hcRb0CGPWfkzyiYddCsHqMPG9mrSEhLz
cS5zst0899dyISeO+SnCdkudsXN6h5R5/EGYUjZQRJ5MXeIh5UU55U9DTsSpHoXYxMQHV4Sb75qO
hg2wbsgS5dAs0LHWQK7hAHEY0m3i9n9sqV6hNQ6kf0EzKhwBCY/Bnt9NwZ4dE61pg1+jARi2Ji/B
4nQJ/aeF2x4Hf2RlkSVX1OzHSIcZgFuKAm+PALMxJTB4LWspOaKPOYREJMF2UmzuDcAE2DNm3mJk
L9LRf8pI0P14Yje4At18+ssKoj+IWrzZBXlbmoYyZOs8J/R7TXfK8pbTMHuOxhaMTsCVzEAkrCeS
0mS1zRij0xF5b31C7I6ey2c/b5cxh8S9oN8J8r3DaPHMSvY61DNQoxe2lK8xx8eyKaAxHziaCJ12
OrK27RSpvUDtxiYJcUqvwRcjwPxl3u8guYohTCYYfEY7OoPvuDELvl7zqD5iFiJQ6PsN2t5rEvkC
+HOOZx8FZGE+JkvuoVFwQVnlu36pKhTzaTs2q76UOI0WgzL7QAwdw8bSLffrjNeQLclnGhZvUwss
1HHc9hCgwVm3Hho2Lli0vVizfZlLvnII/5NsuKp+Bho09M7KjrvXQQfH1kseoIT1qMPqX1uPzwLj
2SK8KzdhRTEsBCrg/GZJtBnt9NsXV495SYWHIhj8S50MCx2VP52RANOSLNTm7kymSXE3kYww+AxH
qbVOOF7+kINzR8c0b2oJ2tZyXn0bMJV0YZxY/g/zqT9ohyhGMiwDs5xJrbD1Lfhp9urCqPZNh3kD
FPLJonyaquRHJW9eTBbNUHJ5WvVAG5NeSqM65S2qbZBkxzRvKrDw8k2GFapz/1l3zZrz9Cmf1Etd
e7cRnFAnrh8rqXAwHqbJfKeB+PUtuM917B8K6H7EzVygWFzEL6rw7BSztUYYqib65l9kABCAXL3M
PfO1JdNPuFXvGpxOynfXHUDeum62J/lhAiA/vdmc1itHTw9TQ/1eL1kLQfxbmmreAsOAX+lhZMma
g+/HahOPwZesxq0RYH8M7XKLMOtBTUSUdj6JOpWLPsK8y70Zp5YSLxAiCAvCpYZdcT36OXCk+UoS
jdq0unuj1VlUi81pbCqO9hyfW3+UvnEXe1S2cZPBGPkz4cWGwFj4GwNgTZdwGoVxu27m1l1rhYwL
Xc6ZNZgNxLWpD04tv82+nLDC6wJECC/cJh0hrfl8FgyFoZh6mQSQ4crBl8ir44ZgThlg/tYHY5gx
r7wjfD7opm+IDavec6TU9fTeGcjYOjv40DOI4piVEkHfhIW4/bVyaGYgfL6isjKA5vc3nu0vmVzu
PoGsMY7xZgjKT76+zlrgxlpxL/R7SWwKDNP63rfvuwDKQf+MC/lztOKHlnlL3JvbgZwBVrzhB/l3
TwNYqXU4jxvtmduqri5eGH7ZXlZh+tYE12WgxXlkQkwla4vhlHDzGxAesI+s8rtAxLYequJi8vO2
dXPieECg3Dd6HejqZ+7VAu2vWsj0y8TGOwvFMWtRCmRDf29J4FEuD52zjApxX9tVcIT7xcVA6FZT
qo+eBfZqIYRDXnK9yif6LW/XRLw/BwgkMX/nMeTNnhsPK9C2hfPD03nnZvGZlFz4Kbpn+up9icog
jsLGrNjiPOnBc3NPKibtQYixp7/quHyQNWEPBObcqLDF+lEHt1nV3/cEtmdj428nWsl1MtOiq6G7
sFTtxDtfCPFYWgkciggEa22+E4GCfrIf38ECUlYN6o5NLQDinJN9NiWGJXsTBc5LL/n0g4GssFou
GhCwNkhuNhEpVJYDInqKxq0qSbM2sGDndnCrzPIudcXRm5lEIXtlSuIziuU9s8L828db6pb6lKq8
48sU3pZI1LM5el1+s8uZ+lU+nnDSn93kFfzuvVG35ibx5nNTTI+U3h/LFN0JEZAQg4vs1KueavdN
hMGXlZr9Qc7mr5zAOeVpzCwuv2GjCxFXfhOkyBTARnIfewqn2AQxBgxJWFh3rmb6V4/9etDDIZtp
i8YsbzZm4kAS8YJ1N7hwmgz/ZBKTcZJjaa8Rqh914O0UEXrYpbAewkWaNkSJwcp3Hnpqi3WYTXvp
218TH3Pt/amBm2w81DGHqgwvGB5s4T8qUONsmj+qcpCHPInvypbhiJWMn5g24ZAZi6u1DeEomkSl
OJspwmjTjy6Ul7L9rme4KIaiPKvsz2pWahc44SuzCYM1fXJXm8HtTOTBPvPVd3BdPiUH6ADlYwDL
SfhfwllyIXWIwDT4qsi6XTuWwyVU/zpIc9dWPf3anctCP4luwaXu4GM8ZpaLTD5LeHlHAkMCRLwZ
t3FZPieLFChFiQcXwrmPl/ejiTrIuPJduNafCmNulNEKsvOHOR3PPrKr+cqNIrLR3CUg32no+i3D
6XIDgp22ynvpFLd5Z9OetBk8O8POdn4X+xugTBQjB2lFd9BHzoFmqzlk+SEYqqdR8CGJBmP4kvBd
Mla3FM5OZElbByECJRniL6f8NfLxHM/VhtgdyPAApBg1suYTiGRC6yglvUzlNFQFBa6vAOmC27q7
PJkZutT6jrZ/CQqaroG0uU1j78vBXXzQW7uIrgYBQpRByTLQHgi0lEfp1ea6TENiLutbb2jiY9OQ
2VMy6g8rSFVNUBPPufxyKPGml7/dKKDYTyWJfMYHpmb30Jr6qgmI7rB3dO7bkOG+VHFobbSp7nN2
p6fclhvl1GrrVv6DyEggmUmDY5zMUMb1UrGfmaeHrz0Xw9oos6+IVp24H3qCzkzto1nJrdHQJoDI
TDbWLP5Ig4HkGDf3Danqx1DclnOIPIaMuyDgiDO1g6aJUijVlJ4K/gYDfyLbIp3e2wbldjq9Kwq/
vefKBCgT3bdB3dpZDg2WXrpy2JiixJJXVtm9FbNiCrudzKty5VQRFK3QZBvm/w69DvbWwHYlneE4
oIegkuLhtzEcT03uP45DhFOoQdoB2uyu9f3NMAGHNJrbMBE3iSICVvpgr8bgioESRRRdNFkHfNiE
uuGuS6XOEAaPDpZQY4tfLTrGFVPvQXd6ByRoi44HkDyZEi7i9KQlSpgfO9k5Ad0/B/CRL63eJr1z
tQKhQKWENxiUmGdSajN45wvHZG+l7YK87qxWa7yUcLdaP9t7mf8GgGsjcxaOVk1sRQpth/qjinej
HX5FDfJ2F6v9xqJewbidF0chE0rZKEHaLpI7Vj3b2CYLbNYPsht8sswBWUbzmO+tAJ1Yg8eVDOHf
RfJ5FUwZT8OgCaMcH/zK2ffQUG6rqg1v2zK8LUrjlRnlG1kSGKtT76NBZXmqlv8htMHeTx3Ndub8
dGiLdlPabKbG5PzM1H0a1dsgtP3VrI1bUZNulxWmvx2WgOVyLDv+Qf5ryDzUrWlL6MxLmBOtWDYj
oK6oo2+amHY5FOIG04KkiyPgmnYR7kzkTkZ1bALtEdbAzaOy8SJSUOozTtkpLaP7bugwfpEGzsGT
1zvBiDshMQ8O672XGjepHbxAtpfb1K8Yr0FC37D/eG3apt+prGlPBA6tqBQ5WAM2qV0+J7dG5lpQ
YQaCJgfzcUriLSEK+HFxegN2f81DA6VgPeVvffpnnEiTDG1WF2ns3dJPNecoFBtY/feG15AlZDb7
goSuI0iex8EduN5ouLYexI6LHXCClpxcWxK8nTvcBuY2yPt2/dcvVeJWWzVFpFRx4V0IvnSPkUAw
sPzKs7r28td/4cqcjmaN6icbCOVyeoKKe1qpkrKA515f/USfsZwll46wotyV810fY5ozOmahaDrX
gSIovuBNzDs0CiqEhlAr2vvI7jqaff+ExWEnzPCR/bbBw5J1BzdlqJhz6W3IJmIL/VW7sj+i8vR2
lqyGbTh4vJ9DTqxYURFZvsC2BOh/tGdXcjCocQKGvLMoPtQMIq4gUPpousHWJxj+Np3sZi1ljEJZ
TreJwU7cwlLTBDSjbW3v2MzY+5KZNFOZkrTYDJUgXFdeNllvXPLDR5El+WlUmJCbgXg04ZECpImQ
jOGYji0ANacHFzlWdMnwDTB5b4iHSLGr0KOYGhuxWr5OUurvvhrqc9WQo0NJ+0jg5t6OLVzFvK0N
Pf3a7fCFWNaDaCrvgqC73HcB8QAtpUuRD80R7gnfR9Jms57RteEuBLCoHY5Uwd4DaPZ8nMM7hEUn
7DLxA/kj+QUV4gpbLubRub84ymI17HEbdmDaQY9SerX9kViYV5JPC36IrScb8w5byk3g0gDSMbZE
1HXRE1iKtJ/1c+10JWvt8VIrRlip/6b1dKvYXjzByvvIbc5/J4LQk49e+oqNB9+S6XMOV+k7lJPu
nEd1tNNt8WpEWOQWOiVnATojVRmsSrhjc9c7khIS7kNRGmwJCZw1ne5o6KTCb8evkGGG97XENxwT
C7tDC2qf/vqfTGk8z30mmETDOMuAq61nheUzm+10x6oX1aKdiu3UQeDKckx/pLOQ60C3n7PvthTk
OUbGUP8xrWkSjNoqnje8BlAxkCPXkIzMbd+z9VIMZG78IWPq7n9Urf6tzUSvW6qOAAkfa7X+Niyt
F20SNCbq4WRmQbKfqvoJSeXvEMNvlG753Q/qtmGW8VKX3SfLauOUlGwM+8aHaKTJm9D6/N9Enddy
q0zXda+IKqCBhlPlLNmWHPYJZe9Ajk2++n+g563/O1HZ3toOEnSvXmvOMQGX/Pgl7n2yRSzwXWG/
QRl+jIoCqQv6TJr8/XKTGGVJCVvUC6sXO3+0f0Uzt6U3H7Vyd9KCAls+j5UqOyU6x9UUK/4wNtBX
w1ChJxRzDgZnUFgJiFBYDm3Yol1N3TRFqJnjhGZ32oYn02pe3Sgyt14k5+6O9chd58fy9Zc0psXv
pyOCABBjIqh/V+9aqX8FjfxlKheZl13dePFoLzgmVYa16ExOoMUoefXxM21yFEfocew15TfDAty4
Oy0ikmMo80vqV+Rg58S9+1V/oqGtlrr+9LfjqgvrT3LoQa2NB2RNSCjAu12TSwXCadkXbOB4pVJA
BEQzRLuWEwbMENgdDYJWlXrDVnkOTddkBv2OAw1bgs3yUguO8UDt5n+MubkqE/eEbbq6uP29d+gH
triDVToMS8Vyu+Ee57bEtzFpybTM8uFqhc1rEA9A0XJnYRxZp9H/NxFDa+sRKZ0lnjCvsU6P2kyd
spgoAwnwz8GU7ZHxqKVNLuyK/eiBRn8HeBBnVx5f6VW/TZl4HXIc5OYk3hocraupXKtweBQo7WC1
LQOnM/ehnbwoW31EofkVJOaZXjy4ZiYlThZleyRsUIbTtt4g1/6Ap/oy8Nc3Shh7wnhfjEbdJ9/V
CFHSvsg8Sln33M+hMb7ztnjrm/6Toe8jCPb0ErSt2xSvYnC9hQ+tF39EdWB0BjwEFxs+0U8kw/Vr
k6mPto7wXfnMrYT4YAzSR5AWe1H6RAdBNlIA8XRLDBurtuWJUQOTqSHuTu001ORnFfF6HMj8QYMy
rNDODLdW934wM3QLTbfrU9ChDRlKVD/E4sAGsI9jVsm9J6D7RAVN7KzjHFfyBmO1lwfHSP6h1/hd
SApDsHzLzqrXEM2qezcWKM+G8JUflKMOTOxVrorPeZadt91w7ExuJkcraC4Z4adWj5/SRJOyIIm6
mH7qLq2PBebNrT7ScDZyAiWM3P1UuiAeqTDdrSbtrwqnKXGIBeroPHvTx7o91Q4FKanSjHdBBm8d
rSENPiViRcuTP/aU1Atl6BwWDJwgFjrkwqQlnPulwfiVQrVPHIQCg/VppCxPo6+aV34+9XgYMva1
tqYTdktB1bsMU9z3ysEaTsHm2EW1hXuTrXw9PLdVv4UKdpz6YZxrumDRVuO2CxlKD7MQvSXfu+Vo
XdD5rt/wBw/Yl2vM3NPHENjq3MUsx7j30S2Z+sbKNXF00MAudEmjuAKPMRjtO2OJTQ8lDcoPRaor
QS367avAL3Hos4roqTA4hRUpPR1GlDVz/H3KPhTHqYJfjceus353Fg7bgZM1VJHZVlOcWeAprtz8
RMmWr6oJVA5eVUOhkKEfiz9UkvdtR/Z7j1yKPkpiLx1/OjlTzdjRAMvACLNOyBYWbkzTNRzs8/NB
o446U3NRfLPw7Eb/FiZ99JJpffQaojM4YiT/TGyhLmWbf5ic/2QdvnvCY3DS55ekiq1dTiDUwvLS
8lw1wT3SkUsZHfwXEIDaDW3HXwlh4ljo9Ph0yybsTmq/bEpshbHR5dI4urRQe3DYe0TDPcAoZe0x
MZnomqZgcjexjtOid84y+9JyuEQ1Zwssj2BX9RKLfBMQbO8ECmPFdEhn37bd70NHfaJx8tcar0QL
hA62mp3ja1c0vhNaT3nJHDab+Y70lvHvUtu0onqJPSZNUG0SrvVLXzP56or8mGVutW5qGGZu+e4O
8t8sNdrmnnOAGgNEo3POkKbTGU+gtqHWboKMrPNm4uyD+ad2ga3pNuo+qki3wJIrjj2YxatKPrRC
rJwJZkipfbk+C043XvuIBqI3FRuVFlymujoaWvwKEx3JQOZ+5RYOn6yV74ndlRu7LN+8VLuaTpuR
O8a5SXoO8gbaN7gnrKWRZQgCGCtqLkdVM7IVs7wiIneISs+W+p+mEoe2I3lOGHWyFVhGl6pt79nA
gd0ljR2nbcWWQ3ziin0TcE0Yk3amTCCEzPOAo/J6YdZdTXkBckvZH2kwlBw/c9AMQEY6y/4d95xL
dX/Xmrl7SkjNMoXub+MNkwBuDqdpVno47KEt3NxA2cAYXHSKIlvnBm1rbpAlkw4fpTSGkd41fnk2
QMJJ0pqJa1Z1P8QqOxBJv0LvXBi8t1BTWflS7AeswSk6WJl/MVmgTM/p3Hs4fVCGW7uhAf9LdBBF
x3gErbZSZHivdNkhsXGynAFJZu3h2u/HQMDMMuUfzi7YA8VcRsyQ5jxHuluzboaNwby17MBzW+iH
s747Fqxd0l4WNn1DWZJtNA0WslxzujPiXLVlXgFhRVo7KhFjpE8/IwU/bpD2IyH6fRkNAwdkkQPS
6cHjEpx4xWv/sKoAPjW6xVOcfffYn/cJCqa0qoEMawl2dSTHIRYs1l5uScySx6Tw6k0dGrPtfchu
GpWHh9Biz9UQENXj+O/SNE4CEjNxf2iAAt19y+PcPviFbVzHKTauckAi2EE/0NFRLkRnREfVq+jo
UyLtSC/CwijkLvXES1Co9hyZ47VJsQYOsXNXhQFZW0IB6U3bPUi2ntC3SE9tunfk47x7hdeswYEZ
F7aSdk23kJUCHmwzh3HrUe2fOoZmKY2Cs6HnDVBYskSN0VpUoB5WlSwvbUYHYNQ1A2Bw9Xg2oiKy
Q40B+xiBgcAwPG+oth3XObXkrIyHA3QAqxjva5LZ+gk/GWTWiYQ3PsKA+b+PQv6D29tumqPGsWnX
2nq91fvYuqUQK++1r7PwlzXo/hzIUtxo7XtS0eJmrhqdaRp072Xjc+6U401qQ/zOuWFixuUHWn+X
vttdUdgc6JbjgGOopKJ5eVSGc6b//zsH1/Pw+uw1Uam19fqJPL/6q0jD4r2g5N5hZW9WNDfzd4wH
5NRryGxhbAQ7LydQQjVDt+nSkdJcwHhuhjA7IMZJNq1lThshp55EaDKgi6TXtwPuUGP+koJ7RBt+
3WYD5ffogw/0vA9pGWs9FD+1ssZL0nXVe5KiT6iiUwlv46xqA4vdhfCyxcCGs4xyODuFBKNj+kxv
IBDUS6YETQCfPcoql6M9iC2j5mbFNvuObta5AYo511qawogA7xqY7rcb6bRF4+PoDn/UhFqA+W1P
blRWnKs2L/m02bmNFr60defvdP48UX+MBiaDKGyyd8+ySC8ZxmBlAiZZpGnhnslEAJ479ojp5x9M
tA2Ny5K+5/Mnp6LRVkw3j55TMS73reTdkQIQGlHiexsRz3vk2az6BGQ4DEboQY4r0xujm9f3u8wB
epxFdXQORqd7q3IJLiDaSpW6LxZ9wQdArF3O2WtbEOO4TMgyhcIUNmwrSH4jdht3DLK9rcX5K84t
RhmERHITVei1L/glykcVHKbCil8q5DCTPt0bwX3h1QjaC7v/nByX07l5YNbVbpBM0ITomF/6BFWu
oi7+B/XJ5VwDHQDXW/Se44o8otNkM2pSQfJPK6CFxP8KB88twnt/VRg0+RrWor1Biz/IWEY5bW+U
wI3niqx/Jy03gIc1SMLCMgLHTMbpxVjuU05tK0gfDEUkvRN6wWRICuC77Xh20BRPAIxjp9C3JNr5
D5/7iIhar9ljKgS6bCK5iykCqRK4+EYuswnF7MJziRmYJvs3F5R94Q213ruKFc5tvatg/E8mMrAv
HGlcxhht6xwFmKVvCltYa690712WYFcwiSM4xt3oXzqfRLoYJuKicq1hXzfmgl3afkh/TkQFDwOQ
lFtVA01mWZZ3dOVEFB1T2GNf/Rqq0WDdjwt6yQqYmmwXnpcoJIFQzG2RkkUnh3d9lualMg45p/P8
oszB4xnZXP9iGyl0lEBd0v/FpUdDN+3TSzamycGcjeAi1M2H0XFJx7pZosBBFS27vyUsjKNdDx7p
TznEQOTEC7Mb/9bGYAHmMco1yQxQjiI6SHMTw2xIctZ6YlSfPQ1/6rN97yITTwASE/UxXhNm5o03
Tvsw9Kwl2Mn0PQxoaziQSFfPTw0Q2YsGKzZ3Vcp9407tvTa9Dz0IPbSXIfVTS5uhcozH7FLZem5X
rgeECgejBloZZarYDo1M1xzGGmIuyNkeCiykZlMffYwx6zF1dtjTi5e8sIKNLpp6o7cp+OFcey0m
2+Obxe2mHHProdHFXtOhBs1cZum1Lrt7QXDVuovvbYsGbxzz7EHOC9RBg8u+StuUY2gM5EgO7O0a
HDckVdxRALvi/GDRMFwamuoeXeWnR9Pm5Xx+2qoAlSqv4ALiERhUplCHpq7c45gHxIdGIoDMgeJL
DQSJPj8NhTQhSLt7r9NoK6ipfWjJbLrwgGE1IcmhMdNotLWjvad8ICxk3hpsxhJbNyyNtTPfUKrK
oJjMCzgGkuaql+rdZs6+FE1Z7JlbNg+jjNq5pRftCFRsHlo7z9JjqW28+VNZ1NlGz9Ng83y7c+Fk
W0ofhq/zvxapVu40g9zS/xpcZd4Dw4PK/vzOIotttj0dGvD85KBr0hPjIzI15wtJa0P9bFXiz/Mz
e5DpNffjt+dnpK06t8gvDv/9SjpQtRaw6/MzKyvVXcWXIIt1clCHA1HO/f35T/h+VnWmm6/PzzIf
dmDZ+rfnt5RG9Zoasrw+P8NS/buuHXF+fhZIZJ6eYRSn539shplhZzTufz8+T8sednc1URLxe08U
aJhPpWJL5K/qqixc96gsts9/hU7qrVU7FowkeXGhTnvQqHyiyOcna66tbcOBm+f5r3WK4Te1GUY9
/y9+i+YgDTdaPr9zXw3WsctcxiLzz408PTtHyF1pDPOdYVeIi9/5j+c3trShvjVhe3o+lQi16JVY
cxRDKEBqYNsrP4q6txJXVZkHw2Nqk/Euhtmlc9U64VxR0JonyVo28wKobQvvpQUfwzSQJKMwHF9w
7Z9Lzt7EXwVyp8bBWMI4pWEpWfOL0NXvvPfwu1wE5BSWO2yK1mOY/1LEGhlsrMBfGRw0WJUCCxXX
MNDUG42Vj1L3kU4zYK9huK1aI8L80kHpxoODcB7MdJaj9nLSl8R0tXsKyelV5sC6qjJ4ePOD7X4J
FehvUTTs46rQb6ThwPNvo23lynSJEc+j0xl2qAbDt7GI/qbs8md9vq9pbJLK1TeCHxB2q+fXbDxM
8yhg3zizxcict7hm+pQDjGpdKH3ZZc30ICNqi8e82QoC/P77EmUwg7Fmtkk3pQsBm98tjqgQXEv7
SgzP2Ya2aldo0I0XD7cQQSLa/fkQWZcgTLS351/oBtDlAuTyg3Kujoq1u5xXypIaZpX1+Y8WMD6y
R/vuWZhVIgbmJ+I2u63UQ301EQ1Pg9wdd16W2XeBbnSDl65Zj/P/aHAx7bvGRt2pqHPnpYz2HPnP
nN0R3DvpQ9pDi1Yluz3/UUiV7bjFkTGMEFTaMH2g9j80VYarzGFqm4M7xW3/z/RpKQRSDPcpMt7y
vlAXLUcR7QfdzRnnaNpCaLuCW1hCAaFlAZXXJEyghcGxclJGduTU33XsV0yBuxeslozj513BLbRg
n1YznLXJWyKhs+Ba1RYXy1X20/iwYM/cuLQP9POBGtr9l+707cVMJ9jIWCHSLrtzvr3A2kNtbzAA
BIG8Y2VEk6hHHOar6GVKuz+tl5vnoYVLQPvbWeb6pC0KP+RA2dIKigMnIExiZok3G7OaNQ/JTP2D
nMrA2EjvQdx5m5iOwMqqaOdHw/g9xNw5jCzBPIVXIivOjWvqF+Ki1ItbNdBNON8AoyIGaWjegHkQ
iJiX6XbI0aqrYavr1iE0A8Dy3buQSIQmWdg7cjRWowtnLk4sZxfNczQbL9VGeE6wbpQ33s38Oytc
Tn9T+08TtDj9oUzvOviQS+C9493AOSTivVlwvAirQr222h+kORIej4PM0A5HZBQJ9RQn9rw3j4U3
9mdhe29poaYV0+lkn7Y4Jo35dxIkHtAd5MjtlG6wmt/NNwQX0k+AclfVG3ZU/f580NYjJFro5VG8
e47/dLjNUxvT6Jn/iMDmxXDnF1GrxcarAGHo5Z3JxF2UbbME4HBymNenchL4MlhO2syct9oHHWcH
+4bciTlEKQiCZo/VjWTmjmDpXlGsax1SotwraHt51d3HRM7u1nts+SXEiCALOADhkgI9+kEkZHF2
K+nt0gS5uqA9Y1uPyu3EJWxdBr+Gwt3CoD9Qn12p6SvbxcoUjqk8ZC3tIzKKy6MVZhWeh0p7a/Rc
3yUYTZeQrUEljA967aQIYHZZuWP35ZZYYDIRZcfn02HQISLS9XcVrqe2hopMPs7boGUbjQJ6G2gt
lfeINkQzhnFDMBYbdOkRRqvhKZ6s++Rp1n0um9DC3rmN9SuD4YM+xp+t4awHAGiIfXznbuqmuwrd
PtmiK5N3bsp87QX2i0FefGEnJ+VMxY1j/YW2DUJ0Oz4NKS1hZL8LRhi/PHCuO8eV7VsLmduW6k6Z
n7zmHUe8WUZAGAJ6BAw8tWtePN3udqAj+NGVdlP6R8FAC+1pQ9/VGbtL1xbd5fkRmeHdxS3qj9Kk
0UrjBuU0q0bLFAru5ognCnJjqaLL8yHmNiLbq71lZf0RSwkHZSRQJ/z/HxWceUuOp3s1ZGeraBHY
PJ+RzU9rO+zViRe9JjOThBKaKpkv5wS7MisFtriIzRmTbaEPtSvrkLfpccRQtgR3560GOoKXKg1p
IhXeMUF3BSExoFqHAdK7zO8jrNLxhKWk8QULpwCUGx1cdGJn2lQMVWm1bMMoqgiw6xUnZxi5z3/w
0IP+95R+fh4QlqU/TAnDspkj17Br5y361br7TLWEQxmhqwfWnP999PwaUuNsa47BOZyK/vB8yDBF
bNikfoV28BkKeI6uZzQYWuB/IFefH+XkN4fnVz1YuP/7vEMK5iTf1HvBRmuoWpwx3Uu/fmla4+FU
bfarK4tmxYgroq+SF48u1Pdj2UHRK7BOdtm40cCibj0b4VND82Q1jKpZt00Pb6r25ryDyV/bA1m3
Dpacn75O/7aqmXZEWhVsYb6xhymZb6x4Kr54s1ZukTU/FIY2ynxsugX1GaR2oj4KQX1mcjDC8lCr
l9Atd07QINqL3GPuxPV+nFCLptDle9xcI+28yhmNt9KVRxol2Fxrw3tRA5Bgp59CZqQp7PCmFDTs
3P4nuWpaF/2q6PblqYNAJNaMIyOG7jZM+r9xytcMqnZG2tx0gvfejZD5DMGWw6tHc72VIF7Q2HNe
HMgh5JKflvUFO5rYlz3iTQ4k6KBUmOwJTvgxoV83LnMbxrT3qmOM1bh1vCOvZNh4zGF3U2lvTLbL
7yr7jDKQ/IErybWpHboun1NTtb+hdzXLNAHckyG5XsvYwjJQl8kuGUuL8FpaHIwAQfbpPjDgPngl
/odtsCLBzco680f472JkpO1GclXVJhMnYhox8zjlhkSPL72c372xPrJCO3fkUd8GrTvOwIN2c4Vw
Tk7DwKEjksjWKvMqhmA7BrzyIiTYKOBVuZrYnxSDFswURvvFdPyD7qv/V0OkM9odaziT63VvWt0n
F6bW+zE9H29ce1rVfbZcCmhDOueSYJO62/Cgx/mZqdMjRCqzGV6AnrzKJ/soNHyDIia+TnOj4jxU
pvXuaN9japefddJFx5qZ3dINoXvm+CXbnBZwmtQeN0MzIJyxtDfJao6YsvgK3JgEMTruW7AA6TE0
gUsFqLhcsPm9y3tp5TbyZ5NNDrQjsvGP0Mu7bVyN7WnyY2ROIIzTMkzPDig8+g/DD4mqKHNEBhU0
Q5PTjy6qNuTdRPi+qjqgWE1qAfUzHyMAXfUpSuckJ2DjzCiR7LdFvAWvdiH79ofVPcWPaQLPMUmv
S+W4UwjLGtrJtMonzoj0fOsXEXjxZjLI1azJPb9QFIcsUAguHCsH4laaB5vwwIbpMQMIZ3BRQzGB
q03YchF43UTYJ85Azun50RAG//q6DbaY75Hzh3BtO9ueJVpEOvWyx6pq2ISwMHW2wumUtPo6Jo7u
7GWG2CiDnh66ovhM/w2gSk5WBzD4QJbHsBvypV/NYWI99aIc49PzweF8sq4tcG25G8Hv7klPcfsK
Kmbg6g9bwBD0dOMIze/hFgCHzIA8HShJ8tTSrEJ3gtpNVWQu9P7P2LiY5mp0gbzQJy24u+jVlh1C
yGVvxeER6XN4fH6kwynclK7/BwWptXVk+zXmREowG8JHPNN1n4xfeO3h0e71WViHC9tkvnDU5wdG
dtlxNDLvoHGiE0H+31f+79+qaPzWB+Rjo+BJArnJYdK7/31kF28Ons1DMWg9fnkeQASTZw9zGeO1
sHZ6RB3YpYb673ujfpM7GbtrOf8k37N3U2y2K6s1f5Pcmh1Kej6VFN5eqr5YhCZ6DBmd64judp5z
kOAgx1qoeUlxdLWmOFYN/lQVMzhNSwY0zlDvJcFKR+KS+qMune6oE0qxilWaLQkrLYvJP5SeaOXS
JD7WLivOR0OY0uRi/xlz8f38rBur9Pj86P8enl9LnfQCxCzc6uYSsId+rIpOO9o2q+lYoEELa8im
YyMEv/uIV8ixszsm8AbEF3x/xizPBwPp67q0oKJYBVA2TaPTR7GPYQNYca3MVRabJIP1aq2wsgJs
EStvaupVZivMpDGo5fnFe75DcRQ0B2hRC6vU+lunhcE6oL/6qsUlIqV+oOYtfESrNkb2dCzKD8to
mCC2uvzqpPfbTbXxh7ftSnvNuKG5xSggyBYARgIUqHrPPbgy7mi+taoQx7FpD9Kc7L95bu3IMVT/
hI7qBWvJIcrFjVE3DXBEtrTCDe1zaiexCMgN21RY1jdtVHTLSmvze1zGp1DOWjFRVK+9iOI1nb32
RtRUtOlqPMsOLpWtEH10LgWYGC7zX2Ze95C+HGNf2TLAi9IkR+ZDxg6Mu3maBLJRnUHvQS+Lk4k5
F0rGlN+YYqZrw/fBM0xmvipT1IkxvBbqRIaCafM77cXaTZH1DERzP8qFWySM12nFLYPYYp0Po+nQ
CRxnVf2isXv22OZeJswJphUBI+L81cdwNdIJvGFOgx8+Q629BSVpE3iUeE103IjgPjg7FPY51rNi
ByojYQkph4NJJsAyNSji21kqXjUmovHOb3a1LtwNfi2sBTUhnETbUGQZjChLAVKN1zxq6OrVdbfv
LH9TpAyIZZFa+xwYMyBlBACdyV9Pf9Fe5xZ2rFEnONmQ3o8/gVsKHc9/MQAvs+rCZM+MM7kf475w
xDUpXXI9QQ6+wutQ/32kpm5cqNI/lg0A6xT3OObAZmXoo34pzOFsSxwUwK5he/hXzr6KIRoT5ND1
PuZmCaTpmLIdgZ+wexL3GNvczBL/3gD9J7KHs+lY3pJ8QQ/n3KZQSMnTwj4SxL10drHEMeYQVQV/
MrnbFvNdSM1/UjPeJoW75+4vOdokHnJnMOzEmlmXbvI/uyB9ibJfjajsTdhaIBEpZVkezAUBzuFc
Dle3hDxXMALESVS0X6+2Je9DU+ivoNcWcgYleUWUbmTixN8eXM22/+W4zpHzsrYYDM9YmkP5Vo4a
Ege2aDuoaEgBEmT49BnEmLdGrem2DQMHriZPflNtsEbocU+zZNiCgVz10PoYZ4q1JbK/JLT9qo19
DEtx7ZudPJSUfWNgrrxSMruv6m0q0b94fjtgQrJY58NJ/6BZuwHQjnzHdI27Ie6gEo8Z7YQdk2u1
jbiMyYF/oLHNpBXehgpPZBxrayr+RMDjKh1v2JdJou2SzpLrriZPqjS1X+xOyCpeNUuGr+g7Vgow
F9sZxyXhi71ORmYWmb9xkZtHMzAMfB5IYcKp+fKVweUQpVdJ/s49xA/F7Fr+LmP7d9+rrTG/eEVP
jIevZ6xZBvFRaK0CqZcbWBBLkTPYDLLKXMYmjia7Gf8gVdKW1uxcQ7ezSOKIXMkhnc4ly2Qnq2YL
uvIfqeJaY29Hj+AVuPyTw0GnqgBgdTTl6tz/Q+C7n6FTNYLqdULnumW6s6PViSd+MDXmbLLc5ZlZ
HpyR0+5IMviy1mYL+ojIhCACwF4G6aX+uJFTtApnKUfkNeOOLtdf5f5xYu/V7YW1aRSQrbL2m43l
2sGOhEkBXuXUTUV7BsBFOilG9Pk/cnsCeOFu1glFZJPMfjIC/eCeC/AUVt1eCUglPQcBZoRrmfyk
fBEpXipfIUEZERsuqrH2iK4Io9VI3vI+IT0QvCvHeEzkqIdAGi6sZjyNcF9PBGtuoCzigLSSOYwK
ZSXeIhNtWvSDfpgbp6DGCXAuqC77KEr52Xc6QQ6qJtw5b7bsEhFsbGhbVLSPosxaxNX71CLBQnMp
yktZuZxtK/fc0laqAvci04uHbueCSUyS0v5vjMZk50bohfWGpp5FBeIoLt6mJZNzbHOHLoWdr7oO
IsFbJRMLmpMTL8POYGJRu7fccZAkCrGLsQBeng/6ounENhwn61gHvbUMAH+u4cJgkygT8LRaijBe
Jua2c6S3VFZ8zOZM9tA25OX5kFCKGINqDk724lWcczBMsuz+tO6vlEuPPTsheqjCZtd09jFQyR4f
nUea/TKrX8vAzdd0e35MKv/3MmAWX60KnUk419OQ2bwFvQsb1VE/MXbDdV8nKIuj8UNvbbE2IupO
QFw3m4DvsBw/+L1Zm3V+ETBNQKpqeQLLxuzDaeleE5BWwnsnFJvut/dZFpo8T9ySvVdeBp9hs0qw
VdB/jdHzQh/z9MEDroBrqM9J44yQukt9+NbQ3OZNVH4g2Rw2JgAXgkzJ4HbB5pAd4ivivaHWfozh
SKufYCGNI6ubR9HZ8eIrf/TMeH56ydj1ChT8+JPe/EH/bUdG81No/MDRdzc4xAiQqyIUULrbQyNS
1rqU1lVoSU4YJ3wDEtFsR9vFB+bf/YJhcn3tDVrCKZSJ1RQg54bGNLHTWX+10IcxRgJ6BGwU/TXv
Z2+VX06a1hyQ9Z85wIYQgT96EwoWPFz3Iko+iDzbm1l2xseqnVqSVSVaZjONj7br6ZskMFE45y7c
CeR4JuqSzRRBi83af7QWavxN8d+gtL0tixOHm/APf5qxThtmzBmNTzC65h/Qm+iHbP21SIkYDXl7
iY+nXigxPzQ6dBPdUV8DmAou5JXeRdo+0gtu6jFrH73rexBpgmueoEfmKbo+xe8WXYXR7VmyRzVt
p6D5QTG+U17F9uxp9YJ2AJntToqEMwrfB0MPjuFkjYtORT+jrv9odDbg3VApCIA1HjlkjGZWDazw
dZM1THATvFONsWRAjlFTRKeODDHYyC9xwH3DclFbGG1I+EXdp6FSLxC7hHHlLkLpQjYctXlgiJ08
HLewFJZOLW5wBFCcmUeWkJUWkKBASuVqjI12I/3OQK/I5lgQb2hGNEvKxnr0WnCTqfgRVjwuzLKT
tC+1BJ1V8dZqwSOZKqby2cQAzgZZVE0ag8Y5TLH6CEdS50bzX1hyXMOkDyPb+xZMXlAtJ78skASJ
kdT3FkZfqBevEHjuANmMRW9Y33gz7aXp0poqNfYQWuKi+hNqzNbCnkSXjuAVDgkvRFFTvGcbX9Yn
5AzmHn8sv/Z41hUdwz4iD9uPC2fRaBa6YdBcPUeOIIUv5gKwFH5oLp2Mun7aM54mKFHB5RJO862Z
bBdggya2IvuaBg5VhccIXM/3hlth6OO+SdCgb/yqPDNFCfeJn71JRBXz9yL4vDVjuXlLwFNRpprU
k96voMXwl9Z6uvSkc5fOSPvL5Q2me/8bzQ+OhWakDVUfLRshnFNGCyfkdKEl/soRySEEOIyaXbbL
3OtPyv5OzPDgtHaM4iH4SIv6c3AoSwGVo7Lv1Y1bZ40giYjzOvpRJjYlpendyoP5HeCiV2C/y7Cg
D8u7Xp+LNqaV4+fXKRT6EoK8sw2IjSa7fYn5B8ijwnmd9MHRHVoYYJLSME38XYxqY5dFUcamV7HL
mj224+GbNcfaWJ2LAbzZKDVRcKadT0owPqiCRlFiGycTEoMYWA/R2Ob5G6IrB06g984EsFhElIG7
yil+GQbO59ku5oTtOR7RuakY0jMN+Iq1hKLDrW+jwcWtnOYroSLOnVxd6ejdvcS/KMF8Cw3ByoxU
gCuNRIoh7yxyc4x3IBqztbu/WilCllK7umH9j7qQ3EVx4JliEVcEUzByXHlBQ2aQ+8ewG355q/xV
t+qUj4ZBrz+/trKkg0J0wALxKYK9Jqt2uSw25VkV2m8tkvkpNM/5nAKrbM4HeMtugw6pOGRcRiPz
qBUKYkz5LwDk33YJ5m81PXr/q0FgjSCFfcl2dZvZAJFak3Yb7QjnuFNTRmUfik5QaWktl7mkb4h8
kzcULFqxirxpiQMFcR2J9Qtd89/ctH/oHbRJXJBqOdUEQxmDVEvXttaOX+1b3RmQwRoIobwByFhv
bjEZU6JE69CZ/qA0fCTz/e+n2UupG9lShs5ZU9zYTafWWmueeUckyw6JbDU6od5Mv0ENfAp3H+Kg
1BnpKKVzpnBJAwsCtsvYD2k9IjBQND6slNzCCF6zIEpgbvyoIl1biEFJiISXNoXWMtLJQNa1sEYf
+/+oO4/tyJXsiv6KVs/RggsEMJAG6R3T0BcnWLTw3gSAr9cGn6RWa6ahJnzFeiyXTERcc84+zqYK
rCUIlIsItNfBQ4TpxW/0LCEmgPuonPb0DT88PbzIFU7knJPCdbgmu9x+CxyYeaMLb7I+1qEGydz/
cZzqHpryuMUZF+feNQvdV+Wp/dShGU07a4UQ9THI258h33YeiZ01/jA4Aw19yGEyo4+B+rDxMQDi
HWYA3l6D9tzNqYiUyAxRjTerS98UsKXFVOvzSbUuIxxODJ3tTUWnoFs5lpCiFqu6QYIZ6gZYoIHx
uoagaXrmlX4dE/5ccyRRy8muBLwgFwNwgshDvMxJ5RWyqkawsatSrVr3o7hH0PnpfQsNYvYYIpKP
8byrRmBoSDYoS8196ckD4IpT4FpvWF+9LaSsau1lEsah2S1kTVTtUHnoCux75XU3DXDFckjAQdm0
K/7w4Ds6KNrMSpaJH3zE+MJdFAMhJ6+qyaDqgubDCwktKkvqhijom1WX+g9on0DA4RDGPLVsGiLT
Ox9MYc7pzeYnIQFzwztF4mBo2WEn9H85oERsTtiwUeNpw2OgfxOHs8y09xDnO6slyBhl+5PI/D4I
O1DiWb4uM4YVLdGVvN5kF95HpjiJoHiyw/6eQ8kMww1UcqQLTQKs55HCGMPOfdkNz148HkxiqygR
yaLpxIkUTCyrHKAq1pdmKK9WNh7CjGvCrCt0YQ3PvLWfanEL6hyAQrgCys8q5UYsCObfFDZys5kC
eg19nJgpscf33fgc2ib/F49TOZBlbOYvrscB0BjdgcOEatH5RIRzJozv0qKjUOz7zCD7aVHPruEb
Pdoewn+EHB92V386yrq1AY9kXK4ChzgnY+J957QwRmEQ4k29z7nvcT58CGd61X0eiMDSsIKSrKEG
ik6zXLTjdGJOyUUOX8aHLbyxEN2Og/3GoACANGdciz8252RK0Cr77qEkxw+y7kGEFSKqFlF1tMkN
Ivn6iyWiPUCWHfkxD+lbGTIa9YUy1nmorm2sYSTzwMGURrabjPxPZ/rEAplEuU0Wv71lOmQ/lFSv
Jjj9jdAov+sOZz59d0oBfk1lsUXEjLnGzfeMmiogLrAyPBBRKVKsXdQ9RH7+Gtc93VhVHHu91fGM
8drwjdHtEqZblmubjvVQFXrPQVeLLaULDxOUoaZ0in3nbQave62aIdlx0abo7Y8dwqtFLcGICOO1
7/qdVJBSSwzP68TMDw7az1VetHR8JEesOOGGpVmr5zHSqr/mAVGi74imYoGYIMNvJrX2rOQ6E4bB
auAMIdEP013SHmUoyOVzcIYoFCd+tk9Nv78jfmoj2j+y7rcZHpFdorIW5PZEnqY0q92YB4gRpf4p
6zZcc9Rt0gQGFYTRgut0Pw4uUDsgQ4vAL4+5Cyl0GnIieedCAz3gsuWAX45J9qxMNCehbtVL2e/L
2aVEHsW6bDxQIuzksiFM2AbQKStklTUoQGbBDJmcRzV0UMEThXkccgdygWk9aLQzI0X7WoviDK2i
fa587dV3k4ECFb2Txm6KOgQBQBjsSA6gCQt3jgMeRLBT2uIjOiUSgRsCk5t9HuH6nKRWHJSXcupY
PiL+1sMiompUj1prbGon1+fcnU07VtuqsVGdWqm1HDLOsVIgh4k7lIZduEPwfvRLC/ZUyz0T6snV
Qr9bF4COEHKz6Z+xrSFaCacSK5yG0Z2uJO8gPFYLpDFv5lADEaQgQs20jjzNZyEVaOxGWPIXxavP
IBkKt0eJbt90BfQpa1HnSnN4sWzYjShFNEA55NJK6bGxieK7rsDSPVO6xeQx6dfallFKuzY06tSg
8VYyhfJZu9qzRR096H33gBa9JGfC5naBaOGfgKlFq6a38cfoqbGMc4g1wG1AyAqTFaepZ5vUgnnq
B+M5CsCZJMBAsvEaA6HeB+gheXsAIUqKlwxlOVJkEdCe1w5gQvS4BqOqW8UertZ6sQJ6kG7soccu
K8I/k6DU8oBZdDlDRLxdPAXY7rmr/qCd2HpTeWeIiJR5di2rwiQqDf6FojbhQXPjZNMLw9kg9DTw
QOeEFA9usMM5R92kfSrfaXa23iJ6JHGBXfJY2PqL5/mrsgFf6KJ3Y533x50qiHez8VIHOa4NkAdI
SljEIwjbKENAwezhrWH/O69umFLVAMUm+5pNBnHdiXzjefaSmFsFf5OldHNNG2VaKYHDTNclZTrM
CvtFV/ipMpPvsst7Hux6RRI7jwOi6TRpJAA4xq9uR741ES9L4FGJawTLYMz9DVvvnFUgTZPTSn3b
c53i6CK1ZkiJsO2r/RiyxNLxyfHarTV3HEHkZRjiovqutYNxLYIJXCFpiEgrMcFKUBuoL46O6X3n
9hhu8zL5mmLtJCPysstBdxeK4Rm4rGozFfqXqvgXFy5WEditzKaQwYkOIiPEkH5vpZhbcnfg7AEi
CKUJPJu6pVFursu4thcOr6JdIc2CXgoPXvjPAvfIqRvrs0kmwdnQxJEGYlUzjzrJMFf0tKa1iRJJ
eWgFG1MkD5EK5EJBclyCMHr8pQKMbbkOyCDfOpO5EQOo9pZl0FpH8L7MijBfxbyOxE4yLkuc7ubw
CoruCfrMuR5aC0SSAZKMJGGkBslBVBvPpm9s3WEufb+NAMupVRkJpN8eV0iNR5UNEulbNjGAS5vx
1TrTtIqLKLMYhOArGwsWebVXvuBbnvNp63VcYg50GSAt9GG6+Wwn9nAFbrVHHgAzhgYhLHWnjBUM
Wh/WQBTrx8yIz1hC6md/0LptonqeC5bHq2zMj6VG4VkEH1rkf8I0O1pNMTwn40uAegYjI3sKb6QO
TzMAJ0EyIfXyQjaZ6ALZx7jJPjDjuzGLbyyLxUPbsUKwJk9ubH+ri7Y/ROO0iRS5vk6QfrXQsJq6
6B6lB73YIaDYmevpnkDdyNTRgfdXe0LJiLKJPmYCmVDinqqE9kVRcJw8zII51Q/M5zjYdlp175oQ
40yt/myRfPexJDUh9/2Da8tFGZIrY03jmhzZbl2IOb8Ar3FmxXBFQdu345yNG1R/uGfuLKCxq0a1
Z63LNm6YkVqUcVcXgMbWTmsOWBIGfSlCdjp0ieT4aPLNthx7FXhDu85bDoFJQjitiM6l2nvzvA42
FGZZ+EPigvyrnRPDiE1PMntZ2xLJMxoyUedf9nFinLekHeu3iHAJTwRRFKPmyFJ9OkYeGDLKk33E
gHulT5W9Q0ABFpABEVhNHJST2WfLwQ/v0zRb9V1Y3bpmBbGCB7MRNcyJx7TwoE77erOvyMLOOsWI
p6i3UVU424RnunMEuga1y6NgjwLB2TJi9Zcurb6Rv0bByazaZm932Q9qgg+2NQ8Ov4icGVyfYt7O
js5zz7501hiMy7JqH2OyJhZhUF18ofe7bN6TKOwallfdZB5o61qPn3qedr6N2YMaTpM7lHMDt8uH
WT5XI0yPLHUXaQw1RmQpru3Y7FS4I5nwVRvZ2a9cBwQx+v4fVYRPsH2tjUig7ZgjdL0pyg4yRA5R
avo24AWB2InvDky0C/I81Qgp00Jgocgn8QdjztNwvkCR7i41iQMNrgsHp+xtmBqTwULDIwarCm84
yeN+AUm7y1a6V0UHgydka+MwgGDz0Ec+St4WI5cuJP1jstT0ANFIT3pZjeK9C4uvUq/XlWG9SC/q
OMR65uHU6QWhWROBXlON+GYeda69CgqWzcw8skrsEoqrMB9eU1LSNQp+YgZWZBDtbKv8yrhzgM1w
is/s4JIw0LjaF2m6J5d3Lfz00qjo7DOpXsQZ43dN5y4sUuNOTc5DjDBxMUyQH7IClk3QMPwsO3Zc
DpcwrY6+xhw8TwUk3QfI4r5Fs59PnssIsLlEpiY3SdlAD71OZfVm2g2DbUzoi7w6WnGi1hGHy0KL
kUrkBjooa1cg15udEtDqmX4ZTX4dXPOjDKDpGAY7ugnmh/Rz5FNWuY8zHingPERg1ZAfenDomsno
X3YAGvQcCaAu+Lf06Pg9/ztj4o6kwsHJ4DGRSG0pt0bmnz0N6b6bTdk6qaJXZmMM8shWkzVasyj4
KTrQt1rcH5UU2UaI6TVV0UeSkzsYVQS86LHOxnfkzsw4haogX+lU3CViGw5BN9nCZi/OQ0Y1pOz0
ijuHpbG+sE2YSWHJ/NMnuGpXziwA1dTvlZnhtOm7PaLdcJNIBrvVdCEf0D87ps6H0BKHqOxuRs85
RkLrLimiZGcaxh6gLphbnRF2kRWUx3rxrmKDLaGq+b0hW/HvthhsZimq/ShGLVBH/dM4ecdR40Il
3mZZVdKkc2jT4zQ6kjmEDZYcMPXB5yq+iRJheBCgoAd+VkwsIFmSYGbTPpqmFusQFPayqMxrquXf
BJsV56au14k9jzOj6k03C5Ij0b2P9lOXW8YtFpF564i7u4OwfEJIke+TSXMWeZDIp2AMdr7B6LC0
yA1mUF+5w7A3FEQPF8Gr07WLiJ01l9nA/jkeMBQw5HbxuJil1QGRKZx1gqLrohdSHrq2PXgkW3Yh
O3Me+/Wk9GuZ9++MMZeJx7VKE/wEVIf871kqE5WvZPi1sLq4223vzRlQnPAP/ta9TaiPybbXoX6K
xDc2ZoIn3xwlZq5+V4vkOjh1eMQZbybv9pCjXy5LxhhtsuGMO2Amh0/osfKcgq+mqza13RwQN3+I
PkIg0PdHhDdsgHBrbFUO0zsU7DEKZFa5n75pHctOkszex8h6dU0crxCgwoUnw/7BEPLaudgD4SyR
k2EVh6gBxDGLA45h3TI0mW5xjV+hRwpFT83vOjwaFVvgKrNXxDi+s1HS2SsQs2I6U7ylO7nU+KH7
0BgQ9EgwzgzWplSHqyVqsU/D6cHrMPX4+jsnylv06UkCuB2b69u3240zp7CEurlBbWQvjE5Gu4ar
TszkPscDqPK3OQj2X/8pe6z5zaT6LMoRzkPY/q9P//3/UdCttH7/eX/961bv7fu/fLMWa8c5qPff
/objAbNA9P4/s7/mX/FX9pct/44VHCmFJQxXdzBS/1f2l2X+3SOs1qRh9kzTpf347+wvw/47wlXd
ISsM4ZVh2+Jv/9LMcbr/9jdSwcAGGx5DWWHiubTs/0v2lzB1/pR/joGTbAQEwWSOoyOAtvV/zv4a
atErIlFpJbsUM6z7VNUha0hoCjWKWHKvQImlQQWsuWr3wonPtlsP16qvXxNai0XMAGFbDu0r1D55
zuiS8bwGT0J8WYOZfCJ33ZEcqf1U5FcmRkigamj/dBBL4oV94NHBwjF4T7qa4SyOT1ZikoS3gB4S
NTOpXKYBBTiH8Pc49V4CY85BcT8lBmaFSrszKaN/P0P32p+9ONoHXQniL/dY2sase7McPIUSKICf
esEcMKOe2kzMoc5yEH/auHdx8RQrvJjGkYiQb4Ca7lOvivROm59Ye/6U8qU/WVxvi/nX/P5ij7XS
US8YX/9+BavccWHbqOqNKj9WP4GqOuY0wGq58+RhMMkgUMROLIiN8phe9tD1QKW4XbtlKblSloZ2
MwXdZZgtWNpO3gkP0xSzqPuhqIx7GeUvlCM/edUEW3fW1zNhGjYaTOhlW9MD91BKvS6jYC7aH7Sq
7VphsFhmTf2Qwqcvl20Q/aC81Y7kBXUP6KDbXTzHmYLPHC5FhMJo/nnCr6qoDu7/+iKkiSszjwwk
L8VBwmU/02+BBrMUyirv4tfO7HrsLcBoE6h6I1xOgUc1C9J0zRxkGaeTtU1V7J6j1D71tf8GSIzl
ghqiS+rCU2uNkf0lbiUDnsMilrG+tnCTQHfdydAaDlkZRNveCh9KA5Rmz4CjQW1BWLAJL7Nv16aW
3RduGu1MXcwNlPaZ0ZIflD7uY4pfDAWIqc9ZOoIgwBZM0YZjB0UNRRdmGUE2We5hXm6VbkG27g+B
YrI1o0GFET4g5/SWfXw0hik6eJN7QVWd7unRHKE6dBPBW1fIu5TWYJl/u4G0FxYrW9mkx3re5Wlm
AG/J9E6MgemNJ/uSIYjaMqa6y9uhRF9j3oaIyn1eFgjQxIuZaERc13ucGIDrjfwrACPYMplZ5MNm
TMarrTkBYWdrHkqajuQuCdl0+O01Qfy1rAOsBR274QV30ktm96886cba6sa1BcogQtTOlqvtmODX
zKLI3GNfQXevKPp9yTVDGsgECpiO3qAq5Exft7LDvwk1F0Gz9mNWa6dyYbnCRGdJRkjcrPJsfhyY
0xwCzSMKkyecTA9DUBxsjIkSK806y0hfiLLuy3E9Ym7l1ez7h4oIBc8FrJkWGoIrKutRPsRefrJI
zUDGkG0MB5doPG4temeWM+0hyGamuaU91M3FywEeu4x27LI6JCjkKeRKrMRsglhePRJVyGYYJsbC
9sk09VmPlvDAs+IPIwtGiSR9P86/Mp/0owPKwDfyXUx54DxCsyeJyjS/g6qg/EAlZ4lVC0YUv7Tw
P6Vwd4b4LFsAsDpoxk1Vk2ZSZGBGOGfWbu89oPc3HJclXzVBIrQw5kNLWMK2QLuU6U+NXr22GBsW
bao/O0BbUHO67EOxhk8ZMUOdyVCwAa7bR8mqqHMkFlTBeQ8xwyj1i1DQaDy5zwiL2eQiM+Camcta
Aj219JPhhTpzMyY6cUwuCHSMJY+pt3YCu1wUcbumfbnrEXdT4PWvhPwEjPCTORTtvlPs0zyFPlDe
tUP8VcbWBhiUIvVr10XJtiTPqZrsBzMtjyPDYyOvtu7ofQT6ndMyQWXuEKQ0CoYRAclV7mdWRfd1
Hj21cnwwtf4IyOmzxz/ehy7wxIm4QGdisMifzCxmgebvqkIUbcEHoQ0fTuBde6eSi4BjnOTUnqXm
U6nBei7THzMbn1XTsxyyxu3khMlGU3PgQYDmPbkrJbucsNwjM1mPdn8AKuNs84BwsUx32HX9lJN4
jG23exgH9RYZe+hBdCC6jQ4GqCmJQR06hnbakKHsX8xy/rIH3mpr/AIISQrSKAOhxiXQ3BqcFth1
zx3fSlIWeODL4dtVT4PSGKPy/HmkFzJBeMsb9kqKOMd17Ls26Nh2PQdjhu2ctAX0mnB3NvKCM5Z4
rWln47Uo7RnVoUaeZuX7wA8cTF2pXZfUf6/wDhD+T1UGJiimC+7yXV4y2fctFIdjb5CQk1pyjQtm
OMmBU9k3oWaCO3UqHf5T7L+WU92cCgXPliXwUqG15wGO133cIzgBM4UsgSpTj91DYzQV9WEKpcOp
XmMXwXvEHcUsuXuxQl6xvo1eghJEoRVG5n2rKnNNfMGwjqrPNgphNQKzbfhJ3a8YKcLeqIaQuxAm
34Jl48PgDOeu+KzwS2764ZyaA4t3ibKDZ608mKleHrTMRq+SVCYvBSAKGs44V80+KNiro8lZKofB
QRTpzbJOSw2jTteS1sReXRklMo60yHcBXIelLGP/TE7cufTraG3GSHOBISRr+mnQkDrcKKNDG+zV
FB2BCBHVUEnICOR0xqij9LNVCS5gV0VEnKHLfVKJmnfICFa0hPvAadCp3zuNNkHhdEB4ojhD8cA5
V6/FZL0iLsVpNn+93/McNEy5vDomPCIB64e8C/sT2TLF9DOHDcQZ6l/XL3WkfFUBbkTEB611gQMg
RVk5mPoQp+qvg41TULf1fdLMLHLLwoZWGtFqSEKAisJtjvlEiihcwy/XT8MzDBrvyc+7FwQm2rm0
GnQGc1mDvPTRYiRztu2pfCoqrgV3HJzT76eur25ZKc+eU2ZsDKNPQ1TuzRkJdWG/VO5sojggAFmX
Up/K28TWaO/BTUAzyc6iKbMzD412TRtDu2Ll+nbgxxw4U5Irf3oXePKSIWvdtipFCOpZit91/klH
ZyI1iB7muZe7F2wUFprPszkrIcVoEHPT80REgFUWkkyRCzCdDYOg5vT7mV1wDgzJeIJzcy5LusuK
vQ1sTCKf3VQGR2f+8Puj3w9lPgZ8PYtgrsJ45TGg55A0w2MXanyIwbL/fioalyd3tAkpzSZt89eX
zP/39+v+8SljM3LE//ev+/3/9fzb/uMr//od//H574+MVgInbluCBf/7j/790V9/HcgYWkvBGXS6
e0nSaVi3rh/fWEd6aOXy9r6dFf6NYUALrEFIluwSnqhD2XD2Uj2n7sA6r3OC1x49MEVBPPwh3Dla
kAQYvxdF+FYmpvlBvt+NqO/2a/BB8Kou/hkGnLaRL3G+NSnCVTzvizI59cxeqOFDyljBZnVwmnkH
N6tC9GINtt/4CRyLCUnlf0WeMY+Z8s++zl+CPtHfI7P6iXyPYmoO/IqmVL0qjfA8GMXBy/w2wVQZ
jk9Us8xHNZU+ArvmalSZc1+OEmOESIeb20MjK3ytuA5lH2zgoMfkxTrWxoFFe5cPQO6gsclTpY3V
juGTOPZly4wd/NvB7nm2GIg4e8As0RE9oQ8PM49PjYQdCWs8vWv4R2wzFGtn3h0KTXnUXeCOMtiH
U3/1G5Nst7j3br7gwNHB/DyoLsGmjMnhsbNQOFCdak8qIAwuYBj0ouAGoEHyvdcoxuSBZLh/Ywz/
GQ0i+uDGfgRRaVFt2HeSt/u3jk/Pwxwyj9PoVAAhsLRuP+I8Q6GKXfD35Xe0l6ohKHLROxqGMFGz
VRucrdvY43eKsJtO0/3E+/Doek3+0frGR274+htFH/gnksf+IA9nCVv044tZjP6iG5r4uU6qdlkW
kfWIg8RDxG9VD6C2etCBcXiPaTNat51hX/MGbhiEveEy6lSYY5Xgo7cVxI3YLO5GkQa7vu2zU4oC
bifHIT1Kp7X3SdxnBy9W6Cd78OCxZ5hHIujpTBiinrhYx63oqUhMWuuNRGlxNshARlbuptdpDmIK
Vd7etGK0V1YmzfvCgUsvtCJ85PE3ll4Vdk/VwNGvaYN8DjmjQJp09atj0xniJXH/wCoA45gk/bur
Qi5sTrc4r6/IxdGxiexgEJzz02A5EgE+uEVHlJ1M8dssUrH+63WPEpJ7TUJrIukuIlORayIJ7NOx
x/x4mnfQLTF8dWFJrV+6H7GW/vHg1bwLA1MM8RfGH54icg8Iknx1g0IwcRfGc9jPgPXcyJ8sZm9L
u1TyAWMi88KoHO6rKJUrA+ffbU6eAWEZgsstjXRTMek/213qbRCCmXe8Y0w8M9N0QnGvdn4shuOU
he0+TI3xYOQQOGVd6HtqzPIoIt/a6ayJTwo45HZg/3QXw6zYTr5G3xfU9cZqpXlRTWBwrPvQC2Zr
Uc8g9j6yETsHHqW/ZtVyafSj+4h3k3F+UFXPej+5i7YU7DWhOiw6lZd/woGCeJpy+dbWDTTdov+o
M+IX0y7+wklyorJyvuMm3w4CIeOi70foRgnifGIDE89hZFC8W5NAYmISz8CpaKJ6ookLI9v/mScO
EjDdtxnqxJv56hPM9FOgOvk+GPKLzN3yjTc16qeM0vkhFM7GUUO2Yf4Y4wcHXjNpgF2xeHs7pWAU
pb0XXQt7FZFGAagJMQTlr5W77s2clHvjkqNYYliz/v0UnTy5dXXzwZLcYnnabGvT1+Dp6kxGfLOB
TodMah8PpnODONDeebBx0Lf/aWkxoEWY62wc4QcDciE1Rzv5mTWdXG0vet28lMAXt26fF8tWkFRW
yHxr+JLdXTK8CrtNlkSKGzvSqUGPJHeqNgVMxQ/keeGt1Tp3H0sweG0FPSIcveU0TnJrx2xZlG9X
a/RQ2dqELndN/G+6UeIl9YqwvkLcQsfwNoptJnvMYcEh2Z4kOLIAK/VWhf43EUX7xCVsMpp6OEdZ
dNEKMEZjiBzZY3SCDZVpOIRQ0BtLFzfZGvALdWCeQb6xk2/hVTtyAvxTN9Rn30nzU9MmOO/nD2hN
OC6VqXYt2Kwj99VzZYw+K4MRaQT9KRWDvdKMJAKbS9SvYxjlvcGmx7Cr98iZmr2EQcDCoR5OAxsa
/nT7GLmFcQvmD26t1pmtW2eCWxyEtvUnq+tdUmbeXTwpDh9nuBt6BwNLV52EJ9ObAN5X4K88hwo0
hs6WJOhnDlOboHak2cbOG+IsZPKxYnhA4JHnnKtMVbdEDt3K2bPU5BniqbsZdlLdmLE6q0rwDfj9
tBjY+lSUoyxL07WKJzhs89eGBWSxfOzUjjprB/0OlXHHFB0hf3MD9gBLyhzLDVLP6ADQdh6TlM1N
Cxi7s+4DUW0ZDkv1+ta5ZFd6vy9JTS2KWGn4Gk3NPJNKtqoVVH6tmR+CFsJcVbLQbSw4aCquhm3a
dclNt6J6H5I3SfZcmt40Gm3Llu6dYYJiTEa63343pHp4yxMNrYxfLie74ltvPkwhVKG2neylPrhI
VuYPTsN3MW6HcFOXazBf1rXty/xmWCZiOI0Jxu+nKQljRzlYT9Ijy2OaXzHRORdUAfrJpdrYYOqk
aFDpCdzeiCEeLYlp5KQjB2F8Cy0rvuX1UHEODW/I5pM1IpH/fHxNB8QsiZZLzUzkNiBZ/up55NCo
mZkQMKECD4cFR0vc2yiNR19z80O94xH2tyiMX7qiRonrhCQXuGj9XAzZ2yxgmkUWyY0moL8ZQe/u
TakwBsz5FLSoy5oz8jD4FNX2XW3wMEddcY0rtgOVKJ1zkaP06J13EaG7DiO6d7DMeDcSoqCcAHXV
rUirkv/OKznUoIHVYsPjZFpIR92hCc03DjcWEAlmWT1lzWvDBA3moD89h6XMl4wKGWZaU0j+LIyu
VMkQoTwe2BT6Qzi8allUntsu8RdkqxfPwC1xPSVe+DQbfpWNNC+qpPvACwNGWOTTFUYCp3RwFDGg
f8FsSST1uzLB+6ApH3nZrf7QBpD0qt7nHmXA5FzdorMe/GT2YcvSBILOYTSa/QkM9QNXKtaoEXQR
sqLggGPvj3TLr7gup4u0Z767t0GhqL0YmXnFYDpzdnx6pP6Klix5yEjIW9eWbRCQJ6klzZh9bMVl
0I6Q0FD3h52/bzDFLGghm3Poq+3Aazy/PWhmjDBcxUMuVyZr040Xp8TRx++5Yu02dhoaUE/fWjNa
mszBZZQQnhxOenvGQmquWg/LzIiKallOkjCXKLfvnPnD749yPaKbS+iwO5KoYd8iki6EIZa8Vd/L
jNQmtHbNXWiA9DRFvMu6BCm5JFIYS+oInrzAfE6o7sISvQkCmPySpJzBl6Stsr9vbkXmfjUVUgk1
2uskMJ6yDF0TbKcFNe03mQvM2K2WdjwcyM/CKQ0w58HSWQYZ4n5end9HQfIzpMapMshz0Af+br8/
jasq3pGLCDMq8O17bf760gpf7Pnv6mW8dp5idaiFMueYvgUx+0l2wQzxJoIUKDjBNWVxR6wccUTn
YKbQJdgbmug+iBBOpnalvUSDRbMRpfj58mpXD/lbMoFZM2QNvKjDn8tPH7sWrsrUW+WZQypY2JEH
8lVZDSJEp73//dA6I5FaJMagB2QHak31RWO4uSJko9tkfqEhqijhv0Wmec9EbgtAr0fBEb2F7agv
tbpsL05KrEXWQfoYJ/MU9v4F+fx+bHLMhg2UMBvRVlGP6Wp0zmT7cH6P7JOL0DpbvBFvIDlRdmgE
ztqo7lGYJIEzkgeCsD7Vt7U3rFzehvs6whU8+vhuJ+CD15gJ3sIQGVRnnYwimPhil8rPrE6CR6VT
qSqyoJdjVzGXoWmxpMN6NtaDba0IOy/KPt7xHkQI6g8samrmSEVB9eT6WrV0Bms8mcwaW1T4Hd0O
mD93zXRM4WMR7ZEzSlsbrU3gVxp+dKl55L2a/0lQmBILmP9Ysa8dyNFu72g98UJHgqUEw0J6C15+
37ojF3fpJ5rYoeHJD6Sq6ImPOEaLvkgBe29H6zmeyyCYIdcew9tdWfE4CfpUTWBZy9ABOPmE1NXF
0zLyrV0H0PnINJxDRzMSyip8XmVGYAbr73m4Ga/8UkYbV35QX05LcxTBKjbtHa7BY9zEgKPj4IqL
MsKNvTXcRq3qipVTNzJrJdzkzerT53aaSyhsNYUJuCuxCRjSPYJkgReSPFMzkDOp9YMRRpKVDMQX
9MxMEQiAyXdHdR0YvlrNyZuM9FLZnnsJtZ6wO9ZhpJHc+F5ByyMYy5oDF7XWcmkZyKhIUrHvzdKl
RtxDrrUWVTlrLVNAhmQPb+Laojuvi5fE1zWm0iGonURD9JkhRHXL4k2GOMvdQudbxsaIU+8zDyk8
onnKZgTh1i7IuVaVE7HBgoNetKzu8Eq1h2reL9g9ZNZ4areQZVGTtjEV4x+0J8XK1QrMglHPGKAk
5MwnLNdgPzX1GYAZxunLortZaVbtuYqIcK83HYh/lPREdFSQ0HwY7x2pf9JgwzfY2aVqMRr1Umu2
WoRkxvcm2KYi9A+BFKhS4y9/7JBCWuW25IhQBcrBvJFgO4uTgk2aB4pjEXnLomQETGiu9wQyAAIn
hD1CJJSXP3XIpKClWouesCKcbB1Q7RTdPfILApwVCYk/tBfuoW5+ssGLzrqcjEvlFeM+CYJ7T2Xu
Lgpxy9v9qTTo3JNqZwKIWqEgI5RcPQ+KWIY5KFJpYPFszDXMze7q1H31EEPQDrNHmVEXUo7GcfDm
ADiIlfj3xoLMItZJvVXsxMCptXAiqJuok0NufXPREN978Aw/2Zcduw9NUo8pPDsMa7pDQKdyEBzq
k172AJobiZXJWSWh7xzdCsw4cy3UQcNw5jvNbRxr3YXQoO6StQNOI9BMZgvM1IE3QrU7zouh/Bgn
2Z//IOw8lltXgi37RYiAN1MS9J4S5SYIHRl4VwAK5ut7QTe636Qj3uTElcQr0QBVWZl7r+3QAeXC
iRkuBe7RVCqcnFpxHcPW3eVG+Iq3Id6LuN3ZHTLqOMzCXdd1CFfnwFhbleJmx7lfxqaykUr+osPV
36JJ2aQFgQ4jbiPumHBteVV1BTq7zkAM0AjK6CDsnNb08JYrN9zvnJ6sLzARE8zn/GTLFgCoPdrr
0paAHSPSUNC2L2rNNjbVSB5ApxH/wESNgEd9w5Krg/bFZme3/Vnz4KpP8LrmYseE4bhPdQ9sigjo
7cXekz4lTJsJzLo41TvW83o/aXQgcsPJ1nbiGIt4UMjD6eMOPAjpWE7vbod8fCrTsbummf2D8J2R
Eblw0BzuZtH/WnrOwyLdWRb0MlYmFSDJtoZY2J6mYYU8t+rkXNIy+62kjZA3S97pHr9bLqKVqlCI
4xU4+NoGmJPV5RxaO7tAj8SVNEHJ2XHUwTsvipS9qvE2iev2d6U2VNbG2qaMp+hQoYJvJhYrNhYr
CAp0YbiI6iT8LAR5gpxp6fWoC3xozE/C3jlJJ4vPmUr86sisz2fwgtUVrJUDlEdt+k2qlJhLZ157
Lb1qye2e+GM5E6PGSVyZeMOny73qvauxDmlt5O001Kjvxisn/PrdA260k5al+GL+Mhrlt6k55jVi
/fzvf/77fmFnlj/HWu7cqIje0w+97LyXIu/e68qD/dEOQND4Jy/N4Ry0yXCGt2njBMR0/D8/UBkg
7KocRtYYxwfNSYwrvXz5sIV6awLCjv6+ou57T5u2OstMykfCxJWIHic9/X1Z2srMCiJqNVcc+aCt
ScMZ5+3h76em6iBblK2xGmlTkwRatmdhBiTVmIp6JfHH9b3EjZ54wWjdqX0eTkHYEvKl9o3sW/Q0
iV1/6n3yiLD1fosh2KZTijtNQxvuCJvdJCnx5KIFQMxqrsiR038MVnfGvbgAxubXgTOFugh8kuzO
sSmQDbpTxtma2XMJe52xJEZ7AngZRwxu/YJ8Ilj3FWbtHqvbS2Kb6QrCtoYig5+qCFOWXsP5w9J0
8ULccY/vENzq309je3glrri6dENCHEox9iuU5e5Gb/DMdHFYP0eq/dlNdv6F5pLgk8l5Zkznbgyi
E/73B1icU58j4FV4sP+/v6Gf/0SQ49r9vw/Qzdx5/p/nwGL233P4fw/4ew7/6wP+nmQwpsX/PMnW
LAhiT+ycLo7brtUBxwEhLs1TpKrZ3dAef1/8/eNYkpTZgV7P35cIXtNTZ/X/PQK0aPPUF1SeedwY
h79HKFmhbJ2A7os6/8b//i/EtqCOJYcTvqVJ2jrgGuT82QjkF559bbLQ//ttf4+I4x7zWTcY279H
iEAJj67hfv/98O+fSfNei0pnKtNxaQrpdofWRnONBoQmUIfpBnP9Ro8psFy9xY85lRnZ0s60secv
jWkY950x0I8J7eDJa6Lgyex8y5n1/sheD1gmkdDlJsfrrBzoYXTatkzy2VDXiZVHak7T988O/qG1
ltB3VNL6ufbaJwgaWz1S/qkyeOnzqUUzgdHU/EFgOa7LscWQcmul+w5CveS4gfGcTMVFauafituc
imh6b0NHxZ0UIsjkTlxMZtWB5aLmB6DGVPw6OuApaq9+yACUQ4ZiA038vSlxa+Shw6Yf5v2hiCPf
qvtqlZLLSac8yLauxnvaEogxBnTiYIKjvO0azrTpi+EVmEJChBZtE1+7qfMhhgGIgT3hGPKzltad
QQ1hLxMh912m7mJ2mTRmYMk3ZURQadgN4dYVrrNxsxJyskoTOsN4YqAh2E1WvhsgHmM8LzbIRtnz
zJxseuxWKGaxmyNx3HEnn+Eg/qhmN6wkXnWO+Rs5UaRyMiEZiTXCbckkcQT00LLqtXNLw3ufZc75
7yuHDJYDLnx34TAwAYz9Eypp8iEx9mUByWKK66tF71uc/fK2f0fZTTup4XNW/kVzZShQNzCt4RLC
VEdfO82PjcCyjpIY3g6xfIngk1VVJFmArTikix6KIHkOgytxRebqTUMVa4VJcJ/SW1euC7X+oZBG
yTIzC+NfdUpfAqt8r+IViQBy2fS7Pg8jMgSmgKpu+KU43OaDfFgezsfEZOxAB1HgAl5UNf2Kgqa4
jnBhQXKB8AH6G1vONB4+vslB6YpspHVDHdw8LrhkzD7TJL22aQ8yHmEGbogF7BxCpAV0OOCDiLoF
4X3B1KBTFVhS4O1WtkadZQMXKxNo34bzoqZMZ4fZcxGH8IYUi7deJ07W++K2AXqE48pC2MmJYTR3
bT0Cb2T/6rxfCpRgJd5hGBIrVHf/pnk2DfG+4GWXBzgUJlsfx5qWdDU/rSvgUK17sLyJhMjJWbZ2
i18cztwald0J/wYu9AhwYT/UN5mEF5q8zGlLCHNVx6wlhxyDlZ77CFQpqh25Rm0gIB+AHKsTeuJK
Hm21sH93SqqHoBj3eUyEoUaTOsTbKedBRu0oq5YD44rhSbAISS1HnYezTKBfnchRpZR5jqJqVWG5
GZI0WpeuzbSFEG/EWQyZ8OggPy19JDq0PUxyiur6wsiYdLUKcYeWfFViOXlY59xJPJC1zHAJnAPW
Pifm69iSftkmqXXDYgkdipxXCEh1hH9EqhKTDB91lw3PpCTZC6jcGzKVNro7VnS96GLUCZH1Bjmm
KrxVR0MQVvV4ZAba8k+Vd+6nNF2VIMOZULj7oJiROYILpomcm0n9AHgq2BtK0GCmE+7Ck9rK9ZI7
eYasj+A4F66Ss2HzouI20ZepUuNxcL3PTrofhVHhZJQutC/SCDe1Ux7twUlWhtOSIOJm/8aB4Q4B
WOmmsCxCX5heNAk8oVpyRBva/NgS6rcY9OaqanW2xADaLxSrQxNDz6yrD5kYSA2H85Y043iTI8B9
vbF8CdGNg0QSrAru1VXCtTBZmc/UbA+vAH5CSN2slgQl2mTONDaiBKN+h1pAgHlSbEzJ6WwwvatQ
tK1lxCdHpe85hrOhs5xR9+TVipTgqqbLn5rZwaTlfcycQ/8xc7aNaNCxv3K/SYu4CCty803ryh1A
kw71ugFj0qOTl+LjghjpsWj+yzFPEJE7HYMSNUtMYO4iJFxp0eAhEDjc7HBZwyKlwYZYLLJ5SNkx
/dCddalWi0k2vFyOoX7W2FcKuJkXIF9ltRdYwEnFPRRafCYkpvYHAfYfe+WIl8BZmrALF8mTrEYi
6ZThI8BMK0tcLRq2StcoBiYBwH7tiE+/lzTKFWiy0IeM/piMc9rrjEmt1j1M0chhaSE03FvS0Mhc
8xtT2q96lB07XT4xiyXCeRo5ZEd3ayrB9OjaSRAmWOpes3AHazi7nnOlPxGfPdq83pmeTXpwe1gs
2Yg6i7DgKKQj7eAIZWdxCXt1WH+zS9iB7ijw5vtY7V+bTPwaITRymy01jsNVrhG8LAyCTUSrHMFA
vSoBeS2Vneh+Rl4ve9DkQzu45UP/jkGSJR4rg+HAhLHHt8naWQWoEc071EzatnooP4Kpwkqa/gSF
cJcRbZjquwgEvuDqX5B9EaxHg01a0D6NYSsM3Irj0HwbmVhJYMYaSausRiOajwFXiWZaO1cn2kJX
aJnn/Z22v9yKzomXRQChbGlrfY+xx9V3XujIu4Ji68raht8gjfLlLH9eazmy1v++VtPpoyKBgDMa
D9YnjY6q6x7/+1XDHD0pdCFhQfPTvz831ug4wjRlbMm3BoPwKYYOX/38VP6+5fXgpmgXQnn9+4ua
ivxtyLXr30McDE9/3LVF9vdsG4c0Nmukt/T3241YG2+6XLBtuKT1chFZYR6tQwQlowtOSiT2d+HI
7yrwnuIsvSaoabwREsH43bhEiqKtjRahwu0ZGs7eY0q9aLF0L0rVBI8Qe8Qm5DrjuzC0lq0DbqBI
X4Mifg9tUSwH1cb4pC7TPv1IbOeIy4aoylz5h3RcLqe89FFEpz5q6uSQwMUEYp5dWhsIfpHhXkVx
EA53zhh+YO+YgCT4VCGuJnCKiWrT2TD91kG/Ac6sfKkAm5rQuR+mgrTPsu2ba6zVtvw20EkXlYX/
Tc3fqhLlSdLesdI/e6n76MZcJa0xfB+g2UmR7SPTXoaTRxhVAiSLzJGW7JSlJfrPtnmFmE8vjerL
kDs5Wdai0Wa9lIIUVU3tXWjEOwKF4D0VAQVzPxBsbeJtxdQ1Fvia5/8gdTJZeyozQlth8FA3mGwZ
HkRa+h4ip6Wjx/tmgMTzAtzObmehPXWYFzYxMq9pXc4USrdy7zTjP/RGf3WRCCxBBq6aQSe2p6u/
zE4c3VB8AzRiYFCIjynI6qVZuHSH++C548Ebj+aznaGY1O0XcD5tTcZHMyXXZnLMJ4cJhN90Ouf7
OFuVQ1xvukI+Ksv9p1iUifxfzkoFkBsllri0YfpPUTzUGJ74jIue6PIyDmjdacfUMLptoHKqsMKn
oGDoKgrtI8ks7jpJvRi4lbHAXj6uTQxu+AnGJfQNia48IXhieq8G5TvoyY5wVLK67MDNl9Ys5Cqx
yM8yEFJII4a1TmS+oyGUXB0jUycdHSO9Nc9LnI1i1EdnHkZlhKEJzGGruTsahSgh4Q6/d2zLNHLk
oh4wSZO+RqSNR+Rrj3u8g4eAOw0Mq2XnlClMGICwkTtu41QKR61fG2oF4SYgU4lZNy7E+MLF7Cz4
DaovDwZtwVXMGhTnc6+3/3DxggFvSp87TUzIeotnE0IOSnj25Yx4hoT2uMCZnqvBayIaomYV69XW
ixsdIVhxbFOrNrIO1slqq7vVVADCuhm1Gt9oVh4mI30U+qap0ExWOSAALdtMQwb7ycuOnd58Yk+o
r0rfrzvDKk5BOC1yJ22ugRyrOxVMYtkx8X20fmF5X2Uclkfq3iOt3bU0FOfiWASBIvLIuPgB6o3e
sOxM8zfhPHVzaAjhT74UBdyWib8CHXWr9OWPa5utP/aTOe/S6bPLKt/YS1UIKur6SS+S6UBA5CPj
oOFBUlw6IepCI+Hy0yB2y7CCy+LiTfBGrOWEMalIn8O0Yi5P0nbG0WRnihtZIMp6GEFT9Yr30lfO
F4DWL6JMy4PlYv1o+tlDzth0F+IbuZoaqGLPLklYSyKCwBnrrnPdrU/sqLuySd/KCQdgFSrr3KIV
GY/ypgwDemUre2bskZ4tV6mfGUiziQDmI7lwNJeyrs1N2py0NHskYhRbOIN+3pyC2PVurVEAKXOH
4iCM4FPhCLcJKwdLos4Qg5WQvQqVIywnJE2ZreFThCTTgQVYt4G1ZA0y5p716KepZvuVVNnesxpV
blgziAndS4khYFMifuJIEJTnPP0UXVJi3jCSbWUF+lUbrU98dzGjj6LbVn3+kdKTJkaCOz9LBprx
0JEdYREO3efinLJAlJJ1RpiqAgMya57jrGAtY9+B4QagjcJziehs4oOo7G2VjgfCtEyES7Hp99YL
81MaA0n6XnUmGuC/f/AarbWuuTm0jZYiG0rfEkL180HkeN85TyEe2/UeJ9q21sJtju12aXucRJMZ
wWVD+fGsAqwfnWn0yCNRmtC8LEHG0jAo6RKfIscw7O6hU949Qth9BNoDTcszmR8HvUBdz8kxlgwN
3IGtw7DLB4kkCfmWk7fQnY7jrO1yOc3+1oJMAH1Md22rpSTVd4iuIh6K1umXMpgTiIWOrpf0fiPv
NlmgyECbAERhdMzekx7sejjluiDGWJQX5MbFvdaQOOshh5seRm4Hlw0HrMthSxbEaNoyZHZkN6h1
xorbwxQoZ73TFCewXcGELQ05HfTBsJfw+llDrHTT6emEmSLBRuxEIHF+jNzuj50Qr3HuWCs8H69k
sp+msN9nnsYIMbNVdFvMQaxguHiN86hZgfwiV7y3AbsSkRiABKpGVj6A+pUOBOZVHVQi01R1phHp
28FCHzbklHMc2LhuYwDmqW1P2KHoZIfqKzBopkOBGR1Lr/yYBxe3gaLlkrXYrrS0OmMgzO82MMiV
LAzUT9l4aaTXPNe2AXfkXaJdeS0BOjLJRI1FVpjjp2HSI90kxtUSivDhBSKUD0JQZx6W8tYpvwMw
v7QrsLhjDF6ZzwaebQQyOeNUsEBmQbxrOsrhLQCJAxRvIuOxso/TilO9wRtiOI8mLbKN6VGTx318
jY0CcKTRsfaXHMc5CzYHDfFIOTyNCiAwTGLKyk1HcKgsK5OF20yIkOI6DQmjrwpO4pnd+4yTXiAI
65ciyRiCavmL1rdoihz7Xzi0cH+xPvcVHQcZzx6PqXyLNdJTmqE+DRE37+CqKhJzgPuJRPiDttBU
GPN5abjWPIJGwxpeBuOfdOXh2Nn0Tf9Fi+IapNpwp1KeSSdA/fHN/8DiFkurrgNykRhz6RaJ6WkY
7Htik2Q2rBoj4FXNPL2iAFZaZE60yY3gIg31lxjaxreNqdnYbvoNdQ6KBLDPJuQO2ruYejhlAqnS
nO7VSUeY87lj7/XB7Zds9APxXYqyL6fkWSuGmLpMO0KmpAkEmQGUqrI3UtgCTWI2oIsyJtw9C3+A
9gmCZFQfzWK65UqqvhBJz1SxsYD25Zxg2va31yPfsCzgSQPenI72+SkwvQeYPVqOrxOF5a7poPS2
eXLR62oLC5cBtU20iEFPXKnG6AUZIi3IwPrHA6n7kWvlg6osCDc1V7B4cUczeYabuBd9AL+dNpdL
UvdG6UbmwBy2LqxjAchnV+ydHBOyk19UeiEE/rFp4RvDGBAEMGF6Nb+rjJ0ijO77HmM8VcYjktCf
AHMCuy40WBDinw1Jw2tpF1nnsYDQHbnTzk1VsL9C3Gt3djcqyiFXpurUWgypnHh8WJ0kRDAqA2pV
bssoNx2k8sqVD/Snhc2/Lwu0XhHNm7pLEDGhv1xYJTmcE9Bnx21cCsnyONWO4zvKa6RY4S0gWbjk
FJJSklkGF3oObV3nD/mGQljxaCAumzRw0Y5QroD3KSInBILZ/EJkjU+LAz5AYHist3boSBDKA7hP
Te6zhf5izv/qhCMewhx+x163T4ZKnGCcHowgMd+8ktmNkpU+2SvmNYnqxziWd/BGzlJQ2HlDZW7J
g9JXLkQhuLbtc6172sJpLftZFtqTm+PYnk8rkCqhEqVjs7azMHmNRHZ27SZCznpV+BQWzTBGp3TQ
eHkkw3HRxnujLt8Rn1vXTIvOQk95oyZw0BSxoNPkrems6ZrBwpwtlfYq1JRyCUhQPwYU8Yuk789u
Fb+Y6KAvRmNOL3ruLhpiTdEVefqTWsW/WedaH5BmflFvxFBYmV/RLAD8q55D1bPfliAtjrHd7lzh
yY0xetaBc52PYQh8r864CvzxItJcpuBzXdoZ7dUIq1/Trk4iHylPK7feScZMnokQpjILCtKof2u0
+lROSKBbArB2mmvpS/buapWUDHCqBLZMiO/BrcmmsJglWc5obYBGhvdsovOJly5eYxa6DMgSEAwO
d9UkSHoR62lxbVuVHlAroD+XLdIJ2yXG2xhQtveat7CqcG/EilymQtkaAmw2O0qyQR7LMVFPvuOJ
6O5Eca/efDiRqh2t0nQwAMrl8hBDcvKligMzHNS9pwd3TYrx0KoAZgztJDva1brl7GFxJvCDnW6t
wrVa5GLSFmAIGVs0SndIdLrHmkM59d7x9m34aDk3NzLeN33xajo9umvD9eXU1b7hjWvUZ/Ic572y
0WqtgglDYTy5ebjJVfbAMURSS7AD2C5YiT7tSMQ5ISkzodYeQ5C1ZNKBdcK9+zRZhjxaXOD3HJ5f
YNlLIyvzEx0iwj2jfvJNXC9AP+x4094bI8+OZhtUR0wN1dHxphAPHzUS8Xr54b9/woFTgmLPHET6
bPWqrjNsHWVW/PdzJJjQ9MbsNaiQSvYMAJc6WJqDQyAwJAwsSKRrg2mmGEBf55gHzrvOxkbssJc1
fUETqbmvum5IwoQJkxQTD7/FFr7U8/AomwlmS0iYbjhIoS0rTlr7nnYB4cz1jPiM6DelCKsPppJV
K8JEKlgDZbcSgjYaN4G1HxNb9ycP0V3fdRJYQib3f7/GSNvGH8UAAWQi4jlVnM00Yh8MuUcGIWGC
zLNm4sE87uykubci3qLPf2+NSFnBl0bjSxxrV5+sQRbvoNB+qOMpqPNDHUXvSWE8s9F6VCgaYge0
isuGHW1ZpfmuMb/cmNyksSqek1z7wHO5aWJvJFNM/TKAChBfzAchDnrEtqyV8ccQKOdiTG+5tLKl
acx5FIJPWB3s1SCQV3Qm2JDxl6u1peqGrBASvpO/cHzZdjXP0Cm/QpsXorXe51h3t5TPH8dmD11Q
KUjr9ujDYXcx4wDZT5Aee8P8HUvS3ONIP5MNXWxLjBFpLG6F1e0UDSMiFfmyy7OvxOmZw8MKRJfU
0JSLMNvgcWnLaYX4hMRzCRNCARLaeyXtq/ym86QtcUcY8FwZz4A3cddGLZ7s2Lr1CUhEDTks0Qiz
IX1YeEWLuw88uOMiOx/lhqrnyzM95H8eo5jJBmWdzy7RmUo31dpT0EFz0wJtMSrqxRyLf5UFzMWY
wSFkwIUJwXkNLoBSiPNgxO0mEWW8clRYaZ5xaUqUuxK5XWqhowZyuLRVJEIyMbWtoTe3DFoNllmH
8w/5k/aty2Agp4TyUREwQ6kTbnJXwwXTfuC1YCXSyx8Ro1JahLjx+Xzn6ZE+6z+6ZN2Hw7bCRrlS
EC6ZaLgWdE9KCEAvegfbxUnXPbptUo3t+6wsWqL4TzdIbQ9uQPx0rhGzDClqWZv9C4LTjebpLyPF
3sr0LhIY9Dbt4kfBXAF12iVK4+em7mKfsv4kxuqmdgz0SgMRo8ETK2bmMq20p9DUOB2bcwhTbkJj
4q0osshYIYh+U6iNXQQViYkMxdS+3Enf1KFywze9dhz4SmbwcB3PWjWubDAU21dkSzHJUkq7VMLU
zwsa81X5SM3xSOZle6Ivrm0G7TOZpmeIyNuydL5Ck1Ir7dKNZdWmb+fOV0nuA/CNaGcEeu3DY2Ns
aqjbNOs/s4RCj3WYAsw9h2mG7qVbUDugZ+caXSQAXmvTZHFW4qfMotwgdLTWzZ0ZwknmoAYnmZ12
YTOtKom1Jf9YYYCjluT74hM/pHSmMZTIp5ESiAqDhTAA3LkcRgeUWH1OFcNcjijhREe/f7KGe+y0
TzZGaFfPHkIpTllv3V0LnjK7HJzOJmE1jjiCWlRfgzAvWcWNoZuo1Ts5K0L1FyXzgJ0j/WbZIM/D
feutFKBiDo/B0FUoqJr9hER772r2a92bqOwj/AfdAU47CUQNWYWt8qKMNGrsDCN1re7skQ6yyK+J
Hb8rpuquE6d5MLRcorN/yYqI5M8WKuzopRrTAWvEQyP+afTzlAEBu8fhlGkK+kjjS0m6mmoe9LOd
9C+gIlKms0O4aEjuOUBvO1dZsw4wDCvduUvDYcG5u1wIxckZGU9PCYBRvFzVKu6ZBymcNhUNPWfX
9Yh2Wmwpoin8TCuK2QRPOVWpGJsaZn7Kj46MvxmC/fweU3JBKiwQ1PVKQBgAvrfSSc5SjVeBh4Uv
GABZNMk6GsLHNHXxAcn2MrU5uzoDB2Wa5XDJtfc8wYlkofDGXdw+g/HvjP4gVBvbhnKWkuoagk5B
IhFOevss6uSpGZlvuw5LWqhdbRf5kUrqblhqsNwY2Ub1+I8eSH9J89pYMxXQVrqZbeNRyU9ZY2xA
Sb2y3+96WrMeU+aFWvMJaw9Mre9lmO6MAj4ZmWFb8r1YEoNmW04cvtG5miYqQkVxvgh35QMYbmSr
gPEl5dRN6l8viL51tdhYAXg9jzC6jBzeavKea1W7eIIcdsKULUtee0V56QSKdRQaPhmH09sIA92H
n4QN2sy+2eFRyNPI0gkBKrZG0e7gOFhbVSj47dBdOu4pRBjGJXrC9cwYZsShE7jGCaDcrouVU1Ym
jzAijMFsDiiIXzrirsr0xCVjL9sJ0z6JSN6SiTPBK3HNaDbBLpZ1ey0edl2rL3QTu5Kt4eMPce3F
JXYJd8Ckr+Dl7/GwogzRdK71uOBTs9O7ka66iXcZUVmsUJeJBoeRpO6bjwA1LY04OHFU+vAqjuNy
Iht7jO8xYbUL6bqnCUJepKcfwDL+5Yp4ayE2VLbxBo4CZ5VxFFKQvtHRI+2yi6ogf7MqHdK/S8cS
iRDMT6KlWvUh0TAR03nCunZuioDAkYwApGQbCHkUQ7kz56FKJLeFoWyhi109vfnI2w9cbts2Eg+r
Du+xbv+AwnwhJc0kFpOlmcX+7jgIcHuDnn7gjq8Wky4kaoMZQPjieQxa+K2MxW+qKS8WkEq10B/a
SOiChKO6DFZ9gfG7fKotztqueUL7/uFm7SHNmKZY3b6FKEDH/qJ17wECnAnO9wIYGY2fYq+bZNUy
xeF40aVng1RItOr0Tgum+XZZX2p7ANT5VYYJ2I9ae6n1EbzclDLUU49twUPnDpoU8XPfpmRzo2Yx
TJ7USNLG2qAST4g0kGb+CGnAL0cReL6CfnToZxkkV+jYRwykAj9rvdN8G4eJdnSC/pBk4zokpZEL
5xuq627sZtUuQZ3s65ZPi9u3qNLVyHwNUdlDilm3RJ0u2FdORqTR9NDxcqjB9NqCBMGvRkw5J6xF
pb4nsjkkGvJ16ClFaREYo8Z3W3X8CRlIUHKdTkl4d0K/oomi2NE/+uIkb3nOr4xPucJ4WKT6XBAp
76oAvS6wOS30Se5MT9t27MCQU/AiVF5T+n15jUaDEV17HyfrBRHwt4y6fTyn9EH+ug1cckNT71od
kFBY3FnPet+xIgRxofMOCHeDI4fYUccs/FFTboQTPGWt+UPu6kfRF2hIItrXCcO2Pu1OtTB8U53u
DJvVhts6inDB6G107mAaehInvhCLnpJtiSzzqIAQjweIXeGog3A3PhteGg1bwmnDnqgCK7iynSyV
ipSkoNtMiMUZKxBlOHLzNNKWGOqpvVIQCmxyGBImot6IEbZLPP5jcPMk3OucKJNQQSczwbLZ5BSs
lEfmEqEN/R58LFnH5U2IEM1yoM4tGqoRBWOobcZu8qVssrU3FWj9Ebw6Py67kKan9r4qWaw5PZvr
B47q4qTM5aiXfpdpxRAws+B5XEnTWiYWc9PYO5c5eA8kh/GaliEJHEgFWS50ZFqCLXdtx0zmCdNe
ND2aQBpux6mVH8SeNnOtpDWgw0ZSxYTomsV8P3SW+2vw22b94gyYYyxPCkjBYFRfWUYwHGWaQre3
Q9iqYAGjwXtLL4SXuwvsqd+tUn2UiIm5aLdZlAFwMJW3cULoYg/c/5b2OsTpGe3Gd+hBptN1XKRQ
EccRo6fisYBTsNKxND7zwCF2JlO3kwA2YOo1SjHmU0SEqSt3cAk2/u5bkwYl9GNjyNgGrm7a/E4K
aBiHlciCbNzj/ehbjRa3gWkeJE+dxHAjcuxuKuavfATW0uJ89gelfB4k03bdpYLok5GKj+vM7ZKD
1N2PNquAYRBMHzk/QaQ96V74SzeRSWlxib38txTRQwThGZMd1kIa6TWitM1oThB6q4krNVn0uWrt
VZzfahNO+5LlZNk1GOCssehvpq5PvmOWGmFLaeorozKuqiBjFIbCxOxVqP6k90nP3pV1T4KBzDmw
1/HBykpc27W4SMkb0HH10RdZlDFutEZeFJhdC+lNby3SUU5DGc1Dl5nQ+BaU/Rr7ziVRvbdOS/dE
MkwI8RNrY1S/SWBdaOuJXcAhhMbYuo/UR0agc5u+uLpzj+iCspNN124YD31srtrC+zQhmXThcAhj
Ku7OdC5WjRlIj9E+leFjFPo8Ijvm0XFUaIbSOzqOLAxZM1yjqbpUbe9jlHvtQukTzriT5EQ48a/Q
kpeOMM8V+M4NhTMSP++XbXptxKwMtVFNiyTRFOhhhLN59T+gI1yYCpxcBu2VhPiHKmnH1PrUeQrj
C2SGaRtsAwb5wnRXaiu0Q1axigQV3VuUdbT8FVusywD7fuGOi2AAa+CQ/z44uCFLPfdWAq+Wb036
Uk8DGtvx4EL1DHBq010iw/DY2fZPZNI1dLWVLO907urf0sLzPI0n2WsK5hWV125xbefOiVIVBZZD
JIEJ0yIvvjVVh52Bf4S21yiBetoR/ZZQf1aSuNkHBNSuKr2At+My95hDCXwZAdTJm6de9kz9SEXk
8KU9aV7hO9pusom6Zo74ViQUgUkPXGKKIzzL9R4l5UtWH6WWr9M2hSVF3OEGbWfqy3iGYyIPKs35
2GgHqwhUMIlP8snq1A+DAeCSHogH7b0cAVWitSZnZu+2n3bG6a70hivqxWqT0QCkgZite/4cx8KW
czQcI3LI4Q6V+iIvohcV3/NyygY0W2R91NbDEKzKLickwt/yZZ6Wb6HNbKKnk8Z01Dq2mk0cMZV7
X5v3vm8m/jZVZpYFX54OUsRLnVu15I1xd+Xcko7FsZ+mjWbSrcWA82l0+rOdGhctNtLZTXRzBjq7
NuibMAcGjQZqrVcEEMp8S3qitgtJp91YZvGPQKmZCP2loecjFAA3n9qRdzSiWWww9m+LIoa4phhP
4eipy5lpooa9twTSBC01tvtN7xhQmJjtCla5aErkJkRfpyUmxIP/w92ZLLeuZN35Vf7wHDcSTaIZ
eEKCYKee6icItej7Pp/eH06VXXUdYYdr6sFVHF1JlEgCmTv3XutbgEypUgP6Eu8mlhK7Uec+t690
R67LPMXTLPqfGYmycsrvtq+Ptk4iLiDrm7GWd5yurjUPFOXQe7shanwCzq+iVvf1iTWMwfvRIKFW
C10HYoeDNPQ1lNltvEZCms9lYr+qRFd7Ao27feNyhLM+lb2K5+IUBW3NSbu/eJH5VNLfJUBPvTtG
fjSEDrk6TLq3TFLmml7eI5Gyk53bldmeFxQZlmjfIs0s94WdhZh1+V4niggMIDHa7TL7ClnxOrwz
7dcGCnypsX8LZt6h0iDjR81bnpySyYl2PI3XfGysG9KFboinGd6N2WJoPw3myTb5WUCH8VlG4j1F
Gg/yymhP09y0W1FZ3pWLMgRsafIQd30QtzyxfjCSe7eyvz0X1hKBBk3xVJbaQxyZJWUbOa156Kzj
8g0IktNs9i/KJUiVKd7BiixoeiB8dc2L9zADWDdng7lv3cpz4xAvGVmrUGIsLj15V0Hc1cDp2+zQ
pnela9h+rCEZDV3bF8hRSdsm+7CdVsAQCxZSWTlPe20hFiEvoq2m0KWRzYVTNKr8EJ9+1y77EIK+
rCvzooSNlrd0GgKCXCcga+fB9vKHllzgKe8P6CrWRHLrE/lT58epRitkYhlHZkYfVHPuzY5mubVe
QtWtW4cd1n/8QdqcgsSCl41z6GG0DWbEqAggQRE7ZSQdlV/2jpGUoI4153y0Ho2OhceIwIq7/fia
qYcybhGsSeGX8gIo5V4kfANTy3Abat6OSvma7EH7MAGoskMiDe35k2Z54cezuLWj66KjPTFSGuQU
6Y6wk8Ck3ah3KYjggWQpmB7Wtm81n5RFZuDq0toVMJGUwpDFj9BmQiKdo+pL5HnpU6+XX7Kxj17K
WaQQ3rTLlO/B102y8rYp4geHSu4chw/h6BQHo44ORtHemrn9TDbimsWuEz+0BuB11UHreQwG1aNP
YufVJKaTHLmL28ny505jAVeknOBLY6oPla132w5et/aURDokWhOpg60biG7fwrkOg7bM3718skEp
RFun5ggmRHNKCI070I0Ztoci4thaMNSPRiQ7M/JaANjVVhkFO25mEvYxID9gSkPYtHl0Bb3UojDv
U8yyGOLxn8TNxPWRmU89CMZNplcZ3If0BlWbcdIL8YoE3d6RLOkRYNTjgGyTAg+RXbwWsvQ2yNPo
HJekAxqsr6ZJWJ1iZTyNmt2cCtgD3DnEELBEmaeFQByKo5rxRuoZwF8WtRNDal6ArOPbQdyqGe/p
3F6D1lFk4TVPw2TGv7YTfXAqyl4ZYBPCMt/jqT+Hafy11PU7OJMSQQouQtHn+cHW6UCQo7iZExQa
I/psG7oQVlntR5J9usWBSmYroSCpJM9hmtY0B6MiiaaKtjGciCcBzRUL4o+gDrinZQ5dIoE2kC93
beG9qnb4peGKIVVzuhMCGg5wTKoWv0fFxBzZ28Lf7U9/Ptgc47z8nM+v0Maac8X6YRWoH1dxBcPA
rN5hNXLoEsLS7bhxQX5RA+pmd1q0gQ9N1J/+fPqvDwBjv1ssG7t//S+xftuf72UITBCEIXAelBIB
7CTPf/6FIjY7xAaHlqIkzi6fonjH/PCLtq86FaLvCoppZzlFTa9OEJTUqZzaF94bQnfXzxIFyAZo
CqXmDKQgNYidxCFjMmMK3IYaeUhleD2MyxG2dnigFUunJLHuEnIdtnBTmLkm43dsnKd+5l63CQPP
AUE4w30uu4e5HyOMoTo3Y7YcyA55RZcLCeaHCjE89EaYBckKhEe2gYOz5YhT2R9a9YTblPQkFN4U
a2n4whgGwVtTefuY3rHfpgjjOJFIR3rHmbqIBWQ8CS/mvJa0aRCZKYtCZFooV69FMTpPwE53KdqH
90Sz+BcO82M5uMOLwDvCXoPgANFA3h5KSyctroAp2o4lTTSnvtFST7t0NGwIQEEtHBZZ/J6yJdNl
npY7tzTsYEnxeWgSi5XXLvF7aIaE2SDDs20IBli7dzUPdrRoytI0dY6eMx80gUS4ifIfmH7QH7Pm
2XA0QEsd3fXGwsCVhXT4Kt18tZp4ORrl+E3qAbdnxDAxb9p8NxBk4AyiIhMHkGwYCftmsmi7Dslk
vIc5KrwojYY7yV1wA04fyb4G1gM+RrOf10NzZrv5Pd3I8bpY2CX//Jhmxt9OaSKxWmp3I+2l2qE9
0//xxd6uX8e4wh/j2bC/Evicdm3UN7ka4AZ80D9CiJmDTgUKtXdivA6kVVEho/kcs1wEcbwOJSBI
sDwQihtD1TaM7kJMAmTveIcj3gIXO96mxhy/2JNFSZoR/lqGNt7EMMWX7YS3siCAkgBmP13xmkkL
K64HzrHp6ZIbEVvMPCcTTQD543Tm7cAtgdyE3otzNaI0OdsJHBlr4swp+uEjpkUed1UMLFHscqoG
pFNrGxVzYcjU00nr8fznX//6YFTDE36POpC1BMSvxish5SkmDCCdzDPwc65jXtMrs9VIIMjBwqPH
wDDomEw843ZXLkgPLfenCAnM7ZXN+sJYRlnrMMcgBUYUrBJE++EpQM3LORZD8LQGrZo4NvBdtGLH
LTPPPj2zPZzG+pb41csSj9+ZwUKvD7SDyQhDrG2hh3T9MGQmEXGCYXGmtO5RrEyEAKtiPDHHB15V
jojKhX5geWWhWlGFzTg8snHCRAWbkkRRiJy1ObnGuPCu2uJFEhsXNDEyNhch54lSrPVzt/MYlNTT
yfQieA0wFYhYccPrqmCQNRTJg/AEeBzSa5Lqm10Ksv08HMzG0y9TN1unRToE3kdtIFC/HcWQN8dI
e2GwsZeecRdndkvpCrgv4kCO2HqHwXPYWYP31RR0dhSjES4ocJkC3ItarRx41zYVJ0mZvgvT+9Zq
5QZDeXKH+NrVDOekLxiexCJ/SLu57ZJhb6/5NyMVsjvopCNqBQlWiTxiyEQdVo67yYsf09KZr+1J
LU+kOJNAbfqGPV2iZM737UBDOKedVuZLeUD9JfZFMr8noQrPtFuag5chyVomeSriaPD7VeJBkN65
7JhdEoB01pNkO0kY14TyZARWt6ETJLF8q2LxNuUI51I0flUXhkFYpgJnCx8g3lhQOgZ32+lsOoRq
LmF6pJEZ+RZjjpMJ62AjNEUEktPcqYaFWRvwcaG6KbeArMdNqTKGocS/SZP431iSwYOd9Mupueho
zQGPuP7/mv+uu/83/vvmo/38+K66f+e/rz/xD/67Jr2/LGxyiE505DeOLrz/CYBfv2RLJPuudIVp
GIb9bwR48y+T+SpHQuFZtrAsfqpDsQ0BXjf/Wj93PcnPObZly/+EAM+j/g0AL7l1pMd/luEYeAx0
6fwdAG9rNoQKAbB7rDwGLR9j5R7gFh4G5gUCvHcOtmrD3OZPpBNO4RYXLezGPYSaz0pHCYB14qus
HQb4jnEo+pb9d2NaxRAMqoB9UrlBbehf83xmXEFn2q5ua/kcFfYPnQWE3EjQ6gWlWB//ZFK8otxi
9k4zlShIii/6SdGT2yyB1s8cePDM59puiUDmdiBaGvNaI8Sjh9yqL9AJwNoMmGkWa95yOMQUQk8R
+2YRRYy/XwhU2hE4E2C52ooCSWRM1kac+6DXtmNy1J3cR3h/pxjPM7INpiynfwQtJxQ7RdY9BDV0
KkjHcyfQgW+gs5i2ddQcdfEwzg8VI93N4gxXxLFv8y7bJQPfZ2RvGpOjVDvLqrhx0G/jetvLmj/W
tQNLd4La8nxTeLQeMtzZyJjHcBeZxFYgG2GAduFzZsVO0Kf2Lhf09OJr5TFNn52XjKA+3Qs/myrn
7RDA3pxdS1crv61N/Wdxh1cLn2Y2udQHDOfj7L4Z36GqbHIXEiMZ3kwadzZfTnOGC03RvVkMZTuL
g1+SreOg3CIFtdTX2T5QIQBazm/aJUebphvKv6uq1jHiRqfEQNZUoIAGQVCJuyhcAqO1TkyitoBq
N85YXdZn6lpfmsoPBfTfPMaXqMU7bHmBZYYnHceF0xY3jUsgRb8wha1pA0uQXA3i4crS31JkCX3T
P63PeSjtF6KAAw9N8KCpB9PqdvBUbHvYi3EOILMHgnzzsu45/4D31Y/G2A+cSudzE9o6HYb0VJbo
VZfs3IzqFq4rEvz0uRqWux59cGWEB3w/DwCPdjrXjofukTSUZwik2AmCQixbnUXVTecAvfXeFkyr
4AMgGHHlhZC40wz8SdoXyYVWazeICLpo2IxEy3YoqK1e7ieNEJK6us5V+N7MGkHfDxi7SfoRtzOe
ABf95FyAvIvyc1cQZKp3tzbSIifs/PXyXH+HRYy5m3sYMHuaxdwUle43KzBBgAloj+vvNuLPGrUZ
ewZgu60GmbAYdZ9zIaWiddLqkDH/vK3oIk5A5qfysVbjPuVJhxGJ7W5+q2CvxGlyjpd7SQCTuV5N
6I0TffSttDhYjh2E1AZ2yfukulNbVNcD+nACwsF698l9azCxb5PwHSsk6Xjeful/RV5dKk9cRSVo
dKKM4eic2rgOevm2mLo/QGhYuQcxHZiSrhD3lhZjrScewQZsklUXncn5mvCY29e2xS1rUhCfFie+
t8r5F2X5weNV0yGucFQ9ZyrdFH1McIy9H+ocksx4UDmhFAPVoKjfx+ib8+V94uSHHpHVqr1v4elb
nnFyE2zGay5KmZ8XAOSb/3wTPOwedn9iU76qf8ak/D005f+YkkIWyb9+5PoSPP7vj7Jmsfyv7yB7
5Z/ZLGt6yd8+IcqMJJP74addHn66Ie///AHRT7V+5//rF/+Zh/K41OShfFVAWtdHi5Kq/PdN0WDn
ISWGP+yfD/+3GBWMSWXy8V8f5fd/HX5a9RNVY1L+LVRl/fl/bKo6GydgPukS+yYs6Xpst9NP17M5
yr8ctlnLk8A69H/sm2VFHOl//2+W/MvgLKg7ArUMm61kt/3nlmoZf0luH9Ph8Ty8T57+n2ypBo7G
v+2pjkGvQ8fbaeqGJwjRkcbf91THWPIZSynaGBQK96L4DZOhvgd48UQqUnkIy+Y1MhsVNDYkujrP
T0wgp4cRid+1CGWQ0CInvaPzzgPNy83AvOGATwdpD7leahCE41WcUxazvfIWrFmWQ+aSJ2l8eWaD
YYrOCvHNAidL8gNtZBMvQj5Ms0X6hkmwRmy0tzHmmKh2q2csqV+tx9zYxuo/Vrd6v8hL3rafDXOT
bbLQX8ryu6TLxgtLvR7Q3KHjUrYB48Xx2epjjuDVXGxxg1EJT/Xd3FTYp1L0DHh0wquaGTTz8H4z
p2K82DHwHQmheTcvFVugOxwb0qtOeHxo/NTDUdIqRRZYnmddX24LL/mBWrfs3bmSV1jTibXXC6Z4
lexu+2Ga0e6U4dGiHeDN8YeszZ8qi14Uc4EXlJI4IPF4JNlvO9bXGfQJ37WsCXsAcXa0lU9d0nwU
LvgEBQYJheKBtFCAVWwFuDDb4rao7hJcktkciadCHKVGIw6iPCg8hJrCraw7vA6Q7rxh7yIW3gL3
jraFQu0N0p1xMZ3b0shtzNrI9fnVG831HgsPL1rlhkyG9Xu7qv40I4/p4jY0SVR/tJCHaCMeYaNi
0puE006Q1XQlUH+6E5AWh7T7AFRRR1cP13cyY3xirIjeDe13tIAZTWOyR2nthuVEW89rSbyukeKl
sYuSYCLGuHC7NclqAmBi/yh2O5wbX+FkEjZRwsBT4YApsqE/wPoPspRtknae3gZMvKxdbs8jZ5t0
2GCVzZ5S/UFvxulKr9udYy5EUI5AQ5tJPGqkscCbqL2dozAQlYztduMIVo0ajOYvEb9zbdxa5sxJ
SBIEjjs6cDuQS3WdZXiIdFwiZU/qrZmnB5TQ+NVrEPzA57pj7M07M+WcW9WMTsfR0fdeunq7PVEi
jSaGLbYw13f9bznX47bEUkpeYwffYJj19ZBaXqV9VF7R2swDEjYEp+bMvdNxH3JjDycbWreCc+23
Dhu9U5UfDLti0tTChRaxVuHnrO+YNUw3mMo862jjoUKr1jXY6HBiDE0Bd7qlBuY16khq6K4db97X
DZTlEGxdFdF4gB9I3KbxZjvwB+hReCoEdIw9ba/VhK83a+tqMbPbgq6rEi24MBOj49xMj3k/oTea
jJe4dgkfx92wWerIZjYGW9Kc5ZNbNALj/OzSUybSBQxDdnR19eJFy4eFV3SjZQrF5mi/5zXH+6K7
WSLnCLn7h7Ku94s4t8lcmX18eJ8ybKHjT3clRIg7+hTtLM1dLbuK50ZfHqQVuDAtve+iJf3QQZSQ
Czcjq2/qoxTu85CYx7qr62drANaSmjShNISLh6GL7paIngs9rt6ls1YYtHL7glEdXZ231RJcOqH6
loV6sLyy+NTL/MdOEXFRGD/oM4GBjV3iOymrE2cAB6sJoZZ5GfqeMCJCqIp310y+KBCgl1/qmBb2
MtSYPUOM9JTUGZZQGJka5vix7GhzQpdR6BZQN5crDqCkXnGuPMDN8FRIE15g+NFZzSs6L/2p7Kcd
XSamsiFEjcbsINnGlPyt/tOZ5jM2Y6z6a6iHXfVI/Eh8zF9pBzUnO0RhUetQAxSO2A1ds2FCyyhw
QCBZZk1ImXmolCTxsFffU3ND2rXPo+3sGC5FhcMpc1C11bzL2wnZFiPbK0FeVVV4PVXkeI1ZEx20
FkH7a6unGNZzG1kemYrprYtbEVPw7xIuF0cmPrKhEtHpeIAxecha99ua17FV2L8a0ww/h0hJT3+o
hxvaRZTreGlje1DXy9pwjGlpo4Z6sMOHpp6IfapLsG0l3Ii2kgTWxe2jMGfgfLOrX+VExKDsTfCh
ThMN8NmPetSlSYdUoGKAXtX+0HqvomRUlHnosLHShbTINwsnG25Z0IdO/BYuiFcXYzF36mArZvqp
Q34iEp8PN66LdQw8kW8XMD4N96XQoTEX9k3awf0oBvPg9cDDVc3JrzGBL0xZcOQGrQPIiydNCJ2X
Kz8QsoJpGP6gFnH5NvtoZjHWX6yhIsuHYJgVy/7RLe4HAuhzaRFqojWQFyaz+OraJmGzA2MkaO4E
A73+DYM35PH0a6ADt4zbEMNMmc6BZCJZ0IubO3DasD5a9Prz9BlPc0jrUkf5Yg13DMass1VYdzR0
8Z64cvWsq2OUqp8Yvdgssm9TLzQ/zQFlKHDdI4DUTSHnl1rDOdYgTpWa2uZu8dv03je2808jNwbf
9aJjXeKrQwDxQVb0tXTDiulWnuxsLbyxYmtk9MFx16vbF81yjrOQjDve3AT+BfKXa2Vf41WEJcha
DSO3e0srPCyWg5BBzex4SVPfj6IxtjqBG5uxEWRZ4kWd2yHZSuKHWV2Q8dS2s++lVx57QEigP7qT
ZvdUSCOYUS4vZnT7qQBl5B5ynWAzw4iArS5fhmxfB4+kQ0iNy5Ggd/hJ8V04m1fwk7NL5wIuYqhV
aXlx1LlbfZ3px9VEt5+wFQj/45Y27pOqOeZ60ntO8Dy0XesCURjSXZWneFdJIMiWpAxG1YF5EIzv
jYhuKnOIqxTzLLUCf1PVlAxzm2deidvBy1ckg/VFSxqZtpk/EyVXH0zicjZGIQkUWSqIH9L8gfDD
niqGeDuUy2EW04cu3ANqHsonbHh5M9Ll1eWlZf7n2NCsdDNcaAxyYl3K1yks70xR34TNxOnKjp9d
F+0XrUF1aVAYW+3wWnTgR2Kd9A3CZKaNzjWNq7WMtqrpIx84OBrtPnuCOYu2qI5hiOOxzbv2F4sx
YMoSKQI1FpExpG51IIbtjj4EbgwwAvAi+2XZaxJiDCJG38oFL6vLotQXAGWn2dgnIxmZ0nzpOWGe
GMmfx7YCVAuwHteAScJGuu/yaUTRy0lYdNU7+s7dEos0aPT2J07jKbDFz2TiqyP/RQVtZnJihXBU
ExF6RvhBlnWrWnqf/Xu+frenhi9sMFpAL8hSxVtIQTYbJRABkEJ2y6zTAGHMcZ8+NCZkkD6oq8KS
kd9cO+KgZeOntLJPJ8YS0hTNOzTJg+nN12M4fWcjIRplJkI8yCWa1fmx5baTtfbZSPnQtRiY09J+
dOM5B0yKKDCWdLaF6LHQVt9pAQi+0lkA2655spqiPS1qnTubQTtuZP+aWRJrYJoeXXd+kWZ6Ca86
Afi7c7pbTRm/mQvOTSNOIUYf4zGNcW3hqxqGuLUmy9KwBhZGw8tBfBxG1zF6Lq8lpdwe86OYIUNb
BrLPabSuh9k6k3Jyl5pMHhR6TDvGLD0gQFiKVRGAfVjN4PTTX/oCUTd4iPa3lbJhMFMg5bpL/0Un
lRaly11be7e474/x5C77soo+POEOgaUpaO/2neZpgZ2p3cwqmoQD2dGtgaEp1d+ZhlsJ/SOnR6IQ
R/eRl+8kg1Xd6u9ll/i16X3lIwyCRn0iiLtthHYUiX3DnFdtJzD6Pr1SAuXNb9dkOOMp71PBIY5H
eYraAndhNHtbO4ufGTfdI8W4jjEuApXSEsDzZ2H0cpMQ0hwscX9LiHNVsbeUHKxGqK424W10dCYm
eOqpLoxr0HU8/1Bs6pIRY419aqLfSKVOgjlx6m74EfHnxeQmpNT2lkKJ4CR8MUnAQyePpdc7OINC
Ek0YZzDgv6889Y6C2fCb8gMOwefcJI/Y8/eS0GtIGlXC0h7zZhbinVXyHnw/czetcDguUBuFtjyK
3n0fnC45CVopqTmf8x57xjhi6dFb71MuJvQEa6R+D325UNPM+MWRI9fX4VSRG5D0fkIqKLaHePD5
5t9ezVf5VE578nHRZaabtmYl4GD2INjnSRPTT46Tc7QU4qjlduJLI/2cXAsyrsDou1bes7585GD9
ML2rizVmZwBLI8aljnQSwzgsLWZ6fRX1tzwyMhQHShsbKNibc1zZQdsMT1ORUXmVYOB0cnDHybF3
4WO79Dd10ulnZsLVNk1vCSdF5ua4DzO5b4WJjQo8fUmeETsFPv/iYrJvuktBJkTLZcA6cTMx2t60
VQmgyAWiQTPgBlgqkstYIk41WdoguOf7uMO/DrQD5uynOUNnVkRhVSpuzhERX+3SwZiLsDM2UMN3
NYYf5oxbrCzFvgsh2VrzMAdo/6q0IfAGb5Q+uSWmamnf0AeG3ze9qMxWlwo/r8pQdi3zzYJRx28h
2iEjQHLUIaxttMg+dKbcV9jxN+YqotEtl+hLZHGHCcbFFt3S6I90s+Egej/gJ61nTKHlqVDgFTA/
KW3ety3aFNjfTP7/FK8tQr0cyYqt2nsSKbaJXbUHLIv7uNblHnUVUkNXP/dkFfvmPCHtXuQvgYxM
0G76eW0Xm3jQ2Gb8eskRLLPu85cxHA2vAQdnflr118UcMpvFPreIpDjUApzewmkLJXeCC8DqsSSp
zCUGJUJvJmbSTAyEOUZqNlvoNds+xXmimvZBDtSjWYPgHIuBiSzGWcN6EucwK6A9uu19xyVOlZ4u
OR7X+lC2zPqkhzB5LnC36/O3nsQvk8vpBFJHBrAPThL3NPqfWH2ajPEZPwKOnCzr3Vi8Iohp23CG
Lu9amZO/064uaK9+1VAgDA3HrXw4pjWQLde1cV9S+gftMnKhFy8mJBfgCUawLvle1h5ykfk93o+N
pZe/YYSFhjcvkGglorQgIwpTCGpylBna8lvlhEXaKIJybONRFlZbYHIkCRrpu5OCY6zn+kNf/XRz
tRy8hSBDGRHYjoTXryJcLw2pAXUzgC9SOHGkEV/HaClBJC4pF2ZcOe+lBfyosrrqcQIpuBkNDiXV
mrw+56sn0AUUI0T3HRFV7avQoQ7mKMRfPZDqUnfbrFr/ZSHvcMvljJKG6NNhAJR89hRq6lSTE/NN
DwIu10sG23kQCMlVe+2w9zBAAI/Wmvd6wem5matXzocHpxnMbV8xsdByaHNj/liuE/1mtsm2Dhvm
PXQqemJ/Nr1c8Dta4c2s6m/IyMDHkeH05cpXTrorXoWN2WhXQxqzP80J+6zzaE+DRcgn4PBRfIUd
Z6uKnymbpdgg01wHw2jzDEmF3BK5kRYnd9Re8oJOB8kN147OIgvQ51TL+XmEM+8RErexjVyBrjdf
hvZ+zJAIs9LFfldibaTnsx0WVLEs36/8zQiGSX2iEAC03/fhlRs61ZE4dr/OwPFz7QcVoWOoiuFM
qPlzJnzlul7r07IZz23cHjDaowkVEocCDgLizv1ipYRhAnZ3DdAB9Nxftk0fohy53iI1Bg65Z0Ff
roVd/A6grqebMRFpgeTKEPgx+vmXkWEdxBRPG1PE+1RojxH+qwN84sxQR6X1+3girKQ3+27noFzo
ayV2HSMtAknv61aIc8gkHjJXscWskWzDqeyAlmTWKZfaSZk6zntabyMvMtvaGlFOGqoXQv2uaxUd
I9vFIo2qeK3Ya/8KQEdEbkSFKy+H/KQjmU7ZUTENxBJkACF0KcytFFZtUM3lr6u+xIiuJWOG9hB5
486SXw2ZRntQjJFvi4I9EXms76Rql43ho2u2Bof/5M2M44fCy1Rg13ZyxIW8xZerb0EHcfhs6nBr
OkHYrgEkvA6QVdJd2SE0Da9oJHm0WpjxTzRKN/xF/lRQPEZG49LcSyDM5R+Dh18MNuRRaBxDXbrS
/hAzB4NI+7HoXEtG/qwvjDlchaJj4q9MdQ+dBMp/VRxRVrgbYzDZAGlVEU2F7yDraj/T8qtMjlsn
JOFSjNqzbmC41XSLQFLEFeZyheTgG4fkSK7kzzB1FFV2ejH7EHGuZQQxtzrmwyn284q3o2e5hDV1
Se3bPMtyP7cYVVGN4J8OvIm4ljiePiLIPUQCRdwh7tPQ8YxbVXGit/JXMfGMy6L+6Fp8aXK8YHuV
aMFPsoAHJliXt4Wg2ShL7bsk0nk35A9wYqydqjXac154UxDgG2gOe6mh7tym7YPRLt+SyPlGLLYm
/AGC6ce1HKNlCaeT4SC4D5F3t3R+OT1NHcpDqqxl0eje9rZJt2bV3iNvKHiDlgI3WiumX9S+W49D
lA3W0kzt/eLQVLRGAMKOu7YM+WWE0tcHpPSBxhXiu+bc0V4KfbNk42UDdnFzRY/5Er26XD1+Vyzv
4ClfuG55QQqHGFYF98tCQ6UW/VSGEVZJr3sdKOocukvbyEPAQkU3l1yMVc0qIIw3Ea0I1nleNfwI
5MPnrDD9VkUvFic7I37gBIpVYeCc2SEGAguMXhoFeenlt6HH+T0VbLiLB6S/r+JNQgHkLoRXTLaE
XlzGKXvm8NGNe44PNb2QgdOeakbGqPK1isqXMpzZISgo3RSpPOq3N0Oj+KCchqk1Lm9to914bnNb
/bEdD0TDuTcccbBpr9ep16diE7lqMwrKsLo7dZX3a2ocx3GGDjunwOlpJYgBKhWkmrP4S2yuKDaA
aHWEO8+QX1Ma5/BAl51cIo77iAe3pHN/JdmjMHCMMazG5We529rgiBKWmoGjAGgGWKU/H1K7cvnt
owHhnj50kvxgCMDRb2TfYduFhIW9aKSCb/G2GSjYQx/uInXYFFvI07hgDNbHGeX7CEG5qM3J15wI
87dd0ZACBDF7jLH7iswH6FZFM529xNG38M5MNJrGq7OYl74vNxEbHyo27r9q8DwGoS+L1PL9ZGNN
RzRD9eAwzTe/st6YtyYZ9iyONdmRoIm9rH9MnOkSLjR8VmySj71eWMT1eFh+dg3kpdBtf0WKcWuo
eQ4jtW3VN+xb1BKlO3/NrUMLmvSpKCXoIXXLzwb33zYcJC4FeetlErwGDoxN35ElP6aXRCOriNN+
TlzInZlF915S7Zkr1USdEUJue1yMkL0hVZZFBfut95sanT7aoQoGKaIwcuaRUwXIoPOt3moCpyo9
434MT26pRSAysOqOriZ8WvNNQphy35J2uMsXTND2KCKKGOcAjPzeqKDXcIFz/2Dg9DzucsVqphze
LOIPQMqK5GqJ2qtaARBzFCV8oUYEJt2zSueHSKu/k9Rrt85MJdIxt6pd3OiyTi52GV9UrZ+6KLvA
0sVLJmGhWPXeGa2foRr2XsadnVUZj1iMrNfLjVZx8rfa8dv0sB511KSL0X7E5otGrN168Pyw7eKs
jOpF7/C00ez5mDLAsJpRHUeXynU6ZPNA16k1fmoXYGmt2VCgCshnZXJPXumuIAFz72Ixj0DmIYNV
QWSB8fbwK6Y1zxb54+/aOrBomG7S+wh4DWyQCK6by3k0lPu69T4gOClilLOHsJn9RmZvHbUTsi5a
JmYxcP1ylmNotrNMlpyyd7/noqoxLPL2RoS/hIpJPUc2VvT5B7Eencu6/whzBnwWrzqKUITweN/I
J6a/M2cR0hLrRgf2I8MHQRWzWVCnQxplD8X9uBmT8bdw17UgBnLv2fKKwD0sVA4boTTjHd5TnGwL
Llg9PmVgPJpCBdlQs+0RXEG/lvyrInxboEVuncbFctugz6luc2+gexyzqlJQ4isyDcAn7ufKn7Vs
2pQ1+wZJXSTZaAnt7cU6KAm2K+xkFqiISZBg8h8s6qwRB+RTK0NKCu8oxs3tCJBR4ZbRc2s7O9Di
AEVyFje4Tvs16GJuz3pNPDBhUoKJMl3AUNumOO/BWvSBRP7Ee2c1dDDvBeiWrdGho2sV3McRKVIc
FosPT+yiifQjiqNb17RTv1/YJ3WwVJvWia4Tfatb5VM18AaTG/pbmPwjrvmqsbqCRX4tI96MoeZN
W8bpsGjjT++tN8XEhipS7drp04/evuOtNViFIbVrbYZKEzMRncwXRuF3/7h/zDUw0Qia/8HeeSzJ
rlxX9FcUmkOBhMdAk/Kuu6q9mSDa3AtvEpmwX68FigNpIEVorgEZ5Ht8l91VQOYxe6/tx+wMZPVb
wIBi7TSkWDjtlxEXPxUZFkh4q+jdKzy3lEUqf8jCv22c/skn10adb91smX5PDUHCnf/UxcVHDQZj
S73l4SLpjtQWqKjmTeCzSFYGiG2HaFtUZBwWCZ9yWDHKiJcm2fgC63LteHzI4C44oIziPsxqxj8O
YopKWfep511Vho+T0ACS0RKI7Mwe7Xb5stiEYgtrPswGY6hw7E1f4SaxIOX4gKYotOH3D2awno32
JAq8GTKG3d0szzWYNJp5g5g+eTHn8CPFyAGUGBdP2sK68e37oXD3fYFgyufr2Aa63iS9weWDEttf
KMdhM53BiDN7WiQ7BiJnTITkMLl7MZqfQ60ySmIbje3yNAg5HlkWbHh5PuTAGqsN+nW9NHADdqB6
5ndLjGxaW6J8LN0JJKqg2PSfo0SfteJNqjXas9wwv0xMr3ibomQXFXzOA6cVk5mnROWHOePEIhjL
3hDOe+rM+EsX/BWe4WK2v2maaeZzqELAG6mhPCZX/IfUc38sYAWrTHHCi4kPp4rCP8Xw3OM+/cfr
ytYabLdfdRtflU8hK1Tg1+AZ3Qcs/O0q9zGf2UodWNAbu9kEh9UzOWcCBbQLIBh7MnM7DMZvXfC+
jE69M4bWWEcTL32ooKKKUdOM++NGhC5RnwX9TlLnx/DDTdGpp8TEyXkmoHn5IId+BGlRPDSkzJKy
gxoeo3sUv5TR+OAk3i+xYU8pYNXAAtktE9YbNT882RmA8gmcTWt+f8enRc6N+AtndY4eTvzAEzLW
c2x8ZYrQdhOPq+qxzEwRrpcF9BEHzqtnImN0yU/cwoUauT1x4cio/8H6Qp593O+web6NPb11ejRx
B4MAI9FFZ/Y+G0DC6vAM4gpZG0kblWMeWiN79jEfpqLZWpXxw6TigPWIhNz8UadYJmZbXkhGKifQ
xSE1tgWlf6S63bjp1eoZyZdOcp778C5tw4tPxNzcBOcKkjVhrvcqadZZan00eDvTxLi0eWWducO2
ben8KUJU542ph7X4KAKDOW6CHXASH12K+DcJXwNJVTcz+zHRNEPe5C0me2AHTTrAf7N3c+8gcK9i
ndB8x/TMldXQMBbpvNc5Xr4JoXhSonrrkVEq+57R1XfLXmrjuNkTsaQV0DNGEt3sfwqSQHRzFVY7
0y+wDzU0h5FA13+yhC33XhHgPNMfvfk60N+joWyuc8vL6Mzel43lvgqNiQ+0uI2D5aGhZ9zh+CNv
J5VaZqG4FAivhLBuovxGi0Ehx2PKe0C1788nvI64FhIDZRyvzKDVdGgVbY+XaqyT1NPQN57YW7+3
MQiwAknJwVPpIzqCi2HUF1WSuJCpKWYJVK6Tjlt/OXNNDwvFnHrPDdqFOtG0ygCxyDge3tsWBWya
0zsq+T2GFCszc5CNH6L9iwq91SW7+AIK4Wq0IxaVGEBq68UMMJyEtUlDHpDUShi9VBPhAgT82Zx4
MrEzShXoR/1sXt0YHNViWc6S8TGLAb7ODM0kIu8KX2PVIVrtK4/dxEJsjag5ndr4UnPHyTosYE3y
xvqFVEMPRsil85bhkljbBmbGMeYv5+kHz8pLClYfvQpZoSb9A7pgxPOyjrl5fYIYOmp1K7JBqXrD
kV48Nnqxy8sGbzpZi3bd3U+hzetYBbwBYByB+RS0+ADhy/5vOizlbsTmSjrgxSNkTGTLV7uSucsq
xwU/+RyGNmQcbyBREuiDv0m5QfK6RcEzvqK2F5uErMxNosv1/4vu/lfR3SIc/59Fd+uv8k8LsuG/
yvSWf+KfMjvv3yBsCY5tkLOMOn1kbP8pswv+zWFCKkxhWQxzPM8R//ov/5TZLfJ0PzAR2oWoki3h
oc37p8xOIHdHaB7iYTM5hS0r/L/I7MiYXqTpNR15XR1///1fkdcJVEAh+e9eGHqBsO3/LrMzSY0Y
5WTt+hjbM17tUrrFViH4ItyJ0UJU0QuOu2DGTUHK23OUD7tqUTDV1pbGPllHifMt4uBbyPqM526R
XKCBixG4O00p10leHCXAPMdq820xM19Bk/OnrOPnbrlwapnA9IANC+kJRleLXBRBosC+WzzVgAdP
WrXbeLBTRDjy3XRyfz15cLhU/FRavJMFzc1M4tI9Aic8ZaKTxITvGh1/yD7m3PejSzjEh6Rx8Lk3
j8J1mXs6Ja+w8Qda+3PYZ/lhrMHkmKwqo9lKV3FRnuZ0+mxy+RHDflxNuVmie2Vr2Cm9zH9RGqDR
CJz0kM/lu4yqQ5rVOKmWaTf0QgQUabIrbWjkrD0PwcQL3iCEP4QgOH3tnYoy3PXOse0ABUSuINtk
GRmD97mk/nuXz2DHGuZSaehvsQYjqZEQMMmcKwKx9gVgE2RZPlLkU2RNX/Ua6DZbC9Xn2AsWinsT
MM9GfSY0825S5Ij57a6xF85rQT+EvrDk29NPs1/eHIV9pqP+xJGQnxlAw64StxF9xAC66GAUOGtf
MKo/V4wHa5Q45fwdNkG8A+n0XKT+TzpMz0NA39nqV9Y36Z7gGnYEPuwAsmTYiZzbQNTv4+BA5eHS
aWdChUhldTd4v/dGRrBmYr35uOy2gqUstbEyd804732rfy6sKr1YQIcz0f84k41PPHchCywatTaM
b2EC0CNNH0rHUqxDs42v/WU00v/GM0MTAnw2kCS+ypCSPqNfuvBJMePDyYn13oJ7xnJl+UbIfgBT
my5pKkaLKXhSpN5Xn5PNLL0iUc6gelyieWc5s+ZhRTTak8UNhvabAh9nLH7Q6g2Jc7ovBn79bKIG
pZbF06tPpZMz2+iae9Yr236MgrNwE2tXyzGhOSCSbsQBZWdmsbWs7BhZTrDtAhbjTHwvFjAnMqSe
R27EDXu1u3nKf/E3rAOYnvxMlV6zzDbC8jFo4h27ri/A3schNs6ev6VA3zqqOTrJsA7r9mWOZ2fr
seXXXvvdaA0Urz5quzhARn90WvJ0agABPO+9T5YpCRNcZGza8+lJ5wRQuCnWObaF7jZCxBg7aIqg
Tjcps55cjuB6d0T6ZUcaw6tMC0bs9NEs0ZApKSaxqu34TJQF90zoY43UbfIQE5DOx7YehzusOTCe
6ASZZvgssUrju3ayF5RhwBk0eAw3upcVnSosC8Y/zs2a40fFdqfwnW0fMtefXIysNjDyle/fp5N+
Gn1sgMrIT9qFZB9lrlrzffG958QvNPue4W3XG+a+y5HLRkl5cjT/LVED/Pyamrl/rgL94BsB1neU
7VlpezuNN3ANbpvnD/AKb5B1tPJ8Z1j2aqwJ96ryZ1yS+wzkxIpo71NiW3RcOtvpHgkwwZqpzyTE
nuFjZTMcDjkSzhqGHKD8jk5KveahXyh5OvuajPNo0oehtL+D4QPH/E0M/h2zS/NRWQYarYHdTESQ
RcMeqjTt4NR7hbNlYzicokB1q/mtE5xT4GDOSEzOhhP7d4UVIqaCZmNN3V/BPs7jLT6FDX/H9WH4
sNIo2vIubmHNOJPZ7RusbNs+5cskeAzBC8ClbW2iyfAT8rGLuLWehI2EERS0/tLOcCqEVV8cOvct
BdeYPwvpu+9a8bnZcc4R1CX1Ngj8s8qbkErGeTBzo72nP5K7fDzVsl3iF7zzmCHadYWfnrxQPZo2
gRz1Mo0aRZvv7EbWx7LPDynBgZxzTE1GUxhHhsHhgQlUh5RPVTDBCEqo1NOYAFcIlwy5AJooiso8
XZf+YLIsLq4CJcw6bdidiUnbWCCL17xnmldG1sV1bPPemH4YEiUMxj7sVr4A3BKbYWBjSSW9jxgK
3aM4Jk6wkd9OUeQPUd6xOUhi/OKs+W/ooV7lXgA63zGOo2sYgheQ5K8maCdCW8OtZ7Znm8aFqM4i
2WWOLm99RxW55LwzzZwZRMe2uJqi+jWM7nVS5DmZARwVe6Lb9ueHzAFPMM7JVsvlyVHSgzMj38mm
X0PzZDIWmw4Y1kcR4H+BbEyCFeEX9ZIeMIx3rUWfETJrYx+nWpK190UXPsdQKgzlPMI/Fryl+MiM
FrJkcle20Is4QbtAvfYx24DY/+PPIWEhbAwK9NsQ21Yx5OPAWC65TG0VIQEb3xoOLg7vKGQHHmcp
d1gZP1bDImQXv0WOdT0w/gIhfnTDOdkjKf47JeVjRuLY1ivHl6qHwzWlfzV5rtjm2arX7XwZeOUi
Fa11WaGw8FGLz+TplSk7l4IzUSqgrhq1q4dEusp3YjR+6qSjaSvKF7PNfnX4mdjJSzqHyWb0xkuQ
eH9Jr9h4MXTDX1w6H62RvmOm0REDHfmoDPPguRNuNgbqZRCaR6Q4YX3qxxohCmY1FGr+pe5QfcPu
f7SMCqZkasHM7I3vvKFnMUqCR8q4fvBZk/s4HNB78mEALrtqaAHQ0VHV17Cu7fSxiIsfBClk4lo7
J8Lkhe/wDnUgxP6bH7CrzAt6EcgBR/mY0+NEyfDNUnNdxE5/MkoPTVa4K4zhyS0tTm1vfDezfk2g
+63ykbmYVXinFhm9mk8KoMAQFdspVz9e0HOz1pgUB1o4jaQgkXzoorC7VTLoBn0M2kJOZgba8V9b
Y1Dm73NZmF0EUE2d+oyBbe3wHdnh8JTIjtC/xL2ipkNPZl/7qbrmNo8g2dlnyUwTe+OXqJmqwUsg
fQh5vhGIckOy+Q/Cx241RGiX0CCeLMbsq74GGtlSR1qa9aKOGFQ2znCHcFqhwkMC3oQDmZTZXIEd
YsLkivw72wEN/snt6ckp0287483TzUtQd/UGqR7lqnhEe/UD1IIwuoehMo09oTsV+4aSp9bKdkGj
TsWYvPS2ApnAXC0I1Wv4D0lIAvstZY47R38CZ3C32aTeS4PhUEqjHAc9SVsNy74AjqL2WVB2iK7h
+332bvwTUme4XzV32QYDH7EUyE3IQViHLYL5ke3qWjCBY0TKjHSaIFECmlKcCi7BJpUxjOwz1U6R
NpxkjU2BVb/NZvreSu72mHGWS/I2stfyxe5XvhdYwNa9L2ti/erVii6Tp8dcYAtd/OaNDnM0yb8J
73Oq+J2sut1XznxDNoja6QF/yjuv5tYqMWuUUXNyB+SbQrv9nnIJ9YSbwh4vr3nFxZVkwefg3Yse
hw7ulZAaduCz3JHl+JIb4bdpNqSjANMYRX0IXYoK2JOcqCIW31oaPw70vcLjvG5LD7JYw8hbxgCk
t241fJmDrtYIv7mIg2cScN6MjIjdrF28FOa3SupbbjKJDwf6cu+iJk+uY8MkDcvwN22pGL1X42PO
6Htf+Q3rFcO4tVnkXwhiQZjvzR8dhm+mvAMT/enWLricmJlAYBfntsdjrhrzacYz2ArYOJjAr56B
+2WIeagLxjBNhKHVwWjh2OlATEfcrgThE8zQGowQBGIy3r/17PABVR/thBVk2M4zSp2Mpsb50Uve
ZTigc3XNE7gZ4zijlyDh5btBC7zXo/0wdOKdZSFF8Jhyh4sLg7Y5IH/Fdt8LrkB0LtTerTwIPzcu
haqOAJRsuL1o8cDkZ3uzooiXWNaxbFK7vXSd+VCTqnnKouozE0VGOPQErWCgbRjLI5D6kcXkxOqZ
tYKRUEhBoB4xvZLbUFNoBEW3M+h+N22LWrhozWZPIja3qq7HbcgqYWeE/p88M8G8I160bFRJrRPw
DOUA8bRv/vRk/yLZvMiwxUNZBM9FpNMjSIddnbNpz3xosK2StyK2r1OFXi6ckagYsHTlWHpMjBZh
RIw4Mh786/Kv1LWHbapHzDpVlJ+LmGg5MjdXVsrZXBbxo10vWzXSZq1aXydc/SsrYl5UGbxagh9y
pi5fuSVcEWVcEuBAK4RqyFUjU+1JEyk2sYD7xTw4dBAFVd1k0frwj0wxuWphegZQr9OpO1RNDC26
be7HZ1bl/R6ASLweFYaNauSkm/t+V6TQ2zOiDhdk5iYvxnRbo3qxSIeHw1B/WgYHSIWSe21cNYvW
NzaWcFu7B+LznqZ2ep0tviAfxsPOuBZowovO7VmldszvIu8iXe7gDNSg2+iWMgUxVq5xfqpPYm+c
zaQuvZt3N2XSaAGxQMeNuGqqg+4Ql/FOK32UaK4frVhUj501YLymv2FEOh9GQl1OmTdCD5x82J34
vwJJY6DrprrxZ0ReAiemrA+xl7e7SrY3W9fXHE0hnboE8OPX79W8m3VKrFTf4KvI5RrhbrgZq2RT
NcgUeBYz9uxtVvKJ6wZUkp/S86jk1W4WrJLbxwyr7QczOM81v3VU0vVPhChQKFbdjvrhqahCHjLo
s0wGyBmuIxKuZhCFT1HfhacwJepgii51MZQvPgtu5grIK7qsfOmKQ9sLWmugA7uaFdA6T9ruOLc9
IPjUvKggIdoZJU5rKB6/gVZMKAIZxfCs7diktU+fmBuxhUbdvq7N6cAEcN5Sg4FjitmOiyX+FWwI
q3kSQsrkxnGdaGZ6s9uSI4CkcRs46KB8nRwby90M/WOaykeJbPcOIfXjpKZXMY40RRl/XFNUD8iN
XmWfeFukgVzSdi03RjujFJxQCKVt8dYb+HddO1TbZlji7QTXxpwuty5T36Q4FqO6Tm4WnxuQmgnK
xUvdxu5dOJG/ZNU3rJEvjeZyIn+WQyeL76p8UZ3O0UfXsvkmwBpM6Z4SuMBsI24QNBgFN/UaMi0a
Obf4bKz6mmhvnVvBHkXovWYEdlCzvR1NHIj4KIx9NPbTlQVFgpNuxWnzxCglOlS4NlDG5kukvbdK
qQX2OL/2TliSS4qrzOeD7rziOjQAoHEhgG/nSfCrGxU6nKsSUaHt2Fc1zRcgge9WW9whh7iTgVtD
0bXPIorMczxoVjh6F4z5Ns6r3eQYAOoTOWxSPiDkDLdQOT72QXDsHVav09DbPLq8NLL9GbGx3Gd5
/Bvaf5Q3QcNqjpjYMVqPklsstk593J3x3WK0t31wXO9DaLTbunWbhYJ3yRv/bw5qaNO7CEvHkltz
JPcuJ1UT1ws5VkAhiYYeqAvh3WW/huCbdeRrzfdBMuRDjOVkUzpZfW7LXbsUysrqEQENl6SHBlH4
E8ImQoDM8WNw5HXwZ4/LCGiKPV7RMLL0RZlogFljhoUGJGgpaEbIX4P7joz3i30iK5Ku/iwYlNBO
YfGK9bBz2fDvUU5oZDXjWVQ4SyPT+e4biDb4DHKZ/TZG9qh77DqA3E7gMXeKBcOqdruR+6P6sgjS
MJMza2ogqP0htziHI1oRgbFvx5vK3zeJFxPhzrTTP/4oFCybz3bgme9yBJRW3763UXCZM0rReG5e
lCEZvYMPE+5IuWDetE/TSbKz2EQsSLU+idr3T8UwpNfJrr2t3WDRDJ14x3qCPWPGlTiNlHJgl7Hb
sBUgNetkDfG+JajtaBEwdKhDwNWGWCdTfADT7r8UWPZWwveYv6BH61Nd3uVuaj2QKyYeZgfmPFJb
LhtENvKzcChudMuo37VJxzOqP420bmlhkESjWnfbdT+242Xb2OK4Q/losriKgc0ixplr84EdhHci
EIRhKcZf4oQ1tYmEHJKBiZ0NA7jBHJ6jNu1fijTrDkEJom8ObRvUAlvAecCKMGYcP6gCvpolA4Mv
IIKEQEHMwBh/bpofHOUdrJ49UtZ0D9yd7gn4CbaJXEaIH+Zr4WtIrgZL2L47tlYpjqNqv2QngNIL
Nz6wkuUGtWjI3Lki6G1GMcmOairLrVm6oBpDXl9pBHwsLAnbReNQIOOC0gUHDyZPJh1vVVTMNglR
/vbc+X30aaLjvD83HW6fEaYtyUR3Npl/pmR9h8jmPST0BTek0RysEiGd45PeErItNiSFZFUsmp3o
T9M79bJpgwRJMR507Gb9qHZWGUlBk0JdxxKLrmSR/PZ2c7TjVG85gh4TgJsrCQ19TfDudylUxah0
7ZOMs6ojaNLxaB/GatGyoO4vUR75mRy27XwuichBSz1Ga7ORn7V3Kxq1yyzD38WRutao/0DAsj2z
mWms0HefhiT5RyToduqINZOdx/hVTS0YQczrRe9QqKDio2gOnugO72LBwjAv+SiNPEKdNaT3XoQa
ThDQinByCjN5VEODeXEXWvQ1VYjFwW5+W8IrBdOjTMKBWbzxsKProT7KtKTr7/hqJRQJ6dPUbA2a
CAOFGvEvZAhaqDEV6vww7di9i7eQyKZIFr8FtezJxhwbi0XjvfgGTTatmfYPQ4qx0IzEE9tH7GDB
wBst05PfoYCKYKNFQ6p3BoAKfhT1MM1s4X1ndFiwV9QvHfk2VXclbQw6VETdzv/bfMHDmzDCMvbh
dDGhXcBd4ZNK5AOsCXMfgNtAVH+yJ5tBF+w2nrSGd6BOXhTssY/KRTfeObRrpdyh3EkOcIQcvKzp
Z0Zk3y6zhzunVezdR80UhuGNGYwN4Y6XOinBbeUoHs3sJahikn/sUD7oQZ8543BMBf0BUsGVOLqB
mFb9jCJgWiPYHZDHeq+TKygPBCkY/gTrzU+elFbfLuR1m3i8YxZffFG98yV1yiHjiLZjX6fxMbSH
Q+8RCMY/lMna2xv20qR1A35RihNK02NJTjRAzuc0MtodBLCCnwXEm5KwR2jX4vzRYJWzlqZ7Fl57
9RKyJDhpZ+kcsjyP0dIaeG6IwKsKk+cWtwn+ExucdHPRrtPvzSX+wj0TpPzLaIoeAajOlJdgB+oQ
Q6FgjwtZHuEU1tYIwOiqKKvPVPKDmz71huaVwnaut67tOZve8D9HwkmIFOPFwjRmEkXMphTwDl95
yVY3TPAmxH2JUVvfO8zmNl3TowSSHyjIA8SyzXdlZxTG2v9sXEYSbSrBmc3TVibEOLAGX1H/s9XO
OMc6ZryNZbSgjedtD+GyTrJ4jz2e7U/oUDGO2bl1jV96o0WB3O9Ezx0KnRrwbH/LLCp/o8/tJx9A
AZIcCK20JoSNdc+dozZ+XPxmSJ53fGZM+qz+VJeHrKeQh1wF3lPF3pNXFg+OLu68hNA9t8SvTNQY
oAETP44rMQaN02KmclHzOgAWaFnfiFEaKfDlOXPj37j/5vNvz13RnC06uQ0E20WbVvZ7WPLta9kX
90ajzHNh8xT2IyMDz2Yi4oKsrewpWCeqf1hiMo7BJLCII1QAISrXQUy6bCthf9fqjUeHGXrrdqss
1faurLN2BUvJ38YN12rEiBEWfUN+MCRorEwsjijXaVrBXv/po3hajxDO9bhTXXmaGux0bIBQgoxY
v6dwuBc+GXqcrv7wgGvJXNljgchcllxQOcNcFaIuccZlejFbO4ipEzpMid7E709tbz4PcBDBFZJp
HIUlqU52jErfJ/3SsndeAhhS1o1/QVS7MQ2e8TFO7uH93Tupk15cFy1xCPyPjRbCWnPgqgeDl6dY
KJvhgfF0w58BMB+D2Xi2CkaOwDmPTseFCnCC1n9arjTNrLSHjT7V5m8rCrnDErqvR/SeHtlQ6ykz
LtSpv6UzJXvXCv9kQXT2+DZl1DIOrGuGPQsiTznxtB3T9q5ARwOB0ppW08TmtfcxsPPiDmF77FyS
hi3yRltNBJckOH1fjRSHniSr0+m6aBcELsYAQbAvh1k+jy/RxOkwGj2g3Uz1B6LnFM02boz8tbCw
uZi8f6vId968gP1ImiEe8i272P+1BtMC7YWwzwtzlGMHK/cZhwuX1BjvZrcmri0MR20vmbzMzic0
FskMD7tVSuyWP0eYBX1BZjXeH9Oe1dkLpw+/ZsOlnOQUcJqNtWO+SY4AU2xtE/0m4UD8cMaP4aKh
JYY6ORSdrrbG5Al+deExMEK6aHThzu6ZU1UWDAFCw3Hdu6mNorC5gy+4T7ySqPRiM8944HXFVRgQ
2zW5/O9Y936AADcozGSxk0bPL8OUEgZu/+ADC2Rcw9SVFAgkunClV0ZWv42E7WCJk9teBPWxC2+j
EVgHb0rPkT/fJ6ngGsn9cldQjqC3GEisNWhorHrZy2GpRirdw8b1jQvh6MWm6sJmQ+KI62PQQvjU
V+kbuQ/kDrR8Im5cbclVQFxLcY5LuzoHmd73dcQUIs3uyM1CKoOEY+ubqbFxHKYagTW+VZqcBjG0
WGpq54FA55UVBnDdfOwHfMdOEmOdCI1oV5Zagh7V7C3bv3XafyZZzqcxIFCppEjvYl+6G9BjgMyz
lSorztS2QcYSjL+pmd+0LmG2NTbjusg/xyNXZJF1e+kaT1MZDpt+2bq3PMkHuqF94SBd8yoTCSOj
bnfAvU/rC0TDRqU3hhQDgQFcmvjMi3vPjOKhWNLZkBRekBF3e9+D4VEnB0uZ7bHsknhpv4+4Vy5U
SgqeJOvyFmhV7zj3BOmgM7Jm0tENMMUz4jjL8emy84HWaexyppneczWIp2SmjzIo3vmM1xU2yENQ
wcUdk2KtIYNL2RFI1ROuZRPFao0wJfLylVvG5/8LJHTQMdw0x+q3Dtxhl6BRZ9EAu34EUNwgij9G
8anM3ZDv1dkFQJS2gnnWjMwIaZglD9LDycJsQTMjCkqgw/3e04DYxK60ov6OeCJ/6NJ9k5I3HuDl
yXKyeEC5o9dLkm2oEm8V2fmNxEMYNg0+4UgkRzmIwwieGStH2e4jMb0iwoT8r/9BaNEIdhVrI9bn
J2m7RIoO4YweqT944l35YwyLf6m4u8XSTNATYtLDFHbvPfFikAWJ7PThbVN3Jl3r7lvEcH0LNqSs
jJ1wGkIb/epkMs0cTG1yctfnvOWqZnb4nnVPZT27hwa/lu8T3sz3wkwODETSYCVqWPcX5g3aMGKq
XDtrz3Cx75WMDwmOwP2HUGZvMpnjmyU5sLdYNLD2+hgagTOSurXLYOXWyXDDQ8dXl7S0FZ+R4z9N
TnLADH5M+2stqFKqFBtVtxFTe+qUdWKSDibmVMDMZT7NeLMfeCYoFcvm5qX+p9PS0IY7rzyxW/Pr
YVp1jAlSa9FtsPlk7LNJbOOdCJtlrDC/WxiQa7s+4mx8ZO8MCiYdXqzZeU88npaFMtXF3p2cXO6U
7qcc5m/srcxjLOeZfJF4a8fl3xFWaOdYl2XKqjr/3ml+ZRSk9EbDCdQMxNhUvjHdXCuEsWFN8i9M
wntcegGLyvnM7oX3nUqj6N97E31fXzwsXwxZoojsmi+qmgd0I8du1EvW6Uu6iMOdcjp1SXhjGL8O
J5eE84xLq/AvrZxudqm7TZRNJ96IVyEeW1QM3ivKDMmimxhtrGE7c7wjo+7Ri+uXVPuXKh0ebYDM
U4pro1aPFHvbJOnU2gybR64tZGzaWOOzfor0dx2H68T8E0/PTCJAxiZzvVapc5/Ls0vEMHaNFYQU
nezZauXrih0ojUDyzHwG/SXmcXOONpzbjCeK6CmL+Q+yIWUWcTnDM7P7phHqL7oItywIbmQuH9WY
feO5IhomJfqyjJ7qSe9FwWDZH41sPURUIDkhfpxjhhsBsxioeRIGCUYr5RZNa7jsIRcCDnNp8Fqk
kzOwpwMNvKMd6u1MtDALKKz3Ml4ZPsadyX1sC0NuyaLjuKHl3BFF26cuB74NVtnjMcu88maTHD/n
JlIjHb4n5fyaggJOrPEzNbFnLJGqkqHQRtjs0SZUxCLP3Z1Mg25rtXJrtuaRepZvsytwR9mf9eS8
o72gstb3tq9vpJlxljsFqc24ta30WyTnye5Iz+6njQWGAk7T3omHv8zWnnn5WLx1WJvC4dj10btR
GreRZ8xMwBR7TBujvyrB0KL69iyn4Jp46aPl8LGQ8Us1yBuR5Hjv5oTSK8j/pg4wpeIxgevE4V9+
aqQjRZ984GO44qVak2qxE0aCV9Ec5p0xY8sR1NMugBLmxsWWa2xdMZtkIcJfRc+gbergpgUnkLH5
ihv3YgUupZgzEG/rtNuQIJrlE3H89xGLocJcEk7lvG098rbi3gK5jhRBhzaiGd5JU5SsqMuHghOe
rRxZPKP161FzlPx5sWfvyenBq7FADTqc4BAYFXgJd2sxyVubbdhujZCLRPS4elQ3vagieRY1I/DK
woeQ2uY6aLlbZyitIVMPzAs3aCY90OnuouvyLfPa/ewykShn40Y5vkEb6HLCuFgqNUfTGH3gqH/p
GdSxd8Va0jd/W1sfOevOUIxpJMx23UTRLXdx/2Uu1UgRcx36FX+88UO0MjjIVpeS+Qv4BnZ8OChw
KiLQqK71JAB3deoSOM2n5WoSG+fgF+vy3jQNMigXH6rf2vxizO6wIKm6/hu24RVPDsbp7toZY701
Z/E6Vb3DbASRvp2yUeMu2uglOiTKo/uwLp9rr1LXwpqOieK2mwWladDe+EpYfZSSomUZQrgTc2ev
v0uUghglKZJl+5nx5xz0xCaFIKRXLl2PAcpTDKaO4Yc9brv7ykutC708W5GQ3r9n/a/m8S7iFomj
6B2oARfxYH6Fw3SfpTLdRDnJXEadmocGSijVoIl/BU4HiP9zq4Jp5RPavMWLjvA72wHb9vbMEjCY
R9W1IVz1oO5KCaBCEDWrgOkEy2x9lL9MV/uNGiZe1xYw0Biz0i6wNA3qVvDzrgUWadYQ+h0k9Jvf
IY4qrAQ10tc8T5fRNLp1ukTc+3Z+iuHOeZq7w4PtBWi9WE8mBbSevsMoxSJgmT8x9iy4I+isI997
LoloRGwtkIWFnxC4JTGwWq2eeyvzCcMgdHU+VkxsiEF7qggpOhqyuUOtU+9sC5+9FUimiccghNVV
xuDbVOVefULK6fSWe8LTX7aizIE0iFiOPwvtWgtjfA236a6O/4OrM9utG9mW7RcRYJJJMvm6+l5L
vawXQrIs9n2TJL/+DtbBxQHOwzZcu6pc9lpscsaMGFG3ezRdNhNIiL0hdxybSb3EsdqSA2PWm64O
QvE672brSLr6grATKJ4US89vqPGEtREk2tiw/tJB80PQp1iIXbk5cDuVDrRB66sWlB24dfoSm+XT
kILtFWnz4ljVLu/TzyaGSJHP/pfivsYpb+/I2P5moMrp03g3S/PVpWt+pI6ZFE2VXfATcEIzwleC
Nc+yMBYLEfe/lAkg9cz+1mF45x33ajPK8LIlYWNgvFAB33ps06pNqnPDk30xHYVsKuwztZQn4Ph3
uW65G3lUWkYLo8jA4AVXP05wgaYlwyIhgP3gRIs93zf4XFlaRnobOcEjFP51yqslDPpmJzr0r5wv
uM87Mk55ssULh4KC4co2jRXZD7ojY/M4m+Y3G8TveJZMi8IMz04cvRVuJo6NOxU7h4XCqvNrcW1F
ezDD7ps0y7yflaYsrpsPwpyTNw+Nm3X5OsNTN6qliSTvXxOzJHUqaCOgchMnBv+M2dR/qilCJu1L
+1SavM0ZkaoswCDjmE90xAJw9K2fovBADHWTdaqMSEDBiX4SCvykO/p71Yf/qhwyhpn3vwuNxp5j
bwcZFodgwZo3tDCVYqTBO5Sc86rga9abSJnqyiY432SmLDeVb+5d2wB6jHCEstwQL1H30FIctZYf
StCI676dMMW4Lx36ELEcxjM58QYkTHdMenlvWDBD1WpgJtVEJPLw6BnJ+ywU1kO6XFb0gu8porU2
wWB9uKoVB1ZCYafC66wm+ypI9+8cL6ArqBEPefPk1aykCDP6wIl1Zq0x90ybxFd/2ay8ipBDmKLq
CaLQlSQ40JJm9q9mkz+2S8JW2MTKeKceIjUaJxoPj33F8T4biMJT5MbiOBMHLmhzJbP2t1Hz3aK5
CMHKa6pX+HDkci14wc0rVQyPXttmBymnz1LAg2s8cuGg9EJyMt9WR5NEPcONCzJLcWl2F8+6ARL5
ICd+D5J+gzwP254cTdtdY9ijObZQvEoEL3Lmz/TvHLkffAqX2nS/MROebOZuhsNv1Vac66wOmqUZ
bXxt/E7KreGo2UCesBiGevaJftFsYsENjqoQvr+HnMsPkeH8+qb4MeJh4gVeBlxs1Z80gZaWKPe7
8tFaNN3TXRm8qj6AJWVAQ2DBoUoSs4BBezAV3TGdqveQM09hMSYNlLcbgLjG7Bzhd9hAdnXondu6
nvEW9K59fRxs4Io41cOeSE+koh1+OY4Ulfyps8UKgVF7N7jtSxPMjyLpWc5q9JTK4FSSDS91OPzM
RslbJAipU7ZQ4ByKkrPkufewCrnIzH1yNBBHF7zHb+xriHAk+LzCe4x8n84Y7ybUXsI790cyUBzm
BbFtyNThKmxwvgbRgK9B3RogJ30xZNtMxh6GcmZ3m0xuSEWu9QLkLQCIECySwgdueiyOVNKlJGsi
YngOG8K3uphfI9gbbAtYn1bCf6q89r8ATG/HN4yaDz3dnFwgwSOBNmCBjKnwqsU6oWklDtjAZsA5
A795D5VxHf3uNciWshXDtpChgkfL7V8jBRW+AAHhdsmCkahP2vgOdLvHLEnUHgfYofVdGteazxiQ
uGS/OuGgDikyRZPQx87X3D4MEEYtVtlI25/bfgRxBuWEwosy+FiqMZvK2OR+fglSJvKEjMK6wkwR
k0PLMm81BextpMdg32PQ28ZOtyGhxesXMzIhpm7tZeKjBpbPEatvko94sWfTPB/2j5avCWGb7Phr
1oJ5dcwT/RCrEqeL9eiExiu6lHsa85iuF1LZXYe4IJW1daq1l5a4lXlBABH8qzSLTs/ggpYc5DO5
ULYHP4CR5v/KhCLMyv/B+J9czYEkZwYowWCVUtExQ/bwhypPHolRe4ib5mSf+hjmgtHyMMmglh7i
jFLWXr/CAdNrxMVP02A1bp9sK/iIi+43xFGDZeBcEqZH37cPbeUC5RuaUxtB9jEmeLhmaPyJ25e+
t+7Q2Bc/er9ernuUI3RXiBZdzPzGsSN38u+OdxWJTvtIbsPdGuiEdHQ3d5lagtUuJd5TdrU9Ktrw
AN+6EmwED5ai5+uZOcNZbRhvZcRoEjbBfpDZ2QzKjH2Ux3VYRM4qWvqHfNf2qf5z0ccCfIXwuSB9
2uWpcBmdsd4eejo0iZscpfLf6ar8TYPPybSmTbEgrCLH/HWiXytz2CXRWGYm4JgCr/2ERsVkXDXF
8l09zIoqMmiOd+hxLKAuQ0M3UF/vA2f68AEGcPCT3yboEKKbJfEN+eQM1ZNfV+9FnsizpqtrxbaF
m4Kt1RoB3d/pmBLlyvO4cPOcaTyXVA1YqH5BYK+4VcHh1oy/4G8RUgOQplMCeVPFDmFwSO0c+TCm
pf28C6ps4I3u3WObzFpWe8e2RwjRpU2ojMssFF2y94J3M8cyYLfA5ULQWPkcqFVDeykCBbHVRZYx
O37rfXCyVM9U2io6krKkWst8PvZlQUVAbxjnqIlI/hYd1cWipFI7cAgMRy92hUHJrhNYLTjI9v2E
aktMlIk18LZdX03AOMWnCkluOwFCKWMrrcr2NraS4gqy6r1J+E8Nsf5Vg6AtVdCyVHEClh2qsEpn
mnNBJqU13sfRD9/m3FQEGOq7zklyzx0ONFizgKbBcA19U+9zGZ8KZP+B8WIdt77mgZIcTTV4Txof
oM+OX1LPhcQaEbOcttEY9muBPEaivnxwR4tdZKY3XW7QVKFpMAsfiT/k+9nrfijgrjddLz5Dqb91
bHloHh0WFgvlD9HFNrpv3PQPNF5f3Mz+Sntn3I5YgNa05HGaNd1TkqvdZCUf4dD85FSAK6/cANGS
+B4bzObOfRr8DfNQvy5oHrWsguTU/D6kVb6rsF70jfooYqT8JGKu1umbIx18gVXzCu8LVjFRmBaF
70Tq/zlv6NxwanA8ffSHzxcEKjUQCxgswmyLkzTM9qNaYkKAZvAOLqfOkJXWBikL9JsH9WmaT6aa
n5jRrWEhp3FIu/TKUhtlihtW5AXw3Rx141cno1bn3AvyfehOn0lKKY9lqhMWTUgVkGgqfHgUCKhz
YrXj3nnFJA3AqvnjpSjG1Vjv9MWnefaSehW+uKoRa20xw4nIVxtMDHRByb++P+xtF9xjEHBZ1EDB
V3Pkv49FsO1SyDIw+a6e7rp9Y5E6T51X2XfhwYnEQjshzIgqcLFcg3O0wYwbOw76We0zQ+I8jHOC
kaNjfIrKqTY22vy6t+tzMCZPUI3iSxlG/zCOfJWlDenUReOjCsEKr12QvcCI6nbI3sRdi/oCqJhn
NhfIyuWZyouooU19P4AAzCh9yo3hG27T4iyd3kmhEQBxgnJbmQgAIiLWEwvWVqALMARFW0pqKeob
HKZq6UwbbJPVtu6G+xxQIynAn7YZATHoc8a67bE1ANstyZv61dbG2eYWc3gpi4HfLPpDwy+aYSLb
UD1A/VI9XXBVrrURz4eGT1CEzXToKMjk8YE0NszaW/dm8gREol/9celbvUhyuXzs/NGlY31Ja/oQ
MaI2FJpNYU1Mmh5rJbQ/VlNUFpY9DwIsSqhgCXl/SIOr3oM4F0sKMUeH+vQwbXlQdhvqgfWZ7nf4
XX26xXT3L2nDk0Wm+wikKCK9dnNEeeuL5GY12tlTSbb8FkpxFL9hKa442rl+TS0e6xAwB4o6//Oi
ndPyYrd7Xn9gMTCfj8v+E5jdvSs8BEAcGGX1qOizImnTPQFbuvauPnGPlHs0/+5YsNPvrn6Y7JvB
eLNbGzBt3cFKVFsjGraVmout62oANjCT98wFNa705k4qLaAuhth4bozbCCdg9oRr213nQBWNHLcv
MWSBMNMQpYpxIbrJyxC3vBundVaMr6W0ux3vjffp7Hj5j9cSxWZTXkDQdqGeBSB6ImiFbk8zm2Ux
V4a0urK4o3XeqSNuDvnkutemrC5VQfiRRzfzQc/F4ozA7EQJUNnnV8ttRbKNPTumLbjbg+QiW7r+
IrOeEApre10iSlY8HDFHIHBzx+LFf6D7ajoCRnpKvH7Ly/TT7KFbDAO7vJiVW9MH17nU93wavm3H
fXOT/tNBpWdp3t8HtZ2b6tRL9FWYIGBUx+rB68U2DD3YSgbMQ+CK356sD5gjvbVNt/G6HtSHnY4c
KotnIeuRzIWCrAupYtbppq1T/kxF9FmB1SHLTOdwlJ3on/yB9vvc+FAyhHMyjNjd9Bm37oQFLQnR
3I3uTLnDuPENJI0Sgc0veE6TUuVrSb6H0Flcg0DGh7ii+IHzL+FvbDDtcQp5gySKrppBU74LXe8M
WV0cXbb6q0jKe0K6kxeT95ICcaVjEl+a5hsnzb8yfbZIRelsioQgCcIMhq9ipJDe/3I5lhIKSPNN
nWWbKOVF4zXGv1o47t7yXK4qb9hJG/txFhs3qwpQE3E5QQXyFa2U8O1C9TwkAYfKrPtxKeaEGwpf
C9IBynfk7PMpf2ntaB/WNRVp1bAdUBcLGlM3hJOSde0REOJxl+9k5f4x9ByzBf8Vuvr1LDnv9HOv
HG8/URNLcYs6iAEv8CAid+2VyUNHO7EI2F7RXaT1vAeaddW23KY1vQVZpKPtxCkCHk+1tFFdsMPD
c8PwqOvmy83VVxUF+KOD5NXi3si5ltFnOXh3ZNPXtnszbQ02vLJwVfDwCXxeigyNKYy/LSUJWRP8
kxT4wGpk0Ov5BlvjAVLIu28n+9QPphtqINlNPMfbwk93GLKP5BxTNkjs9GkR9nbQxVb033YHw6me
XEju22VttalK+ewNBCYp+v2W3Om7qcpvfYNnSczm54TXfDNg/ICJc2bu/SzY9g9wYleOWEZIuvPi
Hgw6StS1xCUJQhl+e2HAekHxwf/i9zFUxMmEE1hnV4xxMdXH2bROJ0BD0eJcThSARmss1x47HhVY
H6LqXpWgcCtk/b0K53cCT7dqmPi5C3rXbXkBzBW8uSYNoC8n6oFqHXofu7baiwnfBs05oVpugLbI
9oWNW3uWCE7o6gs3Bx4KwUZB0syehAvK3ts4HL2wULO9djDHS7+o1rhnrbsRzn8DMKIgGIN6TxvI
Vrb6G44qxIMcyYH2xgPApWVyh9UTaRoux8B+ial/79n8j7qObmm8YBNq4a+d0HoSj0nNcwTr+HcR
9Nu+Gy6Rh7kcNwamm4iaSKaQQocc2Ptuv44i7qFpHr9kqT60CNRWG4+MuxEis1ZsO7ti01tyuxD7
+FRJdnthctZsbrbJ4AObWsT4Ni1u6IEfkx5MhtjuWinSXDOH4oVTRCK3OU04Igli1YwoifmcxhcI
nWyABIVM0BFRHDDFrQMV/nPT8jKqZlpJjiQ7hg3Ws49Vkd2lagl3uPbIs+VGQ1aNGYA5y0sozIBP
SyvHeXa03unSAk82BtPWBhdMTDU6Bgk3nB/78IBz4Mx9PT1UQI8BsoaesaaW2gHaNvc3vPZXpzZh
k8JUv6qosXdlb/2bqXE5hQOblMAUlNTU3oFt+pb8nrmv85BFJNFuUikfduWos8LjAw0sgOcKBGgt
wnGj0bzw/tgcDYh2dmQyiO0VB87d8Z6abtzFyftgJu3a8sAysX/Lg/jD1RC/Zt4zqGZPHSFrOPoj
3Q9QU4uZKL7Npo85XamjcICQeLyWkqA95b731bXeG7O4jy5d/NZLg7LBKyqXssFrIa9B3/26RZ2c
ex3vC9c8loRLUF6l3Ium2bQjV8mU6mtN78FmSof7YMzOtjUMccgHQiSi7x8KN7ARhJmPeZsYG2Kz
S9+9WHCx2DVEvW34BPDJ3hKzJt6ruXMAdDqrslXHwUH/7bDww3Bk7AknvsvZxLDYafosU/qBMowC
xZDAuqoFTwe3Q90IT3KSl4RdXQP4eV0gum2jrM6RlvjB0eMxEE509BLn3xBVOJQxV2UGlmAdzRHd
aFyajD0ejE77raR0dzu4vFXmsOUOnt1LmziwCL3wOZDFr4uUjJkyf6nsP1Jz+hpr096FktV+XrfD
qRacDKecDnGfbsBcZD/hBB9eLJkK2HU7MeOgmj0PbGMtvT0eM/6sM4shGlK6VeqrhCBbQBmYa1FW
MI07M9RvvYz43dEqRlUaIHAnb3ECdM7dHdxpNyT+X4NU+NYQGCOmKHFww2bfVUOizfBKhKZA7KKu
rM+TxiYnlTT3LS6OwLX6bVgnxobc+fAcRdXpNx8K3uH8U16J1QiL1nctq62qX6yFnGxKBkhm+89U
T7/Y3hHgMnJWVBiMN3cCC2uqigsvzrK1FM6fsM9+5ojwfVGIz5rqJpUmIwIxb914WKUdXp0qma9C
iwdTPhWYPDdlRzt5WFo7OIrO1jkhcIl9DcmcAHn0pez6OzWoQNUNrvTZPfXafhhDcikYvJwtnnEw
y86S5rLdzyLzDlzkZ6pci5Mjp4MwYmA4oTVsUz27DKB2u+0VhpfOefNhYWzdsja2GiNEMlNWiKmg
wiQcPPixcQK66ELe6T9Uwg4mNbAwV7g/3iHkYDF0DHL7M3dbS3VKhyNazBgT3Tj/ccP2CTUYP0rK
96ZRP0KzwmJ1SUNACKlnnSGIvuB6/YBfioGsoS4bipQNWgK1xOAp2cdmtWmNa6KJDPNpM3hDsIAD
OuwjmwWNA/RrtPhv6rj6MAde7WNW7ZYPquNhw/D96ozDmXp5qgFsMm6uKbz17Ih6XUXQbwgQvDQ9
VHXZctgmMb1WIxkO0UL3hCHJAY+wJs1n61JZemFQuWvu834/dv7f0q9/PIEnr7bzgIcOqGjwepQW
+4z4wUvhFflFU4rV+XT9hv1TLbI3nAXopcI5FhZ9MgmOEi8Vxtmz4ucFCzrx5upFDvZbqzPcgTXr
o5NbTynKioQL6bnXwD8KAElxOIVLuzjFw5wXgwIbvZEWn2bo/7QJjte8G6g+7PFSTeH8PNMCRio3
VxANdk0VUtdD7olaks8QcnuR8RZMm+TVl/nZqzHiTD1O31mxjsVTwcFr7AgPmpA4GEo2c5NfTUaf
ETeYaKpzkeLqihT2eB93S5OjGat2WOMk32uj2pfUTK5sN4auTLlW7dU/VkGoYSTaxJMsheHqmAdQ
+u26psxnnRhcr/E0F5StA0Gv56mH1Fdn55nte4d3UZU2zEV9HVSm2X1WBylG58B49WxRahP0xbLy
QpnQ4a/rEultLb7QvHffChMi+DRSbGHS8bxCNEy3mLNJKUdi1+vE2AVc4dKY7i4hnNRAsh/dNw6u
xMqcN8+vJOMs+uPArj/CrcJGVXnrWtTy1tfk793JpqaqWSN2W7u8mJN9aNJ5Aoa/pJgD3dUXtItb
+qgq9w1i6qNz6gOunMIyL5l34glCuLc6hWhJz2HXkLdMCWPQBffgiZTnVX7hM4Ogj0vAjBN0QCBy
g4fZ3gD6LpZNXTgNn8Uw0zYlMz4iDEdW+mrjksZltteDJh8cz2zMM5vHVG6C8HM9XNL+K3du/Cw7
IJRhP5M/I4wUThFtRL54ydnOrQM/+m4FTp78NUwJmpigSnVICnTIvOvgO99L4z0EHs8b77nMvnFH
waGvf8M8wtnhjs+i8k+6hX+DZ5JjOJSHkgz8ekx52OY2keogJpIUx7ijcYPpDviCcuxDToQRp7o+
WLGH0IkbHXM9e7GECIBlUfPmTm9dEP86hXyDQwPUuVTsvmcAVYG7m21OhjIczkaXgq0lRjx1X8gZ
+qGtZnEoONCb/AHuEYdOKAA93uhQQYqxNx2NgXS5PLpWghqVmr/j6B2aGWalAUyaUm79Ubd+dTC7
5hG9QGGAjK/uZGaH2KbUVXVMZeZ06YLyWAbAUouGvXmrZoOZVOzJKzIC8N6gqyXzb7wu/Y0BDG9d
5vLBS3gSlgj+0LTPlRl9hu2wS92xORrQGZNIxLsmt+2NFPODanB0ti3TTsqxNcaKUeNiAZnBi6DP
XZbfI09OnnMdISvKQZaAd404abWRdS6d70Lif4H8sFvq5U5tLbdR4DSnGGCozKz9NKYPi4SaO62z
T6dGnrFt0UZXJWgSrXtmDePxxl5JjbshrMLwmYgxtiFTpH8iVKLKFFc/SRAPMVZKaSHr6upe+eot
EwMH+ug4zvoZEQ8av25PqfHmGfZrneWEAH5jMLvtMvgXNILnS3S7dB+C0juNmOGN1rrzVX9NKa1c
LjCVeoBeU/sZJv/aB/Uh+33hJ98TmMF1gZ2BMweznt8SUBRa7YxqxEZde8kZ3w9/s2cJKaLhy0e0
6wxugZhfwJ8tY+O2foQxPQO7MmrQISM8X4nojqcyOdYWqL6k6zjRG/hCUzn9uOln3VXPI5n+J9BA
NnI8pIjccLlg0Z6Demp3WktCqab54TTZPWsYBWlv4KhjDC1jah5vpMsgWkYW/a6jE28FYZM5x6TN
An+d+0hLnjUGOOWwozTjSxKxcQdhudx83RhvvBSeChEhjASH2Q+pX5W7dJhOIed97uNJARFUNRsq
AQhIt/M9nZg0W41sQkIa6G3e8uA3+jPd468zvVZgBaByNhHPvEItlb/msrYyh2i3fdb2iG2YG6Oz
I+qt2pZqhokr3qs4UZqy/YTc/GEjuRSp2HXmYXk6FHP01Eu+mSyX7wBGwU2o4ofYJ+iIhBRO4kD/
T00X/ChB0auBQTpsEVg5dPNNHcogZYUrpuDs0LWXczQxOfVw9ocET8uXs6AgqRx75hhLLWBOOLJf
N8LF9FhHBUtgwFjR9Jcyj72nKHOerSUWP6cvYR9RAqGbDyW8DcHXmwX/ZszS15hZOBrAj5BynflY
MdMCMiFjve8i+eKN/GcGkvSj7HZ9QKCmyve8iI3NlLukUfriEGnW/46tuTDjH28oXxPp/jaj8S9Z
1HL4o965NE0eh3XSXso5b1b5AD5/LBXuXBNTLbUFfs8cyxMNzw/QhrowHrAJtFvtvBGgODYhFrbe
5GtQ9o8X+IyCLol81OrQQ0QRPfyqyHkL/xQeHXV19TH78KJbBKO5s40NxPfqnojO3VqZj0GL1pyy
Ee2jXc17UVkJjQE8dhsjuIRG+zCLiBlyZgPbM+yvsN8iYc5bx6q3mJVQjHVYHkwmP4eZfeW4Zym/
LK/6M1YKP6uBeJMO8OWj9zzB2mSbtFUkztsw5JiaOSeONIsZ3plVymcSChCg9lvCtzDGkgEPOXLN
6McdXr8lLA4RIUjw55zvdMhYrnuHDISIXojtbgVVPxylh3rv2XjlxgnTkVmJTVo/tr156g0z2A0K
/cE2qAjysXxGgeCJh21IowkeXYfFQJ9xA9HJZNYmHdwF8dPB6yXHKoZH0UI0pa4r28SuTk5p1nDj
IdR3PF4zkPMUobeI7p4Egto78V01MRYBTiADasiaAJePMcKh+blW6l62NsVY+Jscj6ndq2gF75ym
BE5lrkvpfdlE2/5hX9zxFdf4Xrn2p3T8Up1d7q0YmpsNelMOCUH8Zcvhsf/Z65r+BivXT6OgpgfH
67Qqe6K1wTBdsqRB3yAjxITowjqK8Y97xPm/rSl+klONPN2DugOnvDxYgVeyVkzY8frpw3KuxtT6
b1y6EFxeoyIhYlbnBidRGpZwaanFqti9xqH8dIwYukF2ynV6iCbYpLLzWLbYhHF5yYKy+0PX3Ib9
PMsKmR2hXGMeEIROeuYXjgl4+WsWVQjAwXNlcSrPjdA/VnwvLUUHKPMEuoJiOKUu7opAwj01l59k
Wm6WjQCggvF1pKmEKCPzKunfR3NZCPElHrwZParKov5UxePW8jM+h4pjkhsvPbEc+jw33jcTx+Nb
ZnpvhRGXZzBjxfrUgV1dp6kht2ZiP3QFLQXsZ0k3y+/aM/66Qc2vVzpgLTts6gmuMsJSuXDVTUxs
p/rwoY2mFNdv/QKIhGeayx/TVwXCexIk+3KaHulAZwR2KfmDpUousoyoRJnPjYUtuSkBwtEhhXTm
eL+VZPxTFfn6uXh3B+vYxBESh+oG2tkSmtlZqcEcxiLm2DcGWVg8eMGwlGJUxnH+UamKGdI3cnb3
Y4G9BesN73jsUMkxn9iTFeWv5XFUnWzFxz+oqzlnXP3E5OErWKumGu+9/GtGDHaelns2ruyOAgoE
S45kg4kQUJdATdiVI2M6AHPpOv1M5HyRwficdmxVxjy5dFJm21Lcq5nQeL0UI5iO+WYoM96NLR61
Ub/64bAdjeg2ju5ltum3YBWEFy15VhPVBwYZlq1bY2+IS4j1bc/LDE09XTNDJDFGNaNBmKOJpli9
mgInCdkSc10pG8Y3XkRDJiTLfGjAo8YJB32AV1He+DybIapUIBNg6SfbYBYGLQwYYSYM+TG1ghvE
GJwdLNnmQO9Nc9QrEbIkpNQ3WdkOQOKhkAeHtAq1NN5t0IwFXiniI3FWfWps+agMbF99YF/ph2ye
nUY6GyTVcVPFDU49PVS7tltW+5Svbn03QONN2dkbMn7o3NY519gkYwuTjgygwNlZ3j7OdrlN5jAh
SkVLkBghYCKxoLF5xXfbzhTB55W6JDwuHqNSg6MYjXvbjB+DIoQnDHBtPU9KHATWOVC5uExzhD0/
wKwRzcjaoF1Q3Azgja4eUHuGgIVA3BZ7b6KzVmDXpc+pxNbQlC3GJrquIs932THN5CLa+ihAF+Ub
r49+dTjQ3QQiYrUQlumOEZcqTuzXacgAqBGQR9Syj3M3DRcKGp11EMMDyeb2Zpejeqwr+ynSU/8m
zHFlubV8t2335IZufjUS/8tISHxwloNN2Sjqft0AE5xOqEwrB/K9Iv+NTX0wSoKx/dSz+yNUs5rl
yIDdjnGyz9AORzrRNjgwrFdnEm+6pv5sXbgdp0JgOM8JxIEjMjNKZXfwbUjXoYG07QZddE3ChjNn
GG0dz6j+RAHf2GyHV3YP8iCH4d7oPuUn0R9g3RXmWGzORhNcipq6hrRt6++SYzeHW9EF5oOECvE4
ui50Dt3qgcZSybJBpsOuJp0BfcTgKxGUf5PvRoLmkcEeHhUEjnJHbYAZFfdCWzzQ86I4D7N9tiaQ
0EkXwLRP5b1SpXoyZdDe4kQCt7YEi9UYjd0u2lMVYRXWRGlOdlZ+0X3cPBZ4IUh41g8YYP+KjEMy
50PmcGXVDzHvnzUWKmjR7RKTsuctGmp4JIjnb2DgR0dn8L57ajruEUDBjVkX5q7FkXgBBrSFHy4Q
iPhhcfbSKHf2li445nj/lv73x8ro+2GqBA0Ob9C6uoOttn6ul0JVooIjesBz2lK5EoyLqRjUmJye
XUv/xZSNz7SO34KmN6ibK8FI0oLoOYG6aZ8gnGvl5c0yeYtO5ZNy4Rh1A0eNOD4QuiBZVHaHQjby
Zi9gIBlX76bd5fss6OXNsAo8sF31LhrnuSs5NtlG+zSHEbQ9C31TxSLbZ3if3q3Wfhyn7mLUSXMY
qcW+zw29vaq4WdFosyDlm6o0gYM5Ud7eVURynOAfysO/bkqN11GasFBwym6piCCuHNTzE969J85r
06sEnAS+KRIhDZy+c85nk6eDiU2iY0V8cmDjogoh4MhWNXRMzyxwnTj+Dhu6I4pwY+PBeE9CUiop
xYhvTsztE0QtfSMB0CAUE/+h6E1nN8jmptxcnz1VcCr1mubTpIp48Of+3+Q0e8/xuCyL7Nblw/CC
TdZZu4ahqX2gnpvaxodAa+/RR4ChKevxv7/obXx48IgfSj9/gYw/PPPAH55bm3AavC26RglElOmE
rfL//yASziVJdkrTQYP8itKHEEfOgVTayCYJUJE1hFeH3/UxMrnv/rv5HBnv7ELKM65g+2b4sIP/
515pvfpY8Awg1OjC8ZkSz7tqk1VaHk93KyzHSxXNe0mQM9x0LBxI3Wf4oGkIzDwAd0uOoHCqiwGg
jvoa3DWTnfsw2P7PT9GQz0lJie5kV0gLVK6MbF98U/2hzw+/oT3yMkw4J3tu1j/1TQXs/nkYqCoY
3PlIUxkm0b54CBWG2hyjLA291sZI9D1pwfLlS6bdm//6nEstrJWCgWLlOS4N5SzgzRyHvDGj+Em1
FLiR6y2iFwz0twytG67sxi7Uo4HFGuYILzET4YvDRy72Zsy5bdD8f6CMFiGG1s5xpMOrqLtDNS8C
FM1Tq1AGGEC9b40TkisT6oodEqPqQARGJoA4Crs79gU8a7PDXMCPcCSudXw00Y49M7MBSdwscV9Y
mvIASePF1/UVOU8Wk/g5HozXXhFmfyPGsaMYkbR59+6FHPqB2vrVzfQhtqgikExHvzqIw/eiQNgs
7S2XRn4I2gg7dLfoi00Qv8px8dvi27U8qz3zUgVbR60Ueir3CVgR1Ws2t/20/+/fUCFpziVkV5z+
++tMgvwtnfQAaW0ZIGRTrmyh6SYihnIi+YBrygN0EyGpz2mJCaUjmrN0gw9tV/IYVQic0uW94VCM
/b9/47+f/c8P//nbs+DThQxxnHPoarIs+yP8TBP9wWknjqiRV5/++5mYDB4d1cC1Scr21NfIOAYu
iWz13095GKEefhL5j28Ndc1tx4ZHO7Hau1Oz5+RcHYeh/90oRzISRsouTpwkipPF8mSf1NZej15/
mCHeVQ67k7ipP0eDeH/KyWpi0sJwcujt/jlzOSWOSIR8GOk6SKtzGeb90qm2bwxtbLKUkMT/4+zM
mhvHsu38V2742WjjAAfTDdsP4jyLoqbUCyIzpcI8Hcz49f7A7KGq+0a17agIhkBSKiYJ4uyz91rf
YrT7oFmMwLDtVy0WHviX/ho91MacAQrJLgi6WyIB9My/R3d6k83QxbicvgmjB3/LhGmokfoEOvun
MH2F9MWEAYGzk8p8XXUjkLTRILUsQ3NgGmhJi3Lr1MRaMNqkK5Z95m1w64T7JVE2JD5iqqlgghXE
hGipODkxQBK7OrY/lN1eSUqmM8iJnLPRpf0FkAUbp9bi22Kn+j1Phz1ebmzwN58FETlvc5A6IRHN
1PyWDdOpV4T1Ai4IADsum4lss6EcHzjX0Iz4zWPiMm/QmgnR1PQ6ElS5Die5NlpK1iJ5MkjRfphs
iT7oPUdu3OsDI9wKij8to42TWR93z44N6TGPuC67myQkvNaawougm7jpEwNMcntGqdoOrVomRmOt
dVKLlPFG+7d/ACJ9cguB7k5/Dc3mC+P9pU/rNfYIBIKh+AAry6WJ6a7ldI9QNm/Cno2cQbGPU+cn
jMydM4fOCJNoyRTXLnNX8hSACQIdLKyj+a7gWnT1uELOQrZ7gepZTd23ShueGG++kxmPszcmRz7A
dkGFHpxyBwC0cIkCGCg1pzALYTkjP3LjndE+WgI6louM/CFD+YJRg53g3nXTJ+bmV7bPdKsS60Pa
+HCCtR62a2dm41i6gkM1vfGun5wMohZ8xshb6E9E4Okoa9qyfndkuWEvQt2gAZ3Owe1qoFoJmdmM
BfPuIH1M4GkLhNPZyBbCJ7DufUpocPcx/r4eioFrElCF0emIAQ77VzwAYrS/kB08ah17+yjbzW7z
BeouizhWGP3vXoAIaNyAaOse5Ii+xXRWRFMwk+Gma5iCwXTmAqejXepR8/ZW/yir7hm8KvQCv/wx
2GazSW0alXl8qEfA0ZGnTPJGtIvvH/U08JeYOjLs8F3LkBWZpK4x2evYySCaYj3QK++3vizp3MQv
VU/PPVJAmwvmYbC8Pz2uWEUPHbamdCwKZJxGoB9xKw4u03QoHo7bbXwdz402eXtWbIYkRs1w/7Nj
enthV/9jnIpug/S/APWFo56rDjtMg7ZBWZ1zCxWunXc47LQeIGGjnrCoQ9Mfh5YNlYnvJ27pRUUl
Wy5Biq9lmSdL884tfgMmxXTrq6rYgxLsH4KCqLKgbeck2JnY3GJOcBXX4RtwPhgwVcEQWaU73712
jniNIwzUIV2AB5fu74LFCuW2HLaqa7tlX6DbD6dHt0u346jwAZPdg2pTI9IIqAzzhItTRC/Qq3B3
fU4TSq+wnLPGB/EaFD+r1H2zumHYonWplzJ15bqeFywtSI9QEXvdO+l28kIYFkmUoPUewgHCoA1T
JnXcL194cBSaddVq5ZzhTh/NgqmPXyfqvY0XQFJ3vIh+81xQgcKia0DuGN94/tKP1HW/E0h0YZh/
tfv2U+1Aq1BJJxfiq9Ar9lu0d0Qr+tZ3ijQu5361s5LxXXJBdUnpmsaIlwOaTk/Gb824Dit9WkEg
9PCecJbbJtMJoQGcqPRvpeIv2rUyN5V1KI2Q03Owfpa1e+pmDJOFFya3FWTd4GPsEjoHTb8fTBQp
KvuoKnc5jjMCYrS3XS9e/S67zJdAbcJDWhhPA9NJJ9ax9N5l6+V7ZpZ7XNSPdo9otab06Sftu5Yc
PMt+1j2XRLcSqR0BnQ5VmBg/wjTHb1q2tzZDVpzgSKAjPcFgJgAW44V7MiM2QXbzlTT2qcFqD7do
Qhug4uZRFAy/87w7BnZ3sltcDJn1s8HHVitxztGh6lnRsZp46zK2N06VAHw3gyf8L5upjV7mtAK9
NUHw7DIYM3105D1/tLJyy7fiWNX1ez+zZmL9OJAJxITgZ0vVN2vScotpJVUoSWkEx4CCWxKJwnbV
gSYyjvXNdLUvs6dgb41Xf/qmB/nOb3JQ+foqaXoIsA1Eg9TGUMKchhBhyAPPvdUZfHc5Y5C+4PNA
Dl505aYunZ+G5T1PESdg4oLJq/EH1N4lDqs98/dP2yT2bQrgAGhdc/VCncnFzFXMJ/EZS+Y7LtMQ
Liem2Es9S3Yj0oQoDJd6nBQ7FbuKIsjB9emaARo3OzvXMZHVBX2pldGnNGlMo9oPSJ9+3QTzYTh2
T8wxbhj452Z/3iwHkg4xl2Doq1y0Pk0OGfdeIA1zIYUMiGv1/UcLz9nAXJtkunxNDg7ZPXEDeBE2
DPMkLyr3cr6JfMzmnYnzKTCRFlbVoWdIxPcaW4IUvKxcb9k+IFjd329SAzlKw2fFWI/SMImIlmxr
AHKj6+9xSqJ6kmimAHEu+KHa3290A51YUnvEYtvWJSu1c4+jhK9SvFJJ8a5qoq5nK0VVmRvQ1XvP
sH+W02BsG13BB1SWXKqOFjjM5aVemGgVDcAyjXZt5jlX4IfPrZDstjO2gmH17upoBinugCBb5s8J
oyxV5ruZNTfPpCogbUJ7YjKTPEQJrTV/bMNV2HkmMLh41sPhKTJwbL1rKZfTOkDcC0ffcNYwCd6w
wtNb5GrkDOmlpnVFDzLcx81ELWP3T2QcLylmwcGWRzKMHUTkzAJd88Voo+Kqu1ijc9b2GC++p030
uOXrNNEdjIc+JOE82tkpkWElvJM4PPp5gkuHCxjRXfoatQxiXHgbVHeT9NSSlYffgXyuG9nO9szj
MNGuluyZudQeht49WbX37M8urBr4xdjHVA9ue4h97asODMICPgXKYvD8u1CS5BYTnu2/5B6c5sKK
NmEjT3Y//hSmeKWh+2lRHTltjzSlkhsMyxtN26qoxRSs2tuUm2zdzHg7GCHp8BLoMFTcheRcx3cG
7I0mZzgob60NzfvI5oqPmishi9BKppgh1RDtsIJ5K2XgCuHf0uLLyZqg2oZh/uIRbgUgaWD8pzZw
lZlPDZyUvkZrjivrsvP514ymfiwL+wzVH5FIixk2N9LfapG/OQU7LpYUON9eHXCCcXEh82UYKMXt
tk9O4Jqe7fHJcvhEdKqB1gVOLOqKAd2rnKoaA4aEYqib/CkKeifXBrb8/U87RWw0yBj9tFMfS9dy
l11X7LQ4jPZYHHJ66ZSCWre1WotGTt8jRYYgBb2YefayHdStb46xF2Uvahg2lTBfIbZia2cqGJ16
K2eWy/9AJsGPdmQ7CMyK9DYDWaqIsmWHIYalHcFYn6+sYPpwaDshaUc8JNDlFKXLPBDbGn2ohUlS
IdP87qGMUhO1QncrUkmJyfRmCpR9Tjqy7HqqdQuo/4hbCW2PS0uJCS3qM32lKcZvBzzhs6gC7Yyg
9VVp+DCqCDB1oQfHMpZnq/4UUfs0mTqS9rT53ir2D1rFN73TvZUwradAmi9WzP+OLl7iVHiMG3kk
ye1Gbri9aXJMg03zyQz62UZKtTQMXlJAzl4Xmz9GGdCasM/+RPGD8DpwEwYwkoGbhMBcfa9oHT3g
Cv8YMvZlfnoF2ku8dr5MLJ5YtgBZeit9nUAjYtk3GF5yJlpUauGIwFeKoD93o4RmjRUnHSq6c0Wx
yQUbI2z3+0nT8qVTEmTc9vrOrOXa973xedRSsXY1/1SM/Q1n+FOcgRKs1GejiQQ3NgXB1PGaW5iL
4I2wW7TvwDMQM3jGV9uFtBE15pjC4BNjulVvRJ6cc5MoYK0vnv0ofBt6J17FVvdI20BtLTBrtVXh
/tRMYAYDQS+0Z84yvKgmoU4zKpbLMv9AWf0xukxhTIuXUFZgANu5WJ9bWUT9iKVrUIDEE4Fwc+aI
UfNGT21JJkUWgYxLeH9MYeKcpMxVDPNQRGibIiOnw7CGHmW8do5ctbQn3C0oruRBjq627iJiCbSQ
RdqptmAo6MCWDRAJy+p4m918pSeMg2VLVwMZgl58h4X23k1s1ZXo8c+a6YkLLwEFUUbF2vvmHqh6
PrBpDClAzApTVGyyO5WW/OZq9Q6UJ/LjjmG3qxsgDMHzLmOdnCQabBcte+272qNfx1Y1QRBuNcMV
NDGZA0YETihi5NZXzlcxwrJAovXVqPZAxV79f6Stbb6KMylj9f/8Hz+H//xZlKOia9v87z8e1r+O
g69i+b35/oeDFS6hZry2X2p8+mLEyq/yh/76zP/bB//j6/5Xnsc/zUoTfx6Wdvr++T34Xv/8rn4f
l3b/pV95aZb+FwyeaNsMaMyO9bewNGn+xZAGXSth2Ab+L52Ysr+GpWlC/MUjGxNQNNsjz/HmV/DX
tDTNsP5Cipque6RH6bNqy/1/iUsT/KXfhaW5hmkKSZwbL44QNnAC+h/D0vpOeFzKKowcs+MK8kmc
HFXMFMBwv6Bye4uqJZyqJTwUxssCiZF6oLFBvYHPD25o9S6H6lEBF38wVPLDHn78Lnju8Vdq23/g
q31kUNPU/+u/CftfXp+08Zi4Lu+TB0OT96/8+f0Jsfb87P9u+vRCp4ReUe9QnedZB+vHq9dGiZCj
GM1PO2L8WOrp2ZbG59RMCO9H0CTjazG0ewACUAvAFEcxw50/f2XWv75z0rakcPjP8wzLJezu96/M
qiiqLGxEiyA2J4bAiBunVj+EJt0EvJZbd8BbloILw6fSPVtBOKzB1hCyU2ERIekDjDhR0UgppiWD
SIaBaCYXZq4/Z4nxyqpEGEn1VeXiJa3aliGNnA3uVzzXCSmiOtI2Kz9A7mXG0ffs0mX6Mxcny8MT
5BK5uWhKc3YM4EvW2QoNM2U+sn8IQR2noWtamr2a9bviweNSQbvBfAHfCv7BjGmQl4zF7QGGuzc4
6xZP45KsiWOMvvABXwV6BM085cQM0c2ZXk3YFVNNE+fP32Bvzun7R47ffGqS+mEzUbMMTzqG/k8f
vQeCLHBiTk0Sm0y0euAlGhj9Y921x5gPtalG7TK29GNqIsbAr/8QZdQ9K7q9RsumUdR2dBhG8Q3h
BqJ/esoLSSm/7fuT4bU3s3SQ8HUu/1yAwV4WGKcS3rwqjAVTjpQcBoC7sErAp0xy2guP0japW1Y3
plQrrKgW23Vw2lVKtxWCzhqzhzq3U77ziiYH/4FITncT4uLGU2syA2VOSbTT5E87lwlbQi7sanQA
SOkpbWJAZm+hNIa140xH18wUiAFrPLM2HHomJFGXV9ved4t1VYznsdt1JkRIYVD5Qx3zF6TaDoh/
UkqOUScYtqQrm3MiGnrFjsJmk+VEYFrc0QaJMcl4Ydbot5BfH4dMPMG0L665YT9qPUb9JARj0IzI
sHqmetgNk00A86IkknoDvf89D13EVs6Ie79rlqLrg6OU+SWf0uHxz08B4786BZDeCApc3TaFMz/+
u29/6sGZdoFgLBJiRFeWBHJW2uJsVs8qT8VSQVFE1o8sUhM7UFBoT7UDG1JAsDWOOqWSRayy1eCR
O0Gv0cCEZdZLq7c+6OnLM3DwXe3Cvwlp2f2bV06e5T+fvMLlcmUZXLkcpq5/fOXorV0tNgWqFNEc
g8CwMS3OfOM5W9XSwJyT3kwD1wF6qRMzHiOLWuSJd5iQGBC4Fq26bMDYGLdrxho1dToJ1TG4PLvL
wcRVaFcS/ACJNT3rLQ2ZSA4BaTw9KWaJd0rSSeHAYjr75/8qMX/l/viVBD/kuLpu6qhnpTlfrX/3
eUhN4CMk2W8hizMbRygz01xkxYW3kG2/pBlyjPTqW16cR39va62J1J9tje01ewY5MBIN498sEOa8
QP3xJbEasq46xLFwEf7nyzBTzKoyynKGUPRqbWoS09A0uUtGpiy+07Hz4zWXyU+gNDZNSST9bdwv
VSmPQzjLdefRo9DJqdDjfl9NOaMHmPbrIPYPk8Emx6GiJuQLYzsohU0cwvk3KxyrLt/DJiyfeT+K
JRoFVG5e/e/e7385i6Th6Cx/tk473EOY+Mf3226HQU0kY7PFxVDsRtUzcZE1W+5tHMV0p03YoHaM
9TlOGB8waQUo5M8qRGK25Exj4kmBugX4T1cSHGggymH15+eE9y8fAOeDaZqSesSjhnD/qYJIBDN8
EutpZcfxRemu8ZLM8v4wyJlDTd4RH1u/1nKkNlKM41rX63GvhSisWgDEO7784Qo0zTUtJdkVZR7c
0Popop9a+0EzU3F1sg8XtsyVmFCFwL5Qq0jztkUoMMPpvXMKwuppcsG1L2zRvik7so61ENlrRuQf
BnAkrOOMLwCVHK8jx/4BbTg/hhJPcQXKlB4S6aH1gMdO5gpxvfeNTc8+78p6IcdSroPWZR01mdCT
01jwljP7iIJWXzetngEw3/t6aV8I/t5PVhUcGdbZeaGfESU+F5VkGmVHV0av8TpRmlhlBJ9qblHf
9vdhc+1oV67T2O9wy/QjMxRtlAhQGPSGTX6TGS4xleoMb21Z449uz0ZjhGv6KfHZHWkzNpBNNlUu
640LPqUx7ZAkjuYmLOXgCM43hl6ghHeq9Z9/6IZrGP/0vXMdx6L8cTk/2ai6zj9dCgKdqA8/CKkT
FMmtGuSfE/kXNDYaH8CzSpy9gwdiHyWGs3fT8rvW6drqfn8aREzr0il8bQpWsknLma+4pboBigwP
Lc2Jo5GUj0yctUOvJKBGMJffsgjnXlk75TmIDPlUl971fr8fECoDnHSglxy039z8q+mkfMPBzAIV
wwlORc3MYeyBLo3ZsLIGQyBwDeoXV69xjEDgweXFoV1m1kYOur5kf6Ve8FZGu8kC3nZ/VC/1jjw6
O1zU9H6vqJY2oaiwmA0MHkLPfsrS1H4qXbdeVaqFmTLfp+LBfrJzlL95HVzvz1CElm4QXQAZnh+8
33hR/pghRzjBxeWrroZxDaAnPgsA0udCCzZ9kONvmY/ud90fvB+mAztAhY1kMen0O9LJQFM2gPdH
3OivrbTxjpVveMeARBUUMCyfMZvIU9FOmPrvP+p2/ah8ISkn64A0Mt18ETizN2k3BivR2cbvDqfB
F9tC6RSsTWMBVhranVWW43sCcDRzs+5Fxfp4qDOP9xtRG8RF5xsFFpuKlG5Y4HvTCeLYBlFd/56M
/tKZpXg239ZjG0Xi6E5jsGlNHKzFVNuPU5VttSmpSb30wnUfs1w/WANyHxQR8UEz1M/QRxNtTHaK
pCPtT2kO3T3SrOlCldyuskaL+Tbg/oYUy2W7K6PxoQvQ6MQzIZKJQiara1cGJ+Fo+isafhT0/gT+
Zj6EKV/uSFFDrRGH2LCj6oi/Or7i7yOBVBFvnrLUQfTUUJ13uNBWMXGOV0LmnZ3ezPV8SzoGWgCx
AZnQ34bCsI5p476LyehuY1sxwo7Fu+1mwN3nIwRAhLVGAdjK+Rl6hng7ZcO2mpqVFuvW7X4TjgBE
+oGUo/uhYekAIB2KVB16y22gs37j+UMMyLuX4onyVb1gKXmAyahuoRTqBYPKFrsjzdf5MUfGT34i
y8v9aGjML83Ju9P9SB/NlaX0eBkYgcKIFmqn+02gGf7JrZR2ahTVTdtwLo0RCAXXM7i9P8ci6IDt
Wlxt7s/+xy9785/BaMHpV3+3Q0+cASz2t6iOj50heHsY3278PAClGhnmSzZFZMFP7HJKJKt4wUIa
4+jj0GMN8tzob4yHjdP9HlVMH4Q2aNsxJDC3U2B+6QDqywTsNYUIw8BzHhVPQwKGH3rduSNrC4QF
tdmeGusMd4m2998P66GtL/cbbTyoTpJmRCz3r5uu5BQPwfIshrKXx3K0tBZOEA/70STLpbS4ONmi
3DYqQIKlYgyQtaCXfl/IHJUwtsQNsbfjyEZV3Rs7vTZNuq7zIZglvln19f7cwBvLs9PnG3teAhl3
GdfAsYIDk4oDCQPrqi/NlzZxrLOAONDVvGP1fGRydH/M0lNiCzkiLeWvj7V6++ux/+L35sf8qQAJ
QYr1RhPleAXjq+GtSBHuzIf3myrhwyCkdiJRJJh+3Wdg0VyUmUNt8vf7HI/dOVGsN73pYpJaJi6R
mEloWZJiPh/dbwyENSDgCAOssMXsJGIA+l9OfzUHD111OB3vR818V1UqnDEdy19F6OoiI8a7cgfj
Eit424vp6M1vXU8Q0rUkjf2CxoyxPke2Bi0n74tjgOvjYsAkaUQJD40NWHLtux9sNJzLgLoKLxwW
yrbV01NGMu+14v+gLH06JXo7awU0SMdNnF3SWNAwNlMtR90pP9CtZxeKJOgSiUbq8OQfRjfVDmZr
ITEcOaX9Ql+HJgCXYnKbR4SgzWM2/xQc8tlc8Y97JzaKsyGsIyOAJ90foLWs7YvUu91/5R/3W6b+
gjpG7u/3359qiQ5tLraWxRQxNVQqUns3rMjViaLTUKBDux8xncKIBtxmTS/LuaWZWxx1v/qtQEGg
FtFkrmwW5sdSGe6tJsEP/r9hbNgbfvdDyz2NWmaua+A4K1SI44so+PQ8pyKqqOjGFy8qjE1WWNby
fpjUXMorHBFLlGuIEK1xW0dwOc3MzI9RRI5GGk0AecrOmWiSOEcCX+Vesce8tK57IEm0PRhFP14G
o8A9YVG7l6483+/SoQ3jNYEt6ul5jCa1t3bmrHJuQL6sm8SsVoyE+mfZ+9WhHUKiyedHi8C1rmRk
MynnwaylRWMU5QFeFdjY+a77XxuK6REgPQpGVWJCE4r4OOn34XGaf2pFDSnen04pjP+oQRijMk9h
MzWyNYFQxOBVZX1rGNYR/gN1dj66P8M1MmST9AS2HX/jZs1Lg9CK9/sz7ncN4fBpI7w83u8KRpO8
hiSBUzY/v2zqL1JLykM9WFe7Hc0jAbv5E4wt55y0LgEnHN1vkh5/ToobEc2v+ut9CJM47cMM4erf
7zMNbGpWGj9WRcp+ufJ8UHbse+hSucsgzKvn1p7XqS7+vB957VQ9W8YyJkDjdr9nCBmikuO20VuX
XgdKXnlN0KfcZF1YDxAh3d29ZC/Lqd1Fs5OUN03c4vkmj7/r7FxNr+/3ka36Y+aGfE6k7xLG1jH0
Ro0WnYl5LU9OcEafHJ3v97iFHRxKUNJWZThXNSiCei0Wg/kINqzxGNWv94OWDD7s3NrJ9f3y1Ept
b0G54eqRpeXSssdhE3hhuUgsazww25YD7fQUXAl41WE/EUW1J8OWmY1lnbQ6tU6ihsFeUXxBZu+s
E/p763T/SXGFPjb8pl+YoFUmvnF1IMRbQeyCTZgX4RdfXTwiEBeYf47JgBBf6hUq3aAhF55/+5yd
87djK06GLaD4cuFGubMHEEjWmp4EbxpXOZLdAuIgvSF4w17BHNnLjX3Dd2Y3GmpYJKUl4RiqZI9z
UrtJs/I30VyR2OSa3HQAvo+lVq8rwaTEs+FiIXLrmHMWzbPNIvuUYi6nJ8cRpi8Ah5rL15vxxTAN
YtWXeLRUVY4n4n1whfcmlilh8Dkh2sKAS/8TyIJj9kchRmInWtf5CHLxhEIDeBNj9VXjQgPHd3SN
eRXnfoRCnumRYYD6bY+q8wqEF2j1NaFWRrKHLZgTs4bOtkGwvpNesxZ1iDCKl0+mEUUqlrdlAf4n
iMSIjKFoiUm1oANlXqm3lN/9BCqPqZYda2hnqvI7LhkUWhY70Bon3LJNVLZHzWqyWsXxCfLgtA6H
JtsWtqc9//rIahh7mJggvfVo54FLy4sfzv87WtP2IpAMnt26vJqm527hiTQnvwfly64EHJvZvdm6
FuNiArXPID5cV3BdyTGxzYvVf6adN37QxMBjglH4kctyv9enYBPD0lnrlnR3ioSwq5amhKjBW8fi
ydttkgYIJgPxHMu+ysryhQM7G3Gg4d6DssEbRkdsOtMT5BQS1nPqGemTrAJojhz1jSmeza2DOKmt
G/vqz8d+LZEBEHB8jEwS55uW5tkuZxxKdyK+tFl3yr0yRxRMw1d5EWVwG8hHj2DflYQ5S45tUp/q
LHgjhBOzTe71HyPI3dYJf2COM5eR9I0DPYOZjBnGI7US55ffhqg5nKnf2TqgH5WY+0BO6qhJIpzQ
LJ8cEQhicO3r3foRjs9DQf/SZ/R6zGOI1ANJLRiLO6M8Z0ZOpEDkaIA9ivjscKFLmlrYG5RMS4D0
IyIsFwV5gE29Zcq00bPu6f5nqSCWmoZLOd7/knxjdGJSCVfA1kgvN3SY05EXAQy1i7dYi8Kzl8Yb
wjCchSN6zP3zSwYWX6xU2oA27yAlJImK9k3Jrp4rMzB8svtOpV9GJ7Y5BlG1LZzvXT2UxZoYj24H
eSB+1uvgDbxcv/I8HBPdiKUP5km4qduyfAuwAdLwrqZjOLLeEarZbfFQc1EtmCtYtpAnl8X7XvSQ
JBMdYa4/2fdiKZkmfY/o8NPj/T/aZXPVg1A8CeRhK9Xgmr4fYp6FO19XpKwxmhiNPn68V2kZhLlt
0tl0Ftk3wdnIrRebfJ+NEPabMg3vYljKu0BEp0ESIfG7H94f8AcRE3tT/yzz0mqIUiY+2mHEvgxR
uW6yVCCq11qNM4vUyh4387de2duyMO3PLKu/5fC8DnqBhcpmW3FkiXZRdIj4jUqF8PJi0laZEyUI
vJpp4dTtQKVUvBiVNXGtB6KWwIhZDRZcBPKN64ujN2fydstbrxe7AALLXldkJWpIN54Fdv8nr37T
W6h4liy8W7VvKk87KDPYxtBgdpU/zWcWN4UMJ/h6eJlbLaVQ7PgjCHux9EiTCGl4QVci9KyrKPVy
Hc9pkPf7SuGUe8NTYbsLLJjurI8o85w4ukAVAUNmsPiampfs6Af+dMPc2fXGocuJXrDrMPiCJtV0
dv0Wpu02VbPEQ6m3glnJoXcsOj8Na0GvOVxajHDZEFPEAIx0Vbg9IFCShahcdfSdtD7ef0pYaBfB
TJSBhvitKGT36IDtAYHqYyu26TxXXfBsl2ax5SvSP8TFYK4aQNfHHqbVkW8k8SdMO/o0QXxsYo1d
GRPyQdHiS9D1VN8yXZQgGoi+GsYJ+sEYPJZCtEfNZhTtCYGLwJQVxgXHWvlgVH+9SVCK6/kMIx2C
3gnu9Mnfl049zFtfiIVNHa4b1MBjYYfLLOur13jUf0QNq3Qp4VeB7TQPGR1CmCbVEXfuB8LpbNeM
yEtEVnIGz3UaWudTOtEuBG26oEpacFrGqaXtY8VykihGM7qH/1uvJQmETY2QyYYXgkjr0gRlTBZi
kK+Vah8rhj0PshcpHdak2Fim2OUxlQAozOzZVT6leFwzWGkSjNu5QQyUCm9ZPg5Hy3YGtv+8lf84
9KbiaKQRgg78o5sp0k5FMfWfw99+CErv1z3zQwEWnLVIycWMsOg91m0zsZJ2+VJvgmdlSPNx1Gui
q8hn3/hMUpaoLmycrilLHbBntuG4+zamzzYUtsFzFwpn5VuNvs+gORG1XCC+FBgj6Zs8u0H7W0Dg
Ijtp/WgiGliT8UpcY+WBm2rRC3uGSG81LvqrZNeEHB2ugAIg4xDlRFUDD1bX+YITCL6/JxGUdQPv
P5BiR3IC32El11Xys1awgQP66weqG1DmsVG9IvsJt5algSGfbwq7HE6ah5onop8MrIoceas3juQx
F4+D0xePTZl9NwmnQBROtShAZVeWCZHOqdJLnAfpxWOzsSTigplMoWkr9i7NIQxt/8TAqSWlPEP1
paGEtKNcnsYZmT9BH2OSx9SUBkKXRtirZby2AsdfDKSa75nanIoswG6ku84CqEKzBCvU7g1wb5y3
6qXAZY8Eymk7JKVBeRS9Xm9jTuaFrO1koyAf710CD6A90MIjCuNgena0JogToU8rf1MqhvlW0Ot3
gQhzFTiWjvkbu6nxwUOWd7Us8QKxP0Iihnps7MljYHaiLfIKhRy+c8QvOfE8ZfrN9cFdYTY7e70v
jkXbf2HJz9+Zo53oLV/Kzoi2hcdCYyL1u9aJl5yjAj2+o9ZWXb/lQ9PtBymrR8YSi1pK7ynUSblM
VPVNli2Iba/u17hCxSlLuej0RPGGaeW9jzp/QZuGYZcQH3OumnApR7YADySoJ2vceecqkyBJxIy9
cuun7HNqyd7Rh+wRd2RyEo1+hb6q9sIqPqEtDXgHjWBTtAMuA/hfi1TGIftIT9sMCYGCIZf33Thn
QUnnpYyyS9ubZHGxkzpYox1gxm/qx/tNV1enIPGcDz803mm4/PArGyh+AsvHQEawQX3UPqgeljxp
k9m+nrmrd7deEjKQG4ds3FHM7wJ8+ztSk6LnIh+2zegM76jpx22ntc0qUMxvy05OW4d5IB9b/qZx
nm4MLxy3oytp++bzLmo2nsm5x1VNaj9Y30bPJ/NBpIgfHR/UosiQtCYiCk8BpqjFOASPuMKCA9MT
8NpFWzzbPnymHCDcG0N9PhjPgabLVQDt5NWYerg1xDUfmNXsQjjdXaSYGTXZb6ownytjqSbLOjAS
jdpofG9cCOWhyCnqJHrnkcATC8A0boOOIo3X9O61Fxkpa2PdvYXoeOfIe+x0Ctjwom9bSEBe7YJn
SYH2JFVxrsbi6BhWeyiiGWoSh8/GfFMb4ZtNiMJJDxLBF5JchCZx4m1v1lD4fcI+sggxmd3LAQlD
W//sY5SOAxyraAbsGeQ65rYXPJfzDe/wxwBs4hiBNdr+Kg89qeq1tEM22x3+Nz2pvKNf4up1bdM+
oDyt0iA8VT1lFVsfIhhdFLFa7j32ygPWZND9MlRf7UYLc2oxlof7DXmUcut7zha0QHS531RpcqnJ
MN0WRVfQ28i8NZkM41JPVQ9vw7nIIfM2Ru3prP6dtXJapHykgekPTMGDL3r6NOuiQ2+ScGsI1P6a
bJ7Yy7G+6Jb/mIkWwTJtumXoj6Sy5lW3d3Wn26dkyz0YbCAXeYwZwnR0dYurckOXCusfWZ/bTvX2
qvMqtGE64Wg0x78ltZGsU2TSGzl6oJGJ+0LlTd4IvdS78HWvmv9D3Xksua2s2fpVOnqOfWESCWDQ
HXHpPVlVVBlNECqpBO89nv5+gLbRVnefE2fWdyAETVEkQQCZ+f9rfQt3cRbZh8xukgV6GCzFFQmL
ss4vvlTDi5qFG3+KwtB7QHypM9O9Qo7AIedqKNNNPEQ0jK0uwM5WybNakaGtwFU/jfTTXpGEZqJe
4Bw762TeEWgU5riFkWeYaDYJtIxOg8GKVGsuCHEMbMUAOfF7Z9tcMVCy+CiDGInSXRqEwT5UJugn
qKuNEDXhRU70lAyecRCJxGoxyvbQJQCRtNE6NKPAIzSpSwbXwx6XWOoiBFtGbmrxxRrQwjYHH03o
vho4i2iDhpNmWxzJktEIlyB3MmDWAMvhbHQa4l+jsU+VGoPKqz374LY06NXSwdhPMxppr3ZwiJM5
tJCux54lIEtx65AFNEIwWD1aTJQOxNQYtA/6pcTZf3bQTbesdA5tMz6GafBACoR3atvBPqkSLlbg
x2fHzJ/oteJJ9Cttq6TRtu1MfugeJCv48k0cZ/jtTfKHYbWsCrxYz5bJrCtPyaqQpc6Mke/hmXSR
I1kRHuP1aMFDLP+Ac3ICndK3tDDAdnvOSzfSkWmD6NGTAKSc0DkXRRNeVclCl/KnR7WVcq+bo+v3
bI3VjRuf3MKEEd5NNx0VlUxL2s8iC6zD6AnlCBtJufZdWZ/GLNxqkSYYjUoksIaGRXBKdtQ8ZqLw
sjwQglUOFojZiI0+HgZWkK89B3pmPKjMXydbdDDE7AMk1Yj0x9dBWNH7dKOD17wwwsjG1k9ZZPRy
9dF2xLPjN3fLjjq5ILPhhpz5U9n4xKT28ZYoSxiSpF4tdT0gcMxF/NwXSnAvKzEcLa9+Sev+bUq8
RpTEsVYg+YKHO0IrzX3wDQRv2NvBzsj+sGgqhMZdrTvzoti4+Rqt9y+qi/OaoHUE8KWGXxA1AoS4
VlP5xUfx1BWhBhGTdDOF4/tsRja6LavKCd2U4XIoWDcV0kKyPiVyZTWq06SvYMkNlH6G2tkQqVAe
BVfcsFX5z/us3Lei1T9pGgJ/L4n1Tajn/U4JQcl4ydhsGmT4SHgx1JH5EUSV8rUSGHApS6o3USEE
AqgePlA0nrCjOKldawq4La1VbxvDrdXlpRqNfqXafnRW+yNut/rZCF2sTibDcgmbE8GK9kREU3zA
J6UuMgW8J+ZhfuFiaXE4noto+NAjT10aWFaIesCc2+oEZA+htnLqNl/lcYc8o1LkZTBTOMuth+wj
gR2GHzPHopkVm7yGXD1C3DKjjqljEWU7Pd+LkvCipAR83BDOaNVacqI+Z5a9dmtiBjU1SJ+dqOwv
qt2Bqpsi59p3juP3vsjEHVt/vY1y29sbttXu4w6Hd5YkXzuXVVokw+o6b2qL/r+pyXOQbAhgt948
2NrbLLOmCUo+fB6rDQmi+nOpqEuFAfskNHpkbeI5d4y29a2pAuYVOBQSh8C3FBXosmmsB71Rki8l
4IJlJ8LqnI4WPYOWMy72VHn3MK8ssyHriHspieoux+7qB2/Si82HVJHpAdMQlr55nd/r6Sa1O+Cv
igdWBQiUOkyjMPiXZRwi9R8a60uA2H3BclF5CVT8hGVWlvdIyTvsndJ/aFSOUlXWJAezhCwz6mqD
mUVIk6L0Vutc1snRgzBQG8AnCEb6WtaFdUv0MTxXzbCETue/9kGy1VzRvDN0A1wqaPOD2NnmkOcO
jDLejjN1pLRGtmPcRt4zsKRsIV2r/xpp+Zon/cPAwuDNt3ttZao9e210HzsQayeigsFoFJLiGX3C
eOrCzBsjJe6np4xIaE1TnkCqeaeq2VZa980AFvTkx06z4wxWt2Zff0KKkmwxyITPjfnBdzJePKse
TpLrCRNid1zoHgL3TkBtwl2YgAELqrMYfRghIWksWv3oSFl9aTvUGAw6G8vgIBLONuWzvratmZz4
vVGytYBgA88et41XYkmLiWcw3GGHSeBrl7fZRTY18NsWSx7W9GXRj6hBKkUDpU4wWhpolCbKwkCc
65Zn9cV21e6BoD3ccWZSvk1lPLUmajhxW1wICrF82GiIeZanoQ8ZCbDkrCxSe0690g98mFK8uTEx
CoiYy43T9MO+cfATRNqKDO5GC83nYpQOpEHKen4awnzuCLIMR6A++gCSSCW5YOeYXX6UKDrRg5E2
pTfew+jmxWMlN5w61c0I9R2iJjBkGKLeAke9Kl6k7msdUz6MBBJqTMc7dnY/vKr2mm+EON0AUmjQ
ATxnJZUFwexVl5G7xWAABqTCcq0U/HCEjHLcBoV801rc9Wld6m/+wBogrlCmKLH56mBNMUblax/S
wXdap71RpFf3RJslW7dMs3slkSOQCCoWYB39B0w05zE27Wf4s4IynWz2dRxWjy4MmkURadWhJnN5
LVufWYNm0yGM8uK5pojbizx/7atAHnyT1J0KRNUrFGVUGtH4nrulsaVb5J8yVI2byGi1uy5JnIlp
Gz9pETityoXcWPSYMEY8r/nQfLUVJoWjVhQn3wfiBifse9nZ9YdrykWi1/I9seBH+UqOcMi3mf/U
fnUI/XwzpmCOE82xHgJ1rJl3tKTiiI6ICaXvH/BQfiLqcZs0YflcSFYg8fSnVtQP4GBDphBlhEUp
iMTFn/wFaVGgPtbK+sfMPw6/qYoljok5xMx1eu+bsNtPXlImr2k0MhHXyZIpnVOO6egSVOgR8yby
n6MqYuDh6t/ECEIY/R5kq9LTU8hiQZL6gIn3kZ85j9ZgSxrdHh90XXzoThYfWIjQOeuHnF6FP9Qr
EYHddZ1JSpta8OfLVxq39WM4VKA14G0s2lb53HSZ+YmM7JPrwmgIwPHeWVKEJ400q0Xh9y9Dp1+N
NOnPlBkw41Mx2RFi6lBmHe3DOAkrKjd9DGztXI+we2JlcFB7GDF1cTFivgjFTRubTzSulb2pR7ir
pyJFqHYToW9NwJtzDdLQuZpKwvk476xEh6gS17H5VJR71mc2oEmqxxplODIZDFJJWD6fBouMAZnX
8T6OwAtn/odvJsmjlVawW9PK2mWtp70xocI4eTUD1NwmM0sa0t7dlHX2ABLsBSM3wonU5rdotHPf
Cu1kOlFwc/zXmUqiZdawzfFeLay6dS8FWQarcMI+uazk3jJmaYuMjOmr5yfZJhsm8JODt7OphXpC
AY+PRs0mQ5INp6ZApTYIeeylB/889fuzlVEvtmOGhNygiVll1k3Uo3cdMJyRiDdqJ/y9ObR6ktoS
wEQXv6mBy5MvWU7NpKHu9Yc4PqMQaO9habb3wRmegrx6DlpGoZiS1FnpMQXULXBqim/Liooavbnu
xPSBAYcLqc8KjHT6ZMiIkJ++2AQxO4TCp6JOns4xb23/SF4Smls/3rEGrF+SplghIEl2ca2G+8pI
npmSjO/TjQyo4HzDnB4x6uh5vjE9ZTvSOFqEbUJGQ7NsprV/awwAe7UMlDVtHPFiDUQQjbH21a2i
CBTEsLFIz1nbldofzDXVqP4bEHnqp13d3am4O2uI2mTKZGCftKhLjoqif7dBq6xyFlHbIYi1J53L
EUzI5pORkAPvXPxWgDZkACRBhbrKjpCE9GDiEfB1eu5+1AJ+nzbR4FElUHGQOUVHIoI5MDLqfXks
i+86QNWbi+rg0AKhz4VznWeP7G9tbWDCIDHCiU4sYKJTJsRJtyr/ouE0XaVRbrBUttp7l8gbEVDO
rlK9XUT6GMFHXm1ccritjp8GH773KtRae2lj56ZnjjXgylvapIdeCAcT4O8TsQzq0EP3apUPdFi6
TdMCWqQc5ezGHP67n1tkcvBGD9TmINsrTWTsZWTFlPaVa8My5w1hvlxrNvLA3Ey7N8W4T4o/5G2x
vm6QskGJwzMyZIn9wrybICb8czu98J2XxqhfI6MDwNEGwV0zuTZGmrUrGoj/gJ+pEYZqeknbHpwL
jYeN5hjlXfqglNogbj9LixDEMhIUAmPM/3P1BpfwiSBVWn6qPEtabl9zpfkAV5jfBUStrW3VOPYC
mCmWOdZvZgIkz4DZ6yXRrq8BleLVU94UslFYK6Kc84L2gsit2Mmi9rYRTe03W+8XBb0kL94EUf2Z
2DHloBK5CLNwuuk3EcNrj//b9OEs2J3tnVFtgCKjMH+e76q+tHbIT65DUJy71hFf4t7bQhBLViKU
Ixqd0mQa7x9FbT2Kuebje7m2qzF47brGf/c7lsEokwcwvRLvxgb6gY9hIboxia3PKr6RH5s4jPi0
84P5YazMeKtYuU9HJ25M+uZlvldsjYqNFoxvEx97NIbgfRgi5Cw+w1Y03DuGp1PuKVv0leBzmCDs
pFHLR6L9imtOc05tbQZ7NxfqqmmyctMJ5kdpWTUnEKYppd/UgJ5bmM9uEZcrZUryJSbuQUzX73mD
rxpyK8RLf5XL8kxgxm7U9ce/anRT36IG805vI7bJv7B8/Vq51qORJ/1hvjdvbIsiFuQkKmIVRsix
6Py7Bb/iPvTfo0Z0j3GnuAeNA48WOJGmcD6eSs+smabqlK2jWnlze9yG5uBFN0ewhPBSrNVDaPUb
RVHEBezW77eIUu/B2YX1ChEEmiPm/ifm5+aWuNFP8z343vo69rAEFa3ykOfG+G3I7L2XQ52tcPca
TYXPXVVvXiG1PSlbHe1twwQZ1pgHb6hAEPy4OT3odBLAr63tjKki3YAdWqg20rT5btzpbwO+hUdN
as8GzX1iCRVjpRl2dJGGsFicgZGBtQjzijCKVTAY5SlAM7Xom6TcDk3uXQwz3M6XAHe6DqAAwFke
jV9R2AybZkxizEelssILGT8pKnJhSQvw2aY/jVAwVt46WX928EGBNdGgvsZyZ9aiwIZbVc9FjlYq
sjR/02RK+VwWLW7jgRKrntYktEyrprZJjWuuoxGPNPURJyoAAHJnt4lhG3sfvukmFlNmQkF4BSWI
cuEFlv/2y61I6sGPxzA81UzR8naTNjYs2WlTSNK5fKbPLO65O+YNzLGeC1RhO4gvgZfuG13vnwm3
BBpD6P2paOzu2S61czStaPX8vZTiG5zr6MmXubXv6bZvNBP1bSckc4M0/YQpVMH/DWAHKesNDId4
CDVpXUwHRPB0DzqJ+WCJfgkVoEBsXOAmzd2DqzB/M+sSObHNSvtYB/2qbDhy/Mxpd+SudY+K5cNZ
9Lfznc4CJlsqHlKxwiRKePqDnMbkcTQIuG5oCFYk1cYuB0r7+ya1jPDgl0GX7RxH7kbD7jYEoJdb
FjPmK+GVZy2rlUfgtNV1sN75AsmmiPVJkqAhE2UCLZfYarBwWMw/sM/nqCCmi53ZD8phvjVfBudb
82YAoWCRY1Jisdp1uVpAOKUgMS3Suejlm78eF7RdcV8Pn4kYyCko+iOTEw2HGIPWGu47VkRFpdrA
1a6i8wnxPWoIMaN2Hb7Q+f/uiqr+UMVHCD/IWxQe8qXOnxQR6luY6d7KHNDm1mUPJH/azLfcJP39
FnXGDYeTSe81sg6FWwE3l9rvt/56rDBwH6TBk9cN0ZnI2ug832pLO6I8GAhE2nL/15Pz43/9WTC9
yk+Hcu36mEf+eiJVSe3WfdagdVX1pEVBR+N0Ve6eL+IbqVzQA0vvk9da2T2RW4TlkuijodmkfuLS
WAx176hIm7SRqNpruj5sDeklT0xFMayUwvzmdh+Urd13mUb7VkX6xG/qbCtjSK5OiT3dT2mRU2Z8
pzdbL3vqAxdb0z6cVBUwFUH2aLWvvZeWA70gjD8bLCfXdWqPB9oGExtlxDCArus0b3pH/f1WUbPa
/vEE326dlh5FJVsCvqUxb8R5dQ2csbo6ZuNdTNrm1Bira521rIrzziSvIy62WErWRENY3mJQXNhe
kf/ZdsYDXXpwK8J4CeuE5CZ6+QCHuGs4aQsitHzpHbi8Vt+8R+woOia49pKW7B679hmDMXABCjeS
rdX03kXvslcVLd69d4vysXPF0nQc+x539PTdLF82lEcnuM3vGy/Eh8XLbUwN7fDS+3pyUjslOQ1h
rUCq8h7mh+aNycCH/4m/8JDKr3ONbKiu0cjt/XPjhBX4gBBh8sHqct0gVHUypQzGniK0ky260kiP
oFL+uOmQ2XDssjg9zreYni9L3FREhVCSnruLbWl+VmRe3XIjz56E7A5J3KcnQgAgNRWo0+g20VFX
DqRTgGmIu+G17zEtdcQyLpTMc3ZdQZ0IfJV/UbJquuD4f9wS8TWGR3fTUu+zkbnpuZxa71lWOqTM
mqzetXh4yqM92LvyhbQgSFjWqiyydjXwP60sMjYsVtskv/uc1zp0N9JA3FtaCHR/ShJ+G4tPlpKM
74oKC5sEKO1oYpc3pyr9X5s+G75CABi380MB0u8Ubc0nZYLX2hWlRQ+/Eie1+Z0jdIEPGKlWqUL5
58A1ChNHcDk0a0O1DCLiC+XgGfZ35D5YVj2pLEH1G58ULpu72HEVfn7H2CIaMikz60cPctVHmmlH
Mtuiv24o2XCQx1CQQgrCjJoSKacZa3laPABrdLu1TyzZbdYWye+3KNLbJ5LlxN5QGtQbSLGKRiyd
1FFPpiFG2NvTzXlj/XlLxXpxqPi7+SFr/jvapvhUx/KSdHbxZLmPvVW193kzmv5TQ8bXhb5he+dq
oRHIlrNk7KBniKCNSHhJvVsN0paQ91b9WtvrHijn18bYuVbxJZCR/dwpZn7Ilali7g/2M5EV9Sb2
aTz3091kDEc8kGZ1SHMXeAkMtq3TcdRQ26Vqi87hPHuiJkABXIHbD88hSIKfgQW/3P3P/4+wBiY+
vf/zMzXhdxrChGX4j3/HMjuRl39GGkwv+EE0EOI3E46pzs+I8fJnoIHOEhc6ieFYQk5mxZ+ABnhh
cfDDc7J1U3N4VZWB7fyPf1c0/Tehq1gcVQ1/iGo7/xLQQBfW341pmiExggphqthBDceQ4u+eyTZR
x0wqEpuIj6qlJU59mYQvNej9qiPpFuMHcBEAGw0J45EeFiR7RkdS594cv70NHRWMvraJ9pXRu+kz
u1MJu2G0v492gXTAZETOkbRow9fGAbah5BBV/ZHDNo7Ay6og7MfuSAJAtXIrypWezyYengND+LQM
x5YzaXgoRgAhqv0uhQ9osDHp3HjEYVoRH0zPovdIBSMUCP4679UXT+onP+J9qF2Hi6wen1zHPNdg
Z/wBBc/8aK9b++mVbbCJHF9fS8H7zk/XKNUc/5ikNn23hP+yp/G8rMnSWfQRTAKGjUkJxPXFJiIX
GaeeJwcnpL2j6WjJqOu800K4gL+99i6yzaBIN30/XHRXAmeyLtMfjHHBrJYHba1mRJ2+Sy/p+Ysx
Ole9liznL6QbArLo8Dba/L+9bbbLANPZAlLgt+k/mf/3JG4/dIi1KSmpdFbJ4YItNpD0xgcPRY7A
prr1XvwurQIYWYEei2k52UfK3SLPpg4aon7hvODm9d+dMf/myPCp8OGy0VtbVlVtr3oTKUaj+e94
rjE/RBYe8O4KC2WNh/odDTbhlHqJgbhgSAiDeFfqJURcJX80bDg+CIrbpUC/L5kuLbvpWzamswwb
US7N6UNlXf+ad7Qvq9K5N2GLFTYnUqwFGWu4/CjKjKgnNjsKR9jLmj1AIud1cd7VaxCXB8sI/KXc
NLUBV6ZaKb2BtHY6lqsqfp/fguH0SsbbPZwOE1E3J1v1KdwThMZbUine6BpdfptDues1fsdIfoAZ
2SYSnocfk3rDzmGZF6I9yXCwJqF7R/Y6bqyBRArWoBi32N2Vms0asUuRmy9g/olMYscmtnnxleDd
nY5FjpuLM7VH6VSuco8X/XjlyIHfKcuhQgU477DGyc+ex6/FSWavUtpZqJajeysuUL2Jzm6FslaY
Iy+SqH2XtQsVt2EFbtsH4cPNAQfO12B6Q5v6NWaIXadOscqpA0PNGVg21Zv5P553tyiN73F39pHI
Ojk7NqIH8+MbRS7HOgxM8vSu86dVMk7lUSYE02ib+aO7wPREGVTr2q3uJv6bf4IN+YVnwtXJFKZA
g6FblJAta7LV/uSgt2SOdtQj1Ko1uci4idxj4eN3Uuz7/P4/XbR/H5L+7Sd8yi+Mkh/vJvFQ21LT
YBz+ci3UdKZvlYaAB5k6+k/OG+8Y48iFDtJt1Mw+K611nw6af/y2v2AC/svbTs//9CX7aKgqeHR8
Sdvas8/fAxfUYs3Z/k/2pvYLIOLHO1lUjqXJP/XXL9glaVQENXV+3eBK1Lr44wNObPc+ZKxRMz+v
1/HI2e9wGnRCXBKvRZ4b3VEz7P/xd9Z+8erPH0VqwjRtbIrgP35hVXR5VXqaIFk4wD9GcXpPWsSB
NhP+RT4P4eosiYoUR4T3nWZ4y5oo9MTL9OnILN2VxGkgcIWj2j8naln8sx31i0v/v3y6X44E1HD0
fFWOuyQi2I9woChnjTYPZUVo7hsGOG8axcht3AoSf//Z+xv/3QewhI0AXXNs3TZ/2T3OaOWG6g8m
E2E5eS7g20REYvbVwEg5nabhdHXhx/wWTITd1jlVjv0N6iuXLDJlF6BA4Qanxncjte/40TmEnbdQ
q7lEhU+m1O9abd8DNzcWypC7XP8D4uYZsSONgaRX3qoxKKiVjCfUvEeDkTKdholplA8xXcIevpJ2
elGSxlh4KZfpquPTId/cpTI7RoG8pBZMnsBCzKK268bX+KG97jYPKayH7JU6nWLTUKOFts/L3zJK
1IuBEAE+No2mCpMNi8GrSCtcEogspqtoN+2D6UYTfalF+TmYvmo4DXYs7C7EKG3sWPuSkygwDR1l
/gF8Hqt5s8VsCXdvGqyivr2PJusfIe9F/6G7KFTjhoGhQUg+0LOJunoPaGcNie0CiPhdBaWCUvcZ
Dj87axp6RisaN8PIXexy/I/mkaz3rz7sQNoy7ODpbaaDeJ5RKR5zFi9D7l2AxZzmHNZ04BJ7byw6
077TI24EwzAqMKQtzv3H9MZsGUP1l640tUXA953HkvnaHji8ZVpNrwaAy9QRY+n0KsYQWZArwK/0
j89UXZsusj8xQ6aTgZOUC7FNdwVm3y/XJ5tIhLFHz8AMhwlXgwRjURl0qm3u5ZT7lyGdiNzjI+Wq
vZd2+G6RRuC7OPSmkWvaFcE4friVQpwJB8y0E9KquQmKMIMhx10bMLksJT/9fO5fvUp9rQjKbEk0
IL6oXbgWXR9JGs1ASbtWpmtDzZ6u1eQieKky7fbppdPEs0uGo6rkO/ybGzPQLjTMgVNOoEliQmQS
WvxgwXubxO/1qKDLSoKj2/Kr1gXHlmn2nx20uSiGVtOfxNPenv5nKLiIiDGeEr267xl+5hljWTBW
Bu506FcchF5rPyRp/Jq0HMplxzwoi9XHOKuOXAKD5XxwD72EMeq/dv3G8DVmO/y69nTZU7zis5KZ
m1LDRYCKZD7WzfyDmuSIPMffdqr9OM9JSDgwFoV8JHqNEz1gppY5zn1Qzbs6/STTLKM0ODrjZGWW
G9ySl/ntHQYvywz5pmiDCqs5CW8a5UiL3M4now6TfbpadBnTNlk/dHyShZEw5xj4aZXua264HHLT
KZ+X7Jamsz9XBVqI6U4ecmlJ2v6elv5hfoQIoZBjc2sX2rHNFRLoLB2xh30nHgVgMjPKyPG+9Sjf
A1X5Yoyvge08UQB4V/kbZcDEbSq0qAfa6HRGFAG7JXNwHqA941MwGVskOe+J15zrkuNfUwx5IoZR
M89iHD20lmb/is7dAezCJ8x0FUEws69cU4AhemLpFuG7mC4U0XRti8S0IeAl6YiknE+kHqswRZxr
XZL5ozSCk5S/9qZVRJUxObTLFmiV9iENhV+G4Tqv5H0+swNi/DDYf9Q+9kydRgRovfe64afCA/Vc
lsZTicMrzjgqZXawiyxhSsydpHu2iuxLh+NoNe8HLIgpBcd5QtvChVi4JSFVQGyWSDw2OPJ83Gd8
u/mc/5cW57v14/rvgMG/L+b/x9X7zyv+/zw/be6//i9/gxj+76AW6tPy+39e3z9Ni+9/+7/fy+Dr
l58X+fPLfqzyDfs3VTUg29hS1VQLVuEfK31N/sY0x4T9Am8UTzszoT8W+rr+m6azlp+gcfpUA2Ce
8cdCX8jfHC64pqWqVLBYxOn/CrnQYlX/y2UcRpdhCg36k8bVnIv636eZIqhMFpGYRgMN2J8bdmRB
uO5TnQTeBkfpU+ZFNcjw2kTwwAy7vwrsVHfUphmYrbjBMKoPnxsel13R7zRXR3+tNNptVLESe5H8
PN/r/NDd0efE+5fGyq7Io4/GJw2kqxL9gNER7nwLIxOnAXmVgrE2LRP1qbaxFwwx17Vufrrw0KkI
wlghOb21+LUwH7vjpXcxGImUP1PLlOoeukxFaewjJOt7IFT/Cea2v+pbyKua8AiBVjWgBk6Hl8B9
rcG1tRcqyTSdHN/d23bm3emxu1ut85VlDoH0CShdtNZFp56yKlYp8kbFF7vnSgIbTS2SCdYsH1Uv
NK8NrYIVAFQklfGQ3sYoTW8IN8JTHCe7MB2HQ9m+JMQeHmU5UOLAZnPEtlMcXJ30oMZECeB12DFN
8tydTgBuVwyiz/Qhzo4m19mqUsx76dcvRU1AG8Qj8x4SobZsUQvsS6WUd7vuv5MTlpyZfSSf0hHN
OgmMj3ZJ/6pTxklKbF7K8rUqyupq+Hp1Rb/oLrCKGZvWaeIV/hq5Caque7SGfG2aGbmTaUxRMmih
/GWk/sUDiB7E3xXEnVG+yiJMyULJcFkG+henHxCHTptOMjOGoWoVeII8cy219slXxZm4Yfdp3jC/
uIId6y8lBImDEEjegza+KV0pHl1spdeuCr/l4zffpOHMIRfQDShyZJZBuS5p3u/cuvW3re/ab038
BP0nWdNNUNetB9NtZcNLJVwjwJmlGNa5yfBVhohuraB2mC0rwU7v0/45z9RPdp89VkxIO8DopZD+
U9RghBBoWNWqvYx5guhPVuFrRUoenTFSMTz8VNiknY3Vq2IdTXcTg/dnooRaoQzOWpliutfZfQcx
bSorsXZgbkJll2OGJ9prrNgLcssnHl4ar0qOumfQUzOaL3Db9a2fFelx3gz5mB6HxE+PaqlP4Td0
IKdrw5pcpWbRagoEFqsjx7vp2nz9030SzNB6dlGJcgWadt2Xt3nTkwcRWF0E/yMpbzHDVRXLc0mf
aVdr3ePg6t1R/XPjm3V3BEHeH+db8xN/PdbkYXNQbLDDSPzpy+2oz7nHaNrkRVrQKqWXYlLG01ex
rLYxQeXLMDWDjfATcSsVVPSdq0RnklW+NIbmnkOSlRe2QHcVFMotmTZmjHepdJH5c6cVrksOk6bc
BqPfV0mqrrkg09QPo+JUVcYnzRdgr0eZn+aH5k2h1sWPuxyF8dYaSwpoCNwW9gAWyYpsIny8vkco
OZ2DJlZNIGuK/zlAKcB1qwtXeqe3KwtDysUNm+QS4uP/ccvE77ImgEpdFlVqUkabnranTSP5v9PJ
ATI/FteusS4RLlGDM3J9EZquunT6kBw5RYnlymhb4yyKp4wYGVOk3YNpND6/2lhs4oa6vjpoCVlp
HhWjP5/t/3wWYRbekiT7JvNhuESp4pz1YN8FzkOs2K8shFJstn52SXJ6ryDEdW5aeIvIZ4WgbJXc
7UdiCmzrWIfZqdBi/4I4vlgjSua6bnU4Rnz7XXgDuXa+xsKMlEdj6BDJ5Ya2CU1HHhp18C5Yu6bA
9s+dAZB2oY52vAEzh1ob/PVWZm21q+towB+J60TTCmJoGwqXQDNYwxXoqOzA97CxuyHGHMMlVtel
Yx6DlMoWsO/J9Uap4jjheu6BzK0P09H3npIjjZl6I7meYsWgUnzwrCjYOQn7f5wc402ThtRqQP/T
cQaUPt396wlYCnC53Pbikvh2DPswOGqJRULlTzcTpHZL0yNki/54RYRDpu/BMqAajp0VKjLjojX1
RUIuvUXqpCVDtV8OkQPMaNCsoyRWiN1qrpUxw5Dd4ulKRvddVRUsAkZVX4HVAisRpqRZnNdf7BxR
OrorYkIhYGrDybeGWxJK7na1rlFTVQWLZVBigwKoUE7x4nVbWwQlh8I9CEIUTTSF3NQU49GizLrL
0c6fJTzlM+myAWxf/eCTET+s5sdk0OvnzBXtmqtmsPzx2PTHUTq0Cws84CakGdovcsiIG0VDwuIr
en6OTPTLFWYCwbB9NcKMvJa+fmwnFWlgqGD+JHnotR+D8mwV0ig7UGzzs7i32uWgud3K9cuJNS/v
atiO8KVYHoemeZ8f0iKVQzSItvEULzOPXOY0conCQiJj1AgWp9HMbmZ/YGNtTIv8tKAZ1afOMYct
abrJvjSC5EEoOETcapIZdyrIsiJ+EAlrOD+ugYhOd+dNAgNs2ejFsJ3vBmNy8GsCTtqkfM4nQUWi
pe0myPNmO98dvfScDChHPImBhQCaSyLEN0pc8auHIWyDjFLbKH4bv4ZRQl1DZ/kQNFV3V2k1zI9r
SeEdCoR/q/lVTlt2S5CE9bGA3LyI0kC54F0jtA519OAaIUeZwqIDHcor1GzIbnHTk+zjBK+11r6N
utXcSAbskUIrOxWW5cHLE3slbUKNczXRL3WkxQep+BlRIbX9aAOMX+jSar81+pST0RyQ1PcU7Cvn
0ujqnsUe1x6tGwFGe7qynadVQx04l45neyPzn0xkTivPA1cUmLm7igWq0MTLkptqk3rTAwle2Fi/
j57DIMpHbvaD17t3GdQ3V4TqF3pb+dLChXEpe2H/P67OY7ltptuiT4SqRmg0MCXATAUqWdIEJVs2
ckYjPf1d1Df4q64HLFOyFUigu885e699n+YL2Uu3T+SNfvHjCQ0JNiSETFG87cc02Xc3mwfl1KOy
7M8f6F7Bi7KF59HvfngmtMFpgSNU2/2cC//3lNLLfv35xz+fbddBPrFO7KoWBtziWvLR8TivtsrP
DvgC4ich+BUK1DbfDldqSTQ2QAnC/wizCmM5ETZIdNmTtjnIqtRsvpZCwzkebhA9hOpHUisvyNQJ
sPZW+W5E7qM2h/wfc/lt4qbFb9QagKU9XOFdMgEDqZHFV/2hK93oNLlyOJLOM51g6/cnG98TvIVy
OCNNJti5i6eLxdR377aAAWm+RLscX/o9rVySXcv1V6SM2wHIwlUZJUzPqlV+NVP2tM4xlP828469
sSBW1lN/TaUudrPIrLt5isVhIXjulMLnPsseYWXNiTfDoHCyEzlSvKMck16ZPnGCzxfLDuO2708I
LO03YQmOkW35TjstsKGybbgdMCPQ1sS+OZN0EHfLewnyA82b81prLBzlgKWmHuSH17zJLCq/xBBV
26E/djjnrnBn143ZLfYfay23yKPiz7aOb+HvWIBUmWGtXsw4ZNVyQIzWK8gZJog6qpxgBiF+x2GR
VD272U4t6B9U6v2x1NgIGqyWc6Tr12a5SYlhUf81bEDJVvs5TvWnaX+vmRif+ULjM96lIfAHbMY/
Txezs85JSSbrfPsn6S0mw7PKcFIu2Bv/iO9x/Z1bGm+lLNRd7nXy4hXFP1S8ZDhU/XjlikDzZtfq
IXe4SBkIN/d+2fR7rQp1qfICbRiJ0ufKiuQujWZCPjr1YGadvv95WG9/Ezm3Exeisxnd5dMWY/N3
FOS027cRVDyBNFjT7ptl8O9iZMavGFkLnmQcGMx+oy2V1HKHpyQ/eiNrT5VJoBtDDObTW9VZasI4
x0ire4ug0i0gr/Kpbioaw6ntExNdgkRUY/wJF/+9FL7+RpG4dyT0nc3MiBBi60bby86NhPmdGvav
wiUFp7dZHdit8Tr4i7jPZZyd7Qnza1RkzRte+7c+vym4o+RuJBv3Pe9gy5YqGy+jZyKyGiMJjx5n
MTTcY+e083drZb8lpMHXUYB0StZ+PFmFPbJKtCPw+E5viBOrP6eJFSUDBIAHZpyufSq/6zmpPy2U
shSdNdaG0Z2ezc6+5oZff2LHI3Oikxak3VG89vF0+Pl4m3sgS/zpe8KYEpLtG70i2DvVmZ1/Sb9p
wtFLfZY+s33Cafr938d7i+6R48p7B838A2RRxqJLUXxZwvi7TCp5mlR1SEBiXaoo+3Q6LG5DTRMS
k0bJPBDhZ7cOYo8hsd3+fLaKqGIcg6Xo57N92XFqBtB3/nma0PaLzN54+HnmDkRyoqC9FmZ3QYs5
HDhY2eeuGYj40aU6FVB3T4krjSOp4N6Jq6JA5WM5Z5U4/UGIFiJflJr7FlnCHYTaaDf6bCL9G/1N
TVpphc8afADKqbZrA1lU5rYbs/qJRoa4GSnGTUtS+QVAEZW+pahHIuC/YOWr126J/0y9wkMW5fg+
ZtwSvk12VlWVd9HsD5clUuU2H0X1bpjZ3QLNJ+yUV1xmn7D1OO6pEeIB7U48OCEiyIKb+gGvfPTp
5K1NdnFcnbhu/ae5sf/+fN7xC0777pI+uYnJoXXBZ+XjLUiYBJ8xZVlno6aLhhfchEfjLAHJndG7
pJoGHc+ovbuUCYgKsN3pLxcc0HsC6Ju4QdmBeazxQ0QtkR/wpM41b2hgNcDFDNndz2A09ngKp7sy
7+39gGz/4hhxf1Bjq851JpIjY+r07He9fYyU055S9G0nlJPr0XCg3ZPJ6x9yWKsXZynrQ99l46a0
1z6o86F4trvE2eNzdv57+vOxHjxSsjr9Y1bK4tkj8nHHiYtt+gtnZPScqmpFsTc9kqRYvdi+KF/M
JdsRWOg96pY2j736kHm9wHLN6KHqohaKrmueZ4IWTwO4GtCyo7yHe9VsO2EtzzR9ClzXcf5hyhFT
fNT+LScd+IqM1k1DAKHZRe53VZa/46o138kR5ojbl+WzQw932663gb4zKRRZo7EXMzWxbGp5Sr2l
PYhlTO/XEcWp32NWiCaSdWXj36etSQWoEobQHuX1tCG0ogBXSKClykt7vzasadXg+Sz7NFdn23jA
bze9mD4D8NuHUfPLUzTbu3hm13YHfAeNLz5k73RP4Oe9y3LLAx2cJP/sYVzV5cnp/b2JmzkDNWuN
B+q8qz97PoMqV8N6c9a9ta4JcaW8rKRk8RAj9pxcQHK8uckB71fLACwfHwZb6gfr9jfXAk7lEueA
V4+P/e8TrKfFzluAx/6/T7Sd327bAXKKsLEXRQ4Ei0mUT6hQ63DhB9v9PP15WJrlwUXuCfMGrCF0
pPU+kda+lzUr+u1DNxLGHtsh7zj7A+Cqp6Ky5qeMEnZToZQ7/XysMgZ9j/b8+PMM3vDyZFtsYqOx
Ntuf//DzAMfybExOfv/zzLDIX2QkdRbKiy4MD25q6DWFXvrzgA5w6XAl28aWLKLy3PfykGO4B58p
VCitcYMjaDiSM/jX1C5MizzyyDFqULcz7GMeNg+IlIUf9ssNrJD78wk6rrFhLXUCtHXDzjEMbmTG
2sIvd9zgoIZj5nti0ePp58Gig4jv8fbcGlC3DAAcN+Mthnjs0+pkxowFsLjgKrhFAY9lGSaj5SG0
tuzjSLLqYOEPxMFb7OSKOMJ183KPxR1UAYKY1YrfEpJozjU/5TWFxYKECQSdmjLmme53VMPWmAiN
SbBnMGKpiWN3cg4TQhL7Kxcab+kLu1O/0xkRZLGkyUTAkj8ZzD9gQENUg1JRb4WN1ZsQJxbhCe0f
7TmmRwkRkgxTqL0inEyZYGREu00Qb1Wv0VtHx+OuBFNbQxxVXx5X5WA4VsCJ/WGKNrDqWF96iCqu
unNGfR2Gqj5mzEGga1fntu7pFcirrCt5aHMSSv1yxSYSOSRue/alL+F2OOJ+hiIiTM2CCdm0NJTJ
UJ/OTalHDqiVe14poUPM7GQa39nrap8rZRmkFT73bUsIXgKdmoLiTBrFbz8esp0y+pBbVR1mXF74
XNwHiLfZ2clGDl+2wpKucMFQTwH6pqm3kmlASL2+yrm5/lwt3EtWQaBn9qvOKsRpa0L7h4hvyo+x
ngKcbPKken5NjzbshhzoR3wOJD3/PAi/A2w/MMMjO1bUs0uSAaHb9pIf5zwPBusGkItvfZO+AQRB
fzQhUQFX/iYtXD9cDd2f5pYMrRJZcphrN961vv0uhV5Ojqd+06fvg8mL9l7RPBQ5Rsna/IJNWOzM
mYwKy/gnoLWfMU/v6VYUDFbpAS7rNF4RBB/sVFugsBD7G+l2cabXKaPbk3TqCLoXItmwjmj7vStt
yPiQlLCzZjMh3wz5kNmT5ObWyAZy8EJcxt5CD+rnITVXuZOl/4fWztZIdnT/lq3jOO22oZ9FCzxx
dyMBDjSdDuuIC8DN7mWKbruaoUINSu/qbnhoPULDCkLXnrteEhdeKY8LgDQcio2NAodFLiMDLrLj
3zuocVcw7aGOUMGtGT74HPE4Nifce3AbkSssCZ6TrLmaaMrDFITLQ6MTzoPmzi/oKfkN9Ex/WSZ2
lfTiSNrGtTNb29plDzX0CdA0wAQqVneMgfTQOw7yiCmjm5sHgI0ZJWOKh82cczos8NFS6AvBuuSh
bK36YuQTRuK43UXWMjzgSL8wzv3ny/4Z+7K39Vrrw/HyNIzMLOdaVXUo2uIdUCa9RuiZBwPiQyay
LQP0fFPV7byrcQpvGja1YCBy2qUVvJmG0QyJ37hTBvnW3pTTa9LPNjbjE97V7g72SJLZxO16CLRH
0HrtkNjHiuSxc2U/Vn0bnbz0HQ5SwUmPxIuoRUswdQ07Nw8l3fw8ywfg/TllxpifQRbwjq9Eyy0G
Hi8Phi0haEFZkcMnoMraHmPLGNPsLUKj7NXAwIHNYgEHs+vws3fx/KtN+IVnasyw73nleroP0i2K
UPowiR0cwqY5/Ku86mg2xRjqMU8AFVS8sZrDLYGJMRozbwNwXP5SM4HRXvNkTlju6c3iMTXiD3ug
+66B9z+XHgF8N9vtevMdJszZhRsm2XzO+jl/BPYab8psfUk48BD99uXnhBVGulWvqA13Qy8BbLmE
0eGCib23lHPUxlLtPx/OwJ7Rsghl5nZbe+i46G2cUAYB8n06B5FJOWGmNmRQ5DfS8/5OdtrBBMI/
OwqaO3p4rdq6vSuypzbBAuu4iAKbnIwpT2TEfUVHOoglfbzmbtXq0WytXakKCHCTxuHJxVEU9rsz
CnzJtnvspsHZqD5KvzvUkONYOV9ZV+WhUvG8nYYVWDOsPi4RKp06tYKp4bg0t+pIvdU9dGuxbaqy
pgzjLJVZLggxIcN46M/aHWRQQ6dHS2lfi1oCiigtL0xb79fULlAY6UFDys1Okk6CbyBQUPZw1/jr
a9dN352EnTM56zPD7xOM4vW+hmJnlfP4AT6/343ZI6Hd3l4DHowsfMctMR5QIg7si1Fg1xRCSMjC
xR0M9n6ajYVZP2GdDky/2vtU9dsms/Sxnjtk5/6SMeRzAfZQFGBs/9PT7/colcO+Kp+kB9GiRSW4
W/sivi1dCAwm98OJ0q2Tz/0bIFbo9I33KsaV5Ee/a9/7tPjrWrRxuNjvlorUwiHF+qfIZqYRVLG+
nKXb6Gd2NMK6+Kr1umxoGLt0RustFpbigz16Q5nWhHMfmch1CzBaz23PQIqJJ5okj9DzJjOvDRsC
qWRVWFikVthZXxzTtYf1oy2g/G6+UxnDHj9qn11v+Fqb+BZ7D5Zq8AEwpBBB6OBszYHhVy0YLxhS
NUeVAq+aHZg781SrXU2MMXU1IUHm6rQPhYemVuVvhp99av7sTDHvqdijXUxfIeI24Tgeo3ho9WmK
va3r19l27Od5h+hwmxcOXdBY3kGVuhmDOzOszerZ0maH2ESehPacU5bOd57T6QN9L+tMoCSCEVrA
Fr3nXLruBlEI/K0Ys1OcTHDzvMYM2tYhudFOtpIZUEiQMi0LzLY2rc49sLmAMw/1IYb29gNzsr/N
nVuY9+ACKku7D9f3HxQRiOQ2xa8kX68n/GycLaJ/bkSKHpKadztPLqnLuycRIxESllM98OKwPBys
BLgwuq1TAmZTTSu+jOXI1Y9ZVIa48N48+k8B1LcqRFqGnDxR6d6ZmjeriNyNmkuIi/e+TrqjW6Fx
rnPr2HXNITM1swbnluVkE9XaqHfK1v4gD/OM+9JkkcG6Q6jP2K07P/agsEV/Syr4tCSpFQ4GcrIV
vsFI7m7Wgd/QyttjSmqWvgy7oR/Bea9bRYQb7xqJtDF62yAvmyc1q2W7RuYRVuO+FRM6ac2kNzMc
7kHXfk7H5TeNDqgpEcC63HCPC2QomoCcpYqWAJO8iM4RZIsCDzuoMIiay2ht7WzBGymdo8ORJCCO
TmzSCRWvjOOd6sUDnV9SaUUGPVZbZyQpDNw7dHFVnW+o4f0N85IXgaKNPLU+207TbyI/GdvY8RgO
th/asSLfytP4SGVxbyoGQlm698dYHp3pIfN8eTS5QyPaxvu8r19bZt/3Ueq5m0V0XtCq7gz8IScH
OpFhoyJSI0BO7srBgUIioGLZ0H5M6E0qd0/R0PyLpry5pqZ/gRD4qwKveV/AfySAyrlbrTxkuAup
QtXivUnxaSns0aOroofU5vJBi3QZeH3vQHK8aM3LU9QOwp5TNi4Vs0QorXjoWId6yzvXPZMOp48w
Cr8qCd/HWsl9p5bM9unisae6ZEfPkZUHI46oaFj2NK79Y+tzy6JfPnkfRlk7Zw2PIOCqJ6Gr+pgN
yzryhO5hvHVr6e2rdG24fCH71gtHqVv1KzJ4FYnLNMHG5+fLkhCCvDrjIAZwWbvqIcvaXWxJ92mg
aYAuHbBG483zJkdYRey3E4cR5arKrVOKd/j889BXf7TBXQ7ABTgboOA8Tcu7KXVf2wxBm6AkriwZ
rrqtSFWx3odhbsK8gCieGs17DcYFNKnqD1NuwA0FIw0IP363gMtvkwGmnlGC4lk1gil3yqyT6ahj
CwbwXFQFlLIsuW9IJ2wRZHNaqrZc8M2ZCBiYNDWw9oyhsoaxu3WGWqMwZ3ezNIfn9n6UzbZpgZr1
ygWAfcE6l2KvHIhY6xf2/I5ASZelxzBccU6XF4uhllHo8lBmPYOyZ5N0rrCIpy5cLbd65AJpFhsl
S1u54cqHwCK7ZyPSedDfuIpTZR91e4PtZs5KjeT9mY3flj/pbdWMT2kae3eDnA5irb5TGZsEnXv6
Oi8eyCQtPlfIJGhc0vPoW5/aH0GYiZ4yHkodWL6MtJCE+1wX9nWaMxMN6cL+O/vnyO7ubGADu6a6
4bjS5U8zu5Tnc+ucpmz5wyFwvnYooK8pw6JjDZhzA0Z1vgLb2jYkVe8Evq1NQSWAgBLWZfNAvgos
wtW70vj1yNnqiSdN8nTrmSWTZ9gBaZPuCxDJQYnkFm+/p7dpCvzUttc34zdHjox7kDFV7wU+Bg3e
VJSEitchK/LQ79MRKMANVt2ogz/bnAY5IKRRt0Gb8/MzZZwz6BmnjT/cmV4Jb8dfcbdWgHajA3Io
jH95CUa+TVGmgPQYfOPokhe4UVvdSgTDI/AUy1ifUhqljz8PNbDuTUlTga8DoIMO26emIAuHGPRd
UbtfCC68o+mSZLHUt77qusdgfaOjB1iH9wxk/E0y6HyDYZrMoif44fqpjMwgmek8FIVKT24fP1rx
dJ3XgYETrt9SL186gzHjldmT660OqaJGHIyWNALVVqd5YsWU6bpj9PrZTna1wxpl8i4dyNt+RGjl
H9eFbYwmiUPpzbEj2dR2ehWWvsKpGS6MXH4nWTseU7cgThkAqIaa3hJmOlrOoRSVEWJhAptbVCFN
NvAvDm+1FVVoEGnE6tbLju67XibG0piOYsnBrkDEb7CBxR6CDTlcfcydIKBq+AIeYERRkwQ+NZyl
iYuhy+MGq5q2Y2Z8zwZsuDp6SrPaJEKtexjKtmMvIywGdwa3XEOORYzB2LWQn3pN3wWaMJcNOoq3
AQY4HM9023WR3nJxXKbCm87MJg59ZkynHKgbJ2VOYz1hytupO9ozzTYSkxo/wnc1wegH/1Fsc1Dk
9ElAYmY2V3i+blptOCFTGfKWei7VseeObeW2inQwmQVQuRLmfjwIL5hGgbq9CIxh5chPDzMQ/Yda
rCHwWs4ibmdxNmbQEnbe8gZbinRMcnOZwK3RoXNRzBHTlNkwIbEGN+D2uOqbETkLQsA9TvYx9Mf5
YgMioKxi2MmIZmcZhNTb1OYbE/wIGJaqgLMP7P8ZOvy9EB2jddrjbOQMGzwz3kfI3Ju1f6fjGJ2U
f4a/kZ7Ruu5WAbIXG8xVeYjBtVGziqbiHqBqj54m3efjRw3DMExFgULZm77sTJtbS4+XuEl2mdfc
Gz6w5qJgKRD4LfIoq8JITud6cfjNouTFIvst9RLuIuyux6iDN+bwfS4DzDD+5m0qs0uC+tYLYTpD
0ojtn5a6yYOZ9IetaCj2iYkrKDhApyPYeIsVkn6UUuMmK9ZXoYoqKMppgIrBC/3zgKWt3tZEqW8s
p7x1dx8rk/47hSWlW1TjPUTuO01RYEz5txiHKZCtCsQ8nOsRFVa0wKwTzT4332qNNMJzGxpq5KSh
292n0rVvHkMImM3A4Lye8MwRaIa+rz7kcv6uMJDkKz8UCmUoOkq9wu4sg2hkuNxGIcvffFflJ6a/
6dFgIsDJ1q8CmHgeIjkRclah7kdP0zXPkSfuGlSCG0HnwHfVR0f+XJyh86XX6YTFL29t441nDN2h
ffV68S8ynL2VAtvAPcKF0aX39TCiYo7qR1v1j7WO9xWdeKfz9mOMUhHU0JuhiPzhXZ02hDqvB8eS
e03JRtMKZJNO2dpWorjowSU7W9ylWVz/GkYfh7cmlCRrPpps3fvp8IaqmO62jMAUxt5ueWbOkba1
u+0W+U6IKl7FWleHdWESblAPVYq2wXahRxCij+H1lf6hyOFzMg74TOoCUrYP29aVfwuPnI1ooQfY
eWI/UzFTB+5iOQrk9SaMEGN8pvnLafSmmHZFdHZzCYQ2j4/eLHE6MAa+kDhzmFR0FUibsCizNE/L
r7iHMxUZQEB6kRRIu7P48aYdbNPXWXpsXFK0Z9etP7uGqxGGH+UXXgR0TYG2caORjNbtOEvtsxux
qLbVSebWk2WUd4W2xQHZ1SfK+lKfS39qw8V5nUg33kwuyvmaNnYD4c6xk3g3tWv9qBV+HMkCjqSd
hm2ezcfEKJCqLLRFRtT+F+JgzSAvbuZIUf6F9PB7Eva0nwXdYxvd59w4xq7ppk+4Mp/+WnnPa1MH
led/R5nnhC2iI4aVyO+zjJWWJiMtbCtUE80ibUUpS31Deg9NpM4sHzJVyCPdj/t6Ba3o1xUvUowD
PFYcaolcKw6TcEHPUNVus/gDqupXIWZ/x3Tfhdm/4a4SJ7gv6OM9mKKcq/0bZz40i+Zv3+g4oCUS
KI8RIB1Wlno4Xb7QT4JtWElzeXTqhx7NUYDKgzOeaxBqKIlMTIbueZjyZTeXXb/NMfMERg9tuPDq
KFyBQwXIRy6kfeAiLAk2qnpaIlY09WE/vCepoQk0WV5HbZzLuh0vKE58uhcNCz/BC0QjYRigQmxg
ziNcRUZz9D2AXhn5xgmwyz3ylWTDEBsA9GyH0QBDXCToPoWZ369DE675ydHWl+cgiigNtAbYg961
iV2yWg6iKf+U0/1g2r8HA/N7IfSvIbbKY5vqjjhcvR1rinVJb/2UrMvLWroKYLomDiCXpzEe/Wu1
LC9IbIlTMC8cCqxg7vQbCujD0lJ2pfZLWlq/K0v5JzsFPw0wZj+X8VHhGWqy8StjZwzY7OkwQTaU
Uia7WDnHUTP2mNTwTjIE6yD7+jYaIZLCrN5weMO4jT9t3/o63nXWDY3rtn946clj7YHG9173Emeu
c7/oq+NztLaEPMj0FscIVxjyWtltDU+8192d4j13+skIlWi9LerDP1E8H+hyy7BcBCEj7GjF+ieb
x7s0159MYgS+mvqpqxeUIEN6sWivhNJOL52gzcjq/urVKt/Ntng3U6u+i/tqH1lkXiED4vTNxu8t
Z8S6bMn6TvRoK1o88yE0rnfg3QxcOIRNi4buYzRNMEXzASlvs6mgi1GVRS0Iv+VX1nnP0yw+YH4C
8CHmNgT2dbTyzzx2FN3zmb3Hjpn0dCnHQC0weuQ04RuHg1M6vy9SX5HnU7t08OTSt74VFB7vrtF4
SEnsQ9GyffRNfXIAszbI7NBtgHS2Hf+IYDUN8I2SWWUy+86az6l3s62WjEdzJT44SILTlfVNonAd
zCOzzPWusr1f88Tq3A6SnQMrkOqRPjQShblfEbyhidX0aKIHvSF+JTaqcQLz2lMe1UHn6HirEV7x
7RFUNjDvOvliz3V7lIz08emkB28dP2IJR8RJvzyXWQ9o9hUvcbPxR+NXMvjyUDv1H2k8rMW867uK
QZRh/PGI5KRIndFOlHyliH8LKMzczR5Hk6xFR5J/xeSDGvWo9qBM7grTehhF/9x28XXUJ7MphzDP
hm89rhTyS5uGdrsTDgq9TvnJnsnTI6QMSGxM40O3Wz99i7uZ/BRu8u+xxwFnrmOFrG4N2mNGuOrO
ie2/E2sZ1bqZngrHe/YXEpOd+I898l+FHJ57JFhckkxMmiRSodnHX042kNDqJ18iibrA9Jw/0bAl
u+VSxePn5LYvzGbGG+Dj2x/KZ03mERZP/VXx227aTrxpqZdb+23YlK5+N8HbpoX1gnL7a+0g+OJi
uEX4fhi+/JOPOVkLHjT0VXwPtXwnVfe3Gpan1KIanxwdtqOieosIjtFQ0OP1oeuNMzKN9auHPrmx
CJ4JMHo+OCQs0isL16k0gl4SetlPlbepix2z2/dmFAivM+bLj7N2P0vbekda8DCnHef0omFc3iJY
VfqhwlO5SVT86JXWXiXytpfiwBQrITtuj4DUNb+KJK9wtVkoJxME74QeP9qNfVPq9uO+MZr5MArO
ebbjqB8nXJ42L2YfkaI9QrKB3J1mCVnUWfnrtmnlgHH9lPNvL8juXMk9sQ/DCpUvWZOX0p5SpASM
YRYXuH5RXtzsFcuat2mNklZRFV1Zq+4y3CTMJ+w7mc7YvJLiRLHx2ZXyGwvfo68JEiZF7GQvywcl
DCqRtIKT5b45Lf0IzFLXDD7+ZumOFQSMe3wWh9F751uel3Q3Lu6L0AbjmbQPG+rPXdbQ0O8WEpJz
om4hyNkdZOTkkzQFdj46j54nTgySfk/FgImwTGv6NBUtiCr+JXGMBp3MfhvudElbPwkMmX5kNA60
iYsvH/L3mnj1zp8udql0QEss3U4wEdCtsBvfGmhWkUQBrBbSnzFOmvU/JJ23WGTYbLFdcQBXu8pw
2v08iefEQ6mAtDqiBd/c5x7t+rWmG1EXCcOCjgaS2aBcjnGFZUn2XE9iZF4FuyIZGP2uiklxZ2HC
XM3U3NBzijY0/D4ziQWv7KMX/A4cNHwY5Ln66on+4IsCdQM8thd0R4+dtkkIcx/bkhw7Ydrn29pa
OSZ2OklWKRYfHSLCh/qT8zHoHqA00mLme/JjjIrl0/XmgKYTaKnx1GZ4V3JnvFrNp4pdFl8QwHvX
W/6hiQqS25XrJ8pmyPmcjwxmCLJ6FgxHq5HmgjSg/kTJzE7NtUWeZr2dtd4wz7pUFrNFf6ieM4rd
0Gk+8PMcKKzaYLHm8xITyBPj/XTqgoK9xMnHvSJgq3L5N5CBCG/eZB1rm3MLTzTTV41gghlssmPw
8Fr0jrXr+2sfx+NeKZ/io/tLmi8NenPdVHb+SkgCRw42GqtnrWXKBVKHcFejd9HlrT5JZy3GS9RJ
xgjLjFiEA5fMGVVXG0YQHSNP4cDMZfcklqE5lCVMzE7354FMUGmJP5wXaczkeiORJnM1NPPAw1Bv
i9zf52um93TgR1fwM+Tdq/Lsj5lgrAhq40YDK46idgrYp8nfmOuwJ0n30pYtwpubhmh1T2qQ9BS5
udJWEYjdriWKqC4/N+byi4nfHtYWR4/b949Ku1U0ogb7gJrkXzOjbqsOKp2rEOkyVTy6xdktTNjF
Stw7/XyHpYEzOHtk4AwcQht32g6Zwhte/81FfqHANvdTAjOp82eamym6ITpNGw7UlPGtHRq2+a+q
pr019sUNuXcYrZLJlyknhm1ZRKO/2jdmyVB0TndaQBmt/DIA6pdsREOEdnJRSPFCAgaNIjsxCeBt
J1hsaQCnlc04H5aZmXjVX9phoAukrZcuq8e979x6cF2BTbut53NeNEEULUjHCbVBl2QcUvaNTaua
Zw6v17VHLgvpS27aW04WvmcArSRKmwK5biD75dWomF4XjnkocOexpw1VuDaZIEh3L4UK6GCt13WG
3hH7NeoB3f/FTd8y3kScMzeE1xMaiLIAjWXSFq+d994QgLazreZXbSI3z9cR1HJCcZtXf+PSre7s
NK9ZSnnAs0T3r7lNMdf5ZFg3blendSAGuf8Pw099Gk822rp6fJRjlB1E4XEWT5r3JM6r/TK17s4d
VUE6EMEsdCZhoXY6NBDnvEaWZe0JKvP/e4qIIUVpZN7kVowO0HvuyVQ46kWDI0EHGyT0fM4DwJK3
hkO7keCCmvV0Qdla7LnxBrQEGMlStBrvw/I5aM7CTFn8vbGSj24I7YZK1ecKkXVm8wTz+HYw4lvd
Wa1BqfoHqzCm+7zpmw2YVveO3NlmnyZmFJQtQ2xuS/QhKBwWyuGABPphu0zdU4pwfN93HoC2unM3
zuRC7XbhJ8+YAeTZJQaVrI30qRhxFvnNI+VcTICt4EJLxlOfku42YviuIhcnS6v+Di6CHbsX4qJm
/Yad+GaQeyTjh3ishfoYPUKKSP7gc1eRRvEmC+6SUpNeY3A4xNeLGsK3HgvsgMvM3L1G3Z9Ec8qV
ypa1VtUDduDTXIivWMNmdNf2o4kJMK6K8h1KWLld7dulwFBR+Fd3jEHcxx6tx5v+c1Z+FdZdsb0d
MJJefEWVeuz62dmkpXQDo7vZMQZb7ZjJfbKK/53jddpUOaaBvOyIseqxvndFWFojaZ3xE5pt/tfs
/9bsKMhxEgaTIznXRkWCnYUlWtXpvT1PvL6oaOpWk/Se1dHGn6ySDY4sLhDn+U6nycHiVQNrjLSn
GZ6zeeCfa944r+sOzfq7lNXVgNB0NitsdSmD7HTCJjT6O0jb0b5jsH5I/MEOaTG1q2cSG5r8H1vn
tds4k7XrKyLAVEXyVCKVZVuSQ9snhNuBOWde/X6o+WfP4MMADaFly5YskcVab3QNE81AP190NSuu
Js09B6GTwOd/C2dsCbfiIdSJxX3yPeg4nvicQZUsJirwDwBDd9QYpENn3cwtqdJRrazQbLwW0F4G
tQWDbW0l6wITCK+8ak99U12lDHFMZvsMfNyMwSzKkcGf2iYYUbgcN/bhwR1fe1JMRX7M2t8GZ3iY
/8lV5A6V7yxhAD2IER1TQj0ZiJ4o9xbokvw/vaa7foUjcoidB4SSwUq1pp9J0ONCnDE9HMFou2mI
4Jid4reuZSBsyRtPf1XG7pqySlWDnrtiVk8hiOtaGBkwfhjvDIE1XiVmfgijK7rNwCto5qIpwd77
5kB1TNvtMWM1wPwxroEQIzzcJhSTwr2JcjKfLRM5t8dqCTdKko3ScTEqHquO2P66dd6anr5qq+pO
guQeyoeC85IpXCnDC+3Q1nqYjA9TZEzDwBPocKlAyxYTSbbM5T3DgI95tklQClpNQBRSe6rT6pE9
NUKkqxLk3oQtZV1WQLJzVn7ZPaSq7P/EAuNaFtQPQVedJwFiIwjJCuwWWdby9so/Soqflc0iaaoM
20UGTUDGYKbDTI7TR22KpyDQftNRrPLQ/g7ykjdN024kHj62DkVNOiSCTUnDuqmtNzym2orSG9IY
AiLdnb8FRNKIXxxnLFFqGthIzPwfNw5WTspG8Etk3cNgqL+8XUuWAJZMhxwLA+7QmSiTIJ4ZvQR6
hT5BZ/U9RGm+yzTrxmZgoBH5YNG2FoeQuEQWIdEIqOArtI1mkqgqGcAbI90GwS8if7Znuo7yaFS8
nHUinulxIm8oIvb4iUCTJ0SRgTf/QQL5W3baLYm6NR2A4zpHTxsjQRvQpKPlX4UqpHnRjrx3+rHC
scDEz7on0JsZsfI3gLqCMLEDwi8DN5bK36mue7zTMHh2fkmgSHYTWe8u9ayNWzXiYc6Jlvc3td3g
AHAkws7wK1arfJWFqMH8pUMuy57sbvqu7ID5XARXHfFHrV9yA+ACT/WGfBBkeFpKzNnaT4ObVZRP
qV01HqJdajpIN63ld7FsEElHS9xc5d1lc/2JcpQtp8TPmJ/1Bp14Xlp/8/JxwjxFBttxap0/eIMz
uCqdI7W/hoVKA2emUX+mbLpZvODVBQDLfdegZKSMKLbXg98JNTZ7XbQWCBbQ9JDMrzXWtqxviTBR
LFtegj0Lmw9CmBaHl20h4AqVHyOM8g0JAjTx+BC6Y5Mc+rZ7Is7ScPuyZOQauwLJdKlBNT2n1nIl
y9OZrSXbAoDiH6Rl57YbT7Olf5A04Mb8IPt9/IZ9gxxHxwPqHxyyrVEJRXuq79h8Ax7du42CUut3
KN0BO9mBBSZoUctWEFlah6uxWFfo/rbo/18nG9H/QnaY9EytDGJgXTBMEY7i3DkYpkY80atCIzWD
MOVxmL06QlzGfPBeO+EzeeF8VHiECIGVpEtyLwR8b/XuMzOd12r0ey9V6LJuKhbL5TShXLInMGCk
kqkP8I2U9qno0+xAbjqCRIs8JAW5jajgpyzb/PZL9b1BLLBmz1LtAug2RTFOTHwMR4KSiLxCYTLi
ly2LmQFsrlazeQlMXhE4VbTusgloU5tvYY3K309+kp43YEoDTr8y8yBK976Mhk25wIZB5//o9Qsu
4ls2qs/ZEL1F4AiSJZM061e8y/D55kdMuNfjpCRcGyhgTQv/i2CCa4FewG2SWufl8Fe0r/z+aYuy
74Igr5lQbLObL9H1bsknxZHdYkeaK0SUdCVRODdRa1lkqISpYolD/WCbduUuo9+uwliOdky9yaDT
DpP91ZTKmyFNC1UUKYKRIcD3CQ8BKWQ8J500DvtbUA5XE8MEUGwMmp3FjxnHGggpMTuROrhKBhRp
l8TMqPQY6/LVGNalWlO4nGIEcSKf1rDKwb47BUgv7R8Y4W1pzzWZ1iotVGW97UPkxLLH1i6ZuvKq
fR8Z7XURIL2xRn8jjZCPvuyxelHXGRXKm/mYyfqH0RV1eK1vVb97CmVwKUNa3KMJ9KsLY8mkK90h
Npo1dHfHpcIyMB8nG1G/OCXJttQYq1PkWWH6glaSCEamvYA3YxtW4CwCJ1Y7QFMW4zac4+9OW2ra
lDjxms4AtnHcrGcTFSSjsW4xvri63mV7kx5nWmNZRWukwayYVPBgqw6b5wozeozbW/VRspk9Wg9a
O5J1wBGJdCT7tcJdbrLAmC+aiui6ifZJNXyZVUMaH4pkSXroakrbkhN/vIatyizGKO36JsNoa94U
WvgswHq9Cr4J17qywdJ0BDZmJ6EniJiJZm2TaVnsDlwuVzpSomxBxRJpPtPz+T6aaINGiGad2rOj
xJiM5qhfJd2QHPK2gy0zt4auIbENkZlDr1OgguJiCTbdVEa2kxw4zEMkNqLTPIYo8Acjtel2SP7Y
NgWJ03TME8kR4CuPhD4S45BVf1SSQNhHZApg0pBvwIUJi7e+aDNhOLVSujI0OA/EiwOVVT3BzioX
r0INjnqV/FEb7TmmA8JBDFAmsttIFaSdOA82g2yWpoZzrW9v3Uwyjz44fwjQrDk/DIm3xK+92axn
WKVnWo3Mg5bZz+XAHskU2trAbljiotKrbjhPPTVWCW+UGPu3JjfzTWYQJLLUcvcJLebBVYtNNmII
EfPJ9M9C0V2s9e+dMgMot1+05ch1htsQ3JJdShlmm6IBqqa0mIFNVc5JNzYe8/lKExkZzoN+8IOC
4ZRNk58MmmdSVYjIv4/5PMRPF+fIW7LOGyNxASTqVrg89wV42zwHbzSnPiD3RG0Zo1eO+QwLHQtI
YTICF5mOTLG1NmY54HW0unzT6+G4JiueiLHeQyWCACDGRRYJF4qLXuN88PJ0WUkK8qdTiWmJBGRM
CVCWM2scj+kORhvtQCpdmWlnZCQNIjLNd53O8kaYSHeYIgut37SNW203EibpWl3SepURHsKGczAe
y01H1ckapR4wd/KZBMotNJ0Lvo7WQ4Kblfz5SPJTuj4IlltqFgWcBDuAI9MwtI8unnNi9EOdY6aI
GvJJigWdNk70Oswu8avtNq9rAh704CwljHVLhkYKiBI2fnleniqd6QqTbJwFmUrrKqMYW7GZp8Z6
nteBX8ntNDnsHY3ZdzsScF1iDGj8Gr5mgL6TRXo4dYF15DY9Iaxh9kNJlLGmrJY8N3/oCQblBfea
QR9HluwtQs9cMkuoxSL319UrhF73CHCqUek/zoPPKaM3AFu5yhXHRsq11KGJEWlHGJzi4jYhOl3p
SwdJHXPKdsOxckANG6W8sLKgcQ0sr2xUe6VHqMsbWQuvyVmj6PVcxvpTksV/8kYV+ES0U6sCBohP
q1JVtKAB57R4pk/hlfOb2armQptBMMboqWrKEG+jLE0aEJ56aA2PaxvFDx95Qu6Ar02X1EoAvRwH
z0GKCtU3XKamD3IIYEuowFpJMdvHANh/heD2MfDStAEdJH+M7ZzeUjIH1qaYqWuLq8RNCi+b/WiR
+teYUPRqk0J2RXaz/PIIAvJ3nu1ff7Zo6+NA9oRn2Ll2wAaSrO1Rd7bIEvBP9V9Wp3YHJJhvTuuM
q0z0aBHydDmyDXc2R6R+yHXs6BUe/ymstN8wrHFd07LUAoJ0MB9/pqjc+V1TrRLkAd04dkD50dme
/lipYj012m/kdNWDLTFomL5Nl8GgmITVRpiBcr0imCy6KX6QP4YS9a6hzWBdi4I6rW98MtTeYAqy
zSfBqXyhAbG+1HHSHcw4uTaUv+2tuFrJzuKN7z9LkR6N6RE4aJtP3Rf9g8yZeOmOFcwO4Hb8ie8c
4Y2tjKupp9NE1wEqE81/VbOlCQe6iqo564Ok+h3OpI+Yjdcmo04EUqdSd3TyvFXZwOYVZTsHQvvb
O7cxUJKtZgcflIL4jw4wqYqODjsRm7eer9G2cCok+lRfl62r29q3U35H2ZytQYLjY1NwQcnVJUMh
y9Au1s5rmiM3j5TqS6kxWEixHoKCY1IfnwzG05D4J7hss2EQQ/UXIkpy6Tg1uZ77u9FSzL1uWYfS
qLdXJYphZ/X8buXZ5dQvASuXX1qCzoWepI7Upq2T+oOXqi3C6yi2XRwrUnRE0TAe4IMNaYpN3Coa
yPDL5nSj6n9MnQS3SYU7moLg0xq1sx5nh3byKSAz6gxrOy7GttWesdzJ1SD4hOsM/nLWnE3JDKXB
YVkWo5OR41mbJKgfyC4KX/lVVd21bUuqodRvLpqNF7GrQe/Wm5T3OsCIUgOkbj3VtPBH69pW7ZIC
z4htrXB2bRqsd/AvQLmR+KXd7HcwdXkYc8djt0x5hB7DgqWh7cYWG7PckOCUVnIy4cRwxtZ6hIgh
7f7aaQOmgm1zDXEFA0d78QW6HO2EMvhc5OczT6QtJOjVV7HfKmVLDjxzzbqsDZpMhxnkV9+SmmjQ
iULHMvQ3jLSSIYhHqL+asvYUiYgytkK6Y2Wf1Ur98SGgasmOIDDFugZPg9VMNrlT3sZS1ATqv1I/
TFFb3z9ag51smIV1+gMO6Ag+J4d8hKR+7vxZrsOc6/+EgratzlTAcTQW+B3QmHXFHLqzk7mFnU4b
SAKCkXANxVP2q6kFngGN86ivWMQJFUK0xODWaO2z0jsPPlVM+my9QujP20IBlIde3UwZHdXUxuxV
dg9qEn0bbY9kgTY4dsytbgM+S+mhJj93MWhGa6Ffwktte0YSDa7dhGcdRT7FGtNHQJrUmlTBx1Tl
kkHI9po2MQRTwzJhZhrgtL/ihbR7cl7B9AnNkZm1GohL2qtj8TO22UUVarQXyrxRlvyyCO1Y1YOl
ZeX0Vtg4XYOodC07x7DZl7/UrTXuQBkDotPhnPbBmawHaxVm0bOMAVr1lxQn6TWqL6Yv8N7gn2Fv
LL6QayHeEg/xsBViiWADgR20XVXCuSmio0Upwo6d0COItW3NylCup+Klbqmam9GEaSztXIBpM9Mz
1YBRjARSgeaJqisUr0P4kot05yhL1OJSgIu3GMsKHb80NFz9Ca02MXjAeT2sS6t5AJT2ccYV4Cce
td9sLQf/Qkkw5dZadypm/clJM+Tjw/g9GcqvUEJOk7lfgBVzN3URE4lh3yBp+k1nuT0XuPVcOx9F
Zb13eiJXumbotxozc8R0u8ZcH52g4upN24W0wcERadF7a6lvGMKPNmQd3i3aGNIDwqp4TWWc5SZZ
MXp1Gy0ISgtesrAELPFDpW39ZLqyb9/ZcXSOmuLBgE+YEwqmclE99+oEIkWiG1dCH5MXn35q+z+9
Q6m86BVmzgCbInPdTMbKLIjMDcLRy5vmzeyqaeXM6a5h8HQxB38rD3WFY2/inSsm7VCiBNsP49lP
wgefnt8dDDL8JcUyS6HjWzrYzqqcKpzk/q6bsTAoSFayGrm2WU6Ud4iByGSVdmdnsikXFE9pHb5L
o38Y7Fdfi+A7WH1XJiwDVlz9QxbjNaF5zjeQp1J1h6yTwI0qF5eoNoEyDfETaIFBSt/BxsiG/CkC
R1SIFaMXmXKeP2Q79yvtpBOOiIl9fG0MhmQ7cIPGcRNjfiQV88zG6UXNMjh2hI9koj/kcfWQ6Dpe
Lt6SuAMITEPPkCEbaAu2o+4URIRIx2fV+G3CmlMebD4kqinVgAWmUf8ZBvkM2kYSX7oZaJlcpwNa
8WTIv1LK0VG7YnEHEZkI29Aam2NRuChnJcq//KT3slk3rO6uLpnQkMzxpuQYqEwz3VCgQCYP637c
vJB1X7lhPtcQl+zVgPjldmyZw/SswgapqPQpcxQcbOJU2zH4THWjcxFvDIQUBUQuie6Y9v20HaCz
WY0dT6JjW4F+PnYVAtIs8Te+WRwWBs0qvpZ/xsjaaDsfqQXmVCFO1yiqRvCedUjp1LfU7P6iPCxJ
92mJumBHP/kEylgYu3Jt9tJeDdciwfUfL3FdSyzxIGoTsYm+pIcIEN6J1qqIT6wZVMQLmqBlran2
IwPiWB4ihLRPU61qHkQbmrlhl/aYFCQBZCuLo9AW8e/ccWx1vHFe1mhXPYOfViO0OyHG+Lk0hOfT
1gshw1mQKOik88V0PQjmorGpTmaWKht6GopDNvqvYQaIdv9eSLQmtpPlYfcb5yeyO1qNZcvCluro
YeyJegYA7+U3UuXHuXALF1M32xCqK5f//eeuVVVX3ZivaIS79X9exf2hVX9MCYPY+wWprDMVpE0c
TJt6eUlm3RaHJLXzw/0uBe0DzHfG6yrOaQNatLr/hoJUg9WEUMcFgcFB3qT/d0Pk/8kgzXzrl8Ni
JFck31B1TMU6K8/9Z+/vxv3mPy/rH1/719/8vx5z/yv/8+j/9ZD712qU/zhRlzf+H4+5v4Z/PPN/
PfpfT/2P799/xX+e+r8e/r+e4X99DV6B1yO1Vm4rhR7vf7wwPMbZ7v5FFBXI6v7zfT228Ujd799f
lAmLOLOM/vsPu/8vywbn//5avLNxQwTnvw+7//r5f/3oP/60+131/iT/+v3DOGe7+8//68+cDI+k
EXrFJUEa/bADV3tUB43CxJbxPYujl4Dsq22mI0gXLep3PUp6ou6ebIUyK1wLrzDnKXOmvetKWyGE
6aPDRLWuUQxBUaOi0H4TEFAGeFRHM0Xjh5jZajbthjq5eR1qEbbyGSYThbMw+sXca+MZx2QLw3K0
VCEIKrSQK6pIY5gVd5SVsWspXKft7G1ituauWHrgkCojExhHJHT8pqXHyqqSz2GMfg2yYID2rZ+w
HZMHOIQ3NtQPWh2xxRpCesuHwK2H5I2K4sTL2uE70RXtZA1yXwRzi2o91jbBdzO1xga0hqbEtLE9
HV/z1nRsz8kN643kKcZ/tT5wlTHOk+X/js3QHj6DJWomdQqyBrQvxtSuH/6i/gOYm4rH2jGbfdjn
8dbBcIjFofjq4YONbgp3BEpCwfR99SC0YYMARixFtweSxp5wVJfkgcJFJTZdcTi3ln6Y5q+sOWlb
TLtrw+gGElnac10SOGfX+06ihezzRXbRBx36d7HT6Dne4pDGEyws02sJTfc0gTOMZ1/VknreKkZP
2zdyXIz7+Bgt9l1JjX57mJ03ULWJoA39b5BQzwVqQ4AzGwKHIPKVHGO6I9MPIqxx5ugwG9A0IKPs
q9ca3kS3j8npJQStJo6VrHvjZ5xNN2qt4ka92kMaDr/wAdFLijzFnYhNY/NHea6Bqr8detwO6ms9
PQYOhaZhiBXU14a1Y5RPlGdjyEuAY6FH47UfPXWkiq3jwupP0aiu2eeESGSgjumUXE0d5s9eY1LN
Tz31sRtVdT7wMH5XpvKbyVKnKFU5VhaKUGGNUATGIChz0bYmDi3eiF5Bhq9vKuThahdAulVsh1vy
h9yODHgwII4sTVcRuIzRlwrneChjwm+TxFUs1JZCAMgPCUwygnYNGQZVpgEgHsfVw6iUPeZGk2Kf
cD+r/l8Sb3uvNFFwL1UDhdCpjlCctRaV/HjZMdeDus4dEK5j35TQtt0BhaXng0oKi1EwSgnErWai
O/Gv2OupShb9a6W7VcvIXcS1siNLl/kydfSjkvBb27hu1mJemBeqZQwl2VG5+8oA/NYShbW3/Dfo
TOKKUGas/CF4aEordXOfgBNVMS5RyMbFnHO8d6OCOxkn2VFk24z27nUxkntRtrFzUsrs6gxtuCHB
DfcOGRNB/YFnbMQ01m2LrtMehYy+zUa0OyyOhOVKMk0s38dOMkHohLy5pAV9BZK1l7D+50AzC7jL
mURQo1iZWe5QcJxi8DvNkumnAmXyqMB6tUagrlHVX/EE8c7XX7hgieKgG3ZSdsQGoCH07Wxt1dOO
kHvlQB/uYWavsk4n3ytKdPUKOWRv+j7JIB8mEoq9CB0YyehsfPux28EYrKKEU3YMzF/NbneoEroV
Zpr8yMfJ+6GQet6gC0hbYBT4itjS/nTm3LgWU7vLvHGegm5GcIm1I8WLFs9I3nRz2DcOIIpSZ8/w
0G9cvsuVNrK6IYTlZyOY3+jbAZyj8AN7rTGf6kZt3Rpj5JraaNJUSIcnTaUE2qN1sDWLfYaUaa0x
IavqeAyKd71QXzpEcW212GURNus+W/AkUraEIj8mXfjdE4JLeq1ae0k3nabe4R0AVFeleEFJ7gFP
V4i66Caq7e6x0uu3pnEg3SeCCFSY761iymIdI1LKdHVrjP2eAXA809vJYu6xRlCSkRI37BBcM2wI
mhXbucs+lTYtTgykL1KKazeUjAiA0KvAQwSTkrfACS8CJE52k3DJScSllyWKmnFnhAn0ior/A3bI
OSKf9Gpw460QJv3kn2rgH0QJPL8ElhrFTAatEj3XVOWQBSK8ciwChEMgQ2k6r4Hub72Tvup+G64k
EXfbKkG6krWoQ1XrpQfiQNKFGm7o+s+o0oPdqNUveZqepInyVcCJzuPwaVpPsaThd2jhY2biGGWW
pVQOCnxWHdgRzenrMa01T+uMlHaW2PFCtUYaMOxqBRq/UUG86UDai2zcVDWdwxUCGw51VNpC8RLN
xHeTDz+WJh9RiAeTgz49gsTmg3gtNeKWzNiO1xzmEvk2jC5VnUgKMZeWzZH54+I75hPHA8lopnKr
1W4nss0UNONDJKmyJA0gWtvQO5NGkS5VCmiCGZUrG698UyVcNpdiJ8W21kn+qgTRG2ENwza02lXu
WpP5muuDAKdhNCDwBNxfiS+jFGLn14IaUXMiJg4nGECWS1FWv7rWupoflaClzkz5hcMSiLh4GYVl
fLyHHZ4emXXwe3Y5r+3enL0AC5GuJXv02dUDhO4TZONK1OV7V6f2weqWHGt2LK2+aLjHF8fiAoal
nayP/A9YxTf/t1x75EKaIQ5hZvQB6fGJQN5a+3IKHnOg7arQIT1SEg7SXEGAAxuhy44UxNYNoFKh
L2lWwGTcB3uflPqVXyEIIeoLNfkQygsEmSGMl0F3oAvoBNtHbWVv7RKkg77UCOIYJqVVwWFT1RKP
eYpwVVV2SLSof2jTtaULuS+jAaJq1HkJ6ZWMxC9psM7L8HuE0N+ZQ/aCNHJcxXOluknUPE+aHnrt
rp5s+2j1A8G6CnEQpo9Ixsx+rLA61ZO8Yk3UNuE01ewHTzUm17M5YTRWmyjZBAa6A3KTVs1clhAl
q2oUqOBm4cVIbUSAnoVe0Qejp+ZKdmytDP0gchwQgwp88ZXBagf5dINtgViI5N85AhKqZ1Bg09BC
t1KnSxKlp9R8DiXSGVvZUOqnrgco8zpammdIWMU4Yn8qRUfByngjG2G5yDDlywg7o9FuoxHLuDK2
p9FK030nihQqVnvDvCjqCH7IbDQsPlCsipIcOjE8IlUwVo4PCTzWpOUbkugU8JScR/ms7onzS2pQ
szI1n4RSzQg40rh89ilYXdkzfxLnYcMsIMpkO5KoJEr1gReLvKJdR1tzQEMvNWW0K6SJPgS+NRCd
vnP08I9uvvYyftXbGzJsoLSheArNhAA/AalfaOLdr8OTHqBrDyYQIDGyVZ87L3D+kk5Yr2gzH46x
w0Y6QOsTTdV76MwnpTPIy57mkPw1BHxZ4QofcVIVATiOOQ0BdLTNg/XR6vp7VfTvKgXGrhQpOuhI
2cF+o76q2GFygG+SCmDKLLHhqktMlu7qxsQeUiA0IbZboG3Bj5krb4tZVo5chdV0IhrbSTcECLZb
Sx8vgE3UP/ETWytNXtMZmyTrIbApxLfRxeS9JAZVBmV+limaYr0RmKUIsY+iOV85l74geYRm2NnX
fZoecFv1f/MAUUwdyH2WTuZByh7YarSrx4QsI3jfznyeCfzEdNOIQxc6oYce5CfUGol8wa49amoQ
yptjftT9DLtgAFE8sMXbcOAfkgq8d+2DKXDstuJQa0FJazcCPWRDIQtP4F+62rGPfaEiF3OS5jNV
mq1jh8prJggGaQWFUePQ3xpokkf2IPtSt/sbxtXoyTais8bltvAjNtkFDeuhrzY/JZmMsLPVe7Bk
oGWkzmwbPTVdzQBeu98Agag7wkoOqjTBwGOUzxRR6C9mhCfIMluFpSA2XoqSIrv7Xaqq+iPRfYDt
2F8xncXqWZFm/1bZHCjSfivHMTjncmTyS+DoA1Wd98iAy4sdOlDKvaVgMeYuYFt5ISCpxIASEfqz
fK1cbpAq6GuODINhl7v3mxb1n4tqCdD8/3+NKMsJu5o2wfb9+3F1VtG1WahPGifcpief99YksYrG
pf+rgWhg3hLTfqyr6dFUWnEzZGS5ehR+1lqvrVDNDcjm1OHx/j9nzN/5qNT9P77elZImtgzBrLA2
MzF6r6QumN4E77HxiTF+rTvNdHPUkztt+W4TDdRWCxW8MbAqF7cHk7FlhA8FIphjtzjclntjYcFd
+cqLDgbI1ZxJEq+7dSnT6qM0I/99QIZOmKxhH9hZBq/50OKfV3ziMbRmE9Rjsrs/bKQUKqqr9xmK
eOcElcQwGDkbnstnzq6Sk1+aBDOxjZvwcOwdrbLOAfClpxDrcetMlW0XvQQfSy1CDUrwShj0s7Aw
iyvLhyJ8hx6C5SZqM9MzZjbwHc6OfrCam8jD4OY3/7ojqfG9lYi98L8kGXbJRVVUWOZx8P30OAQI
X7qkVJ8MJYzdPGwuQovMXWVp1UtQma8NwXL0hHIvSvCmVb6tne7fJIiYwIMa8IxrkLlrsyAiB2iE
UB9V+5jWY7/NVTt5rHql8qzelNc6RY0cNTCBxAUxOUawiUmkP1mOHK859jWmW0vi4S8lI7+NKqWa
v2ucNtU4/47SOpYtTj+DyZP03eoDpL9F0GpU+Htw0k6EznEFZMMxV6VzaWNAZQyMPUBlYm1YgNCa
G7LdsRJmR0NWqBw0q9r7ypic5oRZUakYH/1hsC5YTawL4QiuKbgK9jmnfFVb/WsRkRkTddY7cejW
xrKX9vPlbq6h5GatPGQYeNBA6c21S6AhaDWID/e76F6dbTf130VYvwVpQvi0YUCNFAqzQzpqz2mY
lkwdCDwbH3Yh4XjRaKsm7uxRB7d/VpGa8oKbX3yz/nEOzGk7WcaV2Fz/GNVd5wYtNmuWq/rBWm4y
GdYPsz2Q9W7hcrl/Q9KDq6GZ4TskURwpaos/h37c9qKkjJWYDc8PjPHU9wb9MKPXEqNyyrSZbUuf
X/TUxoZZZpVJZA//jYbwsS5x5VKj8BDTHHcJw/6nEKSSElNus7U0lCMRkssAZheE+eovnbGQw1WF
Bpzd1xmMS+yLOn5KSdXzmO3LY1GU04ND6Y7r4MtkT+vk0FGR71WFmXtBF2Fc4DqJ2I4klFUacf3O
NDW8Flmf8dE55V8m5U890ton3XBYCdOJqyI9Zah0E+PJdi5ZXSTX+81oUJHo25CyTYz804nKw/0G
BqE8UBZUHmzIAGCPDYO3XLqHwodmMnKA4ag/+4rBcAM7dopp8LGSwN9PRAaeGv4ggnHtlSTq86zb
pY+YJttE5HVNuORozFSAB1wFg+WLD/8ODcY8EXo9luPHMaWgojJgKmX7JRH5vmoppULspqAd2Nao
hDtvtaUxXPS5xtEpNJSvJuPBSD+5UqRkXMWjfjLH8k9y7/RwGvvVHpHVFzgSnzKO7VQSMkcyCBKB
aGJ7T6jSeVaccAc0pR8HU1WBWGp/L8mTO/omzd1hhSupa+atFrAO5pSzrfkgi780pKFLL/0f/vhb
HhGPXcOOG/4cPt5vSKV754xnyuykckHOQnWon8nv4a2cxhEnJeLMisCYC7WePy0b/TVIs7U3HdGe
8fQxHdWjvKmkDa6MMdEIpGurY7nc8OPHdtTf7KoMXkrHdjZCmRDEhYPyjO3zwWJvuuqXRdkJo01p
qOlr7ZTmIay1Yz3lX02vxA84qSPdxSI+sllg2xLM44OilsOFBVLfJVVrYHUNhvcsrS4j6eUuBBuh
YJHSHG0A0RmL/RkjurohY3k4zL0ePLROfFNzLXim1HcL6949kjqUr9gtiFdq9faMmP5RD8mk0GdM
XPDLDPHSQjuQQdKSTa0cskLWJ9aCYkP4iXJlF4RLPkJ+0fTJezyV3S2LYG/SOE6PZh4N1NBIcmCV
WnnOFU3s8OeRLKaaynOJQiVtgps28j4HAzZjiyNVyYIF/SKZXzSH2pFk6MyqOJJhygifcVK1KG8f
iEg06TfQBre51YU5PoRxi95zuVEHY3rAYn/L9XzcO+VHxvidodlKs5LYUFJ/d80gHTLJOL3QsqBR
5dC98n4CGPQdXiKqlQwsISsUh/ZDbarZBU3b91BEyhrHZoAvOGMEC6xDkidY7JabAtGQrarxhS55
ohAAURtF4zCbgugRPL04FgYWl+VL9xsM1uTsZ4mGVHuQp/tNOrP2RZqcvfvdMKidTYZeHOVkoh4C
v3y5F0gBhudP9xsjRKIxFM64q0maPgpVzN7N5yR/nGvwPRCAeFugO99KnFLrKU73QR2yIcdSQ7WL
bM8G8TLkncQjXhIMSCYtOZ5NmRNKEZoE7v8D1WHHG+CFHuzgPFacwNIxnA2xxoyUEmeRZ6SJ7VF+
OV8t6MhJYVjU50y9ZlXZ7buRMLv7N6cElYQce0y5MDpHXZ+B5O//nZfViAq/lpR6k6htU5UPg2Um
+2asjJ2sJaYvRH4N8acOmcNh7yZ2XHoaOQFP6ZyiYAwIGRNGOQBj5zZhDyd2j5y6ia8dCdn337Qe
4Q3JDy9Wn/hA7jo1YUFd3+L/x9h5LUeOpFn6VdrqetADOIQDY9N9EVoyggzqGxhVQmuHfPr9kFOz
uzVjK27SKouZZEYE4PjFOd+BArAAL9HviXBNjiOq+kVayYzELdbkPDyG10HZ5QoZLyBE85WDHDZk
+zLEQoPCmyrSDqu7YMx3ce+b56JLcKtXZKqAg7DOzVT8+UvS6BmFlRhpDqb8rKkMmADWpX3u0w5o
NBIRCpldjfRoNeLROlIM0Re3FPhT1zx5nhv/aNO4bhn+I1Nnk2vRAKKaLU5DEsn7wariTWRG2MY7
5wKNowSrCiDZBCx+7Sv4L6K0LHAoY29sZYdZr5uHFtSsjCTrYsPjCL4b59GIFA16AYHjg2Va7Mfz
ZG9hqeTtKr0DMllt26MoIwxU7CiTPvsgq2CRVkwx/yUi3TGwySGCZcicvQ8pblHM2HSAwZHr+Dsz
DfRFU7xje/zBXVUvYLuLVa18ZicYN3mabuXo1Pt4xCjfN+SJgf+j0cdW1prtedKbvelm9ab3RmeR
d+hTqSUNFJN3jHfZaOQOy4x26xrcmcXUnOqB7tREHs9ybNXUHLlWYBM758Ur7AOgPc0hY8LFFWo6
41MjpvhE//qVs4TfWKl1GMai2Lv6KE+jwCNCfviwnTm/jUOAFWXqbTC0YdljsVyqgqquKfgPlklm
kDsHwy6/uDDfs2J8SbQJrHzWxKeiXZH9m5S1f7NcyzsWDGFpe+uN28+zYlPoh4HhZBuXjzHexzTy
mLpbqNYm8m8ib5/byl2EoXsKsixes79BzZx7X2FLgZeO9lebt0AdiA/o4so6FqK7C033qYlKjrBj
058nU2pkcbvpugPoaWIoVH6Mr0VXxN6F1U1LwkOqI2kBmcQGnAymNul2iQTGj+ZzY1S+uSXb5Tvp
d+FoPlRpiJIYEfBSBQ74kIaJ1jQl2jqWMjwrKdzNMKCHig3zZZIZAsRWgS4mxLUOBdVv7d6L3Nqq
AMKQyly2ECr+zlX/EXknfKKAkRN2W3lVryvb2dYCTSk22CuWLRnK19oxJMo2jxPGQhTGKPvk2gED
K0kDVFg0/EkAQSgzkqVVlncWuu8tDtZvtkMPiYPURwNlV9TeXio+OZBDn4Bndn1fPjpBs6ccAgKR
MHcPjprTPrm2y0y0yRZtpj4i213zfjuQ5SIcDdgqGVOhLZp0a1+R+IV18dKfkwAOHJKyeskIs7tW
ywYu7YWY0mJN06fMEQuzw8h4cFwuHysc93E+DPucf/+pL6ZT1eg8hClaQ42xSWFhc0EvMpjIHSRL
xoUXt0eA2Rtq7/zqFhRGMTpAJYFFl4xnbCMbHy2Zlmdh5Z+hVp1U37dHBBCM2bTkMerTnhxYdF1N
JItFFQBS6b1J25qtdvJivdx4Q9avoySdzrGFtJsxV7mOwWVYhThrnjiAlCig6QQXM4XNEegQYGS+
LkKwTpnm/VTEci6Ab2OSiW2ykYRB5hZQVekaW0Rm1nUI088O0frUORB30f+hstjkYxHsRRe8evoD
rvQ+o7gIVH3jlLmTOVpAJZgaJJfIaEZw99pbUagvfJOorSOLUDY4/pU5/x3ARU4jn1BnFEvR6mdr
iB2IAu2hwHYPVGfSk203jL+6IT73dfbuIn7du7V6Qz8UsqWIvoZXOm6WH6KbtoHJVsp3eI8SNHZM
slmzGeydMv1TRhATKzvBcF5rLwPamUXQgBjMwndhjY+YJxjtGnCg4cPF7mepWSBELEZWhWK8Kwdx
a7Xb6Cdy4Xk1z+sS5X0cohaemmaRlsMWzVJuiF1PydSTprW21Xi1IhFtyMDABRsHT0ZWS7YNvEt9
Vy2qivWToU9XqYM2t9QM3cl5okF2CvVKbRgJvlG+BdzznO3zYkYqbAOk/WKOGSBMdUDdvK6Do9Rg
cO/8BBkXLmJNv3a+cZfZ4Xs8c6cbggBW7LpW7DwpRcbvshknjtvpPie1Le94bGu+Fa0H7yGVRbDO
/AI9dakDPNfTOxHhnHKoyn63wYw+5EdGSpuXnqykeZsQB5OeNrxTZBxa3DHkbqwFVMio/MnbJsHN
DtSOB/qxm6FvWdC/+0Zm7JwOgEaEuswhP+0OXY1YZsWn3o3fyJO/4tHgnHXTj3AzxiXAEpf7qBjd
41B37rEP2+84wq7H2Dpa2comQCMiu9jKf3k6GVOcGl8I7p6VSA2M0lTHbD0lVE4jTxY80tDRJG2z
VHW9TmssOBU7Jd2DGZ7pdLCV9kK05C+h48gq1DXu6RvVnLhh5OV7UBT3FPEvoscRbMYgIhr/FOjl
SczTRwPvf1XZPyHeZcjx7dn37wYrRoNc7qaePo5o3NUY6s2aTRjiexa6dsX6fUy++sz+EC6TCK3R
l4SH4eCLUadXWvWqIu3K2Ogs3Zo+zT2EMiYd4T4mw33h1uKBesTe1UO1geV2QDgXUgqqx8aLTy5D
Hup4IwzOYWU/jn5wUCEE39jDOkIawiGrMyShCrAxHHZeD/uWJrqPpMt1Aq5abjKeZFz/MV6vsekX
4ZghBevu6ImgbKREZ8pfWsjxUXm5t3K3nFD7SKJYjnDAIt+3HUzAaMnymZdwJlXgwUDr2LpI5aXN
oygctHEdieAjqPtuV/aPCWwUCP0W3KMO5yKzkty0jjHZN1UMwipBlIyK88nqWNYWspjFz1hWAVPu
2FbeudxmrEDxJOoPHgpdImb6g8y8d/RL1dLxQRa7rK/Z2OGf6ouTCegMRDC0cVF8p0okpAD7p9wK
GKsPLXdiaKY7K67urcZ7S9vqVsU4qDPFziXHJNnl6G0BRS8mvdw1U/rRRibnXpShqQucS1AvG39+
1NYR6z4J+0x6LXJigvMCl+UfHadNB7e1a4PLGcSGDv6sbq1f2LaNtcZDiQjbdWek68DFVm8qkOlE
Ci5zVD57ZNhlQBp8D7Ko98gDq6cQgYhMv4kwXoZSrIUPi65We9tE0sqOd1uH2RuuXUQcdbVPo/e2
9D/SsjfXY9B9FNoYL3OhIbFL7ZzQAII72mqPiwPkVeV9N0X/M9eSrRofRyd9L+2kXdUlOsU49o+G
8awl6FZsl5pP10E2Ke7SEVg1zxhrSIgz7FEuTHr9Y426v2oEkYmR1eHBjk8MAY56ADVXY+ubkYfI
YaoVWMEIIyrMbC9MYJXo+XQeXftgIg+5ZxbCY1UH91uz4SN0p1iXhvuDkLIEwCCAUBeUKUqQCeOK
ZwIeQVIGk42mslvLPDNPqPwSh7AiGdZrUbF4Sj470+o3CdtmbHFoLoZS32tm/NKgFfehZ2loB2a9
dqNh8Wi04jqVpkVmwGPR4xcTRn/DZAGrG8RgGGEYiCrtJkbBCmEsXnXv5hVaiQjIXZpDiw8HduXG
5udmznSLpgoQpHJBeQbpGnRFC2fEZhc4MPI0DDpF3SJhh6F5mH51JXzrkGjmBZkPwZ1fVQDlmgTv
wpObaefSaQwWcnBOuRyCIP09fKznYguyf1jepVy+2msl5KIocg/S93HKDXCQng1dp/E+6orjMXTw
03qleKvxi6yKkEA/Lf6KENAcNFcLGJGNbN/r/HOkROhhCvCefnoh7bSdfFIhdBcUvTye+zWwAETW
zK81xWyw2CMqzgixVe22G5Nz1jjFBglFsxDCfNC1sCE0BN7o1Jvf6dmpSNmwifFZ5hYy1b6J7nhY
LJyED1lRNALk6dZumEY7k8nuEsxa9loQoVSV3cVo3XvZdT865xk7zbm+U5ifkStZqn12BlRJfiy3
uk03VoK8iVzAp1nIRk41+M2hLFxlGddUia7GNmfc1YyvViYOjFXQdquGMO9rY3pXNlZwu5kt8tjQ
v5GDbCixyRdQ00r57rAKwhALd8Tk143be1EYw8m1QD/IwP3EbzGrfpN9gd0Pn1e2M6eoWNWJ8dK7
wz2WI4Q8A8OlKYUOIeVpmAt3VVpqizsO2ZTIlk1M7gG5LAABkkHfQjnFW28ByCKveGW73o9Dz8YR
Vx2myToSYXekbDk1gfblx+qILXJtkwnmF903moZybznROwIe/UDgBRdJEi4x8IZ70nMZa3fVbtKx
h7t9urXZkCEVptBEXHYm+OkFAQ+SYjK8yqlcxPQyhBQwhVawomov4Jad+JSJCkYBATUjtzeDfQuS
7NnB+5DqtxLBw7aKszctoluqLHcH2P+ggITvBlJsmvwlyBCOG35NsIIJfrENTRzmNUg5ayy30Jgb
4jCwLNfkE2TqKydPjEYAQZHsxBPTtHpJ1iZJGuBL2xwjQAJ9Nq1HYgpsePSNvOuNioCR8RGH180w
exSaVGyMiNOArMFnvIEyVAeZivCgacZ7msh92sxMQyGR9LgdGZRsBJaRmp5Hxp1ZPz1UgslhMiE/
toFk5TOxs1dziqmbL1pnQukuZoVDasRrcsyfjIrVsKGr7wlcLIv9vR6py1hPzkqXwQ5s5XjEif7G
cbhpQNcm2jhxXrEycGP37FktFrER73SRFBvHG1lENKAqRdFtzMl8LBL7zVFcSF000Hf6nreqXO8Q
GKjdBx+46MCgYWmO+hICqLEVI5uVkEyfHCJBSqgIYXcaFLWaG1dr7vIAQqMjwfFNU0PfZgRfXsU8
IPR9PldYXI6ggqkBAMRlT6Ncs4QBxkLzrf+SZFAjIPP3Zef8MhMNjTECATfFMVAw3SNz5Q4O4kvv
10SXEJqlR1bC2zriAnFYgvYdyo2euz+Z81wiodZI+Y856T9Lx3TZGEcNthDABZNvXivi+viuIU3i
pCtQ7y3/BPKpVIZJXQdaGRJUAFHEPfW+Os608sYvdPiDng/EymDm/CWNIjwjYeZGfx5IiyTP9FOV
ngdzCrHk4FsfVskDn4k04pnZ8sSHbMR3WW37hxYdQ5e09VGMgFGFwj4WAc3GXdeuAJg5K7ux14mX
IqPXY50NOlN9bG1DwXnQ62y5ZesjeoUQOfY3SksBNYcFg78WzqdNBu2GSNRgWQ9ka6FbKXaILBf4
4fpVXLkIMOziyWG1uW/0GcvLfb0HiLFO1SJMwnJb05xi96Kn8/jE14FYRUX+Ehqq3dUufJswTIFI
W6wIxxff1mBZIldhLboyYY52mXfv+Ul2SsCNZoZzHWpGQw1tnt23yX2CuZY1357N/kNHdE7ZkINn
+tdRK2b4UP0ZBlNwcEh8FqVsT02Xkv2DZbojpmtj8hJJlSrMhWGTWZvr7+xpwLQJwjTbDiGhUc41
gjCbVViWdGYyYu087cfSZ83Q1Q8ZaRMpnEnGLShyjRBJJ7VtRcKe4NrXQ5gdrUdCL8sLLFjOpsn9
dIfj8haaHolxqbnUNX66yL2DFkVkG0AHXco39ggEd+ToE4XaBy6jJy5nJkvNhENRAR5Cb9DwRNCg
KET9wtKkyT2i55syl5IeYKyWlW2dywDSOLZOF6dX+2J4kN7qZN/FA3joch5CFKyJWie+1FpH9Lwp
Tr9/cJ9R0NaORX+KAIRFT7mnb+FOxIXrInoogckBSeDwhSX+MJaxtsl1ihbTtD5ERSxlS1XEgeAT
bbgP7fiNsfAVFAYYRqGIgNejehFJASFggnqKxIs/HjNG++Nv//rPf/8a/i34Ka5zOFiR/y1vs2sR
5ar5xx/C/uNv5X/87/33P/5wDdfUdVfQRusW3iUhHb7+9QF1KuBPG/+CYqJPJHqKZRJW1dHLUnEX
AyT1bEb/rHiHcwhQ0QfGtQ47++RrDN7EZDDUNYlVM2uGmR7A36hHA9nXsKOR7pp70vAe5Lgb2ri+
dIkrr8qxeJF1jsfenGUSnX/5f7wO+dfXYfHPN0xpWLZp6DZMfve/vA537OMyy0G9A2/Z6GXX7LB1
dwsRZt0Vdm0MjNYqVoIt/H0VJy8QJJAZZ83ZE1K7q1zf2w1m+Vklg3YXuhu7LoJT6kS32HXHA3EG
OZgIvVpjfMN6ggHUNXrtJp3cvzPGHAZiqOTq//6SbO+/vyTheaYwBb2XNB3rry+p53mAFcSL1oDN
Yt5YNu0ZHQY7nOgY+Kn+ogfWtqd8JQ4oNFewPyc6ruYehmT6E/XV1ugkR0OW3NEVmINhXf7XL6T+
MhaI4qdKpjcnVd7p9y8TGIoT4/oGl146WN0F5CFDYJT2j3PrtKyK0obMD6yp60gg6jM8ZkMzNLui
bJZ1k6lrrY/BwqKCn++m9AmZKm2WlNOBVV76XEquHwYQbKOjYa9EWzJqjqO71qB2SkOypn7/VuYc
+pOdIgRJs4udme4+C6zH379L7TbY/36n//Uvd0Hz+674Knj1URCq//Lbf25/iruP7Kf59/lv/c8/
9c+//pa/9Oc3XX2oj7/8Bqgcz7z79qceH34alhj/eRPOf/L/94t/+/n9XR7H8ucff3zBO1fzdws4
5//480vzTWtY4n+7kubv/+cX5xfwjz9O0edPHX38t7/x89Gof/yhyb+bjm3ohEbqtm5InauOTnH+
imH8nSWszf+FPmV6jsU9lJOYF3JO/J2ds/R0YUp8v9KWfKmB4M6XrL+btmOxP3YkbbCwPfeP/3zp
f54///FW/x/OI0v89bLn3tXnuF7XM3TU7zr5Xn+97NM8M0QEd6vlIfXQyAgkL/3lsZvtITEQ9RXz
a/RRAER5Jrtfvu0A5ZpxPoYw2nU9Nc6yc0oUlt07UpQzLwhA+IT7NspFsYZM/jB08K5byeOTThZU
fCIIJirKk10HP6ZnfBgUacsukDcnniBtmxTIkUi3vQP/taz0bUmnEiTV2r0uJjGUCxW177F5CiJG
gE0QIcvQo6tukuLmwXlZAMl/D+w7ZZo6MpOqhZgUvESRfopl9tJGwBVFdZRMeSOMsYdGIb3pSgj7
oivpVfyNHgFe4V4+T4i/dcN6B0gLOFKFT55od/7k3Ret9jN41afUtWWmV5fQJckgKZCRRc5dy4tn
WslJENvDHZXIyYi1cNlo0R4zSHggD+AZK+64Ct04XWF1fAE50e+V8WVaJugKckCYI28ZWZKp8iRy
40mLipp9EebziUnXZIhbQQZlqoVi0ar6Haokai9DfHSzLmnqCAvx1wFhpyvTmF3oHo/mRMI+SE1r
UTbZjmIbzPZAUp4xPgdIokudKI12nNiYZ99mA2ikjyD9dWgEFFRIlkM9wJAGShEUKXaC4waZ/xEn
x47H+z7U23dNrh0V0Dh6HIMpVlfkw5cmuLdUdMHNfUs9+sQanf4ykO0KFzVxQaR6GBVjClfUUI+o
9mrMg6zDN6QCpqteeR856SW7BmS4mYw3U3JhJQObo7qeeXRBleOnn05G7jL1ss3j0LtIoYdBX+e1
eSWOpygf84RIovlbsdt5Tbz4gMZ8mMH1tWhy8rJmqzyMah5kANDQ8KRe/mi5Wb/UHa6XCPU0vE3y
GP1VPLDlCALgSHZH08UEfGUZ2vscVssg/75qYFl6vqPtezi4Mg/WAhXmoFL8oBHwQTjsTl78tCRN
GtY+KxWWCQj3KCJWImSi0oNxFHFwrwmwVSWc1wXZlRN0zGFBeHg8QVLCC5asuzz/gXwIyEOWcGRG
KCBgIoOhvchCu4LZ4hqUKHCzMrsz6JI0Zror5T4xTHivpeEtUhcCoxr7x7NfTUw0NXonRJQdmg6h
amS5k/yAyXMJQ9iHbfqjRTn0KCOjiMxzEgiS78FKCQ9zrV9FVJ2IWXwm5/zVgQsKSILJIf4ypqel
6y1pb9+7im4oZMYMJVEbQEz7szcORe6myrubhaJv0WssZmMHAWufQHUInFk6O6xtTAxEF8IjspzH
iXleFcNVL9eNbDZ9H3xn8OSWBBYQwE4SJayaY53UFylTlvGpYOjfECjOZlgyol7Ntn8RaGCQ0Rw0
ARo5GOAMxgrjUBspoajplVtSLLzUfk6Uqa+jxr5x2R/0LNxLrX7SvfLQE1ddlZTzdhTPqLAOBLFA
ghAHjOLdo0sICkI6iIzCDZG5b0t6KjvPn3ChM/8YkifEbTcAuFfKxK82Rc2NwoPyLniYv9g1GY56
xMFu1x3HPqAVaV6RaV2KOGf17AckxqFbFYLm38m6G/gId13jmwjM7JJZhPA1hglYiS5b2i5eLZIL
0QFsATl/jQzJ6pi00N6dx8iqwmNUg3Mc3O3kl29seZhD0Z0p9nGVa6l1K10qHxc7/9jDAkbYs2nJ
/zVNf9kmz06qHeu+0ddj7L5MI+Mxt+/e0aFgjx5bbVWZ3kV6cuvpBKAw6gfYFsIHBhWaZ7a+qXuk
N3Icjnazz9M+O8V99gbsjpCQoH9oW3ZkmnBfNb8+NwXxF0KeUMrfrADnQq1h6PK06ObrxJXVAhz0
uCgZBy5xXl5xhKFUVuKHfMkdTLFTHTDwTNWW5+ibm8b3ia/TZpwi6q5Vlk3A6LXEhBxoPYrM2wWh
ORwaf7ypERdl2HvbIVcAA8DUT3IXkuTZ2NatQeK70HxzQ//xoRfK3il7+gojZpgTYlu3fido/pr5
5qv07YwGON4ROAyvxh/qteP/qn37ULYoEEYUt0gJNhWhHYsJ9TxyHBitdnWJfW7sDhzgBoxzswkL
5HUBiizi4qtF5JZbpyIMcmjCa1E91um9VvVHp7tUDkoRL/M/xrHb4P3kMdbD77STij8L9TMq/Dc1
DlABcVdFIUPhUaJ3dSB4GJAJc4vMzGBcQ37tLfMr1PwcnAVANwnUNI7FIoZbtbFD49oFBZd82r57
BYjGmqWQiATP1+7WTeIcaSUjoUbui6IQPMXoQDTg6EPYgekpCeXkmGBUytabefSHZ8rw5uTtPgFA
kwz5N54NgdQif8+M/MeoRpZEvftYmHjIfr+hdWFeQTW9S0EwBpxg4isGBtN6sxnd4q7hOl86hgA9
25lIr7vofZqmox6vmP8b2GtcDhuNyX6moTaH/9on0Z1lBWCjOwwNYvzwanYFQpwpM557Pz5PTo0w
x4WnNNT2jcHOShjBxbC729T5Z3bP+lLlUJPm502/RVPSYBoq2B4WdA9C46bT7FMRZBeHMpltj1Yd
3cD4iabpp2mAyXYrOB+YCrGZLESl3yYguWCveYeN3ALyxRjZ0hnaSLM+tGXG2hCuq6EnF4hZV292
zQEDJYkaxlUT/EojS8P+lOtLGU0PbcGyLbNeHA8xT6CTn27mE6Yd+BDm+DxhK9v1TnohE+RW25zx
Rn4gHnPnFL6/qkYdTWd80Ab3ucn7Z1YAGjh1/RtjVOIkAC5awG9ORLM0X3PtNPPmeTb6NueB0p8R
w8FhKByiOaA2o8bf02KA3iQmRW+Z5GZWTrgD9LLeZfjXgwXyiO5dFJ17zwlxGUKfBRlumm1XOux3
0MosBxw0NgdG0/DXEL9SudU4FqeYJLSRWX8+ACQpA2pE3xm+/cCNNtIWz67LWIBYr7w0mVCS9IEO
uXi1ZjuIkXpHwyImmmmeTaXofJZFRRon8tYKKwQr0M8U9EPv5ISwOLyJo4h5FMJxtF39NXeSHVhR
ykQGrVFgPCoteYGXcpXc77WH+zbqrQcNkBTa7Ge9o4QQEWssjzpATL6+HHETciV+OXGPqqGJQF/4
L/Nzo00n5MmgoK3hef6EqlpRyHb6TrOglTAjf80h2CLnQBOgxwsRMzhxKRbanmOc9eZD2NsaBOr2
teqRFCUKWitqqYViZJvlKbmvE1WTci5pz4TZT3bYgdiJu9VOm7hD54+kaAekE6vRoB4MXJgaiEBY
mzjRi4ib79TztnaZYyXjNPQZEtx1oJkRo0DkQNvml/axUJ+itH8kfDGKPSdDTndscieHBgL4N2RU
P2aIWQljJOsKx6Iy37oW+LkVtBdV2ltEf2++xxMMPtrC2VsiAPVIHrkZr4ooVfsevcZWEd6tYDlB
hcsxlEYH0mqOqR88hHGKKdSvh6UTQ/pvzKWcrJi5o/YgdelD3bUPXAFcL145oCw42aN2KP0QKRiA
s6UnG32lwJKmjTBPtB1LsyNHrSurz3ps3ocuanchcxZKtKNbB/U2ggpMx7OE6CZXcA7OpAPjp+NB
YlcBq0G4sfqkwJH651wYp4hifN51RwQstrPcPjFN3qb4YJRUC0HMBMifUmej4hBLO3pnm38Zm6ON
lnP0J4b3FcgYM726lsIsAAsw5xwGtOUGn2ueIZRqDJy1kq2d8pbYznaZxd3Xd95bqfEUUYlXAsED
Ek5oSH8rbHvEbTQdDS28GJaBP+qgaj50xbIIhmL2XYlDjqO60xE1CvEjRXvEct632nVqC7DQLtI2
ZuERFXKPwnwBqmzFaP8hap9k5BExOuTLxlGbNsfSmZYUfmHSbRqKg3QyiYwYohe73oNCRj8UgzQU
5ms3Gi+sSrZxStPiNPtk+jJ6igKeSaQiHxzfRhjUZRttKC56j97f17qt6eyMrHFXraxee22N6/Ra
4F5Zhl32qRfQTDGzLRiSPZupzDaxxSGSThQkdGFP8w/CEf5KkukTeimk5jjs7PJJ+cnn7zO4s8Yr
W82nluh6e0Lj2EbZ3jH50bWAXWODY/ARltCi+M9oY67s/0/TWzFkl4lHMqlu1zTzzg23r1/hJ8wL
sIgQ6h6qMXud5Lz61+BEBefWpcpLKSGyylh78qDKMjwggye2L7d2tD75Co+7tQpStkPYcghyzEfS
a7mHMXazf6u2TKHb1j57Cb1EpNlbD3C/XRa/ai3cVzanZu2XJByommIk4tk+XgPL+2qq8skN6ptr
FIBnh18MEqf1YGAvi0EIyDQKV50lbpPT9uyRPhFTflcAzhkGuD9ZoJ/HeNqhwtaJSh6ZYlfBJigY
vie5s9AkgZ+kYixRV9JKpmI7DA77I0J3RPygmzyGEqq0gEMqHm4BSlG4u9AYwxjvBAFWmDj4l2HK
0886dc2y66b33C4Y9MuAxW/JKaKocwtVPnVxeFQ1vIoYq8CSzMzvxgm53AMiM4EUpCvNk+9YN1Tz
kHqr+sMts0+7JHPJHh7jxIKHT2+mD1jCSkSiod0sW8HEVQvhZdsCfkMgrrrd3lRI8gnccxoW5BK9
FRVslD81G/ygx9nYa1yhdHTgz6JgFziPesgH1Jr9OzowcHeZhs51g/o9nTNNWRIy4N3HpV8sOC23
ssz8M/S9O6IGcCc2vAEGstatOVjPvR1WqE8ne6n0cIMHAwcm0rw1Hp8nsDU5YeHpDgJydbASZ5sq
KHoTmQwzIWOp3OGDZoN5pOrOge2tlfjC6r3pfFd7bb3gro+Kq3D7+NJIHh8KCQORfASrdOc+nuUj
JNmDBcDBYpM8ehbdPvEjAiSsTOeED7+rJHhkbjmSHz6b/Gx9rdrevm8t55yHcbcrMgBC2Yg1vQ7S
b69TRBg07gJPrTw4qqXYtlpkPmPlLxEKwv3VIpwQ8z/Vrc41OX6hd6U2ngjy7h0c2UsN1a4HrFMb
yyc9KYmqtVfGYH0EPvlvwrBxGgue02SydNGUXjFgsWhKxTPpVcepZ81WYFPhY0GX0iGIkVof7kNz
ww8vF13LxseKW6RS6cFyxnf2/827C/DLkONKK0iudyCRrzRDfdZTsB9Av3qDfiNrCDiSNzREJhHz
CFz3EDjFL8O7tWV8DRz/2Qww0Fa6vMjOf6DukYnNPm+G8E0Qta4Dati+q5/Z1mis4cuZTkS/TMSz
xMaNQIUBk+5wufdUO7wzFyGoifyKUorVd8aWEgdyd/QNqKvp6OYsuRlLRz26Isyb2koQ5nbEPnkM
sdv0IngY8/oXUn271MOT5dQszKt1KHFWjzl9UuFW+8LFa2UFH43lPUqjfEqq6KnGfu7Vczbu/Dwr
sgerb312TMVr2ui3Hv0uTFeod5JxdRGufId7ifTFj6A0WJX64kFPgOjUGuhV/M0LWxn3elWSLeW0
1Du+W+BjuI7oNhf5qOxVrafsuBqsH65GwRgF8kszxnBlTRzqbmN/s9nWtQEbvQUW1LtlxAcUqrji
EAQGDUJ98nm76gHuLwCf0UBPMUz9uK3cK9lFR8K1to1Gwu/YVfPmkzOYPSrzGPBNtmgeQ7C6C1tM
h9IgWy5r2vbQejwuVN5A8Ww2UzNJvPvD0fSwzFofvigwRyXxh4t1OuGhOyG+GOF0zBmLmeH5ZwBz
Gh4bLK5mDT3e0p6Rgq8IimUc4nuChDXxPPU88WvE88PstEZNVaxAFa30wn1wJKpRjvmHaUL3VlT2
2Qz6145GGd/xT96jzAxBgirWr6ylvtjDXlOvfGSLNy6p05/TThwc/La7KX0Rhgp2OTBccG/EvmUP
uo3rpiJ1R9pIkAHLHZSa5DIGtCut9GluMs2E3MqiLXLMv228azU7WPUpqyq3gL0QAbvKQsNYjCYj
mqQYdgAryQ9iyryenOLCPufXELOGw0DYTw7oF4Q9HD0hhyTuPxzv+nOg28miNk/AYIu1A9dj2QzW
p972gIgJpo6U0V9NcEJ7r4u2Vt5+1n3+krZDsrQzzOyRLY0XWHeuXsd0RCTgpa6xxJ/uPY2zHLIH
qcwlQIpfwgi4DgAaRdmV4MdjmoF+FJkzy0yvg40IKjSL3eDAOKwtRkWxAcbI0dqtF+b3ReD8DERR
kGdYVxuFxW0y0n3DfI7YEmdXK6JMmIutIiqAsPRg75f/g7szWY4b2bbsF+EZ4GgcmEbfMkgGSVGc
wEhRRN+7o/v6t5D31rWqeqOallkmTVJKqWAE3P34OXuvPV9InsIuJdbtESTePoYzfXDRIrLG0UdE
dYG4z5DgKtO33r2mgmi0fHwPLG3sQlKCQwQAzEnFg4ndcE0KwJ6wdY7+vmOtW0twjvVVlzZ0ighc
Hp0Y8nXZpbaJ9SENdRdd93voLFozDgwSUl77vfbQlqkeQzmxTywnb0lUkc11+dcyuOWgCR8OXmPv
IS4vOE79aAaM1gd1Q2/2YDvzWxPmYgsR6QDz85cthh1BtcM2m1i5BXyWENfeclc5ekH8jXvlxYIj
jgeLo1DWcN+55aLM7Mio47MKf7PaXiGF7/qMtvews1NofNnSRVF+TS1iBfsqJpZrIOR7mp/TzkNO
+3fsPXs7mMue5TxaDVJLmAXcW8JxV1ZoBCrzyWHgtfKd8ZzmOPgD/8EKWSh1I6gV5nxeQRFE8kpl
cW0F7TwLJQHlj5w3TCvVini0I2KmriYJJGQ64SLFDFPxpzC2UzI+xYU8Dzm5uyWfJYJCcAdz8NuZ
e1r6CYjsRm3Hsjl2bfXG6jGOU3SqCjoVEgNJH7VPRr9skx2xvl52cTu2+bCnio95mLtcDqu2IXvS
yfGMoURLgaOvnUbf0SHkZ5e0uEPaMgSWdo2AqGc3w9osYfHsIiJ2nJLkLg30Zq2n8cvEgdQuenQC
W3dzU7xjTsQTmpW/PBhGaT91+8z9WhL41mEjINMGW+TRJHc17c3kEFrNXfIWh8XfwrFgt4ruIRlJ
5ATufQ0n+i+oxOEMKAQEYonJKE29JqajPUYNkhiFvcs3Rc00AXy6J/XVhyPAFQYsLKjBo0k5pBxI
XLk5iS3uQjKZhfNlSIwljr7VXv4ahXh3tO8+K9vlcRcWpwZzrpVL6uHKyXJCucbsPMycfSY2VK9G
5xcsFufWi5OzhXQv+Vt1zZ3wOaYXHfR/nXVr32MIJr9lQPCnOXc7E+pAL4qTrvgWyB+P9cdEyzHp
u6OTWH++oZm+uvXwqBrrka0DhHluPiPWXPe6bOgjuXptGfkHEopro90aMfF4EMjyXZtc4iDwflDC
gxfvt4g1CG1MmU1kJKCX6fs82jYygSnfYqkDM1vN9q6u/JNARbIBu/4upuZq9LSQm3mcDhZ8hHUZ
xldTgJKhJj4NLb/RzPJTBK8DgkZFpgAXWgNhipvqb6Wf51Bjr2E7imbw/OFYvJVlOB09GFgrz4Dj
4OdPNL4+MGRzUTdCGI10G7VuP1KUgewalbsfFP8NM+6F3HkMBNNMT44de5BHkoaCzYCudFWYA4md
pYfdb/xOB4duvEfMN67creBw2zBpoqByx5t0m249N8mDm6ffRksmNv2vYpVNEz5qyCWGPvZuRKIZ
vgJuTyQ0RGI6Kl7vWgX52XNI5YjRQxkybQ6J54H3dh/tjn/QvdUKqZ5b3qaxcvHjetfKqg8pSIzt
MEIT65FsSc/+kw4UKhl5tnPG4mokq28qCiqjqf5Fy/aY0C3c05j/yTh76DAbw0WpksZSqHtC4wdx
zC31209pOc6uH0MtGm5qYVS7JRHiNal4a1OMM2i1trWOTGyo7aGM+7ShDtP03VjJR+zmJQRmeYAS
ugRCXLhI12tmqSNt/+q3rqc7bxs7ftRXO1cimwv0Z1AAdidMmsNDpL/KniMZ/QpZy1B2kZ1gBOnf
4BOG+74gjisJu5sZHRwzNOlFVD/xfDUrLFtm4Rs8YvU2p0u4C5fUgSLkofQ5DbuFfQObxXvzhwat
l+u8F1427QXmqcBA4tR0xg3JKSdqPH+XS9aHa2f7QMMNw50gj57XoPcrIorCBa4JULXJCUwheaJ2
Jn/lMJHYOzU9GdVS/rXhRACrVu81o5KAmBvUaicm5g7zrtI8OqainVlNIXU20d1DmoudMhvKNfVV
eG55Ineew6QyVy5jHCveLokSO7MXIaif6ncP9iSHrvw6EY3cl/WOB2CP9Xl8sBzu2UpNbyYxcXtp
TPtZ4bPVAHlc/2/SYX4ZmkPkUOgyp8BFDK0osegrJ0WPGWRZ8iSUM/Z/6wlzGsC7s5h8h5BcS26s
2ieTjFwA1Xp4XqUg0MHNGS8K4OU+rcnaMY99qV/GLviDHznd1lNyx/3noXPctro6dCnM1KVvCnEJ
Dkpkc3dK8h/Twxhby/69TZnd1k2O+SV+KRxuLjVN2JR2FHlBG7dfzuFoemDPKDbY5a6NzVpicb/3
XkTHBoSRZX3lsdGCMQLcaNfWHr4VcyT0XEFud9sleTXTw9aYrPe+kkD6Ynay+jTNkXkIjcjcUTaS
18H2nq/xQ9ENhJxn5PrZLiDZoCzYYs9mPg5CJpBkBRNCgoKtVa+Frd7pfB9aApPcgtIy4IZFJwnZ
S4iLzXdY+aAkomi6N+HwiStlHXS13quuoOPIcwNB8YzxHUmm4OYhUvndgq8syKlhhcyk2s3Ltdu6
lr1zx9mMmrqrO7gvySvSDZqXEdCs55LkOm4EiBLwKexhOfLAsKdEuIf6cTjMMruh0Cmpal900nz0
9kfpmXejMv7YSHAm6qB15rCFoc3zyxlUhOD/MAbdny5jmY+o4/mMvXWH9LSn07Ddxrn31y45ltul
02dFHTxFrjh2ByIHPIQN/cGHKgaoD4ZY3b1bBs750J0uFN5blKrdA8/ZJNV7JrNwi2Ea761uaIfW
5ttMjFdFqUYIBhPu4YeIvHswd7ABXXkysjN4MFjK1kH3rjrZ48bDD8XVJCH2umLn4LrnoP6Donw2
fQqtZIy+vZlgqDHKGCJOV8NmV6sL8IY96evQ0555as6lOy0yNn4ZixlT5vI7Zj7HCyG5BtTYXhft
Y9+6LZR1Mso8AI/nyCjPAXpWaGjNLrf7i+3P+oV0EuwXjPQnfz5h478UvaTemjtOPVbya4AKYJZ0
uE3SEv4yFgxQlxtZr4m/bE1c7d6TYw3yAqu03kYLoAsre7XTGRSbRiQop4m2Nmtz5ILRUwHUZvGK
oJH5txff2yguXyVwZfYV3vGYo9ZCv/fCZTPDTdR/zqxYQtCz7IWYw2rbAArbiTzAtOg1sO6JEYiy
/lv2VXv/50tVz787X82Xf36mjK49qIA5WInss/VN55UNFsNIPmRXy14s5RlvnObvrysXXGKDAQrb
JAI7u4ENk+PXFaRUnCqBQKNTs0ObPS1pCDfxJQyQvwQltwjlGtAzYAhcNKSyYsK5lk7q9zCU6gTU
zFunjKsPAiQVO4oC3WaShIhCoLlHHYqOxcnPPAmcVj7s28BtgHaBcYgCl1lOXE57ZEvILZjnXZM2
PLRmx8+WX1LLjywPOEkkvIuW9r9/va7VrjFx2M5yiTHVRvxsJlX8bIf+YW6z4uGfn1Hz4J9JmOyE
qCF2jkvOQmFaV3Nw74mwkF9PHP9+GQb7qLDDjecN3RsbEI7XOV40rUfKKOtX2hCqF7rBeAO+94mA
xoambWqAYuJS8Twvq1ygfDdVfOqFLEhbM5m4ezNcnLqjcwS+Q2Cu3TSkk++BXt4DlYUfbkzQgwKY
u7MVLCFEi4zKmbbv5NyEzAcf8on3tG+h/Okqac95zM2J5M+A8RXQy66ANqusKD8SGE0iUWh/ApRg
TD35NQ8iSDHLiTn8TRidDNP3oWO2u04p/B5WdyQzJNj3AfEC/SCwxNW9WBh3ageZYksunfszFd4Z
TyQ9VxpUN2opuYrrcKDBWl9KjS+DPErzNnn1EWcUfRbYHm94wfAa5Vaxkd4Ioozq7Y4VVIxu+9EV
WG3D8XsMUudx6oL2UfrhS+Hr1ZjW9q/YH14nk2It73JAIabXbLtb304hLes5QcnxKxW+8ZKH/ZM2
huI25O8hUiYmgEF7JVAkPaGqWqPkklwAiEFpl2tpOBl8Kv0fa9SKP3ZGIX/y/YBCMc+2Kkjo26vZ
v9EpIYvZG0lOBxmxiWo5XTy/m0Hd2nQfrFQdpEsmXKUzNDmzYa3DnlAA1zPkgfcdVl3OhNE3KqDF
CKLplHPXkxl6zLAD054xU2uWuS/bu3NnuM8Lm+PnyEAOkfqJOFhBu1TU6TdXM4UQjBo7qklZy0Do
lcCKchrmHjP8qTEZj0X1CL7VRH4zuO3G8uIzagLrUipCDKSKmYWQajIKQzyQGBVgsSmIPwfBCcgn
Ch6NpAmPMyp4CiAAuZl0DYbzXf/Scxc8OOijRe/tXUF425iovQVPaDUIIkiRPM4QTxaawicq4e5n
iVSguwAPBQE11VYUP+jFwZm2IQFR6Kk32kzmcxwHR8f+LEXkcVub4ydPs70mxCYc/TB6HaeWmMHZ
HR9dbelj0TpQprzhzocUPNISia5INrB5qAcAltZLYKTG3fNOMd9jXcnoM45IlSBxbxvVkbiVITAe
w8HDEEwq22eKnmmvqnZlc0z1MWvH8RN709F/vukqi/epCT8Dxs8TWvTk0jfzO7IF7xZqM1hFMgKP
IFrOpYV+Z4UkXE4YV//1Qhw6a3Ff1XtG5+tsiswLzZcIrZwXbEbfLnc6Tj7ajuHhavRGCSeGnFNN
++RB6YaOy/TFHMM4s9TQxmRM4Zf3IAZ9jMTeXXlYADhHdf2U0sRKkHneSAYl+ylk3NHJ9tgLMLSR
DDBXWtyMXUCEZIQ+107FxVhzRMls3oXbLNJM4Cn7yPb7Xc6p8eIR4+SiRnDIdaB5K2ikFP1XPVHD
4J1i5pb9ziAeb7MQQo4/Ny+U1eNjhi5/889LVJb6t6L9/1sxr0Tf+h/F/v8Q8z4k0f8Q8y5/4l9i
Xsv5L89HeYuY10aB68v/iHnFfyGBR1vruxaK+MAXiMf/reW17P/yEf+agbTRASN/RU3c/S8tr8AA
YQew9HzHt31f/r9oeV2EwP+HhF3apvD8gECHAG6e5ZrO/yVhn9zSRgQXrhwsnniO9IXyXJ4lV2EY
PbRhEHPqMm4P5MF3j2dXa/U4JQUWJ7bvvPXXppwyaDhxOu5HpFJU8bWJWiRusR53IZShKmXmQY/X
nOuw23XBksndOxgmUrwzICLZt5kKfFmheHTzHngKFuMCvxta4iFR8eWfL4qkuktGDNNBpfNRJ4l1
AfMVkK8BU3EexbBPC9Xusn+W5IieZev2rMRgnHBMLF9ww8dEFSXlyzR/ZJnsXm3yGInvnb/HclGa
EWg3sO22zllkXnwxDVVdrd7IT4rzZ6k5DwadrKeJyvKp9vvHSIPP6H3yuGycv1cxYAYK6X+IlpSb
pKyXmSSq2qOtoJy0WGsMeKvc0ACFM0fvdlWLHrDPEgQFPBXIYbxkmbcgxygMNkdcTRePK4rprirU
RbjZq/BfX1w7eTKTITx5443ez6IOMIMr097w+s9Ps3YnulldLZHPRynHh1xZ3bX8z5fAdpIrkzQu
WN21kt6rbeNBvfZ59Z64KXD/wst9iU7Ps09GOmBj1glmILSVKzOvgo2DyO7TksaaiY11iEQBsGAy
/nrocqAZdIzvSs34aaBJb7TL7Dcg1yNqjD12Rn0OvCXzGBiVneS/XYEqN3MlQTnE9T5yLOMcCoqS
Qy+W1RWLgb8zqrR6+OdH06SqBwMTGBo0B1JC0J8X11egHPPZi4trPjX6oqAa9IhCufa6ajdLhNWR
GD7brhv3pbTvCtLf3hDDq9GmemtOzSWaGQaRqMJjOabmmyv0iPoVA1lI1/Legz8KjAalhO089e0w
nLhbkLUo/hkvBQ+WViWnCs3mOQGgOFrLsNNF/GeO5HyEw56Sdk0hjXQBHdtmqHwBGYLHZHZJ+glU
uq2oqgFc5OtyNINzSlbBahqW3NSgZ1jvEnoYIwJbGNCfSQoEl4wQc/XVViWCSBOdtq1gzCTz2jUH
RlwBAl0opPM6qRmGwymNdhkIQsIr83uPYY4ardxNo3dRbvrgJsM2HofXgZZuWstkl2U2vDZmCarn
NQ7R0ziGOWKC7JLZYQtNy7zb2rq0XvXh9OktND+irj7iJaej3JtkBcJ2UaE6GZGONyYK0z292oso
aXnOjz1rZOXGgMRnjKaiCoH2+JzGLv2X1PkJ7b5aYfHMjk3OWVgEjP9QrdXsQPSqFGqMSL8DqVq3
bfFko0EgmWImTuUBT//KGSDzk4T02KUWzxaFH2WZfURW+Mvvpmdek7ttzfBH+YWFdkVXa3tYfk9w
pixqCechBpa9FnxPlncbskqfvJQib5R4oWvPrtezm/QHmFXM44PsEfpTdBshlRZ58KCHHKlZJ46T
0b/rWb7JsCEYShp/yujPNBUNiQRMCKzUvuWZ4WzrqJzXt7jh+0rjrjrHRvCGKqGDbyRxoJvFL5pr
zanVTFW4Z3hrldHKJCPiRAAk36otltZ5uwvy+cm0WQGqjzJk7uNrLyNJwO0A4JabloEEdwXkna4k
mR8n5saE5yDpbHS+L0HhHhsBny5NwjuSZHLoFd9m72PFZhQUYShncKgZGlQgXXeWq2g6yd+UVPRr
AoZHafgnmggC5+J5oPd44iG5NaP3EVixfs281l8VIyEVQw0IJvamiwSZPMVwPhl0/LWc5DXxipvh
vyaMKjZeXCItduuVyX2brmnzak/Jcw6MWS7jY9KQBrr8M6CsfYFsTRfMnzufJDSvJxeAlNSNqKfn
KlcO0sPY2QvBE121JCIbXtjsRTRuzCGs9ok9fxY0dlGkBs1Gu9lOeiL+W7XhZ+ObKD9FdSvt3too
V0CBZY07QyC2/lwGjyjK8g0oOoKMS1aamQ6IEufs1VBZ+ij6AKTMP6QrzMAAiuxzYTDMyUR3alCe
nmo3JZvBs3w6V8QgpzFQiTKvE3Qu9N+TMvNpS1n5Hq9JFKnxONeJWCtp3wC8f7V2p27tALVG+zLc
IRo/mdYT3QcLk7tYokQATGWi2XMNdHZ8jtuYlI+XKPSoIDFTxwOzbOSkqLttYvbSvCXs7pDaOdDu
UfaIyopX2SJjx9QaRs1Hm18s8iBiU7KFAAKNtHxD874VdoJtJIh/VWrYs2Vfp9onV1LWv13nM88u
OXsZumBSMTLGZoGXKIBuIK7wH2tImipC2I+GEfCuRRKEQTu5McILfVfa27VIt6KeiWq1uqcsSHbI
LOFbyNnb+tj+HvskMJiF0ge282bf2O17Gpu74XPo5FtZYOmPhFwHoUnYax78xSy40r79rQC3Id7P
n1tHHZ3il9GGkGTyGL6et53sqcUOADeHaIPpCoSD7Tneip6o+MGvOZRl110WeiDIIF+ebWsBzDXJ
T+Z4P35fvfpx8u1U3OKSwX8Uujx4aLHohSZQykdMMFN/DgJN22wiuYVdtYudlyjT+wnYODOpldPS
AyDbYsGgQaNQxStgdNRK1gNXvM0YKGQCaJDUTOtIAEz08LGu2zDZR9Mf9iNzEzYxidtTEAOTWxN0
u9Mef405DHdrEXXm9rRu0dOZS4KfjulzoOcZYz88R37NBq17QoUUmX7jBqnWWo0qAqyJxsRIJEuX
kxeMEPikKCi/3XEgZX3yfmkXS+zyfxVt9VX7h7YRO8LvDlDK3i2n++jzZf45mRGju85YE2E0rmLX
mNejPV5ergSrxTufsOfVnHBi2D5d6TpABFnGONQhIL92hj5j+yR3KDJ5nEhMJqoR2LrTWo9Y7k+s
5BzSEcOgIIi/jOjI3JH0MXdnZAkijvqgSwtT0HgaVYqbeHyc0IXGprGq2/FFoeUA+xoeyWNBR8fa
XE90Kkyu+0ghE4ZVvrGtwNESwUOir0lvao1mG4ZOz2Qsb8pHK7HfIzwA+wIPBJAW11t1Tobih6EV
9GJ7p1x/fvbGFkjJhxrK+ZsIWAIacHzA2a8AvnTpsQl86KTkAIaOv0jjOnOfNDSL3coH1lAhERgz
cY85E2Jz/DRKpqxKeEwKmyw7t4nFNGy0/d2MRnbL9H09A/L+Z3vl6Sm+DJwqe5IDA87T6ruGuUpR
ZzEYmVtwW+5n2InHQczboJIns0LQS0cU2Oqx80lJnHya/aiLGbF7hv2aGm+kvJ18E+TIMA93Oyb0
DjpmFfhv6CcfnQBrNTdMxkZp+qrkfA1ktbVMK/vdELFIOymK7vYwwJKC9rjS9AkDyzsPTtcw7LKw
mZkOwaQmWSQRY2RV3CrcGHvmmfmcdKeOg7tPnfA09WW0m8fyp6r+CLMRZ6cbyo0trOnQLRPaZEDN
krXzVRQtA+GJx9/DcZjE8UccpIDyYzA7aQSidbZuveXjxlVUPG3EbQWkPqmJw46u7Ic1niuEO+sy
5w1wUu8mofVCCqfyrZ0+eHDbkHn+PwE5Uux9xyFMqoXdRBWO2r9rjk5jXlqfwaBHS4TwrvyAMPda
I73Zd7SlkjhHMD1M72HIrauZWRjDKA8yM39cKGXkMDx12DwPGTwaxkb+LnUrjfq74njxvMeCY7St
Z+sAT2FAIao+uWqR3pSBF436s2ERxJ35eEDQ1Iq08q8qmy9O6bzVefQzDMNbIoS31iOSmphtt8kG
nJMS+YZNs1GP7MG+ax96tXiIp3pTJ8lXkJBbYC9xShl6d8LLqMdqXeLVinEg+YQpg9BEAnV3MkYR
gBB/XOJWlt1hWXwx3PpYbnTgfulcXodZzKvZDzZGOrrb/LVluEWpG39hcG5Y0NYLBzgGe97+laHm
e6Tx19O/SO71IF9hBslLXE83jIlsGyHCv6iF51tyByFek8lf8jooczuHhDEW/Xwwxv4DXzomRgND
ZowtBY8HLdEsf24Wos+Q5buguJQRM0utx+ZWZeKJHvsA/cLv72Z9crl10DY7FcK8CJ9SVV161Duy
9t6s4ciVGjRmiIdm9usK8SliwJy+y77QgdgZcbtephqqoedaW43zgGNcgruiP6QBb3K9pAsNH3nN
bO6NSpHRsveWGhCoZPkYAaULZv0uYOmRCy52MrbyXRtKeMuAsxGVUIFIB2xJrr03arhy5Xo1D+0Q
/RQtelmkcEcrZ4+vqjtnl3vIwVGDxiX7p79K3DE70gd30zDvIp5KMtE1jhuCmP63tMHEQnxX2ikq
pXgyD0Wf7XnLQPCVpHsnkyISqbqxMfEQzxW43bLdGxMw0WakR647C2pbjNIXt1nWxhvC7+D84TvP
mY+3xZXPft40lklq76g2JcY8dh/APKMm6RJFQbLxnYIrUfqadmyFQ6E2zvQx+Q3psX5VnoJpN2Br
Wk2jk23GaL5LVMzQOnouCdDu1nMUfIN6/QjKTq1rH/14G1FvY+7d1BrMYUHCon8l1oLhY2tnG6ts
TxNvQsvoSlkFtljcjdgs1oaX3YlHNs44MfBRjsjaLPdYKPju1EVvM9zNvopJRvXPaTMWl2aOXivw
0Mc0iO54gnFE8OR4FudZBK0GmuV3S8tvb0sEDqUvsELjNKf6Zhul2q0RVm7kyAea1AsrRlVbwomY
tUQzHfHlIs44ZZ1oT64bB3pK2lDfWbDllrraN3Kibt0vYqZ2xEjR2enb90kUAFVt98EStCOk3fRs
t/U7HZkSpLiMVmb9ECIG2LSYHiLbjSmlSmSTGoeMXI6CAHlmY2QvnHTinEfgd8iMMuvf3JA+INAx
5qxsFL+pfm7c6ntRx51Dxd8JpOIypOExYpy9JemEQI9fTlpP2yAzYEbSFOYJVx5NoTBZvBThzSA1
dMWUP9tHAHW8CUG+O3DGOLZ803yzNd0TgOMuYCIsJtuaiAbo++YB2215yhZcweQfrCr4EHU6rmOc
RNzItbsNYi6M3ANvHVFFVWBxpCXxNrCbL0GaIenh3KIZO+3VZSqAOVba3kVuPW/SXlEqZfdYc3/z
zWuuWFYtFvKa6N+sp3aaaKy3jv0xxXjah6z6HnL/d10yyWZTkFxn6KDScx4fdA69ssTSQ/yL9dPU
TElsl9EpfLtVZ78QR0Hn3vnq0TzjcVk22758B9oV16eqZTuKm9TYGB6AWTVzpfcdcz8P/LYEzOu5
DSG3+NV0boDBExKef4G3w59EP4N9yc63Qxr88fJ43qVKPqrW0mcucZQcPEFHvSxJv5neaGiRFEUU
IzkqeICClK56U+BsnEP4wEzmOWcMue8J9kCTRknIfJKkgxqRQWTTeWr57rOoXHtBum5qUZ/okeMN
XFxcxKHZwKKXC2v+MTm04praPeup+SEX7N4ttGRubOyuc76ffQSIg4LbY872W5lQUjbTbNKSQB1T
GKhyTYmTJMZ+76fuX8Ny4yN3xGOSNwXwdb5UssX4G6Iby/Bdu5NzybvkJJMB05BXbVKN2hZ7Gk06
UhGYDvYb09TbeBoboPQC9LtLP7Bt7QkjU3A0exuTzzzXQNiYzA/RrQ+YmyNl3o5UDWidxSZN8BwN
hjA2FRwyen4pKPR2uOkJoWLnleIguY3TWBsfPadzNvOkh6tZwGZmatha+F4rgpV2bS2OoZ3u0VCn
Z1ENP5PjXcMabcUcu4CQuD12ZvPTLDfR2g7eiiH8LBlep5ZkuVUDXp2MjSekrp4XpJ9nclaI2BoX
Af5GusUz2rSD5DlF+pW8m7RCJBOmlCNwDTXjF0qnH1OBUoy6EnWub6+1xPtX2PahciWKwXDc9FPM
hlpl4cZssAASChSc6/p3J9BZTXmebmQtkRphROlt/4BSk8XaxxTzzeThHRF/g7glPp6dHWSdCZvO
NK+NmPVDm4zYHyK6i7JKDwAoQeLdSF1ndwiyvZHSGZZWjOFBGseC6pfAekD6Jf6I3ZSJs+VxbTfa
o9Nx6zVTu9k03UPj4ZKKhinYWHn5yKH41Oafg9bhLte0DxhpXoSZ/vUj6M3JtKDJLKOj6IyobNqL
rMQ9cfQiuKNFCJqX1C17PdHbXec9TFiv769TxqPZxO27GVYPrljYWTadOaY3gKG9mq2wEQDUbWRW
BBp6GuyXn5k+r3RCgd0+R2EWbCM7fE8K89MSg70GOKH3aZ25AMQ6ekfxJckkRt1YLWXdSPTFsLWc
4asMZnPt3vPMedYNF1lyOJnfDU38oDi6YsPkuLVfwLjR9OwLMO01XuioQy5TdLQEOshWTjR/dbyT
XZu3+8KMeTAFmaAMLB6dosP70YltOwiwig7FO/dgfACWt+YcKVaxBAtakqDLsOyDHR7CjIC8pegw
OdwgcPR6OAQFa4GVE/ZmAD2dHV4kJkUj4DUJ8IdjHT1HoNBYtU35METvsPkMYqvxG8VT/4pE/91o
421rWNU6JFuGwhO/2oQxEu/2kpCOkgtBNbBXlyFtgYDEyvql6wg7EtyYHY2HOms2AIqra6qtz2Ek
2sqK4+0wMexMHaQjYGpbSSsOr6jHSB6jpfnRt1G4nWEiDPhsMCzLL9S50cZS3r1W3AUTO663s98+
E1uoDw7d3xoPys6yC3uDMz07tloc57hgvm8HW3PgIPebeiaCNNtXpv7VNY81NxAoh5T0ri7gn4V/
AfiYiT9skSEKbMN8KIAGgPOg3rc6FNsPGo7nGiUVrcGOsx2l1QoN9GsThywWN/yk5/ZJU/LYO8uw
XIpLJ6x63WifMA70bDkOXRAC7laI+eoBe92rAqC3hUefGJMsv7UK+u0IVXddeMEhSexiJerY3493
BljzTgz1T5L9ANFIdoPr/y6ipti1EJBX2AJAZLjENA6S3LiKnFVwVa/KjrE5FC9VH7vgcSkuvVRQ
20w9AAX1nYKVX5uRf0+s6ohzOtgWzDjX/JUgNcPo5gD9gu0L+wG8wGOCAZ1XmfwEVdXQNESM1mI3
TVjgO919zah7WQEsT+mwhhzUwRtfU7sgol1B5F+1apG1h+iSzeDFzpH5keDwSDecGRLpLMcGhrxk
TsXVcEhPTYXRsBu6Y8guEUd4ImCsLuhwYK0RY3TbyAHec+Ohu8t21dZcJOEEDgMVwdyfTVgzmLP1
Xz277/DHYBK6pElW4Vpa4X0u2u9oKk6i8p4DIKk7104/kOmhph6Av5WkDdZ2eHfVOPJI1feZOfkU
hO8zBjHynHFJwCk5aC/9CmBmbCoMQCjNQF6M9Y1ZsFwLk74Jb89pIMSi1I/WiB51MvGRud5bOfUY
G4dHo4wevG4iMiwxTciYYgX28cOgrJqN8pnu60RyChzhBZYZAAlM7Uyva+zZdmMjxe3ZUAQwqZyn
bWVPcDVyjqiwZ8YNCXATyyk/qHY5ljon3hQl76fCwbbC9n6R3pWe4PPoos7odchFjuQw8iVIs9dF
vE2iZDNB2KarZfdsmw5bZmfQR5PF93weC/dXzee7K8rxlcz69ZB0jzJ9YTLJDK85YkBm82FtsAMU
q3KHtR5944uqo+tc5tMWzdu5gQoI3ptx5lQjonDqbp84FgtcuOVWpgOIOcQchsZHY7tvBNe8hVG6
V5W6Vq/5EKhjUJnVvvcAflTVdarUc6DxzLV1+0RrhQQFve5gKT6Wk6A+MHKkeiFuGfRVtMe4V+8U
o8+mYawS4C95CiCL8B7YVzz5VTZaR7+IASa1g7vX4L6hMT9YYzA9eNZv8rHzY+mjPor9v32fM9kg
irFtuuE8ksPgFPpZzZNPehHeRy2gr8epDzeG5x1yg+bxSYg2yrm0MSkiw6ri+iEmEr0IyBUoaqhh
rfehcz+ZaiOSlbyP+DqKCyJU4QOXE/kzkS78NlK912NApiZO4OlgNMY2cpv50Jn1GrMuPX/++JgW
iMpCxi6JAABRjI+N6cM8JaZTDUG9HRuOACQSAy77JNp0g9uRSfLfHJ3HcuPIFkS/qCJgCm5LEvSk
SEpqmQ2iJbXgXcHj6+dgFk8xb7qnW4ZE1c2beZKXiwjJuDbjbRyKyq9BdxJ3dquVDBx8U05NUQWp
nD7WC7xTEc48hLrOwlEXDSbV19X0Nmg9h5Pov/KS1uYChDI69s60m3cn2bJ1IJMpIVSZnjqXemcz
HoHSHNPyxUM7pTMRnI57Kw3r3YRfGcrkX9Nr8TnXskdQNyfl8ayuwJRDjI7/1pIAUuG0lMhV4lYL
DLuIJeBbzQTXYQTkNdfcDQNRuh4QivZT67wSLVkVBoI1m/lLVET5ilpun+XpW1zzlgTjMa+cqhpW
dNGSGHK+bQpzR65amxLxedV67APYL+CSH7vmXLIHM+ttT7wytj50Yiqr4A+/PO6awj3VNZ6jaIgt
f8zxds+ee2RP5IdK/wzcbHEseycgu/XRVO3Bqdp8kw7mleYzd+P2iY5hkZflVNxcoT+oezt2oSAW
66h9l0PtzcJ1FjPDk4uaXKADEuIjmvzeWQRznqAav3WGgOQmSy2VbxQ9Tt6hetZandI6HK7//0ZK
5V49C5oNSVZs0OEH3XAYcq3gPavHE3fQfOuG7x2eez8hjKNFvJTrPmCp4dzgEB3guMObkdWGJidA
td3PBN1YNN4WrLB9XE5SFHa2ASAT/Ulaf8cgOkOPeZrn4atqh6fRs7O1NfY36TBYh838NQrzU+kc
Nf00/JRxXuxGxfJf7RlncK7r9bCJI3nwJBW2VRciBPF49CRV4BlQSLHokwutqBffiEnOI8IpAQsV
KV6n8ToH8Y4J6Ug0gn0G/PlVWFDZ21YFbvsmXVFheJuWV83ghX+SGp0zmVuipjCwzLa2+NKBrVKO
wHuaGVK502/RENVdVFQ25cVF1vQP4KdEdkhY1tf2LnHNz9Hqpk0VZa6f04KMY4sX8ViMO6cAA4WU
H67nMXmRBqRVMA8lBQfd2YOTsU455M9d0jlbqWsH5MCKhTVXZIrKnGNXnJqgj/dxqrPi1SIg+nW8
yYfYAxAAMNiDyJs6M41+IIRpk9oRS8jWIQNSqnHcj9OE0T9x9kbKnm2q+03BMby1Yl7EWjP8NhZb
8yl3Cqo2Zh7MGRJIQpKE7EXZkhSRq9niOeBaOEKQYGlWT9LxUGpsFp3W8rZ6S08rUTDmR+z5y5Va
nkZDvbWTeqTpc6iGmNoxEi9V7nxZLgclDLV3RZ3TztGvZlqX55AxPB+aW2+xiGjbJ4HuQEuANbKi
aj71RAc0hq1lTV8I1ce/RJh/aaWl0VmjHIl5o9GTX+DSb6I49DmJUFOfWnprh9dEmeWxqjEsBL29
siW+ZKoFPUgWZbDyBBMA/wDOOaGaGObAqdTFLgyG2s+TPOa2RD+Ok5Rnxfd9cpYtH80ONosQ7tKX
MslPVmr8T5G4zZmVkOgOHd8tzEPHhs43muqrRIKEP3wGU7Qg2Jx77EbghXCN41ziZDZuk3zRhuhz
zhhEUoOQTBC2x0YGsHhGcy8NRq3OjPFipFs7HH6TLPrQw1PjwhuoQDylM9Fjc3qtUWHRGsI99n2S
pDBJV+oc06iQtpTQY0yD7/RTFwDpBkEfbIK1UAcWg4SSXLrK+7ESZKHC+9V7D0ubFAWOB27PAu3V
LVEEwzb+bj2GWtkXSNnAo2PTT2ZeZ5yk1PikV7217KMditdoNO6TrJ+w8j2xUgcL+5g0GzJqbWgb
cudtDafKrd64zSTvTn2f7JM5m++uHrSIcQVXHXzTCSvxXhFHou2AqDwdHH6OiFLTJqLn7b534PUL
tvK8lrJzz10jDww/sJx3kwMvl8lechKNyn1ORA3Rri5f6QF5pN5wiGK+VTOVWZKwm63Ro2i0nylV
Hh7mhL1lMrJjbtkN3XdFoBRwKk3aAZxkt+uAwXSvvNLvmTAhImUFh1w2vEo9uhpV91ZN2qkOA57u
LGFb/l7oPaG2ilrjXZnB3QAeuxqpf+3N+Erk/Vg7DUwb7xE3BbBumyswHMBXDGC4m7poWoiP5orH
zqFJEcy8d6EJlBXSAKQwmxn4kik2acVrVWIk7QuuKk0P/qBwryLqnyKYNGs2uiyFheFzFo+rxgPx
pfvkR4YOsbJ2oWlbd1qEFNEPeoeE9RvqtG2lUXyY4uKSj8GujqLnZWMTAAUMKUVfUMT4WsP+J+9f
WpcxdcpgmRsJUfUmmO+D3byoAcdB7XFfCyf9h0pna7287qMOohgZrS+AMfeH6GzzYg/en5ACiM5l
sx4D0XCD5OSAmsx6TPRMkZgfVlpevCV5c8jmtPPThnhNBDn8JD1xoKZt35XBq2Vk5HQV6+tCfjXQ
8lezQjFBO92okRy35U0/OIl/XckL2uR/cRVuIEiuWyT8dTTMnj+OxtL6afKesOtNMIhfapm4V8Pp
T6tOYCL6lhb1zEY+HO3S+0KfOZu9+67F6XfbsyTM6QVo21NSsPxq2osEC9wW5dGI+o1OY0oWOu8u
cGGnJX0zuvRj4NIzhI0iIhYPAhhMjWN8kAM9IZX+ycM42ztufsdI/kobjaK9Zi1m9UojE9Z8HgEz
lr7ml6ukBvUk0/czogOBJ278Fc9xvKqchyN9QoIOZpPYDr0tFXfe/D6r2buUeeVdgO+AG6w2RtjH
G/rgXlPP/c4quhHqIeOHTkEJDYX1GOzr7GEr/cl2gpSZdcbr5E7mJWrp97PNk+M2+l70xjvagEGE
NNul6UIr1106ykTyFufhAbPNMaGzdE1BIqGSTt7mCetXLqfsWtkWNueqv7iu/dI3Ewl09q6R4aKN
Lh/CBAuAFSqAUq3P6z7b4xRET4FozDeTIdVl1ZDT61hU8P8whfcaKw97FmcM2xcXHo6M07cES8IK
xIC5w0v4YwjxrGzti7p1xddefag0NXYJmCvuHeUujPksNU3+q7VFEA0llZIi53Gus2SCNKeeGgWP
JD3aNvXjLOw4H7dSpMWmduTTAG3Zz0joHOMa1MjAPZCnGDqBYO6wY+AUYtS+hZO3zyOucB9nFYD8
JI4BMz4cL3nyiji+JALNO6P8cOahXurGG14SF9SEkr7tnvOMbnSAqhvYy+MWJF31FmrhDnFw/BvH
eI7gPgGzJG6hjfhq5pQfCLhEHE8GFKmAA2v0qqsWxX5NPPXiGt47RYHUh9l/KEXHe90NXGan8mBm
yjkHk83YMGs5tdrZV8wIQLs1pwl8AHqs1npHfVgaT2+A1zmt6dAhU9Z8VTBAD1Cl4LWKU6WlMUac
TR22G7N0vD9OUX+RWy0wjTwCm0B8qHcAzCvzM2qzF1Ch37NQn4xVZEvb6m/lzW9dBAWqmtOdMxhP
dONkMzdS58l0F06uxoIuCY3ymFgpXnV8OltTZp/Sk+c+YD1UInwQDbjif3puvOKMEFtjx2hfJc2f
qwCs68pr6reGNhctjUA2UU5PDu4Rp8MLMMUFurulzuU84JZnHVOecpftTqiC3z6CfxNR9VWGaOC2
+qol/qaq4xUbTo9IznzWSXWIsmfwH/Xc/OtH78ukjQYDOrAg6eFJcPvtMEPsmea96nCH2Jr9wdK+
ZFlDhDYlJ5OcNa3wCxzE0Gta7VtDQFe982KbAkBdjyk2Trk41Lc+BSw/Vmw+JnWnvQTBFQEliO48
tW6FbF9SjbBzRm66ob0elAfzW6FIW3DazFH3QFw49jAqqoqQRtsZr05l/NL28WvxRG2UeIU4yecy
nOrBOk92C8U+mHeZK29aYr0kEjuwExJ21VseXA4vPPgnRDL1fl87P1PbM7tFQDlmUg9WYd2IPz2Z
OuwtCtQqhg4zBfcwFOdmDnd9iw3GiMtrlqxHPbgkGiW0Q1ZcSXNdkoH0RrAqBvEvgS7gklarwx3J
iO3IVRQywk9bJ/+62j5T7AewWIbvicfmDafeZg4crATaNgHEtOaVQJNdiPEH0U6TbyonpoyfRNaA
SyCd7AK9PehR+ygl8WC9uvcNVLYl9XwMaM6KkMm8iauLpvyqzz9tGhxk5LHVyILzOOYvZkoRnqGZ
4IGo92hc85xNBNxd+J0GupYNNKdhDbfcFx0v9HtFbGL5ZngWRdMNPSEBdaN9pZ7swTkmVLyT0uDF
FvN/CJMlWfVIyv5tQhncYacZTHGp9cp8LqWNT7a+dxs95NTv00ugE641jA8bq2giKY0s2GJlHqa5
erqJ7MW16F93WYlx0bQckytiSi1DPUvuy/yIViYlK7SmNX+lmB/xQFxWuN6eErty03TyQoBo9D2N
Opu6j/aqcl/Yo3/0xUQ5JbY2iVRCEey+qpxzMUOgrSWwkPIe1dVv2ImLJpOrslNufaSzLWZotD7o
+hHpL2lti3j261B+eryYB3RdJ3Z8HEdgXxjoKrXPuCRoFVwGWpR+ez3fgnVXEQ+nMjJ84pQ7WUok
+c73vOS7Jtm2Ls34zij5w03TREonRKyPlCvif9kkWLco3P0kzYWCQ6vHiGs/HuE2BO7GEeKmV7Qe
wBzbALhaNWnxGnkUt2j6U6ml11SzTtkHixiidMW1mpLD0AQnhNc30XVProvp1GT0XHUN/rRhhJ46
b6uBu86yQVa8XnUxnTI2MpuSabzytBsCwM4AsM1a3FjbOZN8MVdA4sf/Pf1bPYjhR5tEbglGnMe6
ohRyOnUs/FcBOiSAlWjlDXjvqKEH4uAAO9N5UNuILzkVlQVMVip03iwNlobOj6/C0bju9PSsNza+
gPGtdoeveZho/ejp4iqt+uLYikaERh0xlpyqBLcvrsoOKa8rIVWK0Xhyrfje8haVSXohuPVEVnaV
o/rju2IvZ352oQFgzvzsMZ1QlbvgaG2ucKXy9RZJpaq44Iu5urhFyQPOhGLqIJnPmD2tenyM6pWZ
44V11K0N8HubNP0lQX8sgoYlQWt1qxZEVJFGmy7rb1BCtnHvnRAm2fyz3TFwpsfBquxovhCDzbcn
JNdFZAM3hnjWw25nZPF6rrqbVcD5nePijAX2L3Vk2E7iDc0f3doszS8cJMSZMr+K5AN52aKIatxV
A1dxM7KMbT8T328akGQtEh1zMM8BbrC9g2DcoH03vXnSDH46XeTP7O2JPwH0Wwziw30EeQL26Qt3
y4tI07960fo0AjRLnxFFXhG2B2W5q9o0j46HIDHUOChIQzo567cZpOdQ908pdN7N8qzGyHzPUlxf
Zk4jcjhuHWm9ajmCLvUXnJ+0OufDoe2+NBIUyyNZ9AHVN9SK0Fe/IvFbvdl19F1nKXZvwXvFhDVj
Zpx8eTV96qz8sJyXa9xmALC94grv90OwEe9TBraGmktWV0+eM79xPJzrOrOBM3h0JCNxe+2easff
gaFSL+fXopkOY0cHzAzKjdMep2tgneIi/khka3JkdE99zs5V8/b1ZJ4UmMQ4/8q8+JrY7W9duF+I
vntLtUfLgf3XYAyoAgfVSOmvTXdnmYu2A1IjNJaXFd9OiHSMAuh+daudRGaf5bQJ7f6vqomnc3QF
joc2PD03gYC1i3oZefGvBnganztW8JLbmTP9MwPzj4wix68Mb0+cIrPreC2G+YgrIeXtBZnJjf86
arxawrzktfulehd+MPIPU6ulZYDsRwYQ9ggD4e8h7PYjS7otDzh+YGlbMz6Gf7lIEfp+dCNpng7N
MSVNvoISGa582ElPZYR0AwnYhQsA+KlRBfNvoW17h++c2dmfgdDf4KLzd70E8cxMIp5FhGA60HQ4
YEOC2YJLqpQwNiPFnlpF5FhXLv1H54Tbgx5ozxRghl2H5TfdqmLI/MgOGFp6ePup0/26HrZRHBbH
VPHVTGaq+U3M50izdf9dlN0OuGp1c4T61aRzgl05bghnAFEdYYSpcH7lR3WYmr/BCI4TZkuoPJel
1dAxZfNhcdaJLLfWivFhM7H18sUiwHrjKk5djvHkT7Hc4BpbKKAP4iZb6HBzZP62lfgrBu9tMoOQ
NLIb7fMo4m6iTfPOcItrF5j3hCdNu3gpi0DX16FiEQqbDy9bNzLzkDosZm6gYM5f5x5pgFRpJvtt
S9DMp7apP8UmNZL4CFwkQvdJH6aKDP6De+0974Nj7CXArgeXfsXoffZsYz0Zb2xk2cJz0XSb3m/M
cZ/EM2FmDefWzEr6okym0iyMUpT5svPl1OWrIUpNQgxQhTu0oLUWOBL8IJ/2MrXIZKmkESHAHa7a
x/8/FE5DzkHc46r4hRrnjWF5ZHjbFct/5EBt5twobtoCpsyDgvgltMjU1WM/0Jz++P8H1VUvNtcD
MSJXu1bzGxRWuEt07SYH+cqfzT6upeyZv7Ijk5kq1m1eOyKHVOVJGHLcj4PYTQpFsYpmsWLDtcMx
7nLhCgCL1wRtI/EphvTNyFtta8zASbiGMIbOYtov3LOcP44EWcR+ztEQgET1a074cfS+eiHtme8X
91CUCJ05cKCGgv0CD9kq9wNAClFrevTuNuKUJvbb7Gi3dJ7E2gsHlmGt+yi5TO4jvbxA+Hb48TeZ
P8bzV55tU6uFoAbRae3YVsOCQqNoUfHlcQe7mSWE0E44IPVDnuK1puFWTmDq9s2jiKjBdfCx9Wx+
cGyXlEwa5Hs9BlEEB5mdKNaxNtTrcDJww5JMdoeBlgrdqCmTmsv7wC8YI0HpGL++m5UHJ4ZKxL6G
UtZej08uSRuq9tjF2jOr5d6wn+nqYDEPLLBdvgRNsvRTlLkfSzt4dqLpqYjZIGpQa9dN3cU4dqf+
YPW0BIV2B6yzPbQsyHZRhI8nmttdSEv2mqtSXqvwEEC5bl3lES6qjh2abkf5m+c1rFFsYkdQrs+W
O9K/Zo94rJxfbo8OWwoJ2jCjh/XKL+JhgcrAudHof1Jq9HInf0XhjbfeNDg71dZPUzet47jUrvps
Eqfu/jFsk6Iximdc8v8agaxMI/YeZESJlsqrfFB2v+EKSnS3zQ9TxFY8Dlja1UAq1g4uJ7d/jFXb
XFQu15NErrIyDVg9PFKUdG9jjDgC7cBRz56Mwg3bmOKFbBi8Tsw9ZYLJc9TjZW8c7ULN+anifHwp
LJNJqZTrjmHeR226tCjaRDvhKAweTDHuTcPaacGVTh5lmWBhQUnCR6+Gs9vC+62SGS+ka93rwMVS
3LE+xi9KocKnVoW7LLaqo9bYzUVXGYe+yTAVIWoLQLakJBCmOtNLSTcj8AttN+A/2UuzvhF//A3Z
LfBpdw2RQsfCeU9QAdMW6IjOijbYAdkRiafIyYHBcLxDko9n2h8wcyXVW+1hssVOBLET9yQ/VdIM
5a/L3m+jJ0N3pKDytS2h4es2ziI2P/bwhFeD97CDg98u705IyUUx46+RJoSF5eafzu844B7mLPcZ
tuJNIkiFxVTSu2babuKEZyyniDh6cVNvTat6LWNy3fSWDXyX19FY7JsYS3lJgHCuIe93ybBsMPG/
u0PMBlqNZ+ib5eIwjHxoVhibKsUzujUIqtox3c+8BT2Hx3WyfPtYOi1442Lr5A16JjHRbSH0/dj1
76iwOLU5h5Kx6S7gurhwKsGRgtyK3PNXyZ0wsfUxynYHNrrGNY+trazhwk9j/ycy0543J86VubpH
IflLc3qIvur8mseYEnQMoPTpG8uw3xGHYuy54c1Mnfdk7lk15Rygsa5OLD4IpiY0YwTe0v89MRjE
k6JtTg+KnaalD6edT1PespoXy7+YWAm7HEt56bX0rCIsBpLEWKnTic1KO1lO137kjG7ThXLAdmCr
R/Y9lV7pm/pwjw2MeR7lHnyzVXNsVfvH0JAClFl/hp+8pnOkc42OF2p0J1eaABn+giBePFalDalY
MCGiGk1BAfa3K68mvmAk5QqLLKGrjpqtzNvWc0djEbrTuiwEn0XVcEhhDgniW5SD05CaSV1FzTfN
CVvkEhnabEhQ0Hifw6/K89WC/ZwS4e7rCpR7osOWj5zY3dHdt4MhtxPM/NrEekN4drKZJDcXLxaX
bABLz75/N2JdAmQpT3jgGJ9CgpX0l7QJXAOCcjcPHwnDG0XDOTWDAWXe4Pz4JCiA7/zGyI7LrnWy
8mE/OPgUxAGh/rkMhte65swHJ3mFXbR3dY2yZEHCy6poSsK9SkQYpkvJC4oeXEAeaYGKpCl9y6Pv
p612SVJ95GCv/TJx954xkQng50+3K/Y5zx52Q9G81pZ5k4q/xijOkVxifGTZZMmzFSoqMgjJzbTx
XmejtR4hvRjS5Z0zD5uWceE8Ts5LFmdI0NExXwTKoQrZay1ENWbxKchIUmmENwDtHwwuX5sBV982
jQvx3vbek8R9myTYpPqw2o2yZKXeH6fqEuXEgYMgTX3723Va9hKdsR5jgspZtIWrQSwn1pNdle5d
hq81l+JDJdx8A7zkHjaEp+rOu9cjfhACJez1GvU0FGK4GqVG/B3rdluN8Cc0siYRI0w9X3PocRun
BzhGPSbkGe0PE0+1yB//AjeFuYj2arAzylhS6enRwVJ5I1v6XHYB9np7P6keMrDRUTos8YHG4H4Y
+sDmdNZi1cdJbE5hs20pdzlr3V232+6UWfa/caiW2MP7QGcij8Hpo2uJjCTcTg3Tjwr32Iv+uGRe
tybhXKJHOKm9XFzHdHpKOZdYJ7jJbnnE+q6Vq1PSRu9A7fj5otCOIv6puftu+hpPkxdO2WUwyAQj
2210Rm2vRt2rE8UFs5LV2pic3aCzkC1S1sGARI7K68XBdi+DGZHCkehRLBKhsRutvSNmctQpaVq7
cGhWYop1UtICrb3u9/RBQCVPyZgI/BrsmqESBbx7KkU3lxuGx0gN3q8JRM+OdPurw0y6mnoreWmo
5eKL2Y2D878X+U3VZsNaW546Q12U/kgwjd1UMsu7w7KiMyb2qab+kjFLe7rFNgvS7gYxhfdIguZe
CfEz1hmmbw1mLAH+3wZRbuPU0AUHFgdqxOKlqXveBp9BX7o+VJtnGXew2UoqWRQ4YqAIvPBNPnsg
YsatTK9o75Yf1KK5tZPd+JXXp3evc0LfKfmspxSEd8LzhH5VwoyDzpU677KLKTF+iQnI0NBJ95AQ
FDq0JtQSHoL6JnecZm+IzjvPLFt2eHHnLVzupQEk1fgnYKR9UxWHzP6cnOhDYjtgdmhfLISMS6vX
FBGTH/oTmDm6BvmwNaBIkq11L/bGHGFDm19CwVqdKxoOF/a/lUM6KS+JOuH9bYzuM2QfMxmuPEBG
XlwQJT3e3L76ZgDKiV6yocyWNZkiOv+3hJB0nGVPG7Dx0uUutmTn03MVYe82ijaV44RrNwnGc9nh
ZvXm+tULC3/InfJpRGumDqC2Dk5HIjZyjpNGxKc0e3NbDJBLPfMJuyA+SmYp/NkAvDWp2vv/H3hL
rcbYJHSn1QOjKP2rShVHHuGXCAjQYSyPNXzG+4MMZnU3GJ9vSXqHXRoEbXDT6jF9EN+62VNKimTS
rLWHF7T0ZudWVY13iz2EEtm6EOlt95nSLsLIrtYeNKVtU7y6lzD1LqSNEsqBYgjcIth57GGfbWoc
b3M3+q4naz/MacuFPh6tQ7JKPs4/DjNWb2Pl9PusoBSrNfl6TPu72+YtBEWq5aNj4mSArXp3WybL
v5IAsTEUMLzDMT3GyUC1AQVDeppsyLCnH06sXZsCyChiWPEIeDQMpnu2kxibDt+bnQthY2XY2kfg
1hXvxxoHfGqeCahPRzp2bjHEecqGvhMj/NOHEhOijqc4Gb5rK7S3Tj0CPohskNIx8tVUFCGjX8Gb
bYTOEY5w8SmZ13yJA/2cvwcLqSMtKtrszfpoEJvt5AIcmjPTj7uL7VAEZ6huySDn8sQ1lvu4Okno
SQs7J/YXa6ngDWw67bep5v3QUhw28RpwNS7GRZfsonCpfIlIp0dxFl3BX4Rwt4o9NizwG3X+R7mj
cTBy+YAhcikATe2+527aZzgxrlpnHt3AZm0T0IanWTY1Eig/F9XV1IohNbB8om3YCV/gEtU7u4i2
RlrQWkel3XYkcU14Rm2airiuZLaxJ68AfOG8L4uca1uhDmj0IWw93fE1+pCT0St8UjxqRTcHLzO9
I+Oy+Cfs7l9IkdMxISBJ7hB/n9Q7ShIrRpog0F4yLse/CWEqOt7Nrx5Po3Jy0Fd1bvyJLGAQQzUC
0vTtKTEAg3x5c5od+Hu43XJYBO5gPlVEXzaN3jnXmpaGpkRK0pr+RxUt4S3BUKLl/cWe/9beJUPv
3jrcl/DQ6vx064gZjIE8oVu90fYxNxPwecYuN8N9bkGyKHumRYL941KwzieSQb5sWf4j8CUt0q7L
ma/hROX2z7NiYpvL/viRN2O5jSYyPpURB1vKyC5DKCx6h5zlfu6xRIbUx46HpKz1EuSFwywF1qrK
URXsqlSbGMV7U4bJGy9sfIALBVrkilDOLDFsk0Z18c37yx+65Yt4md24eymcuttAEEaPNWLlC+iW
u7kxfXccJ19aP+08SJ7jWCAdff6hC57nzay+QsEpnKoYA5gIHD+jps2sxFXynPqYjBInQQAUkxiv
T697h6EppNxv6F48vVEPIkFbnKodQDckt25UoEY9e23GZbptDOm8T8rwvQHWwRgq/BXlh1tilLNR
uSiiULemHtuDbX1PON99I8VAKGOzfvKiwHcK3fhniOAZjQvDEFrNpaRcgMUf8Za25iqUQLnk+EmA
3Vdr+Ki9X2JoCSwRH0k1HVTifgSWR0FNUd200k5u/DJLtIj1FpHXzOZFHEEv2sqeNKBNETwdCtZK
1zToWQ55MBR9KO8ldQ5FV/6p4FIrYp6+FvHOr6Jha3DxIGfiXamGSPZVnFh7nF4nEDj6USwfMvfN
iq3Bz2yWT20wFqfA1F7nmFGsawJWk8Z4qPPkPRlGwpxuzV6cUdbkBsvaa7C4VEaCs4G8T9y41UYb
hbpxwQIqo2n1TkvXSfNKE7l2NbyYDl0bkdwuq/A+ldGvYktCRMjFFwPVIC29b4s0hNoEnsVavBsi
H4c3GVT85zFxc9PhzHGN+UTSlxqBODmEMaiu3BtQ4DFBx/cQ8Iifp0581BMMa6wV50Bdp0AASWnm
x7hLQ/E0WIbA7ltY5JPzR2sl/yxQgVy6xuqqlhSQXX4UrDBvoemKNQi/t9LMIBwvZhMwqZsoj3aq
68hWl2e8Of1RtZCFa93RN1S8Irw3GvzqhOeKF99NIDkrZlpjzwZlJD7kddyl8lJNVyOFwhqPA2/U
impYljZkjUrDXBfcGlfB1HUuzLmAm725bGFxwRdgiHtvlNdZyXlXA/ckk+2xP+YI4rhpPjk2cxoZ
OvXqGjQEuPa4tl2MX3lCFwWNeo2v01PH45sdryo13olx/0zTPCh9QyTf7QCg3ro1FBf/gE19bVk/
PsMh2EOhtDZRo+kXr3gQ0Cq3kK5vnGWU1rsS2yVYoCyCZEgzkWUUGEgi6BFDmQIZqR56KCSyEc2j
zqjenRBKhONRHlAn04U9+ZuWd7s+hubjQMZiNfaNr9Q7GVV6QJGa1/bsHPSAKPUQ5RN5cdZBFLfh
5SGpqnfetCl7yl1rOgqaJpuO2JnzlqaQMa2+JstiA5nGpIl6AgwUjB/VIG961v3LR6vZmJL2mIpW
M8qajMBqCTwP7sErim9m3wzgBN/lMQeqHrt+6Ar0gx5DEssiLAC2GezB6zMYx7HvEDX1Ycl3/LYY
koPDmDRTLKQv/fRxcWon3gUDJAC3QxlVSWkeiV2FJiZaO1BfwdzCYTVsfDTOz5jPXEOiDek27e4G
ry2YOm4b2cRDoDw2iWbcGTfZ5Bxy+1d10UWmSJkx6iE2Juqm0k1kBmeUKpIRJJJWqVfYd/gP5UZ5
NGnUSfsCLU2uRqZ6of7P/0hE8JBuGxww5O0xwAQtd52QJyB+faaz2nhCeb31eXyrZd7ea9m/hmU+
HyRDGYZN3L3CxqxeCd9o2SRlp2Lu4j1UgDNOgS03XHj3AzWoEWUIwsUcRqjlUg2ELIJIipvJdEpK
IDRS4wGgxXggDHzNkrh12Bi70mYxSZ0g0Ag1nwkqM5SgpR1MzU5RQXC1hK17LXBBv+SGSY8xJlwM
8Ai9Aalkqwx3niQMj1z5PKXa0UyKdpuV5rXnotn1C0S9xGoPq2+TaflnPFBgYs7+YCCnZag0DNWf
jN0a3nfxRwTDvXbru7Mwnrg17eM2PQEcN/0Gv9FWeqwRZj3ckRmhZrg0SCxTypKBY8d7NviSzXpZ
0kbDSvYrD/mHIeqe9W76Y7aYpKUFDJph7c5JoW8Af9DhnlofQ64HhPYrwMbDlx3SVVSOIHOKhike
W6jM3X5nMXPqQ/YitASwlE7ET0hr7eoYLi32l7lFNCru89JPK4xJGIR3vZgBlOuo5iqaEmx8EzSE
0DprxVMqVAagHvci2le6y+yKuAf2lS4DPjKA1kfZnBOEN5XtS41SMTLA1wrB063CeFun6l9mS56E
1lDt6lzCvTPiW5L8m+Ou9nHmAVJveIswUfFBdm866Fi/UdprV+rO1jPEBMNX3ejsfYXvMm1p/Lub
BpikrsJuP9ZIFSFNvEje8AOChY2EMrY1weX4MO3OKIl/J3FxMk4z0YXcOAhfmFN+tk1CsnNoH/7j
7kx6G1fWbPtXCjUuXjBIBpvBnVh9L8u2bOeESGc62QT7nvz1tahzgFMoPDzgTd+EICW5kUQyIr5v
77VLX/wyLM1YFz9baeBBD43hFnIR+qkZrVr+4cj/ExRIMn0MjFFV4GGqf3UCWSQiYLVVZng0/XBC
BS2yDcgt7A55Q27yr6Sa3OcosVaRmtRlZFR50qiYkDIynj0zD2hbXlonMtZRkN5B8NK1AuuN7Aa6
VoTSM6hxKGmzUligh7WmbGOVqK5g4dEmVibgqgqSUOZiQOlguk/N0FKLjn9jRuCEaTa2NNR7b1Kh
DlqgARKAs1PVNXcobKTmUFBZlRTj7Ta7mWF8JB5FnppcbBzZnYSHXMWE7vlUEffi6Um38Q1s60Xx
a+pwjDeDWFLT/w0x7KLzl59wS5MEkmrroc+DXYkb3ao8H0clxXaXMivTV+ZMsPhvBnz+XRIVZLoQ
tmBm17pBhOiYA374GiJO4BvrXovXcYoByGoHNnBHZueKtdSxFQ4AuLPO7ZcVJCA6YNnb0AarkYr+
wkGvphkIxpB4b5sKDJon/JXkyymZxsUOg0PstAeplWQUm+rWhehuJ724zEsoJkQLW4P5IO3glmFa
gp8W3eoMVfIw/ESgpuF9ARzWRggTbJcFmV7JTRYK/YXcuXVnpfujZ08vMMjgRhBpZ7G6RoHN3J8g
3ySnGzHPuDMTVJ7dTztSAKgdpBAMysrnhpsuB7h7hjv8eZF5/9zG1rjzA7XNMpdZvE/VG1k6EXvx
V0PiClYOXJ6epS8CH0thpYc/OoGGC+bhmokMZbORSjDFRMpiKrHWYTpcLBLAVB6UCwWQfemF0UeT
InKPKXK3BvpuIGjMqgCmBw6OND3g40LTTQ9ch5SsMtxx7XgGaL6e5wpGWMDbOLV5BaLXTF96AqxZ
SafJ0wLRJmpwnV6CSoOvpOWcjxW2NgNBEx0xUo71nqrYdJ0s7GFY+1bCLT4CmYonIrEwT/rPTVbs
KFLG26HRj/mokOTAA9ZosK30XCcAV6LmoydAd1rKdTAW2JqZ2DAEYDGFIOD2Xjj3mizA6c6HtHx3
0XNCLmNh/9FTzyO4Xa3wviO9ciiQyRQtQlL5tG+KGL45PWyoM9nWTLnnhy3jpXDyjTNQLiMhxyMo
OH/Cz4nwtwg7DF+skeIUM6jWlGvyDjHaxPxFn5VAHWezjyn9EQucpZ0lbp6RfWLAxIk/w0Gjsrvq
yLefGqSosNJ5kT3h8KM3SuVASxcGarRlXWaQ2gaaqBU149Zk+jome6P6LHR/AQMFYDkOI/C+rwJ8
XQ0ZrHNwxTJNEgRBqvYSOFKbFY+L7taRx3kEl4CDK+XbyssKKZQFHrKU1CNJ9CESjNJVCZxfK0Ob
SXT8HMexXBbVrEhCJUhjHf8utuJjK6i+MVOeNkLStaC9uyoH61VShV4IPSEzbkg+ysK6W0aIu3gC
G5RQKehnW0kJrMwvHNZ69m/U3f0mggvFjQu7bZG5wElM1MSGi+nYGQ2UqUOl7+kJcQ8l4aAckFwy
TCwtHcTIEAfEp+nLqtTLXZiT0K1n5VtaWKy1EFg6ofkGEo2zc1x62riwkWUukpj0ydwJJRcJulhY
MqU9zTPz1t23yvwDIHWf5wVwjBElum1xIswW+0711WKwqwltDhSn4MuqwB2Ek/eLlYm/1svsnjA2
0iqoWZJpxIc1FnJUBNEt6oHhNoV9fGBRx8YJiFfw9LVsfyWGy7IiyJhAB+nFxES5qA/EaqBJmdsh
JO7YtIO8z6nv5OmxEZ1cF3LQtsSCHvIJhz4pRw11bJvyUo0ThKfpZV3m8fSJmdhmtgOrqDoNSXiC
A2RuyoiLdAzKdRuIl1DTmJFlaN/cZwa7aJMN6iSbcis11BW6D7rRqFiSTs7v0lU7L6GukdHaJ3G2
f52ojlObafcegmtqDVyfziypNCmMD6JND3WSbOQEok5OCvUAWHtnsLzdhC5dL4M5BRLfOVn3LVm6
XrqiPQfdimipxRh2zC2yXwMRBk8Zd0XSNP7gqPuVQZWsJMskMZYX3j2JCqEGqcY7JnZoLzPXitf5
GGzDMv7T0hLmm+Kc9lhSoRb7gsbPJNsEmFq5PrC4LEQk0P0qsadt8mjJVLbcg0n6lo70Xupk3QLT
HHw/YN2V1GthtzSYcg2h5ui/8uK5CxmGu8lz3kGqeXsUc+DXOnUtTej6TXcsaqIhZDaiU+uMW6em
vcKqBGcXM6ZF7OkWg+S4n3Ax21Yf7UPjRzr1ZLRVOQEdHjq1rB+ejZCI4p6ockoqdroAT81HWROP
F0RjisK7AGMR+dbhsWEyJw+lNjIDNLGr9x28pccTxXi166A/OOGPzJ1yAiqoNe4xdxTm9rFr2F21
DSa5RkrA/yn1H620a9QZoTg8NrKf/t7Df/L3XhVT4Abznekk282NQJwRNGpE49SHad5YxVgfHod6
Uo/e4nH8eMaPpUauFKZkiFeC9K3E2DcDVXIcrew+HuQ+ZewN0xy3XkWR2pDu/rEBZUL72I5Tg1Yt
3eRZ0r2G8P1rTLHpY71CDdafHpthQHaJKIBjs92VQe8eiQgYUCaO9L2EfmwrxWj22BQWe6O3yXJV
7Rt0LSe6VaxusNoSlwft7Z9fW6XTB5jmdCvnX/bP40Z7z6skeaZjUJnNjVvASKOFrKfaYIltaWN4
lGba31kh3IsC3pjCMDNglrl0g5rSvVQqPBllcHA8TcNnKN0f+jAcGydgsWGg6gCDEXxj0wDC24Xc
XzWo4uAynQvvMNhS0sw4g0me6NoLxjUFkjIqdomlTxcjw+UFcFl+NlU+g/zNb1vRcqrT8RN5BGlL
wdRelECuHwCBxZhghYfM1etdFBPVFRj133uPx4L5sccegqxrnUtswig77/BO1rnknVh1Wi4heGn7
zkatTd3JfHscmnBq6ZAYxpvMcKo8nn0ctk1j7/rkeXJMMlStzroOsWWtpI/yDw3vsC46Oe4DAaHC
qC0+zTTS14IP9hpzk2+HAK+XmX205qguwnRZUssQL6wzLHxX994rr/0TZ4n63RCGeqAEwWcO5uSZ
uxFEGQ0BS46+rBCi2rk9Dpem1V7zSNYbmVAaDzzXPLD2WHi6gkhS2iULXHGD/iOuWlWL6197oA4r
u6yWleFDe49G6+ZHw3gYmvH344iESBDEI1FwlubehbTyc+X72qsocy6b2HL3bliSRVFKSDc4jk4V
YxcpBM31sTExegPytuv9lGDJiRGZ064jL8NtfmZmHfFyjpgYBCurk/oa5NrG96bi1RsH4GimVp1L
lZYvk5SnShnqU3MFcwhP3HuVaYsIa8NnM3OLmJ++S1bReyoH7nKEtP3pxfmbQl1zi5rJOEGHStDC
9s7k/+g7cg/g47FS0vy1OyloDUH3RZ8E+q85uCyVe31jjobD1QmyDWxBs6xxiH9EGl93g6I7H+Hp
jhO9DVdWwdrQSA+K6FzSwmLdmYybYKAUkaZ2uamNyTmF+DzdQnr1QsezHM0BAqCc132eeWcThjWS
C2VtGH1JvsjHG+8H88G4rC2n3D7Q9P/fovct9/+G3j9GX+NPSPtZEzXj7ve//1PMr/8LvG/IfwmT
U1KHsI+CxBOA7fvvuvn3f3r/Ml1HN3QhhO5SsLf+Ae+b5r8EPhr0D7YB0VwKaPn1X+B94f1L6q5u
evBeLRduvvx/Ae+btj6D9fNkDPJs/k8d/jchHNPzHP4avSJ+338Uv37eoiyoeSP/5c60RKhgeBnJ
ViLxMhCAyPWXqYD7YsDSs9W3Quu21zzR7CPTOxmF4+Ha2tWl7LYuBcYFgTop5VA2ndvtEIX1SzG4
xcpuPaxkOJFRksnzMOQvox0MzwRin+E8elBTBnOdBIncu1h46ZdcRmbqFxHZ3VNayP4I2uVLN3uT
1q06WnVXrSmGfRu86NVGLLCgIHsfJBKGyiRf7cPvwBe7RnIOKdRit0WjzopoMbmleJVdJU5E834C
WdZfYyO2FymTlE1n+qu8UWKLGgbFQhq6Vw3QgGVn2dFQ7U/PdsQeER2AsRCuQDhNSBEtsbU9Qf7s
CPqvMKnaF57VoHGm3tm2U/c8eX6zSynfIRGw5cKg8bTWPEJk9Kbsn5F9k7k3DYz/E8xNZY2kh1SG
A5rMyD8mgQhbmuT4BFZycTIjPcd0MzeoGDGn2Aq4kB/Uu7aym51KO3tpBukasH1wzzxYvKEH44Lo
P4Awdd8u0dcma0wy9jW14DTKyt0mVSfPyEsA+cSV/tWk+kqI/AeYgvLD6tB5ORCmxwLGVlZ7ajc0
2U/V+/DU9OyqjG4Cp2RQgBf+r3ygFBDYOIzNURN7E1LNJWF1hD2gfFaVfmyAMa0zx99m1iCXUakI
zPRijdZ5C9h+pouVaXEz6KYjsZ0DzhIghVOb9Oi9nAFlCgkuCQnYrqV9A9XoXmc9jpto3q2BdRDn
UUullWKw12Hd6YkmokA5aIs4rr5zjHc09WS0ps6H/kprmTl1oYkqGMMh8yj7iUXmMe4Rr9sUYfLg
BzqI6aiPTLRBKqZbGE8N7l71TsBEQWtIQJvNbfNWQw44Vz2l00sjjfHdHYmmmFAmS/nSCq6CtCY4
Ap3PyWutbjHM9QM0Wg5rQg1BmDLlUTnkgVn5GG3jzr+6fWXt495sV7SmCBDumUVjPrFXxuBuwqQ1
llYLqhRNi7utx+B1oCS6Cwt925soOYXti60wUpKmNGNOQxuzd+o6q8pNnR/BDf80EkDi1q6M2ddc
IHDPxxYQGnguSGk0ZJ0haa9x6IirnxbfGhlyyylzcMXJmWwdeC/58NPRRpp5lpmfao0C8GBtwIcY
yyrHu2G4N+IO6m0uCB71WsDBqX5rSxXe3JpCi1uEe0j33dmxx+4swjbmRBHnNrB+24y+N4KtegKJ
fOc8wLneqaKjWeak5VUl2sbr+p8dt92bYaGeztW3kYbaocu9V8scqk2Ulxj3A/25c6p4H9dB95pl
5PCS7zesIvAKwk8dmttNjf6XjekY9SGDbbFo06ljMTA0l9adu9HjlZnPcNUs9iqF+7VUY77We8rz
XRYfHhu/ZU9P0b3XRBEtqs6PDinpGEtM4rRJQqO+qCmo0XtU3Z7QU7KpGEARTdpQZY8FQHx/beRB
w5IWlM38mPSTa256rG7MNnwhEWyW5XmsbObDijIS83ohn6rYQXWpWdlVkyT/5REfBYS0VxoM6FFw
WBAZlWqIxwrrjE7aW0Ale2tDYoH6IacGLmSmDmadvgJz4dC3OhP/GVGs0kvXUev+xkxBsbCjDgQk
oxLTtov6AyWF5OQ2NVqfeU/Mm8derTUkrxFPPkUON1sqdaSo1D6SxzzvtkaXZBRBO2gEg0ooTfpp
9DMfzd95m7KQhBW1IYLEP4TO7M0epxf0r/UF112/oNCeHk1R2MsB1sfTYFbiWDZTwgyonct6nfkW
zHM+O77ncvBeFXbTp2jQ7a8aa0Fltm8OvaFtVHrqSM65twPQc7Z0KsJqImkcYFtOO6MxjzoCRmpc
ZbKwbdmdq7brzkHQp7tpCu6PI4um9BbkWQA0nFNCa9xxa8myAQTi0XGLmFlDv6HNN1XUQTp+VEw6
sug+nA6ViZfMJQFpEvzeekzDaztvzNF7p1+e7CmwuyejoRqlcvnc6SyjIYp3a31wrefHBsg+ZdBm
GHc4ipj5Z7pPZqGjXdPZpdK3XrltxRA8Px7DbN8uB6bLK2Gycp86gF697owvFYSPAYzQ7XGkywiE
8GQUG8tIpyWJtAxSk2HsU5c0nCeHK7QS1bMjmWgPKb/S6CcXiQCzStdXuOUxHX2U7iwq64ubx4m6
LNt+XA1ujGCwsP40ZfX3FaCyAUFaqF7dxAmP1pADRnSh5YB0I0bTtXGBj0ZCTlRp4sX1QVOetTr0
d2Ob3/BYlX//QWvK5QzKwbmYdV24cBMBFV03l74lsnXHMuUasAJc2kalXr2Ib9eiUvUezUVlNVgj
zQts/PbGc1wP0SqbfM6vCfOrTmooDiseoeE7gi4/QkpkCTx0RHIWBXA+iS8YpmV3LG0El9d+ij0m
C6ZzRsVubKfQ+tWmjXOmStKaVFDFF4iDEKkh8vcRcuM9wNoCqzDqN4/D1gtgKdRedHwcYig+eCOB
NKbrHVHFeC9jTNC8Cyx68zgkZMzcOy2KtTDN0eG3uGFsS7tZDJaI8u1h7+fyNWqb4YLtXd3Rt1OI
SOznx1FFaibLrewVh2L3Fsv149GEfvZBi8ab3se3JgjkV5QDmamdXHvGB5TuoxqtrKSi9pl0tHPi
wfrCDFwujMYMLgKYwZHbe7t8/Gh51O1g/Oo6fWbTeuWR5ktcFcExiDVt3TRDcs3IRluGShte9c73
nnJH7z8TQ35MzLW+bbL8Blo09BJo5kRRPGwdxHmsZfub1Xv1a0N4wo54Ih2A39T9FIRB61P3I++L
fh0QS79t/ak/Ikc2nwKyAqygGj8ojTewppW9rNAxfdSCO7DrBtYpLEXzhhZ6iSGehkw+QRsAkJwD
vCaqdN59bNJcZccKR+k+DEgKyHAGruy8shZSSGBqj+NJlHOmEsEK5Ez1iDvS2CZNJPjO0PXRE4VR
gMkrAJHnPmOtHJ9TRCi3KbOJRJfae9UNyS71KNKHeNQ+YgmLwnBYB86s2bsT/gETswQMqF19zsEX
o0ZY5Hlat47rZngxB+Ye06iwXE+g3IIh+XbagrudmmgORl63yQGUn2cPTOl77fWxqaICV2dH+Esw
mOBM5yfMVFqbGNMhpgjrlxkk00X6bfvGVQ24Q5nvYOOjYzBLih6HFK/HFatlb5MYg/k+FdMv3e7+
jz/koEJhfABvVvifdiBeqXRpv6wC1l3rkfY7Wqswshp0eA584bAlq4gJQJlg3EB/imFwxMsoKM2X
Weh/O4N51ADSQZHp0FK5jP6+au5NiASqcTSx0cpO3vN22AMGTb9UQck9qqV99kbVn8Cf2IvHE6ha
V9zxq3fge7JxzD1SH95qH5RvsSe6Y2xF+V+Hea2qM8Tej8eTXm/SUVXx8XEU9YqCSVMuU9WrVTUB
zwgjgYD7r61NbxNvDbYzzhyFyNevj44Sf2/+es3/OBbZsLe9iYub12lJ8xaPckR0l73lzVgkK4XB
ZcWCviHN05AXTE/25bGXpOp3WsY1AOjQvhTzRoyYSRU9vPnry7hHd+MPz0i2VV8Gd31sg70MymxF
IX38gQJl2w+e9tZFJo/XfrpKOm/8oWq1NVG/LcPSNraY2kmYqpJsXThl+XPY2i0EKa3JKppmyOFd
2jx3BeHq8TQrQYqwxpQeBeWg5yymo1bNP1dhPETVkYVXx2ommqXyStzKPW6j8QMFEfEyhVccuOzH
D/VmVHTLCjM4urQ4t0ORQMQqIvdlQCWKSbkRv1DFnOjT5+81JcY1+nM6FRQ/uI5ZHeA83YxRTqGk
DbkMRZwhHXDDa+5a/Trs4eA/DmGpR1jxeELv8pvn++7+cfTYVJWu7aSKfvzzEILWjQ2rZ0+8J5yr
Tsg79pd0V4V5vixJuL1jc7FXeR/Hm8ezOgP0wihRA7NYvhpIsU+eURQ7mcDPTEz4KWQo184yDXGt
THOELOFvxNCkGbVyxOM6gSvbJmN8emp1nZmH1uG9degfrnSYazajQa0BXUoh1eCU8bA9mr3Apfk4
1gRhvrjfLGj4VLyEmXHHGQtWQUKdYFPWF95Qdn1shBLZCpdcPWMt/AN63p3Wu/BM2mKIT51y4lOG
nrKaM+ofD/3z+GNPY6HZB1Vx9qBqGrpWnOFKlc4TCW7mbrStH5EVOhfEOvaFWKhVmpd5/dnzL611
xpOD1wUTpm72Gm+cDrGPssFDEr38X088XvLYSAGmyood4HmPKnWkqnqLS/JezeVqkH/D6bFnz3uP
w4TYUCrL4q9XPF5fgZp5SiJzeAlqvDS1FoltNh8auUwPrKVImbB8nKbD2O/TFodQDdvnhXjfa6Ao
CupGUGwLJ0/eabASQ1BX9kl2cfreKcJOkOu/akQLPUdWcH68ykTpcSjHeWIjF1ZWu++q7FGX+5Hx
akzz+Ypw7tkZK7WOsBcToYzfyp6Y3TsJ/ZZRtdkHCDwHlWLtHyspmvc+3Pbzw42c7MNgkv/wOLRb
aqhDROSSYznZRwngkxskljymrJsp7azXugHw2qX3iNSoW02t83GEINK4IPV5fRyRv0UdnwbO0xAI
dBMjwguWQayxEmiP2jD5a/uxTqi7fmUE/gTDzgE1EfnuOW4rbJQz1ttmskU/0Y8vFff4mJ7OVbL+
udrZrWtbc1kYVvJVkcNQJPZXNJr5UrIePRmMe+fRJu4wyJjal6LDGh6baDagAZp+6ZgoN91VbPSc
yPPGouN2Mc163CofKNfjMESehvIhR/kR+J61JQvb3+sQIic5xVfor/Km2TFmNG2qd4Wq7FsW9N15
soz946iIKoHhPkZCCk8An4lFeIrZ/XQAWWy4EtXpn8dDtLurOpv8VaCeKACPESIwEvX0sfsmI/qF
ULjip2mZ0H+1cnq15kwi7ACrKtQd+tNj8JFOxns15vo16zkJS4EHZzK1d5VR/S27oFwWSRJ81D2Q
GJCyPrBGgoLCEDdi5Y3OKScpZC1c0pVQ2DsnLiVGynnz2Hs8NlbOvi+KdC8c+7sMh2LPdyRunaUA
ZYTNuDVGPT6m9vT8eF+PdyhZU2zRwr083v0/jz/2UpcgriANk2OvgwIZIlogAgjwlm5jAyXBDF8M
zAF7lcIpSofxNtJwgnQwHCiyD7fHBjgQeQB+Na1ma8HGagMUe2OQohkrHHtVlA5ii1oPz48NbL4U
3VuvrVNO99Njo0GOWFYhqoRExNUp8SSd89IaVsKzdeep81cjWrhLaXnuBf+XR/xuq21qsjmeMJXz
Cser4TyPmbWyWLOc5EmFGLZU4TXIe7L2hLwNuOJjl8zcXWYOAaQMXlkIfNpQEDaBQ2HBQR52KElm
/mvzOISp35Mc4Wc/ezz16//1kseL65YIdYvssCVR7+ElsoZob7AGehwNuN7ot85PtMBbqskaGfk4
ooRA0KhhoHloNXL5nBB8g9tN7yEmVKc1+pth9LRZckHhJZrefZ+7GGoT/L/zoRFbBOEAflxayvto
zDZ9dQhYhPmhWcvHYR5qAMai4APae/pKTCntkd5/mto2vhm1SV6zo100HQUAaAZ9p2cieNW0AQFK
APLL7Yq58kogMegmDfNERbmhG7+4/xHL2P+SHn9xCGt7V1SDjoDUj+9dAlKmQlDHBV6p+4jzba23
8BD6GnlJFlXa2gDNKJFc4Us0i3WV7sfa18+Zq5gnDt6HAzQO4wyiq5aeR2Z/8nmVaE9mJedklIfA
lsPCTA37qXUxNyY+8V8dnnvWrDaIT2q7Wjm6y8rGyZwWQX5NCUR/EkOMFrHu/Z0yEHpgdET6j/5k
1Mxlo4NqkF5RPbtzFLVK+n4P/A/vWG6f4m2jautUgv2bet3emLFxT8HiAUMvAIyaoFXKzIQNj68m
GjR8UiN0o3SSoAit8QNz2h+7Qq8ii+QH5GJK0TUdG1dsyy6jjhWiYc9yc1PY1AmM2TcLiBkipN9W
CFk0phfQqg5QhLsVX9+m8VnJkyr/FsVFsnNYfIgq9o9eY34Whkw/hATyO9H0OvXeVzaZ4Zssvsuo
Tj8GnMYHVv9AOWvW16Wv1/vGcvu13lio3wSanyJNh0NK3S9W70i6MdEbqtpUwRwzGtuH0D2rDAcH
E9E/tYVPfsJStyLpftjXGPdihSRcWG8OqJgd+U4r2dbNOcx/R2R5n0MP4VZX692aAmpync2t5LPi
TiGYBS4Pg4dDPkZRV+UlivT4hmwUZ6Vt3HtheKumqoiA0DoUhC4JupQin+iNVxlWAqoD1apuF1xx
zTmfw+G8gLkLxBhRluWxyK0XWRjTJo1YX0YJYUdGE81G+eJFq5u7J63oWklTW3ulw+3JIs7AT+Mt
lVyFL88/ZWqiCjvYx6moqQK2wt3g1/opglg+Sws6kVMkzxGXZJJ672VC8atXHZQtME+E6X71UX+n
Z6pTHPNH0KSoNit98KkZqD9FOSTHJMKaUpNX18aIhJFfuk9B7p117FUrt1cDJ719BWxNz8b/Nnsj
2umKoL7GxL3lgA1wJ1Z2ec0I6ugB3BR+tafvIKM1u14ntMok8h2fMWqZDkNqiQAqLz+RfPxOzWJm
XsVbP1LDpkcBBAvFm6mi/dqvJ8LZy9eq53SKbP0RWoCGOko3k+7Ei6Rq7ipGhAC+dW3YWFXtGq0h
HEkK7bChwsYzL1r+XQ61u4X0cqeKiMiM1JWegYr1eAWU23M+06bRoctEcokoY1gCfkvOrFXMYmEW
ocDiE9NjgRw7iUttJerS6fvIxhbdCIy+1RgdYuYfT1ofJmuaXEQAdmbKDCYjObEJVywjEfAk9hxP
SHybO67rmltBp+JLkwUdRRpSurwiyt9AUH6hNRyfvHg60GYI6Aj51QIf0Lb2pgYxOdqcMbI/g5FV
qcDnDui034iWRKohtBE3YyFc1PjrKpN4p9xl3kPR90T1ZauymJliUD61dhRe4T6smwyyT07cjOGl
uyjz+bMQLrKExDyKCvR8gn7bhXxiXqme6fVp64xZWOnJAGAW+eyuNeOXOizBcfkFAJW0oKyeXvN+
eqMaDonLwlWpRZUOXdVaGuA6t0r0w1mPjasFCIm7TH5MhmeKpxuzBq/i19EzAdkhulQaaJZCqdrR
BUIQdHJlqV9lKiU4aySJtMUkvIyetib1hkZDrogXe6g/NUzHXAqpt8bDT8Kbc00RJWai0DatR8HM
toEd4JNtBnhl8TZtm3xdVROzKVIgxGD/SXS9u+g6UyrH0hEh0IbrKqj7hs3FFuHVVaXYkGuAWpjJ
bB/gWQ8FrKhAq/cpk2Iu99pFamWu6Y8B6rW6Q9ja3U3GUM2a1GkB4OvFBkOAuxoM62Wo1XCZPCDF
IQTQXe6ly9IGMea3wqDwGzxbzlsSBjZO4PoVoZO5pEm41nJSkZJiDD6bQFvYRN8J5os/Q9x4aFzL
8SUlPtXrhVo3hO9senKssI4/m34vnmKmF0WcvHuR3h80OzCXZdfvQEp2p5gm6JoFjX9py0/CuIFs
T6X5gqgQmr0kIUZAB+gC8Z7D+Z3UFp5VB7nbIAsvmdX6ZfAGY17bGJON21mUs9qv0Pf448dV607r
VjP8TyY72PlKMOYN1+sYPRtVpR36BlwIGsYtUoLnnBiJJz/B2KCRaTaV2Fplp6c70PgHPtWLbunD
xm1Dj2iKLFkzpPgnv/HWcVb9SPB7PFVtjRKsKMSmQEu5IGZDZfYFncTFkNV4KxKmplGEkzAVxqbV
W+LaBpugNKk/k3CZ7FrPRqH/qmfpl2DcJTeaO3NcMt9s5OdEQQNRNH3LoPA385gTJPoqUUW67YMU
MlFGiACSMAKChdKBNKg/FsjEJ783vvu+47/zXPIaK6J0aj/49PwaCmrbbaFpRMh8xBdaFLydef/W
jRakhvFPZzfFGiyBAzDQ3OqdZR+N2eklA0DYbrIL9cZblX5hzcbb8kT3sF93WPmuo2XqyyETGQFn
PTgu7U5TxQ2Q7Q2KeAny64+RJtQfPJko2q32oEoP90sSDmtEe+sUTySCp+wDk3zw3rTmFxFyNy/8
rifIdaoYXurC3peG6V4zjZQvwy/0Tawc4z5qBlae4buHr75DUG68jh1yKUiLSGfsHrpVHER3U2Op
qk15j52SQ79Vgtu9vSoZ1jkRskviR+l1dPRoNdbY1XPsKq9djNYExlVYi0OJrRmjRy6WqGowCofq
XoFse4rGu0fz/FCHenyXM4+tVLF+8nHAbfISoYqj2uJsawsjcQELUiajRduKc6FmtsmIxRs0gqkv
Hg9CZJ8vay/a5vNrhB+Ls8QnoHd6dCAbY4fD4zmrq3YNM4rBNRdHCqzumVVReUwRH/r9oMOR0uQp
CoaR4ZwyXeB2w/6x97CMRjTiVziBMMPXUFeQxu5TE9tKkkLex3Pvjmm7Lx0YtCNe/IXRxs9ugxAK
ARVpChOpUKqWjDTyPmdJocrVuU0jOasXZJ0dkvyFRqKx7WvSOovOvNN6jw6lWyRrA//QnI7iXHK3
+VO5JCaVpLUIaRQHu4R2T6eVSUEQBccSg9dBDyBNDWL6NRoIy9wPqy2vhnKzjakT+aGPxIPoFrfG
IDfaw2Mj5+Db2ASrmg9QOrxQI+5Isy/j0TBJFOmDhC/dS/x9FnjePq/5evE+QBbG8nFyKyJYAF1c
mCVQ+zc1xHpzlfyx11A45SSbsrVfoA6xa/NiFUn4UgCsKFtG76qY2uUMPb7k5pemUu+ixmhaTmpu
vRvuGxW58Rgkl2guJeSUrmi8mOG2GnZG1hrPPEJgnJDxZuu443h07f+m7MyWG2ey7fwqjr7PNoDE
GHH6XHCeNZCUVHWDqFKpMAOJeXh6f2B1+z9tOxz2jaIoUiqKBDN37r3Wt4orHdl30+y6DYAQMGBk
FXmdNtKVUSbZEED4KlRRBw8fBQlYRDu7AyUM5Vq7Ga2Y0HrpfAW1WCcwWi/YdQdj+iroeTJrrQm3
EVhnq9TAsz0iGu7073VtbZNogBiKhG6XticrC+KdpeHGwE/LhLpi9UeRaGdlec3ShDyJ4oWZfLrv
P9QcLDAAugXrS0hEyGAsEhm9WPb8Qb20uM2PsR5cYks+T4Qk4QUO926AxlUMUQjZ7GecWO3WFU6G
RxB1Xw6tDHMgiYKG/RlH8J1Ll+F1F1YD1HW86T1hJQRtn5PAuYJBYg1H3O2Q77JogwlJPvvFsUm7
FTQP+PsgVBtTePvAqN5Cv++XWVXg75EgrodB8C3zI9PaYBc54kVOLUKGMH6v9eYsI3kqQhSIkDEh
NibFuczaq8w05zIl4m2MarHAGuKuLTvdSyBuR+Ukr13FyuJ79KyLEY/d4OibgWE0S2pESBUgiMga
oAfgk14Goaqek8HedCr/BlITB3Inbxaexwvh4tuudUgyJyUoxLHCjuLsArJcAukM91GA5Y0jBzod
eIttz8FxlZXNsbcszjMgRjdZ73wNRu8/6UOGHqBbEb2A7DEpp6ee1DGTVB1oeAgrsXSvAP/e8cpl
zww2n9Hw2PuazB/yHkKYEKqgc+lkjBmIICabbZKgHN0aMzUbVOFDptaQcqIh9ER71dIxXgUhw74h
QKxfJK2zs4bxrc+67pVF5BcHuBPXrzzaPfWxo0fIfCximFLjaBWzc6J95Qn0EFEVGN0OSWhbwAdN
OkmfWmYs4+MxpJo4oz/b2EChXlMHR6dDCjFmsPSoudvCt0ZAOT5WJGl9OQbpF8Apidlh8FzQNUf6
aOvPMjY/9RGvQc9yDfMllRd/3lrpfO+CgNjLhgBrkWKEIYgDhnTvcBJynKtjGG9g2Ca6kuZn7Zsw
6hvYzT5ChkQVh8DStNd5RLbFHXzS25LQtqx+T3RBqrbNCko4WL4lCo3sqg6NdC7eCy68yAJUXENR
GxqAA1Ga9Dsy2ugESSJDtFTQ9wrRTCU2tSE+R6ThEef6YgZ9Ds10GYM8BcjHBVn6KC3i0MMKlaNN
7RKwwiV8JAobd+N69XCznPGH11btZ1s2uAS+NGMQT3bh3qPuIkzmjKVJ7kFphKCjTD0+EQy39dsO
2wYqwftQ5N/qKGqo1AfYDMTWCxpcH6PDMIY2ZnXSda06OzH+GOnG73pjlUcgjCeDM9zCrghGC3Ea
AdLu9kLriVLAhXqhQ+qhdIHi0vhF8UERRaZ1jL/TMb6XDQbQDCdr4SrnYoh+PPh4UDbCLsj8jF2U
XPlYv3mlcW6icUFyzQvy9PHVoKG5tgICrgbyvHpX/5pq1b+kNTR9ygzt08D1OXa6vEGRXhldszQC
A1lcPrIUylG/8j7RMQmT9Fc3dVstUvqpdig3wkgkIE+Tap8EQwlLKpB7HSK84aIwt2cwlqM1X0Mc
XSePROp+8tU26mhjRyzeoFh9Ws+DD0RIqI/IxC2Dy4mUHPdb2ZLazpuA/p3dDcuhFg0HNTjeuovA
gziAGABFHmtIg6UYSlpjTU+uedUCzSACE8NNz9KjJWRecZ4DGxRUHP1Tgv8O4M+gQYa3MsX6lmN8
z2FPejngJOfshDtpO83ex3C+dAUpB7XdwabTYpxDVWv+65/0NiOK2AQ/OdJdwGbNa8+wR1NHwuro
RJuMIbVfcTfGwAPndKgQJJi1NTp72EinH29i7KqtZiEyE0Rap0ofoTFSUfqj/8QWS9ShbPstYvBV
PZYCjc2/vqCIr1aF4ZCxZsbesrW3LNzF2hJBsNcjfOFkmXcvcwPvm513w7PC8b2tK/jdU1YyxCt7
hhhpcw1KXMJ42ajLCsbX0+gMb03hgJhuy++6ZXnrGoP9rojKNwWf/bkX4kLa18JiXLeHVrauiMJZ
ujm5PEabrDjWpyd9cjqaNTZdSTqbiPd92pnGtI8dyDF6Zxv3Ebt5RzJV5as1kj7jxU1ARxfUTCJY
273dsMR55BcUHCgcuxteXAHPj8+GAdKOkaw/scBbXrxpevnLg9/qVJbz4sWjCSiMCT5Nr71f6e7z
6MqMvQZnfRzn/Y6jJi/ADNtxGae9stKAeWQCtG19Ey7a4HqbMI89ckSw4Ztog5dtFpBn3mf28+NL
QQAIYlCUDpb3jJ3htQ6x33XR8Gojadh7mU3sDWO4KDlnTrTrtPKIeInihrPmsg5Ro2o9CUS0DPOm
RkxPeA6N52rjo3k41rQJgFQgg1L9OYVZbiTl3WpF/4JRDpkeByoC5fjLk6F8csvkihCTPzdGt7Gj
y49MgVFCRAN0pedCO8Ru8t3PtepiKlRg8/sZSgktWiPjV6p023maeSc/4kAmZ/hDxETjQGN5Ckfs
UJGuGUgBre9FMUu+TJnS81BzCj1OANEjw/kZx5D0Q92btiPgwbZnKJMHtOtBh/yWiXfp/CqkVxPC
aFUuZEKOWmGkpnXYlMduBNaTBzpbN6jdJd3xmKls/JO8M2erC19ctUn/MfmFS5DaKK4TTQJicXOg
PdLVKMaCYWnlvjgFzvC98w0XoslXOMVAmYePxE7kMaXmXPZD/T1CmrAqfRbahGOuafLyV7QzPT1b
8ekdkYnZb4Zbyl0+ZHTGlE74dT/GMIABy6gs+G5g2V4K08dBnpUvTt3k700pP+suw4RX9udgzE/K
keq1AtM/f1gxmqyB9UW06AnzTb/rGAUWAC19er0AXAdJKRJOPNLEWr7SdFvuoLt9RVYXHoNYPynD
SO4iNdlgXcKnCrEYjI7zSNB668hAVtGM8K81DuroZtgfNA26mJ2pBBZdCyXWTNqz1rKammX5k7k2
E89afKrJHi4c0xb68OIHnF9o6H9jBt7uCHc5egBmGd66G3tSzXGSRXURikUlr2dOJR0OPvglPRuW
yKrutiK3b9Y8CI6rfk1H/566mbGxpSovOQCsi07w26Y4drSuFtCNG5vuov0RypYBwBTol0Qy/8Fv
PUdyIrkJjXx8Yi1gYG1Ze0/o1CVOcxnsrLkwdGouUHXONYfBA7T1igq+7ZY5bhFOlTs6llT5YaGB
s2EtKNvx7BBL67WQ6my36lZmyn6iD+JbJB1c5K6Sl8gWnoGkERe0nKFSbfuGy3JTDxPAsVb3lnm/
RHv7M1JMzQZlLqpRGjjsjAkgdlZtWnT9i1liz0nD135ECSayzqg0JGQTduTO/nOr6nkymrqWmjKB
+hLsNE+BeyM8TomzTt6xd8JAsSdoJqVvXpxZ8zm0HBHAN/WrlA/+ondRVmdWfOU4RYe7r/iMghQ4
wAB6aYRNOZf13oK+IT0BuyFjGNPZUzR67V6T5rteZMnFqQd1yllsDOJJt7JDdMgYdJMxpEXvFxIk
XrbfgrD+rWWq24bSqBdJ1bR75Hesy5XerlHkwG2Q+1wwOFdmUq05AgRsWySjTywmSX1P0VPuUH82
bzMWjXqh/LBg2BzAVROkWDPypTcGIlmB9Glx9b4II5WHGhglLqYEyYo5MlUe0NmURLQ7FeNWilI8
VPrWDZJpGQqyXaIm+p6IpLxKVkTiDrZZbnWHznGGM7UVGTiNcu+KxA9ctrH6jf8TvSG/hFG8ZzB5
bSJMlFVZvbWNcFcaFPME+sAy1vFbpfCz1kVmvDSabLaUaS2joOFS6+LHaLXZ91Q36AEjFzMbJDEs
fT9CSQkZ5Ml4KeHmkGARgz6K442sNHOLZ9HeW3U8EULAJKwB+PaOs3PXUKZqJvTp1G+do+0SWjsp
bTUT8PsiIpZemQfhhr/ESCdMVtWevIRgMVWdOobsE7MApK+XKzP345uMDNhgJgswSmJAHW4G68Eh
a2+wPEAhruCvUqRXdx4tPYBcYpW1OnbIzn0lmu55YnEyOSk9xRGQ4xgMHZ8SuUKBar6A4NNvZo+f
t+hHLJxm893nkBH53nCxh3EXqNZcZyPhunUrmythfUor9L1vMVGy5He9fNFaNV6tJtZfQm3OAE2H
G0KYEUwKPVSVuLCm7WeD7o6smvjSmJFz1amoV9JyoGcGwKEiXguG7za2s4xycODvdDLhP6s86l+C
ACkT5mGk2s6loDEMLDDbllr/zGpjMmWExGzlC9KA1jgAs6OoIb5TnHDVIn9bWgGanKlyOSCmwdah
m7ueWRJYdGG3a1WEj53uYRqnr0FRNDeUDHZYdFdUKsmuVf33MceOmNpMxECeEDyLObZrL4nrF8+M
HE5KS78NkfPSzy+exG5/a1yZYC0g/BLri3PzHNEfDBMqm0g/Rr0+zCX4kyU0dN1o8/raus0m/pvV
hqch1TwEN+nGqcxx43v4sIthmpZVHUJjnEFESEuv0sW4yWcAoD31W8/CyjV3zXBpH2tUVQvGft/K
2JCrUOd8RAN4vCPL07AxL2mAarvHw2nblnh6udgyl6MmFEPnAIhKbCYj0Vem9cF8EPGGZtcritSV
XdkSFrBzd/qj6mmFuCr2cU77xdn2R/TRnFlJsQuOIxX5rakZ42XAbtYVUYc3W2XqaFYUeMVEf5m1
l6MTE/k+K5p9BTUDzMHeQX/dLANNcMbqjAPRrDsrcyUQ2voM0+U0GTAgjMK5JQZnOAKRqxFyHBrW
jTDHbgmNd7qNbZxfJhWjDeQWUkhm25L+t7/2/Ei7Pb5MtHA4pvSAspZN7ekMDN1glXZItQ1hscU6
JTLklmBhLTGTfVLU08rAI53D7z4beW8cxzTZsgidEysc12VLfe9QCF0b8QuZe/2qFxXDAkfG+7Er
+YS/TdXoXbxBpTc6Dino8vY3qAzJUOlHTc/+Zng2HsZycDbh/LSjxLR3wLMo9xMiPZ3C2hnzc/K7
t4Az2mbSzAMJHH3uGEsnp7jrtShdQY5vrlP0afTEMy+heW56S9UvtWtol0jUZzN8MlBYMEWC3xAO
iKzLKLtxlrOoPXgRYcQQjhPM8vfEDAHrJ6gjPZqt7BpRYAdnvQUXkvshICYNuH0X4tefHRS7xsuN
85h2vwLiIF6IVdxj+52eATvsGr0IVl06wOkNpgvixuzWOWKnp9Npsok6YH/7xt6BxzGCLyul9ww1
ZLxXzZOq+CPR4z71Td7ekpIqAL0z5x0XxEs+6DGLMIYt0zMgsQXdzUo5PPNursjR4X00xcqO9ek1
N+pVVkixs0baPziwumfoi7usL+oLrNgrlobhpqO0WIaF+h3mRbSUaF3qMque6O3CZgmZvo8Jqzbu
E8Ops52CfXCP0uwZZUJLXhzjeY09ZAEuzsQtwp1VDQCsseYYpNHfD9Zo3XQpG3Q32B3cLLNutumO
uzFEdWGDFwK8HrEb6+VwQvBIzOb8E34wvRIR9bMQFaPSCQEjW4y4WUNtP9XsuwhCN7HhipsIEnEN
cZAgsbk9viDsX4tc6S+BVberGE3N1jGpiaLCPfulCu4pmycDKt6WoAD0giJ+uhvMBZfMYxpK/Gn7
+NYkyaewB8ZWejN9mAZ+8hpGIWtWujdJI+YEmWd30yYAUOtZTfE4E+4xfy/JLXorRfQV2uEVFivN
0dxgL3AddvaujdjN3QvCf+05jOgC19BLTfcbRpjg/niCdj6tgPoiDJj/QkiAL2neLsISssKUQaKN
jQ7uYatH26rpiReZsE5QSgZ3IsHg0k3DsJ3SwITvMkULTQ/8lRu51I8DtZbVchSqahzkWuvKBY7o
Yx662g277NyL5whYjUBrpzBwdhwBy+OoqXMwywIzPjkgm+l+RIX3EsuSibiBi02Zxgk9u/0EpOTJ
GE5jm4y3Iqf3Ar0X9Aba2JJKE2LD1ALul2unq6LXuJvqex22JymGiqsyaO744e5possLgPDmHirE
1qFHkNnjoW3mwsEFPXJEt9LcbYRjBFw5zeFxb2IB4i/TApnI/LPB/Jf6riW2j19cen4JCquA6jLf
S0O92MiRA//jZ7u+ALhSkpv++M1xDgSYuX6OQYCnmI5Qs7OUoL7Hr4r0xj0ATYILOz8NFw/iSdgh
CZvzg0u2ibPjGp9/npTuqCdbL//8rZ5q/efUh0s9/2CZceocvHD1uIXzsr8xqhFprA3LigS7TNW3
x10NH2Gfvurr41ZIYycMc/v58R9kfnw1Byd9etySxKH55Of9eb2wRgD0apv09PhBs9JmiXxsHR4v
AeZdBBIq7/ePH/X1jJ44fcbd4yXoojReZ9LOto970Q4FGwwFREjPT72HsrTxW7NYP35z6U/RTlNR
u3r8ZqNRdDPMwliiIXlDXtI89R700qokXPEBRHBCpc9yhQTAdN29kXNjLXN3tPboP6GLhaI6oBUg
HDmp4MGThHp3O85JqevC0HOMTYP8+60aKPNt0ICHx82BE/YCPY17BC0cH0JtYEbAO4LrM8hOmqi7
u84uumhLnybxfFOWHvWpFYNEhUY6ojl8LXrxo3GGY1jH8eHPUqYTZ0iSc7Ab5s91Q1mDweSWxzUD
LNXdCpWlT0qgY4Sj+bC2m/c+jWcODFdXFeTiFV/oapL0PTJ4zRvTDIqXIbV3M6d5rTfVsS84Gc+A
X9I4EsQGQILWYVYXW61CTQv+QTu4tLbWeSPibVLa+h2hb81gKdxOdNrp1Hrvct4VwpA3DcnHjM3s
4JNSV79ZNq22IKjE9nGTx5tLtty5PxW/5LTCnuKUz7NL59SbkIb/uRh6Pjw6YrFtOF/TRRWxt2jp
qRE0MUp9MNd6N34Jm5cTsS7HmmpgomZKB5hw96UNbJhonpdaF2YHI9SMu07zYJlSNoAy6GlUN3PG
Q9J/5RrZZ8UsebV0iNlke2bHoB8xBMAZXU6NWR69nCYdLZkfZGLjofWSets7RONGtbaHLYAdruTx
XfndzSpUhA6hT/RPvOMo6F42Jj47GtKoGc1iQ/fFuhOIsVCuOewjki0ZgeQBnLzRv7RH3SDnL0sU
lZ07p3+Y66QzWWr7CtE3mAR2b+a5jb6HSbDL3BZRZkk7kU3tzcs06zJO1qcL/3g7BtD9B9iUZOpF
56jm/88MjRhYZZanMfeavZdyxTel8u+RzTl1TDnWVNYZgdM5GWXwLQIvPDhxuqCvp1HOItcPi1Ht
1WQQKGQi2mspllRQAjufCSNUjsO6K3xE03OyZd3v6sFB9akP/SKwUJvltoKdOMa/XSgYy6HhPNoO
tbfIBGt+ImT0pptkD/g+Wxw4nt9ex2U/dTaaBuERsxZLINmjcRhtnHWF1X+4VYAso/JPozbdFP/X
iFbjRVHS8l/d+UCRxGOMT/VAX1Qnkk/E+auDRHYfo6JAPIZsLwrJ0k3cCZStCZLPld12SLqdZDB3
t9GtvOhetFW5sxaD3V3TqIrO5G31zE77ne6N0bMoBkIebY+ZApIqwhh/4zRJ3kATFHtMID6DEjN5
g5IJdTbRj4lsxKoUafpmK9IoxgSHiJw/I9XYx+u2sKdtQlk6G0ZJPRtQhLh0KPdh2GRvTKLbhVG9
T1zRDQbandOI8CWzmp1qAW6PbVacM0vrt9UUycXgDr+w3AIHBz2muz9IsGWIOP/PnHLPZTXaz4//
GJDAKpuZZyF61G0dgAgkkN2PJ/RWPurJ3AF2Gea9s+ttn7eCebd7qSpdvRWZG2MOi04xl1ncdeVb
WZvjBb3uT9vU15rnvYfYW89NRpvBiufGNSg7Z+rferJP8gREB+IZwmPnbzWEkG+aln29Rqh4mKTW
LNt0nNZVM1Cv5Wg7onkBR/hmrz0CfKFUavmbiDwiePVk2uVpWLxJr/rm9nghatq3bp+9ZlPW3+Uw
fE61bp+rCGhsFY/ikjCM9OvwYPtu9+QFor+NXCFMDGykuG+2dJiRN/5TN28NGZqMc1wCJIga0b75
+BTZVTheIOiEc1dZ3W3qY/MZDdUWGle9+P/nfezWr+v/mAkhn4UaqygIm//8j3+7tf0qLj+yr/r/
+qDzdXP7Xx/wb7+0/s/H3cFXsfrR/Pi3G6zsADpe2i8kQ18wdf48gX8+8v/1zn9iPm6j+vrH3z6L
Nm/m3xZERf5vBBALZMd/f/yB//z9//y5+S/8x9/OP9IfffS//cAfZIi0/u7pNscpwm10Q2qm8y9k
iDT+znHPszRMUlI3QHWQ8NiE//ibACZiO5iuTM1yDWP+1/8khgjd+fv82H89GTyuM/2D14lXnyf3
z9v/LW+z5yJigvCPv80/rf6ChLgcKmxd2pRgUEx0W7PBm/xXSEgwOuRBJCLHCUKIvfSK4iZc0p4k
hfpy7F3woK3VPRVwtB53oknjk1+NKxLXxfmvL2SFiXNk2ViOLDLn/rojmR8Xuql9kHo57Zxau4xx
IHekQIjDFBSXtiRudl4wtYpDLQKybP24mZaC9JREp31c1vbNDsn+EdnwEeLPI5JhQlpZJ5f/8l79
H14Ow53fzX9/QdwHK0V36IjqkA/nF+y/UFMKYZRSigmZbSnuITNKJKU41hlk+au0tqml5y9pje6f
Qx/gX1SVLV7HVS+L/kB+Chw2y6cujvZ93EHKpnPiOvFXKXLIRWm29kxwjzjIICd60T7pyWZOxD22
GUTaucZMtT4V8I3dKv9d1gGtwYoVDw7XSwv9M02AASoAls3EeClOmZEGOnFiusVhQ36IpsS1AUmj
SqS9oRtEysuwLquYrjxhYAaOXs5AW09rm8XQDXgw1DxcNAlhDTpqRdz7hPm1x2EOXrcspK0eeHu0
k3W+imgCD3NFhZ2VhBF/QCDW3qqgn1Z1hAmuWk+IH3AwS0yr7Q5THcngZpPC+x9XMRFFbmjuoXmQ
Zmn6a70QP51GA3rXHivdKE5uOsLyiLjoQrdfZ60pqEs6EJeFs00VGTG5T6QXT7K2hoqpkYtIUAS/
2srk0YQAr0d1MjTzA2MYaBaqpypumXUL8qytyMenJj6jTGK9Kn7EyROT20McQ4+XFu3kIX0qCq5E
a7zEiLLzPsODVD8z3iYvNRkRaeirFt1hnrA/2SJdZJwhdnAV8pwzmx0DsCTiFmEDkFSh020EVb53
Mv+qUkzIQ1vtXKwJJ/ivC5XikI/Amy/ZFqiB7HhadQgyndj51DERCPactd1BZoUXRVdPt+69Qq9Q
Vgivu8nyOVrnDKx8BGAGKD6gqD3BoAvgT6RkkaqqZNNtCXg9B/VEt1OgoFBATenVQzh3QweKmlyL
njO1Dth1wXgoX/qNQekhniwNVTR6E2R9vqL7YIYcssY5c2fZNvYrMlJ3OcX6m4ORufVTECsSnClX
wtBifcgloG1VvSK5kig+iPVIA+vMTFpbt3SKt2YBeHM0yCImh8djATkqWif44Eg/bRmTLOnFU9c5
+ySp9/AmZy/qk4AEBDCrJBwxUZAN0K/6XtEuFQVJbpvdt5Jc9wlHqjkSq4Tl4DyP6yidIXUGFE46
udEWKZZVjmo7mp5ggeBjUdO40meR2gRNpCvSXykMDSILmQ/UYASmSN+DR3k1GQexrdLEcKtdbqQk
0uTlLyebVYx9NO1dWd66EZU41bSXe/hja4hdDJ1WGiDDfOKDLlEaURjTch28cxmGL32C/AFt9D0d
nKPrcTF1CZJEC/YEydUvdq82tcthp/lwGDTqYUpzgeysobNIZ7O6ZdIkd8xZIdZi6l6LX2xZAVQv
CnkS7rRDoZS/Ni0EP9iugkE7GIzoW5n8FDTHln5Ilyx2i5MJApnM1cndiVZ705kbTzypMzlr13aI
AaW6amPZmKkGRmOAzA6BOd4SQRYBIBWCLRQkoaTpKOyWk2NVJ5+0mAF9FCxq4zNr1dHwtd99RiI9
zRRKm/baExnD7wpgZFjmTiMpdGaYLCPdD491EvzQS+kdKqP/7BCNbyOJkrMPWHhx9KKfx5G8iJXM
1mUGCENaeM6xWPlHbBHkXHUo62PpHQvknfML8q977Vwaq0kI9A/zg+HYm7wR+CORyxQ9s0DLBx1E
uouTlsUpQ4J5suZ/2WYMUNJCoaPJ+lthjeTA9ZCnggjqLbRWTlfmz4r0k40XeZtO3FTQsE8Fqnoa
5VTBPOFfASaimnUO5YChrx/f+uuLYyLVZmSHkpbgLz0JLi6SofPk442kZXTTapb7NivRp843jdEo
SN8C2/O4SQ7lvUglsFJqzyXyM+NW1AxF20j9fNyCKzMTJXI0w55+a7oajfTg4zaKw4DelPYThz8s
4JwAmLHocryDMj88/vXXTV3PcsARhklnkzYT9cNSCrs6qtRIt4Uor1XNJahJ3wKJk0NJrK0vNwy+
J3hR32jwxGv6D2gESV1Y2UlbEMXoEVA+AACPI5MNM0SVReu4iAuQXbar3lGOf7h2UvymJ2mlLwRd
ZL+MKCfxo+jc66BZxcaISvs45nZ+0gpLrMNex7LAJ4XUM3rPZpt4v6z2gkQs+9302ieQ//4tK0II
iky5D/Hg79M6bUFsKPpZ/phgz/ZWppKU4JWDrpTBY+JqGkY4ue9mdnRP+M+rHgVfQYLAwILxjXTi
niGivoW+F6OgVcVVYBham405nWlnoC11jItNFMseoFV08fKSuHVwf9fG40AZQRT9DtpnNSCYcNVw
ZzUsvw8/Pcthnpe1v1AovOfF9DoEBD5oKXG+YSw++67+pImQvuRIGDZN74hj2ozmwQA4tYW2CIVD
19otpCUbVkrGK0V7eJ1H9nNCSBEz1+JHN3KyTf0JuWXCxYz80D/Y0jY4PjrWhyjbrcMk5ZM3U5uv
2fqFhhUQqQoDmNcgZ4zguQ6keV5c81JgX9vKnCYJarOp4IXSBZlYQ2WJgylr65BOKIlUgcqc1GD9
jC1XbZoscJ/71gUK4dPaasjAXHHsnkWExvSa6WjBgu8und3nKRvDjWWExmWaa5U+ovOezFNaT5Wr
8D0NVE9kaY/xaBgNjHhMhg8cVDmUOel+im1JjFtkHtKC6J+k7d+zWnyr5SzXkh1yrdDChgMeb6tS
JGsUhK9kU5altM9Fgvmnz9UtUAPQGgjKQCKVai7lgE8yHn6j8r8LVCeLohUCJ9IcC8tS5hh2fww/
kYmIpwJfz1Yik0Sd5Js7u1Nvqo+gKuHgS8iUExWDrmXtJ+Q4pwNH24giIcIpP3jFtC8A/vLUDc2Y
RTCMRlG+Ic4uTfDmU/+Eh0tscX+ktO7OUxRFl9wsrpFlMYpMf7mTW287s/5I7QBdJsaOpdEb01V3
q203hEzbrRRlgzG1lzFL3t2OjF3bKp/y0maYaNhY/pHu9qN8qlL3R6PsalcwjR77gKm8Z8+elWpY
5+guCLcXrMYvg8HloZuqvdGWwvbgJa8eW6gHceyZWCLWhiy4onkJnrIBpl4tuVJHu3Qv/dltnew4
pf6VOJSY3caal8T+WR8ozuA6oNwZiF12w+ilyf13BmzI+ObiGRKU9vT4gg7q7FVq1tf/VPrkEvQw
GrdGmyWPMRo0zY3UgTfuXWWI6+mro6cv3erUTgYD9T6ewfTiCX5Ctwlr4TDYKQlNCev2KCeju3YW
oRN17+LywiE5Kb+9Pr5Ejgl8Jjr2XeOdhczMS9obV9nZ77EhJGk/GUqdKWu2JrxNlQwNllOzvKah
xYh3SMt1ZWb9KxN0axTNS0h3LuuK+BRk+MtzFuuLHaufJvJ8L+VnfRQ9tDtJ7kjinrIVQ8cik6Xz
UsxfZJlPm5jxIA4edhKOYfGOC7o/+6JLKSUUeQptTAwKCZcc3S9kaNCSJxSkmvO3A16ho0WHDeAM
zJpQR8RqRppFDhP3inbaRYY3Xt0hHZ71avh4PIpZLUB5Qc0daEhYOJNam051xcUXwGBhDycgvPn/
uWH62pooP5NEMys9Y2RKzwKM8TmjmxTGZ2P+xuO7lV/ozC7mR5WmDnbZRVr61+MZZXD34/afx4Ad
W2CrMtaP7/25+/Gb//qZyNfJjVLa8fEtB6X70SVqPogpvKAMOUc1f3ncpHuK3C3JcZXCkqYPON/z
eExI7G3152dMGbt/Hl61fGxFicf48UdqzKrHKhhPXgL/lrQ9/nD8vsXFzZ0/dzRXixjLZ5hY+XPa
JSDSyDCNDaKzH18EikSYaEW4ZzK7jQO3uaNlia+M45aPW11iyJs7bku7IS/Gy85yirpbaRVw0XST
4EIc+qHjvEZzHGCAZQ5JmPnyuAVQZWYu+zh75jtN1u89xG2P2Exudl03XvNm1gOoEx7vhko0bc58
UiJmUb770wgOLpCmV2fSSI3I94FOBu7AWHngaiiUMBeJR2ao7mXfwRwsy4o42NZ8oSXI6Ckwawrg
KV0oXBdDoP3sZkF8Wi91S7s4ev1ds4IzB34oH8bHMNnkfzbhZW4nLwKU7fCoXPtrRHjCXC8tV04N
lLf1/UNDQElB7AERMF69BzAY4GhF5wM2fMHoMDu0Yc9Yg2epwZBHkRTvu8LrlkWbigWi2X0pgOW1
YrQZL2RwTUmraXRPLfNWOHhqTIue4sWnA0mwcEha+K0rAiyEfm0tS6XBxJu0Dy+uf7cphsS+9Q9O
W54Sq2tYchmgO3VwRLcfIB30rqlbhAsyBtjbmn7v96W7Y43uKxw3DohnJiD6sxV1BJz02rXJD1pT
v7Lr7Furf3cy7RcdiZ9mVK7B6oD/M3RBJRcQIOmuVYuXBbfPaY5mEojxF4k9jetwTA6hRNCIQOpE
VjBxQ377P5g7s+VIlTbLPhFlgIMDtxFATFJoHlI3WCqVYh6cGZ6+Fzpl9f9V1t1mfdcXJywl5VFK
EQH+DXuvfVF2SZyCA0B/3ZKjMzO6tAL8UO7CU9Sz3z+ljwEjem/q3UteFB9ISsnyzNgPlNghcklA
RRFvSM4ewGZjv601RQTajbthQDmnGrKeony9OvNXMWvvcMFu1cKIKFo/olkPdJvoO2hUe8/4JSr9
C9fGLr1fjIYwR7c5e0n7YeDpP7RISsx8/Wtm9V9UB1+yaV+MLYElre9sY/hrsljrW+r23qtforT9
BQXzstZiJhNnGHe2Kv1R4pAgFOjoUX7vklZcZeKA/nS5YK0lP5XbnoRwMWAes9ruqrAIeFeLYf7A
D/8FLlDjbescM5Rb+WCcDcUVglopC3Gu/KXi3xm6c8N/jyswEI5e74Rz8Z081Pc8wQoXI/BkG3zB
FWVwJSYYuI3UPtlU9PrEXaCy7j0NtTuutUeoaT0GH7Pat311t5LI6lX6Z9zXH6tMDfwUDAmMiDCg
VcZvSFbII3cETwZxjAglLFrNRlNuCLqE9+54mWhrLgPThhBDrQt8jYBjo+5t6FDJd6lBoawrUNID
l2GDv7uc1V+mXYibsprKlEz2oMmcX7pMb7fIuR2A6GVvLAQxiXwIMZ44BFC+QTKvDMFi3Yi+4iJ/
T5fhviUU0OfOjk/OSRBUPSdMrZqFAAxW14iLdRWFdrtSoWndBXStxGWL3GRw+sDRyRF1Xa6kstM/
TXgzYcPitVvOWl/Le31Zjwo4np+DOcYJYN7yLv02VHtGbzFigAKdVNiY2lM25X5tlftemH/1KZgG
Ira7VDs0bf6n0cn5XFQoR2cNyX9eKUYCFF3+uOp3RX5PfmAfJuUv6txv5dmKlCzvsYiOiWuifwM8
0ZP9EUTJFrXVVtqZHekL9Do0CY5LdChlLu0g5qGY7ZOmQUIkgPYwLO1zm1nFRRP93Vo1JhMAsrj7
ON1rkane2AwGYs1eRL1EflMvW+WeyKsFgAt9+FRIrLkM/bkL7hWjNN9ek6NZgcMnhWu/luI4lNXd
0tH9LA4KTK2GRFdrl1ThiNdbwnpTd8ZrMej36LMcwiyab+Q7HecF9VbRmRTuiIbgEb5O/F5AXueA
iAEcMo0BrGnyAKuAKWxsXGUWWo4mLeWhcZzXvG5h31j7tLY+PNsERgKj4iFPrTuIKbyrUpfBoQmM
nB33Q1vS+q1a95gDb6RIwRmh+VaJTl5vc0LV+mrdF9O5iRgbz2ZxQ6NmhlaFShMsUUKQ0q/SLh8L
o6rfvLG7YSn3obuTfNUL+2n0mD6iegg8IOzkwIKsnis8rclMHo0iWiW2hHmqY+I9TO/eZpA9Omx7
N24WpSQELfi/3yTbMzrZfOKt6T6hAd2bhk1esUaDnEGtBLGA+pZBZjmh9c7mnYCB5BNdHO2XdTg7
0mxeTST8eepG50YPADy/a/AYq5KcI+zyc+DNw7Tvq/TK6OGj4zMQScYKwQmhjq7WWYe+HQI4ATHv
+oLD02Gy1nHJj1Mfdv3o4N7gjFxz7+jVgqe24zZaljm5REkRYNDLnJG1osG2SsOWqdvqOWc9vsvj
XDJ6W1+n7imfoVA7jleFLO92rc5SUXYcH8o4VbFr31qSnmHJk2CIa6J89MUIeraqe0mFDxLT15rU
PA1l5meTwlAwcl7pBqMtKn9G1FjuowZmIK7jx0zKF2SgfslbOZyrggtGZ0ZieSSXYj0IZl3ezraT
XPWme15T640JrkN+JD1N22VbdU98LVNCTvcBxdBqkB9Lh7J6rNnZCvuGW1vcMdkCJqSs9MNR89R8
JACM2aujnxZkjbs+bz+0fP0ULNiIXrRP2iDKw+K5NXkepOBOzOxi10UknidESOMRYnN438nlqTez
OMil+ZAR0bCfM0O/OJMvh06EKqsIJVCld9Sk81yWIbLJ8aGvzcs86E86IQnHAo1ilkG1SvQ8rI0u
TCSvEstbxidtckWczTQI97UOzSJY3bm+6df4zSu11z5LGYRIte/1+c1xuo3wpt4qzftgyMYOPU+f
56KrYPpKi5jnN7hxll+lpDnkEEqWXH4ycd1po6YuluTJF1l+jsbp0ZkndWTxuzvaQ9tei+0bMz1E
UsDbAIISs+CM8ZdhJ6HoMY8UXDSSTmhUKRBzLD5IetwXI5sgAi3WL1unEeDCi5RNitQQ4VnxzLBQ
I2pv/QEVs0ATQ0Dc4jafg2kzSzTp0XHaIxPn7xbyXSrzC85jt4u3vOrSgr+3dfm1Sogd6R7VqOP4
4Tee5suID/kmKbOvCV1s0LTGg1z0F4Kj8p2Gfn4/ck9GsIf9z9DAKbSS7YEkQtab5cPsDgEqA946
QHwL77VMf7xpfUh4F/HZH1rBoRaJ2Z9GCwoCah6MvbDMyjVURFD5nOH3xKz7us7MpEozwm3IZdph
yEuOUngvfTIxXd4xkkJDMfdfaFXwIXkm47tk/pVjlLhF1f8bwuwfgTWZ5Trb8w+tMh66pTVR5WRv
zkhT2azGoR4S0uOo/lN7Exx37V3Viw6TrfxDZwAu7lInVhpoIJd85cLzncVXo2kZigcQVzMuqpp3
PzeRhpRUS//VTR6jFuOjHaGninpTS+XOCSL8gFhRSvAHuXWsxuxWYOgPo1g8M9JmDs2tvkjMAGjw
n1w2v0e3fRAsoIDpQhhg+5qWRwsjzdFtKA0K9VLNVFVAA+Q+w/fgd7P3zewY7rQBA7ffc9RqkCrq
HKzWRwvrYx+BxvJRJmZ3Sxxhf+es0OlQfWul8XDmpN5NPY55E5e5q/mDZre7odLvlpKhz8qvombx
xoqRbZK2lcvkGNYSykwZml3PtkFq30QZoqlmRJgzA/JXl3u0YWLTdXIhMBeN9KmRzbE2UBp5Ocxu
66Nrx5AbGAt9Vnl7ZBi3hkFMYgOpBexrFUBqG0JV17v0S8p2uVVj8ndy6/5Bj5E5W0CTOxg/cbq9
QimSLE3dKCtKAoW3xLc+Z++1TbfRkdm13DiCuW0pcnNjBqY0fGJUKf1GgEqxaAX6rZ9KtgVBXZlX
B9cM9ikMGKY662AF93OeBlC0EOFgh94nzA6r3vvNuAIqR8EI39Ifu4xwyaqYEEUzidzpFEekJJ7Z
nSmUUcT6rUsPx7rIUcC1sBbUmnNwDUmIlv6mxrwERjvJfbFw7wIl6YPPAsGZb3HArS13M/MbKvjO
xOQ2sNhABEJXeLNEWUKmKBTEfEg/ImM4oahNgQkl54q7uRb1w7kFZroTaFt9HeEXhsCVSJOBN3/N
5qweRz+pnDJoYZyTK3wt3PH25/3rmDobQ2a9O4WUGr7HY9YY33rzy03tF4j+I1Qutwo0QbhyYfcv
PSOfnafHJxNTGu5upDeKrNpseqlXrlW3AgEUzdZjGk/GrYGHaw8HjBjKMWhXFjENyaSsIPXH1c4f
iPGNjq0VQxmpnM948V6KDEqybSOJyg9WijWkyrVN4FNwC/ZTK39ecsdgtAf3jTxQMqLZ4fEcpYh3
NhZyk0L1L70Ch6z9u4zav8hycFb1n51dC/wPEuVRqwCF1DOLWKao4ziATJcEQKfPKTk8ATtl4rqk
d5zsV6GL4ppODESF+vYqzp0sAs0wlodYTzmauVWYabyejAmjmn6jVLEeG1eloY0iSSlyaMc8Docs
/tJsqa7JpILZE3+atkcYCHb4ZHzCPf3d9OsnQidr762KBJsx+0VTae1NeESNlEM4An/iwNFqTlMq
rIpZxqr1b/TYn0IZAYvtBY43jLbF08WBYIHfiAUYaErwGEqmV8bWO2JWBPlThEXj/UBlZS9o5lIG
ui0dDR654rZK8WraumDZqI/e+edh5AyLpBsTGwlJdVVnwlj6cM1eOfI1X5toB7PSeJoqxtMVG0/H
xcM21QT15EN81yT6+yoRzphtjvp5/RzIApbZ7RLrRNUW/Ycr4ouaXP1cYs5jVBd2TfwrG/PQ0ZrI
73J+AdauhLB1t1m5aKcWGh1B4CLUhu4By3URJmT3AvUvj97cu/vUEespZX1HWlmmzdGxNmZ/aBcu
i4i3SBZ7TBa8+H1JZnHQu0Y7OvHRw+G948ROD+bAwzTWT55wQjcycJC4+hdjgiNe7XhXmWh6jZnT
WGct7Mz2Xu+3l2mTdEntzqW742RnfGAb661u2FuuorzBh0lSq3VwpEHz6LpHby0DKlF10rXpLWcd
BREJ41lpfQgjKvaw3l8Q/b1a7B0O6L4sjLXyl6i79jzB4pDgTQO32UbfVvLezi8QRRGjV1lynyZs
87yiOCJ9dukQS9jaYoJTyXZ2rhBvoVYEz7Su0zc06l8DPTlIkumrdcYrEPE8iEm/3Xm0J1XN+jx3
LMyVLX0f3IUpGEx5TyjovnC4U0ylLEhCyhbfpcPo6N/DAfE+6wiPfSPvrCiqCX4QnAvEuO200jmB
pGO2a2Tc3MbjbDR/pL3qx3wkPxOrNrwGjc7A/Nt6KvZZFPg0a/axJHlnUw8C+e/UxyBiubNnvCQu
v/NqFHfKK0hEQWaE/ZxVjNOGDBbNTWB7ymaNn3NAOZgDhfBz94qidoYcblV+6xm3a1bS+I+wBiqD
GaqMHEwXOLVNeMu/J6xm6d001e272HQoHKYoz1iTTO4Y6NpwbOosJuq9AoakpieDWWmRn5Te55dW
KxycG86O9oZnc2wN0HEOopKYoOaJrLT96N7lIwpZkGvTYAZ2leFo5FB5Arf5mtKZntiTLv6gM0yI
2UjeVMb3yFkR2LV8L0rpk1b4koxUuoBM2lbOj4Q3osHFjQTmkIHRwPlnr++IAywApUZ27lkuyBnZ
hGubF90Y/sjJbv3Y/JyseDoWygbVllrxoRyg/9dT91t1Kj0WUIe4mXzYkf2yNmQuoxK5QFYntFqR
eMV9g5OtpFXnSHxxSdJ0+g8y+xh8TjQZEngp4yk/Q+BAVDqsSVQpN3kS64gjErUrJdNDj0adZFPA
P7Pj3pQMX3DVExSRN4B/NiK7oxd+mhuU+SPBOmMhw0YH0G9FAu+nRxYi8N6kqB/NKi5uurr/5c0J
Yb8lxBodryDmgzaYTRNnXpnnHA/1ADLvOBpdfdHykYR6j7UF7N7kvSbTB2+Z5TaIBoqEdGIwPmps
jrw28RmVL6lA2ozUhVVnR72B7QdMUYYHmiGMuxM6GkyGvPdFOyGJpF6ntbAQIU/DUeTU/NkioN5Y
43Pn5IC+Cq095L3GiNKlp1ZTdWsiQ2QRmT0tgF/QONqgFrLyiB7wNe+y8iCb4hP7Q7YnSmE/Lwvb
9SG9pRd+iNNVCzj0aD0F6wJ9UGzYwlqLKogrhsZeBZ+U59xYKDNGu3tTtCINlXwNNWc1yXhE336E
BPgiPCyZmBcbwRhTsIhDDlSKc1bPL7qLScUeKf4W11soKrRQjO7ItIlSdfGSQ6tl3+AXHzUtX55E
g+E16b195IjRl6zxy0KlQaR5K/f4vg4IjUVqJja9EzUpE7/9WA6KwIaxv42b6qOkCwPsRH+8bnrb
whrjve4BHjU3qFeEI3LUb4dlfBsq9RBhrThoet0FXf8XOlvDO6XbyZnlp6c9ytzl/cticqaJA7UG
HCA3q4s9GT3K6RwteoSkVBNqb2Pl2DuIPneF4d7VqfwcC5KtOOLcEKReRG3TmQ8FfSP7irgLLIj6
EDzIRnXUpSCJvtAV6VS2fBYzUcjuDHdMk+AtHb7L5LUahU0WTpImcC0ueKNONsikA60Aw1Yj2fcT
qHl3pTjQWPiQVZd8dvFwg91/19EbX1HWXBJyGo8xynlq1eF2wR33XAPkxCozYfucJEv3PLsA+X4U
EvgABA04mNwSu1gN+8TGOGnDCeFK+3DSZtphhuPljiuYCitTPh1hHVlJxeHVjSSQ4okAk4Zu9cIn
wTTC3zIH95g77sFsGPfbTskLB+Lt4FWWsxP1L4DuJ6KI2cIV5vek6fuaMtRnfJLv28EmhVlaXohJ
q7xlxCKO+WTcjSlcO3LGGSQPKgsrK0PdyIoO/NPXvDpjuObucdLaeKdwMyGViN8Sw/rIaTSCjHLV
TzUWyabp41bZ4mUYQWi99V0t1RSui4XbnXfcXjeWCwlcZTAWBu8NYX+VRQE5kSkSC0Ud6MCxzB9a
txM3CCEDS0a4kkvCxthWGbtEePmVq+xrEOs528JlSZChDWhsylCE8PvWMaID5i2LXS9lmMwvRGrf
TRkz0bm0w0rgxDBgefiWZvxFXX7HBJEUZMdtA7wMZLCzlZUAOzdIo4u/nUkO3rWZjCrdFcumn/D2
vDOay6A/In9C94cC32m7czNyyrQNK200V/ezrMcQWKbBpdYc1ATpVkIULFNyOHrUXrskZgaKXkfb
tTWzhVJJebY17b4Q4TL0+yKB4keevbwfLSAfs577A+iuKtM1n3K/8edpAQXc5m8kXSkLvuuq808L
GzEh84cO7Fr7MI37LoU3kVf0DsgYUBZyH9/R6RUZo2sxEkE06be4WAyNJKm0WN0DLxS2Raw/hjay
w45Uu7eXpHmKtClkX0aUN8uoJcK+rY/mexTXj9AkqepyFRSm8zyseUkJ/9GRIcUt2mOCMqxnJki1
pU59Ps4H/OZc29KxSFiLf2ezzr3ZfMnlkIPKkRHzju4EC4xUVweHyLihj0lix9hC9W8N2i10oJGY
ScifNVaRekYHT9jFplnXfZW4Ma2R977Op2LOvpVaX6UHrbRHSdCUGgngMZ2RrDY3RQ55KM1qOqLs
KYlUHVTDrJ1Krb90oEiGbjSOazVSscbFI4wQaBBg6Q+il6mfJNavWGCURccclvmnyI3VpzC8F4K6
eHAKi2MIqibIUlKx7YvWqudpUK5fdb/txfxlDe8Sx3xgAbZkGZPR84NroV8qH9Wim/uYxBRiWKkb
o1HdeutHR3nlb7HsBwPVnMHs6xjNzldjzg+L6e4NmQ5hLYqnUTS/KxRzODlO3H5IjdUNFbbOQA9u
kDnUL/n9kDhsHxFH4LyrGH94XdhS9+U4U/2sd9AYjmCiTNINhNOgLigMmIk35DsT2C0ZkLh2/21Q
egJZynAv24cWUcgCq2lnN0weWuNPtOrjEZZXsi2hyU8LeP9lR4cmbm+M+u9yLp6qycuP5sywWmcW
V06QSalsZhgeHnYNf1KEJMmEN3AL3NEru6dEwYErZkFqSbWh/siSPUNqO1IHKg7Bs8scnffHyBIF
DcmQulCa9Htsb8gaIgYq5DXtNSaPuKG+4Btj9qJWDvK7qC7SQ72Srw6SYeoZNSb5tTTXBptzF9b1
+jE7nE+t9dRzchXIKfzKpsxwEJH7WmWOO/w+zIYsW/dlkDjdG0oWaim7Sg8ddijO7jwcWAoXFD67
MoZsBC30Y5iYhiz8hr6JXpXwcOLFsZOFcVktGJi6h3bEUVogNy5m82aAPNGKoT4v5Nhy+CmbK9jA
NYTb3WGFOREnr/LxkYy0FxOLy65zp7PT3xBJTbaryouzK/p3HGQF/D/5lGGAT0hr9+PJq0MrYWHx
B698Fzo08aS14amhLb0xioz9361mRz08VPYwWce9XXfEMZLloz4nXLAxTotiAxqjG442QFeFn7rJ
lhCuXU9FmdwuKwkhZmAqSpuG42fXnTVbcLEnLe4orzktXhSTl0FmhWdzPjLBJRdEB5nbEBlFI+Rr
OO7BUf2tBt+dKWJcZzg0WgUmbe0OWrPaJxO9VBkhcE2K5jFJFd0MAy4xol6USQUrfEKi3uN+Xb0B
SIexEPROhDA49SOh9nvkf08ZflIyEEjgSZpv5A9iz65Ohg4yncMyU28SWF89ykq7GUYG7IarvSmX
BU/Cnh+QAD1I2sLDy6c+YM+2Z4tCnEKBlEw2uGJtjstug9KhkWcBw38e4qWojc6q5/Bs4xr4CwUY
JjzEzubHAjnZX8go2Ocz4rLJm56SprvXVvVkGjELLAFujl2DWXap7zXLxajnx9ImY4zUZ+yTA0eB
N3wMC00mFlv6csRhvf2njbpnR1ivizcWAYu5wDZh95e0XPTwSAEbgiuTlBIQlC+BCImmK+KrNhtc
D5ZA9g9rst7ExlIjSSv6oNTxLbBGgXlO6jJjT7l1iUtDLubM6EFiOrJmTrxk5hICjLzL4sTZL9xt
xoXkO6M1iG1Rh17kp6XA/81Wk8oHpSFDFatSnHvIprSGKIkpsYgoafUtC44Au1VgdZeVuZXmzUk2
qKCytIZOO7pgP6bN6SbybKe8rGX7Oz1nw7vAnLfPDZuwA1H/nYXbBdqQnmJXQRVuzavV7te27QPW
yqXfJQsWRUZJvFSli4JTvBBfCeh8Ju3SUuWuzehnh/ieZcbIrYQC3+lXZLV2dymz4kvzXPJE4623
NEB4LKzH8F2GqIo/u/EUbxR2WFgcyPlkzocSnNWi2s/FnN4QcA6Xbd5Lqth3FNnDuR/7PwtSuF0b
DX1gZZLbRZ8C5VvMdyFHsqziKchrehzZM8TQybEOt3vN/LMV1HKM7InIz4Vu3oyRQ8c+YfWCgL43
tGqlXmQVYEJQ0BL7q7W9B2aiD0WWsYmzjYOqstA1B1ZJG1Gb6ZL//+6pOvwfLFP/PzqipPlvLpvN
m/U/HFFDm5K3nf73IOXtf/rHFaVZ/+Ga1Da67jnCRjZh8aXp75akvDmcdCltMlVdYUsPt9J/OaNM
5z/wLOmkKeu6aeHVMf7LGGVY/8HGyrY8S7qe9/Ol/+GJ+r95pLZ//t8sQegpwB/girB1x3M8ajD9
v1uCYmti/MuwEOmjYBNX2A+tsB5Ls7zpTPaYfT4w9VSszC0tan8nRvwFtys+lnpqmhgFsu6icVxc
Sy/xEByue0djdgYO8gnwn0keg3NNVpnfQ4LQMN/XeWi1J0pQhi2ReXaBpWflEPH2n9bbzC7Y3tpm
c1bDuSZ27FczsRVyp8jyhfTcs85w4YxX+bf0SrZB9l01lhjGJ/i5//Yi/m+sUizKN2/Yv7xjPC/S
4roxXKo2yVJxewH+m1XK1LCPlckVtPg96+UvE89GLi2ULtrwMlPLM7jlurSVpJ6DiV8OTXYgzuRu
EFMazBmfjmCr24KDb8Vw69dx+x43TFOdHFmrO75IINgIi40/tStPBLEAagYv6bjTlyVTBrfZm8Jm
t3dbipmsA7PKuulK5NoDdh/rnkgJZiTkW+7nck1u0RUvO1WbDROVhJGzoRNxm9lAW50Z+cZMG1ZR
z+1IQFmN7NnphH6bzNPFYCq2W0E4UaBb7EmqYy9ddbtCg0EdWFymCPU7owFyvAyGP7E9JuHacM4I
581pCQ2s55QwAekEW6Y26Ah4YmRJJmP+G0Xu66wSptj3ZDKyJYib20X2r0wJrKBKaFDYrPhOlQU6
5KFdxwKIPdnXKl0WmsQrr97DyEaDZqB1g3FwRnzIDTMJSOQyMXAqLMTnJBzflcN36WD4UPmZWcPt
fpts9AKfcMqI0zEWc2dO09VG6LmbccWcqhGRGnv9PlVGqERhBoPkpj0gINmbFRKkqXUSuo103aOF
/y7Inzm6S/KhR+4Auyuaw47Nzh7+VnnIF8/bM92o2gGDRFbMd73nlqG1oNA0GYNQtt7SH74Z3Q/g
dzKPg9kxAm3ZJwGuAe0kkUTjcmqz4oxxxAtcfSMFTetnnsXHak3PsYeorjZWvFr6Eu9HihjUccPE
ELDdAhTnIhRQygKuBhoBy6HJbpLHjqIlvnNzGd02A+LBeb6y7esOLEmsXUwM6a5YCCco5M2gz3TV
uscoPF0/28l91F15lEXX7JVE4zCLEkHqeGjJhQlXeBO43ISzM8EmWDkpNJh39RkBeF4J49gZ5os5
tlBsSf7Y4Qj9GPolOWoCdCAGrFrWF2QubKI3TZ+gsD6XscRzYUVXd4wh83sOhok4zAzjtdQwIuHr
ZHaW8HRisGuC1YHbYM0LfeU2r5QZe25zpGCh96RcF2PEdC1Htg0dYW+KxmRISArpAlvFkJuRYCmD
JMs1irHkD/j2G5FD+TT19yVvnGDQy2/mC33QNV2Y5Ulz9By7QlM9OKxz048B5UcYJxjISwifvhIZ
cGTV//WaGEFumTl33KQO0iSHNqb/v2WogZo8LQeIlzQX7CNMYVX3LP9/t0KNv3OdYZs3adY1y6Hi
1d159RJiBZfhWLZTTL8an2NaIwTdBluLvj13vQxbs33oU+9oFqD85JAVB+jnwh/wu8K5LhciFpBG
bzqdnnlP0I9RjRNMexxz9zJ4NBSbLQYspHdBhvJsmqUWRMN9nMB3zkuchQt8dVE0fMeN6a2U8woE
5jwtTDgQAlV+E/Ua9wKif2j+dzgG7H3WMnAoIIvmemIeqOsf6tR+79zKejZaThYLycIcZcFCA779
80SOMW7g1uiexjmaLgTKvKqOO9JY2Tcq6ZhsLjlBCmX8wi7rLtKXhTAd+9xV0IlL9DALhS9amOkR
koqg680vCu+g3hdO0GwUuH7tNh8eo4gmO0mBS0rXjF3vLjFehQWliEiZk87BYHVwSSFIzFbrM/j4
HibumIWZ9LvYE9se6Q5g2QEx5x3sIXHq+pCaAKeMKPkhIF0XDsoWAkWMYACKi6ywfS8B5jEdIGYn
x/dCnUsFSu+ZJuzmrelD1W160I3WhwyAchYairIE2doxmtUCWmDI7ZKKF4l/+ycrpzvlLNkpUTjN
kPawtDNYtRBNESv3LdGVduSAf4CGRzBq+9vpZ8P3+DQl/bz6U/4OdiIBvAEZWzndhU2jZLURtbCW
v0wN7jENChq31PTzBjghkQep+ICTrfsGAh8UGCN6iBLH79pI4hLFdNPGYMzFWP5hA3GH7ugb8qzO
nM0SO0b8MWylGqUwYO00f1LjsBxYg3GOeQJwgDNcbVszaUpdX2RLd027Au5hVNyiP+bOp7pzpdbu
nG3c9Uy1pwGPzNmcSSdnSGo5m359HnC16tmGdCTSY4CUqkrEGAuWIwmzLOj7jNAJYZAgELX32lhO
J1QABz1rCHwzp9ZfFpqdiL2/T08OxbVpmULgg54qe2Fv2fy2LVkd8Ns5R8K69jX3rWkbo6F7hWhS
kqQndBnYa/W8MuVxCGR1nenbXBcNG98OjfN2IwUoCJbQwCJi62eDaXO5K3QCiAZVHzrcOCeRfixc
Eoi6YZ9YRvzhLXPCkkdiGdShwrNEfYbIthU7aVijXTzHKN0PZSFipCTLp7klRPw8RI5lXFniBquG
Mo6Y7jUwUIpd69QDWSWqXcbFhzcdDpoJBxKd0MrtQbkIiIGD1gfbQnPXjWZ+MdvmbylaF33M+FJF
VfKexGRJa8PJGe3pOybkHnYJkUfCwXohhvw8Ce0rmdFgod0XKZ5YJLJoXWMncBTPK8Ph8mrWbXWt
UXnuFTqf/TpbUCkwbbNnQs6PZcAfYB+e3IwJCFdLdWZpV6xMC3PmH9Xw2g092wfNsTeXt/ML0QIv
iiaembPY7JXO3RjXZ9rg+lz2+duWGRr8fKrGBXZK28tSMyxTIrlVtgg9vGD87AQ6nNevgpnGZc7c
BdgFuul0+xd/Hsaur88KGZLujcORONkORcf21Xn7gpseh8ayTj8f6Hn5XFjx30lASnUi8IxFvLKt
J605r2N4QQZYS+D1byhtVSi23+/nu//8SR+M96qLcLWKw2o/MM/P2T8x7kKs8J5o9iEZQPkWDpNE
LcefhwaXn3B7+OcHaWJOFRA5lWu/5eZc+50+PQj2FzVhJ312bFf7lpFZPpL4Cvp6b7V2dRyq7KRP
cOzzpA97TfGEbw9TOaABAWCCEsHZWXK9kXA8D5wBIzRTHrpGvMSFLLC6GutJVa9Vpcbzz0PkLdiZ
hMdAxkWaUlXN2YFpfFbjwoUgnCQNMPQTWo3PuOnpwh2CKquiRzdSxHVgYTIMtcq+/XlSwOajm53I
rDsXnicCwlre//XS/OsZ/PmcmY9kKbbsEhPHxgQmcCjwEsWJZO47sTpC5rlYu9Gq+Tjuru0Awlml
EswAU6XYXA4kt+rHn6ezLxsBJMuGX8ggR4e+yxNt2gvfaCgd/+dDpMUct6KG9JhTcPz89mluvwOW
8IJlSv7zCTFMgTa2rf4mHTs/DGd/CZF8XeJxDTVSIc7u0DH7xFC/d0omo7ufV6BsWqbKA5b4ydJP
0PyU6PIzWabtPw+FKrt//mRa/Q1N4ovntQ+mTjSU4YzN2dz8f7H4iHppo1phFutUFZ4vR53V9pAR
eQTfnOrm5yMza8+lSBi41z+PhW7w05XpDQhoFKhMrzriw3bOEOsH6jvi5cro3FqsmblmNaL19Pn8
8xC1jedzgXOe2w/6QcNBSj6alnAfF03NdmgBf2RM7XlQdnv++dO8fRXkLPPFaCHqY877Syq7XxnZ
CIhPp+EsS9sqcL3SY6i+OP7cDX5e8X8uHO4LETuzPQXuLVEs3dnorReHnSRPWn35+cerP2PNwlBr
lndzWl4s5AHXgpXioXXZv8k4Tgghch1SLFxBhoKLg5ttUX9FjJMmgAjRIxBOvH3x50EMC2g6lk3K
cBFjlPqh6isIvigTs6U2rz8PebL+55+adMsXqP75dFTEkz+LpfU5yMxros1jION62v986K3eVQEv
OlulmK6J7KZrUeQfmj7YRySI9FA/X/Ay04IFevOvv/XzV401ma9ZIo2DCQn8n7/68wV3AF/Q6kVL
Ud45B82aqV2NlDtOn38VVt7c2/H6vyg70x1JkS7bPhES8/DX5zEGjzn/oMyMSkZjxjB4+rsg8n5x
Veq+6i6pEOCeHh4eOGZ2zt5rl7fJzx+X0zXe2r3TQb1aDvXKfaVqWD/acSkeyQx4W043sKh25eCW
e6QqOSIN4kx2tVYSQY9K8zIEenXxuhCC+n8Ol3MopP4+yozp0zJta7c8Y3nu8ozvf/B9jmT3T2UU
xs5zwmPoQycg5XuuM4ONBKVFxc0/IKnI925n/wyc0L7g+Kj1mDocVblg0o5mn15S+EWp5+fISOZ3
wXhFpKU+CZJyKgPR8KvskCDmjYXiQ6sjZAP+fchEOO/69ISmUWm4KRIR/Uw6+wE3NsOqSLbCHG9j
69ioV8P61CmkzKn2YhGMvTVZpU5ZH27rRDtBHcYq5GwjhLlHp+vLbRXS2dTTKN3ZCX2mMgtvVh7S
xkxTgeaEv/H3pp4Qwbu1vjdS7PA4RaE1kBQbips/wDkIR+J7RWVH4FJ85GKmNVdFHTSg3afj0oqE
Q3MvyeXqWKfsCKKsCSQ8gQzYWIoxm1rj1dTxUg3DgwnfpFvVaOO3nolw37b+6WjkCdv5ARAqRaV8
ckcfDJu05VbGF2zQ2YlZy8asqbuPinnKGFM56tQUHMMSrdXEuj9Oo6eIovAKkrtZdNXGcKhNJ31w
CFP7J6ApukW6JlZCxMMW7yaOjE8KDtRQI0TJoF22FZcO0J6aQDmrvzTzho8+Pnkg+FuS6DfE4RKD
5oUH6Ar1MfUnc88t6VlpJGw5GethUCnFBdO2uBBQUVyI0dvEYTSeamaXrBRwgrd2IFeVh5OwDI52
mrwLk3idrtbTQysxfsW2dckgDTDXIU4En/26aJLH2NPUgZ4uPfw2Iw4njQHczBuEFsmFwvxyYFnl
gWQsGxqNulkDWVp+imvVwJZPTZcLYyIi7dSgAh4G87kwacpmcd/QFHHryySmlMwE6snCW/Muk7PJ
yIGP77mGBUrMC2i3kto4Ft8AhDZXNwm01VkXvwtD+63HUbVtqgIraYbm0Q2x7bvQhwveG2uCkzWm
IysBRaHIjdClO9YpmX80kpnmUs+/iY/IncKXN7t0HsDqPM3/Z+0YHbxJ3aHyalHfD6BOiAxeySp4
phi/Wg6a+XOdiuYfW5HfjqKSvM5up02td5lKZPOTi2y+Ud3Vg0dXaCzT4PdlF7ers0vKDXP79Sq9
i2eFWagXk+iOPn6r5UxPsBEQFkDm3AYbAXiUaKfzRV8NjoCdApF0NZlUNox5o4ct+WKqPDnzXSnT
qnabz9l3eVIwe5drykrNLjAm2DUAs7C4pn+kL1ioj8j9UJGthDF+OlG0b8sElVsarWm/pyQcZPol
Kkzz5KZ8OsnjFFImnQpYNH5GAY/ZIkUXiyghYHptYwGOnT9nfRh/+a63m3q8t25YvkUNdjO9l3+C
jOyq0D0jHolOtTFsnVS++KL7nC/HIC2eHUQmq1Rnel/Gdbq2Uv15sii+AK/bBBmcyYAZIKsOfTvp
A1qloL2oeaO3cbYnnu41c51HN8+5e0Q+XQ3T2GfznQe+D60LK9i0XfIU1HzZKgpohJ+9xfOCQiN+
w4zce+Y7W0PEn+0w0tzQpl/hq9npBFeaSEBLaJ4lwVo4RIiVxL2GCOhg1IM6lL3/oYUWmaZ2uA4B
5661QsIIrNw9SNfgwloquPSkz37tRf4UbbSxDtfLAwjvahLV859+Nf42ukBevjfIzAawFtPfc9M8
Uy4s7fj9DMobZzNO0AfCzNxHif9mNyJArDO26+GHrbpua6UNFdoKm7rVvYmyNIB0870innIra4s6
COAqEpUSdBK9TSZJ+oqcjaWlTpZO6DRUoMaUAqT1S9iSwm9e32GzezdlXB9M2nSTgcuwr2ocSyJE
oRUBkGpsZxtYZG50PgGDvmbN+KCNJEd80xCbvq7wDOwdN3kIzQwbf2Q66zikPWh2/Uq6fX4uZEOR
N3ITIkENvADkPw1E0QzDBWAergVeGnUTNwepPblBiiPNHS6pm6qL45PwlxViiz/n3MShu4m4Jw0N
2nyrahtwSGtH1xggm/KgcutHm/SkVoMsgUmO4mzAJJxlc/Yl0NcC8ybOSYR1+on/eSUELm2XU3Ej
o/ZgVdGT7c3UgAq7OTMD4bfdSfB2THLGNq5OzFGrl+e4RJ5W2NMr1pStklKd3KiIdk0IDSFwh46y
YfHHyBpr50Inu8CeoP7n6ICtbegpLZQJUhS5O3uwczcEI38KO9+LquguYa63F9FmiJbdWSrHnV3v
1b1td9q2tVip6eFAYXtWH4BZIKwiOdqic+dsIkag4ABXbkXv1WbaWgIDqgdva2ckt8vJSJj/UTHo
lE/IW9ZcELbTgLWJ3WM4N7LuCXwMfyxqsdsaIdgqiH50yPy2KIbp6g35QXQ6bElLXdAHEcaiRewu
x5lglmIEXAuwaYHTG6saACgB80j6lsHLYC53GvF9JKP+I/eIduCNcdsKyUQqjORn0SPfbxh4ByOe
tub89yj6/EkYdFfIKpMrG9wWWGy5FZJkTsdLiOdyyLGLbDS4LbkEaZ0elWx3dkuNapa4A4niQ7cC
vu0ARJOrRgQY5UX+JBSZAFNniuTYCclrWbrHzsfw0iaptjbmSZU5jqfeNZxVJ/kmu0X/U+ZS21Uh
TtuUqt667zp1WX5/ZSQxVlEDvpmf/Bhpg7E6jMkJYZ5SeRA5TF3dWLkdhGL4aZ3hDl/2n9giaEN3
iQqu/Wm8SIu7mcw17E6R95xAMV/hD94PA1I+Ar3hRrnyAMb7imFYX1VAtIGc1k8wqKbVaBKk3CGI
4XrQkF402OqzLsXuIJqtb9lnVicPGbrLtZ6QJgD8BnA+MpiuxuPIMglBDzwOf2LyIqme2kF2Szpz
OoTI57DzPVcxnLVKJwB6dC6ZrYIDSjyKf+EnMh4yfKbwhGkTjWtbEwI3IdiaPvuYNVJQz6Hq84BD
1st77PXiQNTHY9wnOq6ofFg3ACfyiTBO6hjrSECPl4qUiFjUv+eh0XF/mHwzqJaQBTN118yu9xqX
BiVrc9geRRi+mJWCphfKMzYpwigGRpmdDaaQ+RHQsxkEi6kVVLGbNOsmyD68ctawa0zIIXWg+Gij
jac77QYjYb6hUbepjNrdxN6AAy2JtiYY11PZUVRwqEidcr/aKjXcj71q9lqLPchA+lDRS924/tly
WPK488fYVGD0NOuXrOOfgTV3/To6HjJIbvqYmQcjbdJrN7GU4Or6XdTpux6NzraGZzh46FBIMDxh
1fqoKc3wzZ4uJtnSE3+jiRAaqiRcnr6BAV6FkEuHhkEvIj2XDsPKKYm9qbzyTPIGcVaUdECuTb9t
qw1Z/AzjbnSrP8tVOw46+Qo96jedH37psFAjFICFG0zcVeJ5vjmEHj2EebMcekUkdhXzGQDEnJMg
tPapGb8khCSBF0SeNQmdv42l+ecRnt4591hzesF5ucXTODW2ccXk4uu2P4+JX/P/Zdz72l0eAud6
yPQKfv08NCCBY43wNTbOx30w90+CHFsjshrUffMgAlcv3kQpAlPP0NQ5TPkaiBFcAPpvIoU7FezD
AKPtdznmu5b1r3Pfa/XlKd+P/quA898+b3nge9n//QL/Ovf98ssrL8/735/7n/6075f//mn/1bn/
/ztY/sV/+0Eod3SBRhcTfbpmT1uI9PkZQaE1+mvfUFMsXEVytKCnmcGKb7T6BE6uOTVzjUUY5gfG
WGaadGVG+YlG75aSqXAlzbJ4ssvsQavi6QOPirklxcAmHcYMX5DibpELa2WlPpQfAUmV8N7j2tHP
M/N1bYXhNQPxchva7Jq1FdPUGbadGq734eZwCpG7W+fUoc1GHfEYuyNx2I1o1vGEcjS2K26Q+EGR
uurreP5HFM7WidUUb2lpFKfe1GziqUP3Q9P911Svq9s4yvBq6VDFlvNiHAh49eANW3bwFMyAeK+p
vRMzLlJMm+4jStoWrEXLmlu7FSp+GzS/uQXAhSk14Ou3K8a5BsNDja3q3UV1uibGWlx8PTNewxbN
e8KonrX1O2YX0n5I1CWqFlKy1mnvGtxkwjzEq2mqltFeq4jR5fzILwt/mpzMbirHV596tj2f9wfJ
vdglFyPhG4XHLx8/NEI2VZoVqIjz4W5wlL4KCtXcxjq6TWkQb0evq1a9Dbre17Lgw5cocLBqvKkk
cI9t22PC1LsNBAf7maEYs4dsmkum58zMjfxWhGS/8ZvpBTC4eLLbr8MJDWyTjY/j5N/7U6jv20A7
dk463rWj9+T0apuZ9EuaOGEqT5gddJDcX1eGVUFkTY1tMKtf+0FDsNveZj/QrSdA/cGs/d+Z5Zjv
Y0rQcCN8bACyoGY9kPlCrMjT0IXuHZoFjHTlTOnX0nZTyX/6jg+scm3y8oKxOOhNk6IZd2ng0WcT
XXPQigILYXd24LTigaD3mwKeZvCTyUeB4Ji6nU7Ou+k90LM6eI6ZvKe4dTryBX8ETDH2vMUfyveY
jslUvFt2/jP23OoBPkf35AfOse6raedmiNor9AF4G+n2Jt7gHMKpN4+wH31WhhXFjvIwpgmrO6sg
b7kgDTiqRgQadhngfcRB48WkyZWtreNpf1w+egBZ/jGfWn0Dncx/lzWDn6TNdSdzR3+S/Fajkw38
dki0lO4y96HUv63j5EOvqbuXIbJNkcoPa6QrrGwtvhvlkB/nkWndee4/NMj3SDL1EyZy7x3TvzfY
71pHqINuU4Zbzo5+4iH9xrSRtF2NC2GyXtPgw7FC8W5ATjjrQLnXy+EEZ32jHKX2SBkPvkc1D2jn
pqob/9l3RXLvOEmGgoTzg1/1Oy6YGWyHDo74qvCqhPyl6jJ5aOLAfXJAwjOxTt+nQphH1dEBn3UT
x8A1CR0pIMG41K62uHChA0+F+1aDAB1yvXyx8lLdG6n7meqVfGNF1QsA5SyJ6LFRXnvTPX6jdA48
Xw4ziOF6K19Nm3V1zjpqE0QMpUynADZCCLw0iVMe3MaItny907eO/5hL29kRcoN8oMT/pBNoMYMS
jLspcpK3Tv5jex4iuyxJL0Evqnsttf4sP6yq1IR3ieY++vaAKgrhZtQguDtL27xYo7LfsvTVjsP2
lTwZcU5SBdyIyWeq88Vt47DZF/SrdgN8z7eqIBkAn7UFuYjDqPzpm8StJMQC+Qmc3sb2//RiMt7w
Wzt7wtGBy86HJfpauP/Wz8SgiQowQn/LkDk0CjVqN3TRpQhr694r9d++aPw3lDTTXvfw6lmSKp6e
eG+RT2MjgTl6xfrivulyC1RGvGEaDq8wvVvwIqTDsbjxz2lEedfJTHe3fACpiaQRdWZx1zQ6C34J
6p/kX49EHUx4xGVPOd+00NAOdVCyvBut9tTgrN1Ntflaxso6WR5FJQ3P9EnG4IW0IIkwujT6nFQQ
EN1ZzZTaJjsgMy5OYipohpCARU8qK4mkCotdihiOmWDuUQP72l8eX56/7P1Xh+P8av96isDa+vfF
//Xvlmf/Pw+LiE/ONYp9WM8NcZ1GybIH1JRC77yR/9kD1RHr6+UkCbMNLYvMoTauSxIK+DWIVsED
HhHMvGK9eg0krV1W+eTxzpvM520ue8u5oPYDnFEMRu7czmyo55xQV3gbzaBLQwIp70PTGegpJhxI
HAE0YTCL5w7enJYNxZ+/e4nK3htr8sjR5EEXMhgJwPSAPMVCHh5dvh6Svj5huLM3EZPU1Tgfkt9E
ScLClP99mLSZOA0PbuXKnel7j4QymCfCiWkB97V978fC25lQR05+hMqVHnFCa2MaT1ZZc04F/Z7U
7QtaR7HqorYC9sXPsCdYi1kb/Vp+4veP/T5c3h6r8YIm+XF5/41d8b48OOCrZbepEwqyAioWFv36
5Mzdr+/Ncq6Vudp1kwJPNwMyU3H0pW8fnVbRDVzeyGD62xxd8OH7F+4BBPglcCVzaarNG08vBMps
ginjqJng4MwdzkCCd4fzcxjnjqM79zuXvXxuG+qUg7j5U0sfl0aYjK/kjCEJmTUOy2YULp1Fkscl
y1wdr8tsITVrckQVxmxxcLrSOvQk5QZCidPoOIQ8zXvfGy0JxYmx95VMYm+7XGkx9FEifpjhrY2q
MjYRq31ICF0JkYhvqmxheS+b7j97JRF9R5gcISNHhrmBHxH3PbjzsYdgm3ZTuFle2l2+m98/pTdo
cVpR9nO5iJdNMQUatbP5ol42PjLtCnbpEd8Kn9B8TQeOTpRoJWMsWL36e1FrQ4iHRD5UjujpHI5c
59T8/26QyZfHRpCFEc1twQrzpzOF3deep9l0Cd34UsaefvSdPLRsGtguy8tEA2oh8Qkv8deiqJWh
bXIgOMeWMi/t6e7rdUhq/7u3nKPujwJwOfmv5/jzj1YVtV2D4XoTAFY8LRuQ6H/3lkO/hautFCvx
EjfqyWhpCpem3f/dW875KQgaG1yel7VYxpbbTKtquPd/LDJO6doKzz3RdXYRj9DRGVrzMMVu3aid
LUoKbjC9yChKDviiCD1yG2aOY/NWJCFggAAyKPOOYDcG4mHEA3r53qCQx5urTbQCg944i5COSdCW
W8PJorMyzQg8aPtYGhExHnVLN0Fgq09LzdiId2l28rxsqsoMK1qN5bsaSn9XCM09t4hkzpOrvK+9
5RBlm77153dHzi51Fy09kzzlnZPcA085b5a95UErgY/p6+a+1T3EdF2ypVJGgquMtgIKuMqBgv6D
E6HeF5NuASfKH5Iu+iQGXezBeub4PNPhoNE13UwiBlBYdtnFSfQQOmRLF05ixxvHYOStfCppGRc6
K/6RPDYS32WkPeA38PmmkKLKHFZVqba1m8cA0sivyIC0PozNcGYp1jxODp4vxxhoSiJ/PaQtKtxS
Jtl1qP1oBzLV39Xj2R3qBj/DJDYqUc2TLcRnoRvJhUKcRKKGa7KjFHWf2BC8I0+RrDMfLhtiWO+m
jgyJlvgLVt1pcwgLKe+XjVFq0x0SUlTUDKGTzVhjY8XETAx8nrrnWo9H/I3EwMIhciiGuYZXExJc
vvRjPBz8sLi3KOkf3NlUBux8VJSwVbWN6yC7aNX/3dS2IN5ca38jwqaAOp/XQ+C1ZkVS1X+eSjkG
PkwkoPZzX7toc8V12Wuxz+6BML6BR2gvdquekCQPe4clHqJDNti3vLOlmMcQgetCG4PnJQyDnmtD
6Cb2E6ydOEKSjT624vJ1MkSFdDbxQ841y3yuXlLztciTxUyFGRo2BX3OpKajKLz7KAiiYz3TQ5v2
I8hRvFFnOZlzUcVrTf9sxxgRK3IYtj3ZNPoUNwRWopmiDpjkkq9ZqOFz4i3Fl6Zs40vSGZ9tZ/hk
66KCmjsXUqdYFxsdWgIDcVNaRj/IZ/1wmt66fG3yhCYH3Q4U2yHiF+LUMeSpYNXNdZ951L3gDHlU
TM11nygfll/qa9MXO8fw0pPbU1uzkN6vWLuVJ8Dm+Ocouepmaa1F32snwx7MfeX6J5he/ddG75KI
vDSlkxOs4Ic6WveBjo7Pd473oHvMPG3eg79DbgOUqmViYTc2Ul+qUoBfufVqOjfh7xnHcm4wK39d
WJ33NePQasgY39OO5TA1y34bZM7vYpGULFOOr12vKRpwpRkKEobxoLfBYizDOp1Y1ETxA0bnv4N4
lDGcL+P3srdsYttcO1kzHRiJUbDiqfhoHG6xQeE/Ly9jz1McZXQPXu+QCQysx9gu/1LY0MNsvikU
aw0TZs08T1iGdozX+BMncYTlom0oaCKXqGJMY8qhFZ2jeTXgK67RWNLezppzDib4JFxcmyu3/AHV
odtGXvvPGCTqlM6PLXtFN9C+SaY9MmgGVH0euL92WxwQB6exN5Ol8Awsw3c5GAKF9zz0QlfHYO8c
v4fYYJ5BLkP6cm4o+gNqsQFLbSq45OdHl3kjzZkfMVZFpL5MKhGcsSDCSRQhmEuVufJmbIqetvgz
loF4mVeaiPzXXQ9aiY8GnEVUu8im5s0yfpjz6O50009TNXxc8wbSNROseXAhhy7bhACekFrkOCmt
+NjN0h45bxISWHM0xAh8mMG4x4S0u3nSo89n4H3/3VvOLYcG5LtKq4aDGZKkeChkd2vjptsVTdfR
5DcBKyy7lmfUK0lQFW0OZO/xPALOT8kthvJlbzlXC6NfY7EvuVR5YNkQZQ8yYt4sh1roU6Ae0W9B
CqrB2+NtQ9LnbVAkTTsIMffL9OV7Yo47ysyS7EI29q0IsK3GfVw9GBWBP3RTqAKYJBaxuouiVN65
k/U+BMo4mxK6GLTDu1bzbz1N97Xdtx7pFjOfwi08fROaAXAPbXyufAkRwAo/DJOiccqdZ6BVdmx9
cqrdqPNpSsX5ddnAI754dt2sqOfBt41q66GqGgp/LDniWTQnZo3hsqcH/DjyDwhjNFr7bqjRbvkt
OhCcMymNh+EwWfa751l8Z61EHnxSMK8oq9/GwMsPbT+Vl1SHJsz68s1HrdFPAbHLwyVM6xJyVuOf
MoSlK8uWCmhWPdAvHw8aom3msY53FymoU4T9wDI0hgJR7J/CHQ4yofqMnjp+MPHzr1GuBKeMwXI1
GOFW97V3weL94Kc1pksdYgDyz+QeXGR2K+0Mei+3WARhJjiB8cnwQwAOfebXG+So/qXRsr8b0xI/
bLfcRrTdViqBlxTrE7X2fnzMGGVahNVvfdhzAytoawWF+dwIp3lvxkrD9xjA6ySCfq23GuXLfgjH
faIG+aTa4Ce5Dv1lOcrAI+8JWUvWfhSt3Wzy3s02gKhpePbJqnPvfc3FODyaweBudA2/dJpw66uw
N5rDg996yIPzEeJ/qL0WFZbtiLD7y3KIGWFvpoF340JLn1PiOW1r0F5t0pjBUGCT9W1zX5tdsU/6
UT12AY0g2VWH2veAAnLvXEe271+xThuPcCB/Yfb7EemieyICBEFw5skXx4lhMkSad817NziW+o3p
ZnX/Ze3C6CnWpVupK6/zOOE5YimXrAs5BRWZQg5ahdE4pHmYnnNo+wQbdnddnNxyzWBVmyP4JvVL
wcjU1b2X06gdqmT8keom/fVxes0yWljOoOrXPMgvIjbEIxax+jXqyG+Pzf5Z+ckRiFt/Laop2pUx
96pS68wHw07MB7Pv0ss46tdSe24Mm4q1S/alYyjjlGQZzpDKmbZj/syQaL1ItFjMjlwsupA0dhUm
0nNNnNM54IrZZT3gN7d4rRVIq0n2wSvv1TEb42Ec/KNTN9p12ZAswVpN0TcLOxiiwgQx4ZDT7td+
iJC1x53h52jPuQvfZBTfUGGHm0k1/hrPjX1ngyb0KR4da6DkG+SS4ObJ96O0JLpNWMmANYtsHmkm
sggySY3UGazlLZP41OnrQZ7X1XAEbWKAWIqt/oBfz7v6LGmuZO3m5XPkNvXTVBvZTvmtODtaLeiO
okgXVQmtM81/BYSKp5MgxqFCZo2F/a4dfPdCcorcdGY3ELwdP/k+IjbPpigdqAjklvMsA328W44Y
QlEu2fB7lsNOFMmm7VFvW514ouBeoWPrwosJtD2xxn2PmGxty9HYS+ngXbHuUtMsb1+X14R7CXIA
DEe99p0zVu2O2f2jdHM4sbgwrmp8yCgVXnM7iL42wRT94wIEhfwDRCIhgpu0kWNYgettcuCkuaft
ixjFY2H48S+jjd4Gt7iFVqe/2KP75Cdp8+S7rXa2qYNtaI9ixEBKT/xjsbH0flzDsnTUKg8YUVrg
/Sw8xlfYXd2jHH1k94O68zKa+loY+e+DlxibCVgyunRmtS5/dauH1AE+aa9nWvDkYXHv4k69mIDV
XhyMHcyUX8o5FVnKre/14llP7yshzSPPTy/FgHGtL8bk3nTHYk14/D7Jfe1x2aQTCxwKcv3oPDij
Mbx4mbvp+na4uW2iXoyiONAe6R+Xx0QGDbQf+rNWjGeZV8l9NIbgqJVLZ8SDebAcRs709wGhxTbF
C/26nKcSjN+jn5M2Rktcl03jRdos5Jq/Lc1c0DZwKzGZD1Oa1kEBGkA1L+g5uid73nQT403sTVis
Bq99KjvlIG2Q78sRZTxzOyoknLHdTw6R2xDm09B14Y0i/Dr6dN972+JcO+K6ydTVG8uh3Nhz89u2
h+mi3Im/YXAg2m8APj1BE1x2S9EN52VP91x5Ngbzj1Wg4olDL6+o/FSI4qbUO7YlKNj5iD5GdV72
Ykdh13d1eI9pjwhi9NvxOmfMXFVjveZp3B1YT41X4sI/u84qjyPKjQcX6tym7IBPLIeTAEEVy9I8
kfv6tpzKDbcIV3ifDm4qtAulVw6Xf0aq+N9/ZrpSbQys6rucfCeWB+SrRFbXPZl6EN0Rf3Yfmhwt
p+zZD+khljwv5wy+gkeuoGi9PLqcQy3KXCqUD9MYd0+TyQwhLjoqDPOLSMpYD5lpb5cHZRK9RmRI
3CV2jEaMJbpw/KtuB95TCyZp03qatpsiyz4GPVwIH6n32aopWS1PKRuA0h0d9MmXw+NyqoKXzYAX
locgrv0nM0ez2kYu5Wl/5btpcKXzUKMxmJFH8FVIZoBiZxv5cMQ+KGnA46+QyoIzk4zrIMuqnco1
8aBwMO3ipMFSpzCmwSz1jjT0zRddAx5jwDy3dLBnJemUd146+Hes+VlSE16+NQW2w8grzmUISUx5
VnwXVpu4waKkqIpKkA2Bg8ED34TF+qtQwtxW1vjphWXNdyej9n1K/shUrmqLcew9NwxqnSkJdkZb
vKae9eio8b0zCn9VSCTwHZaaPv8nZZK+dqbpFpCRt5mc9IYL0M7HM3NBDXcLmBsQl0Fqp0C8EBgO
DdLFkc+yjKdn18zvZIhyNRRoiSwNwZSnN8i9bDCG0U2k028kis4M+zM3YFAy73Woa3udowScoEys
KvvTEeauEmjf9b5PnjIy7toJH0XBxTkV3m9Y69Oh8VUFKFr9tlUUHFCltJsxL8ludeS9NWGVHTqM
ogmd2BANIVKx8zgYPaVAt9wQA/8JCZGx2szDXWVjCdWY26y8Ie+xIWaAlGybUj8+PI31Onfd/gzp
fxbNlsSQ+LjxRHUnUQ2iGxVqT3QAgQX+p1F40FJsUAWBnB4zEz9zC7NRWRa4B8LBfb1/swqKI6KG
9VQDKHLjo9aGyTqTKSinabjSW/s9AlgpAs07RISQwWN5ygh73yeNcw+nlSL2dKCKFyKqs18Gq0JF
XpMTVQ6/49R8kpo0N1WU01YK5tt2QeN89OnblEjLEwfbSI2wN3xzpJPi3bPO1YTeBacOwT3TQTbF
L61LqiPKpnJDYsWq58MGDEbI1TmOiBpjhbEXjjrawdDsXEtLDm1qOSvfmDUXWC+68U9ZR8e582YM
or5HzfZTeTOA1zB+Tx6hv1bIDAg8NDxNad3ZnXNfhtj1qMo3rOdsf9VontxUZrlTwCz6Cl92NLZ/
EklqgRWV8T4snHMGPgyDINnIc+sbOubOdXFFJrpHxrdp3jsD+erYcAq8Ms9JHlR7cEY/VeJRZnPc
YZ0hQsnC0rvrhbgrXHDzXmTflM9KWcXxvSi6V4K6kyueR/usoGZjG6uRHEsQAVX6iKIFveW95Ffd
lznBbpG/l76BG4yrYTGDyKhdj4UVsN4H5ZZb+6LNrrhy+lXTpkw8SOkeaHWvYN5Gh95pHytXf07L
Ptl1MAf91EWFSAk71e8GK98r4l34K6ZrkLu/wprlY6ob5SYth1s61Fe3ceOVM/rypM10W4lRGHDW
b8ezcWrXaJL4+5tKrAYUoRs6mnd5E70L0AFHC+wJPfvgrOUqpjQkKVi28ImcDAO+t40dYv2SKeVr
V/AbQDCNtRgBuZ+94fptd5Bw4IoVB0sRxaJb2jaoWCb0/jpUefREfslLOhGQ4OZMv817vaVX2zsk
WXkdRSCVDvid2kLfYDbf4yk+DA5QLUNhhqo1JMzcIO8q84+sKusxss1pZVY5LG2HhonRvfoeYFai
6fgWp72/6Zngeo0GcLYaTyM2wU1NFHkxzNkuFJXxtEKs1hUCh85HKEV5ap3F7yD/1vb07Gdb3+HS
Z/IBWMb4h3DQH1Hp/9YQtlF7SV+aAethi0XDy9EjTN2fRPGVx5P2XoguOjQzEU+X47mULl5nADrD
VDmrqQFh5TR5AOr7llukNSlo4y36RfMOmIkBJt3sqBV2L3VwV5K7wOxEL4khSn4yS5f+xOgZJmeb
vxRl1IEuouSWZNOh4gfC3tYU6k0mUJ7KVp/M0AAcSTUyWGkT/xp0ZMPwus0bJGAAOTZWG9zquPsQ
GN0vsAB+lq1zb3bWn0kzAUJAKKr85jdoGGsgrLJGMVe5ndq6o0iQ/E9vnsv7YvkVC40gGE3kdym2
7SDRkn3dw7GZEv2YTtaDMJxtT67l1ixdnFMQRkU+Xb2Z+St14jWS8HPquH8BEpdaI0hnUbtiSGGe
l7uotvf1nIWNoCYheWTjuNmtUh65WDRjRvcoDOaXDXnh818TSBLlyKSYuWru1Syzn1Gix3A/019e
BME8dt58QQBIYNo/mqZ41kOcvmNuky5azqugaI/cArmnOf20CxtUmIteJzK3reG8FUyqRlle6nC6
d6hjT3XFxdOSRaLa/D6fdrnJ2Fa5PRDO3oNi5xoxHn+hNoHojFWueccQ2lacc5VLXddmmdouSgTf
7qhBEZJS9TWT/LFJL0KH01qBcCIoPYAoSc8v3Rhpz3fePA+opaGEcEEHgtYh7J8zFXN0i6l3LrIB
rZJ5oBzx5pSKW/NovzUWrQCEgX8CPAF4sxCqtgl1Av4WkJzKbRy5r+ZwGbxmn+cGg8lIZ83GXd66
6KO7rqH7k4MI+z/Uncdy68yaZd+l5riRSPhB94AEaESRlNeRJghZeG8SwNPXwvmjKqJujXrYE8Wx
MiSAzPz23msrR1SHeAjfiirVt1HrqK0RH5IpeTIcSXoGizhFZk/e1GZEmymccHTnItf6B3IpITvu
rUiHfek5hg/Gcma67/W4fhfv9qXRp7sFay6Hlir3hSxqcICzS4YbMknX8EjvMB36jIWiDQbSC3Og
nTdHJ0DFnH0yt9hGXkHMfYq+spEsJLYMFjHjgTmb2oYqXH0u8YmRwyOmSzx/gGoxYy+fkWc9RdFA
e055TFQ0PkXtYyLdhC7l5DajjOfqAWFmJwI6v8UIjbWdDuxtnanv1Po0mxE+Pdl/5kzmZl6IcHQt
qzquo0FZFmFzKMgJL85WE+aparDWusr4RWisNvRiLvvJrHlyV/UvI9nd4lKWnVR4++EXLNG37s0X
a5EEcky8FBkFOcx227vJwJugWYzfO+wHXssOCRwACNVoz2bE3DGaBUUyjDb8I26XqB+/5p4qKJEz
MOfAuVm5UgU8JeTPLa6KwwTAqh7cE0fwJYChcWo9H7MLY9y4WRektJv2StrfWl4cct20d53gUabb
80+f6FwVoTWunJIteOrPcTL126lAmi6rVQx1s1OK3z3QHGIvZRa1iNTJUXhg87OC6rA25ToojfIl
NJN3EfPYcpmohUws6bYOGSxIC95T/TXj+iKYeBVY0zZuHt+Zy/Rc2MaLWdvbvIS/TKvAryHj9yXj
e47cLiVqyZXXhw2sMkdhQYdTO4Xly2zxQOvi4lySeyAinVzUqEwKMsybypLXqHaG40heCYSp881y
f0fN+XcSgbFuK/K9ouu1bVwxFIjsVQzHHQPPTkLJDj9kzMmuI0OzzdxxCVaAA5gvfTcu6X1j6Hsa
kQ1MejSRZzQeS8zLjQ6YnNykIH2O66LNjBfDTj9bu3tZZsaPaMFJhCOwSJP+vm951k6juYYwWBEt
2GXFQJkWTHSDwS/UbTFQx7JgtMY456uq+Wkb8LSp+sLJpKMTUkOReQ1FuGxraYWlLnrp9y4sLpxA
/QF/YUtnG30NrrYSi7EK74tirUbTygD0+UdikvtYUE4HbjEm61So9nxpKLtXxVxwb+nVK2YiPxTN
rqiohGvNAxEwJKscj0FWXodmdG4b27hp6iGi+kAnPghYjRJpDGEUClFxHb8hb+wGDdOxTMXtnGTT
tbFmf5rDNzVv4oraZlzp21ZPf9vJZmiY4txJx/eqe9TskfpUrRQcVvTpXnvS2GwF1qhIEDVslrqK
+6CMWHcKusCt0Z5OZR/uplQ+u5bOD4JbjZNRdGq5dW4oiNpGtJntbc3ugtAsr5qZPRQAm/4YwHWR
XOG+DdCl2fFvC9sktzYSiK3YYm/kgZASFLa6Bpw8oqRSpLoxFuIZnC2eQRXT1uv8NC0hCCet8L6a
3Ax5ops+eo27AQCRIKK66VnDvUxXXgng1L1vEnCccih/3QHs5qI+Qkc95bTSCIqC2DsYXxrwejg4
tLLiHKBrFgDfjWfj0xmaog+4Ikq+SeiOQ1w+JeFRHx1sel1o+XkWvS6OfespoeA59O96xBEvJa6R
AU6r3eYa2cxV2uk8QXUjRPAo1uuy9nJqetadzwSXwVpEcdGt5g35PN0WC13rHAInM7FfeEUBC/f6
MSpxoC1zWTwvaUxqIQkvwyTOY2n6ZMr2dH6/pMx/YkIBmwmhq6oTpEgPwihPTz1J5nPdzdeSelJX
UY/FBq/xMckeG64eY2YmZU+rNT3ci0LQWhc6z0OdZkdO9TUjGstC8LFPlBu8x1g26nWinrF9Gu0q
PSVt9z6G7lbgh2o040Rak2LDTSiMBwNMk18vdIGJwt4NgiGplad4x4HmVNgogL5SblQmxOORnoaJ
mFYRMriu140k2bQyt/eIDTy6aA5OsjBENCGpIaulD2JRb/OIz9NYLluq/KYxXbokqQRYnYlJ9pUP
HoUEHCn3XtwtgalgfAoXmz+842Y3VWYcdPlTyhKFw8AqoVzG97JIBExj2FVe96B3Hm8+pgdEM4dy
tpQ9ufLwQczu0UjZW/FwOmqcyYtw+jUr/HvsoFaW5qeYTOcARSXdV9k10qpia1viu1fwYVHhsdl2
8x99jIOpxa/w94+T6YtRyMJUNwOan6uPqKMJMrUkfQStOR89cJWygxQezeAss/qG1Z2O4bL8xKFU
c2TMqH9w5105TeaBA/PXEPqwifp9Jnv6wWPeBzaPdETUM9ku19qzHav2ArBs6oZvjp6tBIL8US32
eVbrULWloX00UFVQpiJae2hVjqtDZIoQTxjLoZY3UeBNa5eJVrJIVeFloVNz5/KAO2JtJtowatTG
I+gMHo/WUY0ktIRD/j0v5dk132Mx5X4MAinrOg+R3w7MmU6LWthcYecBWMvdBLYXnzgRMatOYXc2
I7lacr8Oxwm8HZ9EbvuHGUxWzXc0hmb9mHtxvEk0hJKuKdud3rqfdTzNhHZ5Znn6xlI0S3Qqpe5L
wBXNlfKdydZ3S+vSkpsxT4TnTndJKg9y6B5nawanbEDGjPCKTkV0NwrqC4RhnJ0ShN2kUu5j9xyF
uouhlw0gAMwykGBA2VqV5ZYe4PyQyj7QxuZtcNDAosUAs9K8jrr9BAFLvWLyPnc03BaZPb3iwxtO
Kh1qjmQEaT35+ZdptzITox/ExZwq2vIf9N9XVYOmj+L+3377f/8/Ai9K2/z78/3z4/0v8OJ7Unx+
fKofOItln/Tz8fv//Mff//IPdtEw/kWmyRCuA7vPcDBr/Rd1UVr/koYjDCGkJz3bdaz/hi5quvUv
W7iu9EyPD2iLABm7CrgMsEYp/2XqCKEQWFwdNqBt/Mf/A3bRwKT5PwCDrm4YhtQdW9rCtFzBZ/03
wKBXMeVu2MjgDIkCm4DEsSU3fBEZxLUuO8xlWJymMpvJUOGJ66YuApg3pActnGGUg/wNPRDcbtsP
TIidfJeJrrnKCrlnovgBfEGCMJV1uJvb5uCOY8W9vTGVk+6meH7sbE7yeAWnbZTmr0U/rQFQIyFz
zJIc9ukxtWAxi+UKeS15cEcdqnKxrAq0cS8WkHcezsRjlCi5Tc1EbQu4t8aa48oH3JEufzJa37Oq
0+c+Y68/lY1NDtrUblVJdBW0ZH3NloJehOJG62PKZmz6YxhBOMEs61ea9TqO+u3XYMjnmsj2cbAH
uS9SfQfHHwd5wUY6Dgt5qR19DTki19JrtQy0mw3r8gjRdWJBSQkvR9slmaY3jnDPTvjhFr9uEX40
2py+e5scgZO0oUGVqbzpiUns664bb0wgOdTNtIcBI+RhcYvnMEOqol7UPM2T86vsqHqX1OXxbdNk
UcyhdwLYx3l5ZAJujPNwtHAJbCe/DWfr0WIqQPZBTx9MZgpBP1AnNGSjyVKUdzs5tc3JwqYIcVXs
B6kSGiPYH9uD+Il5O24WvfiJqpRpeFUMB+nlxe1gaN2hh8vJgzx7biqTM3/vICC5CoGAI9ZOdfVP
JZU4Yk/IA6Y46TFsuLKKVht9J5qjR8pgYFrohfVoLPFt1xB6S+zBIBI/Dduwr51nZ2I0OrSfmN6a
1zlnmEk13RxQd8qYeG3DKxzyLXQ3giUCjmjOrMYecZ2GGVrK/mxss6ekK//E+LyDzIvpNdO6V0uA
BYDovW4v552TvEWYCx9nDvYBNCMoj+bSBBD9mK2pXqdXj9FVe5J43PCJexXLvkNbJaENTkbvVUuP
bVfSikwxAwtMuwqlpT+vWZ4+Tt/thRKOMRyJvtKXxq4rP1o57ECZM+ZZ1mrTakY5r+YKpERdb5xk
oP6csOiukHv66eiUoBGT6qiWE5Nm/UxytrYDYdOXFKsDRF/zu1zG8jCRUUIGdnZ0aXLaKdw7k99t
NGJGdKHZwicyXPp938AVcTpGVfE9pSLgz0gdP4VVfx8r831KuorGT8gz00IlTD8XfmuzIMyz3uFo
y57SZUkPXiJu+BGKS5sDQA1fG1agoGE7vemxBQUcwrF3hQyqHRPK8yQrzJ+iObDrOqRJLe6x2Phx
QtEC4Pv9arJt+t66Jb/4yE1HQj9cR3wZzLOVxOcBZ43s9bQW53Di6/5XsUpv+tsJBfk2XVzrPFIq
ZiOFb1KDuBXz9X1quu0eL+QpkQm5QuHdzRqb9Loam51T9B/0NyBSJC/sDWnpTMOFZqEoZmQJ/M1i
JKQtdslVHzOIg/UISqM8lUucvpp2cS0mKPsEQoydnvOkYsJpMK+g56bjvUyizHwbzebU5O0+cWAP
2n1+CXnGLMoOfSZE0dFG80mblq748RNX/ieFVTqDt+6hT8MnUSTDBXDdNbX1L9jynDALQecd9MdJ
uLeLh9LQZHWzFwSiN46BB3ado2Bp0cfNOBgmgAP5Wptrd0pW7b0ZICEBJydrH/ADPKFyo9P0yOgO
24cOjWADFpiCLhoM0+HE/4hnDx9P9FT1WrHLZwceT51dOy9eUJPd9E5Pre5Affw540G+zSLQsPN0
E4/yq7FLXsv2Z6Xupc7dCLOwptZxm82CzINmA3kamt9ZtOyiuch9fVr5NuumutMagfOVlLqGqwfB
5xlj2X2yMDOVDcdVVVBe03vUwicpqk4WmQddr/d9OhobXYseBVB42Pmb9Tm+h3h4H+uwCGsklaU8
enMxbjKge1KyISwgcR88essvVRqyeWV/LKuq9DNURaces5OeD49jpKuDkWnYn71w59Cze414RJEM
TxlEXNw0ells6xKNNNVOZoWDoG/uKjX7qufYKfRpx2w/ZSv3xtHWDYqBwFtRM0SMMLH5c22eujq7
LDTA+/2YdYd2dsy9VqQ2yDptF1fHoeXugbjygeEtqBykBy5cPPn2c92k9+TWdgWfKQjD0FxbKsJN
21qU5in1Rj35B7VMpOFj/ZzQguRX3lUJEe/gkI/8mNN6DICrWeKz4DB169Y2BKxoeoEUt6kJEt54
3P5zU+MRrNWPvsbrsXY8xqOo93RWMbkPOT78/ZWHfcVzBthfyfgyasjAIffSVqXu71i2l7SUDRya
+iB5VNEz1F+ZLjUMcEymbTHgQUPZjAYwjAdehT2lyOvvERftRqSGRsJLKzkNAnEvRv3GpiKVvYK+
TebR3oU420hHZjnEgUyhM9TCu7Qg+XeFx8TlL1gpsuiyyNz0M9Wnm1J/NFZk81xUP9YQb5sR5y02
gsBlQr2Oc36ztH4Wyt7zmtVvpibuXOittt7RqQNGJhhUcTv25ckZ+qPTjMQM9ZYWtoYCIdx7bhGv
pNmFox5xdY760cZGR/EdMpJc6hGX3RrETOwCrzaU3hrZwR/gEwOhkL0/G6a2dUNaiDJ8A/Ax0VOq
mQnN2AQ04N61E3z1/nMJoXuqmSwa1psfx5FsnVyYRiUPn96pHuspVkemSmuD3lnywDk4dvvHdLC/
wDFyG/gqfZfeCDWmVJU2JxRt9xgDEJXA+fqmo3UHsmeobuKEt3rWbcShlr/tM0BJ3yO+96Do8z9V
RY29N8y8k0b5pnsZKwKq8jn/Bor7pg2AE51KfoQkOAO9ElczhrxjRV5+Eb3zhr7aHxJKHOLxYqky
4wwVnx0v5iTVe9O+G3i4rwmKDJzRHSai78TxS6OlpMFNOTC5QNoY9UH1T2amjmiQjgJsGdI3zayU
OVE5TDs3lRkp1ZCM/F4YBdBpOrV5AahUSKwGPA+VyxGDBrSa8od3p0pXwFnp8sBIngsVR+dS+jjl
wdjXyLzNuhrrcCOzUBpBG5NkY68AndTwGLS5CI9F0VFTTpNM75bhUfDUX7FOESYZGovL5LZ8zGvK
CYpFze9OOX6xFENUqR85dzUBVvKPuufxTyGcr7L6VlmAqJPp3k7Me621vxe8o+TAfso7jTzCFjLl
4i/miPa7XNLIMG4r69Hpaf2U+DcAEK2iuveRUp+EalJjLq+/yVN/h89zarLttralYKRoaeF9bH1h
bqM2XsbGufiYc162KKbcgG5vleBKWPQ71E1qarrshJqCyG52O+7/HNSzVgcyKm2oJkHNZovDrDHh
JJNPshNDoIfOFddXez2X66S59WTg5QnYFk2vGRMFGhP4YMSttqVXg7ij2bNSuV+FhcoSWp/4kipG
dEm/a1yIScO4qrvRjpz1ciP4TyMQJG90LZ+SN0QpZviMGNMtF0SyEy7gCwsZMp/D/Upma2xLbSbb
tYMwH6izHLc6Z4o9ZQigJqH52nL4zLRmZGxnvAne43EhGhquZYY9qYrNPEJLmmY811BHItehJBhf
OsZ7aqEqj3E3s/2+tDFcevFjk0AsMzVznSVti8yVG+rhiMZmySMoJ3A+NQWVHaRCxxLPU2qFB+qc
wNaqgZZy/Q6bUR/0rfpi2A95hb04TU7oAIm+ZfAaHnKqTGu7Ofe6eNEq7U3m2DdmraZjqcveoOUc
LT282tYrZ4llFxbFNUrWzk99ggEsGTAu3D2zi13Fco2HITUpIyMfm3t0NYQyf7eq7rtrgY0amZPh
AMk6IuDq6EAckgQ/ACtD4WsQrwpX63eR0QXDrO5oat6ZZfoyHWZJV3xt8CnjaKAiqul24Eg/rM77
SUbtUjo9QQntsYnXeWkRQyVhMaZ9r7vo3YJ0G9p8IYjEh8hevvGGGod+aPGcFT9MR/iBcjAfWjRc
NAa04IkRARc7f7baZggUM5u9ZDMPcJGLVzbxd1JxElDk5v1lXU0SpuFxXnyQnRP4EtBAudZQfTrk
hDx2D3mvzXsnrh5qwZvXc9UfR6d4UYOmfK8tPqfMOqbjMPLZuBoGwGQYMn5RxcZdaQ10Z9JYT1eL
4SueD4YX6Y/YMS6wLhmop6yvEQ5s34z+DHScH53E644NHPDZmkI/szp8fkP0kevPLZTuEZGGNZAe
36XwHkyOohu45yYTeq71tB87n/Peo2epeR9bjjh5CY/Buowt4hk6Ozin2tt0sW7Y4SSHxKI3N4o0
ZoBdrh213GI0Go73BnSjp2HsXxtqcVU18N0jJNC/1ARegj+WXpUtuVnAhMpxd2HmdgfbqWnwtPs/
8djRDuoOBEdQvFgfUWNBjzZaftKnl8mmyU5a4NJN+Hobyj0+eie5dzQY7/1gXOuxpvzLBGWE+E6J
b/TGUJtBIYAJEOqFDyqWV1A6H2owP03X/DQmF6v4NO0sL1Zsk9VyJHC9jb0HrcXsP2gcAievXE51
Hr50E9wSplW+5dqPVaIOU2PMJOstuckjJyKtaUg/ZCk9I7bDHUI2hGvVcPAyyv2UIZa1+GB5ovGK
uVX3JQb4cC1bYDsM7/qSQYiczQ6tQRkUosHlhRiUo2VgoiTB6rpmUDCT3WTxiCGmOjSzDs+gh3xD
g9fWdAjSGQTqnUmwf43EY46K4+mleewjjl+eOfH8kkcoUTji7NIkXCe/SrPB7awRxjRt5F2a7Vfm
znAI45uQfo8N2WhKCUt1nmlb9pVrkBzqn8MhjE+O3q3vAKmitHtj9wci39Te6A5AfjVNay/aaHl2
kbOCOsm7PbsHNoPGcGamSImant9KpoPL2D0S3GFwzZaFWJ9Kr3aY0ccoIX1njoW0Y31R28RCaDz2
0eDcp2VGoU3KiXQeTm1hTizhU3ihyoot9ahdKZYTt4QCMAuk002t119OFeS6QnLljdyLNzbt8DTc
tfBnBABm4WL2GuwlxAOo+gInXtpS3qQtuH6zuYvCcQ5aN7JveptupbEQu6x39ZtwN4OquGEExjpn
0wyk8Qrf/PNBGLAdneqnHfHxOahQiEsNLGBuFkc9lDGOCLcvqcExEFrhjkBOIN+z0yyq7FL4OVfX
bvDB5e0xc2fzCG2DzUuXPmpihOxfeptsNn9C1Z5orEf+XVY0IPZo6ACw9UHRey+E+K1AR842VhGw
qau7Nh/unKj4ZVcnSMuibMP+ZyKcPsVyBhI3mHeDPV6WFvlLFWRraLHe1AOUvzFnmWR0MeO30L17
FWcJiNIQqVx4t0kDTVKi2YzSJrJJoIaLqpii9NHjsJhMhO/xTfpJUa3cLnT9MOHspiVdsZl7q0NZ
Lpag7st3GN5eQA4OPFDVpLdill9d3uSAPaenvgCfOePZ2DK/ymtMVwT2TN9ygNrVLXxwzuzjOdM5
qyYqo4XJym1/sG3Pjys6DXVDXCzHqG6GLjJp1xZcO8WyAdmJzTWLs22RPwzoY+xmdN9a1SwxfjKA
R1aAdY/Qyy5P6Dvg6Bz7Wpbwuh+/IS2TduIcSzlMeUiaZ88cXtbZ6BHRaQpUzXK4cP5Mq9W3PwGt
Cwe0MPiTVCgTP67j1N27Om4K9Boan5WE1VnEKPbETyCDur8eBjSBZ+kIdoZkhLVjg3wyzOXXjeed
Fp6AgogNW6ntZBGQwi7m4PHm+D3Jq6dClMi+/OwopqmN6T0d7G8bk2NmQSbIJx3solp27ZT+cBSf
7+eKNuY8P7nwcKlnD3eyU0+IPeYJcWHaKgsUjaAdzHQKfYszXQK4A+QkPfYCFlBHKjGJ3ROr5p9a
SNPN8hXlZcQ+nRrRPgckPIxZv6/VSx8l7W1iE9DAiuyXMW+RTQFiw1HOrwvL73X4LklnfNdj0590
JgImHXjtfOrWRuUypUSZYp8apjcfykXBdZsKjB+4A+VYv0QrN7xPSNn9/dDqKxz77y9RkHiGrv8/
auCoV9lPb8/sMiwaGUpt4IZum1sNJPbeW2PTA0eSXTOzCSKvjFZjfzN2jrZscM4dNuiXLAT6LlR+
qhNZUiA4Y6yzqUQWrEOEuBHOp5CAfHpnJUMMKoPEeu3qe53YABoIxouwtTFVOtNOj6vHxs35gQf5
HLrMwEMKfXY8GiiQ8XB/6TFnE6YybbrgPKG9aKMPmhYgAS9bqym4rC1rb8ZVQMmKflQjvHeAnW1g
V09Lklc+moDp23ED21LBs2tCKY6qeMt5KgRWBP+HyB0ACi8jAmktt60OpHApxmVjetAbZ60rfBa3
U0IX5oDX8qbGbH2SqX4z99WDFXCLoae1JuU8yrkd7FurHAPba9iT57CUhYZDqrCqYUfvqDMYx56L
tbNmQrRLfVvTtghtnm730TJOZVEcl3Ywd05aH0PmvlsxiBdTJvIckabYl8gNm6piZa/MAAKPG5C8
i+8atuU7rQW209QlW5B0ibZtXQgSDfawD+8aS4tuBlz3ncIjI2ALxwsDJosZBO+scVt37mue9lHQ
8GYyJ0RkN8pMv+nL6qtjsu1P+DX8KJQFpanlyJprbnhS+XVDN4UVYT+swqTBPnadYjG+qBiP9IBR
36FSmdW5bRYOKVvH1Q/O2gRg9HRTrwYNw65HGHAKn6JJVgWg5PNSDk9piSuxZ/C5rbtbDJHxip2d
oksVuwYwzdAipEpNyejycyhXOxcT4wKcGLs4Lx91WQzQZRjWJuBXA63WIj/S7XafOsYrbhVKq2Xz
Yppg6OrKJcePG9ltqBn0RnACoTxxtbwkE7ZkEdvhuxg8yP7D1WpmOKlGizFj0o1twoljIzXboEiX
TShkma1RgRPvx+qN3ZS5HRheavTSjQ67JTKoBzAJXMEzQrZnd3fGRFEFfPwECEb2k3XaW5y5lLFG
2U4spBUVlnn4ieIF2/sfgihUAzHiHxEYD7YBNXjhJWyLmqNvxskra9r7djE6kszlXTJ212Giwaoy
O/cQ68T2qrIM2Jr9ULE9Mw2KX1JKnzOzO6broWKIiw9IcPd54sHyZ/0xG+IrRudHYuEdJAaW4lvD
fkkZE9zJxJ1+FHDKIyZFIl+oJ+5k4W6UlbV5XtYhrF1z7RcSFjUBq8OoxG2ls4xC4QwJBfSXVGGI
cSGw5nq1S1tRbQxDxx2ukmhbfE/4Uf05i99oS2A9h/OACbgOcLj3fty92LJrDnU4fzCdfgIz5rfl
jJk7IfuxNPiCNXJyCGvdV1+WXxEHApgb1m5ZmK0NuXNl0wxpt6/RsuUZu2mzlWwM/MSjip13COMO
Q+MkGws/UxmeQV0GJHHE5rIYBhNrmNOHcg45yblHO9LUpRbhQ9aVEzbP1ELvhRYGRUKLBQ5WKNrA
O0FuUhn11oqzbS/ZH1UauC4mnA4xA8hrW6LOtDa3EIM7SkyjjLdTFul9Ybb6TV1q7xzauN/rImvP
VJod/v5lsv6LQWuhdTnHf/7B3z/vSdXPUy4vf3/Xggu418zqnrGHXQ3FjkwarA0oSvd/P3jVCxtG
WL56/CfsRkrQu8F6qEhB7OaM4TgJj/DGIjBBoeqU3IPbNlfgaHkMDYVhSs+/xdR1t3nsPI88iw+V
st682awDMCT0dnsXN0w9HiLkSJMegMMUZ9ZWO9MNUjyVi4yvmTDPKa/6E5UOoOGEupghI2/Myxnc
9aML9Prk2TA7ioifdLQOoBKLU6b3wxMGOeZXci8WbdhbhCPohup+rF8uQPVUdOVdbkH+Va1qj4WD
WohHqbvV6OcF4GX1H/SrHSEn4TuKSiyS7jFKrTJYJvaZkc4ST6ax2bsYxcfGXq4VSI9YU/I6CqRX
jMPcd44W0racxFdVMp8dYQgDQDGovjXDXTylx4JI921Tx4fSFB0kBA5GGRIqc0aTS6rxGly/zrCN
yK/4rTRoLArtmyVryPXBSPajyin3VjzgbqZkbj9pheQLP8ZzJH24suC1qZtExV3UQezyikKbxYm6
Z7v0LnXsOD6H9weG3UHcMpzvdEb1Q2H84TzmnDXT+4xMzvzloOs3VkXZEp/20ktWg5ER31dvYbLw
1LuEg8tEcQrMP6hgYL7yodryQ7h3GSmWjaj44tTZxgeTSZSOeqzLeOvmo3Npq87YwiVNEDiW+FQw
2NRrVQSAt2kwFs2DUc7P0gznC9shfTuI6DvXelYuPMfAU3QyW7N2FQQsTrjbPnORqJ2tjcu+4Kh+
6QVglUkj4udmavR1knDwtYGfJBheKdayiY01P53JNq7GsTh3mC2FdIdHzN89Fce05VZeiwwGH1qr
uN9RaoqgjPocWmF7y8TPo/aphUXXYC6rwlZtO9e4LuGlWYx7ncwr2aJwdS1Leex1BDLHWD44bBkn
bZoBjtcsYawUMSV2/t045BSzD4QPnPbHHXgnxMjePeqrd61yIqQnFTQV23GELEqeDdZF28CLLLLs
bFUw6+zMAYkTLb9i17f1EVE+0HCNbdtco126/00jD+JdnhF/QqaZWb0gnABGpoG1M9VDNTNR1zQk
lQQohFXLo1MzzgzT0ti6klvDyFp6TMGktI0udg7TPklm/wb4LjA5ZKEpCfNd2QA77Ti5xGZIEwWl
VD4dkVh8Pty5p107z3DAKBL8VfjDd7ggPwASSLlqwpJZbLNE6Da1ti0T+z4Vqt9aVk+HiRUfF4dJ
oekG9aJ9VE73UFo1fKamdfYOHrUuL2v0p8g7Zi2ldXVdB9BGYDtLmnXjLzpCoDiM8ksKecdJ+zDC
n8W5qv1y0CQLFru+Vc3hDmPI3TzH3x4x0kDozaVwn3GVLxutpBl4DFGMZC+WTdsnJyglt1lLO3Yf
mW/OPLxMy7ItvOJV611SS9X0JCmD2faSPCNRaQ5BFOpKOi7R1qExQSLEY716UJfy1+GKxwjfWPsq
OursFELm+hBmmh/I5zXfW3FPanEK0sT8ymZZXOmZ8XM2WtuFbBbyYbgFD9ncdEr3HVp4Lqqg4FBn
u1do7/2AxSEybgUWQbQWRtgRcyfi+vZtj7XdNb39qIPBNCWF7qYDRjlNPfxRsAHNmZMoWzD2JpQl
UGu1WHA8pTFfQEtktMMAzSjyL0BVSWAmyS2liJtQ6XJfMY1ZHc9+itfMbevVqLqcayQ+X1hjv4m7
Yed0v2ERLQEVpft25OI0OuehAe3sgzYeOPOgpdY2NLX2HI04vquBUJdbvzAEiuB0uz9yfHWw6vic
7+QmYR0kubsdRgcPJJq+LtXBadSDgdRNc2QcpHTK9/RgMo8l/qJhTIt5qC0julRZGuzAF2ML4be3
1E0n0LsKq+EIoQ2KHRz8vyrnUozA+8k2gqkUApkurXCDHE44kAKPbefdRpR5bBPGndVqI6swUWxG
PTk7rvsreo2/EkkKf7MM+miO77pQPw9u9qdUzgNfLGF70W/mDuqxMofKX6CBRb3xqc8Zt/5wPzAM
3jV2wt/+TNhIfTJOC2+RZh2XGeez2rpGC26wlwW9ijcWJ8JNq8uzVE6x0xuSWmbR7FJJd3vJ2BLW
H+KxC2jCdOKjTOWukTaX6WDJm1bet4mAKiwf7U5XOy12nzEbsZ91sa6bYDK15hUWIvJ4g5Q8M+Rw
445ZyIT05mXhyCMjPUgzapAyOwxxc/TDc97kJdfobVnP4R5cuFVIO4t+NMFDsPmYXGJzZYkaH9fH
yQZWPJsPlme9u1nEVncfSkCccYIltxjj6TRxZnBcbA+AbBljaIdKdN9qgaOpDMUodBlgC4Q+2ZHB
++orVe5Ez6OTbFEapAXiX40DV6uBNTkRN5nb0n1ijSVOEZKaaFOA59OKFrxxJOQ85+cx9z69ni6/
up749ohoDbPzp7bRCZxF+f1/cncmzY0jW5b+K2W9bjzD7O6L3pAEB5HUQA0hxQYWCkVgngcH8Ov7
Q1RbdWWW1XvW216E7GXmC4kiHe7X7z3nO+6M/tJ95Zyx94mPtxIMz3isObA2hVpbvpG+VLLFGymA
iAwC0APW5copaeb3keRmxjhZqDneyOQFLWH3iFyXGAFnQ+vT3DU91IoRIAvap/AnLEQiDI0Ix940
frGLH5M6W95KL/OCCQ5RWYoOApCFiLiN81Ns9eLAlYTUMIQYUzttw5ahm60rxE51yonR+udinBia
tVtG2glMX6QmvUQnEcLz6tw3Czo8dlX+l57ggRtJXmzztCx2jZ2FfFImbayFPbrNpu7dMAzw1I0R
7xbF1aKRM27npZt2AIcZraMSf1qKmQRSn9MFfzYWKxpygHHs2sM23vC8WUW06xLAVWDnGfMzF5ub
ftz9caL43oOJyWdTNrF/EIPn7m2oPJuk8vJT4aTVFpQrBqt8uJTZgId2yhgoItLBsBj4SL5wOpPo
MWX3LGwc1+RoQDj5UaYtOxz3536ND3I6q2VzZsWQQzkd+tj5hpPE3IJ6P4QYTsaYdVFBdQqd4hMT
BWGgWf88wDbccFkpWQrb/6t9dv06oaTEQQ+seWNKs3gqlH12RnAYyrPerJytq3dDoljzKhiI76Ro
Gaajhziai+DADoWOqab3gl/Nf8uE7u5Y+0R/ZILHAWLGRg/eyJyqRMTAAGLqQ1QLnQknpPptRfTL
RIjHb7T3OvE/OwYH+Agt5GD+9LvCnnbsO3WNpPGjqQu9V33FXUKlCBF5x0JDHDrxzN0IzdXKouiY
Uy+vzeOcTlw/6dCj9mi/dz6iP8a6a2BBmR9c29nRp/OOU1GhFBtvdFXYCTifN3UDEoW7WNCJNg3w
JQZtTmbD0hfxDrwy1q5hhB0D+jfy6BwOZvazKtLjQBrTrq4JBGtADhgOG6oYdBl0apw56SnKubG9
FALaMCCMm8GedlzULZzss0wyi4FgRve5euKw4aSro5eCNNrD7JZ0b2Z9RpIdX62crAXMO/1VVJwB
hATqZcKppnk02yk72Vnc4n3c1CEQgnl4jkO0ErHscQj1yYA8GNtCMg0HXIjZlXt0dqW76W1sM/6m
6J0GcnxUc2c/VE3zlLSpvStb+eQ33xB9fxc9FYvuWx6pFKin29ibGcBc4NPQ2jruN12StlvSTMUu
1687lEMDpSXllK31wZrC5K5tjeKI/uTLUwRO6+SdYrV5RpK8RwWAQJ0e2mk0brJ0HiL3k4kyOjuy
v7vVrk6BtRu4dHF7He/Rpu1ni05U2NpvJruokbdXbzJdmN6fJeIoojOK704F1JRB/aOoqifF4xCX
FACjPecPvowPJJwA7vRbfAxRQN1BzUHu6D1KuBPOuAv+KpLFcmb7AugwLh4fQg8abWNuyd/LPEY1
VjIdsBeQFaojBpaDLwyoQ8aXlXJcLNC7CcPrd9ptvq3IiB1MP3RNPUED7DzAN2UwDV5zIQgw28ku
/5X3TIKKfsBx/Kdl4Z+MsX5XCZI+7JuLhj0iHfulnM0CAEdaA1iKP3UKpzkeGEM0HPp7L+oPvg3o
V5rx1suxanZw58am3fF5haCXkBWaTBumYaA9aP5KiwRFRNPEm8wyW2R2ySO9KyFmBln+vfTVt9zJ
L9FUGUcj/pUaZGt2DlmGnn+jRfXkdWRBgU0v0pAh6pQgiaMC3XhEEW25w8Jqmt/q6SwUoYbAxXxE
CKTRdVi3Ykjm2zkU96jVG8Ycm1nBRqHZNGzy7HOiGInNn67oxcls9REVvxMIE9C7XNvqoHZoI4FE
TuPp1+zEBI/V+EnteeEdIjYP5BC/orEcjTy/E3OB+7ykI+t2aE0Kx8wOYy/RIkdAb5bC2E4IlUO8
MUcfs25t0OvLAMQUczuiof9d2sZHX7fXwewdAvnqH71aJ3I9/cGuBrFmdfOPuOlPNHap3KTr7BLz
VtVKXrW3fFT2lB0hVezwIFBb+xwWM5FkbgigmHoYOVYa0N1GfDQi2lhRKdKtIKhU8Bd7LCl0jQgv
NZjf9O1yVh6hh8DAEeWQrK4njcsPlibm3B2m0DXxBkTrGPbnSA5AnVewBbTPHclM7t7V7dNshN4R
PW5Acut4MPv4I13zASO3UkHjjD9jBzHDlFwjuDlBndkOhvc72/PEQU7WNSUidJsl9HmJ9rn0eOOd
yEET5Qdt+QEhEc+lRBlQLKcZGRviCR/iXxS2W0aFR98Of9oDxHG8IV/CXpCTqmZrGla+S0HBHXKp
7gfLHkD4YH/38+Idt6K3MR3jHHpRt7NoKHcDsSYlh3HwpVOmjYbZflRRf8WZjYcoX8gvZZIFkwG9
0JLbJznlZ8AZpIctZnxXVNmbh0swGJzxV2vGjCiLCvtR95PJ+q11na3p0nsr8R9uXIjD6YjR0bW7
h0JAee+mFw73GjDCi8rhOIYVoUtjahXIRQChM2DZo8BFOtzVeMEOSZwxGAg/yyVCl+Don1AgntCK
XmFI8OSm9MtJd040WusxnGJi6MTRIgeA2J41iTdooraEelvfGyhSML8X4zah8WdyLUvtJN0M5ZP2
qM1su9yXdYHk0554vAqQmTHCFwB4X/MM90Jo0qcjATc/XwCP+tW3vEeUyCL5Vtc9ARsemYxEU+3H
hBHjkMcYfFqo+iN6l6U5dc7I33Kcj0pSi+SuL7a2nb5kVbfSIRDxLNHPlq3R85fokFSAPn0Nm4Ox
6M2cxuTQ1aaL69l4j9voTcZU3Fhn21OZ1Z+WMV8taGDc2chJSkaXWvvsKHGm50XicJ2PO9Bl9pba
8HU0JzOArfpRqhZRqk48nnHzXHJpPmHu/sDbOW2VbMKNSNWhbYvqWKX6VbXOiQeQA26kRsddpxDQ
gyeYhoz85rkBRUhN5bvI7xrsOxuyVJhDOwhuqtl/Ao/kMFDhvjSipdlN43xlm8djGbPAB2gopO7Q
NAq6BnmJ8sQzDWIcbHb5NEyh2LMdQF4mYaxYERXjo/BnG0/ZksC47hBP6OE2auoARxtHjHsTAxyG
q0mnbnaXPRtcFP78qSPnwZrtFFPksCWFPeZOsHPpLxxdO76zYa4fzJgEN6t5ywhoOXZrbYnFXRex
els0cRrpW7bAS5+pmFgc1S3snrgbltu6yd9r4J1HrnBXFZMt3WQHr+G2mtvlcxdZL5ssoXaB9nWe
4u7EHP/FtoBbjhqvZry8L/Xw3Eq2YUj+rzj1UVrNr5nHU1+GqOMaTKcMBY6J7ImtNUd0WSFag8HP
5W59OimhXkRYXPwUuAJDnltqBlCN1J3Gj0QpJBDZQL8iNYqllaABtGL7pRINkEXZ/V5cGvFN43Jy
JBWlSLzU+2zO9g5X2rMQxLwlGfPmRg5fU+7ft6Pwz659Sn34Ql4acStE1rWgvO+7CBEqidjwN9Nl
R73DmO7Yup3LvZxWrsuoRtfGL4NY57EFJUt5vaVZ2WynpGnQDwliG/3krWWavRWFxBFjVbe+kLxR
eYkIaMYfI0ksnvrxNaqKRxde7uzHJjGD3ac72XxmUfFYu0N8svoPkSXtalh4ixsSA2w0gPvM649h
bjC7D+cH0iTIyCrvp1o1h4JZtI5CtMNODAbZ1c79uNbGa6fZzPAcZi5Npf5QjOkH2u5iYDgxa/vV
bfmPU0Q6EjOvo8fs44CN+tdAr0hmNHvi0OiIpuTdZOZ3YAq4r30IxLThA3P+GmzbOo159VhSUuRM
AU/Ede3DrRLx+Nw6dL+cqD8LT7+NE+a63iKxaTAX8tSgylyJEmbeO/Vy7V7sKaHBR3DYQ+3F1afw
0G4zp4LQ5Q3vbeQimxrT33lEigdWODRUxU8rNqq9zx3Vqfex0GQ+9cNr6uubAfk4YDRS7DQeffpL
F/gCCu2Be8J687NRaIGnklFyluk98j6NPFjQ/M3uciPeC1BBTCODwc0qHHV4FqtM7XwbEWMN5OBa
Vq+lHZ8HwqMCRSm/lzXOczL2tiTjUZcu9TcMGxH9+ReEad0alopDryAIDo1MiBcmyX0c4oycsp6m
xArsc3w+OmeoTxRZ8WlKMPG3coV5BSgALoRLZYFnUOs4+DxRsfYL3k3/WJgeHS7T/1FVmYHYMIqP
c9bF26SsD2IiXcWVqmQRkqlbRmSDZlmxHWkQF9jNLj4+3Nk2RSBzuYBuv8gMUUvPGQZWFqpf3vxq
RIKYQzaPylLhVT13bu7cuCOTkmDum1rRPk/6EJcCbSyW5s533PCoFozf6Ro5TXx2e8AfeqGqiTYD
bknHpeUa4s8KytFkWG/FE62GJ6crhkMOVW1bCuQbYQzvOTRaDJOzice+3y8YLiuNpiekTzSZ/bPC
/D+7CI2ZQ/BHBm6FRlB4inlGtSQn0d2p1pquVmNwufO/Y4tCwS/E6xSTIZMu+Uqug4jtTV+ggKqj
puzeVBhWN8BuOAuXMkCG6Gzn/Ij6CuJLN4qdW9A+7pJvUvK85ZKa3keimY9nRRDNMv4BUmRf4+ph
11px1JBQ4PZkWxcKTJj5aFstw1uHQY7srCrQtPc3f74QkNRzr+FFEab2mkbARCpCVViixRsCCvqb
WOjR2VPRaFWnNE64ITJbuQtLHMou9eiusGCHOGgd8SpB78C5dVFgH7Y5nHtGm7QWLRxaMZLK1qCu
Dfv5nNIz3xG7xfw5t1hU6DMSWd9HfbL3a32x08EKqnH5kUjApPj7+l06fowIYqmgGbu7iXnfG8Dy
cdjz1oVPswllBXH1nuDg5Oyrs9Op8K5aunfVIftd924j0sfKpnWTAa7exLN1z3p9LnIeNmJhCavb
2xX3JyLWEMFhqADLOZyQ8HMgj9NFzoT+LZZ5qEaLZmeo013SYy1OHKsk1o97j22DoVjjdVlyZBZ5
1ime9VuIvpirKu82RTtiJQOo39J9FF1f0+Om8QtHfzuuwJrOlOQlcscaLezBRYi6N2w8BFhud57d
Fvkr7o6BC4brknllZt6T6dC0lunwgBMzDxCIwtJXoWKSEV5bj4DD5SQd8hhV4aHWEfSiJK79u0kw
X2zz6cy494Jxaww6qZMgJvzFjeY3WwB3laZuuTu1qGMjpFI0pw/c5rn1I0dHxdK0pL21DzGxVNsy
vGkDre6QGl9rtj3uAX9b1Pk91SJjJbPSO6if1yWpnJ302nZTef2TIcJziNpN5owjtCr2RqTuEZNk
2+YHktbshKcAP0oLoadjgRRFMW9wRvMm2GLrYvzhGu6iUGu5tA5iG3r1ZQ7XDu48nvre+mwJ3bzw
8LD3ZU9dTNujcyMiTKvrGMEdHjp1Qp/zGBdtfYzifa0d3IBR8p1xy15rcsH8Zs3bIuRe0UDczglP
W1bn+J8Q2OXD/IM2KfSlvuNuprmARo9ZLpK7aKoZvofIqODq3IrlVjLUjUDvbsRYKFRb1QHCzdax
xwcG5gd7rgg48DH6t4U8ZZX/g3oHvEjHRXVoxHev9atNntM9iWpsBHOX249/voSJfZvb3tgClIbk
EHgCb0re4+FBeAoP3sdNVRRHKQXErhCadpnvDDKhUIpVe9i2w5V7JceuQqvpmAioyOAhIIxEj8nB
8AFX9xhqeuUUxLsipTNQC8FMw2fVQ3/540n+/9ZzbTl/fr//xnP9nPxq2x//dvlVlX/1Xa9/7d99
14Zl/sNmUsQtwpcoL5SDi1v/6noc1JbzD8d06W1i+HNxPbvqP5zXlvkfRmv/HyQfmBZsPQZPvqkc
+f/is7ZwbKP6WsXFqyMcPpvi5zmexetRFoiuv7msm9CLW9uSJ7DMxfNYZQPN4PLFD+cswOiDEpky
owgX+g6hcVqZxFP/KXLk2GPHhuiKG+V3cXf8T2/b/3Hi/xvJDI9VUvbd//of6/vz91dl8zbw8gQz
FUS+f/V+e0S4Zm2BrH/qYM+jaLQTPB0o+h/yCd0kf5UuIg2BXR/O3EAR/m9nlF27LJzfKeib7T9/
PTZu+L+8Ho+X4jkCb4XnufxZ38WfP25JGa2v/n9a0hjDJcdkvXbtPWrbyOwYPnnlM4KqPZm4Bt0x
42THgtRuFIZ7w770wlGBy0DsWo3uzR1QIs1eQ1XYdA7jgPJ3pjCPR+b0mtjWv3rBrI+/vWC8IK5p
e5bwSG1Q4q8vOLTM2JGLe8xMo8en4l0B9NBi6puZOX90bQgE3qX59IPM3XxrFxUI8572QTKsw/FF
oWpySO9ZrglErW2SVTWil+wntiB6lMJ4/OdvL+v6v7xYmvjS81j4Fu/yX19sXxlVK0L7KDMj36YG
5qoMPgkHyJ1jQfmIkijcTdP7P/+h1vpd//PK90yfB8gm/tm0PF+af1tjRH7yeHpw1AfhkbRSHZom
5BAl/ow2K66aqOl/IEtaRQopzmAtH4SNcRLU3r94Ic7fV7tnrh+SglfrYbIW1t8+rGV2bIPEt2ND
3MvaBdGnck2UBfNz8oxYHezOeyxL37j8+TLiSjA7iKtlOsTAoczx0MX1Pd84yKaJIt/DpxabKcM/
JWlAGf42hRspK9h9vu8fTAYku87AJJBH3CNRXSYQm/x7PU/VfUEl2qryZABRDgzHm4JBt/ZhMYxb
5tmXrpvlmzKct86y3qpRaPSiyXLfGo+FWk9+ABx7VchAwvqy8zi5mDL+YoaDVBfhaVejYy9GrbYS
9+9Ba/kdG3ZLAHp0r90Wd4dd9odOyu/SEePBUkQkG7JnLNnQA9cHMZo/x2ysDm0fnXKTnlUGVxBB
91mR1cBwGauXOXTlVts1ghOCcmbsbQHqCyQ+iRWSQ+nJiyNJRJFAheFpy/jOsPuvTPzsVK5vfkEl
aNn+Iz/6d9o2D45V34xkwDFUDeNpImkqoQLUkb6FWQW53yUUDmZptjMc+71X2Xx0LI3sPnEIHwnj
LqjYfa8UxUivsvAhx+/wkPcISSp8uUe/XlDdw+dF9o1snqBFB90Jhs9ilu0jo0kmxdVN25O7R3GT
7Ka04KrZxN1+jLLlCc1QUIMf2NbW6N/ZjDYwGdNHL5rautQWxFyQ3A8jcpitu+LvGx7su3+xdnm5
f3+MLBMOCMkSYI8dX/l/e4zc0HdxguQHa3aYHoXQwXQ2nO2w6EGJkhJAWvdjgw/7EEGksMJ0Zal/
GS0bKYWbS0E4O0ecimeypG+hkdT7MG7cTSvr59BbrjqiIbQw1WvK9KtjYn8APXmOYLNW4w/EdiWK
kSY8IP4PsdfvhjwhgCp2jrXABJmf2dbvwqXTe7Man9N6+S3inQbSyyB+hc/ab9nQMIkcVt7uGmgP
ZPMdCCaRfR1tjJLFb15sgwJqrLt3zOIIbrvpvixDjc4wfsBMi2SDWGb6hiUGaboiiACUkr+uqa+i
QNIetbDHMRNAamZ6IP1URztkps1Q4ibzqbZzN7lPGgWpcchfw8r4Wfjm8+B8J0Tne9K+TJzLUCES
tKia6CbEvlZ/Nmu+A8ikg8/Ed5sOzNPyF14IYzfNJa/MXr2Oq5IuMu7Upv9cGPaVx3dBwzkzHp+M
Xw7arEKoLziPtIa8PmN+5p/tikozTipyJPVwMBme+3r5EeXmswSQgM1p2Br+tdMlFATUsPRK4BOP
dJgmJKZ2pt+RLb/i1cLwAMoO1UyzdW2EWKSjBy1ojICZIUqO6JT0fnqRYlUXS3USaw/ZxAdTmUeP
wAmrvTKoQ+QzW+9LZmruWCcvVV0gM46tKYmP6WIftJHicVwAhMja/YTPhv4v3iFz/kj6ApZqSTju
glUrFAv3RZO2PbZwmnCX2Nb+yfa6ALfSS9Pk38eVJaiq+T2z0I46ovwdgqNhaSZouBZCBLms3jVD
dfSEZFZCUrudPQtK48BKoq900C99aZ9AgjYUTyLbJQ1WMTRvzGH8GUzX+COmy86YHEHh7DJScE2W
IMbWTRfJN0IAyowbXzJbyT61mI9iokd4giFQ23zO1cz2MEeHeTZ+dYv57ODzMrg7MFOtDp5jvnkO
bMJe1TPIBtTwXbNv4phZuN+8UsLdGXH7wbUMrnrED5DSJ8H9IlFJd5FdgONIKixhnwjpWVKitfe2
cCC+0FhjB524fbDrnlpT4s1zzLvJo+bysLnL8d3RzgKLDQO+XteN9lCxY9OUpENxicLsA8S0o5VF
R8Thd20Y0iZuCbN0WEURuLMOrWvsLZfUqBW+wwjw0TMkM/qCPmHSgZopS++9S6GmNa7/BkuwuUj0
9gURFtth4H4Yz+6MiBvIT5ZHZ6y28pKra+xUvx04rJclOgJvfkgrVdA3KZDDZfNb5YeaaQY7RzFA
EijGPYF3KNoLaHPwwoJYTz8sk6IHW+beJafjMAzmM7a0jzCZJ+bZZb1F65/k2j4oS+JdzGEZWsn3
Zf5aK+wjLO8V56PQCS4WqcSZ2W44GtWoA7U8T6iXN346P5C7m5zNFEY27M+PrNd0hsNhDKalLYi1
ryZ0w4a+cLP8nbrAThZPIMH1xSEz9APNuuQ6Obz+TIZvuTfy5EkV9GLCCavZ5RhPANaBwDFCG1XA
6yIMoJsMq92q5QLnbAYmmLhDO2ErbitrRFE+mrsJyFk6MLzytDwbGerToQ1lYC3DNzMylkPuYKjN
rfjeTVFw6mqiHYNwuGw0yOahPCdW/6wF/8YoeurjEoUvoBaxz0IQrQDSPtIFJhxTo+8+WtStHQE2
8vGx+xF18ZwhH0o2qchGXADTex6B6DBMZoGJy4fu0a5l/MvM2Invcivf5g288oTzd/rW5YRVt7g9
tggpFAy/nDpd8PvpzngKK/t5SNNVgIbljcGF2PTONS95w1RV3FwSvbFhsDtmNDmiwhYXg7G9ASj3
0elpZ+F/2owc0Bth21+SqTVVZrkj1rID2BTjD5QTxAQEMRbytDaasDUsKYcCz0A7v6/wSMZlxPjJ
3z7HwN5P7jzymbZuTPwCoD4YR4GwHWeTNRInupnfCxilbcMEJSc+TPn5p21WhylENKGHi2vNr93I
LL8hiSZqXofGevSixUaW8MM3ETrnmC4OwvUnPNuy3yp7fPOt/nNuvfe6K45Eyb4WlqvvInckEnH5
bm6dHCUFCO2bqFpn7yIKSH4bnv0Y0QjZhJRz84gqFsvRWkhIDs94eQxTfPeJT0eIY3zjdPEOU8Zr
7troLqJFHYrm52SiY17Ayu3URBCWwUwtFy2Nm/oTsNevFETxSBKdU4wXzyBeGf7jBSowrfna28u2
+SjB3Cck86Jz0OmJPHTa4BQ5jJFwA85UZREZadu4+2aPtsn6I3XAs8V1rD2gzhIXVkhmBmIN0m56
cC4NlD1y/AAtYAgmijs6wNhnOkLWI8BQANY8eBkEITKqEsTDQ3nCov7eLlDB4Jtmm3qyn8PI6wME
jrvJdt7LWicHf0amNcepHZR9G5SZAg8/oB4Ayj1gz4+SnV2QQDMCcKkqBq9NX70qqJOHMaluuGs3
XhwBz2mGkrymwjkYZFttpvlcQ0/i93tGGncj/3sI6vZB1PHnjIQSymEJzUVh1yrHO99niIdbIp2A
KLNT75TJuLhCOzPMIcIRigvU4vWTmRc11n2JoX52r7NAl+nP6ch0glohCvniWzPOO7d4R62Vn0HC
rMuRRlNmMVVOACFaYvwozd4/tM5jVE/6PmKYTeVE3CzPEKTsAMj+e2V6+EGYhzCnyz+SCKJsL4a7
sYPqGFp4j6enRg8vLrf1vQPc0DcjeSynBrInfM96rI5hjabYT9wOgpL9lHTj7yQd5a6QDNjbkDzr
jr1IuxkPMDb0waeNxkZ1NVBmOXiIRh9PJBwya4ve/31sdRQYBVivkWA/z5rhLsbRXWTOeAdMjqI2
RA0LTqhcpi1r/5r2aC5QbyJZbOnEs4UOZYY5sMoQTIhH5I8cPw8WOR2bKM5+Y0vSuxHB2FwXJ9iH
X4hTcWhjYN6oSP/wtduj6PulRny1SJp+E4OAx0GiTbJggPXK4XqxFF99xE4bsanYjvnMrqvhTn2V
fQyajqVux9LdS15kYSvypfh55YPfu+89x7aH+fUa1ebe9aIGXRiUAWWRIYtn4OQwlcWdSkYchYNL
xzJbti3WuWslFFDc9o1AsziYryn2lcvUQCdLQjSs3vKzLKZrO/lnAhYxeZk2DAmwxhiBqc6ZQiCp
MCQcsewaE0k1A/nktx0aZG0zFYyZd0cQKftqbsW+NJaXEQM4TUynvvHKEUc0bCNG/TWJcXzGDcpF
VhEKoZbl7M0RWNiZjqpv1NmOkhFsZWTUL4vu718WmR/FItxbshjNtS2BmXYZoQQW3SkGObuqIvvG
zkzYmBU3kHQ4UvAwl6EQ21V2spK4gPI4RoUCgZJmmQ10z5i87dCjDQ6HBz/2GsM3NgT1VbrlEm2i
utUxw6cmUUdJPwTMLG1+t6Yz/u85y/A76pPX/eprZ7wzQWXfsQJ/4hXfw9KNdoNZmkim+UJI5DdZ
zSO21/al0OHjoGJjL/oa+ziWFGBJlnOXdT7WV3cCh+Nb+q5dvzQ5MjaVMZqaLUBrLVp2y/TC7dQk
lBYIc/uO3GLTg+Q1KtBkNsiU4M8/5kS8n9xkOFdlkuwicj62f4J7XATMm3h0GkKcl0NPLPDWmKpg
TLhv5ObyI2Sxoe+qpyNtZouzIAQLpehdr/9UaNyMSSNd+g/4QQ3Lm46JZmReNL8xOiLlVO6jGvtD
b1fuI5vIsrdz/VXwbiN81UGVMqSWI24Np+ST6JSVB1OKl7uzBg3rL1526FpejA7dJt+XU1cHrWOu
KSbRfTfg9lUIv+7/fIlm9RJ75a4ml8jo+wmTT1Xc//my2MnzmINzo9zFr5u++qkrrgMjQsdnfFc4
58IwZswOgO0Mh7WN4pwm2E24bFlZ3n7h7GEgSHhlnR2z0DCeuLpnVnGNJ/kx4onqDWgndXZzUvdx
JQlLsTDiMWaYd5ymbjVskiahvl98QBJet18E+TrTnO0mOdQ7YzphJ2RuG8VBm8b3hldARsFbsIqv
Q5L/vJzpoGOBE5iJjXDAcx1ICdmNZoDf6mLRoMjxPMNg2PRT993S0bnG1L4d5nFfZ/nM+FIdObG2
oZjzQP2ZuZSgitwEBDUR98xy9hGkDwSeW1NZ3yL8mtsQdIdYc1nWb++UbGI+ZTVAmUfKRIR81lPW
2I/TVDwvUj64LSeY7zSf9RyDre0cNGM/TfBo20F3GLENHCy5vI8UfRo1iWNv4DVHobdtZQvQmZnc
fpkp5z0bIM5cRFfBBbOv60sBu6v05QNczBdUWkMd0xZp9SexcR5kDmJ2BoITLPNVNKBSlv7en6Ah
ONXA0zFUe5vj2ekX1glb6w5XY/fQz/6rst+lKE9DotG5Q28X/rVVPokeC9dbOJ+QaqhodN1gvjfg
KjfTs+Oqd5Ae72ZqvVkSaknT3sll3Ota0hrU09Yzp5M0+H8LSyHuo/ngzpwUdFye6UBqHiZrz5V8
4ILI6kk9c0XP1B+tE7+4ZD5heq2gxqfWF5Dzz9hB5uGa7xZ5i5uyZ6qXKJo5NZb8qXtyG57eFmP9
1iKKdiF0A0tN4qVoaAu5QThzsRCcbaIpjSmYgWctK9y+sq7jWN9kJvXOCtvvtf9eGcojlU7cJsIS
ghEpUZ2JwyzreeuhmiEXpb9KY9+PVtDzPU4D/G2u1+GtC8VTJae96dZMmMLwTOgzjyFGpSSjtLc6
YwpgGl4YwZ3R5lZPZO6SfpkZR2V7NAJiu7iEbaUPQyF/2Mgb6ynqd26aMVTUFlAFKB9GKk4k043n
SNBaII3D3VFVoT/kagZ6cpDXAssAN6aMY6T9pAkkNzRF5221uN/HldCCYbKlHkzuigKVX5cwjh1r
J4j6VeXjPkUktSDhjnrqALRVxFpQvBju9wVR2JrL4L5WzasFDPROaLsNwpYnyCVO2HVxu2F1/KlI
AHztsDSLzN2aPlZYM2Y4G/XiOdL2fd+tYXnci4fyI81jFHc4svuMjdVoO9Rzi0RrEAWiTizKFmhq
zVLeCMwBmt6tpT+ntgafp2oP4j8C8dBp22MWc9OHBA8C3lBB0boVO1QNTwGMybpDk0pI2bsonhOz
nYtN5Te3VgAOqMcUOziLx8FtUNCVDZze1pfiXKgmOXhpS7GssW+im17Dgsvu2A0e6kQCLLrMO8ei
ABMeYShMo2ICpebCR9Tkf3jhHB2dmiBVDOJ72o8IjEB9HquyferC0NngT39oklYFVZR9dd19l74i
k1JeMwaWX4XA44dpJxq/3iNOuSEnPvDrOwefd+oQp+QExRVbOgwmQBmOWQSMqFoIZj7s9bkm3aNi
WmC5mQhcytO+XuOk8LTRmPN+iiiCkgXxbxcZTblnzs8inDhVk+WnyuBbwhm6U0SV7AJlt12Qahrn
mZlNiLfI4NLDQ9pPtzxfiv3U1peoGbkMpPPOblMSm6D4DljUzlI/DlSr9wbXhUkbzaWAWD6IQ6WA
hfS6Yd3mIZkLI2L1lMvlvoEderQWZGXaF8e0r6pgqVMXmeaAeTuL0qtKq1+ZsgLHq/qdrdk6WgH3
oG6ym1plzVqPh4bJ8E7MPMAEQuolmgN3GL6VAtBuFCoOMEie0TR6O6/PEwxw40tkySJQnf1ekAl+
VXl/LRpyy3t+1wgP1r7kQk5rhn56maHb6Qeg4z2ak7KZvKPU4dGordvcmflzHxaf2dgBfJ1x19bm
jGDIzp9nQ053bTd9i8Gjb2gF58cWUcb/5u48luRW2u36RLgBJGxOy3vTjmxOEHQNbxImYZ7+LvBX
KCQNFKGpJhVsnsM21VVpvr332lg/jtmYYWFAjZhJE5x7LyAP23wIgAProCSyR0SQELQDKNSD97mj
XuhbN1TT1gxSfRLcnzBuBY/YpGqiC/PPKEsqEED4LDWb885oa759BSLGqIK9xdz9NIjqGQmXBlve
2JScQn6i9vynYdsUTmUEz21D6GPlI49bUbGdAr+/uU75IcKsfGI7Y2rYXIJhdg8E3WSck7Rw651J
YKzjs7PdTLues7Owc3n23Ig7dBDLK0MRrBrEhpts/tT1eHFS0vS1uR88t7rbzWLbwOBGKGGsjtR8
1hjb6KCulsO1ndrx2knVKcB1cchNYI1NLz6UA2k+oOpvNWBDmuh4g/4qoqv80uo2JgEf+mo+pVi0
+uXVYuCC5dOXO2rrgYM46X6kgbagHPDB1NkAmEbat7sHEVOB1tPBTptkQRmHAGob4r1MFytYKcTB
c3hjqq7R+6zxdiSX5akem+5FaaaGTR62u5imnyYrFjFRsk8xYAdRiFknmP9GLZW/sPTBdgxcQVMu
HPux5oKm8TEw6KWmKC6QEUcf7KqEsAJwyMHqanHRNML62aS62cAKoypmvFtEQh3Tnnd+HKgjDlmx
9vz4T+aI6Mec5thRRtBmJs12BDHAyLbcRNKegknrT69pKvkbqjbY+H3knTNNNSLOVEgHBRg7ZR89
J5Q7sy+7Ddk8RsPsT4GdzrtRg8VK4O3si+xzig37WOLFHjGmsxkbBaJAn+yddj1ID95cOizADJsF
oBeIEo1CJa9ek6k0z26DgUnNwY0oPhv4Iv4k3a1MYTtkQzjvrIB7io7wE4+Eno+HwtmPXgPGOka0
bRN0g3TMudiFxTaN+3pXRwRo3fKkB4OHxL6ZciwOZGSXN2r37hiPKa+cNfOz+MVsqgQKK+XWQ2Vs
feyA6y6om4N0jKvqJu5bP3VZ2Rey2Wd7iod7274kQ/ii0vJH4CX2puk421dsy0VMQxDkJoe4ZNKC
4FWBd4wKNWLhhqNBTeyn3VfTpiKcsjcnTlbSoPnOyg4YjigjsjSCfelYmzCKxte+pGC+jotToMzg
pa3zvxGrw9Hk0EB82+52XpvQb2XEHmxx1eETM7lI9BQ+1F8pppsXjvN00uKYWnu1RAbEJtoH43TC
73Ko2/EYc4s517ixb10usz2LXUUAJv/paSoKYjdy3iJidmZD83iHLWtNowSzaYLV56I0ySTO/ALy
8SJdPNbEjn8PHpKJ0SEEKdK8E8s82caaSVOXGGdD4LdjhzJusZ4YK1J+XdiJ+arf+aFplqhXHWmP
1Sx9a98HHIGL9uHUSfvZ8aUC1AamtKSrvAGn2agirKCG7F6zIqKfONyPgd/enXa8wBlnOuQqufUS
IOodUyrejO9cjiq9/2kqBn6RMw0XU6ura5kb1yP+3GvvT0hJ14o4qdpgRh+ObjYiqzpqZaJ2MEXp
7EsLVBRUxSbz/PzORn3Jc3kooX/sc40ogds1uhX6byuK9j1yoRRjCbrManZ3FGfieTT+BM6cXCuC
YOYAC3n06D/y9gWb0MUyKwLCeaOevXT+jA3RgN4aFNhj0I2StvA1GUqyLqmZvhGhQ0h64dxD5ZUN
zUxEsLC1/dqQkeraEWtcjiPNNqPuoItvkbTPvD42Xtqk+6GccdSHdDmTwDC2pVmeuj6otwzIjCPD
ShbPXvsnVZB9Cbn8eRVQ1Kht2cFDbq99aYtzeihnn59UBPuxmSBKgcbc8MYMVUH7btbByu2oQzKr
c1rpZEe6KMymHqZg0F0oz8zPLb/uB3F7IFbpeKZrKtg7HED22Gx3SQEwARjpN5vr3aruygzJ3CQR
HrJvhRmmMGX+aENtvzfMDjlGqa8kKxCtAzsj8UmFLHFFcOP47kciHZy42t9J6+hdD00b06ixd0Jz
IcnQCNt7xMuNsUTtcAYQv84yJxXaWzNFA9sK5O3RxRRKQQgSV7pu2OV5ZV3cbviVhtYfUIwt2BKi
CC21Hrrp2EXIGNGqZh+Nnk4CAeysrVxKrWNEH7UATgbUSy5OxjEp3H2dFt6LqsyPoI6yexZCwDqG
+D/3IAVf8ll0F0GTVTqF1cVrBkVSfw42rSVmkqvEoaTpEOgipfvAWmzf4IfhJ2QcYNGDtguqUL+M
KaH1aSAdJAdQxQ0m6hL479aNoTMNBLa4FWTWi1oejIwAhVEk7B3Lh4hk4s5LZguNnQhbGJG6bWlJ
2Macdq7xDBy/LYbX9jD3LTO4ILNerUULgig//+fvegE0bpqcbIP+z3fr2eNbliXlwxymI40u45vj
psYRuzANrZs8svU32wWHR7qCl9xc628WdUH7cea7/vdfi8VSEzQVh6TEW0j8iThEUr7CoU2/Wu5x
rTK/OUOBC2QZjkK4eAKkSqcl+ECgzJ5y54l3gpuDk7KyVQcbI+tr2ipWWnM+/5P7/3+161nu/7Ui
5UqZeJUnP//XipR//+Q/Vj3LkljtHCFxxwWm5zn/syIl8P8L35znep7vC5x6ki9TVs1Sg+KK/+JT
CGxrgc0/dB28PO1/GlIc679cz6c5D+8friMfT9b/Q0EKucr/3Tbl+9SzLF/fD3zTEpyC/g/bUFP2
lEkkYXFNK2deq6EOtxXGd6uM1bsd+7u8Nes/JGFhsjXzUfiZdVeS7oKQNzwK2JdIYLNYiWV/9mO9
UfhYfmP8LNddmfR0j6QGlR36PAYLI6ytu5+VAbSXWsW25ajnOdOmySsDxId0thZ5tE1qt/o+e8lz
coiChKBxQIhylTA6I79Fxvjil0ptBW74HQtf9cAL8ezqlqrUflaXxq6dFycRKIqF81Z4uUkPLpZq
jc5KhwlTbn/O96R07Z1g0LttQ94PAkbzNFIM4znJq6Jnzwj8dF8nZNqoRFsLRxmw1BhYE6J6lvRz
jconqL08JAPOB5KkFokvkg+T69x07oanYED+NoxkfjGM8Qb/2DjrCYqSEphmeabbB7tB+/j3J0Nk
FxsC8yX2He7BXfgZGaJ5DBAudmxKHnbzUu/aSYt1F5rzs8wDd5/ivC7L8edYNN0rIOCNswQHOjX+
9QPvl2frkqnkkLwwqnWfxNvzOk9e/v0N7rwEcgLXg6GgqQau1WhNr5w07WeH3b9RCjyrWmh2aUxb
CmjFjRsn8il9eCohHse96ETwnNiArnY03eIsP4U0QG5rLmLrCMQExF0rXhuaw4fLgbVziaEb/tPQ
hX1xGnkPdVXtWq7qG2UP3hMopnXIIhwN7fJhmpFYLpQ3gJ5mREv7MnpoHfegNPimCnf2V+4iPdnL
Q+Tyc7hzSZJhrpwr6ywj4TwA6j4Y/om6CRtZ5xK2pn2VtbKvcWSmO8b2oCppe7yq5cFv8q3rpRAz
uMuvWllnV14JVGf1GEJV6fdXtxz7678/kSjgZwwse/Pvw9lXD6Z+8THx5tfaJ1mRtDW4KGEd6hH+
ZGc9SPyqD9rFhztQqV8ugU5DXrFFD/tkril3nbyWpyfatapvbt2/kLQtq73VasDyqpdkJubLEup/
hm1PoE8WoC2WekBUpzdRT+1ZgZVcWRjw7lrqSxo57p0qEwaqpnMLgpG3D607RnBNMyG21YSJIg7S
gIIvnxlqs9RaTF6wxf6xTssoOclscM7MdTqkgDrkPpzWeh8BYeOcmvm8z5LoMUTkUJMCeQi5jmtT
bvywc7q86RSDQzrUxTaUGs0SO9699fGeNJKppFnml9hrcA9wA4ovxgHy8HEaJ3mY8jCDg9JkvIHN
//HQAm2KEptWJDd+DrClboXNSiSgVXqzbSK0QhPQc+0XR2/5I7FrYEG/EmfOdl4UDVB7eQDBucU0
15xCKFrrwmYImWXgh01x6/MAMrE3JDtsDdVVZouNHiMzMhv/YRxoiSlRNdAzMec2yiPyGnlXqU3v
+u/DrPDUUeTqvdbkkw0j+D2QiutjZ7xDu2If1f4bJwL/yiske7NsZi1pPgS7rgt9ShfoLfOUb5+s
hAYWN4vxVOARPALumCtbErMcPmInQCQNhiOtp4y0/ByMiB3DLhtsxWCCoIY5AumN6kmfKdfR586q
voognjm/2dXWMnIuW93UnDtbNhs7h4kxUc9TNBh/QiIwmN0kc/fJ29Ud8lsok0udBcnFGfP0kjid
h1hETWZiteW1VuYpqhbOmwN7Q8WZf4HT90MKT++Zk6CAI+Nvc15jV7q3xZWJQ33trA3i7YwROKaR
jqHyQIiOMGAKujisj00sp+1si4OIuhpbV2y/WSxBnk2OPiitfRQE/aEedP4tR9VYcdMgYpC2l2oq
s29Th6XK3bWc/AArqmLNrGxnaZHdg9m+OTNrZt75eoexqb3EBT0Bbj9lHzQLbXuR0ZxjjdGKMtsa
mWlpbLQzFEW8LfXl38MovIDxk4sgmFdnmlOe3WCVG6K6z0Aw8ln1i0zX8Rr7zwN+oZ4UiP4Y5uzZ
1/UjsXP/VHnkqtNRvnTNMbFr4y3u5K524ub57yM5gnVKC33VDsTSRMZkgT1GsbbRxCd8xf2maNzu
KGR/7KfolHaLeaIHSoTNL/toloafjtDj2e3MjzmIk7tDi2UpAWjMkfuAL/tpmQSPhLH20ZmZ0tTl
mZGAQbpXfSYIt7QTsbENvFVoJw/8s6m73y7AiRfOf8B/bS87VbigXiRhPZ5E8z1kun2oa1gOHlIz
W/BiFawo9ZgIPdWjrR5laN3qTNX0agzZ1q7MiXITJ6VKx962sodAVTpfncKNOUp0LhEZy12KRtkY
j+pVJBKiSmR9CokdPhmNE3v4iLmEN4nM0/YNhYDsGXfKYnQ+J4GDZ57SW2YK4yyI5zn5DGzEbuSZ
54n6ZKs4EqQK9qz+/nku6oMWHHNCKT6mehgvzewDYvXT4Npzby60yXkkiEFuCtR87Q5/ZBmWNydJ
X8feoCGSE9RzbjAHZ7bJDFWm8jATsAQt8FZk7inq3fQCgSxdybhOqfO13Z2d6/KZuO68Q7yFotrJ
IFqj1+Oxxsgx2N2vviONXonuLtM4wXugF2Oa4FtaHgxD/RJu52yJ/dwG8UaxHh4BgX2DbjNICo35
MTJq2YVGvi/YwDdJmYyfeJcZ9TbJxgMksUWdX8UO7TpiyeXlaT6fC1Nc5Sz7fYBaf+pT39lhv/sc
SlfdclCs8GeLhNVppIKd2mHvu6twVwBs24nBBQto8XtsDPmW5F1w4arBUmQ/yzbdlFpW33ENWhta
dGwWyucw4HTpHYqUqloVN0m43GxCTjuu/yatMdiKSazFpOMdx2f9zNwQ66EGoOfPGJgGIAoLhNeV
2aap4XJZAwntMIQA0ruakXnEaGRoBl6tlPetIvBCLI11g2KW1ze0h2xFrwCpO+VXEGEnUH0SVojm
mJX6SX6IldyEtnVGlw+At1m7oWW953YYkVtqW6YqEJVtE3UoncjpMe1+RYyaCiiU1kxxWkwn8Xp0
c5qPp5TKUgo1TW/2Vh6NS99bv90oAzekrIlQDS62cY5qWZxs0ZAN8DaxWBzzct3WU3qPfXxJ7QLU
I2fQH4a2i25RDnor4Iax3Bf7s9bzZ+fTHmSXxZVeEcw3fSy25HLyd1im36spgHOAugSLOcYPn9kg
Pv2eCLhZKGw1qX+ulwfQ9yA5xC+rAHHjRS0Y1nYQP2bP2k52eLIyXBkVp5QDXeGUiVjT/KBpwqW9
c9JAgAbQMcmY4phcxp0ke87IutYelHR+qUO2OAPYomIyxXIG18XX8rPAfMo7caDMFUV48l+MCrjh
OE/y6mvr1Yvn6thNIEGMLG0uwG2oH2tBA3UMEXRH0VTf0i5tJInxBHr4h3zJXgeE3SuZmbtYgjOK
0/kOIR7ZEPM3LxMC8l6cYpcIsNTi4a739Eswqi/ogW8FwCVKdV5sPf70NQhxr0+tt6ZfiOIO9Xx+
OTMXzuKnTPvsnFe1+GbM4y4M6vmq3O4dxHby7Ob6NQiJc0c4s464cqLrMLc0W+fTKTxJUZ75fNPT
6HEMTkQkDgWFrmdznj5ryOdrSyR0qNUFCeF2zk6M1eJtEQTxJioG8rqcO6493btNXUDRo4bhj7Vj
DmP+GUHgQJqv8HMY5aVdHprU7zaS+w7Ku6qvuZt8M2cwmTz9dNOl7dUmBwZKMonXE0vvecDL3VpM
e1l4PycVfYM84r3UmC5XvZ2eOmPQ31QB9KemZCgAOU/vKjexJkmbD69Lto4wjxS0R5xkOc+XnXem
rK96OMx+kyk/M+BIth0HgnPqxMeqLaLjyNNUM98/ZXOMNTxpKiqA8GAKs0Fe0/L078Gwkw92knKP
XaK+zBTCHJomuMdUjQAUlfkuicbknFGuuxg38dcuH6rQ4UWph2Xia6Krixai+rJCIvxppr6nqnGD
bQedZZUBebbR2k9mEZ8804gulo70o8I1yiEQqqrfwi4LNWQaxxwvoYONc65xvnE/OUa+9ddOhvkv
3jbbDLqTMbFphOje6VDsQqcwnwQ1w7VFUeROUOTgdfGpNhtxw+XVM+Aq2MXNP37UODuvQWy1fC85
eEyRV5NXqEMsZLvJlGe9g4OM7eRYlPk7EqYmH6D8rUlNTBV70TY1zJcsDZ8yhs2FIcSCUUhRRg5s
a6sHvSPDYZ/jsXjv8WXvWyN+iLowz3HmOafeo+Oe4Lq3ntBaMDBaxSpV8KBU63fncEKDwGgN1FqR
rZ9sABM0+xZGKF9zBO5Nkozc0x2qLDJreCWA8TXDJdq7JQIIE2WmbsY8P/LcKZDrSrZWNVDK0M2n
ZjYpD11MXnCQTjY5hP88JESuT21tv0/YU3cYCQj8gzD1h2YEclC45qlbLE/QteGOES7e9dDh2bqL
s5Z4u6z+w2Km8olv3V9h1KEPpKW/gK4wEjTTqW4AeA6duWORXGWpe24NK763efzIUjZPxImReyZG
k5ThKKbT2MgmnsLOOYcYi2fS+8r/lZK1oYGU3zJ9LWcJ7nUFSmA8GzgQtslIhTwB7LphTlkVZkbE
rWY6Mk/xsSmm7yxILNZj51waujNXhVnHZ3KUH5PkIgnNHoE+jYkL2Do4IyFE/iwBq0Ytbn3cuTmD
U3rWQG2qdt4Zvbqa3uLRTDgp08UO1bPxC3aflprW3ip+eEUDsESOr0zR86MWjX2lFS1cm7yV42EY
P2v1hqF5+u5SuQkF1t2VGvawIqP+Ug/pTZvDnzlxsZQKU55h2KGGJz5eAHbBbWpzyMbc3Bbla8km
+gKr5FtlmhyxpU+knk7UHtM+OJUp4EQhIf/KaEb9o8dUT98ce9qNuUsfQJCWO7EM1CFXFw8sm7sg
ArWs+2R+GIw3V2XsDW90Y2U7w+LY1jlfCbUNF1MMXwoW1DxaHMBC9DUlAozvtXmFUu9syoF5btV8
GD5pDyexuUTgX7hV2QFtF9WwKATFRZH5HIIqOI159PvfRwKv+TYUxMQCbY/3oIFRkUjn2ma81Fjf
2n1BBP9KPv8zrpk+Q56l9D2l7qAdix0uarRXp8P0bRF1cf1QX8sxv4z0s9/9kjFtNKoXFxlU+dK9
dVOYnqcq5NiYoCnmACMaeiQuXMfoFmJQTmYDM18wVuOPooi/L/WdKf5gO6K7vPQoXy3pTXLoOzoG
CLtUiBxgZM3nHj4aAQhsA2iAue2qq9dCV0CzInwnOn2GBUfVh0s9BdDziBId3rDm1EEhXh7gbaxT
MlAHRak5wMhO3Uwf8bpT9XS1x6g/Sq9/QsL5jdRfcM41OvpDwczgSDav2p8Zo4w7r6hxUVq0B/Wt
vNkRaf3WoLgNQWnyqnMHouMoBtu/uONNaVbgRjFNa0eUVwi76dlcquXNePS5slMcwJhsSxlPBLHV
u1DKO9zrDF8+lZHvucV+p1AJA9eeHloM33ISbdR8Au1iSudRUsnlxsfosJWdjwWSyd5iS48J0G51
2rmHRNZvno2BQwEnB3VI3Mj27fiSUsGMbTL9zDK8ZYC/KaIidblOg9B7k5LomAN9uanafRQ1+xpc
2UtjRMW9XBji3muks+6jCgC0YYV3jxLVORDZlxc79tbEXo4PPoF7cdRZQicZ3mFd0H9BUSKndkpL
XJrEwg7D6CRrtISg7bcFrajV2MI5JFa29IXFHDng1VPbRcXvVrGSraYmtq9lkg7UfkDR18qoN7Pf
Jcexz09QNnPVuwfiMRjBSnngAGlAoJ0cWozwAtcmnM0w++ir4dGZbrKbhumDtfZ3RyXSKjFCKlC4
iYZukIMGKX6hN1MrwquSHrMoeqGLYR9ylIBw5pCoWCaxGMb3NbnErZmSfHNneTGlpm7CZfmu3Wc5
uM3Bm+IXcoLZGgCoy7DBM0iz9XSXYutwI+M4YtXoRxbCeQr+4uZxb3bW/uR/yJyG3ggpKmDMLhh+
F6OPXXvWcR7MkxgZ6sYxo7c+87ojOI0nrgFstuNcvaWiey3Uhyly6/cYkmal4ppcc165Rz36v+nv
zXhxVWzlsn5JZDMcR6fbYqFsriU+SmNwrp62SrwP4U892MM+ZfC/gkvkUd6Yl+eB2ZdX05DXQdvu
2NfX5SiMy8wcOYpi4udLltVBhpfR9E3RwUUJlAqLV2wvFIlwIExD8Rjyjt5B3YPMUx8TeuTGSimd
ofdkZ9UL1SFox3U9OS3uZuOr0dG+6v3sNXL38+DrM1zB/FwVZ0CdzSleHkI5fVZjlONIkNlZq3w7
WEF3yGWkj31JvNOR0dWRIYB+Nww3CVUOXJT5hVMSDO+qT7LzEADTcsKI0gmGgWe85kcIbtYhnjxa
EkhyQdYwvEtCmxlpnvQQ9d1+YnoB/m4Qa7d3IHW7kgtVO0wc+TueIuzdbtG1Z7/Qe5y20OMsTQ+X
cbOsfP5hjBDaB7M+5FPnHP2gOzuZaOEINM1pntEj26A+jbWfXOa+SLnW4oVT9CZByzUAOXIAjaBd
9ZbtbiZ00QWlRYvqKxQP4hoYotjGLOgooxef1dAmTAmTrZIgD928+inqCgC9Mo+ObjAxduaSDKNw
k9puEEY0EqyrjIbRLEZSdXrnltUYtYLcomZJeA6YGPuXAN+2o1TvZ56aBDTNnkhBz87VgZdNbQ2Z
R4jonEepw3gD0SRJHlXj7YOM2vi58JkSm/S6jk2O3b4S+9BBfmlizziaI1ikBj9HQVzYStt1hU3w
3s+AuNL0RqzmSVPihY1jmWeOpzmIwOjm/Tc7SVl/7HmivJsZA3MKY1W1NmSv9K3u+/Y9l9OPCieK
N4zmNaFAZqVc606mkdiK1fsXv6zh4de9e2Tx2Cm0iJTTxVHDPFz5fjru/KI55eTIiPm430m7ED+H
ibySC4xtVt2PioblLdUpfQuMJY4NDsZfwWx8MIpzd0AV18o3oj0MdmcFQ7DDA0fCKuH2u/UaLVYB
lXznRjsxV0BjYrkKg5NjEv6xE6o9586k/AzMm8zP1Je6e1hm7n3IusvgRFBm3PSQcThbt4Art82E
TkHsY8c4QWwcBJoV3UsrLfrv2lMuMYfRWaZe00phVHJc91IDbvVsK7qVycwX462zDaNquECEmbkI
m8EhaqrPArl3Fduef23on6gbwZ5VZmdgZWjxMbmRGu4naxDavj0+umlq2DP9aaMCDfjB68SxGZoX
T0U0s6qMANHYyL0b/OzDyMdenzGQajvOs8RHN4bpk/FRzY6rPiBfl07SSnPFGNiWcy5NcdScein5
d86SqbGyzTDFW9hTAU5hmgToxnDhQvI+MB2kbf/empPcedZCexnB9eA8D5HJrm4IPL1d9qMyHNkX
oSuZc6k4+mDgLBzWC3wD66iAAVf1W4oy747X3CUXjUEXbDIR8yYjVOjP+ccsuED3pvWXpIR3GCAr
rNoA9iCmHRq5MmXx3XQ4S9j08SMenFZ81Msvt0/5YXsSY5Liwh0rPTVFHucGIxBcehj90rX5QMCH
wwPycpv33pv9MOwqfYxTD4o0Nx6Z5f6mDG8L0MI9jmX9ZRmMk3JZ67XnqZ6pYUEONCqnU8Y3CkSM
JmLR/kpIHK7McakglnQImDLldGhwwo4AecZqYZ7bB9OR/S4r6onz1z6IyGtxCsooiGdq5JXP9EMB
H6b1iABdJW1InM7SZB2hWGlmXzL+bhXDCQowjPECRzomqKfR1fpQ0FW+8vBjnih3WQmXl7ZdZ2/C
Uz9h7UWcW+YDF3O980y+NzvICUVgLybMwiwubM7U0QkuyahR+P86GGd+ufSoFx4gp+CXMatNn3jf
kSa/ZtXPr/F8c0VMlHfET8zxi3AcBagnV4PlVe7HUBjv0iOcXgoa6hsaSnibXMk2P6sk9w9e9QUW
pAcHJ6Ztupy4Cpgrw3KCttnRuL/lb5JwPoQ679dyLzKtyrhGwvmDwcA45CA4bSlsmLnuB+umeQwW
01gQ1VtRcTIrXOJ7AZJqqnz1HlNVzjhlXQZWcavG8E+YmTjYZUKzQAJuUxJ6S0sjuI/BO4Ck+WDV
5T63mJ3LTIMJ82E+MI+El5R4aIsJ9Tgm+mLH0Xk9xO53lcrfPjylp1F8xzeX4U956FDLM+SJcuMU
3sUvjIXsVf0Ne6FOScCIOyUAZRfN3TWD8UxiezlO4nEWhQ8Yov8uqnBns+ttm4R6XUaB6T7hJI+f
xh9WaR3pve7IWAShBrLfJxS+5sK+6FLBxLDEjows1owOsAhu5YAU0pAtJDyUdVB0fL4Mnn8bZmQX
IOz1Rd4cujB71TMjj2nkBlrdCPuDiA6Fx4/Iws653G4xjZlxeeAa367dIYRznnMQKUSw9nuOR1zK
7LXL+oh1Jd4GUlJ5h4/KbHH7xSlDyFqY3EBKhkAQf5reQ1q1fOKRS/DGh5TM9GsPssLYFxWU5CLl
JGoVo/5kwzC4jvPVlWld26X4EJbHKi7CjyKk0Iv1NWW0v2sNaaMooz5ZPk4BuyoJcXXzpzUWNMin
QvEDNaB6qz7b2yJ7oTOUw5WbfXSGdcw8IU5RWBYHy+9BP0/jtjKwcGNsoEuzMNy1adH/0JXBpQ34
xVODh/LQ3GFyABBfflgFl7+t8u80pAJadxcH4qzX9LRtxgJjGJZ2pPHKa7GIUeBhcS88DQPVKmWV
iI3PRH+t3fro4Xy6AZ+5eQCjd7FbQdBHKDmlzANwV6R/g4aq8srouZHqN7KpOSOb4SUJ3S+aeNJx
UI8hjNfIoTZG/gp50vOJ+yBacaxP/7aLYGogKQw5EhcpAmZnaCA8KSZGBc3W4qja4/l0brWC30EF
9YASzNNqccBGRGGAJUogZX/mDGdxO/pY9zu+TFThuR68kT4YbtJixKPY+73YIsUbG9npt3gegF7g
wGpBxfBr7rekoS8kbU9TGARH17wx42CgNfHPJbEAXPrylDhUnQdkKRmwBRVGSebMkDzXcbMo7q11
G2fn5ru5epKsfJWlIbaOR7S1wkS8H0fXpww3pX4AgD97bftsFDdXm7HKuiC0crCH5HfRmT7APEZc
ht8DDB/Ft9Ce9TYOaOKrQOGs0sYZQMLnepv66WH2oBgPrXHmXWnewsrZ+JEf3Mso+NGPBcAHVR6p
cnqgHVQr7ulq307uqYgb826499IcQeiOJGkACtPGSgnl3SsndcQN/adzE7GPE7KZmhHvDUIRBDcz
e9TLRw4pYsSv19i1GAkYQ3vBvI8CxzyyzNoQchaKNSH8dmt0gtFbYJZP6A7VxijlZ58w+5NlZL6G
pA7WGDcpbW/L7xwO+xsyME1ykmki14HxYvWcAVpB/WFm4EOjLq797TQ/3DhHp3IgXI5iKO5OAusO
eHRmGPNvKoqoRgLrZpR9jS+zkk/2BAAeEeE5v2I7oIU6HqnrMUbmMkJ+H4NhZ5HMfdZwcua2sE7/
HqJCWycz/N1kpsWJsBanJv0eN9o4NppmR86IX5GN/AFFr3ENvcrdwN6rcorOTVMgaoMVctjbVp7x
ZXAEOVDd2G4zRZaGnPNdJQ/QNeQumUyVE2aWrwxlhnmVI09UpVNf3zUkAWN+24FLryWgVhvPdWXQ
TzVKxA7RXeuSviFIZ81Gs7z01PeQmDN+uCJ4EBOaN0ba2CAKYbL7DQipjGJYX5XJzrf0TwdrzkWm
/tVMNUY92yDF1N9p+KNYg0V97Sn16bb4o4WdHBoCHDXkcwjr3z0toJoS0woWNDQuYZCwHfoSkhMU
TeGdbWFbWw1BZO1mrT6khj6ojriPEqZzDYmeoQDRgWdiMngU9kdcgOag+SB8axn5FvjlYUMCcZ27
iyo091s/6K9TghsqNq21qZr85sRM0UC+QiGNrU8neWmYn62F6hlVtmheo936K69wnW8SyKQ05kva
4XJpJ1Zy1u9LlrY/1TSb69yIEnL3pXcZy/T3CB7VaxvWCVylpzZ0IYg2CBsIic6hilBCWgomtr7l
gYcEMHpIIr4PnHBoof9N0nk1t42kUfQXoaqRgVfmLJKSbEkvKMv2IMfuRvr1e+B9UY1nZy2JBLu/
cO+5mevdUzQBqwnb/JhUwyvVkN4MZfyhzcra+Vpk91Zp+Kru3bMjUgUQTM4OM3ubkJtdzib3XQTd
apAwjgCwu/tJePlH61fvYckIGA8tTX1g2ud5TKaN26J+raFjHWcQNB15nJ9e6ZB63Ee8fhj/14iI
3YfNfPxcO8N740K7r3ygLxN2g8fM7hNy0FAcncB8A4ooWdlm+PmoRDYt1nuwSf0vl5jJozW11i2U
ZJbFUEMH07zNRGFmMvSPkpjJ1kiKQ1TqeUEjVDij+uKcFbhmaxiMtWE4F3T85VpjYNk4y/+oPSQL
UxDz44/oxeAJ7FSTfWNXaB9shtEWPqwee/EUZu6KCVdG3Yn8IhnAxpoZGWhoc6GC0Kfny4ygt81H
nM3OvmticeliNV9MkhCSJmmv44DRlKJwW+Gyp1TxkxdbsmBsq3nCGEPfz8DNv1TTN46Rf8u8Cpck
HBQXZROpd3szYqpalPonZFH3UpgNMQZIBbt0kHv6jIzs8vTIRwDZbRuDqZbxoQYVmCLt/7AzHh3S
k8isbpIrL6y570ZWUsDZJQwf4TJ7jwBm1lm+bwz8+Gi2JBMtgmCN1HzzFZmgJso/w9ulDuzcUtZH
iWt+I3w97WLshOcRe35YqxEaMH4QBnanEElTZ0bJDyXnH8IHaUDK0fwuEgY63UwAYtal196kS1Si
IIA1ZD7fSz4j6OqP+GgJsOoz5LWxKg9sj7sHZsI49O/QNBqabAtaDc9XLUzeR+2c1TAnbE0p3sC0
IC4LjTceRzLZEdRnZel+GQhyLTkXP8q9LXh2fbbIAJOOSO+Na8pwAV1Ag7/Hha8tejKFvYQdMjlO
wbFw8AQYUfCjnAfIyi2ufwtA3rClw2DaoSCmZE4DW1pN9pU8gf2kxaPVxGEAFEFCOA33DoHW0avl
iWCF9tm4BeULVrVBtM0e053rTQcdrF1F0nJRo1fLNeel5RfuS9jpadMs+XoY1MeXYWaWGrhMOP/9
0Uvj3MM7j71hlidA9Ob+//P3ZQhfdkl9kqH1ZreMNfJAckF24zHMQawPCEJQIWXPkRHyGjnWSMQD
1piasG0Cs6Pg0MbZEZzCcAB/9I2U3Dia0XT8Ny/6/5dcZxdV0JhbVbafas1WmNnvTVkOO8fMP5K8
uNMSS68WWC1T4UXgxnGSOczqLzoDbSgNy70H0VSCFYbFk2aVeyQcJltR1X8JwOzvyGY7t/8cmXr+
J6v9PJV/ZW6jS7BVznxK7xD2X4skGX5hL9Ue25O6abJ3E3Mz1l4bu5ck3SvvemgTnZJLZtGTdD8i
RybfvPsEX2zMOg03skpjUoaLi5eAlA+tIHkxsrVb6mkbD216Ez1RtL4x/Qp8kxXafB6qgPgiFx9F
TYYZC8txNZHdgbChcWxMT4V7kMmVfJdui+DmiXBUc0h1sMXQaZj5LH4mQZAh3HO9LQvS4TBVmNJF
DANDUNI5ZYdxngT3gzD7amc0frcvLQgBZCtCAonan+mE8S41TWrp1i22YNLLLzbHF0am8jUzXvKk
984QPELudEMgqKJltSANltCOHxKp/ZUtRYqnyA0JrMAukqWspfA6j3ttcpPCu6tvccPbN7aG+Jql
D81b5dPLmIIhG7pbxim28vMo/1pQ62g2goKwmhRMlUrMo9Pl4cEaSOFM8c4xeXJfGOiQfuuicnFn
fYtcB7tE3330VOyHNlJ6Fwllfon2D+RjiBVG+SqbIDillf72uvIrkDL4RXjd1gZGRkR1qfZtY0zH
anHk4CG69iQMv/cJSodpmY7xPqKzMs6e7WYnnVzRmVhrnV5Jhw+ujN8BNE9QNf32P8oOItPGQbAv
vFvazDHVJeGXW3xlLj2ZcprfqudsmxbGTYaj75oxQxnJTaLFK/tHpjNvK0z5h/2zx3A44v+jIaNX
XaoPjg5eWKjvYzfgKLBvGAG9i5xbca0UBndggnqX1fN4mQRWRWarlJpZjnt9sDCxmdNfHJbWfTZ/
daOp742bRhAQBNz7PiBPm6z53CTw2QTQc/Al2Zr//hgWdnhAPMgHJYR6WKMYwUPEN6vUkWkZah7v
GJBtDvMF8B/jWHs7Dio7RIHzQyZsZPO8Dlfhe5MFFplE3muOrPTostEjH836QNi7Cw1/vmLY1VtF
UQvgIgBxmlMXjr3lvTJ/RWHKnnU38rFXDmvwKv5dSbqvQcBaqHiMi8YvduwHAcqx/jW10a598y3y
/eEp/ZAoDpG0tBMzQ5eOFGsVjhDGSkawQwcCTQPqPOJ4I+8IUZTqQHvnKeSwlsSLUJC3F7PoJibF
5Ew3BRbvuPqyOH/2/FDyyFjh0HkhrJZoLq8uVZT2QQtGUuHALn41jm7It9TERA7NKgVLesXlC3/B
Iqey516uGKAfwYWPcdeu8r4qwZYCB8y4Uwa7TrZ1UE1IbctNqBUO1wElfz7cAuleE8qLs6Xkb5F5
F6HJwDNRDi/+/nCTMMxfA/r4HkbJq2G5BilEG4FG8o6co8B7b6THyMjXVtYoqskqRdVIMISYvPGZ
IkXuIv+LZLL3OEmsB6Y71jsGh3pk0urXJdz6FpH9nGf+d2BSXjM2pj7PkNB3hJtNMGEuqUVPkjO4
J8fZ23ImiQ1a3+oQNuVPk5THYBTtDcP/ZqBCBENQXsHMHRk6oDg1I64+DJZ3xfeHouJO2wKBwV2l
gXWaXXVPDau5EnpHCU+W0py06Cyt4iGWUo5MUAutRxHseO1oYaoYQeeU0CYGxHMafbYpl/dDzO5+
gApx4D1G/KgjYvZoTVYDcpMdn81w7+VcoiV/Y9yjKZ9LUR3hBB96P5pPTc3WNlO0ZYv7fsPy/2Uq
eQGVqfR5zgAWV/JWi+BP3vNvhx7ozVi0CpXCOK54K8EMdqTVofdcx37kH5CAH7QOfwAgtFeunFHA
LlL31Ip+BiUoj9Zzx5XJHoMcA6DngYcuOMn0W5hKtZ/pOyt4Ne+qhHUYRk66N9gUb1TcD7t2GaYF
cwZFAeoBO9pKc/obIqn3BtuOsPWI9jKQvCLT+dcjcrjo9LgMGcAIXBXujZj+BmASsx1ewvZniGTb
llp+BUTzLOg2cUBq+Jnm0wdyerbcmYFDeYKc6RVEEEXCPKEvqnY5585hGb8Prryn4/jHT/RnaCXR
MQ3hu7JfPpnsiWKHpZ0sX5DFewewid8uLckz7Eg5ADe4yA3q7b/fNhzQQDUS4hnfg/RNWUf3DO1R
OJjTfR4x46mKHdjouwnXrrOFbOm/h32Jq6z8SouqZhlJSJvp4HDL2uQ5YTlbzSn7TKYu/k6E3d8M
rtjOkQeLhcstJSXcnOLtnJkPz/B4NcJr1LbtK9F61QWbfb7ipPxsjV4+kGdlW1cWYl/E1c7U8/he
ZNDj2PKiphzPNZa8N0OALfS7b8Ti0AdMZnRayng/1LK/8BRv3Lz8Kpkl/IqXci534pXQkXkCYhis
kQV91tTs35mGQRG6U/qsUZeRlpCcK3+ZF1OOUf0FLMI7trklhQ6qFKve1V6ycgziy4OQbVgYNafY
9TifekpQvzGHza+ENR6xp1py1iuMh82sWHeHiio78Ih8aqdtoyN68aS44zhgp5BwDUTFEg8w+/qO
EI+qoiJDkSUb2CggmwNLC3PRL2cjUL6yhbqTNcfawHNYdy0GobGdrpFT/Omow9dmUvjovqRzRPck
V8wnCIok6YxqrTnVrvfbWOw6nGE9sAiPWJFoG4waXXhZL4GZFd0oo8XWfh15n67I0+ML3TqhPKTJ
CMlyaVAFzDH1009Isvd7xqW5E23ZLRCMhaqdORemAb4kWYtsxJvY8GdIIGS+bHzyDie1mdsvQ7FG
QC5PUWo/8sm5gsXFr+rJWp/S1vpVmJ+iSOIXq2DDpX1Q5oR2A8JGf72pYB8z/Fj4zSOe4wnjR/df
GqTyzZ1sYxfJyVjnJUiTZhAfvehf42AglYc2oN6YrslVkvC4QV7BElpNX62Ls32yy+vc2M0ZT2d7
xiZuxAhAMHmeTUBN7FKsEBkET1kLdmLXdzagaCAD+NATUCS1++nV2ECmaj6MrhuumkWd4hqkn6Qh
4Q1+eWuyCBTVaq4888L7+z46Q7BnEnq0VGKdhF13N27gnUnFiI8sTCnq+BACEMAaMMfyJS6rfeWo
b5JVySqqQC/102w8dEqIY4m9KsPetLKI1ORQDYYzSLaWYdZ1JqTaBVmy9TPPIdqESPMkncrtaGGS
AeBJpLQJ23vQDKaoorJjY0Nh//clq2i4YpLdAuWif8a/GZqnJDPMPQHs1GPg7Lw8gzCKXPBQdOri
k/i9zxf+VR8m/UWM3arq/OTaIk/pEgBxHXlDhWtf2J/6q1BZ7a6XjEFlA/aiKHnoxzx1N2OkrOfg
e78hapzNyayPXmn6qImxEofmtAMtBAtz+UlprEDmkUGbbBISqy6WfhUZITEdlzXKekXdjqohDmbN
60GUV4MQ1p2d4bVnd7SioZ/pr0h/VyMP8YCdLZhMDnkVJWRMLoGFJARWW4uiGq1Sxr7R7QFDEc/V
E4JcS5b33mugMRo3iA/YKKrTSEj8P3K3q4VmZFQgK8K2sooWJ5Jrd+o4wKIalOdvEaMEKyJHkUBY
7neAgGzVyDbfsUBiu+Hh2S6l+XTz7OAzercd/m1FSMp1JOQ7Cxa5uBowaIXhbUb2g7faB3HhVAsU
4luHqfcj8rDiD+NECEDUXSq2M2vlx+m5asMz+WgJjy2elcEt3w0U60vpt+TnMkk2JuiWMcqy0+Qi
OCEKCBhlbtTUIGIL3Ea9Frwd3JIvRDI9luTunS3Uc0I/dzOMfp/JAOWf8FPC4Jv+zH1AUNjYz7sY
gQxzQ4+sdX73zBZIlIbwFKBef6m68i3uhDoy25C30RIIa8lsgOOhBhbkUJhWQTxPJ3YE8Asa5vx9
PI77Ofe/TPqENeYtzBANVPAhAELUenaBw2hYwy1gd5U35nHK0/9inEKWEYlD5GdbadceiPjw0vlp
uC4sPV+GmiDMNMCvtJA2bNU327kSCKDNdCP1G0gM+9y1wj5XjitXZkVUjPR945Sn2F2iNDj0OcB4
5pzF1l7kJqhfyPpm1zgROwI6yvnFihHpUIbYJSjJkZrwWAOTsV4sZxOga/dGlOb14NZrSw3Go4HU
TbCetkjRCcvwoNnJ7wPOzZVNfM2zc/XT7xnllkXSrOdWhveCoadtNZ89VxZ8v+Js2OPwUhn8uC7n
yC7jgmNTiLqHtOqHO33zzdRhyFME9BMvV1/5W8Rzc99QMctxV7RBfzdESMwk41eAAmy4pafMqy8d
xnuhM29Is3Jg0SA25FlPLoPm2kE85G8j2SVb17bAbKUBCSyECIEdRadj9cXJQwsIio9tQPxOjxZC
N3LHk8MxN4yNWpsNW3xCvS6A+Z1dLNBnsw4/6a76i2E2286juBke/MpcvuQsWXZFxjwnYQtG0NGa
utJfV6nzqt2wgSPc5i9FTQ+TRSpBKvasS0LfQ1QpJHEz8ikJaFzJvsbGOVX1vmLN5eQ8q6D2yMPR
zbMKfADbsCvOtbDBkLQksiGHRUdrDU8ie4n5WxUMfU+tYRwXGhbiWqAorGGtO8nzNDX9LlO6ebhY
yIpB6v3QKJYLFqc9zbiHn6Csz7YR1OQS6BUbcvM5uz8a9Bh8XMS+b5E+0DxxW6DK7nGgvCRTSbVb
6IeY4js9fH6C6TutiNB9zEN/zKwB0nNRqhfcZfJFVuY7KiR/tx+sn2SsVdeETICzYAVQZ0Q2z3HJ
BMwiXk21dXOo+uZTtWF3NW2QDb1m7dBIwhEwjYAYMXVxcHxrm+uUyJ6wCVZDG97DbJz3TdHd6Kl2
KphQOWTto/TZH3smZGzPxQ4GR3nYyYTJO2u0fZ8TXzeS5LDOTS9HUmj8ICCmXFkzPl8lx5jOjfjP
uAiPdsFuu3H9K8ZDcMzC/STmW7Bf6VBCuvmxZudZzyWvXcQoG3ZdfEC6gR6D+V44JMc28AmAC7Yt
3NmkLF4oO9cN4ahlHg6odxEy0ZUzgEsBAhv3eVYfE3a239T7kDk0g+6+XQcxZwkTw61XTjAhvPHo
SC9ce5Z4CyYDK5EVA5lHqA0dNT4SX3WLscscYwQU4ayHQ+Q5X2VQ3eraIRHQIeI9QlG2HvjY5ZRh
9H9Ee3nm4nNQezG6NsdYbW5l06arpKC4ou8O98ak+vcxnwFQxUAQLe2A8C8+a9ER95jP9q4DQCyL
DPiMx/ApYBhQzusk1m99ZJKzhMqUDyEk4rn6ikeSTtgRYeTjgc6S/hizkzJK91T7zNJ7KwPLLknt
HXEbSIaaO1VBVouQcSjlhXtWw1cvHsiPKLN5P7QLk2LS3F8YQFFptP8ZMO9Wngf/T+f1uc/Ku037
yT7OHdfKmK/VQk/DrUnVRkO+5LxGWX4Whf5oJSlLHpvdjCj0U+d+acyM6+hI1pZ9gdPxiKMxhSD2
l4wyenGT2bRRvdaq+MPG7ycbAjeAcIu+/klIw7nNJTlnA/PcNFI4LNQfV04TJ3y8mCSwYpk06F1h
vEwsY/gPbRqjERE0wYCLTgIwZxaaD10lzbGcysdIHcsCAcJiM4F0DNrJ2CdzzPrUit7jHPi3MLIP
t+M/SC1OeM0GHdjxh6Oq74K2a5XM838AhLB+k78rUwQdoz2/JXVyzOEGsrb9mhy3QI7OB38ybohq
PkkO5IFR9jaLu2PIFC8e5LtDJDCLWAdyCzA7oLxVP5DEp+0fYxS9Frk4w2P/sid9MNxq1xE2WRaA
w6zwZ6cX2I8F34yIRGAqKv2I6eK2sma4bsQcuYQUThZMK4xxbwm+sFVdZYyqLRvUHwYK3yMKOjO9
4mYvL5djoJpzffeOl0++m7189dEOvrDYVe/a4dQu/RGVWKDXPr31gV3Ffx59ETWpYPWkFOhTuuEd
v0OA2HU49aN2L7p23ItcvoQTC6YaD3cK7zWirToboeluPc1gog0r7+yvgTq259mKyQ6vEZ2B0REY
DXBbEIXbb9oEr7KmWRTw5E4WnzIVqfRGJ5PecjtLb9ryfmtNwRNR9K47lWa30VPq0Lbu5+THpA6o
7KviEEXZP+wHx4D7M5BGPsYQW0XD7gx5GBZSBit0qeo2wZ8ryJN8Ivb4sNQIERcROWM0li9xXn1n
rcJWDCvAby17FzhZvSkmDwkbOEnyGU8qLH4YsOHQw3nZwdPj76nprr0hJ8Jpsb7kUpsrpsL+hrod
HSMw6zTo/ipT3DK6/m1j+ugcUgIyc4/FQoj5fNVQDNN3mRxaXvIJAs4+Bi1ENxC5VJdkgAzJokkd
Loiy9XVszSOrDQeTZozaBIkRmp+uYAmOB0PUydnGe3js5H//ruZ6wH8+Ke+zaAvv9O9LkJHJKtKk
IVDaxbce2Vh4q+HRsBFWwvtI/Ynv1jNVxzp4xqI+nv/9U5qgh7NJjICFUMm7icZl3YkU7UfOhJWj
8G9qt9Gpovlt8TwcGysZaKa8VxAFlJ4WfRp16o4DbdHCWc7ZZ5fylnnI8n3vXcD3PFVW2qw6H+8g
1OLPoAxvrYGH0sm77zql2oPoy9ahgWURoFiwXLz5WV/ukxx6QNQBf467zN0GCZVZn+XJLmta8xxD
UASBZDrsPfHsIN9d5hMEcpMzestzjLiOmzd7YmwgODf+EyoEGbtoHLZ6ZKVhx9aTkBx7V9E/zcDd
bY+pJdFBsySUnvkntr94Rcpi+TI6dPQd3KutiT2FZyFLkK+Ft6av5FEsKRwD/CP6BVZP15qN4wF4
C7cpbHnQ0ODc2pKZmGGc2OKGSBnHV583lDvXCngUBV3dGAWXbPky4M1jmo8kqoArdUzN9rMpWCsG
HhIGXMb5kCJ5nbljSFz+4eDOXFkRv83IDHrdje2bCUrlZJvqngGw3PtNvGvJ+JjNJL67oiWZoy4O
Q0qMNi5QjyuFIAsFHAJ0NTQCWj/kimjVN8zJ9gUyyuPYui+FRjpTYeRaAY0ydqnFownx4AbJhRDd
eU9vXq6AHKz6kU0Ysml9g0i5UvFMx013Ab2NR49NvSWG/mEzBYoG55H6Rf3CagaRZGYBcJD+0eyc
o9t6u8oY8ltf2eqhTKQ4DJAp8T0DHa2M9sYvLFHNPmDjoyq0fZRBPUtUbbw7WAfP/O7vcNQ3gw1n
C0xS8EtVw77ANH7xJfyvFLF8ghYxICcPcB+jEXBtbJ96aHJyOHTQG7dxwurKCf+iZSKSbELpSUZK
9GIJdOCRQAvTfOvM9p65W6aviRzxgsmQFcLyx5wB1mkM6X2csNg2voR2PpHkyGI8h3OAWlULIIx4
CbrCB1PXZBOKGDB8jpksTvEC77C3LUY32E3C+BzrYFtN6HKMsMJ6WONXKwnJPc0csIFn/ginAP2d
1bcHwJdP6URI+2Q8Hjr2tlaBUzwmsXoMEjRLQhabGCriRAlwdYff9mACordG/1Qigs08OqpYONGZ
h3w6Jlhem2lgX4OSPTyhwQpP//5J1tUTxD/cQVEtjC6b6OMUdqMVSJgu9jP0IaNCBffZlbOAId1B
7eoGAZyV11tfRPmzrHo4gYxdWyP/KkXf3AFt4swnV34fJ/J3QdV/AGcfo6mj2KdtIw/QD5p3pc2/
gdnVjzoCfwmM8D0JLXDxmCOzWkac3Xn+yH3uuZbXGjXjiK8G/RnTx4NsGPWz1HBrmG3Mm/ztoD3g
PtC5wjDGYD2mvL+g3OBh8iCHI8O6IuDKywIcE55/wlnjr9qBbsjtgHrMEzq5SJHvrAMv3Fh2ZG9D
w2mfmWaEryRG5u67tUEwT7VRPgycy2UVvwkkdzAgWyxAaEpx1weYHYvyHGSEgSyNZyEnOrHBgrbJ
WNNKZPfErXaeU4S++CejdWCSXc4q7APKubmZkmXbT/zD4mFvTXX0WooMTvno0hmUWjMdYOeK7lVq
OKLu5DkrL4AGpkPsYFkU+hdLmqfRay8MF4kNszsLf7R59PFbQXSPN7NoUZkF7X9tbMozIAmY5PXf
nmfpBaN3v67BJMrYP7Jw18d+qOQmmzNMIOzgHFORGBXXxqnv1LWjp1l5asL65hKhUULpYWBubCKE
Iq+YuutVWjbhio/wqoBKg3KdYLai/ggSkT9Vr91d2YV/prA7h02lT/QiBJ9JamOvzl7nrId8TaY1
jBoOlJxNNYqncu802OCTJHVelmkPkbi/YYoDaeG0x7lJMCrP+k2GbgQXOvtkWkJeWhjQ2QYBGp6A
aRf5KqthItzYQRyb9Xo325Vz7kT4miErBYLa/NCtffCxs+xc7TcbC2fwka2guUjBQ+bMuAm8hUVa
JD+tWlcbWD3vdVvKE8JnVPGWOsXVi4uW05qzhzFkDbJiCmpl+q+hy1SXjuvVqxCG+NonrqJvDkYo
2sNI/nnte/EtbMmC8ylzJxbAm5HTdO00PiTsLILMpvGXGHEiLkZ3piu4oxvTr30Qb3U5cVYL6pc0
uDlEbqwo5821RvqxZgJALvC4rbiEbrgCm72Y6/9SK8A0Gim59eir2lb9NIYivJRzhfUSK/GaXWq9
Ngesvnkk9xbw36tLDpWZqPwU2E6yn7r+vVr0tcTfUIp5OKDGpkRVENmwv/Uc3S0WVQFoXgq9K4un
8dgzlHLkUMJZJJStxE3Sk2vmusQPOC1Bjf5gPImreKKCSg6BSwQga2nqxI5SP7PLPUH01YtopDgK
QWZZY9fBNemzs6o09xLO9nNre+Z6shFIWnXXbMoRbgcJB7/LEd+TZZJGxX6LQBVAuJ4JSLE/MWCE
EYKJMzYtNFqKjrGqW7hR9Y4x2cDSmXwNPC0kNddwYKdBvBSYgPfKF7c6RrocBTQStnTnD0w99Ypt
RbaqfdLbO6FzJgq//dwSt2DkYlLabXdNWz570c0HksSZjOaYwaqgPM6wr59d5v3BQ9+vfGWJbdzr
D6q+/iAZp158kigS8iXIYhersnI+vDx4cIdTHgJIuKfEI4OK/kFccfAIunbvkYp+dAFmF2ALd7OP
SB3fc5cINr/TAB6fsJXWtG7O0Fp7OxHWe1VceSuqnYr6v5Zl310VSeKj1biZA386Q4QnfLgN/sYe
o+OhEoyoDBMua1f80tjcDzD475KqcENPTu8w1+lppuwKu8o9t+bgnqfwFEHb3+K3SVdtyxNqMqtc
U67eGFncPKAc26gW0QXFEkPbtiWHEL/bufMExOo5i0lpy9PLv02q58yPppmwcxbFswQ4u4etm1wN
bs7dXGV/zbkMN43HKL3U2P8bO7vEHp71RUiZhtMT+ciWF2UdNhCcAGXwwNf+a1IOOcG0ZCvaJI+N
sUtWOgLpQ2kslEffOFSDMnbA1+c9Y8o76yTvIMYMQgG6Jqeuz4XV+OyB0YnXGVdMTixQDpLqGEWp
eFtC57BMkCtdeQeqyWk7phViXKtyLsveJ9HB0ZOQCbRPP+P2LnrpVE9nUY8K7T8ygBj5cmTb96wp
jVNCeb8dHH/EY+vmjyi0wYjWNeZX5vqFR1PSkZSwjlFZXbpSxpex50qcfGpjVP3HQWGiafKJ9Q3B
kW2a/UKyXDPlxcgFUANiwnsX9Q75CGIzS887cAZ+IetgIRhAyUzyR5N4zd3C4IQv3OjXcbYhSBZS
mczmi1PtZDc0L3OuwxcrNp9IkfXR1T9kp8ILdhTZmPcEpek9qloIlMz6A3f8Hit4UW1g/3KqQh3T
oW0wKTGZIxMd3nIOJsozq4fj9KBj953izZBeBU038dkz+vGZeCOftcqVU+9z6qm0NXNWITGqKjGQ
z05U7caqjHsjvfng5j2gsbBk9pkQsN4MyVvndK/ECH8HFaFqSuNAcWamNNoe5Vb44ofRB/2xyCyP
Y3ouX5k1HCx+s7OVJK8DQXSONoLPvABqlHp/kijHfltZZ3hc0/sod6RfYowKoINTNqyh1aIcZOIF
NMX8j6AXUn4HNCB5ixA9KOPfOJlxY48IGcbk6jKiP09TQeJGByiq9JP88u/LMPAGuUzTV6rbFbEq
H4GJoC4XrrjYTYX7JhGvM1LlLeMG/9It2C7Eov6FkLj3xpmiw78FRNlxbPfutuCvuJoieA1149zz
MjrDRpi3ZAT3GzsjOGGSFRBGB5mAMg7oEgPQYnT1QbcZdeszhklefHemHkJPsq4qgDhTh7M2VsEB
TceMpiO/jPB6v2h29klo32qEYvvSJnCUDIjxjDqEo86gBYcMYAagPlyMv2NlHpaVZpOELavydsCQ
jKarHJBbzh0qgi75sJas+K7HDSCT9EQHsaTsRIhQNHN5ZeMUrduMbCJmeF2VtkQfgdWOEDyBYVq2
YVYBoheC64mHMTcIiij4SwcPaiJSrZ+gtVcRIzX0lf7CTksEk+XsIxilOLcDTxho7BTbVN7uKmZz
CzZSs+N6EcmzlJRagaWcVSYV5KAqeJ9dvGMg7RGdVW+IXl8buHoWrSorL+/egboKWsW2wkerTZDs
tBItUgrloyJsOIs1CZqyNl+TJPhZOn6+m2P7vQnX1JH4xzKUsQRzcvaWm0ZlF8626U8DTpv0zoj5
LYpmFyuGDlgSILlMh3qXNB5AYSclOaPPzwoZBmxn+IOGE4Bebp1pa5gxgoGOuD46BHcDBSTeDGPy
V1bIn/B2D2Ma74w+YT6JkpmHboTLX8brXrL14jj9O7Xjedln0pe91gzBIyP4piHe9V7dMatNMd23
zSnVrwmMK4TQQIfSpDySpbgh/jzi1UIZl8dMfwV3+uiE4lKGDgkwbcng1CCAo+m928zW7yEEYN1B
VxG6VPOes5zaVWZI4mS31v3Epg758gYa1gYmSX0etRm9eGlBCCHjcYwrxQUn1HrymRW2vvdTGRHh
BEH+CJlVbGPIeDvo/Ruzrc8w2/r1FDfNqdH5sx6cmxyoFEcVDPu+id9GFUMwxcz1ZrsSyI1DlhqB
luREmDGb1hrJwyLvDZXzN4pq92HEwr9gqjDXhcpvPAozqpkabZaJFdZNCOpt7YbUHk1UT2Vl1SYz
rA47B3o3R5jZNp++J6uNLtIrj2FlzxdvEuZ9qY+Ysf8a5rHFOGma29mD99QXWHVNx7oGKQFUBD8l
+3nmwhjoT4BhWo9cYw3L+UTgLIK5EevohqoZY9HIc0Kz+ifjCF4Vo/VpUavjyIGKkCY3Ro75bVIB
Y4PQNHZlPA9bNyevhziL13igCfFRmDxtadziofqVQZDexiXOGpg0SxRmuvV7B7E5U+c9x+9Py1D+
raBg2eM75eYp+DmD8Wj34YRZjENhGNCttFVzpNYJAIoRK6smBgBU/NnZFprgJHad5MCJvdvF9Vf6
Bk52JKpeFPshxF/aB2svqLNzj5InTUX2pBdYtcrlYA2gjMVpBa8NXQGsi3HdDwBt8sJE9pvGV5Ix
ypYMEDwi19ZBuZ/rR10ZYNcaHijVVa8iTdv9lCTikHh0Ro14shPmDRmcCjEgEAOry27lBN7Hn5tz
qwUzc5d9eGswp9Ss5Zu5rTAArZhy0qVQd1gsHNhpcBUTWCLaje2P3o7JScSyaYjYyKrwEVYmA/IM
JTFoQwyBzNXXtTeF+wyfUjsIfbDH+RfIHeN/JJ3XlpxKFkS/KNfCQ76W99Wm2r6wWtIV3pMk8PWz
0TxMT2uuRrdVVUCeOBE7toPFVjwu2QMbnEK5CmFOF8YIgxCQSOSPNuMMa52MurgQTU5yHI9C69uf
PXMX+YZ/deDJbdRCnrLK72qg1lW42Bqx16tsxlwljOwqXWOV+J37KL1PB9vOOYoxYOEyse7Cy57b
YDbfIv6SEUvdc5stNyIwbB88Q9BHi4MhvV9dYh2jsHCvTkhjB6LYv4B0f1eMAzjMRLhxrJTts6/m
F7d7ofmn3xQYmnnjyfw2Xrf/ZxdJWt7NduJqEc24rJtnZpAW6pDfFMQwfHvduzkP0areR0351Q3E
/YdWMcXCR6/9GlIfuMMN1JxTH6sRnssvJoG/vZ0Rf8JIBLFC4hUfxCGdfs91NO4kONqtHqsfMSjU
qCZuyOlnEYYmFxSixak+8CO5apvZ32OBeu0VWrUM86deVvahHvBi46IULEfmdiO7sLk1yWJkBPpH
ZKpD0Y82SzX2OYlYuBgW5ou4mFbWZOL+YSbD+wIcwaj0rixybzf24luaQBz9gdUuj+Jg5XGU3puu
fspnme9DMEVCY8KVSlurbqq+qOCQn6xeyTS6N+GTEetaZBeJg3cKLlkBzaU1f6gFUPeSmBQWOMma
ZViHqGRPuTf/xHnDwQn8vZpgkeuSGtcmuCcgAwjpUCxhNAX1RCQX4eCnW5VH3ff4Fz7gTtuZ8TWR
/9lIyPFTgkvGLNSbTfR2jaKyxMXCq/RZICCJBmezdB6BwHyj9OweLZYx5FApGXRm9qSlYmtcKh/Z
B/QWNv8OI5hDYtYi+012FcdH88o6XLJsCHj9eroheptnhqo5j7f446DA+Ab7L9IpTxgI5jNdxO1s
UwCgsu/M1dUBrK5960g2EgN4o9DnIxwA/OS4CM8jyj3irWbQxfilRqeBvTmxhgosiu6wl60pJaRk
JqfDOrJKPGiQIWWMPzkVW23P0U8S/zS5/emblj5Ro0rVQMSRpf9rMLNdW6S4JPCZGTJng8Robb3I
BiigiVhIuHPYFzycHYcMXwqmtvxnUONfro/xOHn6jmOSBb6Jz4mwEgDBzsUeEKlz7lpXuiXyXUbx
60qQ5nqNevc4CbxfU/ow6x5czUSLI8mVTZ/WnEtg56xjBEWgjQfC1Lhtl3j0v9DSODpk2DuccG6E
nR+5gXuqK4J1huXh3vazfazi5M1I3YfsyvxsuAESYd7iDUVExBYF0CgSWKPJsZ6JaNVr4dRvZcHk
rZLY27VO7K6GQEf3ISniOyAi2PrRyJqBskYAAuKkAJlf+2L4CHU/7VxDTSeDareDW7D3COuKvCvM
unHSzhqjGAtSeptOZm7UJ3v5AlYDNILgXxzIP/NglzezTsFkQXirFB2ypNANoovPDlt/XrK52/RJ
9pqi7Ze4pU9zZUMAy1X/bKXTAadKxys1EFfK/XLtZb+WPkZWOt0abLqxy/Hoe5M5HP9Jl86iX8qC
Frq2kQdYBs6JUa/cQdL4dgvWDOSDKrwrDs1SKo52k3lB9qcepO3Sq0pYB7As4Yd3u/a5KbLh4LUu
sCd1I+JaExTBSFVYLLwwKsNdW5q2RWchM7ODHFrMBa7FEYbe5u/ccSnFUiZVvbFM0DCiRzFWH7Wl
8/3kY/w3uTBX3cLhVrH9a/L6dIW6Ry+q8zPW3SvSKkajhg4eq+/4l+KW5qlrtvg9fyqav9Y5xYMr
Y6ln0GpQ25RQdOeWlBMWwXAPXPGaGNyAK0CLG90BetQZVbncpWmrrk48DL+jgZC6vlKAVNzNqG7v
XQqnwrIGlraJe+9dG4298k4xTj7GOfMXjqUWW6yK7tDGCB4m6bXOyJt3Jql1CLHFHqOr5L3KxrWQ
+nWOJTri8se0/t/B5GweNb5iKOR81XXDbqh7Jh0zaPEfcDjJiuyp8LAseEtiLlK+uLDyfKeGl77s
WNyHhpLQFrsFCVFzqe2Jzx6a31riN4O0QBZPkwG226g94IaHEL+YIv99NykehSUw/X+WMVEgIZTc
rLhavH0/BzBhDZGhPWcJ8V8qhQfLDdiveb/EQGlu0HQ1Z10+4TDDAQSzGBjzqd3TdXK1p6k+4Mbb
271tMvUBStH1pJh1WE5hjre566+b1COw2JaLWEkWg2wnXDG/pEmD4laGobg5/ftSy5guMn/+Xbn5
68TB6yaAauIHQluP0+wPPFqWSsDW7YwW73K2I2ac6RF5Jg63oD2iSNTHUablsQ0IptHpZ7uFccg1
XBQ+kk/uQkH/98Vorale/fsWsCwiaGew4c7CT8iE2OIM6zA2cPcK9lIrTRp7k7U1iTg3MvZWgfQG
AUqSNaJI1omiZ9ee7hhHnyO4SHuSoGyHDPDZUYBpZRHq0jloTqS0YFh1fFqmuryGpfFkuHwqy4kw
PWajpQal4EULbepUoY6uZlKPDvCK0fSSV0ID9UHK9hfHseckSPeFtC7TsHQTGZm5wiz87sHRCChm
pKtUIjE51WZQ5Y/DS8dHCoeML86FE91MrN+bwNIrgIRqbxKFXHma+sQWH+HZWb7zkxJ+ZyEO/uKy
/Oe3bANu23FBXmNxQe29jk3F2KH0dqYVbNJU703CKbdIRl+GAs7sciqYVfhHd/7T8p/BxxVRWdBh
qhD5RXByGJunNp0iFD62WYMVX8bF3cY4EJMSYicV8dLhAdAKW1qfl2tjNPZpzUPXkP4ZXPzvIZ3E
ro24HyGkcfCuTP7Z9Gx3Z1U4+hi7CIM9HTRGyOpqnudbFSbgepYvIaransTCmagBpZbjTNdzjMSK
oMHB04/WM6W4xyloPe7LODYi+khvHH8x8DcwzWuNFJEl2dscegRxOtrVo6wZj+zcCRql6sJqAPhG
DNO8wr4S1QQeezM5sUfQa7PBMlTgwvDSCzGYh2VD/cqqqduYU3gF1fc5EAo8zjAEm/nDpbuypzti
B9jZpNOuKy9lIZf7xfRAziwuJH162szY5A4j9JxCYMzDR4QPLD3VHo97ZNiti18QWxG8mLzD4ZVQ
GByza9Y2RJCmAGDsx9jiCI2zlV8u/pKBpinOXsSRD+HomLCMR+sIuk1uQPkMesCuFL4iH5UYETAJ
tOWxaDmL47e4E6xB8UJERY9iVWfl7I6D/EPmEcNYZFyxLzyqFOdRJAD0KNF6D+1x1uiCOeST5edr
t/XueqQDzKixHAf9dZyvvpXLnd0wn+XvYdrrk5NYbN8X5Gfo/KKvMVqR4/npEYjWfsFcgG0X/udk
ZvdEUlTbNyysR9M+ZONMFW4JdyIewk9jCl4cG/8z6jHB0HT6tkAYbJXnMAyFNTj0Kf/stQXbxkX0
x785smK2yWFJmFVuCRamKdxjZ8XjFewsmmuCAhZDQ1rDweLqxB+xm6iMSEU7HWI3q04A10iwGx1L
Z8KCu7r6U/ARYvrAWaTgpW+s0EGFRr0zavSiVrE+t9Bdts2AJOAPNJ/UdnCaLP1fVTEbOnLn2CAy
cWNsEcpILJnELpK59TE9tdk6zj4lUaudNS/3MjndWFwOJzoo6DxOjdOoYRXhyThAJ3AgIkf1sSuc
k7/8KiB/dGic8RZ4PKpHzyuXQ9oReJl+npmNV32D3xDf147+7Hpe7X1dgASO40OxXGY0wZfrJqFj
taRZ4Q64DEiB3ZJmYt/Fo+s2mhSernjQz3uaZe6zrzCWNQ1eePIwx67iE9b4NX86LYdMIPQc0Qmc
ChjngTX4KytPb5agXlDVWHYdcyBfL8ubB1QFQzVDIgDSSz0kYmPqODlQO/LRTuUr19Qn5wfzuePg
qsroWsfun9riGLpggjyRdHctDH2Ug3rAu69W/YRD3WxI9Bh+fjBYaeRJBFQ5jXdG27TXfujeWWVj
xyDrw+aT5nE5cNCjrrrmRRptzrWR96lmODQxYQnOzhw+JvN1FC3TMDLHM76uzNu6IbtrczTUNszj
P6ognTa4PC9N/fCnmP5C11Z7BJwIrHnQP2MS2KZmM9AGMqekfWN/P4vhNfWiU8qgwFEsfkRWwIMt
bj69GJukBWwjZZlSdRvDihvWGYW/o0UTFh6N1aPGoc31N1VcnTknopvuvwo7JFyJ2WxdKOnyUrsU
nMCkNyP6uEx2KvsefuVejdZ/w1gMu2nxY2dE4Lexa1CIivYwOAovesHt3U/JUfXxTkP3X+cVPzrF
gd+pb1YruptZNRkqWfNGmo+gB8RKZcFxVvXwakzkisKctvpZKhDEFEIg7gOzPHBDni5z9Mxe/Rwp
+3NOkng36iKEEbbtm9QFGMMUNxj1zapMDyFmsPfY6P8rXPNqgJMF72F70LRN7wz4CHWT2yHubx4P
oAvaaTMMeXVNe9jJk2tn7Mt/h4jjN4MfyDVIH1WODforwkqexe2bZQykTofiHQl57sFiOQRK8VoR
FghKP4DhTN9WRWYy9KVkWAzOYwKLdWIZsO4X41hZ+2KVi4C+LgXBmTzLCDB/cW9Bj7WYtTZDD75y
nwVDfQIHn0k639ilYGzr3w0CISB8s2ljJJzKQsVns60/esd44i9JTSKPfr2Q3oui//Hg7+2cNI/W
SRKaW0OAgErdWm/aqTlAWmwQOFS+nzmiYqFyiZ9Fp7IPeDuHhQVCzzYGjuzT7/jgs/f+S3Xfu+UM
HIlFs4n5aF8Uth3+jpSe6fjLqWsbIGS1j/vhxy7IDoiEobqo1Fc8d3ofKdc5d6W36/rmRUTYcKYu
uUUj9nbpo9oazk/ZlV9mp2+yLY6EFa1b1Es+5SEZsqH7b04pfHDiHEQnNy22dqCvDbQZ6hXamj5h
YAYc45asWOgW10JTglrVQA0hrqwwPo6eJtFt+p9iAfbRbMtlIyUpRAnmEoPUwU7ieYVRV5wEOIht
66fAAJLqkog53+UFsmAOBFtUJP1VsKC74FKDvfTudpqlx94FllVQwbmyXBND10KXMcEk7nXWPZqG
VuasZ5GMaogNfAiapyqoPzMTz0VqjFgQPBdzEC5OGLHfQwTapoGZQKt0BiJyAQgnuUkykauqGPoC
+mafr71IckOkmHVllHhbRTHkOziEmHDC8giSnds39NKqpduDOWBTED1b5yDxeTgxx3lDJjhwQNzt
UnWlowBfooHzxDAu2HNKbJVeTCpT79jRIQmo2lw5PMaot6FxZtFfsHtw4WQaFdZw9+jqRAKM4QpU
zz75GEYX4qlE3cWIwcq9tdN9R/anFuVXkxfzuctCJJdqBvU4ddsx7NxldQrVVTM9mRqnZxLdOdb5
j+6tKaDWSYoOMq30U4RZkwO6oVaIIiDuDIXxRVIzbmM8VNJ/thVwk94FydiEpsa1ccKqwYk6c38g
nl4GjhvIU/2OpIomExf/NYziL4G1ET/O/FLRfQcpxQLTTs8FEfvMuJncWMUmbTDBZ5n1GYaGta7t
8T1TQFymlDoIK/hTVt33DBpwHTtExJgk1y5Zi7UdZgGA2XGTt5ATRThyytwWpU45HxT2Ok2Ycjye
ibWHaoMstcCCvHGdu1TvQt06IBEUO3KUfNw7JqpIqrUehu9iFOQeWORuEgW0nKqKvs6+As0fmclr
WToUK3Ne6UYVnIuOwSL2q3XvUVFAu8pTrfq3qHZXGDn+2vbnC73pwyHy/Cfk0mgRPM+IU+CbYSlN
Bc0/fUrhTz/iSSJ5vnh9Fv5PfoRKMr3wbr5LYvzE9nMsMx3rLR/avDU9McpmG0wjYq2Cd4xRJl49
D69drflEjEgxXuLu5vQDwjJ6pDP9ClL60f59wT5TMO9VZ7NN02PojZtheYokafJ3cAwW50lrsF1t
oaZbb47LUzpMiudG0uKelMwsSYkZoJE4AothYBnVRf1m7EDH+o4a92i/OABpwISHkH7HTlfvldes
KyfdxjZ/P8ttY44yKn6lUkGiRa6qf+9pUnJL9cdpHYhuYPlVZUfdMLaM2II1JnYadki45sCJ21Y9
BEUPUczH3Dcy0oUhjxczbZpdBJ9xPZChE5I8WcTRPFcUoVVp8cst+y/dkFRugBBeM54h8+h/Dynd
F7bCn+aWIUFWKbesJ0B9GsxpALRNZ9uLbUGV+5ZRK9nWlXlIjHG5J8IFSRrM+0S0qQ4lc1WDJksS
1rEi4NmZ8eOU4/S76MmQNk5+yu02XJltgOkCbiaK6rQ1axbgsxzfWaZMmJB4fYiL1NwziF4CkvWk
uR47fBk0fFpwqPZAlwrg8ECDddmaBz4oelfZIaUd3mwRZmoQJPgnF+Dlv7g4XqYJeovX/Spl38CD
KriKgxnPHOxklhJbSDN03gb+h454dfG5ERvgVQFuE91V5VJcT7Z8XweQ3XiEv4WY/s5AX7AXmz1X
LdaobBMP/hvy/m4qOUJ4BpQhmFSMGBx4887fFuDecKaxPhc4mdxvIHNc/O4nQCzrA5DxFc7m3TQI
/Zaz+DNxr0okVh5ebL2yJPXS1BOHdsICmu4yQF0Gi2+DP8oggVSQEq/c7u4FM/JyaP2dAkIIddwc
7b5rwBMNYuXI5NZ4GE4k25ypYlGXFXhQgaWWq9rdlAhhtf7pBeFoP44kiXU7YeMZfs4j6eZaWI+B
drA9uwXfK8QLvFvsTP5zjmy8RuqMsXwWF3zbfwKFG42Vy3OsOvfTSBN3ZSqSBUzgOXypmUxD9ZsQ
W/6UU99NCYS50XNbrXUSWfSkXctULKprjOTdB/MmytgMpE1K71/Gjgh1yh/IQbsmD5ku76FAct3y
EyYtC1JdoJaZVXnoO6Ysl2t2NQsOvKQPRpcEW0Lpw22snV+iitNdERZULOoEr4yoV6QBcBtJDIc1
XiTEN/HGFTZyWDY3vrwBJDWvVG6svHQ2b5nfnIu4pG2spXOKxrSrxFCyDTEZQ1jjBotEidsfzb0Y
bd5SZ+Np91dTg383TSg/ZllcTDeur/UQZJvCfhtanjjsnUHQwdHiLjqtLcNoD7M9kUCX08XTbXYY
7ITVW974WNohKvHfhuMYO3TlXVTJL6vNTm3KkKkqFW+lgtTQ8MprISAldJj1dfPqvNTC4V8gNAsv
z9ghyRanBM7BuaaZos3GdB+Z3PJFOA3rxjXVNplx68StQ2cEIljRNhw7Fi9Mi9WDhzXxMw8fa66i
T9Nuj2am2SHM8yFQ+K1dRvo64w7pR857AvisSiqqATCP7FWb81Ahec5DNdAbo0rJVkXysyGxlpCs
FlZpYxSg3bGGRHEQHqJdgN3m4BCxZLHjUh0paT5DIaDUh3G1ysnQls6BRxfcDnD9E/kZpvtr39T+
FZW+3peSK8EQ9bNl8LJZwJcBr3g1fKzku08W8HhgfLCtoJqRqB2dPJQro8H7NDcJuH46Bbhpzq90
vW2lTuY3iDgXnwtuzxGdUqYaFwTIH984C7sqTqWEik3iH6ZCnu0iKmTCqWdbSevDu6vlJdb4vQgM
+2lJqeLgfdFJZa3D1CAGopZcK0ZDK8yvY+LKrR9bmGOHY+83bLLoKwu4WWwpfVHSZB2h80uaJP95
rkXkysuvLT2Em5qk/dqwBPHMujJ4aIcX4okcoiaz3lXxOtAcTGvYj0ftOYee3HyVwnrD69sdat+P
CDhET04Yl8Rk4ZUQlFoL/OpnlYvfacOChBJ3UEm2Zj9pus9x0QKKSfBuhszSsrlMlW2ugwY4vV1x
Y0vnutnX7cTj2x6Hq286+OCj8JA6QGddbgFWCvMu7jWQOlYNhWODNyvn5Flp1s5elQOqCYEWcoKh
fnCov/ViNpIEUjMVElCn4XXnzC4FC+XBtBp/k8eCCKOGTQfL7V9DqvblQKCeB7swCxJk9LqvDDto
MFZGzd2rWAHYzcVKmUy0yMhAlupQjv7vOgMwDQh8pRzO+jiT5r0ZA4KUUF84OZEDmIzwlxkSiKRR
FzN1P7bQlIITu943Bu38IEk+sq1ExmnRJFSrcQC4qfmBc7DaaUv8BG3tHvBBAymlmxJtWVOFgtCE
EY265xnxqbfV36yOj/bIIO4DDeJI9IXnzLi5GFVWbdZROZKVNxIZB7CwHh8R29izqiZSFTU3sqMn
6oAuZuHPz1ZfnqYAcmbSsNr00Mf5+E6otl50HW1ckSZ+90Pk94di8n4Kh5/PGccdl8a9qpl95nT6
TMdmr3Bt1gW5gbgYaWul+PrEA+NLpPNnHnH0shpmnHkgoOLGVodMlCfbFPoAq5dyHbWIvNkQo4pV
rnUWsaIRlAGkymAGNbHM1hFiRKychz3/zmeDXg2iCtog/FOnGuXWmzbWYMJcfrQO3e9uQeuoQII5
9X2+R+ChhmvM+cj1j2SJAmbKORqmRsI1qhY74nef1ezFqnY34ybplCXPkcBDYVbzacKWgtB9mIte
b2ncAWEa9rsh5P1xJq46QyS0etnjq90Zf8dR6EeamS+mgZs58s1PV9nhOgKftpkIavI46O2NPQmH
3ZBH2omPQNmkHxZKlrRjjfFpo84dZ6JDY9bXxAk0PrwyA9XXQn1Jn2lCjC9e3aujvVg9E5xLeHed
EzxRbN+h87vy03BLRAfJT+6LzgT4NOEAk2QJks2whEdn4JA3KPM2TpMVbzo8lhBZU0vBViJfNha+
eXDlewKr6UiWZthhFWHUQ5rh5pz/lzb1spUDPQKSHEGWpCWJ4YGa72h4E6b9ijeL2NKoCD1jo5Ve
M26MxuQY7lnuYdLdp++hGYG1XrXdmD3IMdWIqXqM9NFzU4vdMUS33lCCxfTMdhjriqAe8Oz05sOu
QFVVEiEqnNq7U3c7dwyKh9eHsM0tRk+O1OzrAQoOFTYLfw4QzYvmPaJScRNSGXhLx36nIZgeo2ms
VqIyX3rU8RfQTGzjcxgOgEv2havZwpXEWHk0yufMoMA0INox26xZ5kE1Lz6L23FkfvQ8rBYF/WJb
P6qec8sAPMdMtvhRyHTgdkt193vqYEtNWGsPdCPyEM2D4GJVNY048fvMI+WOA+ZP5BM/KKWVvuqR
3kEvzI7Z6D5FYZzttdVwji7Zgg12rS4ObxG5mPbskJIJlNopZOu33Da2g1Ex4pbVUwaD+MyKRaEC
PjTexGsuQ3SD3o3ZWFq7QDn+oRkClumJ3E1N/Je+IwP/s1BrNTPpczL6aAcQKWhvT5nmQFUoXmUG
BDYTHP/4ne7NJ2+4qeyfEIT0zvZdLgqBZThJU/uVzWu/nbOpOgpSjhBjEh4bCg5+wmyXeYHY2K6A
vmPSXSQJ7ScDCzyR4cLzKncbYkrbmRW1L6xw/nolG88kdk7DzPpIOhFA/OwXEjrNtZ68mTmHFDbO
VwRkbxN4Gvf8786mqrCV2W7kNB7IvYPf+y1mb3DMCfKvEve9yDrnRdK9sepiK9yRZYNd4ULQ8Rzn
EzvqsTUsY+cHlEVQMMyVROdG5zRPfYqlwrI7UoXmo8jzikhbzf8VYjNvUgWlqQD4S90DBxULgrcc
h+0sirud+ZAN5kX+nRww3qkDcdV6kc8qzCBUquSdRljYczHjM6PgCa5bvMVl1b6MSfWOBv0Rjwo3
UMvjVBcPw5PLkCJYAwOA4IJGqQFZQCkP5T82BQba7l5DLy93vg1vFt842/0GJpDiNjPlCRePT78h
jKiAQ+KsT57yr8WYL28yaZigqXFQCcJlvacubVPH2CKNo+pBU3fOvOqz9x41Hnxnt0vsrD8IEf60
dpCuQQNgnHRIadW4F7aB/pgoZlwjqlrbOEDHDuuHoUXwkU8LNRwmG/d71ig1PpPNRIVLOxhsIazs
LIhgI62Iq6Mm98yu0TxnpTiWsqSle8RaFPrOX5vg261zySDyEcoedu+ebBJHmzi5lhZjkW7htoqG
JkvN/EjG6ssqovSdB4Hq9bHJpfcJjJWUoBuzkXL+w4LZHKKuDe9Dm39kzLISWxnvYEwegevrDDQa
CwaVbypynqiBQwPwZ30whfrJZmhhGsw1R5SuvxaUoVwV5SJrhn7iOzN6e1e6j6CiF2Gm/KyX8dNc
LSwWBX5h6Bg9CcDTlATNqSqzvTWF9zHLnQ/pxwe99M5ICmumFo5ey4KXX7oo6YVTYmgA0T/YXbxz
h3vuwnw2SoJCWN4Xry722yCxYRjv7dyGBlXTimf5IJZqZUF4CfBjNnRRG4XH2rshQJnm2JtjDmQy
wpRb4631WCuYia5XYkbfmdtMILIOT21pnYqUimFTgfWniCziN4NXzjVSK9gr0u6dQVqSOr0t9ihz
L9vol6ZStG3RGfHPi7BVt7mSbw6efrZf+AJ8Z0QCShn47ZIqT4PMsTNdNTdHPMu0sFH501Im0yT9
xjIIWAU9Nx0ej5Mn/VWi2mIzWW19xiRcJMDnXas+AApO3lNggKkkqMeySdwZckidQTIP0LtYKssL
TnAGQKfCbt22yO5afMVE5VY1CsMuSB40FODR6+03SDhgW30NkcJGfCjdF3vJhfoDah1p7ww5VTab
hlrZ2u/qU18n+5Dmop30/Wf6RPO1YCu2ZnWB5GDyHDBGbPiCOTyKuTiS5NrEpn/16ubJaBBkvJlz
GcB5StGx9qNDAtyhkPKIaYZ3MI/ibTDRsFyxuAbCYeSIQiTxPTK9B8xsuFDGE7t/qgsyd17Y9wlu
tYYZBuPwEBhUjcIk4iXNNtOe8RAK7vLFp7yS2X75dmrtcl4LpPuU8/QhrIbyNE4TZPM4e0DnKS4w
e14wnXuYN/6xeoANR3nWvDJfhadCCkyS7ZdPLRAEfa87ZBYxE/BFe6Ax2c6fp78j69+bYTf6SOL1
LfGxgFSeiXmCXbUmoj0kPVIPUGWkJJcsGTmr6ZxOPLS7aDgPNd4+O/wNk1evszLGnsm55ICmAjgT
2jnRgr1wen2usGUzX4SAtXLMMmkM5Af5KV7L0Co2RpbXZ2ccMrzrLKV5q6272+HUUHV/oqfT/v+X
0jLtE9ZHlqP//sd/v44rChHjDMLqsrCMvS7djq4B7LbgoDmRkzk4pEdxayfnagiT87/vrJRmO6t/
S8c0OXMgh8ExVT0gYM2szbNsFSK1vRb46dcKhjYZ8hlNXcPXtpuAXUO+N5iQsoI+cuxL4HI997ly
aVKCwLIqPc5gKIc9yZihpBkoeWrMMnny6lcRD+XWocQZ2rp31bAfDt1CSxJ+xodkDE6Wa7HP4PNd
BuJVOln7Mjv0Dc51j/ZjuZhyh+xgVWJx7efq1lYFvpoR6hbVZ9xmtEmXAOXBK7Yo+cqsZ/oDLcAX
jUhRBrUH+XEmcwfMvN2WAnROIq4yXEwgbLu6Bf7pcqa8+emv2Qvag7GkIfvJfxUNK2CvIJHcDGKx
OI1PAfBMgOIRRRk5dfET14c/S7A5ra6o6vHedOExa8f2Zcrd6lFIdmF9lv6wU3QJl4/eE/O/9zSh
Eu0Gw9iOUxywaFW0yi5MCEewz64BJtXG3Z4LnNxuymhr1kv+cl5nrmc9vNKiSMvF3i+4Q91an9sG
xwrAURZ+kf7exL374bMBg9SXbuoSRjy/OWeQjqZj04k/9vKrGRKmdrpz6Czq3ZT9MYyk/wnj9qfM
bkHdNfuRqrudEstdz5UjDsIXaMHF0/Kw7ozsaxAxhRq33JBwzdX0WtVOT7I7+eJATrBQCvzxLep1
x81GQOA6eBm3lTQBxVXb5VV61rEq8+5c4nm0IvqrJQg0RICK0rnchRkKia7rUp6uNKmM+mD0fDan
gjNKn4weW9LqJ3JH/zEvFtbJmMzd3NHOKh0UBJTR30CW5kdmwScxo/ENmy02ZIzPbMn6TSJsiGqF
glmU+p+j2XF6Sf09HccBmKl3dBpzA9a2ZrWB69TGxroy4HCwI7L2UF9emolcX2MlR84vz3Igo5aW
9h9sdYS6lcqeSXo4i8EKWoXp7jOmwFvj8L5iqqIhF0LwFBb2MYzv+TC7tyJCrPOXPqrKjOmbybih
JJV01j224Bga9AeplktvBs0eUXdVqbF/GdziGbZ5v++Y9U8YttO97wige0wKmUU+vh9Ju0OIhhjJ
Ic+SCc+FZdI1ounQOh6oGXfxsY1efuk7aERT2B3CCXpEkw343q0yunjln4QxdW33ZrNli7OsAcyn
qfSn1Yh/c0MRG3JnaKvtEKcQKh1OJmBk8HEQD++n+T9Qc2s/s8OtxR44FcAel/nRGi61eAorO7rz
ChkU571YOHY2HrrDtoqe+lB7N9HG+SYlhbYOjaI7IGrsCbRbfK6IcWAbTO//vphTR8F5i86fk03A
cFYfw+DZlLg0vTmhhAJLBVcxrM4BVwB5CeMUdP1J9mNwrRBtsUmca/zIM7muc5f28TkKQh4KIBy5
F+rN6GLQUOMf1VvthQK/PSLOse5G2LUUsaBDAuEKUiL6Q+odTea+ramIDbSUurSjFwPDCciKwH05
uBM1S2Pjf7mhFE9JnR54YFkvcynOQFX0i9bWzBHPafc2TWSbyIbwgmOs2YeSjwNIBpwL+CdYiSCE
Dcy+hUu8gjWsZc0vTjcRlwu5N7XW5H23fA6doU8furhSl96eYI+sRAtqAoJKeQp6yDSF0K+hNc2g
Kq30AvJqU3FIY1flwJOATFUl6fQcOlyyMWfBPBubd8xfgodOMNzi2nHvPCJgJy2/xLSFkJNg+WIN
9meK4UTZgXJP/76zynk8dsGptj59bvhXBbrQrRL7TUskmLdQWGhrTjjd7WERTdIfo3AGbgYY3LR0
SMdA2+DOzBrk2KNqP3VVTYlH77u0/DBmI9hEZ1tSPDcO7ks7ZuVfhQU/TWjrgdlEbUMxfjXNVNxl
Al54JHzVj8SSSiytnvegrnfl51ptacALgLoDFUh4eqFlECSuGCmdOpnPHCJJBFVEAAY//93/j7kz
WW4c6671q1Tk+KJ80B7A4foHFPtOonppglBKmej79uDp/YFZdrn+G9dhz+4gGQTJpNgB2Gfvtb5V
eq8E2iAt1EjnqYmTCOMFc8SSvMUi/6yitUFKjGm4+GtgEK4HabMiq4Z8YyONgesIXEukkHjG0T8N
pl6vY6ugeR/XMTErXEDsuKnAwOmTdcjbAUMiMVJIzMKnpoRd4unga9BZ7fvGfTcKyHsUHubCVPjW
i6x+SGY8ixo7ccOiKLnhFHNQYvL34QzHiQMbyIXSth2oeRbU3S4YwnPZhvgXTLs6NRHmxoGMI9al
GgIuT6hjHIc+E4n2TqWFpJGJE1djOHRyTf80QTzZye6i0dgAunduar5rPbGZtPetww6re2BRpvxk
8wHswIZfgEg4uLqbcQ+O6dmwQTIJ0DPGBDgwIRsKGmVzyzL5prGb6FEaHZxAg+FfTsR5rKUk7RJp
oSXpHefk9A5uxU2fi2afE3xii7CF7M2sIAjwy1QZWKNagCab7PqziSuxDhmrEkUMqgOSz9FeBixd
D3CwAGKhiF41Wsyn2V2YXaoD1rD2CJDKoIokmkoDhHhKNZSZujWAkJrz2034nEu7AmdkGINc1wJd
B/rb/DTRn6G/5tPcFt5dR7W9uQY84tSvQG0W97EX5dtIdsnJCQk6J1NjA7OhOPjejeaY3ZaIsbXt
fyJgsfZEAUOLnzg7HVrQiPuSPoXeGsOxnYOV0Wnna/QGROiBEj+I60Um30dsdGtZev7hejGFg8ah
A5VOxQl6GX1HzhHsiiZ61Ts/vrPN8ctlYopmEnOhGueeeBAaqzEDxZb3WXPSJAs8AKabxDcfc4Fz
X6JhGlkiwXxB/4cbRyedjtloRifcBGNtIzGvY46+hCukh+sFPrH0ADWEkff16vVGKxjfAQvBJLhi
lAAqHTyMgwfD2IWTQ1zJvOHPN18fELbLwi0k+WJF5NJIncEFMFwPitnYQbVIccrIeczatDhcP9Lr
NcpIVi/X7dyvM/ptFEgdopEMlYZq+pw4kYZBa4TR6sadrG3XQDEIQEQCfZ21emnTv9EY/YSCTtSK
m/7UCVzYArbZ1rM3KVQ1SnXpvgrfGA7sO5TF5XzHdVvWWJuqhA8/q8rxkM1Iq7oildrR1JZBIoVR
bxOk7SXbWCDD1lX2pBLv4s9xNorcOuZ8zams66MBB2zn11pzShjKrAhIy29o1VXniEwGuyyzVaEX
F61GFUOjpoLYU8sPgyXAtkyGR7fiioeCQWcUeuIdFuhV8HTEBOZcU1d/Ra+WPowO6NtrjgjUKYm7
ZzcsD+QRAdqw+Bqm8lK2Tb2FsqBGp9/awMnG0S42Qw3MfP66vC1KqviQzg+//p9uhLV4c71qJom5
p60GOyyf9ihzob8EvbGVyPAyM6JXwUmStUT3GCURwKTw0FecqIlz1UCRcE3Nen4cHYykZ+H39SJ0
jD+viR57Vi+ruTPi7w3Gd0C4mWr7lsmvlTM4ijjuyJrqPkpgSZB2QlySMNXear/ETKVKnRQBHd37
BVF5+4yybRuOFOsAA7aEJONDsfJOZ7peowdAlolNizCfhRe1xioaYAfqNAWZOEt6WqZTROcph3ER
o4T8L7e5JrE6rNyJSS4Zk7O2A1rDuC5MESL4We6e/rqQNQXLRPmyctL02ekHek2pdxpkjyRmvna9
UPMmQr06Mstft2BvRpuFtW/BQv3SFM6mp8+O3nFte0OxsyozWvP5EMzjRBszr0Hazn8J6daE007y
OUq3eZxmllDGvB0YHOrlxfXv1Lm174SdHNi3SShEZtMAsEat3Win1Mm+SrMH7D+L9igigpkWn++C
/mddN09GBbdtrNLvYrR2yntE2a29Tw4dIYK2HhxPsTod3M/GgR9otlH3kjhVjaovch/owBlL4XTP
kDT6Qzq48HqdqrnklX6fZYSZWlETApox+kUf4mYdHHyMg1dXe8IIp11u981BDglm1TTF51rsyD0d
zzPjdu9oA24nVpamSmvCxX72NKy37uwUgtOGDL8IxXnwUMe1RW7SiLSKtWfmMBI5CnIEbLN0O7cJ
IunT3mnXBnGeUOKkxuwfQpTOp3827rUaRrGf4tmC5hDx6Q1ZemABYm8IvGdg5afBVvMaUCa1f6Pl
4i1/zYb4R5aTKjS4MCA7ejiLrkSki3kW7nupio01hhfdNAvQdb2OjgadheLvRsPgwhwzrEUhSg/U
Js5/USUo7FrAcWLw8eJM4NKddHhMSFnB1/BgVGp4rAbti762y/GJu/pZGOkzkF9BtNpVdaIehTtF
WyYP5PQ65vhIxZaQ5Z59Bnbsr6sqgU7I0ubiiNmEXqebXABOCRhEcmblok6KCLV7rG1Qg4lLPl90
cJkWY5enaC5CRb3E2EqY9U990J1VpZPbO0V3bSOrO+W15eV6AcYaGWyubq9bSR7wY/fFPaUvrg8g
epvGsb+COBw4eGTAeLKhmdlHj7ZVyFPlKXm6XrteUFfisNbl3V+3C47XI6nwx3BiiUcQZMf6o0Lj
I92TEeXvhI1hbpl3mKozJo4qxBmSnJieDdrNO5ZH5yLFdmn4DNyqKB0ORsUVq6z21wuGIpiSuyoG
YF9P9CBnN4kudD56o9tk+RfjRXXETkQbxtV7f2+BlWSKFZ440MSr1rBwQqF2XJYd7rhI+2Go2D6H
JhIjDOs7g9XQUQgI0p2D0w+QengqJhpxulUhpSpDBsbWaN8k8x3uuGIxc+e6o0GP2npQADY2jthT
0OdLNyS6ODeTB/BuoKUMNDdG8+GxLy3HjuhKYTJnd2TVoBwbOkyEQK8st9xLP/peeiRNkQc0HNDu
Doc+El+jLOjDT+o+aXK0Mlo/ODTCmXKULWEsjlPX20Y4zKA718JDRbCJKsICw8LklEeb/J2jFVoW
vTpOpB69m8QyqE45FQVtDdBlbhdeL0LX/PPadbOlhYYhQZg3eQbinDoWq5m0i22JDXnpBYCCYeet
fUd8tV6j7ejdxEtS/9bKBXUAgOhDczBC+2gpsslafPvtX/7xb//yOf5r8KO4QyVAwGLzj39j+5Py
GqJq2P7T5j82P4rzBxlZ1//1n4/69ST/ucl/+vNJlx/tx982VnkbterS/ajV/Y+mS9vrn+PPz4/8
n97524/rszyq8scf3z6hfLXzswVA1b/9edfu649vhiOu7+/X25uf/8875zfwx7eH4YNK7yP/+r/+
z4+Ppv3jm2n8rjP2cwQac5RMUve+/Tb8uN4jfp9pcIKhjWW5hmUY334j8rUN//hG3tjvPNKxheGA
/LEc1/32G8EPv+6Tv+N2ER71lrRtU+r6t/9493/78P/6Mn7Lu+yugEDU/PHNNuxvv5W/vqT57bm6
a/BPUpIbBs9qC15g+flxDwmBh+v/Rw72BJJBULo2Lm3GAOvyYuClrGUev2QGgHHShWhzEHF60cbu
IhwFySABvuHDjHWkTXVpSgvNpCA1bMySQx27t2nNEs3qDMJptGbpB/Reba3+nqUTHBqWP21VhXsV
PRAUqkElmMwDnO6AsD7RoaHFw+ocjGlYD41GDQjiF7M95i8dtTojqndGNYJVHebaDEOMHYMF7gk1
8/Rx4xS5zSkPRaIu6YRLtDUhx7YRUZvddxfbkTTqJrUG6rUYIozaze0ocINTnoOB8T6QRK+IjkAn
e8on/3lCTQ93EP6YKeheRtZNCQho6cNZT/QGz+wAd9yqIOXBoAOmSUEkBvDbwAKrEZdsAk7XsMxk
VZup2l8vmh6r8hRQaKRo4gXqeb2Hvi2LtrgRinl0a7eKkWB88Emt2tCxH26ioUeRnge7HP/AZgy9
ub9Vd3vimOa6LIfDFNNj0EPA5yaG2EWUCOKfVcmoiDSnbafp2o3CT3AsJ8KeY2cUjxDWGTrrlzm6
XDQWrltvWlWCWK70M9X18IgYbqPrFWmufiP3XTJQK9BvWnqotTimaCl8+zi/ZdQgV53WMMiNma03
jX5rFxKxvBHuS7Jg8VIRruaeS68+uiWDb5W27Q2uGP04D80RglU7ECGPXakjDbFz+EeVA5YzLIsT
w4biNMMICf2l8MDO2PpRvWA3+pFOFrpJ+Qj5ogJIUaQbqaGLmBIsna62U/F8Ktd96+Iii2hkj5LR
i09mK5J1BosHyggY7DBJd3ZrKyRxCElp4i8oLgQsS4s1rUbiW1uEmzp9kChZ9QKWSZPTK7XJd/Th
Hb9FUbHqc/Q/5aQWUZMGJINNSBfK7gFgiZ8xurgWMih5gZkhbxpY2s5GuW0bpT9CirVXvWd2CUj7
KfZoFgBeaJ4Ru60QMDlvwRjfAHUM1rVEWeC4TLTaPIPAlZVLqulFb9ufKB1PynfQPXgqPpcjgsAq
hoDnZ2O9Mii5O345mV7cV+n8c3dabWmbrHvrFroBaFJENB5t0mGD0LB/BJ67TsOYFmSM3alo1uac
8V0a9Sbt2+kcSgKEpvEBhDnufNF+6WJ86rX6FGIIXAHOgF4d7Qsl8hsieWgkefbLOA1k17iojCeN
oshjjBE2CdOmtjl4wloGvMBli76EGRLomELFq4gG3S3xCBL/o7m3J6bLDFZ43UKdsA4wYJMOBt4q
4m1Iy/yAVbQwkz76ymFLsmCxEaE0clua4lXg8t2Ce9xikqLRn+gAse27rKYtj4HmLuXAUtKS0QF4
rKzEUeuKpeRyNC9T4yMUyp9qKw4XOHmiBeLQeuvFzg/VFyZCaNvYG0DeI5cQuaRF3q5c8TxZxafO
amklbW1aloAkqHbBNGKDIExFyeebIRnNmzFS+ibC2WWMnvNE5VCiqXkHWCYYqVCiFvD2AhJw74KY
ES0JGDpaOSJQXgo1blhUOEufNupDTZ4biVX+61AUCExLo2QSnd+b0mUns60X+pikb+DvatNMbKQe
z25ON9iGYUDITpftQiCihpcat56JVcUO0qXTuP6Wv4zgAkdKG9rxshfdC9GsKP8bZ40KQAGknMgK
cPPHAYaRLDF6pV4+7DMFqFazhxuLoR+E3FpbO6KZFjBP44ETg01ychwnLYgbb+tZJSMsV1f9tqys
peeaNE50xjksWOPmLiuUhyc0NHedGWwJAvbg5OLjor/r5E19MrIu3rfuzM0ckp0DSR990wmKDS4w
LDcYS+xNW+o1cGWSPJUyYYorvD2pJEB3Qv7h1MzHSEdYCzN/1QZZzEeLGGNZAsOjMt5ihhkreOUP
7AY/pzE60kzgHKUHlMXMGazKKI5KoUtPcQhC0EPFoY/JYqIg2jaIn9eASvRtTGEYZogiWWKTa02j
FEAWGqhsb0l3ZvuSrmzas3dkYgml1LBySxTdbgrxtLL0NUJjKNaqvxUFijIizsuLE6twDYQMMfWQ
HeIW97qKrQTco+xvRMIwkCoftF702mAuWDqpK7YDSbJ5RqaEQeNmXTVwHxIO/g+li8Y5r9tbsgbW
+FG0FYp6/DLdOZfghfpcI3KlWDImd9ZAeqcbiplqBXVOISRah0SleK72GeqTvZYKrvn1wh/IIk/q
tQ3XRzTIH40SMbs16iGasfFoxlqwNVOXvgp6f98ISCiq5a6H2U5XfnjCVB6tRgxNUWcc6Y5uOYL0
F1R1CDxJCgcy728mn96Irv0sOTqixh6hmtCzxqAJQqu87V1/gwijuTFd+d2aySClZ77izEPD4cuK
wFkfU4zWoeJI4QTHLh4ZfVxHk/OaUUisWy8AZAZ/AyBFAtTbSXYxVZHpsQzRKuQXIBDxcVgzKr9q
akIF8zuYRojWELcsmInae6enwP/fF87b1f3qn4vm/1po/z8r67896PSwfvznZ5lL7f/fSm/d+W9L
7yL7SKOPvxXe8//4VXjb+u+WbjqGdAzL/lvhbYnfPZeFpcu3f73rr8Jb17kLJKqHyswQtu3wdP9R
d+u/Ow63CQwfklRmYcr/Td1tmgbP9bfCm8pbCMdmDeC6wjUN6++Ft+lzR2dp2OUdSR8aLupNiioB
76BEZ+Jq7q3o2+YWeivStfkOXjV0uDkQtzWL+OJ1ZPRd77BzTBJJ70NsZy1BIFL91LVO+V72JAxV
ZOFCUQF0Lwf3qfLRDEOOeHN0fEN1MuDl8E3/jT5xaunDG/Rng+Ox6a2uNycM0k2nnx50ephpF7Y7
XjF0TJIOnhqhvccMAj81Rc5vZocvs5tq3aOzRn2cwBKeEv8JLOK6H5T1ljd4nAyiLOHBYkvMwOwJ
UjSOSV281QQr6KzO33NMkuxZYb9ulG+vilaG2DuJs7PKurlpSBi9TXT08MTAVCwozOY51/yHRG/j
L7uKHxHFu6uUt76fBjJMp0Zzl42Xyn2fJ/jZujDckOudvfWD2KMbMIAr6snJzOldkyzzGet4z5jW
tg/ByLkeT1KAeD7zHyjQA7wLifFZ0uCL/KJ80WoSHd1Kx6ePZv6uN4lXMyHRdw6ppvUnDt3hR25D
0UAeFj7hqYlppef6AaZZeLI8AunogfjPbj69XB8b+N1KN/zhw3axHZJlN9wlZItstcBs8aWM0YXg
YgSZyCgFOZIo8a4qqwoBCPL3VYZhY9PFvnqeckRiVhT4e83Nnl0WvQz1nG6Z5L5xEQmIvsnKLPKT
kZtrZURDddSsDW1+Wh19kmDU89QepeC0v25e71CpZW0mYXinFmzEOh9c67bKZcukqjQvQwyrsog1
+6ER4XSDnyl8LogOWAyjW7/aA3pFhpCOsIeXOhICPLkE6lYSOZ1jqDzRdNORgU+kDWpWdmwqCxIC
oPW7toSkUPJRPfHdGoQpWcY7Vq/LUBbuT197YRenp+fA0kh0R352Sv4clBO89jFS0WlUzr1irI5R
c1WgIjsP0jE3UxcbhwKtyX5qm3gHZcI5lu7grq2q8m6J1sbEg6zjwWp8RHNFnL60AytD21XVR+/V
97GiABw0JvZa0s414TElYwy5qBWg7Rn6TzkGX0PjJm+dSeB0C4LpCfZGvvTqQl30viJuqsmqM90k
bYPcgp4uP2e4wN06slWL/ZFgxbiZjGcUp8WishPzu1dPO87YgNs9uZWFjSfESVrsXYH3Tu6OviiF
Gz0lKShLpCDBXQRMZFMNjXGYptDcu7KLt7XZyXNrQypUekai6Zg82TEJVUVjV59tFu2BI/gvTFAS
ZFt5tbfD+ReXUOj2VcUjhLVmjh68uXWjr2w9n98aVSgWaHef0EsmXcOpzl1imOAe7eI+RCgFA6iw
nhHbYQkm9fADKgdtZwtIVN6+NknKSKrFQxu2jn0PumOgdvW+p1h0sQk68qYazPRiaGmAX8AnXS4e
ykPS+ExJqsK88y0XokY9VC9a2/5sAzP8QegP2k8JJmHKidBRpoexAjAeRnnxSNg5e4ld92dahHKL
J6WgQYnZxGpy786xKrB9diU/m1ItNHKfPwZpVqS2VOqkx0TKsafQcWM5/O5hWMsm4hntjKKeprBz
oRNKf52mwKbHovHklnOA+CCOSY9ntcKHvvBVGFwQ+bgnkGMpu4Ch3ifWFovQa4JLEPcohCt0xv90
h57b8tf/iEUy/foflERv7WDn+yLmlfdl/T3StfhNlwH0TTD78CDbhDhO4HZuFLzYZsgRgAU+9DuZ
vIHUkwzQfQVi2yofzXLaXW+nyi03fuFaxNTybKMaT17wkcfQOgTi7Iec5BzkUYRf6yKwHoAdeUcr
MN+ud5IzYT2UhTq6PREs1wcwAqOL3vJD0cr2p5Kh99rOMJtmdG34cGFxr2TLP25nfCvWutUD15w3
zbE+EubdPdj+2O3QpTx7QiNLmXPYCyaXgR2FkFMGlMEr7vHZy2UUt1EQJU9lES9RRuX0ssbMuLn+
Dygq1dLxc2d33ZxhiPTgQXDUo3FHT+vlenM3lP4mAeCDBZc/k8WdsWBskp06WVkvxfP1r7WJ16zi
nB8qMV10EALNemdU9NK0rXbvoWI+wP9Nl9fbs7S8S8AgPsrOI9AbxqKPWeHkF5jWibbMmEJH8cqy
NHFfSzTchi/KpzGEklQb8RqTTvIWiFvB4eoL7XDAlD+078gGtHfh2HjreCzKp9Zt37vRbN6qQN2/
MgNqn7vCae5Tlj6xVXfPmmdbZ+U1lwIhgS2ies90Xr+TVpSso1mznQqtWMTdGDwHoTYu3SDVb70M
1giSmI4Hu8PR0utmXWVGfq+8Asc1TrO3OI6eUWV0oPrG6bEVd6Ym4h9lzwFLFn3ylLtktwtNpSfk
FSb9gDLDLSS0i2toGXBqP/sAYLOdTLv/GWXlzhjhIWo2BNUOZAGcNFuQL86BEFyj/RgHRUnWS28/
ozbV6ZXY8tWm3wPlQgQflWm/tk5TfrKUPYeNatYF9t9DlDB/cJ3xve971uHzaT4wy/CEFExfYm1o
3l1k3Y0uWL0MfKPmMJb37sTUdT4FNLL2aN8QdaDqkf64a7WHqjHxgjPbQNbp6WuYO9atMgmvKZAB
3BfKSJbQJeQjKyQAlX2rvwA148zB1/vepJwHrdL9jKJpNkcVwaKAjtNiH+AIgNmnImhpMXFCRVyB
b0tZyb3tGDA+IvdHZWd7rWqbH1VtH+rek18EdZ6MLmy+xpRkS4PnVcl4yYu0/VSZeJi8zPsOcuMJ
kkL73dH6V9Vn/kcfRx+K5fYHXNfPLMiCjziefurI4t9zb8ZMjUb0nsdQod1ymA6lirKbYSRCLhqr
Fgu9rW59ZOc35LON38E27mzmFy8ciOKNblCxOR2W9dzMbw2Mt6seDSQjNuDRwmuLl8RCvGNMvAyw
vGcztYCaeVaIYpH1Noot80afz6xlYzzIrLPf45KqF6Fr/mwR14rlq4zvLRVZq8BpW4zWcbhtcWtI
nyookU2zV2niQ47K/WOYxu46Kz37VrRavIpjwAtq7iFx7grumY3uCX3EFRs33Y+xvmTBEH11CQQK
v2zqe464JSTEyiIDz+5WfBMQJqecFg/rVtCRqn8RLsw+for3tUa1XVvV7vqoOumSA5L89ua6iYNt
XImOsuy6ye+DjKVqrM7XzdKHyUXJ3IO7PedkTC8oF3aNBklncAb0FX0bYKvu69cxROBtK+MuwKZ0
bxrx+Xpz6IzZtiwjsbKoS149UI1oqxO1F116bivqqqpmBherVLwlRrALOMp/Kd1/1SnLn4VDoPsQ
2e3hr4dS7FSrocTHQ9N1TZsv/Gq1pmLxEGkcpPBuFBon+grkzEONFoBmJg9xQQEIZU5v3eBzpAsE
kU5VPJ4Ab7bLNJP+uxnaN9eHBsxgsSX14T1ea3+LbWXaILdJHgfU4Rz5V7bMvWdSHeJd1Zs1qjfd
e9ax2a08ifHOMTk/+nGav4vwxPk7fZsypbaaS81yvdlLFGd4Tz0HAUZtP0cF9+v2icK54+/ofiXB
SVnar6chavbDHHV5mYrEOEHAR6NdkQkpg7hdIKgzbqcig2ps0iluRnOtSs25DxzD3MaVqpc5B6xn
no3a0ZDWCvd++RxGuM8y3QIy7MTl88jC68bIy2bnmcFXg8zgRNJMuiI4CJgwrYPHCH/6HpcL0mgk
wo9VHgcXB2+V6etq72eM+rwpYhAsXIo2hq7XLb8w0L72zrHzJXCL3hC7Gm8FzQoU40PXnRvX6nDk
YbJttOp4vd3DienKvrkr4SutraGaYLnXZPPNF0WEyd/XcryQE830epj4+Ix441dUuvlYJw9ur8UP
ZlaiPK38u+uWblv12qksendQHdZBSggfQZvjVpQRinrkii8o5ubYXFM7+JwHX5As0hCaouciHB40
EantVGoRITNkLRiQPhC06+MZzdJIqHLxPWPe/BbD+MPQVviUpHq/RVsjSHBJlmJI47cM0PSWND+L
InKK36TRviKwaC9RptI7JQHnXx8WDx3HgY49Ckn01qo67V4bJboJDRGnWz1PaVt+gg0uMX4m4q4m
L2Lnap2xKXw/ZTnaWVsfDcb19ci4Q44KJHcLTrJ/myAQzC+z76xm6zL6XpsEZb9Bgdjqrp4/VQ3e
t6YOprXU626BkFM9YyzvdjVKYCAAg3o2EokAztLTNWynYjOlrsE7VPa+T0iQNkjSIg7NJps6tnq1
hGd4LjAov7eeeZtFkffghdI/IDYh3oaZ4o0X+KgZLTfwtoBqOOZY1XByrZSOlltDzBelc8vLzw9k
J58HUMa3snXNI0YtfLEsQ+jVQXOodO9AY5NTf94XD07M4bH1s/rgm3wisLK+l3lmv3qaneLhdqwH
EpqiFb65+jatQoJQY4exlzZsirzr3mycb0FF0g3Mpp3ivmVDzNACxJx1dlp96zcGurCguw+83P1Z
2P69Q/2yG0rmZgD8nXMEZJ/0toofPFuu5+LTd4CYIXFkfWexVjeDWr1qlbYrPM940CO0/UF4IpbG
WZC1Yr9BIcHWG8BOyGDZ3WBElRvHoRzvYm+gqY3PpTfbBzfpSRuCMLq+HmSNUX8f9XK4Y0K5KBlI
Mo9x5U8vkvWFoLSPXpvcfSCbYdvxE4PbG+wYH+mfI0uORa1hKO29fheqMKVPOzyFmuz2eaCXpynv
j7ImTBwhw97yh5AtaIpGmvT7CdkLh378boVlqddGRSu30qFZusaHNeJKma+g+/gglcG8ZcTQ0/uJ
Vvbgq+/MZfD1VcFwzkcW6jKX34uQU5BFUb+XwTAeAj2tN7pw4jvg9sOyGuKdArt+Ctx0uhUiwevm
OD1m/IUx5u5ehEN8AFX2gezfgxXlpXe47MtffScVBDja+UOnkTmAoApbRZbgtB8Y5a7AcJiHmruu
fY3ElGRQL/qc81XGvXW8bg6oqvMiUk8N6ZS3pV+8X2/uKnumWxBDljjts5WCINPnrG8/6AL0aopk
n8JwltIe6JGDEtBQOejOUod0UQhGETAtmUdQph+vm39dVNd7s/E7sO1oo8n6y8EHgcTQEZeEOLkj
i/6T7nTiAlZ0HlXZ1d6P6VpHrh2fKzPjd2KwTisbDLHeewly/HjdMAdIwZryAeYRxHpBumYbJugW
rgcqqbZ9SrFXAha6GHkdXhIcR3gxK06ytROfab0nZ7O35QZMDnQwrbkYutY8gBowj8i9wa6wHngv
gdwuiAXINrGa2MGFbt/Z0Jk4XvpLztP2nTHfVAykYjUpETZJVkxHj4T6m7itc77WcTr+uo1z9tIc
SELq6qQ9CX78TFrEou5aCah7QEluVvIy5yKz69Y4CRvWFTeKyKBDrfBoEP1+Nsaw2VZkjmOAJGzX
lRh1pS/Ts8rQybMcn0MwjTVss/RZc6OHsEhPGVXTPZ3QtW5qzX1WpzhOJq/cXDe9CKP8VAGj7oFS
Ltu4GV4jcJW0PAaRQ17w3r1BRScrL99F/ZZHezFMxkb3GzJ6ksC4NUwIF54bPhWTBHmtyZWqkAwJ
LWwYllcNPUGd+bGlvaYpNk/ZGM4X4/uFZPpvuyEhuNDLwI37jLQFsRvxNHyUtXbCInQYA2WsWZFI
pAyw5xp/HFd4mbakNvqLgtyRHZkC+gmu3ZOmBUfYpeo4KNM5EX3NzhfGuyCLSyzTNZOh3g4g+Win
uvQz2EJs/XVhVSN6/ZSX5Zcd+HLap4cRlyAe3Ro8k87pErKVR0ZnA2XPw4JiGt5tNIaPLHuck7Kk
t6k1CaqWX9rTUE4CTEbjwupxEWibEflbekm1NV8MU1AehGEyum67GBF71N47E5ABXXU+qqyuvQcu
9R5lrdqg9JkOkSZbhhyYPFegWiA70OjC20ehMArdeiTbLtzSAFhZqL84cfEyy/nV2Tkgj+tZSYSe
tU710mGSVTlvog1eRitiNm3L8GwXwGyvtweUbvjyOAWko3bRJyLVcff6uLsN47tuHqNSstYLtZ/M
OK39GKPPBFxhYXZB+NzEuouQODxbXZvdIgNrH9MCyZWXoqOw64aTIzBbpulOciv4ZDILxbeON3cN
iUUuCxHH+6AncUGkgXlTRhzUCCojHs8xDA4/XEw2LIQQUvvejgfS7GlArKvam17gHOEHG5GOECFH
JDj73XrqCBtNIujnLgtNgkbZvF7Efs9KQRbJVp8fDMd1dpdF04vrF3vSHdptoOPvtCWyf3ts1a4R
WfvUm3C9lJW1WxDwzZMGH35F6iqh4JDQtNDiJMJ0Th41K3KWA/UBJmXyJKsmfHcgjMD51vJtrptv
zBx81DtcTCXK2ao2vjcU0MusMvKncRTmWpM9K1M+tUM1ohTXRfvc9JPxiTflSAhE+NOU7GJZlTyE
OOfhj7hv5mjJ8zhO2XPHuJcmSnW5blU9qo+yD9DXOs4pLrpb0wV8DByXhbD1Qw08fwSSedP0cLwQ
dDa7lhaog63xZvJDfe3qAWgB7LIZucskA7O0UdhL9OZTQwbeMcUd5p3Tdrsi4zJIFkmI1U2pmDqj
1cRHX3jaiczr9sX4jOBFvlST6YPD8n8G/lQdCsP7WdmVjkTb0iHkA1rbQ+5Gqd/edZ5V3Em1JNjI
RJKTARMYNX7ejXWIuk1YuRpfN/G6eq6rY8Ty3ZFad3bqFlcqx8J1naU/a2dQ3+N8+vQqZ3iofe/T
G41xUUdT/2yMATZuNwnJ3GGzt4znmGnHyirYWwjHyeyXPDFwnVrDyZGiWWBQs06E9BLdRc5x4Ru8
0X+n7ryWHEe2LPtFaAPgcIhXas1g6IgXWERmJTTg0OLre4FZc6tuTc8168d5oTEYigKA+zln77U7
CyyHbY5/fsPz0doi71jfH4Ijmy1rz5MbPdc0yh2M+33mZBuCEbSbym1vO2IZWeitbrvryCa4Rlf1
q0qb6iUPuuHBxmAQNEH1gpcx2PZSh4CpgCrxuSc7QmDq6/0mNnvkvOhGfn8DZlO5KQYFLrApU7ZI
Kd6sfBQPQd/aiNpdg+T1NkJzShigjSllG2dBxCpSx29T1P+SyvYBHKOEqLLipJeyOEnmqr9v7o+p
/MEY1SqPC9oJc+XtFrBGFh+ZnYhtUMO6m5CrY81Jf00K8pr0YuPQGEa+H40GgbsTxtdAw7tdZ07/
CvqFgZrBvt8ZOwOeUwUSy6Ce4nqftKfUSCO0Pb25abLkJa4NkLxOZp8siUNwChg16b32q2oqgyDL
P6yMzgS6HH1ZK+rHyFX+pk2JyDUd4R0rvYm2Oa2F+0NpX21LOloz1jdbt8Ihd2zsmHoFbsMkDCAf
HhyyQFyHVMxpbLu9CT3g5f7l4D4HeP8OTPKip9Jo33tTj74Yr0GdAZ19NjsVP/Q+Uc+xfvTR7kBt
9LdV2w6n+41FL5NUziF5SyeZHq2exlpvxh7m8sB97KCMn4xRf5+U3WE7dAagipwiaxiSz4Ei3KXw
v3CT6Kthsnt8x6l8MuNPXPbto5tI62ka5JVSeCeE8r4kfYikdf1XzdecreNV49Zr0KpUrCNLKsfp
cr+xQxCfwLEXda8xKcz98ViOzL2csLUfXJHNBiGrXmSmi8o27adnPwJG5fhltO25mB1HkwUmLC8K
GP3R0HW568YFHTbvJZNx+6S5VDBCL17xrvUPjDeusaBrbQ7+hyRf9iwyFD/d1OSv7kDrXEAXWTDI
zV9tST/aNimrLRNVciaEt0p7P2ZggBrxmA8gP3NBJCdjv02Fvg0sUVC+6G27c1iLbvevOOwfKxtS
i98Qx4ywkisnvAN2E0NbrowECZqZISHpuj5d20i+z7R31DF2Y6gA3Sa0y+CYuKp6rbF9o0NQb3b3
prA9n3H4VucMMcm5HM38XGMw4f79UfjKW7uPYqJxreCc1QiNu6hN+H0vpTRPlr2b8EoTeMpRbA47
ITH7eIQ2ryfdt97VjGatJawj0VgJg0ufNjHC9jXpXeFGzUo0SBFfoT+Ea9LcmqWOZBPM3xScS+ib
oFTGXRE0Gxoj0TEDzq2w3OzrnDwGHTnuphqtb6uC82Agt3wuKr9aZv2xyqroeg+O8CXpEZUQ21Bo
9tEK2lUzs6wS6ejXrvFXduWC4O4cXGDCUMGSCQtCEBgYyySzizfY6j1Gbi/bjCSTHvI6RDSZ/r6d
WIHKehoWjtt1x7ICEh2mQ/uUCmi5TlLoPzjxQLB56S+tHLkwj87aiWjViZoBZ8jnfpCe5z53jkbe
ZdHDQnRWygkafH2uTVh2yiYRZEyVZe9gULyPfGIygToWmGM3Fc+KFOAunb4xTnc7GF+4wSfGNUZe
vDa6D16n7h7tBdrd4Khhsz2mJVvDssbEGqZBGuxBAOQz2Co/0q3+hvOa7ugTQiQvZUSasek+NHaZ
Xbt/3QBOol49WXPA5z2Q5K8bNeeT1Ajxy0bH/S1794CXzD1MFrIwna2NWznRrhoq+UTLwDwUFFpE
J2jWU9zmHnGKLXJHMX7VGD3/kJL+diSjcDG47qZWffVDYPdZZOyTX6FZx3P/TMcrK85Ja/q3NJnT
yAaz22fwhC5eiPgj1Vj2mjAhbIaremno4xpjVLhHQPrMFUB8mrQClsVklaeOxvlj6SafbUOimSs5
F+GFRaj9gbGNFQgxrBrkMdQvCIR/Jk43fjqRkSyysG4+AuYBCxLA1Dv9QjhYsUjfuLYFpFeO8avf
EEtoh267Tkc/3akg+4Kh7f807HDb1hCDNXIMVkbQEEAhdPPAiBu1J0XIcw/pHCJ8HBE6HiyFF0D4
H6u3UfrlbvJgGITgKz7pGjfpWHzBtZyFuGHIxBpvkBVmT+BqYkDZybiEC58+dfHEVE5F626qibvx
cPwPxIVGYeO+eZVmHGUhQDJOxOOhe6yX9/Zg4g0B/ctklHjt2GGPWTRCP6mxkDnReKqcQjsnmqQh
XjDMqHM2ngboXIWV95UQTWNlDqm/8koYJCNmbyODwD7mg/WIp8PYQzWrNgrB6bvpUdeFtUKWNThk
WgJK0e1EnkozptCUzvhCfsKqGk3tfZziYadoWa4ZJ2nv9VR9u0MtH3Q2cQ9isj/vD7PbF2ubz3ln
NUnwwctYw97UkbZE8pQC5F028x+LahwOQ8fMp2o6/9UK28X915m7oG8kkXx9/590QBg+lrpz9Urf
x+89I6N3darcpcvGb5tHQwSBshZbzyUZZZbI1MhnyAciC6QV9Xmi+AKnlP6iVcDlwtSzj2zQ54L4
azCa9molpramDGmOfSV68A+Wu/aV3CuXjZ4vlrbXjCdawOUyaFCTGJI21EBreR8hCNwGVh7vNK2R
AKToU1Yek+lERYcIagZuGCL5ekmQqRlYGlDHH33oW3P+MakHtPY+NEHqBoir+IHKrV/kBgmHjLWz
/dziiQZ/2ppY+OduefHT7HIW0EkzV02O84SQ5FseiosaM0CyKDxXg33Jq5G+pyVSDvBgN9SYwDRV
YWoDmjSZp5RU8LVMFciCSjXXoBnBCVrRJ+TCDhcyTv7INB8JW1O71C/g9wYWbpOUBN9JTNXVj2KG
c4UJ9cIe9y4Tncf7TdwLglIjz99X2LUBxgp1abCeLtMhL49G2eJqNTjc4kn8pExm9pmXO2yj6TYc
xM/EKrU3LSTqjcZ69Ng4Q7LR9jJvSKyP236L69069d9RPGWHnqsXIRLNsnZvFH35zu3RzLvZAIE8
NMiIEsS9OYZ8bAPfevQn0r0CDlrUnEo+ToMhl8qACMmG9hQGya/7w+788ybAizR5MgC8TGBbtpKO
EVZ8Rlyiz/8QMz8exdYOqeNLb8h1khHKann+T2nixC4ndLLQ71dDjxOZTh527IjwFmRV8dlJs/FY
O2QWoa0yXidTxhSIc5zVVJ+LDL26nodfueS5Da5XrZsAHu8EFQS+ESp1EeXWWc4393tcncDZpXVK
WZC5sJ+VuQomvbkA2tHXBZuGJQ1TqnFPxzus/cqQvCwk0dLuDMtJDHMTDSx0vQGIoVYA/3oQy4RJ
9lsrUPWl8nRieFt/r1Ko6RYHyIo+2GUyzfgQFuRpC7AjaWUaa9UOyZPfPfSNT/AEsNmlnpkPIb3j
t8Tb2JY2p6Sp6Wq7gPxa66NnD4nOuOv3lD3VEvXpE2vGKYBft2VIaO7Yl9DSKVrxJB8a7KWqQ2aC
ucPneRKqwkZ/xCYadVvYO18IN9XCioG/dMGxB5zqyXx68MuQMrN03KfOguNmZh5loRe+sE2d6YUg
4+oWLb+fRepSh8N7gn49gR8H9z589l3NWNpiCk9umwHeU06Ot8SfXitlSPAzInoH3dDQkAnSvSVR
x1FSsASCgtTMxj6FWURSRIc0qmQPpT3koU01C6mGhi5p6wGeYTom1Tvjn68cZzrIY/sSIakD6d8W
gIiKJdVh7zsXtGnjQWuUE+JFJuXW6R+pJNx9kKTdjdzT7pYiT3Ny4jFHl21oVYBwwPFZnXMxvEVu
DX1952kuSCrHeCZ9zL1lGtixHn7xpnO9letZ/lkTZvfgM8PY+jaBccyuFsZEdL1FD+ym7DFZc3x8
MiMpF4EQ8a0PwvhGBUYd0dsKnyKfxwRdF/orO/zWsqBIsieyWvuKG9xe2R64a3sQL4kQ9bHuVH7r
NDD0Ov93df9S70LxQL541LAZlfXYrGY5AhcXOC3LMSwIJTKJOwKJAJ+bQNRE2/QpdIZ2x2xJLsjT
hbiEGpvQCereNE1vgQImOSH3p1qBcdPFJbx5oZKlUoRPjo3eb3HE0PTpsX8KBMUEJZiXyRp+lgiU
D4yOJpBAc4yMlNXNFoa9NMqGXwq0YUmXvL4NMNYWPa6CQw+JdqPcLlzl1PY3p0WpLbyqJsFXwYZt
e8JIyHoIK6l4IpO2okOXrtVsghiIZScfubwpiSibKYK9un95/9mWyJa13MfO0M4A2fKmCc9G9zUt
ixSMY2iEBESIGYvfJDX8yKrfYHkgM9jUL7ly/YtF/Cc6xfRmly0zxM6+Ml0aztHUn2O4bVi2yciE
EjCo2N6nli4uDmmdmlMYNzKEjZtbAGLtYUi01XCy729JyLVqr1vllz7jcbqCitc3kmjXBNYqYbiC
botPT5GytZZh/Fq7eIzD3ux3NFPGRUVwL7M5bjzYiycIwBfiGv0Tok8SkJI/upysN38AYEfogD1f
8QryXzZV7F/wFsxpfNa48AtoomGWRdeQfMIY0+PNkwBQQv8PDRYO9rH4qJKkObVqWHQWGFAqEI/4
WzKd84GsVqzOy9j/w+iC7sF2PWScoGPWBKrDER3ni9CIMxbR7S1ymBzUGjl+k+aHaOm+u8qUbBPO
fslWF7WDsbPY2aCnGEApzGcpoeC1LP2b0/HUoZ3kW6vTTVSJey8jArpItZMeQ95O8Qkc+oZg0Bpw
hp1YyPLKA2DT5hwNpn1LYpeJs1m3iw5w2+3+WGn62prHt3CexMKp6u9WL83D/VydpAQgWUNyun9p
zqduVm7pSNpsizEXw1dPOi966HoqFAwH3m6crwRZx0kA4D1+lD1G+0DamwDog9M9pcghtcIrPlPf
AsCq2V/u4L00Xtv/MLPx0gVx9ocMHGxQhf9LQKf0p5ZkAB9vmiOwAC2sd9dXbryQ5q1SOtgEh5Qd
uvjE0eVJRp8QsUhmAInwfGw/UfzkjbL95mL41eXS/jR6jDGgLYsP1rNuAanUAjgJybLzXfUqfGLy
Qjd1n2Mtc5a9aPqnaKBpHnMMPRJuwFkWTd5DoWwd3FpvXocOPwNagf7SDbPeJQubcxDn7taFiMKQ
BU2AWaBPJKsPahLp1gevrkdmfbLe+143HH1YFzvY8ROMWcvYNibZRtbouxubQO2LRIy8QbKuXQN2
DRz8bn6ze/SVVu71j42bFiyiiYNbMsIo2Bf5i5cX+TKPagMFMVJr09KTdy1mBUN/aHx4TOEWqmzy
r65HGZigSfaD/KZX5fBzaJjq4d351dnJxm6CkPkWoeCc00ybwWnFns37Hk5r3hWWogyrhGHqBSYo
8uFlXna/gEwTlThYP7tCPcwO4B9Jor3lk9F+2Sab1KrRnQ+7Q/ykyhBpikZ32LES55VeOtFxg968
8LrYpxHu9GyxBgKt6MzHio4qhiO3vokJBmwzDumDBHwCFDrSLmY8yE2DDOUsdfpGWjV3oS2t3mlc
TI458dv7sASZqfcZcqk2tfZYuNPjwP/dTT7i5gjc6bbP6uI8EapJLSOrSxnmLcrfdrjGOcVGmJfW
Q6IE9jtNBI8pL3bVw/l4qsPOWzamYT4LkTZLc9Ci16xsCd6xw/FNWAVBErETfrSzespB+fmpyulb
T/3sG+rgcymQaGFVOddWMf7RM49VoaK97Pg+EwCMbotyfPv9vuOVZJ+AXhShFMcDu3orXw1cKelv
thmTRLf5QwTiHFoRenXTeY7sMvruOa+wAHWfo8ZoEK6B927hNFwU8HTerMCEK+d4/kuroOYaShue
+5GOe62P2ZPZJcOq7GLvZurEr2Z+qz/UmS3XuSeaa5vTEGmtsbjoeA62daXSs16qaFdgbDqVKaWS
HFugiyw+e0b18UEirj7Q8s6IeA7ksUSFtCsyVNZVGffbknnQudImwY5LRFePy/Gmd/XiAcUzIcrK
7m/M9E1YmmiCvb5OVvWUpM8o7CamUpgNW5+RAA0D7dWi6lyUrujeTfz89Du64HPksA5cY/qKg/Qt
4iLwA2PYtYD3+xO/FonEUv+lTzm+VXxVJKmwP8NOQUga8T73w96zaTv5sxiOFAnlAGhaeKyMvfCj
X5QVx9bu659V45HKnpvfheV/OGivvyptiBZjaPQfFQnri96tA7o9aCa6qu1fCQIFPNyr+EWCAWHS
o9icovVYcfGpH6OKgJcQzNyNZWdYWz1SBGeG+XZpcsC7DBJmprW1kfnnPdk09HYbR0Bm/j+P3e9h
3cNA+ddPY0n68/d+f+evHy+0sbOXf/3kP/5NTZNmM1nG7Z+/d/+5+5/xM81HJ01MxjgD5Uqiko8Y
Lf68cf51L4uJyFtWhOGWikV5EMUlbWk/KVBdgtnyNdWN+hT01ub+FfpiWzKOzPJj6k4nMwjbK5Ga
/iUdqWg850rMDmaFmGO7jUfnGsQRcmY1hOCGyDrY3h90o1MbSWphsmtBAfo/Q3axwKBAal3KgfAU
mtqY3vSMZbVQt9RNBMtyQZGOW9kWYB5kqjk3Kw1+DCiM12Yj0ZxQoIW5etGd3D71CqPI/UtEhPaF
CJvne0/XS+P6xJHtXzK3elOh674kUBov9dD/rEhYXXbGBPtGWPa+KQlGMauyenMV1hEiRvaNkWR7
I2j197JzVoZlVqupn4OSes4rO0+KNfA7AM5VKQ4sHWszlOOvDEsnI/RaoJBTJmaAuOyntQmCz25C
Bykn129Gn+8DcuwaEEZDMq1TDtXRZkm6lA8ZSmKSI+ia1PPPF1XHtMZ5QUUF/YXd486gGKJwbI5d
Hf8MEC1YLfLcsMFIIg2cJ2S2xUu3BMtL3luy9iWhhZiSiSFAiKgJy7tY82XfHIN8BwqX/Ky2Clbw
zZtlB1duHZkdUO8Op6ahsAUXmO0gV7JsViVWEQsnYGYuqg5bsDlUf4Z3l11HPM9QI9DPwUGF2qaV
34bWXZI+eArSUOca6IGroQemh6AlmbLSuTJuBEI4j5HznbOPWSviR8ijMI3HoERLhG/zbbLzfMmk
/Q39VbPMbRlyohXvdJzooPWEI9eDfWBpsFZRN2JwUvm0S8j95Oz1F0YKyS3o1BraX30CP/Bu+zUm
1JGSgzirvGd2Avu+P3Ve76zLOTozH9KyZOklRbAFJQbOkk1LmB27iWxXw31ThDQdJCrYo2VK+gJj
aSxKq4FdKTsYqf447eI5sDSjhd/KJkJ/wrQ41eetfc3fFLA5e/yukEQKIg77TzUk6xzaz7vR+6sk
eXEiu8dJT4J7WPefyVQ3G5LzKlDAPbIRzcPTT793QXN6PQ39k1BPem14uGCzCeYUrDDibpe2bgXb
os0s/I97O2g/86mng16L51T9Atr76TQQXQmNtrdl3h7Qnq6TKd+rti3eLNF1K7BT1sYox0ckNMaT
a6q1ZtfI1dpkplm7a9KEIOe1JYcZFH2ybjLOR1zXgZTFd5s4G5ERyiCn7JETpD5o1uzQeAYEKN6G
PFn16ELxPlfflh3qS3csggt5ovFF6AyRUQBV3yZxib5d1u9p7yDxaPJtH5lk3kdoGP2GYUkzuZ9B
aYArM7F1NxmBr8RD64+2JQ7K9vZeLJuvQp+3PCiJHywK2ZObs2lo8XzvabYY60HXCKi3tBdR6RpC
aR9qV408VtmLgU0PnZWJwUlbX8ne6PYRHpuXIAou9+9FBn6DHFT8uShQabYNDcayIqNX1z6KlBqr
dDp5E1WiHTWvKVfmWDZfeVZtE6G/6lbOhkumPxCwTZ+pIHa0TQiA6333Y9LaPYQZZspJZL2M9o8A
FT91mATUKPi7oKxWJs2aXxz9x9Aw/B8u2v86SBs2eESkE4zKGsyC24Tq1e3s8ce8Oalb0tF8JqEP
jhddJ5vdiTclLwNB2N9Bnn17NQFdwcA2X6Y0wFwLplrWEyuCmiY73O/1EtW76xJ2T4uA7/x184+f
+cfv/e1X7n/ir28bwOu2CD7PjVMGFM8ByaeRKg7RfNNbM5P7r6/v90QLovt+z1wQNdWsE5cwLy8L
i2zBVn48mHPu3wjPsEQXfug0dzgkYGBWGqiLRVgQBd+0JVk4DXzIVaUHZKQ9VqRJQMozgCNIVRI2
RVNqfLLSiT21PYGLD8aI265Oy4OKmx+J5B8PYIHSBbjCAixhBenkfjfXjOJwv/fP77QSUv7/9fN/
e/T3XXPUnpRpYGh3OqKUaGAcAtfZlzovCeyWOpQ2Eab3e20E9PJ/euyvH2HbC2lUlTs1vzd1BVx8
GsGZQGIk7bRjrWBjBMV2IQs802K++f217unVIYAHetDSOfYsHgv2QUH/zaSvPPTI0sHC3t+b+wO5
YVJeic0wBv7eyIOGfqCoD24sw5Ueh0Tbdcne6mPibfsW1wp//P7PptGrDuFUcnH0G3m+Hx6qjvLD
/V7Bnu1QkhzEdRlCJrJniG6bGp2sZ3GeQA34/S7d3ypwpcOhuZEn0mAJKJaOZwR70hDDZMgOgUW8
zaRpI8oronoDZxzhphBk59YOW47SX1iJRkYCvfk10ay3oSaK2knZQTY10zazY+4GYsre5QKi9lim
x6I2+3XkMAOLYt07FM7WdQY6pSE0zkgrc5w63NzvNUNO0RgQiKK41IYBkCqpWVa6uN+9P9gEo78r
QaJiz7dQef/EuomptO2+W4nz3tBAApA+lWy9Ist2ZumgyXfVbrC86UvEzsekGy+lrFBgFX10GkGT
rnXCPz864WwkyrkfXU4fv0LdSVwPwoHBBnNAmIsRJs6tEjS+iKJSvhQMBFsoWNLNuUZ4aIuBayMg
jcd3YaT7aciI+xo1/VTQN196mmLDCxBp1ZaZf06oKWBhi+BHi8CAmJovacys7B6QIfCqc5tFw4mN
E1r7dEh2KnFwK6UhvZMaSLdVr1yZVR+l27mQWM0SSHoeXY2mxAKA3yDoy+EjBZ7jVkTUjG7nXbEO
bisgjoSaRiSmxOTkaf1rEuNIGSx/l44VIdOmvgQgWP6o5EX3GPt5mdey3zExpSDmWetZl63EfMTe
D1vm/O7qf88I+P8JriUwvQMP+3/AtZ5bOhj/cPjPv/Hb4Y9ZX+LWt6EuMIVG6fcvtJbzX9IEqQUi
y5K6QeS28S+0luB7lu4IhjGm7nn2jLv60+Ev9P+iTWIxM4YYYOvS+l8Z/I3Zvv8XV8sxAQW5jjBB
D5B6gxKB5/B3rhZgKzSlZZYvhrhmP2G541E37PcQpyLDJLxBuYRx0wWschX2MfJ5smgG8Gnmq4wS
sceIWvw+On6/e3/Cv/4O+zJAl/3jOfGCTak7pq27lm1APvj7czJBHuthC2vSZUtgaAJvqRnGa8rS
dFvQydq6zGMWgTsMt2kIzG1r0yb42yf4PzwHyGX//hRo6FBKQy/TLQHF7B9vyxQmmHkbJ6d8At8j
2HroLqTvhD79tpvtZXVCmmdtOT//8/817m/4v30gBBGZHCYoD4TUPcP59xePdC7HOO5hb0vEc6Hm
EiOuzE1rMJzVnag72E35K/W77Ax2QBxyBIWQqEAuZJ4+J6oExYtWWN7SLzDvW6V9xrRALAq0m7G9
BkmGUUb558Gsh2ubEJzjE4HJZPWBRXBcTkzSXsMaLZqVxp/gnMpDbf1MalRo6SyiKTU7J9SBss1x
lSDOKquvCe6WVa3rD0lFyFsftR5OaGQYXt+UO2zv1TKuqmzjdIZ8JZEUQFjhTHvjlbBCODmiVQct
5+PEp1+sQqV/conbtqE+gJUkbziuuqOyneEhsopdZky73Ay1nR98GiVi2Vb99HU/3sowOFqTHT/G
rkBWmw8Ucq+kgjsH/NCPeqzFC70Q0x77BFb0RdTq0wb6frqBNo0Pu55+1K1RP+WQshgOUQU5CJBo
pwVnUwu6BcvZQ5OHxNs1kLQyYN1W36VHYuncdalHvLdTHN5KUTAKI4V4A9NfPeMeaw+TQRvb88CN
/ufjxPt3Hh5KGhtUveTVgOXjEmL+g4dH5zrEfAPANojsq2r14uJo7ilmsLYCvzyEOqOHzngztOpN
uP6I1yi9GZVo4MgH48UBcb/Ar14t6w77upEj2h8z7VMzfDz29VgyGwxramlyr5Ab1iREZDFDSroe
eiCAjMJyPrnZlK7Sut3kadCegqi1t3pc24uETMgCaTCdQzQ1JB2L1BY3SpwfuOajrd49u2lH3uMI
cMn0Acg5hRnuDcPbsiv/NUyapI0UOgd4zt+uPjonB5vhtsKPwNbDJsYCc+8un/uszEqOSRA/duOt
Fwy+EZkubK0pjk6eubu8q8+Z8TDRRv+o+AgBrxfpTpMBrVujYBgUk0xvFP1NL5KPwlA3wsbrbVuq
1VR3/tbS44OOBQMqgEAjMULIzmPpz/EEt9z1k02SN+KxwTsJk0S5H1HS3qKa0YCFFHfl4h3Y2CgC
c//sBGrlmU9ZxYL+nw8D05TiH1cq03EwJUvX5jIuTCRv/369KBglDq1l/wgd8xaxzVm1mBtXNtqB
betlCKJtkggMMT5alnH1A9Ak1rbx2wmzY29wLTO8g2KkuxCi+eRc2tiD7mO2mDv9ITFbiPAGqmZ5
jQdxTCc3g4A0Q1PacNV27bTvXUUIjNPfLK/eIUjQ1qiLtGM0sWOMiRYxjYZUEnT2OGA+2sjYJG08
re1g1A9WRmGLMtxc9V2hbasxesGzb9A9BjRDYdEt8noXxGiZ/IYjWSfafkSoeUjTl9ExxZMrJ7Fg
2B5Fpn8VJk0Be/Y9R/6wn1Qm6Ed7/ZFYqjcRtEeH/SAtjLi/9ciRDAsbC4rCjUnGZQUy66lxaZ4M
GjWijS4odDUEpEH44QQpSDuCnLSOv1gW7TM2ARvR8yuN4Ru0NvOIDpyzECprOqbenmqaJOC0G66e
Yz8VOn2BpHTUVjaUy81E8JtRZD3U4ZmVSjOfuFIAVewHTVDOi9zM2XUh1FqOfUCmjcmWGAG02Q7G
NnT7ZdboX31FK9gj18q1dIJ2dR0zjq53V3Owf3GxmDZQxL9wRZCfR6hFi7y3Mh5j29YOmLKJBx20
bQYdcKhy98HISFkkvCvQZbQE6vfhxsU5MBqNbCnyTjqauHs1uuvRO9mZlFe8RjpRsE15zjoDDGC+
t3LwYeZEjKz06+hm1fBhnH6LN7JXLSLoDFtUbD6gzx/oZETJDj0liLRKX6Q81+cOoMoFH/dLndd4
9LsuWQ1x+W3ik5gtgYcSZBwfkAw2RcJ2HCsXbs/k1oeU9RVOsV3iDku8NuVeKRSHEutuwNh11t6t
Qtc+SsXSKZvwoWc8vqhhxUoUKXRN8jPrwUX4MADrPlhXHb0AI0IWoEByrod+2NJ4q5aFRClfjjgn
BYti3XnNiRT0HdT2GnltEh5CSz9mUTou+hp5ZNgVL/VQIdPrU9xpQXp1dYBbutwEM6CvRRxxLAx0
7VGLFS7tMDnYSf6mSpkvJj9PN7k7wA9LyePVLDRRnqKG96ie0+TaeJNxnYAWIU+AE49Csl065b4c
9PTSEcRKFzaXID+s2Rrqf6QE8+E0cwlbnrsXSVQhWqpex45IvMn6wygK62ozkSDsr8XI7AMJkwl9
crhHG+bNC2V0iPwZY7QNcyjUmreIMeQFPRKIQPGc6TPFb8SVWIw+PdUWgkaU8K4RopkLRT/QsX8W
1gcx78RAwS9fForrOgkMC57wxsTGSHfW3GdhcJo78ptAtdfELEkb5yxZeg0pBRNtZLMn1Yexd+eR
weWO7gNbsGFRw8BbW/E8b3NcNMoMShNyI5ehAMBjEaGj6vyXptn+UU9x+XZkdFPq6/oTwSyvYgp+
iNi0Hiwb4rgBCFCOYHoCe5mXzNkByi6HqZW3hEqydV13iztytp05TId64y0kjzCowUsVHcQaJKUs
LJl30ZhcbwYZxw+x6F7tqnrKsBXDlgzSdStHsTBGb9oajf2knKk8TZJuFv6gXvByCq9uLjjgDMxE
a2Hx+kONdBA+HVWm2QFaC1TlAjeE73rrNJWv+YgbbOTTefQAul01AvNQFKw0nVmRFZOf00RD9tCj
IHjAWNNtSClslsSzazC5fpICgoKKCBT4lNHe9u0XiM9vdWetOhkxDcZttnY9u0FM1/xKLLwyBg6l
sbaPgpRyiITVdojZSXTDGxGIa3IYhiNZwc5SF5qxVQ2OTnvyaHDqLf01UO7LJjXKIyCB7L2Rf2Bj
j15IRc2DQj+rmsOpKfP8ffDkh4kK4uRiIYhjle6REzJIm9xNimxnRDC1bjj22dsQ40fOLycnK9RC
dCQLlrYBbrUQW+SokjZ8Xh9jJmw7xg2E2egrW6WfGFnxHk9YMLLMeG9z2hnEJPULWyn/JMkNq6BC
rIUgmTZ3lLPLrXktj83XnCs56G38Nrlpnbt9LEZ21ape4F/vD4SnkQPnqerW6mjs21ETq2nK6Y35
nHR6A4LTIqrPrcy9GQvshmVVYE7NO9Dlwl0ReVws7HQiHLAjRJnMIERLrJdVaMPMKv1hiWCzPNIE
5i/SQNn4pvuRRjrdDB1Ug1Asf5r3jld0EyFquWgtZlBfMTIvZip9vZi0Qdt4Vhpu8OdtzLxegjGw
R4YjDvnCaxY9pEsPEcJhOCEXxkAQNukJrrRYz1+VIV6IkmhJbLacjZH+N3XntSO5tWbpV2nMPQWa
TXcxcxHB8DZ9Zt0QmWX2pvf26edjHQ1aR4ODxrnrBoSUSlJVZkSQm79Z61tzudXjXYZb8lvIgbgb
hUOFp81gSurq0huNxy0QtQw/av3iC/8Jk4N7MQv9F8gAcv1qYZ49tI9SGY8JabD3bPmiev3HWEQR
hibbDNRARHtZ9c+dr31MnetfNNrhwK3UT9mKKujRZz8NRvM1AwDY2jPyV8vOiMhKGlIMevOQekz7
4dxEhzbbhnIot+Si9OxlEMBRre/CxHqTlrcjiKvAymEX14LJTTjP/jUpBYm6seF8TQOM06YMf8rB
eZ2T5lcBiWY/e+50+v1lmputNvTNEaZmRHRqdcGOOB/F4KDfbYDNL+HF2eDcGkxX+FDES1qN6smI
w6DvrXydpYqgvGlABjt4xUtiVwerRIKbzLK5sW+DqIei+aLjHY2vdo2uo641fVO1HulD09XrgIH1
Uepv2ei5G51szECYNZQwjpPY0vUzF8GX4tOZJ9adtRaeq0rMCEEwjZh9v63C/FprPZkxqB1XopQ5
1CrERBTdPk29DjBOkMHNIylkqbOfwL5OYCnmKBTrUeisAaUHQSxKH7Jca45WwsfHU2zce6nb7N06
ffUFRc+nV1HEmbpWEqcJDlZr0te4IislMxV6TgrIWvOza9e3BzpZqgDUJLWXtGvhFDzQzWQaSHzo
Hn47VnQD+DsI3CVjQK5nkU2bPLR7XirGLxeXm2uVFdwR1wm6tlZbw8H8WBoaPIp46N8bhZS24GY+
ZZACwFq7cmM6SOWAJfQvZhjrazWW5dlNTJfNVPUWd9H03rmI/RJCRHaxIgfLtbJh58gj7QBaLDtR
FKnKeDHCctwUcbGx0cfevNomZwSxyw8O7JUy9PGzyEOYggTXc4daEBbEwHSzHG/QFfMXoZzssY59
MqoTc92TY79ha1ZcfsOlu868uEj89+A7oJ+W9a+kb6eTMMo7VgVtR8gaMWRtO69dp/4eMRDeD0oS
7Kx4w3s1BHoL8sRyu4LX2H3aBbkoqdRIFPDzBwGudapJy/VFo26OmE4hSVFvsSqOaWs0FzMsmBi3
uJgdnJrTLKyd11bvfmozz/YBd5zSEUseAYHRmwffOA5z40WYDrkPrX4yLQxHJCE1gTDmLGhCPX5Q
wF5h4J5VGcc7KL/I23wjekiiha8a2Q/OfGmK8UGb035PoFRDP+E5hM6Jr9ZhSRWmKiTwIZEvLI6+
S5mVP4CAbQFdTKORP3GTj0E3l2zWuM3OrCO34+B4e8fwslMlSO0G74DHUoBveRKQWhKRPtqaax5C
OEyr3wjxXNc4g4EA29pk7WgyOWYZYi8ewXmvVyBfZika9pqduNIwBNycLkUv/G4A1uWFbv1u9Xl4
8iDuzik7P8cwKOqI8lg8qXZBfRl6pBHpKVmEQKosRgrEoKau26x6FuhrkY0GQUtvThZWJyJPMmqj
XazhU9dcqXPGqWyHdugLklty1CP9bA2TvZYhm/iICzrAK4MJrqMB5Wdp1lFddY9qSp8aZETsvQfA
wslM/q9tHU1MHusWZSvWCZ/gijLrzowJ8Ud1+QcsEhCfaoDpMQBm08zEvJVlOq/YENzUwGN8bgK3
VeoS9o0MDC9NAgmm65Cb8vsA4/cwG2BRfE5uq5+cx9Il0rGhAownByplksh9GfWsJqf4MSk1/1g1
0wTf1oXl1pbPRJJoSBlNz1WXLE1es77K2e/OUO6Y4YfKkltdc2osB9oev1H+pCzrgtHgDe6Lde5a
vTyFWP83QLySfdbp3qY3IkRsA5qmpHrRhkI79aYbkzVsxnckWEFdhE+e1r6SRiSCipMGeWbi70a/
/Cj6Ud816BxWIw50AqnAyPRqSu5eSr+Iw3rTFK0DAsMhZlUfm7VhNSl4gOySIKu6mj32RdUUw86L
4+zsMGhajeaaN6BQ47G3AYIlGeCcwehKJAkubHA5PyEWOarQF+ijJ9a8nrxVs4kPP5/fawA9V/LF
vht6le8r150DKIJ14I2We5vSPNlMIXsXx1TfzYZlpqZBtYkbxcGaiUPUx96DrNvz4GLxwsbxQtUH
cbihnllEMSXNDrNj4wwE0txUHujIJIHLtjycMqzNKyIC5HGuFbQOM70j1pweCowlqAR/pNhV0WVO
CF4aNjbwRaZNN3vGriIW2+JsBdHK0LZt+ffsSEJyXEw7sFlv7UA8b0Ya0i+MibVBBnnW9c8mHJ1N
HLEoGe0W9aqIHvCeuGsZ/6zmstl0S04pj6345LfX3jfNA8SUHitJCWeJjiIwmsS6G3GpDtKzPqK5
GI65l3FX0wGu6grOiZ905Q00zbRxCspCTGS8Mbm66pNqnwYx/0BRFJ2ZYukrvOvxxXeLd/A14UOz
cGqFle1agTS/yw2bHQ4+oiIyzlpXaUdpdR9pLkfIeC64t/lSAgklKsL41srhUdhNcsWztdjt6nPR
c2x20wSiW8RcrDCxLg70L7Z4EYrfaj/FS176YFNCJNN8bvHUdYh9DsPyo2TN+GBUWHAlZRx4Jbzf
CVgFQMEG6cZNfywiPX8b6GusnJU5l9WAlbIAsCNaooh63f5k6LkyGvNg8Nx5zprI3bUaQFo3FOV7
l+Dve+fZpX9H72esbVS1V9Tz9sm1hbP2umqfxiK8tklvH/oB/xDV8EcBcOO1iTNnFaeEt6dWNwUA
XcKtdS+V7+0Nqc3P4MP4EVNNQfNWu7mBeqE3XXxSfSP4fTbe5RaKVBH/ckpnj06QeEQWBOtYOBi8
nZiNLwOsLU4VHSLtgnhpEPzMIVgC0lSC0mxh3mvaI8FL89rRpujoyXDckl4fXooGjZaphluWJNFJ
8Sq3XDflKspm/6Q5pY9mDAGqshNQ7qZzdUSrB8KzeNhjzqC38gH3MPEx28xk09h+EGWIFmxqWaV0
9aVhMo9O3srerRraXGMAKgvFCDTMV/O9cYHigMdRK9OZAG10eb8lwr7a2L6LHjtirpTZLGM5pM4O
GvWD32AbHVJZ3HK3AgKiTOBQJuFkc6ft2N5fbK/ULqRJH8pYYJBkBFugZr9HminWZmWkO4yZ87HE
Yd/kiyZKDwNTE6+e03PxgBG4z+M3WTNQBV94cl3nZaLBvsQoDC+6SuBzVvreSwZB7CEo9Gy59T1n
Ove5N2CZHKqnXia3aIDgPodO9ObkjJWmYgJvTLwXsh+mQ0iU71mcevuktKfnes7XPtFyTRr/pLtk
1atntzrEioDew3vT8Ydr5NVaaaQCxZgJIxnzVMou/K9J9VTr5JJYKDvWCjwNk9rBfSPEi6FZGAHR
rw0dxwZmks4kniKR1oS/zXhpMMKtCChKT/jqEJ3WrNCV8unTjcZaF+byo3ajucXMkG3YlX/LDJBq
hXrPHCskKzd9zULBs8Fh+ktsvIzDjY54wJpq9Sbd4sWaC3sdL3qemKv5OCAnrFZJ6ADnU+Kgh4+x
TMjI6FT12DUMoTX0pXvHbAKkM/Jt8OsHn2998Lm5T9PIQnZq1kPeRK96O/zqy4kA20WNfCk1K7rX
y5cxKr6j5zN2pDyrM47COUvCS6Qcnwou6U6jQcwNBok98PxhXZnlu9XBSKlj2967p1a37UslYudS
zj+rnB2BhjbA5jbfMBqdVmTu3mO98pF4ov63rctMgHpRzwwDEMHva8RGK6+BJeYmMr8RYbfCBmYd
5iYzjpnZvFW98INk5Gfuk6J4dbVqV+aIuSxGySdOsvGxsJ17MVXRlVL0G5uu8tSJ+tFMkTejQ0ca
28232h1foHm2d3NOBfLlpAFGVzzZs/1djHDveyfyz+5MhM9gFGqTdmcewagbav0R25O3Z6r6i4Ld
f3Td8Qam1nh2UkSAtSjwztSrbnbjnaUJhIqJN5+Uzw4p9Qi9mRm9af14Rk3RXDPmyJjPmYALz1H7
uHHJS8bXtI6sqnqyTOpysgMfB5misSF4SOtthUflHjOPXyEQcxGAtfp9IHuv6Z2ZoZCpBfBYpo0d
6RGFDfDSbpnc5S6TbjE1xaktS+TQQ4mtMBT1BU5lvPFT1Mxep7sPTZcTrQMxhOGNJc5FaT5hznde
XDC9O50q1IKmwAMlE8/5NPlbw+0ZI08EaQ0zTlxJPygN91TnidiiXSOAtYupoFuhn6PGaxBKTtk6
tj3cT3r6gvQA0VemXtNJsZ4VIwQDWrpVaRGcEvrdjtb3ktsxwhYv5O7SmQrmQ75doCm9odlQXBOy
3Z2e5IUmMDnmSUDDLNhr9sFPBkQMZkLaZFWzGVKyIvt60d/j0BPEEQV63VHyuS8S4khgRDXQziT8
GOh4NrLufMYtqxal3zmcIbnlM8EKdfnohmZH5oX85nmaxAvJgRyRKA1r5IpD64xrraqtW5Ej8zJb
OW5c/TikvtwwdtFXWSlxOJHFUwpkkZIxwgmz9M9+s3wliYaIFI/3Ij0nKIbWXVl8n+V09pudlGiw
3KQ8oz2HLIRFwte/p4kyLlqmx1h/GRDZg9BW+lwc81A9lk78ERdltO3kYx/61OMUQ4TFtxir82Ou
+5QH2Y8wHah3WHSpCPVNilLXBTxNrBqD0Cg91fbJxKa/RtWZrcnbpjBFx+LlNuxA1ikp/jeCzF0b
Uxv9h/Sa7DDkxdHRB4HAzwJhAi1rSclK3CHbsT8111rc3TpShE6quA/FcEiTctxj4x2g+b7MdUks
pzGQRTHJQC+II0WAxYWOG4jlw27k8oKycOngx+Fpahlu9qBTMts4+KSRBlXiZ/sI3tWKxciNkYaO
J7LJaKKbBw6BPGh6LZDeh93NJNgQHwc4e8CeDI5jxdmWbP3hmBJJuiJCQNsaInzTyHDlOP+B5mxc
Z1W9agUBS3EKGK3Gy6lRunOOXLNqCE8TcViDTqr9OBFVjLAzSIiOrj87f0BgRQ7lRoBL2KYO9x+P
E94dHvlGAgKdPnbr9U25VyZof4PUSttjvo5pg1R6G9ZUSLTgKi01hbSxw0Wp63XQma2FhyVllr6s
YUk2Xtsl7EdWtYBojJlEgJZdnGv8qlhDKBRvF8BTWQ+4iOtmW9atCcu0u5a6zhqnYWBvOPhnzDJm
OZLzWU/hjdT1VQfd81E1020AKexBBhudrHyW0Va09lOn5kfEvJyWff6d8Za+dirno100RIUdk/LN
fDluGajNq8Ku2Ap65qvwY4a5mQvVicdjlrMvYq3Anz21SM9SOP5QVL9NHWxgo/bdnZZ5weSCz1P1
T6dFLxdX3IKaX5g4l+B22TSwEOO+ZVhdT0mm30Y2exFe9luliHbI611umaC25+jD7GdxDBt5LTpN
7EHCbBxX6XsLFdyqszy57WO1zmJWtoWughkq8RLVA+Bz1NcpVClVR95JVpLYiGpBS2pxePcLyCo9
TIiiKVgGkHgBTcdkCcAoPmjlUwzUYZOW/cUZuzbInawIjNAl9Ewbws1YgqtHPnAwuCBOlYwDWN/z
HqfCu+qWgRsBLSRFseUm833FVNxDElbx4dXQdrJux8oHBFU6buwRYX8PRIIjS5sPUSd+4Ysa9hYe
mpee0a8Oy9EwlvylfK3LaCFjdzPz2+pDywqU9UnorWD/gvFQVQqNUd79cqVn5UbY2aOOgf1qYGN5
SPJqbVvlPmRbDYXEB7lV6wePvClumpiBl2muLQyGCAHUpcNptB2SEE5FpweM1Ta0A6yu0wBQAhyu
nN1dwzN8g4sKkjIJqhyez1Pr+g9L2W8UrnHSvOSls+xnO0UdxOMMsJWF4F6v6rteTt3BG7BC6HJ+
aGaVn6M6U+tCAoVqpqtfmuGFSKzoiUi3aGZa0cSPQ9RHW6cOmmaULCAkUgTyg42Rm3L0rfIAKOh7
KeVZOCO4wlnKx6p68KsUClDuPbVJ9p6J9omHu74qhWTdCac0mlIL6MrwMcVdDUGd+koKbeSO7S+p
DZgAN0M5eOz1Cww9aQQQQJCZxOmIL5aeluyvMfrF3Uc+kWZfa+4LblgslVmb3WEZk2TFE2fLChWD
hKvT0GP1d2L8+QZg0KImwbxn6r4KkcwEGTG2m6qDrmUXrdxAO7Y3IxgcChb1Lmx0fjNIn10MdGdP
yMF9MlhFlOC4gcZu8rxKjgWZjMGYmqxAotqlRM6zAEuKv/I1nv2Doz/7jnNuUzBys08fpwsY56rj
XcZEotd+DZpSQQpu8qOpXAogkQWFgZieAx3QTIW8N3OGQHPX8as7GNO90KofQ8oKIe6HLar7pTro
OeAaFiHhgXSlcj+UkM9C3jXRENDlQSgOPF07ACwIxesgrfkopwrBqocuws2C0KziT9bhTPactd7r
LlG7kNvnLL3wAM/Y7rXf+NwXgaVsL420cbcR0kRPxoEettHVoMfFhhkTkN7jm8n88QplIVkRAD8f
3BxdxMAzb601c3Vh98oe8suTo74vWpwksrRv+DUFjaZ5cJP0Le916+50rXEsh+gLM90x68N25XDs
rV05f8kEk6Hlg3xuzVfPaFuuzILdjJ5+AbFqT0kILjkNl+2sqZ2L5QvcGUzNDoKaFjPWXmOfg8XZ
WBNwUuEqaJo10YgpcbNi2ihUbQAxyicIpYw8MpPkXmsdmvO2s/qZ9TXs9skV+Fs8SLWh4XKD+Ixn
E5mcVacTbWA8VEnowk4h/g357w+e0ekGvh3XhO68mBiNgw5l4EpbzpzEY+UZ98mKVUD8ME46hX0T
LwQ1cuzhS25SF0/NEoThmQx5knS+I/oN+hpxTGjGz5Hl4RIjFr6rnjIt1gjASu1zN5XfiRZMV5lW
x2evogAcX4lfWYfSvngGSPDeIxAamDAGZMLLCkCbWyQKT24hhrPrO894cNeZieHWNfR263POrLRe
DgF5H93akxboYV1j2ivCZ0kOrhlln5WbVQ9uqY+3quDx7pRh9ZqraGMikaawJgGr8xsQDgmkUBmF
d6cu9Jfa7d7h96Q/kDff0oIqJ2sVGosiZDaJEuH4+59+fxkWiuMUKxaP5ZCZG3dESoHkrT05eIP2
xuQklxSM4a5qfe06OYW7sZgE0E/6jMQZkLCPyIIUhsGhLLLw2EfITsI6V4cua+cX/g96v2K6/f4V
xo6XqRUHdMngWrxMf+Hbvbm4SK+47eU2K0zSyWETIBYUTgylVgN71RrZXpXFtAt92b+msbroozN+
FaEjFr5OhdtBQ8ozAp2oQm/NVqr/AtXcf0UoYgIxj+apNEV/N6sBvbXpiEORaayBzPwmm8F9GUup
9oggYHX1iXoKp/FU/tan9zU2CNrU/AgZjX9syULtXVqrGaVloFWpuZ5zgC5OEkNTcOGuXkxQQBe3
64+ErSZHgkuxyYvhnjepe8CdUAZoAMO3ji5q3Y6pdVSNosZj4Ys6wTn2kjULezT7Vun29yJN5Xtc
zshDG/SGrTXJd44X1uydwcSo9bO1wA96nOxvXueq93YYxSn0eD7+/mXkWmQ6TVF1cPTaeUwiEF4h
LVhdQxR3YnHXnPHNarX4XfhQzJmogKZ3xvhdW74HVNgvRf+011r2nC6DK72PM0BNRngsPCnWrmuk
71iWZZBaOCYzuOZ6XvBvzPXgZsPL6Obtta1deh60RO8R6KpNI5swKAugp248jUELr8LXTaAaSXiP
PUM95iSjP5Aq9Uqrbh7J/KhWI9fEyR4Go1wldoRGgwSH93wCT6ObPDEkPY2javzhrrkpRo4zFuH2
XXheuTGrFvSNNtl3pRXbCpj/qeo8mwVKQcxA69uo88tpl4zjFabTXeBS3qEWuxhNw/Yhcpb3V1js
C4tq3YOUIitEu7qdXt/95Qu86p5ifiZykfBUPJnOJULAzkbBGG9cmKzd4csjozF3OXyprTdYyVqT
/m00ABgpYKadr2vnySL8ajRBqpn1SNBd2WkHBDNvmlnrt9px3NVMHuNOmYj+I43qrxc6NRJz5shM
8vs/vjSud5sg+tULvg8NUICQi0Gsdaxiz9yzVmVpkfk3VfnRySrcswVczXcfO83RT5BaCNfWs3wr
BmYDGEJx3enzB/DnbUdjsVbUSQl0GibPNc9kWYNddqVl3H5/MV0FrN+pnlCGdoexgvPKs2AN3yTa
1XIarmQrdUxmGrQ07BsT3yrOqY6+y6NhMvwsuw6FQ3Yw+fMsXJFj9bt6gfvlBdIvfbTMWzpPNOMG
Pe5U3JEMP7axsG6/v8yd8zLEOtbzLN7l8o33Ib0SEV/cIOMVt7Q06qAlXmpFyMDgJt85pdvb8Czd
8BcwLEndGLdHZ54foR8QH4yAeVtnTmAWLXdYyXJEKySQKk7cw2+h45/J2X8Ksv+Wv/23X/7L0MD/
lpmACMr/tWPgqf2Pc/f9b5YBg9/yD8sAV9EfHil5JvJzNCDCXQL+hp9LHLfmGH/oiLDRchvo+1B+
ogf9M4/bEH8YlAfA5ITN8s5z/9M0YFh/UFRgMjBtovwM1//3TAOL+v0/Neq27bNz5VHPzyCEhUR+
0aT+JYx7MFvHHWL2W/OwdLtIfuP3on/U3n2665xkaHtdw8JvSbX6y9v051XwV2vAP4cR/v/feHEz
/OUbh6Nt5qpdvrF/E/Fb3PIU114c7DH/xfdZYs3//hJ933eXV+jbLn/983cC4xAZzvISKRpAjHuP
nC/k+clXQGkAC+cdY1cEDDjTypxKUT16DnezAbUJ9WFp5+fSaA+ahoRr0JczM/0VckDWWD75Y1cJ
dsre9Z+j0n+sph2upqsPBtcOl3ZDh/JGd1VDOU46ghVJWNHSsznGR9ZNHCdz0A/aa9Wrd8INVmTu
8SD+1iP98yMUbIyDTPmG5XcHH/UDFOLR4dC20UsOBI/Jpr92ZnbWYvMytNAduyzwB3uFePNUuNpr
4jMsplolIe1oFjaYDbFHZ3SG2h/Qqm3qTm3ywX90BrzDiFIUlU9siWNXpA+W7Z6n1FnlUbeuLDp0
2BNXu5kDaYfnmAVlWy3WJ/nUMF5TJOXWS1+eg/4C/zVPydfPDbX1Ma0Y5QD48MAeOPGD3mRnrvnH
xJ4CjT01nkRAO/2mLNyHd7mCoblJGj3oEmQPOg0th23s4AUnlFqwYMZyjwJdIyICoMSmpW6rSsX+
z3vuZLdmjbSJMfp65VZkVCu4G9IM8/KIi/7SGmLrzgyoHIh5jnnJ8hTvs/xgs72Hy9VtBN0Pqd/r
0H2aHHg7TJ2rrILclzEYL1jyZvia/edh9s69J/l0k507PTGYRT8PIAbrN1uSU0w4Ypt8Nmbyi/3A
h5af2qQ8NKL+NLthU/DRSzd5qCKFAEU7w7s45rZ2hlpxTHjvHIEBruONgySlxQ+UgevlnSoqVj+d
OIJWX0Pws6o0IB5gXejdiaCOIGMG2BG/ncC0CIV/Nr0xUKw00mjYOBgYbNEcdip2EPGOm1oCUpdq
55snarBVDga8l/uCqw3Z5ylNnaOOWtfOxqteDOj93X2qyc2MlLNdJmxQTBEsILvmXfGQE9PoM7Xc
IiHSmB5C897LkrFkGhSxs9bA7iy/k9ILdvO0m6r+VFhpQGJLQK14zEhOml3urKkHM29BpGB3qSdn
SxbAp+bAWKJIueTiqv4cfNp43HmQizambA5VK45jqu3H8akLFUb7nhWOerD9OegaPp5sWGr6fc9w
X8U5/SK6SfiFXvvczuM71uyVM0UIgfOzpde3rMu+Lf9r22mbjo90ynlLmdKyHwgb9bzkeaU6Nx8g
dxidO9tFcWREj+R674fEPiKJ2vSRvSei76kW2tltBprfiWkzq/bs6pTGXcdb3p+WO88milTaXAhp
QZLxw/KtSOB5wuN+TmS9jph1jiwuHJzf1pzuC34OV5Hevrx4s9xB2ywk+6l82JoxcifYnXEkL1Vj
ff/92SIqhVbYbc0SgJjSF6T8tmMRUY4kWTRiX8X1oZDJQ61hnzD6IC0tYInDtZjkbqQWWV7TZHQH
tMG3Vm+JYpUMNNK9nei7mBDqNGwOhE8ckhhLSJyfh3pk1R8Ry/iCupd4UkQUcCACuHo3ynbaI47X
Ijwz+NsVSXwkEOXDzZ6Y8mwr5vArPG0cD/Y6Gh5wSgdjGH8gJ8tR77gvTaO9tazfWPttHJsRK8dn
2Raf9H+3iFiMvLaWXNMf5C/io5WPJXPNJGsPIivuUgvfeLCiwudiwvYlB+/qLTJ8ikiOyCo+W126
qzBLtEwsZfVhxxwddb3CXMogk1sOl9Zm5O+1fIbF92hz5FuDRyqgD3AoDNUvD20EC+xfsOO0Fkp2
3X8h4EvpmKGTZeJYJQq9Ci6bvPxg3aQ4QiI2CU00cE9y+Zf1ZxtWN9oDZJzEtsly40kHPbp/1sPm
Vsp+MwDs7yuSALhVEqM7qXYiaiP2n+PUIoL0hygQO3fMwKV2VpzMM7MhVs+3yEtpTnk1feU/kWtx
IKrknLLxGFR3MqL5inr/rCfDVwuCSpCkhqBwy5vBbC3Z28RIVks0914O/qrMUFHW2oMjxdEomHhW
IRMXjhfXvPh4yVw3vZfRcAWzvluuyojJb/QgATWkGpS7sLt2Q353859AyPdCqY+84PED/99JdSYC
5VPPgsSaeR/K+IEN2oPme0+Nrc6zlz6adfwQc651sX2x2+mL4RSIgb5s0MBMoDe8l6Jmbl7/NPzu
iQ31fuIz6dJvVS0ulbx6wgSn2hwwzT0jOr8Zk32Z8ezyFq3CkSUABsC0PHh9+lQa7Aft9kv68Tc9
0Tw+NYAH5cjTrBJHEuuuactnv+xfm5SYo5nkSHIQOKYiRsn+3W+KzygVFzdK7uPYnBnpbms+6UkP
N0XvvRA3sTEjtaE2P9XhT2d2flAB/PBtFPFjtQNfQiVhfKD6z7v6MNf2Sks/dYDZLt2/hqSysmxC
6q39UptUIfETtfvI9DULo7WaAKdYz8R5rUBgwVvRgorRZ4fBQjBqJ6vg2FHl+Gl0jAErT8m8WwCt
6dxvB7RLGlqeYY6+qaEI6qY6kDX82cUOzbbCVZ145QclTTrJrQB+gwSNAqrPlrVZEyTfl89BafJm
TlysnyFbml75n/9+w/BfxpC/sRsqf/6IPv8eM/7XlPH/8z8lh1zgEfzXPQcAwyTKP/9j+9kU/xRG
vvy2f/Qd5h8CPzGKIAtph23ri6nwz7bD/sM2PN/wfeT+kCA9i8r8/7Ud9h/0ITb/ldmMi2WVPqZh
4qz+9//y+QNpSXzH53ASuIutfyeMnPbmn225TCs9HNEWaGN+OHoQ9+9VuZkiCUUi29n+9zGCssJu
E38WJPp1C51ya9VLVq0LrAVzwTmHhdEZxovH7GfVWMhTrRAH48IqDSqIRXrbX3wnCg86k6DBMDkm
I5yopmh+iCT6sq1MX8UedTh2M+IumUWs/J5eo/LH5OSiVeNPR19gfZk+chhGuIwoGtOg3u3ewJwh
NjaoeMNwUcP6UruPvXqxWJ+t6gVFw9b2xxQDwrUtd58RFXJqYA/1pg3sYkZ8w+MhjOHuFLUC82BE
zwntNvge5aychXbj5mj5R4sYVmJfGRJP4Qkmu41S+Fo+G2U6rgQKw0kM9WoMl7oGiB6RS4Cic/9r
HAwq0NZnLTuyXIhG+g7X21bz4O89ICG6ehNgEzeOV3yyB3qNHF6l01+LCLU4t/hNNcZFZvlwrMaw
vGBew3rbbUcOoWtUAITrEyc9OAkOArE2+sh46RUKcTOtqFOTkNmjhjKaqMJTSEQ1ybcMUfSpjtZd
anH4j8PJQzQ2k6R+iXQkEe700Rjwp32AD0k5bTEB+TsS6Q96gi+z4rTcOQ0LZbAujuqdH3W46rQQ
d0zOgWO5kKtggnrsPTNkOTQhFBEOZOC4xKSJ32Wnuqg4JzxxsqzE/uXhItbDtoD8guRskL8cb9K3
rtMhZVfPJcrMvJ2OUvFmMGNSV7NJ38iBRAvc7NseDXsfUnPSJq6IIvnyHVa5QjuUEnZ8FYmVweUA
FkisALk7+yi2f4xNcWZwWwauaz13Ey4FlnZfEb3jPsZwDIez4IDW+nuiIfKULZlUeZ2zyVqMcoVo
y208+L9C+MiZZ62lXzbBrHMFIbSd4ZWW5ppHhB+Qn/Mx1ySao4VHWfo8mUDgjbl0tjWjVfbxobFq
BApGsiGTd6fiKc5sT5dUKDCAX10z29vYPLFYrqa0Vw9FO18oqTdTvVjMOAAo4+p3azDluszSD+qA
HAWa951F3byaJGC8mPmAKr03mEBnA1HwyhVEgoqhW9t5/pn7SBISKztauYYOtoiqmyqZnvnil2kv
blF7dHdDqvx12VQtGNdHXmq0lcrCRGWIIEN4vS18QtF9j43tYlV2hqTnFlOBsNLHAZfoyjaMZ51B
l2vjZCoHAkArfIEwj9EMVfpRZmaHF66guqs+hiwFRparlxkNwWoeLfp2m6lsOqZPMMmnVRvqb0Zo
gIpLfnaM7zfu/+XozJbjRLYo+kVEMA+vQM1SSSqN1gthyRLzlJAk8PW96Bfd6NtuW1ZB5hn2Xnsd
/iYDb8I21V6hqPUZOfW9dVjs/n3SIAoPqkQ01G58g3zYp00p6AJsZBEeIuqBQL0mQBS3Wg84I6xD
54hHQI75YZoTeE6VtHmVUrHPHQxXrj7vUqwHIWEg42Fs5ZUB3GEwHYfkaWCXOQGcon4RHtUwqhRc
2eQhbF8Gh6aWMMg/4xCQoOMlu0Zj+tvZZIp6yF4xZk/mpmZmHBiI2JzgDllNuzLzTJ/W2tHPk52B
tgoY6ueIk72+eek5tGOB0WhR8q9M6EpZjLxrPqLSMvN23gDvvwqAU+XULfPyiAKtuJPWMkDDdq4D
3cvZvk9Ssz1bZi1Z+GIA+f//HRPvnoVMH81u/lRky53kOjpbDgSaljHBGa1Zkc2wzJW1RqRDThf0
fQVRhmfSL/wYomMdlhJS0ZRD6nGQ+eBZwosmgIqOaD92hhgYWWyrclaB41nyIXWwieLKgzzM6uwd
x1fBrBYwgd+QwKXQ0ViW+6ihBkEBaTTsyNM8LtY1NgeWA7PJ7yzG4Z80upeOlE2U5YAPAlN9qdZZ
Iht/NcGFEZyLv6uvvzXe1rUu2F3trj8jIbnXXa+N3cZ/R+hThkJNDo0fse8apaGl8bjOpbQjwXDu
gALsk2tt2slu6u/qsglwtfB4u3Xx05A4tOfVWp9IZqWKkx0CcDxhbU1rnY53XZrooDyLXyj8HVoZ
IZEJF3wBxrWvmuQ1Y7BwZyD23SX2eDeywZ2t1CHL+AU2Wb5rLROhuKt7J5Mk0LIRv0UqjZCl4nJC
JI0fIVhUaKoRo9nQ/LiuR57btJ7NwJEH3f1jGCo99oZ00Ip3PSHIDh4MeHm2xL/fwR6OUIVxkiLh
1QtIDdNsfSvh6kfHqh6WFf57ZQf8eX4CzhiQQ029nRblD0D5p7Zm92k2yw1FAqCj/tysojmAwQHd
NGzQMNbzh4YkBW1aOTJr/93SHDSazP8NMfMQnPVOPMiF08CY6flaPDVpVo07GkE6PCKbAL2NJCaM
RbpDGo4noHknrTA1J5x0hF6MvvWo0G0AQC4dciCkiRebGOtlYDmTNxYmS+elJk+SLD27ZNFbuasK
lXXnzozfkZ6f1MD+kMj4guJuvPM9/WT5Oh4xe72U5naBV9159VHHUp6MGkvlYLlWmnNw+VwBkSIv
M+VSX+pu/CYh57lae3VxQYVBDcdNrQrgyD1miFHkb8FMnCdRv58gFR1WdKreuWt7qOtsjoZqtHZa
sT5ORCMfHZeOxbU+e8DJhIghjuDJ6QF+6AjZR4sklant48rvgWG4OVhYXmNvkZuL3Vp2G+jRKcBN
uL1YD9mUfVcBw1CboQSxvCaKnbNnIMq12o8Zexzm+WW/jljQSz/ZZ8p6InEUrkkjfcCnLVMXUd53
5eTdVWVz7RiMubp1SOaEqYuQDNMMbCNYTGdVWIgyFAtr277WLox6Te8i0a7EYxGVwpNzyJjTrYP3
qDzeVylelT6fjIwMAcXoB/fFuGuZb6ObwAn/sYJ1jmoA7Dq+oYjuEqTpgv2SnTBiY/O48gjB/X0c
heLhgtURu+MIw1gM/3pnvhg8hQO77tZL/iLe5IJq72bFtodUnd45oLTrsDq01AuOo4XYMLk2lpvf
1yzTSo66hZ8gZukqBhjR03eW6HvzF2R2GVYpSOCOtOXRn3qi7i2XNa4Ynr3Zq2IdYRe+yQU7P2o0
bmSHZZpehkUJVbxY4KQEhhijGZ/orrERJ3Xzd4+vLcI/9SUN5p0ueBHIEcYVBr22A4MTcIUzKjMm
UiNQOl5FWcw7YEL8ZTXG1wR7Gwijd66ob3aP0FnDNKTEgg3NKOcIX729603qXIgP2dXVsa/5wvl2
mB3eodiMC2Mu7gEQo8f1TXz+iVvctUhmrv9/yamSPAwNx3XisCjhjca1UCw1LdKI3dGK2bhezH5Z
zxppxNelRSppVGlzkjYSE/ullfmblc/GY3EbM4SZnkHeRwrWhUmfVkLfzYX1iInvdVwgU/Q+7QUy
x2FnAKreGUE2389c5mVv7VFc3azKGkEQTxc8of6VA/tj5XA8iM68c9AZtkq6sIQsD9mIq5PcR0KL
wjj7QNG0byvvpa1LB3+EtTMUWDrZqiYmlNcH/7t6u9JDq7pI3YpMLDGR0uRw9rL/bdD1GFkkpZMh
BOF/PfacA3FgsJZOUhRsm87AbdbNge9a4QRCyDKjdjFJbC1W3L42Hi09SCKg0fLRCWxJJRILmzpD
m4wHrQ5iBfqT0Cyr6o6o+P418JXDesy7aDIjsmsQfGajjV1W7aGIH4zMZa+AtEAO7+gN8JmbBp1T
ZqMVxlyy8hp0rv9NwVHvPCcRh6yl8JuPQYBomsFGOOdJBom4+Ez8ATIa34Sg/GUJwz8UzWfjDgf4
UNSajQX5uhZbmpeOuac3Yk2IY0aQSVQ5Hn9JyPV0QeoDY1ksCj+NiFr85zr285zkMT4MTOwZVbSP
JY+d8s3GRJYkUO3rYAF073CIl9i5B3RCk0wvMAugwYicH6LHJ+M6zxhsKXBH79lBXor9gHgSr70h
tgZrWNpmKPt/ASgJhfKrFqhmSYst95Nwmx0qw1OhpYSVzqc6MYzz0qOmGRLi2HLl7AhHepWSgLZl
9U5WIU3cLh4aXI04au25NdJ4zKan0sQj16+guoClVuEWOF001VeZ4zWwiM6gJK8fDD65//2lXkdM
nW0+m7X+qXAfExiJaBQ9rkatuv3AmqNe8yHNGEYwgBD7yz7e6Y8z74mLtCoE8jDHuM2fGMzeZYnz
Lubm1MNGKlZKHbPmgyuvHGHkRHJ/hAQ88yonDxBPy9gp2vdFr5H7my4vBBElFAlnLJou87yQ+CI0
W3QojN5qsEEN2n+f9GANZw2u/SQn6qmkCw+rVd4kVYqZmzuCvmU0jeozt/iRLDxWKTOBaCrEpUOU
EmwhI4q7c2D4JhFzL2J57bcdzpx8YGr8CbyE7MIk7vMGn0OZAANS6jKJ12mav7SCuYGe7rSRkmLQ
0yfOqJtGb8TF1WPrnK6iw11fSsKfxuIOnQuzZsGdkCYbzv1nzYeDQXJXWhB3zWwY8yt/z9UUjOkr
dMJJsOmfipvT+zyi5ZvW/ZnuiGa4J5DhktlJHy9T+6XjM2jWr9Kznl1cRIe2oty3PzQjfwcyeWi7
mfo0mPdiwZcfmDutGZwwcRdycWR25TR8HqGEl5Dojc79K+kFA+PVUv0/2cLiLax5P5T5gA3ruoIP
3M2Eb8Zjjpx07uHzzow/VvvV85fPlDgVZirpLphcbDL2sweykaP7d5nzq+Prx2K0vrH0vhIFGDWj
aYUWBkWUpSU/rBQUQbeuD8gRzTu9emZF/c+dvPpgrSN0YcQ6s5yZnuLWCjUeZlx/z7CYbWcKSUS4
GWCfd7XqWOrVn7rdXrViOk8/1Uw+tbzoNsZNV8EfWeZHks4/Oak5tn3nOTeMkTVhY4TkEYeeNl9w
97ElqMZbNnObj/VxrjZnjrmC3RYdpnS0a4KkiChbScZoybGx23uk8CviM/M4aBh6FN9owc8Xsxsb
P3O65Yj1I7M8M3X6w5HrYb4m7KO1EfLkkC9WhgiBnxCmisATj/G64+C9ON1D085n5mbfxlJi1EEG
oo/mZzAaN5tQ8yDFLKdsyl9MtWFRq5O+yndc/DxPFcMd2aDsdj9NO0GlK4+NtvzOaf46p/7JEMD9
t24+3Cgu23foOksLNSeJdXe+ZW4iI4hgaDkFObEjeBkG23wYV9JzcyRVMRL9Z5jkOevU9S8y+kOJ
5/lhmb+hylh39Jm47395orvLiGXJkX9qjzT4sVzQEaqrmFwuCbIcImzuNEGO/SqDibZunu5bCbAJ
XIYRTiAv38k5aZccg9imlXXxau3RwBhh5Rcfqg7aayG6beCP5rYCn6DZpMOaYy6vlEQfqgsQjcJU
Cm0DVJWVWY82AU6xGTQCXAyS1mXI72EfPG7m8kwHDq2EOtrmk43N8irnWeyxb4gHRcrvmDIsSzQ6
+ZVParYAHQ6FdtQ4uXvTeyubb2NSRy/zgIMN+OLlfVL1RmgvhbVvh+aoyL6LVMehj8wIC6ewI9jL
Pyt27xjIhsWS4GdSZKbqPqMniuPFsq4u2c+qYrCP4yFUhSZj5hqhgSMHtxZTBhrkemOpz/1zL+TX
uCYypLz4FVp973beNdeBGneY7FaoAIW/3KbUfRwN8dCO5q9J31o3dE0go+eDppAhQGn1SgV1Rb3a
xQQXa3snHMkulzgOyg3kjkWUm/qPubRvbmpexkTcJS4yDtZnzwY+6xqH0c3XP9rGsfddGsSIxBHQ
9nqcWE3/0DSC4qgShMDSLtgCwIFbDWfLQhcpFtXtnInWtCZU80KCefpAuocV2Ytjf+kta1FET+k8
NBekutQHBRKxqQycxzVPhzNQ3moPWN/kmREX0Q6ojSaNYNGKP9L30+KlR0MQ05Fee9A8eN+nf17h
dQTmTFOUcdd3WndqwEd8tUhgPTFfl01OjamOUV3qgfrw29sg0+yENm09yBzB4pD9MGC8MxDgrs1X
ObIkQcYdL4Z7w6DNpn3TFP6ucr5o43yGjU26RhY8toG+d1XdIJO4MINBgd7FtXLyuyBdzlWHPnmD
SeL5lKn4NRQaXIAwOHTlHDue8a81jIdgAShvOIh8Tah5YZBz5BhiJ701QJrgo15OvuGJf+J157dh
YtuCxAlTUz1VlSpPnYYY5QLf5ssbyaNFO3Ysy4CQZYUFXPMIkxLudGtWsk3gK8RGTSY3VO+TY8mB
YIfdSCLljhkNEwJXD/0V3J3eYRCoUcHZ1Qwqr1ivfTkZoS8ZH0pTdUcez4cB02Zf1mc9uav90T91
YEaK1hJHt01PfBd9ZCIBRpDoRJZOROUIVDrGX8iDgVZu3O6BMVhs3tTAOFUp9J3Oq0jcBe5kzAvT
rgErT56DDquDwaR5yZLjglA+3CZXa6fmm5mX7wNBH/CbmLk7A9NDZb3KGelnkKUPa7fyyqziYBAa
1efmeEgEZLgmIFBJn0hGqtldYusToatsPMpJvw37usOqn9zMMaIWPGVYWBTxwAA8KHITP0qVPfbE
MUVJSbuUd+WR8fevnXmPru5w6RfqoXQxQRX6Q58P+IBrlR2s2p73mj8O924KCjOpDnPNb2PUf1I5
eHFWRNqGAa/19N5cp+kAZ+gB66LgD3c7tg75ycNCejQSZjppwsYaQ30LxrojNQ30wFqQQ7VCLxj4
PEJdjTmTTe22EF53gItTXYJJQh1KauofEuF5oa2vtbVfikAzHoypn/khQYpQAs/ttu+wB3LLTLd9
afzq74Q3/QEwqxf3g27cJ76VXXzyhUPHcr6Zpds3i2FJn7CP59+lb3MXwP3Dr7Wvgh47nsvr7WS5
iNYME4ZOOBvR9DYghLpzjoTYGnPPtPwLcSw8q/JpnpzlyRtxGzvV3wSF72gG61vgnnsL/S3eEHx9
mCiUCJIrqp5fWwx4P3FQ7ny9OhEiusZ2OxA1gQcmqKuftpqNM6IvM3aQ7PjSP4hC5j++KS8y0cs/
OHZUzIvWXZh2xqbon8lV5BNA6LQffRdhjkbueLt2fmjwSEnyr+MFfT7unIXJ3TIc6Bjp7RvnJ2+U
ftbAA0alPvDLmyTZ1bb4KDYMdrvppJHKOofEqQ612bKkb5sM1uxKqerhTTvbZu3h22HIYqZEeVoG
/BzUSRRnjcGbC8+wnyeNSXgOvXwxxW7piTic+pEDRMYlK4MoscmT8/tnrXPJP8WRjnKH/QZur5V/
W/F0hkx5gGaazADKxfg0pfaZ+vpT0aSR17gdQyu2D56nTr6zHDCGPBS66OMgJ26m6pD02CI9FmJ4
I174EoSqM0o2Ea0VVQal+6wvJM56066WCGGZs9xc1/6XufMHWqXYa1LqQoy2cc/wkTgIVgSWUicn
T9HpeFHf1FAI7GpnzYg+EIo5t16Xf9Xis9ftRKhKHAsu04TMw+4FB4VykCns5HBDergf4kXX4e+N
sOgOlPPY/2yMRuwLOAQg+ENBQTc21nrOj4kRDLMi4EXCj33J69ymsGFckFGthuCYqEFcEBtCI09b
8TRMf2y5Ln8CLMh08sdp7a7wSMpjz8kJbaV4wB4ZTiT3xJVj3w2j+1tsiNsBYJXdNi37EoPT0PMx
KYnuZBr+k8FQjy1fexSdbeGy3nrMZMWFWtJ+4xFg1CsP/TJyybTlNQOYlvEGHBEvvib+lNyvtfoh
QEVhFyPKo3BtB2KHieKq2zdr5iMGbIi1IMt7hYFe4o+VpIaMdQ66wcZD4Tq/owwqxE8tk9Nt9u0n
+i5fbOx6xbiB9fp77qImKgW+667gRw8LlBYcs7qypLdTiWBflw8XFdzbGllwjDCe5BqQBb5Ff+TO
UqIrsq1Q6206auqd7S45VDkCtrSzMXb6/VmvrK96OxESgoi9rggiK2N/iKnrSli5eLLGbIzWmbHU
ZmDxULYLzplIApxNM3WW0/QL8+nZGPmY5xlsj+MCcx0HvEmD8ZoOOZqhYrg6CdMOBYg/rJfWiGga
v5eOj6ArQLehJKLAH+PE00RUjXaNZmY6pJNxkwVzWAI6DkmL3SvvGQHMc/dAJ1nYW5PLjVCTzzpa
I2januGoWqaD1RpUuIrFXOm84FDo+E77AF9uAr4YuciYD+QLY0PbpSWVokP6gjnxv9kmNxvsn+k4
skVq2yRggTN9J8QQoRJt8HcRrGXTa9Ln/ziZv/AiB2CcMEPH+bjCFNJBz7dW+ugaXnnPcXpf+UAz
tJVriaw4yiKKvZBC5Tsbze3mHqtLzrCqm6neUkpbBuQZokGtPZB5/Y/qi02CsIg9qtczwMWAEYbu
xtqABXLtrecRkBrbcrBobSVfDd830MIldOMAPhNd3Nea8QZdXkK2sv6tFt+cS9rXGYpQ5BYx83Jx
TKy8jafxh59txtpwxuHCSutYTfp3JupHWbnBbktlOOnOtDdZePWlNXzNdcOB6U3jC4utlw49Quha
3AYyAx2aIS/adOo9OBXn2c58/t5AC3l26q07ALCRd8ODys8LlGOcZMTaeZwd10YzOFThOIQtll7S
LphzS97wnQ8+ViWyvBPbU5DXSjG9hLUxbF9kn29h6Mm/2QFIaVID2Tj2WBWJL1TUf8tquVQiNSNn
ot1yIA81dCDtDAK2whJmmZ1+tav30Xg0N7Cm0w2UdjoxRNWExWsYBkbnCxo/zqYFv+ZnXjJqpKTk
Cy3xJZBUl6OHDXfK6CnLKo1whY8hyaEq6lz36Hh+gPov+dvlPq2VdCQrs4Wn3Hee1k5CJRubBJiv
QLVWdQERYBkQ2cD6mghSOA+FoqQbiR903B9Vrh+jhd5WNdpvNyfuht00o17KWNYgmkcfz6teHhZr
sk74ZYIQtuZ05xT6++Qt/q3QLWrRZnoXjpXvNahEyRJNw1Af+BjMoXwh4AKqhvMEtfzXIh+GIHli
2S2PXefM+2yLzUeX5vdEJC1k8ol2r/VsVC2V31sWQx/gC2noz34frxO5pGX7jTLTuRsJi7hn6v3H
ZEPSyY6VJ05FCmh2bp6iaMTcUX04vnmv1o60HYdJp8KMt+aY7VPqgmvJXZPqFg19Q+WZGzo0n9a8
FG39Puomexvuul1mJWlYjNdmtapdpfJv0TVgnjiXEK425z6RuGfn5uixbyQWurt4ukPbXg7ueF7+
kRRXnJ1Aw2ZlZXsjt6pTn/ohRjk2sb53EsKAsE3mRjxSi4fUrpIWzCwfmqD8bTICZ1ddPo1++Z6W
pM8Vg8+2cTHHIwoJXSX1AVYKNThQpjAYIOYW2/oc8z3qUY/9uIlMQW4NOhRsKDs5HK9ZmajKdIS5
sNKHdzYIPJ3WH5HDC1hJ3omzgSJX1ONxbLBKd9qSkoiiHpZunB5at2A9pXNvNEMv+aUdrY7pb1lL
qNQD/cXwDMiEXnqEILF3zbmPNVZB4F/V3s1MZhe6+90Pc3Y/RTlpZVh9veCu9533RnbgWywGrQ6C
l3jGagcBCGCFMnRuOlaVO9tCL6PpbTimTOHzu6yf0MTlp62CPUtAD9FERNDOqM3mmI7usw7BmiEp
F8WgZdi9R55NH1e1nrC5qL3P1THnvV0xP2ngqe679nHyyuL5/y+COK/QZC8Mv8AmWbu40+vRviuV
dXH1wtyna/VvWoAm9/ycMW/P4xPgPHfv6Eowr8U4Y6uSdeRw3WBbIxC+w2SzsWXRZuwNkIHoH4Cg
Qra4EBN5kEWmR2btBHsTwCWax3669kMQo/Uv71svAyHHf9wXNjhmxytPo80mLvjsDC/Zdxi+WFii
y/7/C+DYmLqYPGj94q8uM6qccFujkSxEtIvZwCnStRyDq9RQyOetiFyVMOatp8cWetgJlciGfhBQ
qoPlUEl0QZYTPASTVjznVk14GIFxUZNKiHhW3d3SWqflnOqn1FUvpc2WkBhGLapnUT7bk35TM72j
Vc5gQqw3Y8WPrbZpmoWo9grkG0Zsg9KEW8erJvmKcAb2oviTL8rH2Oh0sT/Js1cGbojo4urCBDm0
LclzI8+CwPqwwyYItLAZncPaCQbnDBx1K1dHXbHatUco5x0DGTGQ1YaLPn3SFLppHxnGwTRgARMq
OaVazoQo+C5RPZ8d3SDH2+jZUdl8VlLQP0E2QH4Fv+exNfDqV3L8zv3G5wDWuifb8A5OQShfsQqs
6P4AsIxgpRvbDC8aLFA0PEq1YXeRmpHErCwdIiD/xp4MKt+ALFRXhbUz7fQLJ6R+J+Vq32eVeZtm
1kmeBudwSa3YzLEwONZINnzmRe280C2U1nKbhdJOFfmYgaceZxJpHnqDwqrTN2a1kfOt+8iAzJLp
PzGUROQwIKiQbkqX+7EISM3LsZTGqQup40mTMnskz/cQNMZ+8Iw8JtoWH4xFOMG0MHXq0v6ZrGXx
KvrHfhLn3J39PTPhPzO4pXAWgCVzFsonL19YHLBWnxC375YmPeimox290vU5zlOi4YLyZg80+0tR
uruhP4+tX95zsoU4zdMI1gDGvEl/61y2KBgn1qhaeOQJi25inSOwHoiMa2pqUJ9E7FS2QDJTNd5r
LDXjgW4lrOnhpyq4MM2JFiQKpDXxDAlyEtpuujNyBLk1jWrY2FZ/oKxAWaSMj35t/7YZpju7IKIz
6Ab/4gf5lr1mfek4EeLKrNSVlWSoAvbkw1K8EziJj3m1ol5HXevbYwLxR3uRuqPHHGAi7JfiY3Sl
sVfsNll/RboFtyGp6GtdaT2X5EPNi/M1eOqt81J/lwFfoKOYIaeabgiZHZfkQCmQ2d5vnfd/cu7W
MKkSmCo2o/VSA6VZtF6cNvN+Bax1xOx9sbKi2Lce0mDDQxEo5uwwNdrN8IAtWKbPW5r0TKIdPBnt
eqq3lMUqe7BrBWGHjBz4VbhOCK24r71m75W6tatXdiDgA7H0FAj1zKLbxphggVRNXJq/Av0yh1Pe
uSU2pM27InaGBWu19s2A4RGDBKq/0Ko8Y+8AUK9XAC6lgdLTHMXjUAgTan37gUY7OKQaGHs7udhu
is+/01Nw2F5/MahyCf8sd8SdsQ2HjYkccpY7KJ+X2W2d/WDwogOTqLvsknXV1WjLtyTxcbQkGYGt
1q63a3Fc+cQobytQYiQ65AQHVmxiO4GaR4lcJ/SBh8TuwLB4dvtUNi11YfZIYAQf2Fq8G3O5d+r2
K3dNRnfOvjIomTwr+aqCZTgqxBUEqHNLTaI3j8TC/6WEf3Uhmz4s6XTfNUaMY57+1iVPVdeNN/YQ
u7Imv4BG4sUO3up0HUEkF+oRxz0FVbPaIVtiFhaFeYQLST5Y7yJ1rE5ZbqWMsxi+d+kQsF7Dp4bx
7kDtKLU+/YNmrN/5NUzFxmT/qbbfbgn8k8CIdat46eB8gRiHT7hmCeJUqAYYhFXk1dvctk+nY14y
p0vohXZNrdqHnlskyCZ0e9LCVKPITHY3P7ckh8IwH0Q6tBHrziZm6ISERxT7Iif1cIS+TwRlfUw9
wR/u1Kzib3A53wZh09S1nLBE1251i+zCwKxvNXFik+30e4s4YXSWqmU9bfIeFy6BLA0ytSS7S1lL
g0K6UQcCE7KKGShdSqtegIL1JudvFKiyP/mteeUX0Io5xnzy84ARzvhRJ2OGZ6WSbHAJCORbgxl4
FqP35ufdCuQDPEVT8sUqnb/U4bQwQ3UqzQFMkf0vH4L2aOQJrywpibAnIsct3Vhtd6c4LS37W9Of
0n1VF8bBzOI50F6ZK/z1cuKdg9r9me2F8otvP0M0ZlM+jQUZ36nLh48U4zAbARaDDunA1MYB/MQj
LxUoVChFYrN8tdZSvATecqCEuvjJ9NJUfGfzTCCk5b+0hYLROPAGcqGyz0fJydFIiI+LVheTtDEx
M0ChSVY7eJIOLTiEtPRJyElcKpMyui4rGQf/s8Za2wh1663csJDw48JgEVVMtgAbYZp5XuiHRfPK
59lkka798SHVR4y/grMGVXzteivsOob5uUL3W5PJeUxIKo9ABs+7YcT5xLO787E7favJhABn57Eu
ElRef7I+/RiKFRd26yCSKhrGRUXNw8q9UtfwheGH/rHrqr4goIu7GhvDak5djNntCOTTi+yAJIge
0AVa0oE5VrKZyTPXiW1qwWiZiVBFJ9PgNbQxz6/mc5BPJwu3EExEHC9TQ34CDfO+yf3pmEoyRCiO
FPdSv9drT8Sgax9TQVYlYm7VN6y9oQgxSTDd13yeQoZa8STtGQG7nezgke+dARBazfXExH8zv5A3
rHX5bvYAZBP16EWr+5KNzgeo27Mk1y0eLSgoQ9t8YcpzA97MqT6jr3oZyvmiZ2Q8knUB8q71qKwr
DmvJa8K8H5Og61dvM4q/mF0k2jGf6q+qD6bjfbY1oCNXb9CrVCaXSgZDk2lhPRIQYq7ZdMQJzjh0
WwetMOCC50SxlZaFyJBesF9QPouBdfRXjnE86wRCwEGdD2sFN662Qap2THMe4LQgAFDfQ0r5yaYo
QX6hcUHk/aPtBa/dCmS/wjtGXcO4ivCK2HgdOrSbIkNqYDVIJSRQ9FBqWnVZeVPDjkauMgNq+BQ2
qXVbu+Ta5TmYAYfYEyNFYTX77o8dZF6c64Lfac6NXV/ozCLhq4XmqB/GFPl5i/S19veGhVHFmcw0
BrVacrbUsOF4nxev/n+AGyPShS+ERTmaVF/uEJnfAh+aZ9BpEytA0J2LpyLLJVgpn9psP86dfGqa
dQf5g7W0wwTYdTp2VbytTFp+3SX9ZSRPZYC6HeUhwGH4Vkb3NZmFC5gCmyJ5mztWRy0KMe2wmCAV
U8MCcjP+K2UDH6qO61Q6CGw2rmWjHmxW90RQV9jdCsIQRjTUjqQW97z2XswV5K2/prWqSDgFAGS3
OtcKPLXm8xj27AVJ2M3bvSqyP25ufIOsU7tAwU0z0V4xIRt3vVCnRr/Hdcn3yV6eXrEWr/OUxMKy
3kzCNveOq67B4oEzd/ggDeEd/DGN8qp9SGCx7wa7YYtogemYcTc0Pkpkjz19wiZKgmPiHKBXVsa2
zqf1W+DJLrlzR/zkv3EuycsuiFsxnuaUdWKZTesBvXJky1mdU8gttCG0+CxpGbCSsJbXBHQV9Rj6
iX0olPMsetBlTcKdIUCn1kb3yVS5JSjLOPW5HvsehTcFjL8pPU7tOJL01RAvttTsqPMMLVTmntEY
3hK9fnWo/o0lf9Ao2vPyb6eV7zJjzQqu/ZnRCyZuWBMbho3bcfGh6FJyeuuEoBDIbzX577IybmvQ
POs1pjpLBBR+yyMSsti1eHM1B9N0goBoIs0NeM3rosoZTn0d/iWu9DPbKCqSkzxvubSUYBHRQAYn
O8A0H8EUqygZUZxixO2hx26ZM6PGuxlol5RRim9tCnSnOSwcBGYNd7AXx3liWU5vrWVmFQ1uhaLX
+ItmDCcAPCq3eseve9Zgfwwt0pNZf6IkPmC3TENHE6fAX69+lnnwh9b7JKcKgvkT+Ujxpy1qiqTg
kimuM2VnhxvAsvvd4lODyXGE9SlksSej9rdczZ/F6cOOsRJrnRQDxRL88KJVoY7P1lrz57UdYTqR
dlLi0iO89itb7O9lXp+oo97gl9zRSYVNmX6sKy+6Tz511ua/leOcfJf5EUeHRFTUgwdys+Qp9eSb
mHlc7sdueNUzaCtJWJXmHXP7m+k6X4EyEKkU8E+1/iUXDFxYLLhp+c/zZoo5pvwkktwTtIa3WHff
gKQcxpVloRlEhsMKZNXOCLwfWvZNsxZkR1d2jLTg9ev5qTXduxzeIp81canzD01xGRcEAVCA48KH
pNcLF9QKVXdU/ssm54mxI08JZy68GnD6WQozF8rcTObJXFesnSW0taAMjKuTuR8ISVn8gNKUOKMj
J8+PILwJjXeIh879R6QPxo5U2B+WZS+5alKSj5a9V7lyG649O6qfol4T3OrTz1TSLwj4TuCVT4nR
P1pcuHsfpUL5H3dnshs50nbne/GeAKfgsPDCOSullFSaVRtCJVVxniKCESSv3k9+Nn5444W3RgON
BrpbJSnJiHc45zlLtMvT0BxCorJGM+/SRL2Rz0KDyELzkPFFbF/Luy5aQKbwFjc4gpsivJnb4L2v
wouAAcvo5qomBXFTE0VsH4N0XDaVYDqe+thJ3G3Hbb5XDClWOe7tgr+5LnMSZucGCv90TiWje5Zr
A8PJwVL3UbCUMz+5YoOb4fHnpInjbetheGrHBDfr0kPe9bKbhPs0qfz3SE7usQRdHvbWwTRS7uvS
KbfW9+KdyODEhujDHr1WMWgbb+AylMdAAzHs8vDez1jLzYsH0zOu+OwnWGjOipo0nJgzs9+qono4
RyI+zs7j6gbpC2u+Blmy/Ml8F7hqVzy6Y5Wes1rKh8FtLY0ebRVh1vgXFIoq5h/CCjxwZfg+Ehm5
4TCbtmFJRqGy6AGr5LeaYcT1gesd3MKTnBzh01SEv+HF3XYiBts165MhbSqpX4BYwQeqylPnfVgG
mDspMLWRR4XhzbT1ViSe+1r1SDvAOpJttx4o/qpD7HQX1KMPPEjAmWkdSSV8nqeVsaj+hH6sd3yt
o+2Si8uENCJUawuOcWX0O+LIJs679a27+1Rj/MeympFu1BxkwHRGTwHBtPhVMjz1qw9oE+npZfGg
1MHWeccjZpkUBO3tf/6GzyliZ1U3W2h6nx1JQjwgmLhnsq9l/i4C4kg86pd0Pg+V+K3nnn/nNC/J
2uxJCDK0Aeoi++W9ruEPqRrpKgs2tkQUSaybUSIHdyAm5UPY0fYBl84ZQ6x7WbY0S4t7qUb7W3Yu
SjbBVqwoTmSHEP7kD+c5IrAHC8pPFszHSB5NxR3UpkwYSsbMW8Rp26Sfbml2EdR34qdng489YLM4
5Y8tr+rqmu2CrxUAZ//smFISRJI/GyNIP0/tTxA2zKLpaziMf3o//hxse0gxblO3HxhYsClmG+55
zVPKEgH28xeb8R31yOnq5k2k9wz6nym3apstjfa5sSmYCVwXy5Q9D6O/xaFz3dqtJ2ABivd35LFE
dJ3R+HVOjjQ1Zb3VYrZL0bEdB5B2nW1o969GOl+ybh9qSm4A/AeSE7/CpXkyVZxheeIzAlu/z5Po
LsmaS19Mm0Hmh0Ws+9Sd642Km3obZVctp2Dg6iN3zNroyNgMN0L2if/qHn3inUY7mEQxVm1u++mJ
DIm7BB7RJoeqnUUjpK7yjbZ3cFwYKfOvYFWQHcabvjAv1g1PksnKBrIVyl9SIfktUpES4nlyZXfX
hQ5gp4y9yigoeohCaJEHRo14jSt6UO+PQbduUK5sh/LbdePfmo0BUkPnRPd4DBpmpC5E4V2wDPtC
+feyqb7KElKpU1tD/VHTGvsBE1U2CGIEhpsVLT5pkjeX9X0dkX6M7vrUFggrI4Bxrk/6M/FzaFBg
D9dMwVG8cwDmiIRQriGlwJNQVigUVXopfegWXtCs54rQnb7nDJpa+aFNZ3dDQMfXXIV6RQi0R9KG
1Bq/hAFwwEsc79nI/+H5Ofn+9DqZ9H0yJMoFkXOYVpOd3fBDsgf1I8zvZugOTosbQSQL2oJ4ubix
B99D3uWSxt7UHVroLmX/hhYh9IjbRNrctAvjmaQ1GzZ9b1EBPnu5K3LYa7KsNpLnvF899lgd/jGU
piaTrIfY0nPxLzeqQGNQPad9/6GHEbM/GtJr4dcP/U8VaLAc0cP1Uc+mKtziQGnoZ7x3rkeiAb4S
g3gdVfxmStPHsiwfi8T/oqS5ZEPjblyvfCj5ZnUVtShU9UeVWv4XwgB5GEYuF6ShTrnzOSIKq5D5
scbvMngsi+H4yjiLvMSyf6r/kN31AINsl68nOs5vyJ6faI6LCWX6PKb5LhvcSy29hM6F47RG6YAP
jdWvZEU1fpLM+12naK9JWsIV0h/QSzwmyn8uqvlVIq9j6nDfZvXWKxb7EKNdyedbi02Gh4LJJWSV
HcRUwYkfEOh1CNv1TVj67Xx+XktA7ZWPT6NBk73Lw3Vvkez2oaIxWuZsIxP9FKeGV1o2pBgxdGuH
iVBOht3bEohRW3CXwuYlKHUfOdI/RfgqqGR+cn8hNNGhRIQGeRO0+S8R5/czIzEnMq9mQLXWafmq
B3nu1Px19Xv2NfatYQ5iNo9/iDXS21TmIGrhVlMerx+O5EooV4wXLpz+iAZwp6Nkm+EkVO3VIzyj
VKlAJFw9fAgkEJMcYbHdqnqot5zkYh/hnKuuCPBMtNtlzelLoxNPyI2kLEiIGN0rz2LxpFCgskZf
9SvEruf4EJphDm+EQHJZXo1fNk34s9890VMKVvNn1sl9Rp0cUZRR029i8jdPdU/kTDc+d8RzxCNG
rLyT+JSL4quxzM8cjwlqfRazfp8i9shy5JUbnkKf2C2JWJNmerb8ZwSfoBPehctKPKNxvrIg/syY
ioFODz5xh55mMQ0nxzV3zRp8eYX5HRV4eFjZfa1pfkmBmuIWYXWZuMsmLJXB7l2+tIFs75KQJXuW
2GMsu7dspYpL/kWpw+w46Y7htWwv3OBBTwvQE6B3AUrCRb5V87X/yN90tJ4Gu2zzwLW7aUa6k6Xk
d/BbBEe5VcI8z3N9x0D+BqjLP9eUhEZmW2S3ePBtcYrn6l40WMGqPrvtPIDNE+7wqsjvx7g8ZUu5
Ydp48RvvmXrsb+r0Ly26WFExkIkyfcLkgPKE77WYYNVJ5++Y18+ODhFZ+W/CNZ/WxNuyHcZj7Or8
5BYXCUgeHxMLYmlIKPBQvNLYVT7zcEeI55hBMUsubxt63u1/nKNlPv4rnNag8SifGFP846yOWuPu
WdB84xWpmY9NgKX8oT6sVNVwBa95ezza1Fc/OW/GwJ+5gc9LFkaFNCk2aL49jSF4YVNELGp6HdaD
GP3jAezd2oLxdoEMfltIOx8y+Qd77J0TK7ZWgQ/0E46mm8IoJvMkARLjpta/0wJ5h0oJxQYciJSh
dqCNkfsiOG7dChJXh04nbdLfLss15f42K89/ENbnABxQqSY4ts2/0A9u/AmZM45tUsN37Tzv1/xv
7pfRJ36VYqci54mX+CI4qs5149EIE4jLSNVyobB80T4l3aI+Q4lqSXUGszziaHYsWy3p7MsSIH2P
dhSYwTaSQ0GxsrzzxMuNNy0fTgy5VdZ//bD6MrmPaguaJpjnnJ5BtUPA4MGwKvOXsyinDcumUyjW
lzAPD0n3k9nytr5y4B5Mw+eZ2OEPR9QrStf3hFnelJnnvLX/+o4yErs35QMSWqJ4mmNEmuntJJvH
NRk/U5IL4iFrb7xw/CxKxBZ2YOHd6QhAFZUprUa0jZf4q5jfs7X+y7apvNWmRWm5r4JxvQ3idubn
I2kyRK+41w5m/eArpqsVjX3xigpksiH5fJ+Nd1xV6cHxx5sFTWvck0zYS3pvLgQERLnHb7hhutcr
4l8Ruc2rQMwQjW/y+sxEPkLfqkR1naWnYLE3td3nsyXLezzXfXGJ2/LGVSAe9EpU2fR7nZe7sUjO
WWFHns56b23946j40AP78q82ZjKiEciwcdiEab1syirGaOXNCm99u0swcG4rA3uYbPWMHRgVR0ox
tg2c9Z9ZVb/r59knuwf/aTVj8gs9PWwVQmQPFvthFWtx67stGmpQ4piF9lOFgCgZhvgG8kK1ucR9
mdyQ5jJuK8AI3HxpiSObBKYooa614ribo4DksVGx7y2AEMd9fmdt+jDFMINAhmZp/9dUuImu/Cym
dDgc2T1tJ7XMx7AO31hHMufPqajTOfrWludb4hXWymfQ086YlwMLfJPg4B24D7MnprdFUZCybUUM
tWWyjkMKAteaE4W2sr0NE8ra0JPZrh1RpS5MEKum51Guiva0AI6KKlJfG6lipm4God5UnGxENs3o
Os3GsahTZSK/2yj/5fN6YnAp6jNzp4Mf2MPAepTajFumIvML29BmxCqObT94lM0pHDkjM/OvrMW7
kwVsev6JSvj79m3ADEyipMekJ514ABQZct4AOsSigI5gRVVt49DG6W2uS4ehefIRBSzxM4aZaPJ+
5239NUY++rTEHBfxGWWk9ZFTITm0+SrTQlMC7kiMbyMx7Ht/7F5Vn6OaiBP03HGKN4seLJAAGAyj
d3jZT5KgHcKIOZ37r4k6rQm4qAqe5azwn8LMSQ9Z55zhTTzZTps9UUQbC26cKBNuVVskp6jjTeVs
PpLc5u8tmwNwJRcyQYEddBWVaxh8Rz6Jcwy+fvqWGJopr4+WUcFGDExEG2wKh2AghsxnRctP+Cn9
nHXzQqBbXy2vmoHmjQqc+3lNHgatvsc0eSEbzN7WMalDHQENW7OiGJwm8c7O16eVXl8LXGtPSBym
7iPJ2vyjyXycGCu82RKRdfDkMUrcjLE3vvY13wkCMuzvBN7g4/Dqo5m68UC/hNeNSktmLR2Urt0b
q+0AeS0/JxmKvgQ634F7egOqvzmogVVeMlXe3q5sFsuaiy1gd+yxTZsd0+3daHwP447J6lJ8I/rb
E9D4/h9S0P+v9FXhQif6v5OQ/kenv+S3Lr9BSv3tNHiKm5///t/+8z/9Lw6Sl7j/BT76zz//b9LR
lcsqPCH8NAoAqSZIWP4LdeSk7v8L28gPPbBL/wdxNPKAWHohLj6wox4W1PBKJP0/2Kb54nYN25UJ
hSiYRr+utTdQs7BXN/Y5iafYY168uMNYxzs/xjiFnxDixFqpY+h1s/GO0HcC5FyNDBaWS/4YZhLH
RjrEYriWyYVYqj3upsB6NwaVP0FApWiLUO6MO3nYOWgN8wLROPqeZj/USWlvaVx59Lclaqv5RH22
eNN2AXeHp3zErBqWx8XqefoTksFFCgeiyIypSAw2GiYRe1M7uVvmfIUmry9WXoixQwvcutiXC1ph
srom9cuLGH55Z+RDhQlQBgjNfNol74UtjuZ0SI6mBbryCZrKB6WNPcT6n/7ktPT7o15gqeWoMmbA
gWWBLSLvTT6jUFr7hr1F2GfInE8BrGyG48otRkAvaeouc8v7M1dJBbJuRSuJHalK/82Fwvd2CGZg
5oc2tpUEwZkEGdca6V9xixhdFEtJgdAnYDgkjDZfHYW3pqDjjayc6pZ0P0NpOwftGoijnlXlLoz3
mp7Vnu59d7x1imHI3+JZ1dV9pfJ8RGY6DWJ6cQIgSD+BM8cJaQOt1EN4KCrEbSFM9bLzQF0Q4NQs
QOLLKjBfpXF0/hZSZAYkIzTGQGhSdp6xGvZlvrz7xBwirRBDXA3Pvqey/AZK6wyvUVXhMpDFvhYL
RCyZDx320Kan0wz6CD39LgurmkO3nr2kuDi0dEyT8RzGy6ODoDQMN3mb89DgsG3ymAjeyuqbKLSJ
995drczNFue/LqH3uRUjmCTMcHpt9Ay4gXyNboxfm2ieCKxSegI/RJy3N+4xq4ImQRe4kuJqderl
1JDBgujjVGFq5dI1CxOu9m7VS4a+gF1dXlTvTg9lnq2sswKuKUpNM1b34eT/CVWDz8hBEpv/rgZ2
lC8Z+z1EYOC9HPcB8LprHp00AM7Ovd0nw0OUqB6RUZu25iHz+LSeEjHM8Vc+d5Z+IwdrkH0bkSB3
B0thBjrsjXYGy/sApssy0LNDUi6P87iULkq4eS1BBgi9pvip/Nol0m3TCFCACYRX6pXwNs3o2Pjd
LwvhyXPa46y8sQ4usp0hN4GkM6cUTsqsQ1b2O18FUPjvga3ePDAiZcXFsFzIkgV83GBjJQ1gWOnY
J6tahs6DGlDAMtYvy8us0Ren+8CTvfWZdccsJAg5pf69neqSd+UKfJmqX9abrRuAqTdOgooHRSjT
A6OjJgASAvuR/W/bLIk+iBGNPxetNw4hCsOlZZU1NLXooZskuAebXZ06+A8WvDfoLyyZfKSFqNjB
2Ib+X7HAi9a6W3bknY+MmhThCkxQSrum60U3yGHuVe131IkZI/TuVxsEefovYjyZP4agJvvD0oWw
RLZM63LPbmSIe+Sep4UsQBb+ioHAJirdcHl1VIbfAVZuHvCQha1v3rWkha0woiIr2tbOMnWvIXOo
5RBh9ZgQc3Au+lt/KYms3tp20glzcUXs2aZLakcj7uWsHg7+BMb7hzVIB1wNOawzMZ0eUJKwV2sj
Bhr/cu1OLDlygsfijdZ+z7JtHJjPH5dhEqPasdsIJ3Pk5HAz/8xut0y2JY9y+KMXMwyfkcinDtZL
YCcaKDzbxG8UOhjiaLt0SxQbtgHYA6mlQkKNN23uZ1pvSRQJCEryFyf/lRZ+OD4IOftNsReNn3c/
wyxy55jGZTlwhkYD63qminqRT7yNmVzZliwRIJjCanS2S1o08b2N8OncVGqtDIPH2BPuh7qm1v3y
q9bBhDZkHdqGHB2b/JWWDWm2g9sZEuJA8w3s2tZlrL9RHbrjazUhpMDmLIo5+ImqsmOD1yej331V
qFOL8cCRCb4ggjTbnSAMs39wywZU6ygzQaXj5kTZSeTpXchcGBVjyH0hZcm2X3FrnLjCvPC+jvu4
TCB1u1nye42DEMJCKgEofGFQbzP3GNk+gfS7tGWAlqlGzHDlQU9cjYeU+tD7VmuiGmzgtBgQz8rr
NGoCbjwx7likZPziYPKpb9kUh/WlFpkO3se2KLx4LwMIPzMqynC8hgUaQEfM4JCvz7dFFnhU1CWd
4ptahnr+7l0SifZDsrQjKL3FMClnZrS+DU7BTbLvkxkD1tpHKSLn3Ne1Pg59KjE6uLHDnTX2cy4+
Sqg/9s6QSxX+qqo+TJ955mcMgJEaBPiuMuD6xLbjYo82QHpGVAqbIZjq4tbpe9GR48hf+FU1yW5a
Q3YxrMmnGKmkZ1l/coxFULgwCdc8vvjn/ESGKyPyJcWRmvDqKp7vikA6Ulr8lTUAzz0pkPgBAuBf
alGveT5XEa1iKJq4h5XoRfkr16IvyV6oOXeYzS2QBs5Zt6KrZGUYISsdK/6489r3vRPv3NU2eBVc
ZPldQ2lETOBkUEFnvT+/ES7Cd81V3wJR52qDkxzstWgdiEcYFsRMrg0G4oL2d2Jym97SXgT1udMN
5IktSywS89ACxl73UwKh1W9ywjvZ7LM0Cear8qau/jgY8DMmAiw4R0htmDym8rgyO+Hd9DH7xCkB
1m4QP621DPhV2JIgrH95P6jivIST4wFF6tAxAVWCOeHu2naq/U/6ScHzHkolp1t0xFLAUmy4ifcx
YW3Bz1yuTvirRKriRYx4FPnQ3kiaTwLla2Hy37lBkt5OqivDl2YUzvh3iQUSMF35bRpho3Gq8DUV
ahqPdk5HVOpNveR3Ex9Ld4g4ptXnSHuXP5qVazSlA2vHtMLmt3jjBYdEKy9D0ScKNHn8zyrpiMcM
u1Q6HtYQZdefTnnLHeHQiz2tK33WvtLUpxcvWmEmuNlSdbdlTLwh1A8gdj2BvNOirmH2oc8iIDMK
1wDGtr4f7tNQdXY96QwgWkfwehcgWdFzW6OaWwMl9FPgllydJAUa+HWtl1fjh5wST8FiLrwF9dYS
pl3PkKIArPLjm7n1oj2iFy3czdgtekB8OI5uHm3blkVhxGi4DBgoI0dOzXc0+3H/d6g5hSLS2euq
Bqo51asZoDw4LH3xcJqm9C6tcADcHiHXhPmlKUApN6dkcCuzbmoVjuTQeJ4qZv8EFcQ4I9qbZEFn
XOW6HwAzDLOzvNWLNN0Xo7waTt20JB4CIdhIBA/vW7zDUOInb3ahVbaW0xmsZhaIrhq2+Tr3eDCS
Ph6Dv+mKJ3c6M5cO17t5Rbv3soZaMv+jovXVk+srn6415GSYCra3bZIqVn6Z574V8zpOt31LqUH6
7YhTwQNRhkCg35eIIMtob2PSf1bw4K47/wwA3DEDYrSZG/08Edaa61O4ANXJtrm39O76qEeFpe8m
wbEvhqd0DBn0oWEeWiOx+Aaee56cavQtqOLWVcmpdUTvInrsTHxi7MIIwyhC1w3jfIE+fqMoBZfi
kJpe1m8F/JTgtzcjvYHmVSStd6rjIXKRfRFjTIhq1mrpoTFBNja/9lXX+u55dESOGCGM0JkFuz6i
sSl23VAYTbFWLegLUL6jP4z2PPsM37cR+jDhxMwjQkCXuzBpA404MrFu4twldOHwuYXqmqXdWWJg
sBe1KRy55dBWoYM/Ys0kiMGbiXAZZF0sJ5V75ufn09npBZ/DCrRGOOw9sYF3w7HJKNl88oFF6+pb
arUGuk6bzanSD7oZWATVLNxx3G3Mms8Q51ileXUubgmmcOwJD3ET/Yb966j7qswmpLUzqgHoqnWb
5pn8GPOiFMUL4k5BZejKKTa/9DINOtr1fRzq5qHkvWXSmSFTRxbeq6WOo30yFVcxOhl7BFecMaBx
JOVpWUb5Fjp+an9FMYQYEJE5ZT4ycxwNRIM5lAhsbDje5/ooYmxdBIt6EMIRXRdDR6pjYGOUaUFB
wOb6nEqghdialUib+kTMLxIMdFeUG2RJ5pXj/8GWGOXfjpyX6KvuOJxIrNRCQUpfPT5mBmVQdR/b
RBTiNA9+k77SEVdcD1WGQuWej6VXnzLpiU0YUwM8jAVXvWgO67yYBT6JKnfsuRdu298jcsnm4C8U
wIyyniVKoQnNHJ3m16iv3+59Q0pd6NwOxudjeZJz6OGdRiYH7Yy1uRn99lLEGRaciPUfZikH1wp+
CHAk4dJf1kHHmOUm94o8cNBk7cJo9QEfyW61q3u0JjP9r5ZTiPlTyGM9slrJuUai7dCEYazw/Akf
uhCB0iAS6Y7Wh4Bwoel9xN7Dr31SihDL7UQhFr+X4N471gVgUweGbQycMZ37QzndDa2Q02XVhH5h
W4QSww6UxyF24chwHvMuDS3l9OoEgSl3Ni6HES1COstLSgXF9jC0ygVg2XHKZX8Rl0xUF+m8oEqr
LZdFfx/UkyM+eTxdlhpplnBpRUvGtBOR6jw2DBCTDnVvTqGaLDuCAHuofxxfRu/nXE8s/zAqoHqV
bQTBcju0XHsunFxUutU2yBM0kAXZL8iXHcy998wT7ELapkoovGmBqIy2kSs9Nd+BZ6iQTWeERrYC
73pgu/HF+kwYYOMqqMv1A1d8jgecjKMeLhe8aDC257aXnUMiApgunNRycqjNnA1x12uIjxw5ewG9
WJikQaQYtdNSIe+ayC87IrGIEZ2C1JqyejfBPGS1x9A1GwPmDH6OZZKfiSHMVlW9WH5SZuNp/doN
rjMQvDsjXCDCKV1GmLQXNhEBoxt6MBXcOTwEfrYpi7lFpTiLufDmo4smDPlqk/bOD6a/hONr8q+E
RFO1wfrSO9kS0eX7NsD6LiY3JCRzlr1JYSUuDiggLvrQ3trJxPbTIYX2TSB1aPdOzoXZMxggPfk4
GsZWD+yICOHiOU9YiTKLSN3P0ccV9ClQ4Fx7TQfgwZYZT02qWChSyLp3hPBVrDWXksgOMFypfGMY
irHykSVCrj+ZVC663Y4YMmOkEA3VLFHLjTNPN8HkDKI4rVPE+neDFM5B9S8H0dPv9Z6mabW0MO68
qwm474JzbxP2qEbFPlQoTqnJP3WTn6EjG3vIr0L1Ag0ZOKZR10emBzjmyLZoxn58jBbHxM9VuNbT
6+hx2+JbmuKMeIepR3TPEe55MQI5Dkl1j9J7xm6JQhJoEW2hzwbaJYjMMsLRns5xs1XDFO7mcJDj
vFOka05InCt3JhKyS6xjDiZAjEVA3Mqu4RMBREWjiaNSLDjksvRaNObS1bAf1sGb8H2uq0/qAuyR
6Gqr6rE2ervAcxIWaIHkdqluRJqHXbZnY8LUm+J/ALIHv6vL8ECkYZM4696R/RLdZHGsr5jzZI0J
wHUYVEMQIYBU63dS+YJCbNBuF8OnWwzXITiYCyn+2CSm0iFMNGP8h7Be4ra402RFOvnvyUv7rrph
vD4265etMm9t3yaPeweVUIZxFxIzl8D1kHNWNBmHKJttWhyjyB3QlK0F5w1arc6izodm9ZClYBy8
45gLo97KvA2IZkUWyH2CEGYgIIPh6bTch07kiy8HaBvCEQ7g6Cx9Ax0s4RVZj/jObY9bJ7eNT7YL
21tvX+dNIYHdJN00P6dBHTqfqvHJJCBBIUzkbYVUyUx7x4BivkR9EqG1wGvrGQBr6P4wyBM6CYKY
hzTRH8HcRph5A9uP/ROS/6z5q7KWHWgyY1J7aaqSXFI2/pVCPhjhgX+p3FKBXLNpJd2XpNUCdkYw
jPH4Tn1SwP1gBtfKG536Yd2dDSOtUO0X6uJUHByPBAh9yAVf1jtyEHmzRMZej7j3X0Z07k5/4qz1
q+A4EinNrbwKL+rDF1anRUcBXnnt9LWIgUP4UNm1SN+5dzqETuuqg/p2dEWVlAeuNq/8h57Jy381
SNxRdILZJVU17VOcmjBmQr0laNrzv5D3ArJLxzKvSPqYujKjD69rhSxX0Rjzxcw40MhinC+G0FwC
kyXt7zDBLib2Hp1jcAeooCYnE9LFLI7MV70BgnhgkmQ6okXu2WnG6OOAH2frCOzUhGM1lgdXzdrg
auI5S+9HN4NV5/UDQ5UNAyqr2U1B3WxfJ2VoBBAm2AxpQ5ILPT/oKM7alz5xV+cyIAvL2z3esEHf
20mXHXnRjgEjzNLS64CXJaYeJtZJFCbx3iRE6aGQAwvDnq0KiylgwMTqIDlrnU3A12ns5LvI66G5
Qw2qJ6AlEbIaLJiaULb4mUehy/5YQ8LUCg6G0EVoiSTSkt1Nc6Vcw5LSXUKaOz9wciRZeVjspqbX
wxWLxV70mBZtjj6FhWKJJnDyS5x3C+lx2oX/nq/pdqlHhkGbCFzFeBzs1Cc3q/a79aNXilyHbcuj
sFzSqovoJ5x6rsWD01Cv3iRpHy4B2+aZ+JqNhY6BgIIJLYIGcAMQ3PbznBhtN2WMY/sM9oyZ/GZy
+2H58cZCOezBAZ56K1abifTwQ0RUvYtZOcJKM1MtdKKNDkwmrdSncqWjMNtlaKexPaK5vsJ+CbNc
STToRis7lv0zNG10za5L6PQ2UqhLqhsJzNZbHwW/bxw4CeCcwPvEGpV5MBrmKE1c+D4xOGs6f1zn
Oq/RFYnwqRiDioADDaaFVK20WiPZ3uQNNlLnsYxTfE1onBYlw1seM4r0m2YO/JkAqdmzqbmNwoRc
CYoOKoyA7e4SSbnmd6aaFbB3rCsT51rL7xZqhGYl7Mi13/Zzcp3FYoKPwKMvxvdzfw+bJ9Www13P
G6IPjoPBYVqn656GmSl5a9L1nNnVd/TRrcu6Zm6VdES73vmi0wMGdCqvggR4AOKMW5mMjLa8W91y
jItLZdO04Dg10GjG+8y3rs4+ZJfAwPtPOC9WnMEdM2j4XZVowWqBZQybQrdgoPuvMVHL1rLIcq/5
wcyQwJmdSohHciON6hE+Rvi4+Rp1nuflg5c5/VWp1jaxwLA7+9kKNHNQ2GFyIyN1QTfV4MOEwj87
igCb6yCD1FXoCMd4RQ5UXEFbGTdgbhNQvEzFkPJj0ufZYW3Ah0EuAKh9j6nbVq6kz/jI2FlX49Qi
P0KLG7JSG5zkcdtm2JdyZ1x4l2lNC2PI0PGYoG0NE2PejNyyikFHiE6Ybi8rMoxjm0m0qfNC4oTw
nwCFXMMzMUnkzg1jo4p4HD9EbJRcUO2YrL7NRp0S7OGUV3P6dkDQhTBzblT0npuMSpq0OdwCD5r1
EOddrDE4kge6RJ5WhzFSkR3x+TIGIF3cW/AksyDoBBGBS6NimEhePQr+Cw4JT90HsKXQmsEtVvW7
YEjZD8d2dZl7b7siD7FcC3K566ehaIJAMxOTRvxdnSZBIwbTbKaSL7IRudQZkqVaXwC2Nio4FklV
qTvHhD096joNKFMtqOcpOZkAklm/9yuCb5/9ypfTVx8j90OqNXUG2WhIYkEUn2NdqGz51iRlBfXH
1UZg/bMq8mBALzmTRJU9ebpzPfb9HZeUW/9GSj3I/tF3Im3sxc8Xap9HnQ4emIoI8qJiXj5ryUgv
KWQx9TfMUiBqbPsR8Vi4VUUldYUgEUPlegf6A5DsY2lTnLp/HW9kYH4wEUNkKAVz2PU7OrAmelwp
n1GGo3AS+VPv+/SvpGUWZfXKcehNd3QJDMqQoXVOP3B6WhEWz65k0BQSCqX7Bo95iHhA79H/dIhW
59EPhdxzDc94llv2ihkRsVJqSKqNnchhgLkZOF53K1n0pAEG54C3/o65YYVyKoiUE9zD/YbiSdYI
zKgZxk6RrB+qa2X5mrMaYKOQj7B7mlPHneMWZ6vV4IdPDn3IIG5NQnSAcvatyACoAHoRTMwHw3jp
7CHZ8MVliqOyf17HcS5bZuKKcLSkMhqS7+rnUfkYTGMJwsbjzPSDU+HXDTA32TGOnWsyAoA4T3gB
7fPorKP/yfZBNn8W2TYTYhMWBPIVOWlXsgZNQZ6CUySMo/6fnJ3Jctw6t6VfpaLmjAAJEAAHNUml
+r6zLE8YtuTDvu/59PXx1uQ45ZDiVMQd/LczRSYJbOy91rdmPLOorUdvBIq4Ei31QOfL5OUP3kIE
c7+Xno6O803EsTdOlKLMTCyw+SFc6s2lhTV0KIlld4jq6/dtEkVreE/LuN0yeNTIatiuR8jrumo5
6zXCqAmbYyw68uMtXXBGHoGbz+ye7FawlYLjqS+i3tl3OASziFlrXZPntlM1P1t7K2olOKEOpQbo
nheWtCBqC5mAGItoK5FZ6NL0ToI7N3Jh8Ynj2PeHJH+1wH1H6LGyH3Samp0iJ3SBmoGT1gDxMWHo
SqzycbzSIzxN1l4xuQkKbAP2yJtmaNAnBTD0JP+dsKURh753EHmlzVUQzBvNHOQ9hH3Q8E6TnQRc
2lF7Kfw4iCeAzSg+9J1mWhtWD9QdTm8QdLmeDp/Rt67TPV1SVY938WCmfGtTjLKiq1fWVg30+kmV
wFZH6ZZIUV3gqaTQQ3ndkOmFoVTSy7EkzajhYVFeYMw1x4E1bc4QmgVzybecaze9dOkVTvatJbXD
LE+xs46xvIkpnZGKgatidbdnZvQ6Jz3Je0cUBNcXCJLoh00l2sm9EF5MLqNgQzW/wbalXbJjzTSS
IYthVubdDBk7S7gzTODnn2EahfQQ1gni3vU0IPPKQHq2XXLe9WOnIbJQc+ldU+STETc5ug5UBXrT
F0rQRiiq2mdTt3Er90G8Zmws4URk5HmP3jxueDMdEuOOfKDzOdhtgCy4iisa9pz949KtxU8q7yRC
P7fBQYiRQKwQVWeeM9c1dN+pqVRzQv+hrNe3yOWtZ9Q2r25y57arBIGuhYhTAOiDLolLoByd62x6
9E2kfBwooXWWW2ocmpiCCeVI1B6iQ2JeyTuBEAta0s0ckAFj2VQTqWpLLMtXr41XP9q38HspxiOX
AxpLTFJqb1xfCBqB4lSgLkprPR35xZbVzMxRLUV4TAVuoZbJCMUV4RStryvnhxwRCszPicVMbylZ
Oz2YhmXMxsVynoAkjcM9QiQ2l307RqX4xm0x/tpPI4OVABBBx7ob7USImoxUAFC7g7Fn1mP4CdaZ
fjSd3WOOMVoONNPHMMHlDQ1jbVvvPTdMi7JnJWWCUCIzRR3hO+pxR0tPbWkpyULksH/qom5mIlzJ
UXjLU+MOAcQBlt9NUtqU/haZulAYIk4PDBPqa74h4cmHFlCoMmedwpwJC9ERQ3ARQCDIzDcW5DSD
Jgc8jG2tIBxhwpvjRcyeTpk6MR8577TNPEgSOotGDghpv5i9jDoPn0qJHiej4ZPhhRmk8fL8CNoV
p1S2xLSUqK9YdpeLnu2Jua5amHg0R1NTsBPjVjK4OPt4hUNTxC6uu9DqhkRHF/JNB3AmnesERTXk
7m0mSOuBGR3Th2uG9sIhCIBiikMg1SRwfMwBtiYeKOkidDazsmM8n3D2SMcHNVaRgdSelih8MAkp
xyNzJ19VKGCLZiEEpcGvLMaITidm/pks4xxseQJuTJwCYbxxfRRiHK/OJNzvpViPu5C0nKY7ZrS2
FjXWKTHbe3LiaT3tgL0xgrhsmD2AbJuiIPPETZb0Plpbeg3smmAqwi52xnsJ0cwON7Sj3VaCMqSx
XZ9xoqaBcdaFHW/XUQ1yFNRkoQFg3Y49TVtyVIa8I4ZSqkq7T0XSCpxza84PVV0EuVSkWJCWuboE
p9PjGu2N01U1wvHFtsKREHciVFD7KmBuVv5AAZGn4oqJq2QD10EyCCo8wkHxK9z72ZjZK7cQZrzF
DZHJ5QfDi03GEGOUw9rUcqgR0WuSy8RaaBTLmj3mKG4sewsyIhBBhooShxjLvLc8p4iQCNr1OGXM
3mlXUNxfpKm13U+vVKn8NeQQot6b1rREo80qJDXU6Z3WUTsSKCSK5jxzFKtSLJIAwJHrANx6FFTO
HIbrWoQZ/tFad1fM3ZzunK8y6n7EjJGzb2YIZqKpoOP7FbwVoTJ5vUSlqkFshDP1vJ9MiLX2NdtF
d1yXKOFv4rV1UROLSgbpd+SiCS4tB6VsesX0SCMOyxs9hGcq67Hk0LES7cXYAJrLdomrBvma8X4q
QieGScxINYn/UM6pscXM5CSdmwEYhsf2yT8KVh4TeZ+mw+8xmaPmd1rM6JNOwSgYEsDGPizyk1hw
nuAkhcklfXYS5rWokWlaU1qrcuTUnC61JwbMpINKL/EtrsnFWo6xZcChUvXowNRdWhLiKijzx9mK
WuSBY3QywcaZx3ZE19Z1kf+cY8OTD3OSr+4ZI19lbwNfOXNHvo8T1D+VLrdafUhimDE7/M4KOrNa
C0gjdWzm6C7AA8gZj6nANO2Z/jgpJNwaGx+i7XokMYCxgyPtKdhiRoCrW3rJ9zWhlfRGS5nuJP7b
1slIuxuSQV1mTMFgIkZp0oLDMWEbnAC+1XigbNkG99QSqnCZrLqIHYi2qq17HDsxeu3zmmlH/M/s
0NiyR50C9fU7dsI1Oa2Yx5UzEICyliMxWGbxH6t5hN4HS3gF5cQAkY4o44FMAIeLRqL8MH1EznZE
YOp3GuNOjjiaMjjNxyM1JDUsVcgJhdyrrOsHutsGDdw5NV1WXqd0k9cn4lBpFKP8BihyjliwW1Cy
WLJfj5hpMr0+CkYO6d9Zs5voYa5W6fUXBSkHwI35V2gC0o/p+huULkty7DCZoVLdih0MedGS90Tz
ecCSxOL2/Bx0THryzFlg8XZHMaNuTLgW4/MvgOpTfUf14vBeTXlcZfcCsLsmw2grYi85pSUAaJwU
ph+MCpDt5W8ieKbxBxCTsdlzGuMNPlEy6ByU4mPrFTS5vSbmaj6Dtm1qX/iIAHUU9889yTHjicOa
3SMaX2dg2J2TtCis3XGcabAqoolRg9P9ovlBmxj26W0ytqIgGGvmWIl4GgVVhudeNdD5aE1fuGuV
qGkHU87XzRXtc0fcBU7DULNohIfliRmpMz0H2aqC586GJYg+fuiOPhHT2yCk9nNst9xPWcjR4kg3
kk7czvXmaAh2DC/ogfYUTrBxFgqHGvOjEyQpk+SK7XzXu0uW4yShJznelqNoto0E+gN+DGajU3Lu
0+smNYLBTTm7x6zXfJvonnJ2bdA9jMWxdvqr5Py+IKy/JelPdJxARh9XXEW6H3CGbG7HO1qijXgP
Vx7UuNuEDL04qjRCAyhEk5gCkijHOh0pkjk6PM/gebqLLUNg+jHFcxhdtdhLMIO1Hlk8Mi+YVCMW
L3pYLYFXBcicJD0gVOCxKZRzo2I6ZSQo0TQsrwNHxFSgWSHpcZ3Ajl3mF1fT9YFR3TeSHJAyyCum
/UtH17DtV6N+AoxZ+nuvIy0FYhDMGeTm65QGzzPojv68ymB518eOsMN6Tj00V/G+zsB9+mcVxqn+
yfMYNR2DJukbeO/zFJsHWt6oK3DTZSmI+TT3vfV6ZgMNn+ByZw202rxtz4kMp5GxQ7PXhGf9tumj
rh2170QnUkBoQ6aPRX0MYQ7Ebk83csIauisXk1OKNZ4sX8hr9ePHuIkJFgw8J+IzAoUwp8cBolXE
xgFQluEMOYGl2o6xvRAqrd320cSpAHgiRU6j+RySRa1esD0ZS3hkYiCIWHQY54OzRrnBNV5lIjpj
zSzYhuq1K8x1CwidkUsjC9q8yAei5hcIFVQmgJ2N7HC2+d5wUi7eQBrz1KkcWGHOost7ikK1BnhT
NHrcLDDboAwbPF6j5Rq5UQRbDwlSfstpP28vbSy75qUj1Sa+YX0rlzOfjE/nJkqWMrsB+qa9l5JF
Wf4MGeisd2lmTX9JwHydXgPli+SvvDYTEGc9juJpdMBsbudjX71McAz1L77hiptaGoWSZokQshpy
OxvbZNhUOvqEu2aaR/0PB9EN5IrdTt8NkBSzH7w1LCAYV8DTwLSY8gJ2K/rfCZuUT3YFY2dtgieW
khjKcxJm0DXouiwrPHO6q8mT0wE8vF/ZGdOnxci0hk0JG9DgK/Pydvo9T/2QvbL1Z8MjZgJyGJOG
E1gJtt0dttztqcv98SiN10lsG4YjyT4t06o691C8NW/J2i4h/SadeIWPMjDL0FJNxPUApZTV7LR3
iDoC3GlazRMsCwdR9LgJwB2PbGuaoEggKsqsDs+Foo76tti4d2/7BlfKWudgE5YmqZ51nXAwRJDl
VRZ/j+NhMEJ5ZgtacyMTgWJfMm77nplwwXZY5e4Kp30syvVNx0Yzo1wWpttzWTjiJOGkCsekqNv5
Zz2E075KeqIEgZk8Mh6eve+ts8z97TDpOzHldr5wzdAWJTDsMPpnO+RMJ2BvVne/MsAhFwCJcDNp
EO5Mek8Xp1Wgdlwf3loDg9NHIRU0MYSPgiH2e1OtFkxRmCNx5VikSYFSO92uS3geiBG/CV9hQehg
20u/e6ww3VG30+EGUV6u0WDPGStafauRmK+vCQKShR6N0DNoQ3K0V+yAgXLi8q7LeF8xHlH5EVgQ
U69AvaVHU7xEbjl+qwcrf2WcKuLrJvIswppo7MV60+UD7dq967lOR8tUdWn81CZLAkA45ZsOsSxh
cpvvmqYwoEvFyLHav0QCHdb1HpNoQEBbOU+IZ0fV0/beh61Da2ZPSoYPrz+f1nV6qzrGpUdeZ9I7
JLAJJXJJ0Ycj+50Pou73tZvqFIkIIN50k1tFAnZnG/lqPYXJERbvdokd8WzwWqykoxFMStlKXA5B
76g7XHTC1TA253Tmh+q1UzOasj3NfHRphLzQxr1j2jtr/W2ghAzEQ4f8dqiuECa6bX1SC9R2HRQc
F2wKoNS5kt9GkTCbOQ4lPqHfZoLU1qIRT5itUOHQUdnEBhUu6qMJCFSEhNErtHvWRz1nmgsXr7mu
72Ee0IY7clF65NeuW8KVR/AerOyApT+Ku7FCQnOZUr8m2GKTGD0UoIdMwxOIQAE2CtpOU3X5LbJY
7f3jAKVFMcD/RYIutqszk8bX+ULRXh7VyN3HFBZS0G6Osz4PyrsNX9ITBoLqJr5hXIYtuFeoFupj
mwnMHjuMBACbWaJmScNsHJhQCD4XHJElIjLnm8voiyMbwwHx02YzfZjXSK9+uJx7mu+MaIhBIU0z
UV7P18CJ0rh7HrE72ODbSOQ2cdkkPNCNhhY4tUj+W49Cdj/YLBzu1xUT9oBqe2KcuU8Wpw/XczRM
DSx44yx99juYMpHPJ7Dxa+zBiytDHhJacEVfBAgd5ral8ad+3yvhjM4+8AcX6E2cybX+xhm5d8ad
IKtVQwNrkF/tSQULiveaIWK3L9p5Fg2W16w13xOTlOujUcrfGNs9ZIXmZ1KFOQM636ZOQTxzGDn1
zUTHIb+RMpbJvlH+DP0xFaJ46WIsP6+IFcL6KgcXOf/uJjb2c7fAdljt2Q6S+MrUsi7fEsvuZnaj
r6Pprpnylk8hHypSlnbREEUlbrs2jwouZb1YvLN7hlJQWaNj36KIKsF9iDwi9eE2XXNwDPFuHdtp
Vqei6TLUtWPlFKKAn8KPUZyk+djE37uIKVG1qxgZpPHVsiJPfVZWK+LVhA0wCWQwMjS5sZgVMoym
NLDS/q3kEOVuEA8slsg0lqSS/3hlqyEkB2nty/iKBSlkWUGUQ3QAHZU2JfO57Jk0vokUyz650bmN
32VSMzPe4UNQM/JPWlX3a9UMkOEo8RGQEWdLOBFGzQ6oRUcasV/mr3k9xrm/Q2E5lfVV49FakyhQ
qCN+yIrjbkPMk5RdegrEKUDs0AVpRAebCX2+OM+wabNnm8Z5/NC6ysgXZ+o5i214uWmcMDfFdPKb
ezJZaKPs0bwwfj+CpuGOOABkU0AW65jus6SpWuvon6CONbaDifOliq4YZ+WePBZIl+W1Is6yGy5j
+IkYouNZG/TKUkCOooUVDkCWg9z5JYLGT35ZGorhlS1Kd7uLQbNrjoon+uqMLcF0bkczD5NJzDmQ
hIjY83qOBHpw5h++X0t/X7hqImEIcFvEJ99qdyFMy3ZrhUkfTOR4OZcItrI9FTcbytGSs4p6ZxMz
fYLlExpFqOPWUVQbq1hogDgkLnfirIsnHLcM9+h83fplXZnrBYKC++S6c9LcZymiF/eI0QOnac5I
zMQIPeYlwiITMMvI9mGsEiAkm+WsAEMyzzcpzGp4j4AfMKPOjdO7r8Xkt/111fLyHsfx6M3PrBMV
ajegEq3zPBWbsaMa0FNttp9kTi6QrvUh2ZUOzZzbJfYGwqBm7Aj6x6zU4jHq9V16P1fOgCx42oul
dpONnUgftdrTkK6HBrBmHSS/M13WLKpxvaiVdg5n7+p8tELO3Z5CIUvPlPGdjpLR5+9eTuCnEACD
CN/a/nRc/cQ/bgzY3EfFBMeHH0wyPXAAhL9xQs2nyZE88vrK8jHT1grW4nRBeKn60zTHt7KxMRd0
EcwvNX3WaY9XNWxxp1Czca8ak1X65NgcIpC3fbck/qiGpuHFEBVFRCJahE7Xi78HXU+i1MmagKNG
PiZadn5YIWDkQQwtjrva9HuiksoLLheBU7C7RMxgUeBQONl4OksKZzsIDsPs2Y3bwWAjPK7UDFGR
eAd/Fb/pkZLQcbrQLXJ/AV4varBtDi33b6KKmTDvgwBZLYUcldF8ttJ7HR4tX3R+PMZV0f2uPdR+
cAv82Yue2nhOQGUma5IhxGXfMQC3RJqvs96JHEf9fhy7GeG3IVM8343uXBPcx3bbakT6jZP255YK
wBxv8R/sAzaKbDSdMFerqPw88GrTUxKagYOPanL1JEJUg2YX8TyL84SDlxsfRbqq1WU0VYxwjnwP
/SGS02IOgMMVZWHS7njNkoQJbhku8InqxQvpPdP9b4tbjFtNfeW3K//8NrxKKtRnVQnwYYgqOISD
U0n3V9Yhmj3RJKcmEGIcH513gzh1MY/hErrxWd8MZfUSYS7P/ymk76vlkYEX6thzT8XJBgeK0ogW
sMAtvYlWHD8nvRjAQBw6x20rvWIPw8EzmF4Sxx/yh9DEbuO8z25DRuU5nCsr2O9r9L/FrsfzzIvl
AuojFBguUe4wD2O4Hr0D3M3nC/rRZi1fkmKR1Xqa9QFtngeeaLiK4zToLU3muSY5cr7uJxOAQ4oG
LBsUo82qq3uHtot3MShhxE8o85GQV7SCS3kVTKgZIHV4+EWO2qjsxRlRbXlNRhEpQc/8/kSa7Dy/
ddofQY7WFI8yemg0u3nYKWjJ6Aw7wxgDx7oYEAZVnThHEeyS5iacgFSS2a6YBoLMJW44IbRoRVi9
WM/7GdZAx9fLoMf/cczsDAChHQfA17uOIbdHnMSgM6pQ3VBWzeeobTWMpoV1nB96LvBS4iBymaDm
b3lO677ZGY7bAf5BzjTOa+vINL+pV2ICOFxFroNMxK2SonmUW6IImypWT8D8NoUgx39jZ5/BrEVV
EowXHZNd1z9ZukyswRn9DesT5xxWPWl1ZVyF/pG/Yi85qdNmQD+vKIz53vAsxJifcP4QUyqGPl1w
oAd99T0pAo8UOnfhS4Rn0kcK+GWM0sRccfA1kv0JxeFAS6mhZ/U71UoOwASheRNw2I5kPPuMg/0Z
EFiZE5fFbHcIYHmfJk7u8s1AajbhaZB3ZdSf+glmytNUkO0cICvScY+fZYIj3l/51HJg4qRh7aUw
yHo+74LBQhRc2sZxKd91i07gLO3yUnBEIZ5z7t8qJC/l/BS3xmu7YzFXzqJ+AcEFC0TbKw9j/4ag
OJmG+7oaMeTchCtFG5SQGnP70TTxTblI1xlWAE+H3RrVR25PxOZ8M6B886Z/JFB30moShn3Exjd9
nThAXrJhotQ/IRo9gJU+qrBj5hQuQg0AAMYIHP8dFblshw43H0dR+c3tPGQPN2GOOTO9xAZEIh48
t66DiSQ8G8bL5YQbG0gWL94q72fpEP5x5BWh17fnNS7lxPI8EKwmp2PbDoQmFy1A/IL0LzS/oGQW
W6MVZSdEqXaHHJIWwXO0CmvBRBUg5vUwb9KKMEPahoA8tfXDzLFaMlmXmTdyTMSmSwMfB670YhP5
+ArynpLnONcorP9JJyZJq4Um1PqO3PDl4Fhi/dOgYAfq0PlDqX4Eo/Ajc1mtSBxwdyXTQsvBtJwh
LxNvLqINPTsxaEwdC/X9uJfCc8DB1a1ta32U0vGMgWsx4NX1Vrsl4E9JuSIRGHpOhqA1BQCHnN1Z
WlAgmu/2F+SBcHRvncVlDQKCljJH/E30XtP/bts2TvLk8V/2/LsKZUdV/q9yKO4qwqm6//O/Pez3
f1jjfaWYDFpPaFeA/vC3//2/rPFAkSkwWMlIdGkHThrfko5U43Bv6TQmr4USMt7GfiveE4IA4fGu
N9XCpC88D6cSa+YJSOQViFk9jV2yPkicEW5yxawjEB0jNYvX/AwRXl/8ShIf6/4eX2noODcITlGv
8e52CQbgb123oks9/vzmQBP8cW/aeBxIVOBpNK/8perPe+Pom8LpE+1vXFg6eGRc19DMZHzvi2cd
YH7fdTH1vt19ftntn/1/T3qDHWhOfJKJtPSYl1E1WHtAG4CbHfmiLjOCivEkXuPEdHGNlyZXdfbF
pQ7BBtrQ/AkkTgIP+5swB3c4zQ7i7TTKf4OJke1LNiH73WVBPAzXpOoN4RcP9G+X89i6+J1c6flq
e+D/eln4xSrMWJoW0qKm6T7sWyaqVVZ151kZkW/0+XM0h88x4K5cnxLXah+LwsFzBDRjwylu23df
+xZKeFxQnuUQoAkxT0nka3sI6GvHGe1nH7Wc7I4+v757+G3oQFhm5G6gfMt/dO2ftzuz55MekOTv
tJN8873jPJKDbTVt4xwxbEmNCxaUjOLvxM0VNAaakGSoa7rdymNKny2KY9bnf9LHR+J5lv9/pIw+
fpHDH4Ayr2iyzhDBGg8ChYLpIrTTV8XoqtRBB0ooQkOs1liQ2CBK1PXfP7/+h1c74HEYJZXLj+Ip
cfiTxJiii6Ls35cafOfjys4+vS+GwZ77xcP/y50aur6BZ//np/cPnn0GeGhkTJG/F4EsLZbT0NLC
PBJbw3bac+rKfmz2A9oMrcK0c/L5fX5YOfjJheRNZ3Rt+KIP7hPg60oBvOi3yKfre0pZEGEvFYWK
zC07d2au8nJW69vnV/14z4olUKAKwmGkWZD/fN82fZPrJ0vwVsoQ3/5pWRY6eNj8wZZuZ1wFSJFV
I/Jm3glwb/K/f3B4R1gmlQCR4urD9XJG8LOWWA/f624JZodkLtJFMQQkLv6JmVGQEafR6hMmmxgO
Ye3+89v/+HIp7RmXfopm6xeHt286i1PKzsl7ilOp3CkUZvFJMuJV++Ld+rCMBT47lAqMayjw2B3+
fM6LkqYbRKbfHD6f9FgFiVInbTIzNCxRBDWnn9/X3y6ntFauRD+3bbZ/Xs4rMyxWyUqoYF7MM4dq
DhtEgibdOoJJERlKoc8v+PE98jVLlvHZ1a1FfvHnBf0pJJrareo3lHKJfqEcUukFHQAnaABC5DCj
j0Sc1PIiN5kQycXnV//47fh22yM8ia+MbuXBt0PsVIA+Qyxv2aTG7Jhxkgp+D5UHXhImIb6OS1pa
7dJ98fb85SmzIvnct9KSH/fgpkXBMUr5/vQGBT2orhdguNNvnNjJnmOiirov3qGPd6ld1gU2ekYq
Mji8Sw7+pN0Wjfu2bOB+dweAyK/OIyps/T0rvKwCad2v8D4/f7gf71K7bIjotlkpYDMc3CV6Mjrc
slvfSHQC4+tTGyCJ9uPeY/ZiyR3//HJ/u0vtG4msxXJZd/tk/7Xhd46LgmFe+zfObKJ5SsY1U4T/
eDLhCIc1BEI+LdcAicYXF/74CmskTAC5XUpT6oCDTzSkjROva4tnfE2DoDtpMfY1pzaB9uAfj8xh
MCbnlMXZ+yz4n33xxX5cibTPP+EaPlfXVYdXjxbmAWHSZe8p3vDiTomsoBMephwo7z5/wH+pMTRW
J5ct1Rhh2Vf/fMLjzEGdEOjwzQYlmJtTpyHr7TZp3WDLbYJx3vnXEapubL5FWsXmpTGr6DmftT5p
o/RBQyS7n/9Nh8/eYBba1o2t7qJ2PnzHPMZ2ReZI9atJapHdGHTxyB2IJF7IdgnXqG168h2ggaT7
oi7V6v/HL9kQZ00Rrvkvl0ChDy9d2s2S7ODi1xJkdDN2iL6a5Re5S9l01/n0KW8/v98Pv4FhXdbC
x1QEKozP6uBlQ0/r+xtb5ydwSU7hPlonwjkID+uMdX4I5ob/IHuFx5PhxL+M0AX5u64P4q9ufPut
/3Vw8AyvPFu/h6UGgTBA9z/fhWEZizwe9fISFqTjtasw9zjjvR+EMblXiHi868ZJwsuas/L3zx/B
wbKyXRmxBCLrIOBBACv588pR08xdgDjrhVAxaBNupa8yjaJib6E9VF982weLChdjFGsVa4rguUt7
8LgJW1vdYQnb1xLNa427zTMRrvEW321tdzSj1vrERRJb/Pr8Jg++ah4tgDkeLIYPEfgcz/68SSye
vMnBkr1OBAf3+6mx4/wPlB2xvn9+ocMX6n8KdOoKKmWDKU5uzLx/L5tt2aYzR6TolbMgapqdWfGG
PWe6VuabVzTtQoewDU1670VApfpdb9kjT5DV9OZqgCjm1g+f/0XA8/58s0gZh4zCAk4FGcA0+PMP
Ak/BNtY1+XeE+gZiJKI9MG4J2Uv5gwqKmRQWhU1/haVNB90+Zj2eXSSodu2j+8//lA+vmmaYhL4M
QAFnK9xxf/4pKhUWkGWFrEQSoUwfLKpfpKP9N3BK9c3n1zp80yxnVCNgwiNi9tmADxbXGIaXaco8
e5ldNDfkY6Eago5FVqFlhoJEdnRQ635+TSkPnjUX5SvijMfLpvmcDr4lbxIsIJ4qXtAQNeFli5l4
pCtl4V/MR7zjBarnYrFCXEYc32nsEiEHyQCMhWJEGRFfsf2lY5XKo96ZbfwaTF3MiAPFXOO8wiQM
/epoGCGOPCWDh7rrBMmtY94nVDCzv2ePZI27NrD7ABy30AwZdg/MPKF0UWAH/U9s1IwPEf2gDl0J
BiX1E3hMK8Vo9xOq+ij+gRDbIwaYRAUfS1uLUbxp6ODrkIjmzx+Xd/hVUiIGFDJu4Ad8kv7h0oN5
KEQW38hvixSOK+4wD3S9AhxTDa28mxKiPvsL9DeNvDBDX2EabuqoHfpL45X9Kw0yy2P1miYlmw2f
FvKsizqjCVpfec6SlPWjQQcaw37FFucsp4ZTH7xjiyOYHB5t1ulG6H4T37vG09OLUJ0HxX6UzUJC
azfAi4u+uOUPywNrH7JcKF6QJeTHxkaYiaBE8OE/M0SajT2tAzjP647uWiJpJg5ISM74lDPUX/mM
uVXepx2eROe0GaocEfwao40Nzz7/IT58K5TMQhtDV8EExh7WPAFfRDc3gX5uUSCC9C7JLqsuUP+P
ZN1TsfcVkg1Gd//ttEB5xQNgy3UF7SSqjoOvxbXMkTyADg+i8sbuHEkq+9MOGoiDPWIo5z6+HMvA
lePl57d7sAyxAgnXo5lCicchyTu8XdUaf+3kUAMnwHODpwT5ysbE908rlHgn/x8X4z65Py4sDw8L
eQzRftFJ/ciMG30UwxcUZDVRPNMFZGQSDP775ZAeag1FlfbJ4eXiNGoxLsXlY+vF4XMilfe21p18
ImSd7OzPr3Xw2nA7W/+YjY4iFr3j4bELUqkemnQNH+Q8TCTuETLyrWdRhz7ZxrecYvDvfH7Fj78c
LWukzUyIqPPlYQ9sYJ3wEjcMHgpniVEzKUAoFC/CHhU1oS1fLOd/uz8IqfxqEr/0hxNQOtF23zSE
D2RLkWjh8EfdeZ1i51oqONxxF5RfVA9/u6Jl1/IxpPnQPw72ahhaJdW9AxgemOR3EvWi6nxzrcan
g9qO7hpA1RcV8F8e6bYIK4/GyF8aBoRiMX+MZvUw4IVYdsNUtd+qaPbu3cyoLz74g9PF9sLwuVLj
e74WqI+32//XkXIpGdP4vWce2HzykyobuyfDfxyhK076nFTC5VjTfPriZ/zbVQ1tLT512lvmsCIb
bOfNuTvohza2THTiEoMjo2N7C9+1uAa6CyaeABn1nx+sz0HNl5IjLDXv4XTFQ1MApqRaHzqcvBcM
HU0PcsalUcAELv7i3PbxxeFiKAEgHW/9Lf+gskoaopo7vJwPhWrUfVhW1aPeSMCxiyRxwTf9xdn1
L9ejqqQ9gKmIQvfw2JTX9TI2ENwfhqkNzmOOpccetMWfcblJOZFv25P/+uVv5TsVqmIPYAJxUM6R
96yDsV/lQ9xPFu0Y1ck/0VBj/AZG6X81W/nL7RmfZcZQztuAMcTBizpgSlFxJR8Yr63nDdz5F1Tb
wRlgO/cYCER6/vndfXxFqRet9kAnaH5Bc/DdVwX71NDG8kHAhHydGsIfFyQOV6md9C0q8AgEW1F9
8TUeVF98jT5rGt2OrQHhB4cX9cGClOto/AcDL5YIdJf2GsB9vzRfvJzb0/rX2fZ/LsThg/YuTVfO
2gcvJ4rAHLvM5D/IpFnuWiceTuu5Sm8cn3ATEdUFdE+bXBAB8VWL5e9Xtr71WMSZyB08V9eJgF0g
hX6QnVuAVyrq8XsUyviyK4Tzw81G75aAb5zKrSq+WHU+XBqROadqjK7bxOzDF0KMs790ACHuVZ8N
/ROJUHogvHQtvfjMmKBiTLQWgbIkfsiWfO6McMq6/eKP+PATs8z6/AEsP1tX+LDSQbfaiqVcl/ue
jDzvXOY4D4nEUZmLruPzV9genDOlS8fG335mzpqaod3BrzwtPmPAoGjvQZZZJV5G5NXVWTb4uMCO
xTSBE8iCivAJvLll9bOuW2ZA2N9rwLc7HJkrwluR4VXeMbaFw3FKuA4mqasob5cEKwP8DEiN3eoU
1QusY7HliJVLELpXpCR41uIywp+8Xkb5ZqzctwvZUudwVlFNAsGI7ABMzq1XctzCVq/IaDwqTaS8
AKzBTJNfPIbyyDIaJoU2RWupSJjtegCaI4CREWC0dTL/YjCLTK91D863gV6Be+dHEgBcuPDCpjHH
zRLEBA0BRzek10wY5cqrrPc3O8AUcb6A69ySMXXBX4Peu7NJRFiIAnKQPEW5tgSm1MrL1XBq8wpc
PUmhkpR05XXCwXkbOMurDgqMgyQudXcVChBLRHjs9cn7MLcbf0+EceC/g+xo5hst4XK1R6LqQ/5+
8FiSRDJkf13+PJRuaCEDqbLs0Cc1Ovm/nJ3XbtzItoafiABjkbxlJ3VLtmVbcrohbI/NnDOf/nyl
c2ORjSa0B5jZwJ6Bq1lxhT/cKU2oBXe9DSLUxaACavC4833VQASqi+P8nT71oiEH7CE/iNmbet0u
f1ctut/NjmY3QiL48dEuSv9Dmb3KviuZCCNqh6jKxx2mL34SNB5LqWSXuiyb/rfb6L6OK83UN6F1
VpsYytRn1jj1o/3tvbmKcWxSLgJi2fYhP18WWt0EBpXeDNZjiZoGlMQWNQJkG5ovUKuauzeOJV4S
C4fjpvEmL5+O1K1GCqh+/lF6PT4pfmkrZzBfA+JHOiSVhzeP5tJVInnmGieGW1xw+AbAlLXN9COb
WTGPUWIg9dAFyDCfs4y07fZoq2fRpihrUEjiXtKprsh//0/8NkSVyDI76D+MRRdq31OpLLMf+T+c
Py6igtnnOq3t9utbB+UeBQpA2IiKyCqOylwQxJZZKY/Qncd3SgJwpwOZ+gwLEvNxYEDZ1tW93i42
9W+UjsCNOBRGFzcZaLOgAKcVfHRNUt/o/WwoOooUkei7fngft4Le5O1vXI8oO+qk4LQ9CAKWgbEA
z0nD1UJqBQ7AZ72s1Wc9CJSH0gnUX7eHWoUa5PcgYwhLKfDzKC52TFH7WObMvXjM+sh+THnH90LN
kOiDf4dgbImdIILpG8W49ffRVMffw6KqQuNs+Q4NgEcyu+mtxx6Ov/MfbWiErdApn+FcjElQlt3b
T7xFnVdqnvFnUdN4vVOxeTPiwUrUx6QL8idN1A1d9JQqMRxQSDPp77dOquzbU0WxKGvTP19Maq8k
thoUFZSLvNJ+hKCpjnk9Z4ciEunjVAALtVCq3tg065WUJXQUjKg5yox/cRqTkbIhUnf644QgGChv
2/5vRFz3ObYH85iohMkIPI7JRlqzimuoENmUFzj+JKkgUl7PbJzYICDd3njE78v61Q05DKl2Mndc
AxjXZU6Bb3xTdPPP0teVd7en+crYSJfpBHO06cHBLFbVNcNBWMms4dFkuJ91FEJyb/Ct+JlqCIji
yvbvtAwDEheb9o0NJc/8qxiWhjapDqArR+X2W0aSvYip56MS+QiXLXrS1AAvKwQb4VHe/sTVojqG
0C2A5i6LS1tmsZNgR8FmFsr8iKhT+Gto3eAr2DUK9ppkrnhxX4r7EsnSz7eHXR1QOSydIJVXi+xx
WS13GsI0NLDVRxOc/Zcmxk/Oa3yzeza6QP9xe6zVKjqy/smZ5AFxycgXO8jO9DKFizQ9pq6I/joB
bAEIxT1+GV3gP4QIYX4F6+u+R+NVv7s9tDwSr1YRAVFwH5TnuflkPvl685J79Zafaf0jBRHTgQGZ
9+cQgNfz6EiKbmyH9en2iFcmFiSERCHawI9XHQEEtDoDUd7+EXodhChdVNK6N3ab/0b5mNwe7MrM
UobjbdY5IFzxi83j13kGHlt0jwS/9vd5jMw/dd1rv4CvZgSggzH+paiTnH2w6W+tqfJ1FOaoWbF5
meDF0cQtArEGrFo/opKrw1OYa7cdT7NrdANsmdTebJguJ5Y+HjuIRqJFXZWzuXikm9yvozlpzEfM
2mzXA4Fsg4YfE6y7TFDf6RvXkWqjIAohoeP1gvqyGA6LSsTpZkt97FD4gbwRiu+jMU5oxSAieXsV
l5uUoUBd0DokCCGlWkZZIvINDHCm6TGnifZxhhDs7oKpgxWA62HwiNRf7W7cOpq2OBg8InCdDL6M
sg7FssWZxC6tmTHdaR5nf6p89wDOLcTV2G6q2fjjO0hIah4iMSmaMaWBZ7KPrEIxonDQT4HS/rRF
3JnhrjOQzd2qMi8Wmro5Sp6yEkOPiNLI8ikPcP6bnE7LLoqRWqjFCQ0mElEGptDkpKit3p795UXP
TJAmoIvDY0632F1s5BiMPmDvOHuEtBAZO/SRU4MMc7Kcw+2BtOWHURtUga9aAE1ogazaH0EOaj1W
aulb5etHE4XvgzvVgl5boTxF8A4jJOg+2JnSfPStSv3cqgoSoyTv4qjaaA4aedJje9epT0INso1Q
X1/cJWTwhgocwbBkXk8otdwRXTsLI2yre3fWuw8+RUA0cwDsYAyDdnYet9ic4I/WnoRWx/veGIH/
Y719ofWNnC0Szjsn7YNnVKmnsxoh/V2l7qXschW6jF9AGJvJj3PX8ZAQeETAGX9pe/yROvzhOHQh
b0MA8DVVEkyQ0aw+3p77a1+nA1MDa0g3el3aH2aB9ZlrI1CMRl7muQMkTqhxpnLU7Ro9f8RBoVs7
sROC6bXcY6i5+1TYNYxyXT10fQtrYLKU+kPRTgbGh7b+AX1oP/Icu3eOtQ01smmkCjK0FQ8xUZxh
RoK0UqHJVFoaCnu888doNOvThDw8HJdyq3vxElT/89jJFSSXoM+lUhiW3/r6sVNSwAkNLPN7K2rq
4DAEE4AtZPr2BFbYz0oKHXgiHNFS6AheZqKu4RpSd1u1ooMo8HNDg9Y4JUYQHSs6VaDaUNbbqej6
oreKglqOdu4JOawQ4vpkw06GKYFCRntAt+lPi2kDVDdr3jifiwAJxBQFUlclADToHK8KwRb7Bv5f
k1IwAPU9ay3+JUGRfg2R/kcirP8VgtgON+7H5VFF5cZkVCA6XMjGKm6AnFyZKGAFFxcAdAtdagQY
REcIInvQ7NVOdZONjGI9IgAsFdyCxORwABfvjYFSTei0wj+jZ8gN5I0Kv2/nxplAgruCOG0+3j4S
6wHJJOit0QPi7lvFDqJFXlmYJp7hSOp+tJxGfEJYQP0BnyXfqHYvrtiXG52qpOqCx5HdtcW3KbMt
Kncuy8scogjk0S3U/uhalWyEJJrc4P8eAF4OCiPAcIDf2pQPFld5jrRV0sdxdokItbCnneiEKvre
qZBkfYLEE2JKMQ+9Y+yrnGf27xQYU/9IOjk2GZLiBWX+2O8HXGbRnkbE8/aEL555OQvUZTFfITIk
eVxWxS1qjBMw/fDitwWNtwKjZNhtjWQCw3Gd1HA6vH1AUIZIubO+a+jBNA1tOaNDf0EraXR/N1bl
ZPumSOPkkcJGL5ArmO2t43plrS1Zezc1AmoITYs1gKiAVmvQRxeUSZPxoutN2z6gkDNsLPaV2eSd
osjH38SEqyjBqgrQzR1KT7xUuHNbZnFfNLaF6r+RvaeNsnW9ru4hoOoa7EGAZZKpsnwfJzvH7XuK
sTuINZ9IJIl/wPxrvyK37By7qP1cokO0v72C18akI0UkJDfOKjZJe+iD2NNEl6QGoYM4grobOc6l
Z6KUjeZRrO7s2sqebo96ZQmB7AGBIUekN71cwh5LArPE7/LiojfT8oRUGlbM6LRtjHNtCWUPTBIQ
gFYvi0R2SXOAVCG54LgRPImmcqI7C30e+zBoKG3u3Kbpv9z+tCuXHrcsfAON25brdpEwJQnAR1Fh
FS30XlSo7fT9X57o8keautCNbg+2xP6Q02MiQbBnA0iTqa+cgH/KpzUa4JExEwZx1XY10vh2nylf
C1Ogm+/VGcqph6kUxXjMRycaqfG7eYg/HtphSbkXTW92G0He6vNdoDCATWUnUO7kxeFsGteChx8Z
aMZF+dPkq3jTceElj5Rj5y1Wz2obgedWTY02p0upc3VC49EciEbm+VLrKBHt8m5qL1NI+2/jrV4d
EsYhpqbK6CBOuir2q0qnmSVychcd382DyPvhAJJdR5KomXYDKi1PHZK3x9tre2UmoUe9gLhVVnm5
kfAkqLBbjK2LjRiPdgwCvAd3sSMQho193Bg3vvHKXEoeALVNoDBQDuXL989OMpoC17U6Mi9toukf
MdpBSQ+F8SzbGOfaZ8maO/EPLTvaDK/HiVxU/GbwbBdX5Gq5MyJ0YeHpdoO/s8bR3bgAro3G1U3i
CymGOtRiNFVt27iJMaHSWuI/bxjV8o+PKNojdIdwo3GynkFAYGT0GigwDsGyCAVyoHaxMHEu8PCb
9FInqEPQ2UrCt4ZVAI6B1tCApWq6hrwIrED5YE1cUisoPhg2/G4PrZby2EZdvREzri5QxmK1mEKu
tDX2Kyls3AVT3b4YTebEXmBpP0ZRiU8FOK1vIE3V/e1Nf20OAQ7ARqRaRs93cZ9h1B71WeHbFxSX
UsS4CtS4D9ycgfgfBiKUkzPIxQlc4fU2DJpZUwj8BerOZR4cGCBT9iEKLac3fxClQVJyYfG2r8hT
foj8NLvQuCRGzaNgTFOmeIGuRcXd7YHWO53nDWl4CYOn67OE66D/PbaFANaa9pbyp8gnhDecITRR
T2rRP3rzYGAfuCko2wuu+sUjh9I2+gjgOi5ajKxjqk8J3PzUoDrXoOrxvwxG3YVOD+HYCuKF1UuK
94FlXhpRhmTQIUKhJyP3If0jVpQkGxN5ZQtSbFRfOJPA25cTGSadU4mq5iJsxvhz4bRu503oB725
CMXtzoLREaQBsQbm0aGKccRKjcswG4PtaQNOZntkk9ECm3MfzcLbS3bls4iVaUBSh6bdusxcUOHN
pFVYcj/3LiZGce6E7zELiKqNca7sQwnEIwaAMkjsvAgAzCxH1wbj+XuUmKSUEFDrj6o5q78NEU9b
c3jlemJPGJQGKJmANV4MFqC8izvGkNwT0mEXkgxm/G5wRgSQI9DreC31+N6+fR4p6svglahy1Xd0
EpTPbKWI7/O5QLWjsWer/6HnZTxvMBuufRukS4tKCwztVWccPYTJotQVoYA/64hV54Rr1XtHKlxn
QCXQCT+koau3GznklZCSGjCBG1MKhNtZXsHmEEYTpkDFfTghHmjT+k9AjHhUSCZU62eO6AlzskHZ
g9mI8TdNlfxnnpOXf0A5bdxoP6x3rWQSUXrViN4pli+uaQBP44iKdHpfaoP2lJbO/KVFLPTvW9eU
UbhadPJnmkfLTsMcoVMokFq5b/Ik+13iBW/vpqopf90eZn00AIwIWe6ngbx+c8q66guIdsk9LbjE
3GHR4+CKQIKAbLXxxu4JmYFBv49aP2ADlTnUXz9wWTZlVH1N/1LYSAHu0Jp3fobtFMW7LpUY57d+
GvPGi21e55o1w4BFZJI7F2WMnDOWUdrfpqXR57W4P4iNwdabgluZ72JEsuR12E+FecS0ZbogpahW
O3+ucfVEqKffOIHr9ZJFTtrgnAZSmWVIjCDa6OSpMVzyqiye4lhXv3CB4qtktsbnt86fBXVNcjhc
rs1Vs1QBz4RwYtFfKJzOUJr7rkKdIJmT53CIcUG5PdqVCRQEClycki6zSvqVMqP5NCuMNlUzUCvX
Lb+WrdpN+9vjXJtAkxyfS0SmFcuGmk9jxcICarhEdq79SjFt+DJV5fCfTuj15/ZQ1z7JMoBLQPEg
NFliCHJ00KEBAoMzqyj/YJtAiT21CfytVHB9KxPJgY6CdChr4MvIx1ULCndtN15sswnPUV0md5jV
2R8Q9TEea2T3j//Dd1HBoDQk35tlBQMfTyNHvGe85BMmdLvaB+qKwWMQbhRQl8o93BekSQKxCI6U
bGkvQroEjh4OO3NzQdBQwb7OB4eXfqvb2g3RnXQQn36ngtAukdLvWq4yNK+aQLYorKD8YEMFUQ+W
j7Td59qqERcXNVZNf+s5sdr/cCUltvFiFBvFn1Yr2zS8dAllwi8uXoG1dkJEkKLlWydOAuTp74EJ
IB1aTpyB3h+Ow6K4OLiQ1AjqdlmAgQDyqBszd2WTO7IeTNnDIMtcdvdGResmvDSbS9PwQl/CPBdm
syd9tyOU5FHEzrYAHVf2oKSBSiYiehOrpNb1Eb8L6axeRBgiaRHOpzIy0dSw58LdNUiNbN3u6wEJ
6aiuo3hAn3pViqjbKXBmM5wvWlFkwFwRib9kBv3EUzCWsJettlQ2Es/1rNLAJImlskX7FJ7F6+dL
JaJSU79WLwbeWMgiu1mVH+rGRG8WDfs03bip1teHTGMonFswnBBAWgxH78IGURCrl2ImufHUNtOe
wR0a7UZ0fGUm6YegQiORgHCWF+PoM+5RcTmVF9UJZmevTDgdHbCGyarLSJf4p4XG1RYV78pUygwD
cJMslHFxvZ5K3Kb6AOOh/DL6/M+pNsa82dcDXqgPfleP5uH2wVsPR3GHIAreOdEruehiOMHe1Dp1
vvRqDjh59KfxpLkISHtoQelPbx6MOJy3E2oaGINlsBpFdQt6c1Av9dDiT5DoEcY6WCVmuJ+ZDfKz
bxuO54WwQ/bOyG6A/SyWz9DUHmn33kAqMXe7o4ndAT65QdlfxojQcmO05WaRj9n/18hh8a9LZSi1
EpSWrnkGz1QVp7TpUUX23DoMqk96maNk5I2aElYbMfd6WB3IPeUKQLmQDJdNXpMiloR/6+fAD9r2
YIu6m+8IWwPe8Ri5u+cYsdNmo9myPIBcLxToOHqIdElNsMWuwesJ97ypn87YeNY4b0Mvx/liVoAE
3F7CKwPxxjGbAA5lI3RxGkDiWWRQRn9GjjIK7iiYN3m7J99Hn2DjJFyZSEl9deXiMdrymzpU/G0k
tLszJBVz/uFb7QhxYFTKof6Kv0lgnkrUpoqvtz9wBQJBcwkeowtlgouTRpKcgX8quVjtKEgt42/h
YxBpVHdBaUfBH5BBfVABVB9r1djjZJC3v8C9jPVPDKTwePaqsDTmr8gjtc0dSpRV9GO0wqzM3gEp
0mpYYFBaMYQ0AvV4+wcvLwz5eyWYnsq6o9NpWxwqtiBxB0ZE5wK7nnusG/GMn/v0U0al+NObh0KT
gpoL4yBtuQxyOG5c7MXgn5Wpyc5YJajihA+Yi7tIOrnWRgiyXn+a0eQpVHnIYVdN6a7DEbUdQN00
8BGafdS25te87rCrwlEsz45FG+v5xgOzbFVIGAPhG6cXJC17YLH4mNJgbmf19jnDc6P1ZlfHyrpP
sjvh5N2lnsPyQNU42qhyumypf9viclRqPoQjLzfkEmyeBraGyWZmnwsh8P/1qN5myQmqt5pGODRh
VgAgplGU8gMa9c78PMW45XxuA/gEG9HYCqLy0hDjrqVDjPDLqo8RJ4QV+TAOZywARvsxhK+SQqxN
ywEHpKwnYNxhAlllnwPExBuxh7WV9WeclPNY4CxVaeNXSnOhcdRbnrjfRtxHs4fzAkWfo6LMGDF2
CfnLT6SKVeVpBDpVC5wfxkn9kAcozXztcZ4xP5SxjxAqstqumT1Ubq9/rwP8ND5pNCGLDQzzavbZ
ZeSnIMV5A9fkgqQeG3Ukf8QiDhnMducjfdr9R+esnvcNjzXW652lVTCmsqY40hNNjfd5E/dBsLH5
1ncrilnMO4UAF7WS5UkGvagFjpEFF0vHbeKFbz+dMIyZ9Y0r48pAUmRHMv8oC68AfFkH5VeUanBB
GQX38NIqLeXebnm09m+9MCBrIjqOLqa0yVk24cJZyU08Nt0zjqt0VN220T+OVpklnqlU6sbNvb4I
2a+UbahnkkesqplDk4wzUZl6rmGLfMIepQgvNqmoepzgcvgbc7geDekURpEsbZ6pVdFL030rA3h7
jltkED+lkd8q34SNPODj6CvttEWAvTKejJ3IylDBlEDUxbOkjKQs+Hacoc/FAj1qoPfpH7PtJgtJ
9rr1ySlvL562vgyJeMnJ0GKC+L5q8sy4kiSt5pbnqFEx9/A4nu5wbAtwiB8DzKBD0/MRZ4fAl3Rp
2zXerKtt/AOdaKlAbjkThiW4VXc0QbFGcjCJ0EYzbM4+FdtEnIhzKcViRpmmP/WKP+nNgRjxEAVg
2vugd1evVZ73U9YnVXpuWoWBIFjO9QHNYi29K0kMK4/nKzc2drxchtdXuawXwqlHEAHoxLJm0zam
3VvY6J67An+TbG+Y0+x+xmjXAkWp+8P0rjbEZH9VrSnPnrCOTqJh4yesdwpbkhSCn0BosTrdZdaO
KrI03Tn1Z2THnQQNMy8KVdymg8kc7Y3H68oX09kEEiyr3g5L93pj0tfUlKqxxzO+zcmxL1WMoPTB
vcMDwHqvtdGdmiYPNrfYG/vFLm0S2PUAfri/SQkXFZewbFvLjPzuXAQ1fuh6mqXaYaJ5MWycA/kB
r5aUJ4+6IpIT8sSjlPT6A7vYqadRwYjSRcDoMZ/MChlrMovpfxiHChLDsG+oGCxOONAmrB7xNjgr
eC72O7izMQ0CTC7ubp/rVVwlp0sieoDgMW1LhuIAsSSN+248YzEhTkbTOL+nJhBfKrxIPtZF02zc
y+v5YwLpEFAUkxfJMqA21Bl8bavVZ2he+jcttedu12vbxYHVvmcfSEq7HAnkx7In3aeq6+PoWZ/j
pjZKD7KK9hhXid3s+xEixltPmdx1FgxBapl0wJerNfBSJ0MV1mcsLbFTGS0rtS/ounTzHiL1ZpCy
uotlkAKNBD0rKuos3utNiGSN7zdgos/I4QdQHlBI8RwanZanN3nxMUt8aXHagW5++3fS0ZHEJ0Ij
xLQXuxJ9VAdAop+dnXGoOjzzOic8gmrQnylap1ttVs1YHTaa/BJgSxwOumC5iGY6hQoo0fScqU2o
Vl4JBz+tjhMxaW+dc9y93acQREP+wx5Q6mp3RRbYSUpHrylEv08aUdgYFMJ9KeGwN8Kvz5HrD8HG
pbc+Q0hu0+AjhpVth2VjDSkR/IRUIzujAJZTNcSPObwjY6r1v3CkwOTVuumXG4HqlUEZS7DfpCIU
Yhiv94AeEpcnDuE2UzQEOxNJ9c+0XcYI96sC5wmRZ32zcSldGZNcX6ogvoi3LSt7Q1/iJ2A5eJ3i
LqqKvd0nNmwHBV8fRPhTYfKmWrXZzVsEmCunmeeb0wyH2kXHZ/GxdAqSCRnZ6qwYVfjDoR3+EKdt
9hFTS/utLwmyVwDg0Juk/ExZUX89rz2bvjXHrD4PcIHxfHGGVMO2jNQkK95ap9F0SkPEqBbdlvWj
BRcHBThRwAXHq+FXW8YuxvTqtMEIXS8ae4TdJhEEsgq8+CD8YuwBMoJ7xmk++WRUnftBgg2PeiGM
+6Q3NvuX6yuewSAqSoAED9hyZ9ah3/lVqTtnVZ/Tn6LDon43zkAZNjKk9aYw+J3cEIzCrbvsSpjF
UPfmZLpnIyvDH5ltTA8W/mfhyY3w2jncfievfJTUmZdcNhrAa2VMo4wsFz/Ec6lU8b1dmeEPwI3p
xuu4/iQA4LB62H0gMFavcR/GVUwVUZyxBEksqTzh97QUAXLhUVG3/ZuvczJMvkVWcCgyL6OmQDfL
UZsb+5wjeW0+2LBmw3yvWH7b3+VFNFr5xgWyyq7liuGAjAYS/yTNfn24sHIJyTZjcQfmItqhLSg+
9UPb/Rgwb/ekAuqpbuRV4lrFt1YLxo0Dt5peOTx/E04BiFsp3aDMF8IwncVdkjr+sWq0NPNUt3H2
bmFkn29vmGtjSbAJ7g+kTSult1pgaZSUrX2n4U6LfG1PZgbvvTjMShFtfJe8/l4FpawhsQC4EGpG
4BkX0zqHQd/qUIDuAh13niqrLPVIVbJU74Kh7LD7DJQ+9BSL9+loJZ02b7xFV8ZH9In3T8KGyO3l
4fmnSppOoobzWut3ZThOX6hHwS0/M88qqc+kEREdAsfqq2eDQn/dYv+SzulGfXA13dzZRAmgiZAw
NVf1YTvBFYfsdbzTSy3xj7WF4/1lSiz0wzyz7P3h+fbyrm7VF+wJU03jSZaK5L//55NtFrQTVtCf
YhHMj76ZBHddYOZ7arodVUG736jFrUI+YIg888DOqKqD0168gEne4uwzRN3J6kP/1BEVEOuV5SGA
vLGDOaxh6FeOh9sfqV35ShaVjUVIi1bKcmNFDl5MsS/aU2ppP+1ZGww8uptPCWDIC8412jFqHftd
pIkvqtYWn1Di6M9aywuT5E1u7nuhVic6uX+MWKu/2UkwHW//wNXGQ68CkBRKkRLkugIbAUyokkmP
mtPo5zYSdSHXSuIFcd6V+k7pst6o98Ogqd1XK1XEvLcndTC3tt61HwFl3kTSHxjIqt8ZKBW/MVfq
0zzi9z1O5kOng+bSjdE/GK3h7Myxsr8UmWlsLM9qz/P18EzQ+IG7I/Ear/egi1NZ7mZpc8oULDDG
2OyPkT78Dua52Ihwr+y+l2/jJqP2vupD4uMC9tZq6lMB5gRzeX0+4XFrP2lYRht3pTM69oE2SWXf
3V7f1f6T0wqyE2I+msSrbDuIdDBQWMqc5zTQzBR5VepIj7iyTs5A+wUl9NILBlZmS2h9NbUM7KIP
CAEOEMwKbdM7mA+6ZRyf8QBDlUlrkCLlHhHGXRWq6kbI+ZL0vrq/oU/T1uA7ZWd5ha9wWietlAAz
YFdLg10bZpDhUH05DVr4XwWB24vcRj1gdFx6+Rw/pJb7263z77iKZve91iveBFl246le0vMQRpM8
DQoq0mUAebLF7jKHoa9wwIgfcYcS40+kCpsWDNoAyivwQKbhG4ybOm5kZ0oiDS9p1IUI1Uy2Gjf3
uDqg0r7D38G3PoeDqJ9vb4z1ryPs4+SjeQccjyx/8eRg3NEhaRWqH4Q/KdA6em2HoRX/CGfru+8W
cb9rBifDv9YcwP/WhVZeGnPKPlCALr91DUIPGxXG1U8iFGWnIWVCoHIl0G4ryMe8jc7D4GuVW+/7
CicIZx9Ku6Fo73ajWUIu6OopvCur3k/99/hiBInwNL8umw++rvepQ23OiAb1qI7UddWNC2N5n0sq
hVSdZeYoHLCqi1wgRGoaJWEjeef7OvbEX0pNAx13p7SK4u5tDISi/qCoNYoCXtb2kRvvpqTN/+jm
6BpfMEWbhvdhEE7tXx+9U+OYAtLC27zAcMiMdlQg7eY9LQs0ATY24yL65nfDppF4dWqpXAVLqEej
VaU5U9p4QGYu1E6WVlfWCYWkdGNbLY4947iSUC/NJSTncwn0JHBpcUlTmocyc9LUa7q825WlEvy0
7bDdWIzFs/Eyls3tZtFhlAq2ix2cDdzeyNy3SANZQ/lQTk6G3bXoUIF459CuGN/b1ujH4W4yqlT9
NvcO1rcb9/qV7xVA7/hc0J8oky7OeKaVEQoZWfWAd1D43nUK3Djxmqxl6mF3W0KTq9FYOxdonAvH
k/B/ufvQJMCcqAn7BxF0vh/vahwL3bMwla4QaABmlb8Rl64HRBaEaAm8qVTTWmaIdu50TY4b2UM9
9PpvfcYl9xAaWva9tmtff+tcghSwufDws4Piho/C69fYmt3QLoVbPVCP7AOvowzzC05d9DOBIL6F
Ilt/GXkFAa1Kl5/q/vLpjy3dn8va0O4pUhufinhWnzFmbT+h86F/uX3VXhlK4iWhIYLoW9cP9LKO
wsbsjPu+j/wnt3QcQJN+kL4X86BtJE0vB+yflxAqPaIIksgqO4VrzhIo/WKKm3a+9ycN8zoPa5nY
1LzataLue5OHqv5MXmO17yJHVNXXvsTlZPASQBoJplxx1jr3ODtivLsruErG58HOtLRGeKYdKuHh
HJKbXwsmtDbuetE1ZX6ElEV3epcExVBY+9zGGxmDq27utXPsKEb2RkgXXwgY6EU6hs7d2mTBb5vQ
NgfVvDcJLaKdlbSgawOtxvm2AUXTbtyc69Ujs5fUbqlXzewuTjikrWQWYz/fO4nVlch0uv03CsV4
tyRVEGwROq6NRrorO05QdleaKc6ooWGp9tO9lrUaD0NQdb9R5kGNgwy/3ipHLqoJcrNAZXqJTWj/
gHZ6feKEHeaujHrvu1lNfiYWdnDGHP2smrb04qDo3mWDHt0bicAPXU22ahmL2PRldDTypQ8S1YRV
0GbGbtVhdj+yVWvT92j8QhmuVPuzgTu06gWAozZumNUrCMiceBiwnCwYcvRff+/YIxfXQym9r2J9
+jbOFqpR8Ku24GNXFhEVtxe1KLlZl1sGj0pEQ4KpvS9EK555pervRmxQQKhjoOEb+/PliVmceKaS
lIJ4hC7eslpI28B1yiht71U9VWF3F30xHtBc8ZuzCmYKC3nTyK2TZvsm7RW9zdpjVmd2m+1yJcJc
cv/W245Il8fCRaEL+fxlBCB6S/ik9ep97lZJv6tdvOiwhM5zL4zLdCO9Wc+0iUMZZ4UrD8uy5YIW
ie3gaz1P96iISPcMzQEv2w5p9qlASK/bmOr1aIDY0P+FTs9fK+nTwQqpOOPlet+XWopoRiomzN3b
rjvqfkxl6PZELlLGl3vOBp9LD457fNX7tgdLn6ow4p6zUE7K8OM2dmHhuAcRIEHuc+l+nOtC/+/2
qFe+EXdICZihdyob76+PyMD7mzSRqt2PbmL8Ae8fFJ7oSvuT342kjG8fDEggQoA2SeIKkwYN0Ofm
DVQYc4r6Bf92K9vRrWsu8FKTLcvTK18mG/gYYSFPABRjEV4EJVodWYlC/tzHJrvRqCCwWW6DdFGt
bOkNrm8ajj9tJaJuOiGreHvGfaPSk1E8aBSdrd0oQrV5308iEBtlrf+/TV6d/xdSC81MKhkyOpQ/
5Z9CWhHMOAC4hfYASbk0fklBF+uTamaONZMYpQHZLRCxzMZPNuxL448TmY5y4Mvz6Uc+D44Zep0z
zlroxY5VdwdAZrSYPSOcQBHvRoR37R80KaLhCy2zxvxKru04nh8GqYGsNKJQ7VmUaKBH3jiH48Cg
STclv+LYsAV26j0Fz29ZjcHExbXquPlOgUdga59mNZ2bE87Rc5d6TtD3tbNrNTOYCq8sbXvCi74f
wMZ5dQOjV/Gosdnd2UocNqXXRj2hqVc54VQnhypOKjEdiLLU1r9LjDSNUBTSGjz+9k7nQ1DZTSPE
D9zIZ9UsO6/Uh1QhCZ+qePxMvy1TU0/xp6Ya7vSmjurQw4l8DN+nQHVCtMvZIKa6n7KXfKbyAyP+
GJVBa/4XY3w0hh7SSdBK3g0pdVtcfNnVlu7FVB6wAFMQgA6j/QA0p4NtTZTopzt3wAwt2xehFU8/
KVxQcUKoUc/GaRdaNt3Zc6041fAUiUyvsh0E2b5w9tXc4fl0bhpn8v0zm4peyh7YeWblh6HL0Zk+
glqNwo9mgNB4fslGPYg/iWpU3YdMc7refp9WmLsaOwOE86DvdAurdQzbKxyVn4y2KXD8LrUCXz6f
dnH3PBpuPX2P1AYI+s6OW/ybKKVUKl7hyCEjbYk7CVtMOyZECpn6nCM7ZqKCPUbo7RxiJ5nnL5lD
gjTuRJja2nCYzTHIo+MkFCX92+b+NKh7px6a8mFWZ7vQd7416d3RTrDv/OPnsZojF8yUPFauOyJW
XiaC7tSdabeF/4QHVWbuUSebrJ+yMJQ84nOa0/dxXQV56l1h2KGjsi86BAP2eqshXeG3IXYnXu6G
oijY84GC2fEhsAPDrD3XphYZHMMIJ0p7T2snjYadA5NXGN/eePVJ8AvBj5DqQTp6fK9Pba6o8RSl
df3QOr1L6aeKrEeKZMjc1KW1VfteorCpxUnomey7UeN3YQq/Hs0ObZW0IIrfd2o0hslDmU+oMaVq
3JYHTJYRxzjAl+zswYsiwqZz0JCITfeoRA+YiUzIJvcfqgEpCf1Qi3ZUdG+OjTLsdsIaE5HtoiKJ
iq2e9TI+pIJAAQEtXNoD4AOWFXtg4JkNEq+696Fw+3dlEUXJ3ZyrRnqfqol2Iicvio1Hd3Vvw21G
OZrTDJqTCsMiQhz0oEzpotUPAq+waBckdUABqonqreB3PRCQNsrPxKFESqvC7DDbGYW5OXqP+6g5
7EprCvST1QWw4W9vtOUsyjIs3UJZnUARZIWs1DvFR/HMVd71elLhCKy0pT/YO1t28tJdYNVT/UMP
E2mhdnvgJYnvhT9Kz1zC5+imrDInTeIEJ9Xt30Fd0tJv9HuM9GPZZwaxU15lxvCD+71pLa8LK9tK
UeZxMkffV32MONuF/5jT6FWxO1nlLi/M3D5WRpT4rddlqWIccY6Ohm6npaj5It6ZtSL+BcS7ceaD
Mo2Ranx1U9FE1Rvnk5Kp5BKh9SNLaSukUlrnEU2TMrzPSk39Y+uN+y2s1eFDGWWx6ukZbsAbbfrV
6WVIqQZN1VG6iK3yCcsH7ukYvn+xKKvrT2PYhD+t1OQBc/wQFcIwcdrZS31NRbgwhW16QTne+dBg
L6vehZM2frdyUVunVNTGhOwMxVtvyMz47+0FX9XjoCFJVQcJXRQ6APDXlwzPIlKuxVy/S50wTP/y
4td6vW/1ovw/5s6rOY4ky9J/pa3eoya0GJtusw2REkgIgiRYL2EECYbWOn79fp6snikkaoHlPu1D
s8lCIsPDxfUrzj0nuarJZqshEloIRWLj10RNr/POaaR33KGzJXvhDVHQISGH5wXAj0Dvwn+lxxzk
WNYZJ7gbyyL7tlgr2hvH0ehq5wZaQ0eTgqFp+jE/EFcX037MZLQdPBX2y2r0q2nOo8ito6Ywbiqo
UtL2CjBGIme7HBKHNf2RoiU49v6aJZTo3KIapPV+qvq2HrGnVdtaW3r2FOu2n9pwHm/ryInmZesM
UpQPXpvx78/zZJJMebQM+Nvea/O5jBqABQDpAHmP9fib9zdGPem0pm63ZYJkWbsa/amVEvkkBNj3
GcqQwUBO/Z242hRL+9dZF08lYKDVGW/+defbuGRx3RV1s131lhxJO9eHulhWTqpiBma25jdrHOM0
rGHZHVY7Tm9JOyxHIuPWXSb4lBtKoB/UPnruuccOegEgK9bK7kF14nIb6Yn1qcHXDmBOaz7nsOTs
1VFOvkednm6tPik8J4+HJxV0ROVWczTfp1NT7ddI7j8aOCibDrDXdkA25VZR8vJHTiEBL6Wfpzvw
3s41/KDOVZ5QCtyEctZ+mlfECs3KiL4gsMjtNoW27pEoMIKKurXlFqgF7+VBG2/zJpSCMLd6Dzkj
I5Dp3Cq9hH0VhCDtvhtjl95pa9ifwmWYj3lofaDSP3+3tN56B8LwMrwRlSbwLgQ4LD5Vt1e3pZxN
c105bXcqq0KaF1cdmymZPbmpzeShU7JZ/fb2cX/5QKr3GHj2GhlbEaC+wiw4qVl3ttlF13U9w+7q
1orWal+lnj7gz4VNeeO98tClfUFnCX562mhA7Yl+C3HT/SXQGfKylOe5W67DLh2SR8NqwtT+UkjW
HLcfJLXI9E1jEHhZd42ekqFI3C6p2JMWjeQWdFHqWOrztTRmThgfoJruuslDvGjuEp/mMmD06LSR
lW4GL6eEY1VXsHsbbXZrScuUwhv79vS9fJvzegnpNAFrhzryFZTGtHuKwK3dnEJJU6GVgsFTeUi0
YcF/jiWr682Ng2Szdjuj51P1u4joY316ewyXvgF9bg6wJViCGQWwLOGk/GVGk7yELmAt2mOVlJP1
RWssfd/npIiu4Ktu6qAkX3z/9iMv/R7xSJK2RMf0g1FLu7gkxmxYAWIk0C7DK6l1HqHbYJaePSAq
cfv2o16/HV4cWQXyGBB0vsJewMZBq1OiNceikWPceLK1e8gyrDZo60o9FJCEvFdVeP12IKVpHBbp
jL9xeZaSi6IZycU5UdgWLnLaauMNfdN+f/vVLoG9gkEI1AKt6KDPYCi7rJXMilzHSS93R7gACnnX
0ek2HeiPpNy20B37WZ/o9XSdJJ9uSfhBQqtUcgS3JaZZ8uH2HMZN0/IiGzSLw3cGd3kFCb+d/DXD
EwQ2r9yVCO2I3C7k/thUauME8HnYN/NImkCfjaHarfWUYCPlKbbfOVKXFomEAruKHUZSW4D8LgwE
8W3WIhg1H9fYUlANcciArJUybke9ItP79hJc5s5BwUGajAgyckjUZS8TZXGBg0iJCo7p0GmrOx3O
eGl2e5OiuQIna901uatGJDscD4yvkTc+Q070wdM0QM6/mkljpwsAJ7VBxvO6zdbWlwxqIgQtG5su
QN2F53RMkQLLbHWaXaJo0iXvTMDlbIv8ueBRAW1JfEiL50vjkU/gEHMDT71s2p4i9rAmjt26up3Y
TuGFiw3puP/2nP/NIwXTCX1iHOfXwNhJa4Bx1PB6R8YymLGHtjHN416Wkp4YsSEznc3vON+Xy4wz
BQ2OsFjnJOxlQLgufYm6rZMdNW2U+82o2svkmhkFCg9BgWjxZLsziqtlKlPFT9VuNj3VkpJfI/8R
gTCXLeVlYErcgpdWE/kSEvX5EsIs0ETp7QheN75F00/uHXTXeOvpnde+tJ04dFhN0A4cYApDrypD
NOQkkVU0W5V2xq1Vlx/XerWuafQPN2sZ67u3F/YCVyF4TAGVQjoEAARg6Sscmr3Q9LQCytsa7fSp
Q1TsGQ0YEpN56SSuivF6SnIFjrFqMq/Sua1tF/GC5HOIgrbpzqT79k4OEtx1FqXY1mqxJr7Za4W2
eXucL3cDwxRlBgZKyI7hfR38ZfmchImqbiUL3NZmQuzwYyY57VWBE5L4ipVp92sR5zdLbOvU8GLz
nQG8XBfRuc2yiIIZu4Ak/WV4Y8Zz1ZHnW3e01EuLmylVqN3IrbzMgNj0FXVhVzbbJHlP/fClTRfP
BehMDx4nD1f/1WHvItqQwy5Ud5Y1SJ/lQnNONGyQRtPDpvLJM+6HpquCX5ptAZzUgbhSMieow88U
t+1f3BO171sTUihrp8WWuXPiqn1Grbi91uyO2lbaVIsr1ya70qLe5C5ypr6nx/zqtYVIBk4uxULQ
c1RkX47AkKZlbpPa2VlJqgUz+P/Ro4cjRN4gh+DDtLIH2yzT9zzdl3YOPhYIRIBBCfotaNMop718
bJ+uUa6XmrRPxkGxMCtI3qhS02xHJA/38HPZnxSokBQ3rpf4ro+5T2PycY/2qqp381iXT/QgD6Tv
rOqAyqL94e11udyEDA+aBGC0tIICzr5EK4Ojr+ZxNKKDunb2velU5mPaSKlEociBVVFuJufXqvDM
iOjyEEBGMBQAKS7TpcZgLjC66dmh1Q0KEeXYd26W993TVBTde5mrC7WYP5+GMSKhQXr2FemIVChQ
FRhadqgT2ZzZ5GMDb8JQr/dS7My7dMzIWoXOnAWh00S5q7RDeCNlmtJ4sVmW7x2+C6sjkj9gD/A2
wL7h7l3Wk8dR0aSyH7KTSd/O+GCMjrnDBC79bkJXKgeRM5GRyEpgjS5VewYEwM56eHvRL48C21DQ
V4G9gY4UT+PiutcBO4yRk8y7uNdyNd2EQKw/oTGqUUCzEIRrjjV8N32CtCbX6Tu+hjjp/5NfIFji
mUR9JBIBIQGSV18eiI7sVzXW4bzLsrbrvCKjMIOIaRy/c/IuniO2l8BB4Nbh3ZFTu7A4mTVUA0ra
61WlL0ifaTO1ycwuqY29PZmvnkOEAFE6dCyQeMNpfHHAzQKixZW2s6uBwpl9sssZAkyXjQ8xpP/2
oy5sCakA4nQxZ7gO5GIvH2WtamXEqjldrT28Ju6U6913IwyN2aWo9YuE2tC2YTApQzJMwGKvcYY0
S0u0t3XVja0tlvlBK6CfsD27K+Jqv7Bb8/fa6i+2JakO7UwvQsaRmu4rnz+iIyXRrCW+XcfKQBsQ
5MXae00EicvjALyk1QIngylhdad6jbL3eAQuTCGPx6nmyQKYJ5gSLtKNc05tJIU97raoZhT6cvzl
HdADpX8IDb1FqEGi2ROtoLfX9CJ3wFNh7cIPYF3ZRK9yB06f1Fafyert0iuoWbmgkaKq3TjJGGlQ
2yG9K4WogZhGVe2ETGt8s9j0gb63i1/PPZ2s9FsZgJvZmZd2CfckVAWG/LbPK1Vov9mRHYxW24yg
XteOQmiuZ0mgRs44bN+egYsDJGbAcoAugaojdfHKJJLDLpIMrNBtJFXy6FMLiLCDQ/deO/7fvCKp
CoGAFKjZV7FsTaq2o3jt3HIjVw98hIbGfDb70SWZVAdtqDt01RqJ9Us9h4JfEZgCplbQzuH/XBqi
Fl6vVasm+3akR0F2M6esjx0ye/FWrzTIAWqpVt6xSReG4ucjyZiT1OI9OU4vbWwfD3OsZI59uw6S
orlREmfK3urNaTOFlfleUePVxBLNkLgQLeYCiXUZYPDDapSmrrij1l22pzbLDanaROvcl2gq52PS
3MltoTXTNmuyBnXat/fPqxNEGCkQLkIM7m9gkhOz30ywGd5qkdZtJZhVYq/Q4BReM2rrfhiVxrDp
Gz2gdTJ8+n94NjVfmAk4xq8668vOGCTYPni2osx7XSn17w70d3iD8qNV6tanHId+K6/Z8g6a96JN
grVFkoiUmKgAC4jWqzCyGYyaMEm/z4uoPRhDYgPumTSL3JiheValGRt66+J936TIkaSOeSjWNT4t
lU2KMJVpc5RasBFW1M7vnOfL7XAeGX1IYLkpXDDKl5vPTKEH6urKuI/0cNnImfGUy5F83dOTd4NM
k+TmlJSSdzbBpfHmoYSbpAZlsibyK4qIVK1HdEA04z61mvhjNCESTrm23yfoevtLqDnvtKnoL1UI
hS9POo5aP34swdSrKCrvppn+0Cj9qCZ9h0BwP3Kb3hSS4Sw3BAVD+M1opDLZpYizmH6V1D2MBCnb
VPKSdNbzIIRZQgmadkanbgrJCPhOOw/R1nRao9tSWm3hoDBkKZNMt1SmUt4keWivblrMyhLo8kj5
A+dwiPveVbuYnCGacErkQYNqVjvk7WN5b0w5/GC0/8v9oU4TGoEnIGrLhzUMrfEKGb/yMNhgjDc2
/TSaWzjVWCauGYVjcjXHTZymwQAyhGb+OE6qYChMJx/8WkmT4fntg3QBfQQpA3U1VwEXyxnVeckv
1kWt1URtDbPzlBhfW1ozXFsZHnqc0UFvD0Mj3bGxIt9sxnvIan8pDBJPF96oCNWoNaJ2dXH3l6PB
bMPXFrkIwaeLD5vd2rigeBLpoTNKiz46yZjq/dsv/dJMU8sn8yDSnEDmuHapur08KaPSaYljasOj
EsW2n6Wp9X0NU20fR1X53gV/+Sxo1HCqSLiJ7BdYxItTmdbOXEmNYnxf1SlcPlUpbrgGUMpuzUdt
XZz+PYarl5EOBXWOiKhiifYfWqovA9+poaMhrBbruxMtzpb+sTAAj1Lp7jzp/XNiVZZbh3X/pa9W
Lajmrn9ncl9aBDTKhHUESSvQMhzSy/QKQNqiQCggeQ47mrj3vW1k9WYAwtF9mwcY1R5CqbDGz2+v
6OVDIacRSCBD+FBs5ksQa14moa30Y/xUIi2b+NnU9Bi9RquNbTqkVekNi1T8Gpf9GXJNwycOK+wX
f0OPs9YWhJCpsT4Dyi14RFq33Sajnl4Gb7/d5ZJy6wg4qeCDAH+El/Fyv+Ypaot9EqnPTQbfxLqC
CLlTFfq4PYCfzfwVg2shBA9xU3Ejw1Onn2bi3enx7VFc7mQwAZS5KDuBgeGlL6NXCwh0ToIr/qEN
aTjcOGWTlRtVslLttlU0YuhffBxOjegXcEC2A166TFeYRBoW8qpZ5CZyg16BNEBftZMBX+37de7e
A4G+ejvmlVgS/nTS3azmxRxLmrKMjbnSXYhggo7G1RKn5c2kTRN0C6XWrZtffD3c4XPp9wzveRVT
klm12qyT2si1FjvXD6DXYuPBkMwYAvLBGX6tM0j0zQisDaw5okvgNSlWDzHxsuIfxa4ppygnFYBI
7Kueqm7kOZFVv/d+L6OL8/OAgZFsJ0hn/17uWUp4ZjqFckjfqmON5dHM1ML5tGCb2y9vz6T66lF4
AZAB0VKIP4jhEz//S44TBofUQlJewquKM1kCMhGBZcXziZcoe5wLLiDjOmGnpfNpdYbEol7cW+kB
LCy6sUHbmMOwbGgqTvv2qkFjzpmCeM5j5goKp1r7BI630Ht3okJkRb5h9ENjurWJEGPQUhItB3et
x2meUX5dlFxDAyJcU9Mn1xs128qxZvmPt1/5pevN5IqYmWoGEZxFnuWS6q9DbaiPtYE3ThyllPMt
7JuyRUWQbhWpCBAmgj18MIzFPIFJ7PqbfE5VIJJvj+LS6DIKys8kdcmyYqAuc8uTLgmOprJOXD2M
Zq13paQzE5DBHXn/OtCb2skUD43Saq3f8XUvJkB4muSZaChC/QY/8NIWUXPvUHBdZUDGWrKU3/TV
tvIPNgU840ti90t/UovRzh1PSfEk/9D1etF+kj38x7f5P6Pn6vZn6qz713/x729VvbQJZBUX//zX
Z3hP6+fvydf/Er/23x97+Uv/2gX3weUHXnyer/3zsf7X/uuLfwRln/TL3fDcLvfPHaSF5+9mgOKT
/7c//Mfz+Vselvr5n799q4ayF98WJVX5258/2n//528G185//PXr//zZ6WvBr3kk64bu8vPPX7v+
n79p+u94OEBYiIiIuHGmf/vH9Hz+ifo7eU6WikwWlVWav377R1m1fcwvGb8TPJDs4seCzUvE5101
nH+k/w4lEfAGwnZudRBRv/17XC/W5X/W6R/lUNyCsOi7f/6GXKww3v+T+7SI0gD9UdWFTukMBLxw
M0fBNUjMsHpNEJvtg9wro7dOnePNkv0AqW0QmtPHMkxvkjX1Yviq3SoZUjoMC83t4/Rx7tTHMo1S
DyPb0T4tndQqewqn9AkoF+Q4vXYlpXXqG09WWQdmspzsNd20peOGcvNBTSM4RtWdnfa3k9Rq7qp3
qWvVVudK9FwXdBKQhnHVklFZamv7hta5SQ+tMKhrBH0r+Wgu3pyWt5NpScEaF4kHT6MnzXIflOCj
fD3mV+V8wpktzI5v4iFmgRqn2T1Q2Bo9mHlHNwfd6qL/8FDMjeB+NCXCIKl17SAFPe7rIY+Ns3Jr
NOOXdAwfzMY4JHoT2Lyn2vOVgIg5UYqVBmkYbvWY/8QqdkD9xruEBnxXVpGjIWlXMlHr/XloywQY
B7IG0Zrf7MRXdVPb+akSe2FcZmgPMIFKk1heo2OEtWULjuZHarXRFjXB84ulBbMwRtJna1Qddxza
PoBO6miCkPArS/8gd+phRvIU/NjghzKypwYccX4nVWfVUzeSnZvGyElpqjzZUKJnY1ZC9zx+cPNX
c92VbiIlT+d5kU0sWG0VtCky8mLs72jg280AptxmHvuA5ofDrJqRqzwaUxJt5LibdoP1aDKTUkq2
oy95qUYDMZDNGwO5zHoz0nGg5EPq1SNzboe5C61RUK+U/HK+cq5r2zehDx/Af/pZTMM+MzIRftr3
+hAFY1uvQWvk62ZeTlYD5cl5JeSGAVr2kvkQgz3KcU+0JJKXqjptMi2j49TWHhZA9O48WseuVcvt
mLd0RczStsOku8ZS3efKWG7VPoPYv6Tuqm2llLHXli4FJPr/iKTZG22j3EpNiWbU1Gq+raA4Guvp
7ryXccxPsKKhRxTHnpSJ3duUYvetrNnSPrcDvyGZJ1ve5zrQgnmVVC9Pc7fipvx5CPpQPkZzvkv1
mpYTFRiCZXIEtVahBVw6tgpjyRzjztLXuzLsbR85RhWsRLmR06HzV7H0Zo7ufWP8kcfRhgSC28rK
p6lytkXT++KsNo1xKkztll4TV/w7AXXsmuN6pQzDNl7YYGvKIoSF9FD1yVOWwMfUT0cUb/aQzzx0
hfkQZeuHaNIP82Tt144Bygv4f7AaXoz76yl4rG5CrQ9y6codJ32mjMML5TFGJNznVv4Vt4R/S9mT
vJoP5cJvzkhlDmUVtOQBAsH4vMTL5ONUuec9EcnmaVgfOgtsCGXbxCvFye2NLXkxkqjirK/uSAch
jorzAJpGnP37mRXAGpg+mPXOjXBe3crpNAHWPJldPqGSO2iu2Keqk/5oDbUPmib/gUSHSzVjvlHM
ufPP1qjT+o/FODx0MsSfWSU/F318L2IUfhNLWSRkOTqdPVv2waR+6SOOcdikT0psszM1Ged2ao7x
UHppZZ4SE5tKSuoZtaDHQrx+LSgb0iWlFD88l2YPb2EWfS6j8vpsHQcqVefNgwvSuV3LURFrV6EC
5BUzAsNZVbgwRNyPiYmNS6TPk2I8Glreb9UO5cSlrTzJxrTB+wawQFc8oKf6VlKKTzOU6R3BNzxt
fRkoUfdZG7QY/Q6pdh1Aq7ADpP7EhRYUEh1Yxjqfsja80rrHqgEGZEM+uNcM59BSdToaP7c7WuyO
a7YULCwH1H1R3+Zl5mwTSfRhmeZBVTFwK5b6bNU4VdCDLG5Sqpq/aLQpKSopoLn1aBs6tlb8RLWQ
i8hmDub2YR7Nz3mxoTuMKYe8zZMs0Ljq6KlN9BH15S1r5LiSyo/TxDwtQ/q9Rkd0sPRbbRh25+Ws
IxyxsYo8VI5QXyzQW2ztoxqv9U5cCyuuotvUs80Rzxekh+N9lKdPP426ONTwecqxFJyvT0fM69kq
YlNOavdp1vWTMAb2LLpIZ0Z2Hrq60AdWG55GE5ar5Mrg0g6SeLKkfJik8du65Bg7u25cHaxpVniz
VtHMoNlYyKEPbD370EDvqLRhIGlsd9lmHB2DtR3OLJR0nWp91YYkmFK2khC+9mbD7bkO3AZiTq20
H0i4ZG6WVqep5fIelPhJqRaa3quKeyJ9Eh+ZROZAHC09nD6bCDKRub+R5Vvx4RTuKJeUZOeWo7nv
IuNBI8vpKYmVeBq7kVYMzTUa/pMpbvRV459S+axFKjtptB7O3zsMJH2yIv8gD1u5ku8VYbpJyjFk
Mag84wQTMtGqYexr2ejc0DBP5qR8a5Y6mFU+LIZpFeyQNb3NWGAY+I+FZn4xx6LzC0wUcIMTbX4P
i1R54sPi9dfaPpFYeFAya482xBXpSn8U19p5UGXEmzXcSDh1XqgMH8TrzlBAuqPMyxkSUO3RdiV4
pLo0+WiOvF5uc6GdB9TacIy1LGkBushiEOd3nCpe1KbBJMznnQ1BkB/l3AnxqvqKtHxWMvEq4o8+
mzZ6ZX5AMDPxoE38VrWGW+h57Ebo2oVruaUAqQc9eVHxuui0OVtuvqui9aNB/drPteOV1qKxoPJD
nTawFYmtoYwqfAvx1xzOBmjCmGAtVQ+ahTDxXATnZRITIqH55arxeJIX7nVZkvF8xGnL+gOkopCu
cPzwQ+i9nky/rcLvK4KQBFttReAMV3yi3RVz9agX/DaNzPhBaX4dm9PtefGGVgvpJYl8aHfB94iN
lRsj4i5WfV7HBQ85kOU2qCiJecXIVdTYeCSJSQe6GMu6CtdK1p8cGUPCCoU6YxF32Hkc9Mn0biwb
AY41R0m89yjXh9Vp92Or7IxSj4JeExNUlzezqf383Azo35PMqQ+WhEUq7OpqAS2Bp8l3S4P6Sa6a
azsJjwOEfV6rOyt4b7eqGV0W85Hzq53fuFi411ZjPCSlTAZeLIWeRN+tdbw+H25NbOxGnukjmL7D
YpN4nYkTmv4wxfrOhlJuLXFgfv5taR1PHeRdIbWFB5lw59fRNZb35vxdmXhWJ6FwdF7Spus+6bGz
O78HTRAPTtjfnC/zxAofAJGMnoZ70sC5cT4FnTQ5nlHP/tTr6M8YrCKZf14GJyjIlPBByqoPZL5Q
TpJ+nB+od84VaIrb9XxETYi3oFTy4qZ6WmYzQHkl9KvuJpOd56wdHrWMKMIeNfL/2bopOgZbZANO
UPsNGrjOO1uH866PVHUHt9JmqpiKsVglgFew0PMLOMxMYDogYmI8afrcB+eBnD94nnRLTBEdnBr0
W6dKb+jU4uSyP/HclvoxUo3tkJHB6eMGLXhccynLtqY1UtQQjhTF55MeYxm7vviqRZ9hzYLnAxsq
zB7MQkdZT+7TRrAGL/lTiswJvnHpW5pauVKFy49Q6DXcmERxCZAdLTxkMjWQDMJKCiFQt5pJL+2G
PL9a28Y4JkXo9XWh74129YyW1J02roXfFWt7iPVlN8rV6tp2vT2fWsSACT2S9hA5c5DVReMmC6Vh
qKHYFcuptyOs8Sp2qNi557DMXLvKn4ufBwsGDPoSpgmHsjJkN08rX4F3++cqKPX4EA3FRhznTsRB
NCSWOOYTGjrDPjEaOlrHnt8v7s8/Pp9XGmw+FHZ5K5tLu6+rvQ4mnEDNekjwYYSJjCX7oLRH8ddV
3AJVwSJW5m3ajU9hg7Wj/yAlcjD2wnIpaf7ZoflgLPKgWgzvvJchQvFyNQsApO2MJPyuxGxM2npx
PPmN3n4Qnp+4XRYRd8wVT3EYNvvFL27tkOk4n+GzNeihG4NbLPoImYsbrioZLdqMg2wuYVYw6FOM
4SP0uyq6Rs/c3hLT2q4MGsqd0ukmrAgWmiaK3QoRUT/UWntXj6YPQNOFNjoK7BWrP0fhV7Jj2KQp
pU9QUQ9NXnV+Jhs/Vsc+ULShwYddn6j80Q63iTQ6/r8dXfFKVrt+DEkfuxnqZX4aCpMwKDyJxZB+
+sXxwp4+ryZ50ZGEfXnM5ygwYiL0wTkNsRPExGgt2T5XmHCLoMLoEcgTf0mN5En8f2ThiU8yvZFU
7PKKnRwu1t5QzIdBsU/mYu7P2zuO8YklOAVaR8Gburb08OP5qKCfxu1nZ58kJ9ovafwUCqdDfLND
5CoWRheOUCwc+6wk1OBo4Vp3LnYXrGq5Q724dqVIv/3vQ5Z3n6q5/NrZ2bbKo2vhEqTO7HhmZh41
hor+o+UNI8HHRCOkpwJ4SeAScHs9IsrH5z9HpWpo7oWPRsiSu2NcBOL81qryfUr2PadWPsLN2nuJ
at1P2XJ7vsDFR2D0w9GYjOwAheZDKbIaE71G7uTcWZ30kK/J00DoICwB+U/P0CLqkCUUcOv8Gcql
8zPPL/jzV0mXUBnMOZ4akL4PpamexKjUmc76ItY3ilXSdSZiq9rmXNE3hphgehqnO0eExOKz3Mnr
ZrQtaLTx4NqJj9GZurg2o4LehABd+BnC8aTnch3+OH9/iAGkDRH/zJvHJgEfyVT9jCdidbckVhRA
AjhtpHi+0fWt3Y6fK7Ff4wmr1jY2XrKy65e13cNfmrlAqIOY02zmjJuM0VUVS1dVdehHQs1WSyc3
JVj1zlE2tYKPRnOjCEdBzPSaaYmvqdP9Ku5dEdrisdoqHmxH3njhVjwHwJ0GsYlT3Z39ZLPDqOdU
FwITjzORtG8UeuuayLt0WEbxP5DvFkmmlp1xjn6bZdlJUeilDgdGUjhXmmTWbkyqIqI9xKPghfOY
LWSA0uVolPONYZWyPwJl3y0yUxmD9BQbF0gzfsB9g/KbnTKzNv1SIK0zGCusfau19/bcb8VriMCt
MIXvWZOSOQf3IinSOEnA631fIXHanDf+OXFyDt3+klD8M3H310Tdy6QuWToThB5QZbLKMD6Szn+Z
x5+SWNHn2DEEUeL1qOs/VNtryEsU+resCj0Qjj9LTL+Uwv275OyLXO72uRIZ0O4yg/viQ9cfNg+X
H/j/MMVL9vX/nOH9Xz+i+GuZdP3XF2lhfudnltfSfwcwBsEtqwPoBnnNf2d5Tfl3wYzKD2nzIM3q
ANr4d5bX/l1wMSM/SHqYWoHKov+Z5VWd30XpAFA6yw7U0TB/JcuLqvLF/gEOQtsSBKagclATgbvt
5f4ZwyIpU3CZgSVpjt+k+W1LT8Reg73ErZOGpmXG4TfliBaTFZMqoXsOxI5ab2wjhM9DGUl8SVn/
RS/S791IvyPokeSIPZL8GYA8jBuGx4UZf9SS6ipHfs9XF6nzld7qjrNUEFDE24wvvW5oTj0mYfdl
HY0Q2axVBx5St35rRgu23iBTZpjJhiPwsbXbZ8WGTlkzY8efkGMNYIBcrtaabicplo7lnEn+lNel
i3dF1qspjrO8FvCN8bfzH2PfV56iNiBc6kY50gpJrmaw94q51Mew9PNkIfa2moGmqpAoaDK76SqK
o/lqdMqAKZ32ShxDNONMunqMAD02rpZEtzK+by8Vy2EY0ZOaI66KMrO2sTCAkyXnHiAfgomeTIzm
NE8t9Ck7UopoBVOBxPcPnRsKkrGnNa2zycEe35z/29zGrEQUXa/2SA+4nF3L2nhwGiW7AiVwSKux
2SIJ/7EK5T/mMZE25hxunDLXb6AOD02QmpGbr6EZFK3UeDUZm9sYG+FTIecOnanGhaCBtpQkbrW+
kg/0+o83lapI2yI0seGbTJdJpISz4a1O7jZmpV+Pw/iltCIsZk7DORoq8mjMB3WiSFib17o9GocU
nD7AZzRz6bi+GaVNDmXtvqp7si/16hv2Cm1lFj8qcZve9M3U72l5+1JBu7ptBwXWmkyN4OiWb0mo
jUfUmAHcVNI1XRltJn+E7UXBnHckZbMsvpKjeIsienaCPMcvyi48yekOZMN6A7/jdOQQHGkeW296
czF4gz71y6H/4IRJervW14BI45s+Xawb0/kc180Cw589Bmpt5MfZGu6MfvreopuynxotMKYlPq5Q
G8mRCSu6odxEUf+lpuWRRpV8kwHwIve4qO5CsfSqyPZZ2aobO7TnLWraeymhNbGYuP5GbdhFNoQx
2Q8n7uTjohlBiFiX1/blcAW9id9bcbGbZ8Udw7L18zTelE3jrlFzV6+ZL9fS8nVQ29NMseGj0+bl
phqyXTVRQ13KwUcy7drKKv2jonPH011e9bm+Ra7KcOtGum7WCg7iUXZ8qG53fWeWBwnvx6X0ofow
p1qB3Q73qpEbu7S3BStw7UIe0x1DHDkibu3OtttNaSTqprS1o6mXkyeX8kkBzRKkilEDUTKKXZ6V
o1viuGqpnnoWbEZBoUbVlQyobyi64pSZ8jOaCflGNoaHDBQh+LHCB81wX0TJ45D1WzANh4h2IN9U
ccfqJSI7ZpuB00mE7tMnKQz7u1kmZ5caqT9WxUdlhJLNlNSA7i/ziEIC7XPT4lt6Yh8cp9nrYdmQ
sprKQF+zU1ZZ1BYSa9vZLeIk5mMOEzB62U3ml1227lckxqospTGjkA/lrGRw5xK7tPdzvKSHpcxr
314IOIohvC7D1W/o3Ty0pnzI027AMVysp35QCIlBs7nAByQvku18Y5RLegWBwUkzaDxDaENHDShQ
s1j1jWjVxUkvbjVUn29xXdxk7PJdZ4RQS9fGjUFW2jc7IwqSMTe3Yfa/STqLLbmRLAw/kc4Rw1aY
VEy2NzrGECsEIXr6+bJnMwtPd1c5U4q490edt2N4tJSjwnaUVWK5/TecqS95NRixypOC/JCn//7H
1ylibLbbOGeql1s6uS29yCVcqNxOND4/uDYo4W6JJu3RyHBuPcJHkzLi1l4olsmOTbe5DqA+H1qr
J7oom297bn4Wy3quF3B62R6sjLK/TKvan9xO/xvoXZR3OU/c2oaNQGDltFZO7LmKpgLaBaXxqV9y
477b3AKn5hcGrDfH+QH5xc0bGaudwRTEtLkPnfZEGE9xsTfncgxzfz2sLqq34IXEDDPtP3Ox1rfe
rN7UPh4po2koJDs0AoOfhAcxq2nGv1rhSjanR7HO05PuadlhVq+Bhn/XBLLv1iZx8e4+DjXAdS2s
d7nm9XU1bfLbyvq2D/MHVLt6JhHkb4N48mSILuT0/NWyyhomZJ6+BKdVTUNMnoMRlmIrwYj6mFsz
Hr19SYh6+hpyajXd0hYZi0umWzQdWo0XN8ugYn8O4qJx6D7U5lR47gE4PrtRNXrJcABZlM2+RrBN
MXFOMtpzHXTpKJ6KHnrEuO/NgdThBwV6i8mBSSS+1wkbE2vyapriOhi7ng1y+SOCd52ykidT6mC8
zuu+rw+6tlanbjf7eM5XCOCFbBlDX5f7v/A+r30VWbDDUXUAtAIsTGzzC8dW28WL0sGjhJXlYqq5
L5+G1gQRB0+6h9/dAivGfMc9g5s0zNvi227NWzZs1qPkXIxXUaCm33nU504v0mOUbTLrgDDGVCRU
BYvEOCYrzSVPILFetBOK8QOAcQT9cvbYHpxv+WZ+oJt34kCD6rLEFs8N0MhoTqk8JiM82tpP+roY
n11vjWENvk+TIXFxBCukik9W/Ki+chJ5w2q/kyBMdnEFdNDr686TWhHgN8E0OOOW8KaBwIO16muu
ErYxrIFAMv5VE4MbW4hnDWsAYRwSc6zTfdpqOqx7M+6oHCW/rSPC8doP3R+hxiKdj8JhR32yptpN
XXW0UIvO8FiNkmfeW4Z0XCTETOCQKd9UP1oFtmQYgPRzP/3IRf016KqMp2H+qQN6JJ6hXplKH6xd
EvIkmjJSnV5F89iPMFzND7Hsf6gVKSEMg55hC5C1MezM65z+RTPpXTsWCLJyctRpIoQiLPvmuS3k
lQ+AYLxxeGjpZkiKYD3/NxhZfxjhAFSCLaWp7YpO4dm2hncMedVlaL13sWyMkzq1Zj2/zyp1Mnpz
NyKIsUiKEZp9W/ksF7n0qScHKNkuMzrf/zOTbiN667vI++MU+M0RLYfxe233TyYjPzXLXlE7ew8V
UBRnra24+rIzrkE1/aTG8HPOd/kgRfUOg+IfPbg6ESXR7H4INsWQ2a5P8+5x7uBb5rY/EmtiKKwO
kvcObZFRre9pA96ZGvX0k/a0+bVnElTBaj7Cp5NyI8dfXUE+lPDMh2UETrBrL/ZXEUTb7BskzKin
rfa5I6a/kii0y1jEvRqZTEvjWV/KLnWr6g+Xpp5CicXuqPcXa/PbD4o3E6H2zw1FauWRCLL7cJ6V
VJGjbzVgUVCE7VApQJPgN0ofHutGyzQCNfbONW6aX5k3ryZYGQKa+phu1ZN+rLvIXajSGHT3Zz43
5aknuQS8SlopbVZTNJstaLytLggnu7CZWAc8ceyXg/7xZDDdv8PuehcLq1WYj5CE/lCeuslLcCN2
Y1ug3PLm0BisPm76m9PrDClu8dRroos0HuOYBKsabC0P+8IScSV3I7at0zz4VqQCt3nMA1WHi5eX
WT++En8IamcCyTXrMER54HxzCIJLveKpqpd3XTsTwsaUZ2gBPJNwUx6dT1TL22XSENHrq6FAyg8P
yuQO+m7cWA797eWAh7O/ItS0ee68M92iQTLnxScyR84trSCI7vC8EG6T6kHgRRA1PcWpoCU4wrvH
Jsi/vGqtk/EwiE0rJRHWBeFmZd6RJfIykDZ/rTqPxcF6c3PbYf4j0lLTd3lmMvAeF9HtsX4XYk4o
/Ji8xmyuSApRUITxehBG2PtP1Do+ss2TCrj1r1WtHVd8TAwnp2ANArAwnQ+8tduIA/l5FANQ2z4c
F70skNhbWhUHwicMqrspeurDSXf8RNPKrC1uw/F3Y7U8g3if97otPm1hXVfDPsKuMh/2XIhkz9Vv
0Ryvhao+alNCns+lE1Wtk/h6+xqceeE+Ibj+CZn/Wcz5R6lz7Nb9fqJ57cb5WYcyUOlk1983d1gR
opffi808WSzAINJ8FxCuR8TY/4ZEnTdoroMXlNcU0TJC6y+L393c2ngbHRdhYOF92TtSitqgh4zU
n7Cyyu9ztX1gOHv02u0EEx5uPnvCNkASqOOpLSZq9FCqE9xm8P+Vk3dahPdL5P5+JVEbXuijnCxA
TK/NoZ09P6y9EbZs9ZELtcvH3MGBFHk7hk5OlpW2XvxOfI546Vg8q0enXm5EiqwhvzxQl+dPkV9O
QaaV5afWjLz8HLQbMPskTIuuLP2v4GqYkYjE9NyEfUc8wI75pR4mP1SL+oNiSY/VVhL1Of5TjZvO
uAqgmrnuEY4NtIl8Uwh+s05fjoxQ3PV9nwVymTy2FncmgtIidNLmT1mAQpfybobMITQbCEO7Ps8c
cQ/2zBocHK6KDwTDl4kAxnEqz1st3iSTxJNGPKk2tS3iTPzcyzovCDTNCLjMPCyba2HmtRsm46Gc
TeNhrig00e9FgY60yyRQhHqWhtM+U0SRSSayWzsNP+ixCtLyyB/KaS9P9Wxet020WdH40UJ2E+TJ
Nl2r3jDShSrh0DPb/WwsCFzKto2DdrVOo9XsF3IYm5jbDwXAsCBXafKo6fTjrJckRNSLTufFZvwc
d6u/GaXvpFW5oJCqOIcQ/JhXYiP9zGv7PPU3E0CQxOpzNTZvFW5mDFatcRX2t8LfvrmjWtNjtuJm
m+xruzOqOVP5JnpNj0cLxUrLnBLlE5qAXj/+2IQgP3ecEGLr8mgs2dR8pS1x8Nt1u/xGyOzdHZP5
TT5E1qjd4Kb/0C5VJ4bir4gCNOqs8WOSyxwRaruxzNWnlYCBcJqtkU+zOHnaSNJAUGai0D75ZJE7
NQX92yfMMVtsqkFEgKAXY7XHa2u+DEwpz7vVrCEJ+7BG1dHcHGl9q8Xwro9ec+pWtFfb6P0pxubs
uoaTtGq6h/NQF7KUKXGmXeLZvRa1XSFiWEwdcH75TZzFHeVd0nkCJ99nB65Ymv3buLYDmNAmsnXg
rkBVsKTL4qG3MWon7YjNuHnNTebZWPjVs5kDhMxqeuwN/uOjqa2PxK8jaZj1bG6VvHX4dNZl6dKh
tDWkhAX658bvgBEwDtP/NCVHUA9XjUDawTHIEQrshaib6mbo7RqXwQpePtQkwTDcepMT934bxItw
zt4g58TeyiKVe/fu5/21GPPMCQBle0LJMdE2sZBWm/FhRftOpFot1iEmLWhKmkMT58NhtM315w1r
Bmzmke7MoPZIR2w37fzD2w/sL31W12djJXJod6BRvVqb0mDVCflq7rtV5T2uVmdHerC+3OEZs23e
HUCkUz7JuBqP+tQSehUiTlrj1l3Ud+ahMlwWo3+20KedZ7M+l43G9TSTRuppTuzrFZSY1OaoWnQ/
Y3z/6fvd8dAebrxpPHj1ZMWdm+uhXBorrhrmV+J53XCY+EGlC0kdiKl70hfFA9pYL8ckjlsR5Ebi
mdP4RNbvV+l7VaSGznxxebG84f5rLvJiY2yO8KyyqI4VB+AmThMPC3NT+SSd87x8O3wz5B0dYllB
ZvudThkxNz2JmzfIzBW1FDmHZEv5UYtwrp3z8jx1JRe1mA+wA/GiA8Sc7KWsIxID3agJ7DlyKrGG
eDXRFpjzBkFqvDlFIxOatK6YFjUMnPAVa1U8tLL3ky6Xb34pJI9n8+WTrZ5MORrJpSGezhkRNq69
+yCwgmx7s2di8fcYuHPRZvqau4Ddk6ykFP6+jWvOZpQWNZFWGq5E6YX6iI6I4pwqK8xVJr72h++w
z2aTU3+XW2ZCzibexBcuzkpty1Mb7MfTgpAg7ThXQ91Am3GAMXI42OtgZrIsgkyEzmGUD4ayRVwu
+x5XSrDaDbcKIzuhyG+IqvvzJGsvsrF/xchiv/xjM0gTgw6q6nCdujZzJZ9a2TQdSrRtyeZR6WEF
FhQvrV2eKfdjph26mMpdPwX5zXlzuSqXos7jZSZwYmqZ3fV+u8z+x72zIO5GOi5mfFD9tlXneV5Y
q606sZhgToybn8s+pZxww4XVdrw0ZfnlIKLM+lm+6sfqXFZ1JGutgXXOR56IaXj1K8Z+keuXoKlT
EA45CutVL8QT87dMpb1+DLyrMJkr6dNOXyTEFsZENLfX3oE9c/PzMHXfFlI5srUt/MTs2n+zO04n
z+iojeiqh/qId1k5F60giH9d3CZj/mJtc4aSzGo1IY/ZZWS2RTSCJaVqWJImL41T20Ny2d6uDnCH
/lKZ3EKlJ5+tRpMn/xi+NpW36b6ba4zqiHTJyj0xX8BcqwLFPoZaPR4G6dx9Ww5BWCwJ9fRN150n
W0kj1LRlDWcslSHeBIQ67lFcKJp8ILpteBzZ4uJ27snHteYuskEnE6rpbCyQOno0xDTJNssfDEJ8
N6Uao7Vn4KzrF68wx0uNEggVIfqEQ9qZvY5NWKEW0rbgYA5kUR8sR0S7KBHmTZ4X6cBOkZMfMgRQ
yoGbmMvVUJwq0lVis9UeuacXZpouD7WGlTgveVT7GjH0rpdshp2MOD5LYIZeXZydTd1B3o7US3+v
aX+5Nkj2WiMLcn99lYWV+cHxNesuD6Qz/AnmFtA2qNBI5XafEa7bl8aDr89PK8BCss48BQUFWkLr
lg+p8QN9V/5sDSN/MtQeiV1/dojvjgxIO0Qq+z+sxUgurBoKEFXYoFlnnfLojAB5Jy5s88diuH90
qg0TqRIq4EUszPtHNSMHaqX4IJF6/GzWPAMLrS5KnxCe7l5YU397tfoRWt66VYrwPmCqf4H9wLzw
vGIsT+qdAddHlPbUukJiTu6Ks2aINi7QTYdt6SD+sMqWPiF3uhgI/bpDLxMPFCNeq2FnbamPzKEI
5Trp7hRtMMEab2fCV9dxqGr5he7PT2/3+uu0NFdh9c/w6KlvU5Z2T6hO9FIYgAnjd7tTQImbda2c
VZ25PnNc3Oan4Sx2pgf1P/SkD2uHWl4QX/PUt50XHR2Z8IGFBnkF0m0JQUzJmujD6shfOjOfk2qu
Xb7lNZE5xRPoTq/VPn66WmecCjobsT/Nd3TJkfHKOuSMmNnv1zizSnciEigzpGamLupPt3RAVix3
DHun11JrsH4cOwO9Uc92RDo6objAmHxJpwKBeLwYjopLozuytRNmXCFg66+kRLlvkNDQIvTEZEuh
QZA7XtZ5BSR1PrJ01GtsrJ44I3ff+QLnj9yYkWuSS8V77KeeW1RJXl064fBtllYCm/2sbxpfY2c7
sXKqMYVf5QfO69kbz6gPutNmBiweo6if2inVpxGci7oaH9IlcYPnZTohsCsSRsYiBseb+oVIOClF
KnstkR6gsxvY5z2HzcEnQn89LEW4HsELhmYvEwCKMWY53WijvjGmZPPNH05hf9A9Z1zzC07clUmu
7c9qqSSsOA+3p9f+l7ncxUGdnXZl96VZ41dvHBuy4pojyBU06h090C2fLI7p/EZxa2bLffs1ur8n
fb4RrVmFRnssYU82O+i7g4BbmTdD1t/nZVWnZgEZXaUpY48fl/kF2oye1i+ufp2qgx2fJBLpc2Vz
SpONbYb2sH1OG3qMhQMgCaomK2ZNnmEL9YhAMP1nP4JxU8/8MTcECLUzx8NQDu3JtnqFHwNA0ydR
S5balraNVXPa61fKC9A7Ge1+pQc37DSG1ZquqF/VNlyKubjHiC/XxVqABht0gwVtdqllqUehpvqh
MCg697XMoXEj06fgJ6Y6/NEe0DZUWL14a7YJo4q0vdezexYGcpF9jscARLYflutBdyGyBXJdj82m
0Xl20nll7irUCald9cT69ZOhcktKpftPc4sghYEfrV7ZHPFxXklCSnZ//zsQThwV9fKkVSb2j9KC
0djlu7a/FvumR5QMcMB2jomSmcnEajkgq9x58AfzAnWJ6G4ctyu+YxTFas0MdxyTfQG9MFuZlo4G
SdIG3sfsq8/Ru8wO6WwOr3S41vWJMEQ9OTwaKwgwN2KyzEPyHp70achjt1acp3I9b2Z17eq7gHz3
sFBY6/eyL/KIAgpibUFOfQvbQS3tazMMePn9brlsxpg12EVuus5kUAZbphV7kS1B8zWhAdzZfz4l
/ZFtx8LWH1p59lt1roh8gOSdw80enWQTzsQeh7xrPag/3avjNzHdw3WmtyH0ZhNPXLH9GuA0dpnr
MQs6WABVkQbQ+mRqmUlDxVdhcG4d3wA77dvY2wFTE6H8az3NsFvVu1Z0PweneOAU2+KaDQSx5qri
2h/riJ85bwPDfY06fBjL2ByL14XM5ownfk0mE3Xe5ijnfXaq1G6br86vrERr6AfO54qniitxkAPH
o8aBgTXSTpy8qhPYD1rq6mAPtROxx8hABRipnijHyIllFijBV6Vu7HZPBOA6ST3Jl2JcNXT+c4OA
yKBwtsxfu2m44whuWJH692bnXy6GxpCg4P7F0mHbd/MFtrp8oXWU8rT9OvAT2hUZDzmYsZy5nLFR
FNFi5YQDFZCsu82VhjxHQBLfilXLwy7w7n+urVE7BNe9RTnVTlv7ZBulFrvGVqWD1H831rF+lLlI
iDGwMrNs4cqJy4gVFpXoWNaaE4jl/VhdovSr0Yh1Dxk3oQ0a/zrB8F7d3aSrups1u6DmY5lWttFH
IytkCMYok8p19xiwxUiIHOJ1MNbIrJ0hw5a4XJSzd7Fr90xONdBsUFlF1lMAs4//IOy/58prrq7s
TORX43ACZszYLn9T2defend7Jduvyo7W0S98jAYA11Sfp9Fzrua9mT2vmjGr7gCLT5vJ1Xbtl2pW
FSflaz818oXSik+bTMezyndsOjm73sJ+XixtHVvyP9J4ukwETUT9Mg0pO6Af9+0M66Ag4oUKGKj9
A7XEZGxAMpCMJGeGo5EXUTnq3aON1eK52hBu+hl57XyjjfsILJrf8L8ipd0DiA93IXVAWfG8FmAW
R/e6Np08DQFHZKCpLaqE92K1G5n6Q3dPCDesEzmNIlKGIiWUhtiOsZtLxLCToTfWmHy8lKx06yKW
fEyhgMcHwGYEVx0ZcqOblU5B84QxdQ+1b7cPneJNXBQEnY6tCbg9pLTYS7QFRZXls9qRmnY70BkP
UlwLjVWZh5kp1iiPxFkkeIH6xMqBNi1fAVonFeKMqXHvMNYu9U4xDAujaUB7WI0UBFGr/hrcR4v/
dkz/oUNt8bTp40mSvJraprygz2Cr9BnSvfmXtlevVg3cirYuPaY17riS+KX2Ozy0/HKKoMuCcWlj
AG4Yn5VCH0hzF/oaP4dTe+Z5QbMVVo4gO0PpVOIW7gTsVJ+7wdPTmQ8CYFVLxOb/K73OPdXeMaaC
W4pL86+1F+uTpqyrMvv+nHefNH7ut8HdvuMRQ2jLlxSaUkGLky8Xz/2aAAT/sjxEHTxwnyyZc9aS
2h8ygJ/t0e/jYy+Y/hUS096s99RqIc8t5BHjMLopeXCSYiH6twjKazLHXYEP/Zn/6oboYfTG36Ve
o6e5dyrunrHxyMZLXn8bm9xhZHbhcYVBVadfNxQCTQ864bKpHKEYDy4H3fISF0t0dFjrqzqMbx3C
Hc5dzcF/iCOqPSp+UM5S6pkFoomhPJP8l97vGNSJE+68tvjiucFBBmIaznr9pArx8VCM/h6RFqMl
pkaDzujPzGgBBMAIKUvV3+pZAJa7+r5v+VNVtgVyCvQgJuDLXqislfo3qOXihIT0SWiuluoDHxTN
a/zlA53tfd5+2bp728gtTcCJ9IgvkpIHtWdIIuCUC/e5aAlmIUf2iAtp/VqGaiJmZ44dq/MyF153
k2VGEXFxncwP8+CVNcpKR6KKlNkq8LNoA3iTY0iET/NvvNpxsfKfqMr91vX698HEsq6FHL3DM0Qn
k8rojieGyUfd6UvuZ/5Iwxm6VbymLo2YcVBVO5iLG0TqzvhVvnJTYewynQDxwrVXfxX9XmBM9ttW
B8Vl9noncrt5/6iKnwdzcnyobT9Zu37xFdoSRPFODJYe2Ypf15hGSFdCUq2n1c0jGpD0k+MPA4rg
j3JmLwSudRMAE/Py3/9Yhz4iKq54YMRGoNjU4SiclRl10xaZs8nfRQPFmdq8jgijTKZVvo/ERIVO
36ynojE4nfOlTgvgz8vRViCcI8AHEQIXvX8vcviYCuTfI0QJO52ozmMt95tP3XvozwUeS9q6npug
etKoE7Hgjj/03VqTpd1QbjX1n6Kv65ikHY5e/HUpSdvIRq0qk7kCXlccuBC7CK8GVV4wynFvU9qU
2NKOO1nE4oCECmQ9RR069nCGc4rmOn8vfIu/fnFkOO5xFOwa1xctiY4zJuQRNcQj+UXkuOSo4/vz
dPu1Mlk4WxvMvkDzg2bXPeeD997K33Q/oXgzmxfpu/D1AQOTUZsrE1VwAh37rNc1v2zoexFlbFNv
nC3T+aBO4A9iHNpovGmPut27Dhr2Ck2MMPqSLUtUb6bw6++iaVnehxZFsdemEg478Djt2oq8Bq7e
POu7/OXgzDsBE716ONsotIDlGLUVD4/WH/TsKI1fC3BM5p8lvv80QFQXCc2MMUhB+llALChWC24a
5zSS9ZGuTtemBM7BhDodW5sAvnHGwT5bhn3GUjpdSHZC3AcOFTtD4F2wiWW97W6PVCLwvplutOjm
k7DqHwR0BxB42C7LB3I8cxQKNTQWDWYvuz3OL0OxMErRinLaWaV9a/myDrYP17afwLCDbJ7YfCo1
HHcosDnJf55CPIeELQ9FIVXK2diQtG7aN2PomLDF8WEMDbN+h8mqjbQWPylqlXPXDmOiSvtbsK95
RJSt2mpYzKHtb6Mzpxhllrg5Ro2USisK2hFuuIKBEd6mwtKbEUS4ebYaVnMpNT4pb2Rs0aHNsCXg
8JnGcHPx1ObyJ8l6HJAkNEWme/LhczmFzeXW6e6rVfxnedM+Aj//uwrtRWu1n9TRYIf1cJK1tv0w
ejVaGjKm1dyobOAv1CDtEN64PjpEm5fDPXBq1svHfJm+zcWpSHzZ4x8PCIQmUIIQI59eu3yNdrt6
CKgaqNxGZIT/4FXNizMQSh7Pwvrnm3Zzub+pIf3Gc4YNuMbEaf/WBhMJfWX0uPEHJghIp3QxgwaY
1J1eetFoMd0XfzBzLbGwO5AG+3euo/4GqHjc+uosAiy/qLFPYG3Qk8addD3b/t9W7n1iMEmZw9Ti
q0c4Klrrr5zHSOkVAjXBQwqaFE7sGOEWxHPgg/wd/jutUXaowBPMsc2vX2JyUY1hCwg7B6vYGvh7
okOYK13/HGwumQXKrdXQ7eHHfZW6iVzRZq7eELkmnr9xJzj7kG4Fcwu7UHwQdBR3gfOjvLOVDu3p
xgg/LFeIqtxZcJfxSbGg1DFIsRs7VLtH9raFrsVshJ3VhbRnTlhoEpx33XjZW2QO3DV1V3IgOT4K
k/7HVJvgTSQ44fD577Dq3z2aU8NB6AYguLiplU5ry6hOhlE/1QH02R03pVkl3dryyy3p3txhEUTj
WNkxgC5LuWa5ZX2xJeZpPeGJMZR8qztuG1qe69Qi2dAiZCUrXL+O/alAgIQI4MIRFjXbTIQV3i3X
X0KlU0t0TLhDygbNQWEYlFQMHs94WalLIaa0b6wW7hJNIIKjmy9g7S2nkuHoFOBNLBqZoeGOAruJ
3Xy7+O4GdVTadapBgaFs5RAzpldK0atMkNAae+PMl7+5x6Xy7pPxeKm218GZx4e6nQBF+EFBpcyM
Kvvt7Fl2B79WlCdJgwTYaB9Nvf0yi+UV71ZO5MDwWM+9jEcGOxAendmRX7B0b+1wTImrQIX8Bp5C
QPRM3QS5Zo8n5erbOTAuasfc3HKBnr2OtbgzVdgo75MELrA63fzUa+oDe2/NY92wf1S6rDKiEoMY
YdUSO8UA7LTUn6VtXXprPbLWR0JES3QW8KdO69KwMkw4M6nJGIKg/JjKIBl0jpsyJ/muHbzq7FXd
khZoyYrae6xlMD9oVd2du02+7qpbn0u6iB5spL+acanapnordPZPd1Ynb3XVeaRaI84NhkvKlzaY
FQfURbceeCQTwS1+kZYetm0enJiiicbLUw2Wvj2Qobm2yapdigdy6lIUisV5GKy7717+Ask/Pof/
ljGF+8xvayvxaDzMar1LlDH5n+O8fy9c+YVBSWH1njoQpG/4AeFUdgM1eHW3ynRWNJlyBcEeHpda
fEwbFlGl58/B/VCrV0tDV4eN1AJ+6fcD9gb6vCRNKEGD+96W8KIWqCDPCGrfplN8S5P/5tCMGI6+
1Z50U2O+qVkIhjrZAyxIjPyCzcTi141WIeA4KaXkDS6GCy9utOV96HRNf2kd0NIJXVVT+2vKt648
o3w63P1rQGaNuhMNduBuH9aUszyZKJeWY+4++3l9p+4JKsiHU9g6ucfWNlqZ1FaMg5aXkdfnQKaU
2qMbFJ/GwtlbzAja5n7vI8FJ8xjk5oO3el3MWTdkdodSFTX15ahWINKgvZTYAy9ODi7PgBga2oQS
KrAL0JztpwER+4gK4m50+rv56udoWnf9dgGbVh7nzedKl1b+SiDCHlGM97kuASpnbTxrtkaeg208
QpgQFP6KHYY4A3TToUB8pw5nPCEb+etrpR2h6+5fdZWrrGrkeaiQOqAyS4ScxLklOihBMvCg+u/S
ANBsRGdedJIM7kpR5pi6PS9ItGq/mB8rHM7TtBUPLj+crkvn3C7u995tUftsxh/qbyFxNPg8Pnaj
cTCbqwkpDoEjIG3ldUT1E04bs7K2zwDpGndCThv5uACwj+76TROohvGs6moIR3s3o2Abh3D2uyGC
AbAQEoZdt/dxZfl5tIz9qSL7KBEERcy1L5MWUjQyxUVBYIdbsV1cKePBWjKuFY9PAT2cjWhunpST
SgPphqPUy6Sz1+OPpmNN++XYm0rXeVVJbwo4Eg1l3+DWr9Wi3YyjM8861RqkGmhH1NfDGPeDe+p6
gfiimP4tplbEyp5ctqwh1Ozp7JUeBRI24y56FOjfQP9dljvaak+8UZyWmg1gBKJ3rp6eD5yW7bhw
0GiQxvjZP6xFp6Wrqy3wkfZft3hrpu1N6/oTSfpxM5U//v/Prt3jWHkXCS4XqTngCLDEHwJhHIp8
0/u/Muzd9+nww1YHZJA+Wj/abLOqUt9cGq9h2SWVuVJc+n6mg5fQ/UhX+l+iBx4IqHkDoEPzcpRp
njfnrVR2uK4mGQTt8TIvRoH+nWnuyIdU9+dPTvT5iobzXFVNe72rOqi5FhciyiMOoMfDz4lVGVaS
QdAtKoETfHdMzINqbHkIxXfZOl8FUwM2Ecmu15GFSa6L8fU/os5jyU5lS8NPRAQ+Ybphe1feTYhS
ScImnsQ8fX/odEcPboWupKMoA5lr/RaNfovUCJWoq68j0VfX6L9m4TwWvDdzbDn4JFCOebAnoWWU
322MGTBGHGf2XbzJgF829EG+uVH1myVD8ly6f+esCIT8yPW4A/O2hqPF/qZce5/Ny16xPiFYxFW/
zOq+1FgLoRhyHI2md0tr+z1bDAjUGKMhbWX+0uzSaXle9KzaEQENj5V+i9lsgUz73zh87/NAIyct
me+jke68ERcwKlLcg65/dzE0+khvoAZy7kWiQiD40aC+1qSBHuiLYToZWHwc6XmBSKffvdZv0+pP
N3vnHHxlL8fiPPAFVRWSKzGR7TGTnF/nSQiTj/8wHYCPzYQcstw8oUUA3kKKbA29ddBLAnI8V4GH
L2uoTbWHpzjkchXtISbekJe5N/zHZIyoknUV1gTTOUOukWpQC4LVyv6xFC6u+vJJrv+RlkPKuqb9
qOsgS3b8ZDVVv3HkRMd4iRBNcuHbvhlvMDag58nkY15h1+YpBdFBT0fnCEvQXP6C398Uqpx3rqx0
5hxt2FSUqW/rGM0WjnFpIsVA3o8D2yZq0szmvafaS5pPf1CBZqHZR/VWN9qngeNmP+goZQqKDwLi
JWwdM22qias3Y7ieYxZf15sJA0zynZiWiQvAemdvt4Kq9H7Vgxdt9DTdgsSD4DYa2U8aX/5QfcNd
8fNI0r1j5p9KId+ebDOoBptlpnuJzaiFPXGvi1/+6BVUWdLgyY9gPrL1sbab7hXR2sa000/XWA1G
WX41LRA6VIwaTo1kODRxP6Lw6f6sTxz+8t9JJ390fz0r5ohhUN2Jx8PpTKLQ+jiOMS2GA4XNkfHX
GETIFJDO6MQcAfBcUP+2JQkODHlG5JTp/sEUodbMGBLAU9jaY7Vf5vQEZBoR5IVIC5WCYn5GaZ9n
Fkf4sgRwdEOiobpINb6Rzb0084uZDu+0Ufdcxoh58tj4oAvzO1/f+aj/1mS2AD9HYTqLNbAk+j0l
31OXFEEXpwfJS1Diciap8Ihw54PY4jfB3bsxh/7BkuxJAdyoFhSjzINOLB9EaXlBWeD9NS0UQCZv
/ZBX79yLlG7boPF8O5dCYGdzmj8ZmzsJL3smidNAhxpzjXrQEzscoZ/5yogxRhq104quxzSPLLmV
G1G2cbAMGkxA5f2Scz8SjtJfOmfAi++mJ0cZEwudduIl40zC6hUom1CNsnjx+/q7McpfvrvebiIm
CoiFm+60z3Qh3pJibvZU1d9Emj7V/PHG0AGtIuc0J+2udpw3jld28H/f5866FcuPpVB7es1ySTPz
uIz9L9ChDOnpVgzTF0zMm4fDadMv4mn9Q/aaFe5BC5AMqxCyeHap9THaDNWpjdPHS/VN0loI5zOw
EMuC/zEr9zh0aKEKDBVephNKo6EKI+1z2mp9Th7PciLEJEHgVn/QtXeMvfENzS+3qOaTEDez8VSr
bZsnGuvca9RaCQOhMxE65u5EWkN0en90o0n2XTM8S1GRnLIAKoJ2fBl+teJ5zM31OIX/Pumx3MUl
YmScGQfEJK9CzP4mb6uLUMZhaJcJUTUPpPWkFERzGXkrxgVzmKtPTQw7cq0BtgzIwwaVTLveTa6O
7lNrEDYNnRcsvbdGoe0apldGhBYpEjWNfNHZvoUm6Q3je+QmJGPzSKky/mhnPhRgVGomfGAavmfB
9J9P7qeQ3jbiyiPbroV6KsAqlXU1l/6L6h8G+CbzduWydQv1mGSc+a6GzdHGxjw5DUvMqqT2ffnF
+heHRGVf/a6mCWm+0LTehpMH/Q3uvnKtw6XmBohj+Z6g88OOTe7A0lefRYrGsKt3bTssp1SW7xnV
k50JUWWvP30wegR0SWEejZXomAE9/v1+71BDyhhW40zcx9GuV1i5EoNet6pCZ5kbjAduXgNaM4Fj
wyevP5tCY1FyuxQOE5lDh6nZEs5T01tLe/sL8SCBL2JO4hjGWdF+Wy0PhmlHez9OfGaDeIB9dBjz
sglaruIbbyqNCUy3H4neag9avrxYyWOV/OKR/BsPTJvEOD31OmbCuEGIIKqbjmKaSasNoXy2TglF
Z44I1qqqoJWPdrFgsO1XzcpyyJ3hIavd5KnIxatMUFT7jF621j5piYg2hglTZEE51Y3N43iYEvEq
MCJynHAs1hEVi6KXHwRGN16is8lwPpIcQNOezN/aOvnwtYyoIguj0SxiRleSN0kuf0CPCxM2vGQi
zMEgqG5GrdtwD8eDwo2HrKgEniDm+qpYNvKKHaaSjwjRG3TfAvMmMJ9qFATyKM+t3h3JtqiO4wTc
4sb6tqmTmWJ0ABwny/9kaXTAO/ugKCRxkK1sDA/EF3GJpyP+BDKV5Nl6b5o1n1ssfUWakUKzBrxH
bX1Q1qQdECS7WDzfTGswQ99lwuC2L5fudZ6W5AFpBsOX5yCMM8QlQ/uCXWZZDk2RfpGzgg4gm2Ye
xaoPCxdVj7TfxqjRT3n6K6rN26STMiRmHTUgwyXwzWcXCyw7HO+9o6PdBgLR7E3rc66Af7qEaczh
iDVh6WexhX9GypiVqCIpdfSXkQMg1pAAQ1GyOalt7uQL4Fy19/rhmphcnZQSP5tu+WRpM8potXLN
42EcfU6WPDnElvvcdPHN4AxWqOROY5x9gTSMrIDes77ApBpm/jvKvavHVfgYMfmnUgCf8a90q/i7
80nSzrD8ccMeWxesOrcYp6RPnBEaPErODtloPLSUo3OfxylUHh0XydiTvhd7e66mOquaYytrTqdk
L8zlVsK5N6K8UjsLjwWZqZpgFMWPyReYaEaFFLY4JSCrF11OOgbJiT7p6tLEJ81xfhMQhPCHegPi
ePQfbJLTZugMuh70I7vnF1bG3Zhx/HNzeKNPayjNB2lkX3TYsRVyROM9zcf+XWhtvDOi8l6CqIRj
5/1O7BrXV/y2ypE3KB3tQENXNkGUbxNSeFk+EdU6aCu7fK9sSJlOYefWi8ogOEsTYXRIRFaHi5kQ
+1nEOysxvv79ToQINZA65LttRbe+Nr7oQHb3jdPZxJ3pWGLJIapMb9xD2ZpFDrucp6iGZu/LUWrE
akZfCQPJR5vk4zV3fgiTIruzvopm2na+GELzWOtefU4N7QqEjdGFAPBACh8graH8vV0cuG5/NADR
m62PaOykCxsF3dSyngm2nprlNDmk+WxtUdGWQcm9qjeAglnJPtwtoBeDXYV1ob4pFOy2dKMmW93E
3aYIpTDdkeBCsjGg6yOkO95etcVjVPSM7jOzFvhlhlVnVwww91H66Ajj7ppMZm3dGBsn5daY8h7s
sbtjdcSLinexRQQAjMyZzLlSpUru+JHW23FmWidGZDcPSOlw3hKwVTC7YAkxcLisnXryMbPOBiaa
ra/GW0+iYQKARfEFYjWe0sidO8bx6DmtPhajfxlFR4wQer1qrh8NJz21OZkBCDCJ5nN7I9Cj9qlT
KcCBy+RXK/2YuSXbrolVGkdNLMsTOvdbPqc3LXap0S4CmlkPuZFdOQUPml35m85NSqA5UPzS3THH
fGUxV3nmLfjUiQxYU1sEunFyCkMgUDDyidwgyy2CzFQxqWXlY5PSCCex8QTTv1emg8ZqvRHLr428
ordijBCadpb9BzbnibTydt6KpHhXZa4dlOYzV7gN7o5qfEkbJK31qM5j7lm8cYrPH8zLHXW14XDM
zqQpIzwcQbyQm8RB3ScGql5jTynFELDCvoOPbATZbxh+MrhNIXYzDUWBCVY5oMRmahmSQ7/oq7HX
CvW2hAjN1H6STLKEdzJ62tnd8ocfFEZ/ohhPTAzUHsDw73sxFIFB7S3hcd3J0rCBZGayj+XkMbGl
JGthbw6n9BPGg2++4PERY48GHnuI1fYBVponT3QIBHk6N42Dy8Zwkj3myPbFoAu6HMTRqqziMiv+
xXKJ+Q6U6GfMCVKtZziYkRcTQbOp5fzIN5GazqxvdpWlLr2Y79nYW3weUxSuAxwJinALUWnAAWww
mr5VTT6EKluutZfJjT0ZEudnJbZksRQLhdh9gXLWa0aweWqZwkIa2DA07+8i9AbwBYeihapT05wL
lQ2k6WUCyhqDzaHQPtwSogsVhBcQQvrH4bXfa2zWIOXe1ZID7C/itckHGnUga+wOUSBg8ISvTT+n
CUd+RKDjvkiqR3NEcJVX6bx1QFc6cKgAr5CPn3nVrRW8MLHC+hD0DjLA2qnLY8I20TPJAEg1wxZv
Dui4i/6pmerDkCMkGhs4DBlDVjoeJoGMAEwCQdqtQn2EcRqdR56rm5faf+w6N3epr5+qkX8ggccn
jVJdMc/cKVar8ZmG0zQ2gJlVmNrOPsKGUUyggsgeWBUsOOkm+tGQ623HwnmrHWs6wyb0gal7X00F
L22mAN7tvIoISS9jptFzIuXy76Usn0uSJXb1GgExlRLpp4F8zTSZZ2GDglGPnhU5b8WEv3LWoyjQ
0yHetTQ7kOc6MEtHuDHacn4d7b9Z78MaWFcXcfiGtqAuWMspmBt5EQxKVDcwr87eGX5PtHpd27Ne
y/ie98lPgqB/cgu4O9Avsh+MedpmzGH7MXE/2V2ZV/rlb+LgiRnNzLn8+4Bp6p1aYIfw3voIz4Sp
ZfCbw4o4Z57yjktU24EnxXvOJ7EXwT4maKRKYmKFKyAdbf7JSr9G2174O3ge7uuxeBC5fRhCY/08
7YnBolpgnqqc145DfSnZG0w8MoQqoZXx57TBVta2e/kvBhNdBIZPqFkzbQ4aZhhR+P5+yV+8movT
6opdYbTOrcr+agj9QmLNIGfz+K4V+rtF3iqIfQye20dtmEDjHpGWfYwlFgbyKQyEEWOBMH56NXtd
gx68G1o/bAWFbWhhzVtWYDbWI4gcn2m0r4kOgYNjLtWtQKJ+CJ11dml0zTv0VvEdeU12mGmEhBJv
yJgb14hrBGRaf2C2GLCRJPtI8yWua6IQxzJKt+Wo0RaWAIlUrfqIUYRNssOklCR/uc1A8VH2hNV/
bVeUpflZ6geW3kabof8skDtPYg4RNdsXDKVlnEf3KJIz7hAX3YGAIWBkI9Z1WMwNPxEESfMjPyPo
eIdQCa/Q7vCFBD62o7Vd+nzbGNEQkHxrcdV+ExUMBGsTJRZ53NtEXvWhpiDxBDXK+8Ro3i2B/mLq
cYA26XCSbVJuWxm/G66DRhos+DEqFSvgTBblFN8U4c+ISKHryCwGGNZQJ8Rpy9KU9XFg5/JA3vl8
TFs3Z6xxEeRMmbWf11crs3vMlBk0nQ3bse089wGN0HjqWbQt5aBYlV20wfs4bo3eVrvY0z4xM5qH
dBoJDM2nO+4L5stGMmvZ87HoDGTLeo4u1NjRdz5yM+VPinUstchdnFINRwNMJ8b8olwI4pPtMUeH
8+Dx+lkEMBCnUiBaFvXfZWioqjfpcZeaFg5dO0AU4YHNvfTejfmTu4jdEJfDB4YDpJyZe3SW7jh1
MP25yTYoY8cnEZ4zPpqqk8FT4uD53OolJ2psIvpBdgUO5FQjJHtc3dnjVcB2OTPIsTLN/lDtKje+
dzNcKngnLjYSPirtd7kU4z6b2C0oNjnkNQR7F7NYJaUp971RvSH7ZSyuPtwBfSguQMBJmml3SxNb
YZIMd8Z+hhNJkOWicfyn8toZkoUYmlZTkU2ECHL9ktMzg4EkVq0CSe2zd/Zue9cIyH1sxNFOSPjb
ZuG/66FjkS+auCHs3xxzLkOCjc7Td82wt/tfblejQys+62XikludK5awi0NV9seuLl8sS5+2sU5u
6zpfLlAAshgIIVY2g+vYsSsMiYkOEiVqraE2wCyE/BirgNAHvPtmhLWLVplN7AYxo9ghM7jya8vy
DlZU5Pyef3FVEZo48YgZysegFNVDQYZROPQIpxNIO2JH+JJpMeFHnybzLk1jcuBV/ukL4uAwULOP
5jVfYO+eUfzARNl4c2ib/B7kcpmnab7YmvZOmHj3QFLMNZ1ILhyXgc1EJNG55+k3cfhdm4Z1BIMD
2Lro55ZJcqvVWXGJWfNb6WZEIVtm6E1jfm6lfiV/yXkd1bab6gRdBndaD0W7G2y5IF5usqteEPNn
ctgRwpwkBoEtI3SP6CKkPkgslxlsrrDUcIFJ9KVvnhOzgqTDEBGY/gm4un3N+yy+t3Q+YLsp3x0j
jw5mhGOoyKXY1skq3Cg850QCNNux54NypCT0RHb0aQjt1dFTdLYYNE+1LU+AYa+VWaTvedw+toNh
vvO+5dt6EglmYYKpDQJPDy7MBORrFrhTkR3YcbZt20kwyamtT//9sjfd1xbKagfgURW8k0Nzor+k
PnmN7e7Qbv9knWtdUZZOTffVV5oMtcj60QU/Tw+T4cbaJz51Mdr0lSElZ8ru8Vka9sE1y/JKocsb
vYMIZZb5pzRcLFx2eh275ujl6XwqfC2/GQULkq7r0x6vIOdAsjJ9Cv+uVoDmYH0D/Y5ONEYZ+5Zv
ejB3I/DgGJ3pGSu5D7TqJSbet5bmcJuoieGkKwmBZ98KFCjE0bCl/TKuuBbCYGebtov9Qkfj32Gc
itVtJcO0bJA5QrSNVrVWCP3fB3t8SEybFb0VH+0ce9eMAAKeINDmyNce2iCHmA/j3p0uNikEGJk6
dXM1Z74vVqeTqlxWjx5g7EZWSLCMpKciVnXOw5IxirCZo8VKP5bGITdGuXwGg5hOyjRi9JjRN9In
44HQoeWxmfVXq3bdMELPfjDHsj0jliFqn0uub5LoiifpF72n4ajb+gnvG723aW4d2sS6kLVRXjD1
lZdWo/KqSJYljKa43XLFraA+i2VJnJhmi9fURvRDSyNcsgkwJ/LilEsy5/mWssho07hfiJ+4dKvc
h3CRvwqs54rjnrxloXPJRvrbzIVEhjbGmtauvmtcie3Mf7x0/nKzdcri4xjFa52M6S1JdIITERoE
pCsZh7TuDpbu9/tMNn95B+MgLqx2x0Z9ac14POcN9e4DNMKpM+zuoXKWXaczBhmZOx1ghcBGTe0r
5lX/jIhR7Xn6A3oZENZF5c8oOMZazMn1xFCSj+rVlwMHbBQf0jZF8yWMT/S9Kky0s5cvRKu6XrOn
6G5NczfbHd7MMchZt4LMKAQbbcErRLQB0aHUEETLHEo+n4RvHmP56OwsWOSwS6YzUis3NKdI281d
jCRcnPXRY99o+ktRux+yBy9iAB6wbVF90aBUPETpBGtPTEhTWV9Ycx661fflstpUvCYIA5NDjSPI
UtJB0pM+LBbpnLbS4gNSWvQxY026lsnCKoEtAtkjdeBRq4DnXiF2FsLjjXc8IpwrjfusJ7M6Eu87
3cy2+CGFKSUDmPVzakkFsC2W6ozQzM04E8lrz7zsPsPaDSvp+5A5LzZ4OUIphwCd9cO/X80WHqyp
RAyhVc1hXbfgAzAe5PYaUl7lp9G1ynPf+0eypNxwDVDbmjAZsu7jPTqBYofOu0eeUO6jgbgdaEso
PbZpD9dQNDDW4FwLmpJL2KlWicScN7eucuv/PsgSPBPDdrznKeX49/yzC/R1MxGnH0QRfTCgiyvW
+ePQ0HxJUJAOUKXrp2gYvhrKZbapVMapI2c7qH0vA5XFeuvlZC+ZK/EyLoil5jGF/46POnAFnJ7B
cdXPT14OYGJMbXsh3blNCKLTHe0UI5bZLI5ijBhzcLaeeTYqj4Bv7cWlAC5oqvgs2YN124WcHan7
xuZ0dlsJrlGOB1ss7xq6vICLz6KuQ3uzPTSRUBfPHv7ELSlhBL1Zaj1twJcQst3yIhsPVo7TJNJU
+shwevSldypBLo5wqNNjTx5CQIwrYtmitHGdAQ6QHu5vVylmlzafxLVYqIAb9lmDagBg66bRD3bK
3azSLgvY1rwsnsHDXlA3qY09N83Rj4ZnYhb3wG/4ZiC6gix3iI3vEKBEVfQwK9Z2L0ngxpuTbTTD
CVtgEBUGbzhiimFU+i4mHpFIj645RAA825EnPaC6rgpjqHZqDNhUibx56rwFEWyZHwAx79KzCWUF
t7E1gimS7pFl6K9tWTip4OX8ptjxZqPbwT/LcdZuCh0H/Vyt6X0DWkJz7L+ASronx1TX0ir1LQE5
3IaWSdtFmf2pXYVRwrHGjd88aXV6Nlwo4+pKx28bLq1P+i6egY3iVjexkLaRIh7LRelloCRjr9R4
JzXsN6bxx7N1EeKww/VcEgmyrtyzQlub2t2ES2JeWeM34aLtQiVAkDKMvVlZiNWkXqzKjHpXNJ56
cI2/KkPanI8n4jG25apOWzLHPTKQSPo2rDXKERCzng9NhOpd1Z+1PlUrcoV9AeFEWAzTtq361zzW
u1Me0XWS8lkPZo56QovOLf5KGnGybM9IWZBIYL/xPutMspFVpvvRzv0QbwJYPEO79pwYOk441Ey8
2nI7GZxkiQQCR/oZ9q0jLvp0Nshiu8Rt1OwVOSGOsKc/0kbCnjjiY0gdIgeFHz+bHXacjC6OK3Gm
7mEEWMpsCJolhWey8CciG3MfBZHWoVViudZyySmemXgS1//774ORDgUxQ5hH3UUDz0rx0EcWQh3T
i+J9LljqNIUqu4kPo1CPtabkOc8a70EMzs8ivfhclyURV7pxxp05n82FjgtQ8be4APqyu7w80IIg
No136boSwGSpDnEKr2fG8y9Hz8mt9+QLGw1GyBYfnFN6A2rWzse5scxbZUoXafHwli26dXaGheso
gk23NV6lNjtqZI/uScOkcEjTsV8a0bNVNkiuc5WZO6KB9M3YokavtSUP/BZJaItSJoxZpplUprDo
Y5uYT3bN3H7owf52KLTFpfBRXTqEi4SkjJOBQ7HxDp73p6ii/LSUJMIVdsmfIZVVervXbQHRJpnw
7eFTWEb6Oigy4mnw+oyXEqGCui5dSfm647doBKuU40TfTXi+d6nWQdcLfnSyiScODuun7SCUxRxf
rGk8qdlcIFGSjB8N5UGYHnKzOvrCxmnBMtFwtG8Qr5/xFf3ycSBtjHn8Wf83K3qVBr/bknz4Se6U
IPEAuNlFZInEXcuZCgse101HIiQ+hfzZt7Mz4/dlToV+bBPBXLtYMzNexHcBV8oYKW83lzb+gyL+
GZCgZy3YQmadonLpAy6QM6dgLp5zbveN0SMVQWH9p+duDDTCHTZ2W+9tTz5RGxWf41ztiSKcwrZD
Mp6h8N8AOW3MrvpLSOpygfjGHKnYxXE7rciv2/qYTNHe+NF4m+cBr7kBQkROHJY0+5v1hbDGNH5T
ca4FtRubm7wjxF8OaAay8tmE0eMdhBSwsepBWjYXgNwaTfOGVuM+dpZt7XN6j4lvb7LReYzQGrrz
38bg5FsoI4FEAEOOnKdxKG+dRhnAyCCGWCrqsYfo+MfU+Fvi9SaJy98jNtwZ3BhF19Dk0tnBSEpf
mpd3ZdWfZtV/ufpbYVEAhnccX7MbH/rZzmmBEo/M2z95wny3+Gu/wpjquDg1aNj0EuXUTTYTA5DS
TGPjk6hWLSsAkbpv7aJMvLH6k9186gXqc6NaY3tACwHhfeuJ4tgvE4aWIZbvFNbpmxoaWjw6Y4c1
lmVzrQxT2nRAGcmPyeWK9w4EH5JDSPYj2nmkMWUKdWu15mbU5JXaFPcYE1cZOxkATTWRkgqYrTd/
R2U/Z360j1SBX0ZcOblfyyrlOEiouRh6/Unp8RPtpwR8UxC8Ks8gAnB2CwPcwnmUi6Ztbaf41ZNt
uJn9VThsvzVj9gJ7tbcr7yDJAiTplFVxeGOFf15UR4HABJHOdo1Ry7OujMncNeP0MU5c+abVnzoC
SLoa1beKiIVFhnvwrGg4zimsjJTJvTPcb3+Wu8ycjsrzr7GhgaJL5y5Mcp8YVSg5Qk8T/WK9xH/V
qxqdY/WbMfZPupYsuMPWaQFzs959E0qS+kPsYtTAkPiM+REmkY1DQ5I9dhHNAv7XOBiXPmJmQgud
YBTaACP/+GWyb4bcYcKYt1FinRqltKs1Wp90PF1cGkwsTzt3Wk7s22j/UE/8oVkp0pf4wqVOiBl5
CySZaZ961R/bMnk0Z/d3nCHw0Yb3vhPv/yrQluSLcIxv10fjPjsZezWpJ728W8t91U5vSJLdL6Bz
t1UHVPEtQ6u9ahvPhSPv6NwwTyILILAZG0/i0JnGRWGRyeYeFxkfe+B9Z5pDI2qgFyvGwmLZ63gf
8KCUJM6U868ZEXaWMu9MVi1DT7xaLTKuDK4xNAg/qBrZnfSmvfHSGdtKGx4TU05bp3K5T1tNPxs0
HIG9z8begh0719lk7L1ldkKAavZfHU8cQSTRaZkB8qVqbvy0VFh3bMi0NGC+YirpmqrY4f2Hs1+d
LJ5fJ99oWZ+VSv+oJJOU6EzvVocsbK6r7J7ZkRnif+Ko88sKmIToqVXlpiW6fqjSrTHN2tFxyl+u
HdEPj2yGXNg2cNQsftUkuZisAt40ab+5wajmuNvNrG51H10GbnYv8m8oF9mkkgNf+2dOdMVW0US3
gdBBdi6R5FfDX190V2nlw7GZGnvXOQxqVcygiw7RDXvH+CC7mKGVgDCNkEVnjj4KQiDoQYJx4vqI
ePLDMm3+4JZmZR2S35H8VHlxsws3O1eJs09BwkhhcEaOACQ/xA+1m8ziZCmkR/BlHL8xilLSZBHc
4tPO2A9AbZ4e/6KCksfbrqLQzJ2b7iFsZ+7u5/qUl5gFVZZ8uFnyx7CRaQnXIBhxmneVoZ97X2Gl
q9x9V7csTFH/unjuk9khs5tJpLZhrWgupzwJBf5ysjxJ/0ligi1n5S6SIw7kFPE0Kar3pdSPbgc4
QKbOjLxA1u2bQZvBL2mD7wh16j2yAVudAA5iCzCJzul7SfM8Qo/24i31czqYRHqou8OeMesWmXKN
YsHjASBs+UPr/O5aNIgyS8t4/PdB84fhlHkIHwtAxv9+DzOUt2djh5dpKiq7IhOBXqnNelgPrX7v
FvaMpS9ujiHHq1Ofk1gn6i6njqPmOh21OdpPvXEi2kenVWh4HZfE35tVC8aNyDm2M/NlElX15BT1
qZ/s+L2RRKplIlpXLv6WqB3Js+hvO9c1D+2st9dR/V7yObuBnAQOQCBmC2Wy9dpfetYNO4kHCmhp
g+8jPUdYXs/5uEQxOQooVMRogdtAZVIlMd0jlXQ71Nm/I1M0O83iYIQB2Dd+6Z4rF8KUnAiH6rBG
ezaLADa/ntHFt1nl7ABqeLIau902TMh7v4pxVC73sUS6NLY4YizV0ZipD+fWHNtL55JH7+ExeVm8
HDSf5ecH3hFDWD3+ZekmidAWHwuODyYPkT/AUuA+1p3+iITLuOUYycMWGzD/LgrDruWpaUz7wCmX
vSEp6+Gx4vKUxn121LUBWgv30s1Dj2rOk3/2XeN1yT3x2Nmlt2ZMo/Ll5g7+//fq3B+ZXXjU4CJ2
DU/VXWXacP/3q6wTn3nuvzhEmG+R8un3hWI4d1PxaeTNWF95Wpb7vw+F7SxX8uQCb/1rOOKZRNtK
O9l+LY++z0XjOzVWS8Ppzik61o3M/OIV74a4Flb1/e8Pp36eHzwxnv79ma1X3GUZqtnauFCVJUAU
WhqJajtzr1Nsu9d+FDIcivyuJTFhq7Pm31bTyK2KCnwlROPouIZucE3+rWe9AHAop6CTOruUNTW7
GfAxcAqIdxTnQ3wvycf/96dO5eMYSbxHqfdHyKfqEncEktUVf8Hw0voUVW51ajE2LeS/EocVEwvn
8u2jPolN1Wb52/no0s6juBepLHg3MrnV7AkdaZMuF57Y+UKCnzgsRnXWy3ztKMI5rw0SsFLU3uXf
h6V2S6CBZRcX/psYRLTK373mOOiwmr2O5SDTnb0B+o7KQGJImXvz0tgObg5NHp2ooUxG1eZ7kjfk
y2UNs4wXndwM3lZvrMu/D7LR/+9XUWxdjK5d17S42cLDQNGPF+Bc+6Jg7v77gPjxf//v8lBhJrsY
UjeBy21mlAwqjRzFDIXC+rds0ZHqyHuHTmdwLv8+tBMedU2KeZf4PgjCv98ULJNNPWFF4032+GSP
kop3Ko741xci0tHgFGd+xIi+6ccLjMWFXMjPPSLoR11RsCemwC/5+VYt8iHNbywQam3YOUP5U5G6
sKfoqw/tOO7QdPn9rRusKSRMHwSbBI0Gq3qISX7AtjH0JFDJext1yc5ErkB5U8MKE7dESBYGvj50
7djspuPk53MwOjEcV5aBAJRqr0tnzWQh1YsI43IvTd+/jCPwl+6Bp7WuOV8Qt7JFNi+cuyrUuxHc
lD07raE9CItqdjRw10GRVlMolx5RVSdmIIOY8oW1ytIXkFkAcdsEDc7OoD+dH2rcbR2Ftw7d7rmz
cZni1C65XXr7pE1EBM6LG53xdWUEYtrlFWBswm8QKRCrktNlEZjmDF8+1KlJuWlXi8c5Ah1xqpkY
kInBn0OuW9O788v/MHcey5Ej2bb9lx4/tAEOhxr0JBCKoanFBMakgNbKga+/K7LqmVVl98trPXtl
VjQymclgIBDufs7Ze23HpoNhG073HHYobbo4Ua+ewr+A81a+O4X5gCLHO1YCr1GaRftGK41vr+iW
9US3lRv2ZkxYteCmPgXDwKZcUc4KDBH9qH1BIjlqQis+ssp8hZ2iv5VX/74ejtkLl9hbdDkxjR1N
SmowVSw1kbi+HXTDXc7loEVk1ufaIGA97EIyM+yeCfzkwBSRxR3qPnNfjJ7AihBMpzABThGWUt6W
PP1lNjrlI31rh3Yd5ianpaMiM+fDdkm9FOAiKtRMAI3t/WihYQWhBbuaft29ac3wTUxQy6Ybv7dz
1SFVMeTTVHJeprhw7urAKVcMT5tzMqE4In4MWuWVkzny+tzYydjcyLiAW6nD0pBpuE+0+CmCY3/J
4/zSWZGx13s1X+IUFJQY1bHR3fmCimy+BMi2fUmI+7qIsEzkIGzWGd7zSxGHWNdKhC8NMwAqoevf
/syH1l2rHKmdVSMxXaSwphYCSv2NjYX08vNDHc7eCiAkAu4kvRiWY+MsmAuakgSCzLkQf/7ZLO47
bLy0ZLwjNAXz0l8/DDArKHShsHfgzP74M4Z6H6xFETm2YF/Q9ckLy2R07ANjy+LUHSOmViXLFqNI
hLvkZxDM1KAiBUo+aZvuOuvrR7e51NmoWBTc715M7QUyBoqW0mJ+bXntpbL6I6G93v7nVz8/5B5d
enc2mDREuYduZVqmqdZdBgRT59RlT+MLq6j7y8/PtAmZQzrixJqdckcA03gQczNc5i6qbqbrFTGG
cLgQOePSboTs1eTmp8PwccM2gsMcozzvUbOqiD4VwwVl7ngBcqCtmCNzanCLk4VT4tIVWOKnBKZF
hT0EobkTUZVA99ib97Wc77O+x9HZyeQwaP2fH35+eZ3iHUxhIl8Qoe5XzMcPxfXDz88IHUS31oXt
UkdHDnnava5wHMicFjW7qqr48Men6GQpuF3OEYnXGVtrtHdj3EWHnx+aQfz5GaZgPhsVR8eh2BnX
r2L6EAcFZPyPzwZTYtigOFkismfuP+P1hSQVJ0ueq7NRiXaG4zLs7fA6wRmLbS0wpHYqHUCX8Oft
9cPPL8u0uc/DIN20XOs1V/6zdFH+VtAMZhuwJWfz+6HTqhNeD23JARHPIl7GYzur4vjzs4FB/4az
3uvPr0Jcd36fdhqG2aE8BrlVHnEGRhjvI/nKyNnddHlKadwhSc0NXb8y5flglcYfn3VTexeKPGBA
JFF1Z/iPIpX7YDOCtQX/h4CL/i0P3GTniXiiUIDA8DPL6b/Kuvp/RVn9f5hURbbUb5Kq5q/mx3uc
vP8tqIp/8kdQlaUTLOU5pi6EtHWPhsz/DaqS8p8kTqHeNk3Tc+XP7/wZVCWNf3q6ZZueLf/8Rlv2
XfSvf5juP00PMoaLIdrwLNMw/5uYKlMnhIpGZlgWN5//+ocjLH6KyeDUtSzDhfV3/f7H+11chO2/
/mH8n6lvlCOudbZLss4yiN21aU7QEHNKNol7oimZXhiD3QHog1QXtSMLUHImmZI1Y6SM1QjJWGY6
9P5Iw7GQVPVu7g5micBfg/lUU86vwP5sO8uOltlESi9zxGbQkovO1HNHoQt5wbZ2UNHU4i+vwn8I
cDOuCW1/f3KCcYxrGI4kMgTx3N+f3FyQ+dhAK8e66bw69XQiCnBxDYXuXPtdyP6eGdhTULLvicb5
gD5IDxevitm/YgX8+v0vY/Iq//WXMS0Sx7gDPAtujksy0y9xcomedbAU04KQzeSldNrX1i1vY7S2
GGF7pvpbjMkb6GOIl9QY7SJSLMpkOCJy+CarKVnim/gBOAcHG1p9jwKY6X7DZpREDiMZHIadh2kE
p0Xskt/pPmOvSFa9fc1z5aAzp6tSFz3CZkg5sdXdarOLjyXWNqOdPf/+qf4afGYJnduZ56rzXIUt
vL9fdsTFJno3qlGDuLG9GEO5kfqTPUGbzuPuSh0LzD0Oy98/6r9d3+uj0pJ3ka5btqET+vbXOzmZ
sivekwlXa7i3SURDOLGBys514//+gZxfX0jB+8UAGq0jFyfa/Je7yikzZJ1WpzPeGrYMWOrVqMVI
G9Dl67APmcypYPVfP6RFJJ3Oo9mewTP8+3OjQ2R1Rl8a5NMk7V6bGriKnXPr5diPWo/2j0qc8n+5
nsYvS4PJy4h017WkwerERbX//qBGZXpjPDK8MyXVVhbsSqbsaC32Y5WRC6TOpT1vQgOIRYl04Y/9
gZTC8Kv8D+/d/3AP2aZtuzxl6Ki6+GVdcpBVgZYsMPnlFAWVUtuJU0lSpJjWEvOxtDVctsX695f5
Pz2oZNkFOiENQ9i/3LhaoAL6rwli5Az5v3igPbhHtLMsBvmqBkSos6T9+PvHNMS/305g4XXH1i3B
tf41JtBDNElqczqtbFm/aXF4akJxKmP4C/iSCcrNxw90awfXyNIlnTlb2+ZX59/vf4v/8OZxdFt3
2aU8pKnWL6811UzgtHbGax0jOMHehsyO+6uMv37/ONcr+JcV+XpPOTyQa1JBeSbLw9/vKVd0iT5D
913RvvWrDE8csR5yAF3q3OJnQPCC1V+8//5BLflv11jyHyuwYGEwTW6svz9siHp9iiTYn1jiT3TL
6DbUNCajCL1tUsMMC2PcYDg3RgQlRhWf3JGRD3y2XpQxPLz8liuulmFamdApmAx5wWPeJFSMaPbz
ocAMnj2KPDoWKYFmKEC3A/ww0pZojeMgWsya/mi/D715aS0mDrSsPo1KXCBbLuJU26j0AcrAR2Ok
r1CNr9DZF/J23lSSnt3rmCV9CGtrXDg5yjCzQv4+qKVi5tBm7tX8gPwvy4x3p2R0Q6VRmOFT0qpv
jCpUR2V+gdW6dNOPiH1XEYjnufGL0LKzl8a3tQpO1dhsCZHSDNS1WQdtX79zDOuBsNkdvYdtSTtH
CxPaE81JxvNJn92zw8/wZ9HeXx14cYB4oibOJzr0bnhjCIf2UXiSjYeywGmOlcz3YOUQxvt2LB5G
pGRLSO4OpvIGNqGsf0i3t3ZSaQRwJIBEuuSi6ggT1IgtChRiA6CZAgN0r6hjYx8Fc4D4E29oFiAq
rKvHeKz7A96pW4VPfR+bxOvqGHRFyixXugxYyrCPD7Wuk39jWt+jebLzCui+Vr2NLVPcjuOB3wbh
TRkN2X0lnwLJxmqNlNidDYrHM1ukfsF3SmPMBQPrO15JgxLsuhkA9GFZhEBmhjkeIfiAEFdMugJY
qSKJKXm0lropcTYfCaiDNJSgH2vt4DEdb65QvGWni2Y16tq97MR4KAPEsgMOnSQhPEhj9rezKu3F
CfuN1cEzwVhNFI1HCFg5Vrhm4nCNu7RYXGczaCWDbeidhzAity217xwdlp7Wke8kKHJjTmILyxr6
ywxkmKdM7F6AFLbO1L4jePnZDOoXzw5v01qsdKXiTR8RD6EkcPxEXxKYeFd5470pHpmKdPeajWQ9
+gwRNvump8OiEBAaZzntrMLUN7pXwEkzM30fxSUieMaXgDwLDxFXPdjfNaDsSaeoRC2efFTEJvSY
Q3AMesM5pq2oiwBFTn/SnOSp10g2nT3LXhqaWS/zwNmIUKB/iqvHwps+sR88pQ3EBHA6uCzhI9BD
4xU2N1kM8R2WaLhopdNtmRcg9xvGHWIJUAimlQEqNd69zgrXOh7WDcv7mdlolZi3tC4Q6cEtayLb
2tTg+9YZJx26oxGzp1aft2XGDJBRbL0yvGZE1EhIwMRthwFqWsnp5JpIs1lvp2MscLv1sXotKnFH
swTuY4IwNigB5OroCdd14WrcsygUaY1uSqeutohs+h3WHRssfnybuoa9L4L0MmFp2Az6iK9hRBSB
j7o4GOAsi2nujoj9Um7QGjJSaLySacYp80YM8YveIqdrykZsNNm8TkXnZ7CeaAnrvm6h+eqOY9fE
u2EYvjB7gDFu2zdjHOEJG1W/bUU0rGai0IF7IX+mX3PnoQlYQM/6JEfpvWjNcz75Jr8xswM0SH0W
vp7cTMyrlmHoHHaw5WkNLLIasV2qf0QwIUmjCVelR9uqg5iii+5EgIvFwI7w+LQnaDlQ36ABc2w7
1l1mM2sR2j7sWJZ1WNeLOClAhmt4nZKw3Ng6vcSuIrmDqSUjPO3NqbKLO6YBbEm0QWOKYtpquhvP
XsHsfVF5dpwKOlnBSxHhBk0Ch26/0VOyTC9lZaDuQIu+a1tvepjic9ciJB00gzbl0Ado7qFHoDID
GyjdTWzUPwqVfA9tlVya6Cqpad+iNynEbRieuO8GjMbVQ5egGcc9Gnh7kYPM61wxbXS72TjliJlD
8VtFMkH+gh3wGLJq3dm5jg2fNT8sMhw9eqVuag3QW1N1b/xCxU0aFw6DW0i7tu4Q1kbyLRMbVS8s
M3JWIWWCn7l2eZ4iy/K1ANf+MKIMmlUG4pphE7As4lUi5HbTrN15QtO2CRPQsK/0zQDAai8mCrSJ
NhWulPUIPjUwmYgQ80ki53NRRwOzHCNc9XDsCDgYJ8RnSFJT030SYbceXeM5MFygQSx3CyfTZ99p
GozDwvnqvXyP4fVxIhYDVn4IKLEhgcRGm0Q2A3fAIvIQswTZiB82dTJM/rSnpBebeyFIidDKQuI4
X3Qffdwelfg0Y7MjBaBc08r8cEzmvFE3nPowv4RxJ5ZBPt/BqARQEQBVi+7TTPtkCO0bhZadivG+
hpiymoFUQJes9pIxytqNhocpuupRM+e5zSCilImNPM58r6dZXs3jzxAYPHIB88y3ckQ4dVYzS0vk
hdbwYjbvaTqpg6oRK8UmNXLrBBMRfKzfpCvBah7ZFJheRi1/O5Ttm2y9vdG1j6ZhVNwmy1YCGxoT
+xbf5JGZDqCKLPys3I02ic1Ua/pdHohXB8k4PhrI6Z6T3QLLJjogaVYEOgHoYJdc0G2/vqFHGn4p
tN1hK812T5XxI83m1XzAe6GDgEx+2F497szQu4Gv548uk4k2s7ll9OkrGnMoM5DM/BZnCoYOgVMt
tLa/P6WZ/3b6RonKAdiQtPikdH6tqzzHQ9wWRh2bDzydnviyzO6GNfmRmP8DRMlpP+To+jlfKC1U
O63iHHRtBeJrmQ7jBA4fQwaEGZe3AHtvkg3dtqv6iVG0fT2mFAdXw70k2pe5L9r7Po9+oD1ceUF1
1zEZrKMsOzEt/bJVle56CP+h47zPfW6uMzoqRHNrahl09U3sNNqpfvlfnj6h4L8eji1KANcDXiig
HAn3ekj/Sy+mR6kq0waEltK/wIXjBqOiXXit817myQ+4CupmZpQeJGW+dYYamB1br6SQnnVpbMar
QTakKPcr+sqLpB3Idkwzv6erGmquhy/E3QSV+40hrN/0bocyxGT83mH7ddGunZ3U2HG5ECp5c7Gm
qxodFDEEixHMz9JQ5bCPC2xlAlbUipyC65EwdRdnGu3OjlzD1B/q2sL5pyH0QWd7PzrTai5pwY7C
3c24t7CjqnrZ5ca8o2i4CZKiQjC9RgCh+w2NsMUsQUB7jjhHRcnYTwuDVXXWDLoV2G1XfWvnd/Sr
sP+UUDNSrJBN2MarTkYj3VAsUcrMGXLK5MUgp2SBPiDdgxxBQ8F2H9sccYoiPKaQehbtMM47hqLl
DWFG37ZDwnTKkUINbEbWrKl7/avU9YF9zeg3DbkGoFKaZcrrsCJ/l7NLox/yKZcoO+S+H9unuhLV
SuATZGvtAP3T+10z3pbLCZk3w2rI4+pdRgLnGTTtVSK8epMYotxUJNUsbRzKi5Hj436OiYgPg2kX
0dPaYNR0fQ732aa5Api0U6+IES6j8a1E5X7SMk4LupcSzEOVEcR2cQ28AqqIIoDsKu+tAZ/f9mSU
pdVShVTTYLsZUWe8yaSZdWt9Cm+AbmWPTfJRO1h/ZhKx1KQuImr7Za0nn4VGZuhcOh1zZISBykRU
gL46nmO4El301o+Sho7MvsxKUkPRHRApI0cDE4xfWNVLOTJEQaGMiSDnZbJVMiyHvEkJFWBKHcHW
BgWsGiA1ag86o50N92xwIXy7dTtwT5O1DlLvRyFiuWtcAu/bArRdMLITQ7qHLwybki0oJ64kEjYh
NxVhsjV+rFPMWXxcoaEzNl3Y37jJvHW6INyJQns3Cqs46JVUOHgtKDq6pg5wQ96ylo5mFZFRBoZ0
RxLBsAaCzBG/CNWje0XQQKDd1Vq2HyPOh3RW4xOK5HlZVd6uGkbtacQGMnhpdrQzmwuXkaueEjG+
wfP6FPRvPfah3p1IpxWMRpQLeL9krgvyedwbJuf+Cc8WBgXCuhpZd/vKHI9DSO0ZpQZymc4xfE5O
3Y2pzSFKKYfsplHetjZzXXDlycLLi5m4GfkxEkS4MPHW7osMUJhMpmCvNezwBsT4zAOTQTj80mNO
til07das0r3XzOOhjpB8cVQHOhK241ZjRE1T8myOjntJpLZm/l+eGmc4M2mk36U1OF0dOHaBB9Mg
N+wTsZ+fQQlPsIS+clPP70FbunszknsIr/1Nmogz62nS54A47ALNqbirsjk6RmzY67amaBzCa75k
ZYC8TI9W0ow7NX4bKi0YB+acfgM2Ion5M+jmdF2p/EdtBp/EbflZR2R5xTyfgMcZUqOJZyCGUriu
WJ2WMRvgQuQwJAzxVENH1trxSwCPY+MHcpj33VfGOGVDnHR1U4bBEqxPa4bpU2qNJA+VhDN2HZ44
Q5DVSenmN0m1DbPoIeZ/ajMCeNOo58SPJQ50AMIvMKpWb+Aow3U8zNUrYVkO9jX1kk2Du8ooVslC
Yt4b4JRe5jXVi0yKN63zHpHp8kj4kCJ0+Z75HCdAa9UwHHuN913osJpDytyTKVu+IiHD5oWjs4Cv
V5TjJ6PQL5xV4OgtCHNc6Joh0yFrs3MaWtEC/wQZJdrjaOS7aSBKujfHBGpYb2yzBAFykQG6mciD
SqbWWrWti/I4ILigRoutHUl3SB86dz7bNhnK6VMejpz8BV44bgMQZYpYSA5MFWvHuqmTbEmaRbKy
CTyzsbJt9CjT8DWobQWWGWshV19MeYIeNeduEpP0JaACiw7yPnftgveVQRiopovtbLk3jR7o2ByU
7neSewcfDmL8UHeJGhbcsEVh+TkxUX46jPUqPpErXB7iMijWnDC/ijTYx33vY7dVt+H0FhCPdkym
ZDvMg7btAfpYjTzX07hpG2BS8ZR+uRwjlpUJTQ8OEKNgamKp5S9FRkuDAIHbIE0/4SjIZY31c2tn
9ckeGo+AHAuOEgewueXEH8m4vGDyihaOFtU3gdgWlWbd9a2TnUf1YZDKG416+mq7D7VHnZbLrIAG
U8abKcaFIiJCHay6gi3ypEZEpSGzJi5C9pJExqFuQThyKTvqk/GD6ZO+UooiyY69m9RNYZNHLuFi
ePZxw4BsFk0HmKLg6IxA6rXxcIuyDFBIyF1nZHJFT8iyxD2ea4BrnbYmaHMxB0R4WUV7RoWOk7Pr
OQcmoVro8l7azWnG1onpukTcbZdvhUTJ2A1ItKx4GNa06Ymm0R21tqEeN/ROhrmd/XnuE2b93V4N
Bdz0gjNyH6LtrhuqR4dlcLTibucmZ1WUw8oJlOL24dRN1iCRx8ImziEH4lJdXanQRPEgjow15iTz
DiCuQavCbsbAwc3hOn4mPX+cNAhWGcOHIGlzcA2If8lhhCmr0KhZgM3GdKuTxipTCa+82A2dwdux
Tr+UR2aLY5Acnk8fOc4FN+1ext7GHY5ooLqOVPHaPkDjBI47U5ASREH+UQ8vwskp8sMhuyHHHQYF
D6fjK6CTHjDMyRclMEMkLVaxHqrpEjpJfLWufLvX9Kq4ynez0jid0YlqZoYZBm+FRegSKjBOmX4k
1rX2FcJi3mDMpQubFwFe2lUFD34vC8pjznARMiL4Lprdn31PC31mQ8PfhpkwjMG9EC9q63KPbVrb
Z0n9HeBD3qReuh9Hx9hYOIz4afjZJFkvQKtQD/C2xnRpnn52piuwZCSbkz7N2of5+It8GNSp8Zar
nvr0HMIVrCULdTKFqe2m5TpzI+tYXrM2gqggDMzgdNqHzbp3wKsOsanDmW/u0O1ED9ItyWzLbzUw
+L6hdHzsFsGQ1Qw9LzAJsRlZzn00rdYW+PEQNpc8xSE7zQ7ewAw3KYG+q0CxNliqAlpcxD+Entf7
YFTVuY7LUy6dC0T3/NZkRrhILYKu9WgcDmhoic+IgWrZGgrfgOhSDNhpdJR6hkqOvSeKrOQ2M7PH
tg0BMio93waVas5l7r0M5rawXeuxsTS6XUm3D2BOAJ+MxVIWqAGxXbw0nrHROhDe4RVJMzqJtvFG
8hYrnjup39CLO5cANAc19iyvPEuc3Ue9XxI5ZJ2EqjdZ25KwWNoQj7Rqk80DjWs1XTKjyv0puhLl
TLY3oPh7AmOi9VAq79wV9rAoen1cGyLDqGw1JPFGzXJyaHJrXjnsLJshYpYn5oVqUpssqPhkmew9
EkzXJjL0ReWE6KGGRtxnVv9Uz/NLHs7JcbbInfdQkvgoHzFfetHBADeJsPg0d1ZxMqSVYzzI7yt9
Gv08+Qg6k1ZwncQ4TMM9LWlx3X1IZKmBdIzQGCw1v45Vqv9AlLkdE3Q/XtleKJxweSm3WaAqCX7k
4I/LHe03Yjm1BG2MoH2TDu5HWnvtOaX51fGj9FKrHmKzvIvQAxMhMoHKhWaEFNS+YqiK8o4RFwng
9KoY9BXnhDXOT40Mfyw0lLUskSNXtfajrbxj3Gb5dw8T1ElSDfi1J2+xC7xUYMJfPJQai8j1Lp0R
F3ul5eqFtHapm9qzNcXBvpQ4VQnAXmRFah+6nLYHcZG40pzxkfTy/CZy71XMeSsuzLU+qmAzEP5e
8lTWttd8Avtgiasq8gLsPdVKtJwD8djPjXMX5vRc6owjU0QVscaaWT46zRDQVGRKWMl4X+MEA5qi
C8LOCDxppwD5NIdk4R41/OXLVFPvVj4/KI+sgGBwPiL0fhk6z6nScSzXn8iOeCOM0XzpUsKdIkWH
1gZXtEAYHpOgeN3qR4wTTTXsJbKgXavVF9UN7VYfaBhCgPsRjt2Ni1V4A26H96aEwpd+JmM87DRR
PgII7LaI2yIKOjB4tQ5LqYkH0vHGEoSVndPnSjiGK6oNxtjDrYezcNNQmUQmbk0FHp7UCPXoDPyx
Xaj+yJSGo2ZDMFLWEnkcGOfJCpOlJcmKotG8zUehNk0Pp1maQvozMTkoVNuvyM53Hna1E+fNFRRX
zDgFs6FozjFzBPrCMvDdqza7Y/ZeIcJE8edG7QMBcPWyJ/RiUSiSELzI+mETs7q2w4muVgyWx2v1
eyGrVdc4mBEgFDCSAf/TtsZqCqOeIjZ9H9rmjW0NJiVa3WTK5208Tfe8o08ux2R+qtfygtZiCaaA
0I9VnQyoGa/Nc5Nu6iLNYbFqJQqisLs6Zqf8VsJh9GcXDrU330D9s3dIGQc/LAFpslL6MFcrAnyN
EHx7/hBVJaF0Gb1Qx3S/de70Pve0JxTcmsn9Nzi3oKqJhy6gRiRsFcWU5DeqmW6wgA/QOwiCcfMY
QERzX1ns5BquVKScRQNR5LMXGahKFMlrDBNnFy/XrCWazxiWc6D1ETL15q7D5DoGWk3Pof30Sps6
zNXVdcxGsTTTdjU8B+01RhUIEAiWukx8JMMOBEO1lOVI/FquQB3WMPZ6ommc6mmya2/r1pMvUFcn
futGzjKJ8Y9Y3rDhxYTiExpiM3bq2OEx5neeIVgD9UXJKeVWdLO5tKnCVoakg41Q31eRFqzZFm85
CttIwwlNdqtGrgqvfqBKc6nqoIkULdu9EWGSoz5dQKD/zmwW666sJ0TU9icluU3hkZ9MjznKyNzA
Bbw20brit6DVSTglVfW7YxHW1bzDW5qJsfNQM4aKRHSUHmFi0TAprjQ8zBG2gck0w9g1acWq6MEC
JZ4zLugQflRqeHCGglCw7pmR2ns5QUqYQZ9xLkshXAfRup2ij8GS23mgWFeO/qnmOF4CpnXxFPpt
Rea917B4Y+XF/FO9CRyOq6HMcSdGVBSNI2iMjkfOJW+i8j7LCHSQE7TvaZK+ghXmlyXWmPcB0r0r
KQKIpZ/j66BJWj3YejODReaJi6y5YD3YyQzyI1LqUDgfuQX3ZlAxcZpdZvGkN0T+VUujML5BOxPa
MBwdgO0L6jm2dIVH0pTn1DbvdZ49zOfnzsoBdvSE+8XRsNRAZIMnXyehGBf1ZD8FCQqmjk0WESCQ
YPM6RvOiL9FvZUYKKxTzGIW9nt8aY3Cr8EX6+EfKQ07znxLrrZrrC6Y1lte4+LYBjGRR7S6zYeSk
7SEYR/ToITTGhsbWqafOZx0ggOf2S9csopsQD+9Ch72xdC0/sNkPqEkhOkUO5Bs0gKyLS/zpDx6r
0YEsG9Bt0JIwoFlAbPOcBlKxE7l41RoDTGIa+X1Z9ctKo/c15xxmG489qBog81nMYPAgfzsYHqXt
7Iuyp83gVuwx7sbti8Fn7WKubmyJV7wmGwP/dOvvynQek9LGFy++Y+UhzE5eUqAwC3iWYmmG8mEC
Au3PIStbZNGtmMYL+ZsOVvdrOp6Bw09rzVUclNXaRegIheWD4bJaO9zj5qx5aJjmVXfNJw8Ywy3m
EdMMOCqXg9kumLnvxhQKp0mOfNBL0h9R/adMPbKJa0FRRHs7bbOVKxU9idZZsxbZnhbSiNOAgpl6
RwemU2sE4M99G74Uzb0d0OTP5gSxqCYOKMTxGujr0cQsikPiw7KTwZ8C0ksQTQtUzcZt6IJ5DOpB
3/Y0UhJi3+4LPHdl0+8MgmXvE6KuiLUhuAR/DC36HvNozkSu/raZchRpuIJlHS6FiS9Pg8dfIam9
S0p1OxjaV9c3OH0JRV+MndU+ORUbN/ExB7PRGUI5zY9ZKwAxTiVzPOMdDdAVC2jlJ+cy5b5ts7EH
dOh9CBkkSTmTc4pALIQeU+m0nrcQ4TnLNgacU+Londp54iemAO963QWumz2qGUaskfefemX75lQ+
F4ZVLM1r3kJSHNIUZbVXUrsBTCia7rkkrWzh2C5FVMc49DWAIswZkD4XXS0y1fX6ISOV8KdLdBLj
R2LhJvDsaluKirGjaxKZrt/qdfToqOIxz7qLq9oPwrTXfVLeG57xZFHYstG5FxHT4JobAOGJUb6l
w/zERPyxY3mISwcPwEjmzbQjz/wUgAT25F0hOMdeu/gcZ9g80+2suTY9jLdCwdvOwoemEodWeR8d
bWRGkf3JbuK7qJV7z+tr/va4D4H3uFimFtmJTg47GrSrhezqu4EJFAuLBFUr74TOUQnNQ6AyG76X
nW/aqOXU79vwj8b8Rc7RbS855sO2Iu1pzbzi4GTjpoFrVAzZhjGlNgJ3s2pS2uYKQ3ht7RqBvMqg
cJy9WTAnw4Zl57d9G9yhFL4NWd3orrVQaOkfQsDBwSmuzaO29K2owlBY8E9TYVvLwkyuY3QDThgI
SUV2itBC3+2pZkWejL4ajUeHVlDvdT8mi7NAStpfNs0nMgIKX/VIGQJ7XMMhx2EMERQGoB6qhNdU
bkLNoGAthlcsszd1wYrhEkSKhX3meBGeTTEzZoknwmlJKNUlyYdTTPyRk+9GQz8EpEpRNDylFPLL
vGHNDLutHd5luovAOlrqgCPxLtOtiLz3uFcYVGN50eb8Ke76Vy3V921XLaNigseifpTVxHo83MNe
W1Z68th4uE+vDnJOGIccsZXvmM799YtGJAWpL9PGjNtVLbDURyY4ed2OVxHhvpXVPhe6hbfvsbEx
mmWt/tKEwX0P42SCFwTvl2Z6bRKeo6p6MbvmplHwI6ldFhAUIl/NBCIUJiZ1wO9+RPY4kyQ2oSTc
eDg68Q98IJc/WYjy/RjxC/NQ57WMoJwNMi2A8pQ/nCTawZ7AkVnQCfRKfljHHNwmPgHkPYtsEr+D
bW04k7DXJbzWSYsqjvrltlSTsYIRn1+L3QfuMw2KSxWfzBHjNGM0Q6/rCzQd8EomIWO1yxiX8ZX2
7CjmfH1TxVugdng7w6t8P5se2sAZSOLI9tbVntik55hcMb4rjmWVbSZ7IC6YADDXSwa0Qc1z4Il0
E9MD2Ai3fA6cFRtk/h55+iHjxPQ4WWa20VpiQkXbblJ8yZfAnr8zk8utmeWa+bbT1HeuyXftTr/k
5jXRzwtXOpRStOvXzAqnR8RamZhTknsEoITDSXGbpfQvYsPDCRD0CVoABxBVZW0xh+YW6TCZvQ+k
9zDN1ivqlG3Sq5PW2+xc2rC85qJP0T0WZoioL7g/CUm4CWxgecpr3hAUc9QhyplG/pIr6kctufBe
GhEHOnLWLgEWgGCbShp/6HzDZZLU5DBazs3UNXe4z6pNGbZP0jFbwB9MJDvR0CL08L06WbLvcuzd
1U8YQH871kNxp/L0o62CYpNgBvVjYHCIuorjgIgLv0K4G4eH6jkgG36pEGyhu9BIcGNgspg6gLGR
wFOW4g7JzaZYQyFDKgyupAFMqTnueDS9askoGjZFGLAbSHj21KFV2uUXgpbVhECJ07jicDemN2BY
mMdTauUzhF5k263JNWtheNO5PdoS3JXR46whI2hNg4FVrNBwQGunKNMfUVJTT9lk8MX4HYLhzRI4
Ayd5QKb0kLaoff6HsvNajh1Zs/OrTMy1MAFvImbOBctXsSw9bxDcNEh4l7BPP1/ySDrqI2lCuumO
3U1yF6sAZOZa378W54ljR/Ji07FrpguCzFQ+zpAn346ck+wu2ozGFBI80Nhrw/LdnVbgMBhTu4v8
Z8voVsxghJzLeNbpwc6wKpKdoxtqdUOnHB0PbNEZTP8aw2o92Jm+7sxXMqooH+NFMCGsURjNcwE6
jZStFGJpssnjN5fFZLiLwAqKJbfUE9Fkeyawgn3SG+wiquAwdOETBxWmTXP2AnHfLW1Qg9oH30h9
0iLMzHrFx2ekiDCou2RkM1sTCzMY/o7LGNxcIE8LwdvPgDtFQj2zjLodxicqKclsbKEuQybdR5Dv
UZy90lQJmhQiyOBkCLTFgRVU746pJKF8tMntgthYSp8YKGd22Wna3qa2A3E3cDHZc/9kjYa966Pu
K8Hn11+NvoV78bTnkqy+0BY/zJvwvIhIq/Xqq5uFPFZFdQpMWh7cOXlHuq5XdU7iZzcP0TLyPtM4
rs+OG1sLOwwvwjV9OhEKIInO2ifwCuAQ4X1C8O6CDJMzh3YX8cgtmHdJtoJQgH1CRj4J29uhsn8a
mnXZFva0QBZ0MOdxw0LiUsqUuOkqH36KHFBJ0IS4xh5QU3kkyTvxN/nuu8qF15fw+tSDTavAY2+o
J0m4GthHrDsGsoJhuFDWieaQe3T51JdG+kTFkeLeE2d8D0s3YOZZMR63DFm+ylNoFttU7xmDsdCX
3eHS9fIrqEdGaKN6nTWkHwpDM99tUMes9EekQotSGpKSOZSTGEXw8obQ9J8077865120Zsy5Rj7b
YvxmGVqXCYeQtvpWYegr4tOXgo5Zr/ZjlY7E2bKYJBCGXOoF9QHUBBksL/YX7OFtIOkycF32kwT3
3JltdFStZV2Qbiy7oq8x5spozQfdKkkkJiz6rtZaYzm6UKVu5j0yxsURoIVycuh3LCPzBlnyGAtN
2Y30oBTFgY+VUqzQ57yVDhrvPfRkNqixANok4pbQVHJg6/6SN9p7N/q0HGeYnlloIoylnBemV9mN
z7azlbzMg82enMBNSWSIocBWXhZRhWeiaJdDoT5tmlkWZcBXxSFSOCeRapyI1UTSvXfqJ7sZX6vB
PqPepLX20djkKtIqwqs9JEXTUnsgXi3SvoXHMdpooNHfgccJ0qUglTARk11EdUzt4dWOqSsTGvOC
HSGUMOMGegLL2pLWlBoJPozuIrO9zHZ+aqj2JoyaIosp3VtNRYHSmNo7b8Rt1+mXuJuirljXtasj
RWmviNb3Ijf30i3HO2c28rU5Mzwa49rMbmYQk/gWuv0fxhDezbC62Babp6B48Gi92qE8uMo53uS0
rw7yJ/CzVQuz2jdAvOAZoMZZVhIX8z3XHNCjGlW1KD9EzXpIKu1pJDsIT5U2LS8TKuCQ5BqizU1h
Xq1RuFuTwf/akVtPd+4MN6K6oDbk2rrwEMJeiwPaUKTHDqTtD2aQkJXrjC/9WN5SSapQb7SLDsDB
dQZyYBluU3HARjQOi4ijvGQ8eElsCJYFqbDLaUzjTR7fiI+48zHQHh2fItMpb5uNn3tX6evmi5n0
a09M05oqL0QvDK57LwGgT5u2vAMvZHuZ1uN67PJVGafuIajcm+GPt17Mn2Nm4+UTCi+06mOs7W3g
kl2mETXqdb1+jrWjO3GmI6Phhf3llW04d4WvXUE8UeMaFi8qG4nOVE21npOeGh5ld25d0/JZqAj2
cM+m8bGa+mJFOxSINiUZG+Gx0ygD1oFJB7UKbYuM6cnbpVRsnaoNpynzOqVPQBOMLAUrQ+/hNBMe
q2Gklo63OtjpndYR2D3H2GNAOdSUHENH/2JUgTe4mJpLT2C6ZczD06/CU8bGit4ZlI1SzDt8+20L
mX+XhvmOR4G+5PL7mQFPAfJwP5yQaK6ARyOTgaqwtjGrk3S5NvyMlDS0ILLRBvLowpbIGWqdOgLd
15FHkuvo2vGqRqKiyZQm1oY6FJr2/D8UvGJJckI4h3rrnaMJ76oR6bg3R2M9EYt5TkTjcL7QmcVu
YnqAXZKD2XYWw1xvAju4Bchky6QhysKdgPUixCNOgR0cMJUHMaM3lr6IepxkO0gvXkj6yTywEmDm
2fSo8G+LIHSkxKStlj2H5Ltcix48p8E8yhYQmOrhrpEii3nCo40hLVM82/gFd2i9090CP4KwHu6I
u0Ir+i26Q3pHadt9UwzWGj3+D3sy665HxgxnUa7ol/yJmQHzTO+HOVzVeUqSn6icJTPMMUDbws2D
hj+Az+LarHSNS9WnmLMxIcBws46qkxR0hb5zyeIiE7GyNPujb6Zu5eYGx0ZxROd5tUt+U6JxicVR
JnVM+PXUuvtCeI+GDsmQRnT6pIZ2BLrmRFTea6zSBPBsifw8t7Fz01wluKnmRkZR5jDrN7aN0hsY
11GteJw5nTtwc7IIGp0hczTGMj41PQ5g1Ql92ccui3sJJMGI8qEuGTlj2B6hCWIfJASzBmGMm5C4
QX9KX0sb5HEklXDN3uozmqNmQ4DlS6aJ9zEj+DMezW1KmtrGdcXHQPpolrakf3eWXFBc92ToxQML
YUl5rx/xi2prYpPRXcT45Co+N9ZjAouo524N2SF+FJd+HOwtq6XNfv48hzG9qxm6quGmcjd5dEqa
sAazTYWBncJOBfElkG2zHRmM43hEzzkRXlHKsHlhb4Rl79N5WAxtER6hlcUlk8M1krIhJXwf1gyy
ELL+4KT9nrZtmtM8t1i5pqedCk+s8sD9zg3CwVuo5ys6wHSk13lvxYdZA5yd9SG6BI43q+hq6Fez
OTNFT3ZyFhPnVOjvo4WTwJWEFHiOUebcMn6XLUuVJLm0sR6ChP1CsSEwlf1MuzX19v3BFA6Dwu17
mM1Pjq29DW53G4qI4oD8SJQDVq5jPEq/2Ex5uhlhhGN7ZfM9QGBLX7Kl6sY1QyOkhHD6mAhBjD3K
XNJlV2oxhTn10xc1HC81eS7oOTc/bx+qNLmVhn1J/Zl1dllPxZZYmWdmMzDbC+97MrunKe6u7kj3
dDHld4Y2c7uSv0Zr54LIlqdWl8vS4cbIRI+yWxZ/UorNMSZZdbInl51R2g08w0uS6pLpE84FmkBc
qnmlEQJUZP6hy+znzvZuKpWmSuJj6pkbcs3KPjxkpPYM6sX3Vvrec/1G1js5KRvHSB6NqPzBmrmX
RfvS++V73ya3RgznxqSUmO1kEgyH3BzPVuzV6ODdbXbFH7Jlvs0ifTOa5hTnqBb2fijlc1T4FUGr
1CFM3F5UdL2E+CjUGrMsof/tDFKWB1U9Gxl9uRzX4GoexqQP9u7RZx/z3WDDKbGg8rnu+tfaEtdg
jDZ90eFQeMMW+mDnz/KEi76du0fmtY41+fGAdk8xb13fn/AE6JBL1mEfEUxZv0YnX4YfKv0xEW9B
E5xoHFib9ByEjnHVQ+vZV4ALWtOQP7EfWmoJ1QpGXh2TZnggS7KLnuyuu4h+fgjCZ93JD0S2XOnR
ehvJlNZP1J3eZ/FTEWf73NL2DuEDnpHQgaVtZag9EO35PJT2hgzeSx0wvUTqvB/s61rcjFCj0S6g
jkqOJ0Fu0tLvRpXmi0I1GH9CZ36Rif0qe4ZCzLUXalsvMs45aSwcwMwTtrW6WM9zFBxtYrvqGvUF
jWnMAvb7wQ+Patp6d8RmbnxKNSvAs6lRIQId+ijEh+qy7wx5iBJsuS45orgc/IpJrXIm5wjCgFA1
ot3Pk/mcsQzfcTh1F+SnYPc5j3lqHDsdRloOZ3doCSC1dwNBJhrWXWzA4SDLt4sAsL6qIk7OyTlM
HssW5aTRbllXvlD8eqQu9mHOA1S+eUvs0hnH9IFxhU2tcB1tusWh/8rZ4tFr/GegyA7bxUtyuKL0
ZPPtDcGm1tzvbMu5r6rmYXr1m4iLAI+ZQ2RvbqeZsvGayZQuezed5L0avJO6nc3Uu3LouO8NggBT
j4FZ4qo0I0q3FmdIaUWPlZldq0m/ZHZ5ndNhE+t0TpsJkfDFiXSWY+7R5kJU6ew0D45rvZBs8Ghb
/A15tiXnfjtm08FjcSTuH12/fk1ZaZZ9aT42RFvIWr80vv09MHvWgm3QZPuiadVr5bzoRm5siDBN
OU3TZxPpcm+7bEJC56cuWUo7bbxIwLs7cnZ5bOjjp9W1X8TXlu5edN2rqcs/DSemsNC/hcotKymP
4Lyt0JbpnkBcBiOGb02xug2GfR7Zq96DsJPRQX0QJuo6KfRERPKM0+uC8LWouReBwTid2FlmdlRv
oeyJZ3Llg8VobtWaj/IYBc4Dk+wfjpiRVYj1QhqucuedJps4tJ76wr4aXvc6R8atTnX0XzJOm/zm
mXiMIm+fsSWOvlYdfDFuFioecQDKQBW2fjQlD6svcZFPA9bErBSrkMh3y/c+C0e8DX689e0OfCVY
xTCETfPkAPtqujiN1XOfFg+R093rkXel1A++PCQP0Cf8LJ0wvXS//qw87dAY0yOR+X9KqBk7dGrw
ezTZpHU+0rB/IuWI4PULzu5O8bcVbKIxxGSkROTRjltp9AfPCbadxV2f50cKrxvNe6e57k0Pk6Ul
NcJl45GQGuF9oE2uMgRTwpX/SCu4+K1/XxXzMcBnJy2cDjMtXNRVcaHC7YXZrX0N+5QWcKXBJRoS
8sVKNuLO+OVLoS2EY7wSj/oxJVwsaUWqS0aBSbe1OHJy+F5XwjqaojsQrXgCkVvZ9rAjgW0lSwuK
tWdPMb+FcfZmSetzjiktS4md99Y5+o+e0HSBcgIZufL0/I1xPUrnKUAbGkpSZk6BqBHYV9fY4kYu
462VFRtHevsi2huetus7+9Byt1RMHNwhcAFUFjvXukfkQMvvVjwDDpJGOTs8VHN2dhKMUxncTDMm
F5bkF3S9PPvwdYPHfrJVDzCXBXqe+QWTmi5d/wRCR8EQciwlAFm3i1pjx6zmabAoguA5qa4nw4o2
idjxitNCe5i68Ujg/K2gTlinInyy7mGL1yK2N5nWM9PZaAtSRNCGmntWlyA4RSXDJc10VL8MI4eb
nPz2RqeiLO93RA1dfRrMulK/0W1OfH0qHjCZlpMWvjFeyqYkgMDIS+bMPIuRiuzHm80bn9shL0mI
Yq8S58m2eWqT+BqBBZaDXHBO3eEhv7LPvxpN+enzzEmKpZ2/k/CzUOu90U3nqYnOmcdEKJZk1SXP
vWAfrHs7DmGIWxx4l+DADRm+d2GbE5P/E87FO2NFT2JoL+7UXxN97xGiBAYBRBV0TPnN1p6obbmh
AXXtMOC1iqmXee9A19usgyTI+veiOeqSmqHe8W9NCc4XtyGxxsRax7U3rMoKMY015ZlZsTARctmM
jrOfIQhrk+xnZmkrJG+WhyDMs7XrCfCewnWus/eHdx6hPTZeQ6Mm0YZkmkWJ5XJ202Bjp9sWDntT
l36/bTmwBvZqqqzoMqHuLpK6eMlJhaMXk5AfTwZLctzJ76xoL658c94Vzbj3ZhtcCGRk8qNm2w0d
j+RuL5KOQwZaZTrPZNAn+vtsJ+UlpOdGG14EJmA3hfqtSdoPixHHHVN4+8GvwKNgLabI9ZYGfiU0
YZJtO7Lus6ivdoQLk/LdwnowFlQts5qpAjk4z3Jsyz2nYLSlpCnyZ9wAdrL59CaS0OHKjou1q+Mf
TMreiG3VXRC4w7Ynhmuh2xQ2TUwwkITp20eNCMqYDqlAqPmDBlx8mMk6h08wRhpkSKsGroW4pugp
egvzOsM3mucngOGrPZZfXiDyrSHJsxjtxkRRgHdpjNI5olmeXEkSmBv2297VpwOfgBdtuqryzi0H
xqUcaXZJicvFcmLxofkHg9bS1voYFBQfjWedebhDUsWUmPO6hasz/ERul9+OZy1JBsrVJyJpAXrI
gR6IPbGsc9Tn6WvG8dXPXbY+tGbfVxYKbGm49iqW9BWMzOZbeUvkma5n67Y3yJdO2oWQhrlpQ859
HfVGD3XOb1zlBucEHHeGwRLtxbRwfjhBNfPY/Kksd6WzU+08ZMghyl9J+dUuObtUysvSPdQeeLLE
1+Xov5fzpa1EttYi/clIjZeEWFSIAtvdgVXvpNNMt3lIjnY10xPhzvN6IASPa3szNZp7N2gYb4nT
HbLS2pB6eS96+1tqP3o3v7ERJurFs0jPd8BDS8YDW0Ytp07sE71gjfCQG4SMbiCx6OzZH4fzEepF
9t347K4gkqWr1csh8xjWDkhBbfF8m21BDZJh1LRq2KACcC+SJadidifJDn2Y7TM/ZYoE1YYiTRbW
lPnapKQuin9nnsP5bZ52LXrB7x/KPn3ztGAdF8aHHQBVGDldt90EtlE7Ly2VwWp4Ypm08nEmJJVv
9o6M5NHFNVi3seRQzLDih2vEp1gecpeZI95Ynw4czVpJz+/gzJZ8jO3KILWKYUDznUrmZEPUInWB
WrIK2D4s0tSnClDkDv4o0HKcM8CducRgOf7SBydQbBFts3AIVTntm2g+cf5YEWhhE7+FCR77uKHI
dYV6VwHiSJNPC6oGSXZoQVH4lEk0JxvKJCkGNtP/YGghobL0LY+Nh5IdpI5BsiAioFtxMcUnSX5T
3JHGZzssAFzt697WqBtl3pvAdU4gY/3W83scofFutdm8sV5cyN76U0kK0xBaiGHG1PfnxFuEoXYf
1jrrcFt/t1J/E895YYTrNuyfzTS7N/WE3yT4KQqu/6h0w2Udap8O2RSMaovdvKgMPFHhJXBQTvhV
YooRocAl57x6znrqw2fR1u+h7g5LKRhXT6d2T0DxwzDau6k2w0Uq08+mjHbKcK5K42Dk7aryW0Qk
p2MknVvTrrqHGa28MBHzB4ahlmWNUZNkVrfO+uRBq586vKmllCWBXY6CLrUC2ZrTAU7yUk+I74cj
pxjFqF8sLfS2UR/du4VDqZXDwHhHMmFNV4A/PIi+qO/JJfLYhW013lPbmcxjrFVfoiEiPfHZ9Kth
88r9Gif9p4vCSzpTBVLQI0y7Ojc7dYuOxm2Sj4jSHbHuSdyeGsu4lVF6tOfma8iAKOLLmFc7m2pZ
qYPlhdBGm56O6X3XJSezV5IeMek6uNuSPcuXj9mW2qD5NhcMshjo5Ui+8xBymVi59zjX0yOmvXNX
g3MCiZ1wT++JC+PsoVsMShBuHikQKfApn8ip/YqI5btjl2XRToVnC1dDDit9fCYrYVforFDvwq3m
RSS8r8rKd/nQr8ugZZdqd9cpsMFdfsYcjR/V8T2yn/MJN4qCjyeXvxzteVfaeH2nOa9Olp6fh5i4
fa3/8RLEK8dOGEDMqaXq/nTurFILvvLKPzMY40zzY+2OLzx/zyVMadS4L1xyDKRY+bs1wCXb7kbE
nuTsT3s9qVewYqTmY29kDcpiNSYMQs4SVmvchEZKri7l9DOR8IT6mu/0NZgSEjc9u3350JTBB9G6
Pq6+XjAgaL6LoOTasaMT13qzc/XhmPA5MFeEU4+xG995Aa4/ek9Izl7NBN5o6/QyBG9+139pMXUH
ZfpIhzKRFZK3mee5mCfQBmZoRUHosaPfa8pcL4r7yrUuppt+p5NAhMDoJ39KNJArBXGMjDOR/PGr
DfFGhHr2BGFBIGU0P0SCQFfDeAY5utmJVGegnhBPGNWo+CLr7iAEAbpGtdWr8DqFxOVhWo/ZprBe
64hPp1/p7rziPLAk8otsj+Sg/lskEatlRvxouJoKIvcJiIZwX/p5cTNls/Vm4rq8c2Hl685nIbWY
Jc2NU+fkj47NDI03kPSHXBS2qtM4WNp6sMEGfMxHMFLpGm9Iqy+tzibCxaKi9Sgtmw9ZNms/0ZZa
K29WEhJRphixdHrJg+rAnmujxfq7cMxV0ZYWtwFDS2bcrtOBOVAn50k6RTzRHG0dsYIGVHuxtadm
FkYkYGKM21GWTL5YWw3RuhT0bwJ3YC4WSxJ4uGgs9wJMNLnRo2c2l5o61jsn5UIZ+xUhYxdMGkJk
P0Nmcjiyk6rbxlcRedgn0VHSRmJU68n12Y17b5w6Xqx8fLK5P/I53JX6CAvRnMxiR6jbhRjM5K6R
0R+/pD6ZmJLGe3fz4j2bCDpowu+y3uuh+9X29ZMXGzAOU/9oDTyerRLbO7/NfLKjxdk8k0gDgSiv
U+HSlINRbkfuRbbppdZhoNLQm5Dy4g1RZGcQg0yp6X8Gup66hPjOlEc2aWQ7mSuRPDRfEs08Efjp
cMVjJGBi0woxXlmHPxjC+U6iXcPiGo72G9tHnm5d8uNV6bEf9Y2D0Oio/ZeN1WTwMSzorxjuUOOD
5tNKXJSkhKfwf/NHEAsmAQkJbs1zAy+zEBqskHSG4fj7D7/TnLsegCJ0EeLAeBISEOK7SguV40KI
iiuvExkWS3abdAXrubaiq5KJsyEmBHrNQZ7bxy4qSnBJRdVHhuGwoZ9bYtH9YP77wLpKH/xHRlX7
t3/nz5/gRE3M7Pk//fFv29Vt9e/qO/7nV/z16//2f8s4/Mu3HB/Wj//lT/k/fcFf/lZe139/3csP
+fGXP6wKGcvp2n2z8/tuu0z+vkJ+Q/WV/6//81++f3/KI/V9//Gvn2VXSPXTorj8S+QhSWn/RUpi
k1P9R3TT33/Ub/zg/4hItN1/I9pMNz3CoQKGjgJG4we2F//xr7b1bzbRBV7gGLrN3snm7/hHRKKl
Gz7ZiqYKDXA8AgX+EZLoWwzT664Z+D735/9XSOJvTuBfUquY6XQ817R0m3y5/y2M7B/XbVoDyLJi
+EZRPuvl/EUhNSXvgi7sikXqylOqIFv+EBEqL9XV6anrdFZXbMWl65QMrBGMtRoMVMiOuYmwT6dl
ozN2ZXg0mzmEzP/+I2shjWp1h4TcKv/L2375++v+l6LLL2VcSFIcTdqE/jlpQOVheeRg6a5DvuQ/
Jw2IYWwhxjvysErnlan2V5cyqE3IaN+qee0SvKtWawJIBErRBprOrNTfClPPMN2b9Tho5yKrqGtU
fTVt3rI9iMaVYbjEa8UPU9R/ceyiu48jnzZ2NmnK1l0DUPQwimq463JKo4IA6cjsukM/p+/ont/p
IMYlv75YapFGyoddMmwSHduSKOSo0MMlzO27MN2DachrV/v5thxQ6pj9WxZ+by2Ez6IXTuxXJhkf
2RVyUpFMdI54ljyuibKbF3QVfxk9R8BIp3REiQseKoOP2pDqe3cer6TdXej7edLQJGLxw+J8ojFD
KsFi+pUulIhRoWYMqBo16oaDykH0x3ZG9XCoCxjn5GKVWLbGO9UpIO5HOiU+TSGvZjy8WlW8q1BS
BIqKRFlpnxJUFijOLR7fkl7yQ2HZNystf2Lp7LsZKlWHDI5yeMCpZ9aeUYmuTB5sg/RtszFvetmd
u0ncLH3Ywb4ySCwW5DhvBjShCW1IoBFxv50q5rgrYnSZUVNCUo6iRCPyxrNJjhbHtqC+DRlPpvqN
de/ot+KR8tBU7Ew0KspQDoxInIk0f6M/6iTQsqA8dj7aVoDG5TIOhuJVoXzpKGB4rluaOZalUpsr
mlzmjw69DCdyQ+fYMUZHc9HTaqWrhQc42V2O2pYm/aqum80kjojyu3byyNGP0PXT6qR+GQw7RrL3
LhqeF2QcxyiS1bT7yi+vvyolmt+IkhYqEdCsqd9EFWxQB0dUQgO1kBPMip3vukjPOloi6u2nhrbo
KI0RrbFDc2zQHodi2hFMDKBF0gLSqXTtYwXJwFQYrhTSQw0qNx9HJWlWaJsRGifDWNpConqGSv4s
dZqJK/KatEONwJnOuC5m/EJhOnIqW3ia3u8FzTJZxPWPStmis5rorSm6a43+WqLDmkqQNZU0O6PR
xmi1NZqtJbY5Cm4eZxzZGHOvRmLRpm1liHuHB0mWaztZk4iT+rsx6i/QL3o+PXG6+UgKQi0GxlPu
BmYu+rb5U/j6oxwEkRTyk7DnhnEBHxxVB/TPQf3aOLiWVFN6ZfXArLzHGSRjkrttnhJUbBM1O0DV
HlG32Za9Mdf6ycHjRH/6SnTmEuYW2619jhrkcQedfFSCuUA5Xwdo6L/XE5q6+hJfiexjk98CVPcG
9Z38zJuJGj+gyieo80EJXOi812j2Ptq9i4bfouULNP3uWKPv232/9cP+gZPiURloBLscZ/yAGF+A
eUqgBYyCAsdgVtaBhYeg4yUgYhwGvIUCj6HFa4joCePgNHxXuBDKjKqHtOPdmpgzV9Vx/fjd89RH
+fwT42RUjFERaarcDVyOKMHu6JTx0eOANL9WCJ6Igzci8EhyZZaQeZLeGcpAQaWgJPSVybMXFc6s
Mv5a/JYO3wV1iIetCUKPITPgzPjKovGLPxOOjYFzk435Nirz97FKHrPCfSlC+SDsArfQXPqae5y4
W8jCOcYjPIUcN45dX43RvJTKMQriRxMHiVmvdJspUynxVp0ymUYx3cNlXtmKbdVbGFY0T83vvTqX
1ooTFJa5ZV/NEHzB0zAmLw1/BV/LxN+qlc+F30UK/8nF/+KMuRqss4srVuOOCVyySJtuFa4Z00sb
Dxetjbqzplw1PggHl83k23kGvLTarVImnMYvhycnlDnHUa9XZh2pFehDDccafLwEP8/D15vq6Uzr
+oY64iMEy2MWssV1GGQQ1CHQ0/AiWu2cjYJRD8675MyUMTOYpN21xH9FtnbImVcs+mRb4jjWOI8U
UvEpYUapB5hU3uSwm3AqCxxLW1mXKv+wqTcOjqaOsxngcDo4nS2OZ6GsT19p+3ihNaM/OKPss181
nNLen/4QU7JoVUt0oDOiI4oT2j3B2jHyc11q16z295T5ull09APzMuLKerizHS5tOWvboom3XBbM
1IZ7Rmf2o/HY4u0aNKtBM+H3avi+hoP/Gz7HuMEOrrBFr52z1vrpgZd2bFxJZpzl4Y88qcRGFZ1g
hNazhtNMzcsq4MGlDLTGCF8ZLfBdQodwfMpXKhN3CZ61xLvO8bC5BBwc7QZn28Th1rvHDL87UL43
/veIDz4oQ5wW3k2DQ+5G8rV162c/4anXeigFtJ8AmJj1Oi8bbyFXFH6VywGQbFkJ4zqU8w7AKVkw
SJgvzHF4ccm3NAlvR7vku4eQrkJp7WNtbeLvW/j8IX6/ju/f4//bCgTIHeJJ+GynsNxaEQ+1tDuD
hd2Y/H93vOqlZsCmKrKfgDlzZ6TT03of4A5wZ95HBSI4WFFMKt0TeKNDdwZucszhFnr4hR6OoYRn
mA19j0+v1vvImPbIWJ+hwh8yOAgPHoLkw6dJ40bjx/nwErkCJyqFUEhYCkb8qasFrvChLExoC6Gw
Cw/+YobDmOExergMRh0beNzimVGLLfSHTsqVbZiXLBa3AK7D5tjVwHkIeI9vioWf+r+/eJUeQJQP
t7PVO8tYhzXQp7VvlJucn+KwQBswJXwK1LggqBWbEuLEVfLCDIMywqKMMCkubIoGo9LAqlh8z6MF
vULO9NaGZlE2CmiLDuPSwLp0aCAe7EsCA0Pp1BnybjEpNgZGplOwzKiwGQ1+pvwFaRRSoyu4RleY
DSPKFBbuQ4XfSAXiMISk8bhwv0sYHXAt7RSRBcJ8PAAPWPBeQPRoCu1Jmj27vGaXw/xMCv4ZFQaU
wQPFigv6BYR4vipgSCp0aPJWoUKJPC262BoDejqUkaVoo1/sSAFIZOAGC/0XSlJ4UtF/DQpXquGW
pAKYLEimRCFNnoKbdCin9Bd3gntyFADlKBRKOBQkDdMTxx12e/NoLW2K4+hW+kijTCfu39pmvjbD
MIr3FtaKZoZmE0FfDQrDYqqkOniQWc4voqVgLRNqa1b4Fjs6BvEV0sXHYR0ChXl18F6lAr9qhYDV
sGABslptms8NKSIgbPjKhmCKeRTQ4XgUWir7DakiouCeDBVs1kCd6UN+JvmLIdDoM67q+6pPlmGt
acfRz9LV2M0/bE4eZ0i2UiFtZc/rShgOsOndvLPk9CqaozsSWDbXNqD+5H1YHCRWQcy4mEkKRWDn
z9S+H7VOWupqXLXZAKUa5+YqJ6solnG7dDUyzMzioR07mASTTqiKYrFiDH/iTD/lEHyaQvlIJFOT
pyBtUH5sX601v/r9rADAUqGAUkGBtcID17FCBW12RQyqpc+VwggNeMJZgYWZQgzpoik4hRFMkDyg
vDFGrXBEHfWwVYCig/OQKmRRH/ZsNJjC1+ILbU/Mz9NDshC1K9Y5I1GMimgRAKTHUz1VSGSo4Egm
UG6MD9Ubot3IZgSgjCEpXYVUpgqunBVmCa2/bhV4SYIjrIeCMf1fLFMBmmS4/GkVsmn+wpsK45wU
0CkU2tkryNNWtOcv9olskyoQlBjfkuR33JpEYaKpAkZDhY66CiIVCifVa8BSELWfUqGmGcwp2C5l
UlCo/S+OqsBURyGqGhKVraBVZtbYRYKxVgpopVb6Cx/qKBXq6lDTvSBunln3bC/ydxUxAZ4JHmvC
yXZVyF3c7WvuFT80rwRYKKg2g67VFGY7K+CWNk9mBhSEG5GttmEe0Lujca9YlbC6JsyuUPCuB8Xb
OxwifcX18phhDh3UN1DQr6Pw3y6EXcpBJdw4u/oyMl4me1rX1amoXP3cRIxfjfNIFxdA3dh+4Cn1
hyyChraMT0ebb6P0b1Er3YPkr86cAdau7ZlHHXpG+9krLCoT1ZZpvWplWfzknGMwURrWi14GV7ee
m40Rx2Tw9yBFAdvxUN6moYkJlXLLpeyZPKzMHh6e+fJqYMyoh7POFHDtQV73ENgDJHamkOxBsdkw
2mauUU9ky4Om8G1fgdyjQrrti1CAt6lQbx/mu4H9tjCVbAWDW1DhvqLDK8LvKq8maZXpvqCTcIvo
vLGCyksFlwOZ6+pQ24zflcLPFVvOxChqp4RND2HUR/lTQKxPVrrxI1zzHtVtZ0C1O3zmFpS7A+2u
KerdeYO6Me5dgGjWQnshYz9fO0TiMVHEgg07X8HQx6apg+wUxVqnTOkO3Ac8IfNVy1eQ32J/ZxaD
udQmi1EXLyNdrb6QtAyLo+D9UWH8qQL6e4X2xxrHHEfh/miWrwmErjb47NwYikkF70lUvo9pvQ+m
cjMX+N52+ELjYrutDhFryEIz0OwzZg0mDhNMHqAWvLr1038yd2bLcSNZtv2hRhncMTleY2ZEkAzO
pF5gGijM84yv7+WqstsSS1ey6qd+SbM0ZSoiMLgfP2fvtSNtSKi1NUHgUYANu660aSHS9gVbu9VV
QzQmzoZEWxwABaVUldgeHP6jXhshHOcAbgdZ0KujbRJVB2ax0VGukkAZ6ahPWdNdcIBSn+7RnKB2
16YLVsNT7FbE6eQ4+9PYTzaLmZ1Il0q0Z8PGvBH6y70/qVMBLwNfrCh3WJUfO5cRVKO9H7V2gQjt
B7En+yEMeuuxSduXPMMqzgknT+PrSXtJogqlOul2b2My31ul903guGmNgpNgwAzU5VU6u0Fob4wo
TrYZmwKiS2b1OG0QCr/bffVihKAj3eXdisbnWHteBudThqhXYYWB3ULVpN0xFTaZTPtlcu2ccSiM
Yu2lyRtcNR32mkD7bKRdf2u9/tLGGHDSzL4Jmvxg6hLZgKAWViZCZ27satQOnlZbeSYTzI5XXibt
8lEMxYJxvASNc7F7G0YfXrptFLPhMV2ft3lNO6vGOGRhIArd+H3CUDSFOIvw+DHG0m6jYvyeaPcR
rcmvhfYjRcUPZ1J8npPmOg558T1/7nbBbH/Hy/rW+OldkyK48DvMpX4An1dvrmZg0KZHfhdSlnUo
b1YEoG+9mKOB1xsVYd4j0i026ChrGcOV1yQcHHlXYhhVnDSiZt9LPGpReumT5N6oLXbYvLllRo/K
oh8jeLuqo4DusCPa1lMoSR1PnLOwAb8IRDiMyeF0Kzzb54mQ3lXVyGt8kejoX1tEkSTVvY8960Vl
QmfEQkAuO6iQjSNi7YLgzQmBr1U14APX4H1xAm/cKFHfE2pyrIWDubaiUoS9jUAfIUSobhMfBukw
+d02yW06iAoWCrhALDoGzUNyRF/IU2BsIGIwrXToBqvskHrC52lLTvwoUmTGvBy/o5YakvxFvtPQ
2ld5BOvUHyV7QHpvpMvzIHuHh0cv34Wmow8voZyQkBf7CZnUwlQmY3lbLT3uP5cI60HM3qGEy+0y
2+McYevKO7qpyuCayf2J1incd97GKvQ2vRqgRnvOFnbKbegyr5hN6xaf/p3KlqtMp7Au0U3uMWMq
XXlnmwk52Cp85EC6L83sWxq4kiMdfe8UWoJxnKeoWFX2yFTUspJ96g1fxaeMiQReP2ZOrZ8Tct0S
kNtiXMD4b0LD08Bb+iWL0JXLwGNi24AgFxTKzKLZui1CXwxoN4/Z2O/qlogzwwiGq4VIx63q++81
X8yHwTYFTE8dSDqaQTN5fBlcneyr76nInwQnHqgYG4BQ3nUD73Qepxf4wNAE5+AiwkHsmpStNFLh
k1dZ950TwG5wroVXJLBgbPS3PsOr9Kk3Obvk8Zlj08FT2aktWpz35nKbDfOqqFKyzXnmixlUQ+hQ
NkQGsXL1M2eFQ5LKYzv4iCSd+6mFUuFgozI9jjFBHz+UOCNL0T3Y1nufBz5GLcqL/sexsSac1eXV
HE1CINky5bGsyvvOpB/YhA32eGvAdIZEyvGC9cTg7dAtFGOQQa+SsWYmNSlznbbm8Vyw0W4tAYrG
kFrvXQZv7Ig6ddBb27VR7rCMU1bLm6W1a5QoFXS9bjSPJmViMpN8nUS63qA6wEHog9vJ/fOEHh9Z
F0z2yUyaXRhw1O8gLFKmlc8O8vJpGOXWrtJ+Hd137S5oYNGlDNj30ZznayN2jkEqrxTq/50skycO
HbTEZIH/XGbnog/8PRmrF3iT4DCIVY8xdq+Wlh8Yo0Bao4nZFnNFj6b0ifSR3GbXgfTaR3j7kpa2
rAr2MCG5ayV3cUSOw9kUE12RchqkcPK7OtpYrjhORr/AP4vMNZ7Uz2QKOSD/wPLE0oO+1r+HSzGQ
QGG9JP2z2QVH8A54HaprkRKoERjkgzcDCfQCfTMnCqp5A8+P4782mSmpKP1gU42wf0b3ZgpLyAZs
VgDzvO26Jhd0Ey7Z+5yzvoUTuvS+O4pqeXWhZADQxK9iU294Wfs1ZBXY+FP/2hZms0szEnNtZvVm
T8mtNPmloB73LfmFAxrPYRS+Gv54nw/8SwiDbxU32E+avt0wj2mwPh4lruANh2q0pTXSGEpzEDfY
vkoJyLxPqT7x02OuYr+vS/JoigkPAosl3EkkfWH6CUBAj8hDrUuv7rCjLBe788z1VNkQ1Rcbiahr
nvLR3Eof6E7jNPz85OhFLviPmi+yGBLuQ9491h7sArNCslSF667N8xvsqu9ZLLJn70dqsEglAcMc
KX0Ea2717hqYrKUsd/E3N9X0BWtGbDQ6L0b2XKTDg0iWd44/oi1Pg2shpRKPQbF8KuqMTo38RiTm
tLKX8VtqTseWxwvgwScvB/Q8+uOXVBbVFlgHTEEf6180AUo11Cf0pO9eG3ybutred7NwMVZMm676
VhP2vPa0VM/vM29lDeg6xozpsL8PXZ31TH7HYuyZkdAhmvaiCar1YNYp7JSMgHLselDOHcbawK7J
RSfsSmeuijY5j0OW7UYxo2tGeOvN2JGPvRUcs5zIjg4ZltcAQWjm+ruo/bugsBkP97Ale2frg2xc
I5CqDh04n7gIwAmI8tqqOrwgdhHsqEmup7I7TlDj3PjGkNllwcCWm0D8Fsn4KDK+5i67vOTxdTNr
3kw2V3DvJ6LGnMlJLO7ya+EgzCygfomB81+urJM70GgydJ46CwvqpK41N8YALIWYKgo4Cx3jiPrK
tb8XwsCTMoAIQFNP0+MZyv1E3cmVHRFjRYbcKUqxSnTxi2nwBFl9nsOWjrt9NhLeXfJ3Bv79POPP
Km0EMWF7cjvx2bHfwMW9qtJ8mcbmzU2t73M6fkpbpvW1OtXOgG9l4KBMUR6RNtb7ezKNr5Lw1YWw
nuMAPwMpxAfbmy+44BFVwh/vmjfQetAB1wumnBX66L3XeSSrn5yafVzSQewJ0zENuY11sxNFch5H
27Zx9ZKHTgEsgvqSx0lPD8/dLWWWbB2ThY1JHR5vULGm8Dcs7Aevqrd5Pj6bvI2r2QPhkKM6LkSJ
1x2lFBotSOZRjG7H++41ZI1Xk4cikRtklvXKdEW6B2e/miUISKsNgD4SlknXCidtgiyfpAERp+z7
LRYg3RBV07c0EopXEuJLmw7f5BzhTmOTQp+5iWD5lsEy7HTWaWpXIEGreDOVxbyFMrCfBh/HN4Ra
S0VbM/WPgzKYhYFicaSzyUNkaUn6ObQpHKgaj57e7z3/e2DF/UZiCqCH354q4pORJ1cwrq1XUTLw
kneIvMQ66mneQs3/3A+sfe69e0fQh8lZDX83+D8ES8aIyGZ8jKQx791l5ifZUb9pRcVpJcyyTWG4
vGdjMm4yBR3NzlAqKh8CepEX27xxBAgyABKJz8FpNnH9FPUGSPRKivFiFQC8rB63tDu+dx3x6PY0
u8BChwdZqrfOxfqShzuaBTuDtuU6hBCDVDDhG3cI01qwCK7AddzS5Y+60UX4GgXruPJvk5BAzSqd
S1ZPFqx91DHRQTZMHsEBZLsW+Riwz5y7Viz9OYg56SqrfhOxeQVQy2aAvNChiCZ99B3qoyokMu5e
ZNjRzO8o3ZKDpeB49uWR51MoJmrg4V57xwGFOHvDGRsG8A2g+03Hy43GiEFIc+fKkhGktgjWLjkQ
LdjttiHbBei3O/Q5ONwZakBW7uEFQf9Gabh2YKzDmXhtZ2YVSwVaawSuRynxPM8Lo0Z1RRwFEEmY
h8PS3WKhWg/5w0IXAecHMH3O2+5UUy4qFtkYXG0IJOqWIfhrkSxA1hKfzpLDpjCC4y/NRxl5zxNr
LIJ2LXBBPAURAhCnf24D+4T8T+GzJyC7qaAS8SdNFJMdbUBwSG65Dua6VDAZYm7lYGeEenMaXfv+
8xSRR0GWiaEV4VsjHjlbUt9fI9tcOcDxzgvlJY0lge9dSHsPJfaS5uQGu3N6J+hx7fj9w9Ee5uoQ
dPDaWn5cnEbhpnWk2nG6j2G/0w8ETO9uqLDuk2Gc3upRkhcZzNdKaw5L/wb0NjlsOlBnJlnH1BE7
FPA1eGoael6rA3h0FA8AbX9X6XieWgf1GIjrvR93SYf4jCzv7i3rC/49HfIT67QfHfvD70edlBZE
AVFvk4rcYdQJvkdYG8nyIDmIj011klAGlDvR2UK2Yzyz8Xxr6uZJGqDs8hJNW+bXG6M33I1UJmCm
LH8efdhAOr0oErtApxl1ilyjUgcc6aSjSWceUbyuK0KQcp2G1ANb39jtDVobGGHkJdHvpfrXGUrW
QppSk3PcLEBJGR5JSyL6FrjdYdQJTFI+lXTCI4KZsAhgyyepqSOySY12vFdg1yIvvkva7tXpw+Sl
duaTHbjjNh2AWg+RQRPH7S8xfDjePIOSiZeOfXk+FyUmirguT2F5aY2ZkFiqJL9yiCmhWttRHOEX
Lpw9TXu6FnDojm7Y721iqgJOwMc4Ibkq1hlWBWFWVicxsxFv1ZrkXAmdeJWMVw0BWEZMElaoM7EY
2Vo2Gk4bFE2rU7NqY2MzXydGl01w1MlahYTiQtBEhIsZqpbO32qtJV8rDJnC8r4P9PWvQTMA85LD
WapCrbLmmV5t9pBiU40SD9azzvrKCP3iDqeHwaKwcr5XOhWs0Plglk4K4/g174VOD4sszi06TwzL
6F2kE8aq6gnLlUOBT/ZYqFPIhM4jm8SJgiFdeaZOKhvJLMsXh5bKEF3qksO2RbCZpXrnmNr1F0dn
nkWT6+0G7FYbh0A0ohvX1GclTHHofNdh4sLtktcV3opVDpk8jc4W8WraBlrTQJmJXXN/5K8RxKZN
laA2bwIC2gowhG0tD+jJjxadn6mb73G7XiVNdiC/iCCGQ0XcmwLxLYh/Uyp+HUmXCHtj7aVfwcZs
asLiCp0aBz/he06MnEWcHOEy1ynxcq7OmWtwMYHkQ1pJ9Eqos+hc2ApGRTpd56WPHnNrBtoD4XUF
IXYyzl9qkb7xLDDZAI4J6Bg4CbKQy0QEngqC7yB2LvUbIJ6nQgflhToyryc7zyNDL9dheoJUvZZ0
vYyUvYG0vQzTC6244Akn+gE/LONfHc0Hx7mI8RfqyD6pw/sSUvxM0vx0ITItTDQnHfTd1re2L/OT
Ko3LnAr04omDEntMCdGy1ea//icxNkCA6xEEa0/V2icYVkbB1zyjkzTl+bMgOrYlQtYz3JsM5pEx
jHTZnbf/+p+Q18nNXjBJ70NToRN3ujtPB69Wpo5g1WGsLu+gC2GcrvlWRuoldYNvKFMydLuMQhh2
Bik2GHICVlVuV+uQ4/+iw19DUmCNhDhYGpDfCyq2EGhQowNjxUx0bOr6+9g+ND2RsnXGBNfL78q2
fkuC8PWnsF9Lh+1OrnMkQUSjVMl5on5ILgPioB8RvTqsN7HUwa1a3Lhec+9ZMTwSPHJVfQwNgn4N
zuFb5LDZZtIxwKUOBJbM7UMSgtFrYT/WocHQB4BaKgURkrELAS/jBa7/LlWAcH6o2v4jNeb/T2z5
f1AqKa2fRHtaifkvWeTN5xyF5epzEWafv7230c9ySf3//DNS2pf/cD2LIyMJtBaaffSN/9JLKvUP
UyrkF44npAKmzJ/8Sy8ptchS+Oj9PEHAk6VTMP+ll5TmPxzP9tFKUvf4ppL/Saa0+BAca7s+CYTA
BvkcdLiu0GmcP+UY5SEhqhHchgO9P4WlOH5KE06InrGFDxqSt5TYu4KEwS3ka14oFam/ZaryI0kM
Qt//z1RrymAT+aeNJNRD+4li4tdvUFgibQfCfg5zoNAPCh8fdRPdMftdkQ5aYk2YCf8ylLFtYaqs
0oIuKOII4Let061wX3356e79RnKJEvXfvg/XXKBWVcq39e36+YpIQjT6obTDg8Slt8MRpUlPPjln
Aq2a530xaQyx7uG6+vPnig9ZxfpCEMFsOZIcKG64q7/YT7eiGJp5qVwZHzqo5eUOatB45S8goiM0
uCt/zB81CzEAQqH7SAcibF6bAFeUV9JorgfjwYmS09z3w9PDX77Zh0tCsC+TRYZlKHgFlYbSYVg/
fTMnpeeQOao5iHF4UhGbHVRMf+1SB7HNtNVVmlGYj4dwHss1kFH/prM+TT6hQFUYejdoP90oYhZU
YU2wT50j1O7P39D6kFXLN5SWcITt2Z7n8s8PWbXpSHo1wcb1oR6Hd9fra/pjLllvfT5dhRXJqMES
k8U8biZrdg8gKyyoGXEP6Wkz5s/SKF/SuYfMltr0M5q7MTTgXfo+/rHIHc/0ARgDQsuWzMlWIza0
bVejueQFfWXiUdQmMDVlxIQ2MOxxS46SedqeMxMHS18N5Y2r6+tBQm2pGxKfPPMh6RiJ//kifHyX
f1wEJnIsG9KxpDA/XAT0wajLM5OLoCLQoDX96Bi0T/3ZoXew62Cnq2yYtoGq3upssY9//njrw4us
P145ABcdImURfzsfXmQDxEI3dH17QA6W7IQaOBG5cr9UfYKxrt1HhPDcVOiNipkTexEq+95dvFMI
KWYFsNE+jCbWMbqNya6II9YeVR0Ns5+vgI08VeP8xfOTjEypV7ipzl7RhXmN63ptdQ7zmzp8c0wH
2lrvHyRnCDy4tPnhwUqLYduff+mPbOmflixiti2TCZTrsToIQRXy6/uQ91i7jT5ID01XZHrq7V2F
JbE/LVOUajOLUp5Gu+mOUgbLakJMsRmCOdwhQPcOcxIWG0FSY4Ob58qbmSFmqAJK34zPcLhvaxHu
/MZKt53zRpToxqZNaoUmUbnzMZ5JGxzD+dLYucCj2UBXHveqTwk4AS1/jTHtlaHwyR/xkPke7D0p
rXmfq/apAtKHvc8N8O0E8IVjSA+VVX6ZECHumGzXpAQkB5NeyhmQ+I5RrH1hMA5YpqjaveUR5pou
QPUJtLJPikBTREGVvV0I5dUpRXJtOtatRRjASUUFJGJG14dqjrdhjgs0QtUA/Jh5TgZAijqxk38L
XdeX/OMtwRwjeP71Evpx8aQ9KJgTxfkh9a2XwfOYZhNVd64C+wngTMcNQEdTo3LRzaOe2Zbvn52A
V8LKg8doaWqqVReYVWWgizbm6ahiVP1j6TH2Dl2xJ1ACoSYUlo0BCn9T2/xkd2mBl3TFyY0eAoZr
J7ujxZZYHcZONwJDTMrbEfnPgEbqsnRT9hCbc7ZFkhFAiunN9ezTAKFgdzeOE9IkbmOISR32yJ4j
CopWjk7HIWjU3Qhan24LnOm+TtRV2hIjGzSW+2xV4Y4uWLySlu99NpvybHmk0LRN1tx4xH6uBcNy
7cc+VHE1XBLuoFuU2Q3RVA+QZVFDE6mxDmfyYRKJuAqmzNl2JvOQAqLDLrf+y5vzu7vkkU4iqG5M
T33Y4qi9A+TWUXYIG2jDXjKvXWIU16aeA4DCOvz50z5uCrymwmQZlMJySan8GBGP7sTrJ54iuEsY
rOd+wMyU6oY0GiLI3RImv+Ub1/wlAS7k8G8b+of9XK8SwnQUQeZUOMKV4tdVwpvamgeLj7fyMrye
6udxtrd8V3rFyHPIUO7/cnXFh2T4f34i27MFsJ7VSX4IpcwnycmsbbPDUICRFDHGCP/ijahpat6G
zVQ0CfhfoDiup+B9MimPgvboj2W6A81DXyUb7heV/c3D8rF80BcCn71rszWxLUl9n34qHyyf2jfr
EEZm45CcOVfQf9MiOXMGt0Fi3oqUwvHspLWrwav41nk6d6XNYdd1mGhLwz8sm707iuZYpeMud6fu
LDsBXZecuaRyf+gygR74U/WW07m8L31a0DpCaBX4NvAae/zLk/XbK+3wozzLsX2XmujXn2SMrpcM
OB4OWOrXHf2qjdshj4LtZx8DhEuICporI2kBOEesKGXo+Ju6H4NtIbLrtp9xPjYWp9Wir/+yEgr9
WH1YCQVvmGv7bE6m+bFYk7lLny1SFcIi687CeeGNxtlmwAJHtdkvrspPqwMGRjxBSmR/+3RdCn78
dFe5+lxCq5wg0F8vTKHiuq1zyfimboJrpDVrq7StE3fBL6Jun3PIAHzEjfbRmCKkDuF3Mohp6L5W
frphvhn9pSz68dR//EqeFCSN+Q5Vn/3hK0G6zRZnpAQrCoREldXuEt3tz0Kl1s7wquZenePwtm8m
75r1pFijZQquowQ0HTT4YtT8DWtHdNBxCcfgKPsx3tejP59TktNSNC+nzlrmcyXMrT32T30T/OUF
Er+7qAw1kTUozxGe/WHZXFrUjINyqoMdwecAJwJsEC9r4UyrOKuuS+gj4YjNg2l2ebSLEYSmnMOz
bFq6LTD48Nubd39eW3/7nYi/lWy4KG0870MNhNXPMuuWN6DxDG9lWIwb6D2m+OmN8lB2veLSZKSk
mYw+x8rRR7h2WAtz4nzj29ldM5pruTC0+/P3+t1aQ9/QM6lBXY9D7a/PXyXaQAFuKA9egVE6mVqI
ZUWOMIQKJW9eij57DUav/sv54zefSqcKh6OnePCV/FB50xxunCWPIGDN1dOs8bKeS4YuFHd/k7oJ
VR0CESME2/LnX/vxzKhXfGmyEElBMJzvf7wLGYu4gd6KdWj8QuvGIig1RPrDbO4oQmfBid6kOyrs
fUW7fyXTGRlsCy/E5owShjbgWLMD/MmWvzaX+r0Bm/GXb/ibTZjag1OB7fkYQz+ezBqsf8M0YURv
jfYStAwTUlEZqLFNkv4G0z/kQx8/2m178tGW7nsSiTuSfNBgDKcxo4uVus5NivT1isRoILGSWPIy
D+PNaLgYWP+fx/XyzyXhZ7OlfjY+LBQSyJvPQUEIT6gP+5TB6m11bJKHLHUNevTmMaqIfCrT/TiQ
EPTnD/vRWfn4afq4RAfaBfvw8Ukd4Ah2TIyaQ6OiDizKDH5lNPBU9jdR4T3GqXGLZW6kB7JbCgLl
c0PSJuyHv9wg5zdlimXxAElONFRLPwy1P+3OJY60mDBLfCERbYbFNp/4wltZjvNtxrM0N9J4nQld
rXgCX4dxrPfovL11YXev9VxNzxMjG0Qa36asL/aDX4VAFWvaFyoNv0RWVO/sZfHpYLbyYNnRMShV
DDFPHL0ywqthhiEieuWt8rH29iTxsU114UDiViG2oUzlPe6OZJPk/pcY7YwixHDlDqBMFIFFOqSw
X6Vt7F2Rwepni3mUEWKxKvXtHSSVbs1EWXOmg21Dy3/L6WMlz/bS7ueqxqXoVTsyCngxodsZCR65
P9/i315ZIHCYnmnueT+u/E9XFpVRjSbDKA6TVdhM0wy5EaQZr+exdQ9JXu6TpUj/cgr/UVV+eKws
XNiOy8cCTPm4V5TRzNl+rnDTqHD+0szaNhAE1UMtkVtCe1hBQRAc6IJ4lVTGwDbYHJYk9NZL5bxA
A5+v4gp7MwjzNea87NkA0b1pk2HQmxscsppIpUid//MrxTcGROxrm7ivWws/XaneXChSvI5IbJsy
PAd4eba0FD0XpPu4NP0ZYtrLX5588ZtVG5WUbUNysDx9lv/1U63UdnWJnh/qdCyQozPjbH3D23b+
/Jo470sId26OVK4Hy/PV4vL4d9Wbk5nxy2SiEbd6kEhFxQm8XNqjBO+zTnNUrn++Nr/baS3X8dn+
SUz791rTNziVk9OUH7ygcq69/JNr17D4Mtg9+G3Z9Q2DsbAFgsWv0l0dlo8lmqeHAa6pSRF9LUL/
6n/zlThTUX+T9AMN4Ncrh0YKJyJOhEPRiZesbsXR8uu7NkeOQAIvuatmPawtAtoP9hK8sQm/QsRI
GMxWOxJ2H+h3X/78jTx9rz4+9nQmLd0yl8xiP+z7oeOKPCPU9hBYtrNp0CVul6ku7rH+ROgq/Op6
6G1Ns7eGFUZ072tX84C36pBFM5mN/j7NTcaPTXfuLPoms+fIY+UH1mHwOSYlcXPThTiZiRLF+q60
b8jy1JZf163tgZqC7vaTqICjYEYRph/sqXabq8jx5HoRXrWBnD5tsw5IAHRS+5BpW0BSL+1hyQTH
sKhvt0af2rtJ0lh2JRhHZDjBuori9GTK/EVIxmB4jBOSZgySGGtC4ot0PLKCjEc/aDJIT6ioRaiY
cpb7Vi3OrVNAWJlcgqFszn/rprXVjkAqCfgvPs5i+qwKd761BHybDk3YOi2mG6fAUDdkEjmcUyeH
OcpfYuPvJ9Xf3C7bZPdz9DHBFB9XKWAHbWcXJpZhMsxIunePtmMfG6uJt3j8R8xMwJg8235L8UdH
dFNWcrK6Y5j11jaMMrH+8+Pzm5VAF9csA+ApfHqXvz7PHq1+NYPMOsgiDjcTCVb1iLdsEUghfPcm
Cf2vmC7Tv1SNvymNHB51qlTmBjQKPqw/s1l3xSznDMhvTmdHLXfubH2Z7eq2cf3brmutlWdgPDEn
9uE//2Dn33+xTaeMpjkHCtfiuPbrL84BHY7mFDSHqJ5xHHX+sK5J5pznCM5ANsMgY8uKl/Sz3fbJ
plkcFLeJdZyyEfl1SFMyqtp0Z5qAGbJdaGIkynzTZ2KDDwTdiMHmYrb7qkb2gZLB/BwKNO52OBX3
c4rcq82QtuZuOzwv7nG0vjoohl3tHghHLzwYLTa4hKh4OOpNulWpqyg/Evda1cGLk2A5YGa1ylgJ
LiRLXtzFyHZZiiU+7gt1ZyfZNq1MxCXSqc9tPFYvtBIs/DS5ST5eLNAZjdKwITBeoZ8gsq23vv35
8v54fn9djgCg6P4AABLqIvfDA1Xbc+vMdPsPxuC+AJ3HgCuSqyryjQNnpglnf9FfTFFBWL5OnSG/
g21b7kvwxxtVMgFvW1CYTYGMtq8X5xghIM6SVp2wlV8KeixXKdRn2AhEjQ5T7+3kTF+LuC8wW+RQ
0fTiNKbaT4Agrpeiv8W5R3rOkARkrg8IQQiV2IOMpLOMVb6kqNzgwbrq0VCuItp+WlNG+kI0+wes
SmiRjbfato1zGYzX2AaAVrh/HX859Cj+bQ33HEdIj2GgCcTO/HBQJ02tC8JQlKicOdl6sV9BiKe3
v/jHfMwf/MmJ70vwf7ckJrKa1dXR7H0iL5icPfnB2+z76Btb7xkr7XjqkBitpzLAttgDr7Mxa92E
462TWyZHCrri6OnfEnWMXAu7bkoX1AewmfrxyTHC7BTGr3U3WJfyHapJdZvVhb91QxPeVpN9S0ja
sUFirrwK3bBES1J5wYGIG2/L5IDkx9LfZHJ0t6MfHdTQkwASXWfxNJ96U8PQ1NqYSlqACSPOCYtZ
5ycQZWv2BtLqgZ+FW29uHxuAm9j+06fazB6n0rowi8JShCMwRGqJ6EbeK9RJYZOjzFOAoRx/3RpE
K/XGS1Cp8ByQBhvqeMim93ddMdp7ZePgiix6ViIdEWSBISYt470ycOdZZkjqdFxD4www5o9u92Ux
QUzhe9kYbh0f2gR045i498gpEsKDeEC+NT6R2+HUfJ8z42vQoHxygn0aZd8rL/o+wCZbj+xNiG/a
TYHmE4W5BGWVNKwaBoyvWOTnuvLxTXxG4RVus1y9J4F4IGV5200pWEWiPO2glCvOhhiFOEuvO9N6
6B0U91mGQKFqaOa37pOlStJuxyUidgrlf+fX26FfiH54J4BHbBkZEsoQn1QBbWsJydUC2/Lg4VwJ
cnVjq/45rYjUXvxe0SyhZlb2SG4kmIJNLeJt7Jb7gRVsTeYlhho1vobeDENOvUfUHOe4lE/U+ttO
RGAyF4PojcRfA04kM2hgZADa51s8YOYqUWPQtTQ2JnJg9npLrkeT5lJjEI09c1BCNUyGZAP4PozI
bTJwGNb+0hO0S1RuDuVB5ZBXksUhYKrEJIq8UBj117btwbxNmLM9teBXicF4ogz0rHE9dkl97NN4
TZ8aOlcotyQKjbvFEu1lzC4+cIAzEJLuChnoeUwgsmZIOTft3ICNceRldvzzEubFsZ1DdW3kMzEZ
yAi2udsjGoiMY1la1bawykMYie8WYoazJGhmO1k1eDIjGRBdmdgdB/8oksnaq6J+MQwoaArFwQqf
9qKZDMBGB/FYd0R4cJgi4qoAPDtBbC2r176KSA7qJGk2WYAKeFY55BxIyVVOhIkXR4e5mlGk4eno
sQzHI0JvP68xDchTEBfuygzvxsmE2BkCfM3modkCbQm9uL7x1SeZBzGDK3XD063T7KjQtNOEx0wF
aOK9vcpcvFLFt9Ci1kP6vsvGotumI3SLGK09IYU3VsXdDOF3UjeSCL2gYrYfM9cnwicMJI9Rsvct
Inppgzj7AUpdNUf2TVm3F/SK9tZqJOyF/t1T9Tlrp5u6m99E5N8Youl2fRiWu3B8pk7ddXXy5FmV
u8oyaIQEKE5YxPbCi4ddEIJpzlu0AfkhCuVnRnfx1ZjNBylf02i2roaZpqtMetyHdKZEHH3NZ9wj
ABAEtGpaQ7HcNiq49T2dCFnAmZx7VoeqvZpbbF8tIAXbq24jVeyoLduVUXtQLpExNkStnkRLJinG
oMkr2pOgrnNsBGdpliGFMpwHJ429a/qzZ+aK8cYVvDt+512ySjk7M49ve9zo6KRktJBE2wK8Sbpq
ZWP938B0XrHB2vugxe/tmMHVIr3yOi3HiyTqmbyt9oxt7AbJ76s1qUOO8n8ZSHvJQsBYdf9VuBMk
ioHA28k4U3KR3uoSPp3ou7QMl8BaXgH9k8FaJF+VQaNitJMr1Np3EV61yFp3RriDH1mQi01MUpUd
HWng4vviT2wtrNlfGsmKnLR5tBuGDssgzaO1V0KxCzKgupbUGNaMQyxQv8B2Vl0jie4gkHTTUhsN
4GwxRdOO0kmwkrqlvHZRyREKQw5t2trN0YyG1znHdoiXxLG5W7Eo330HHiH6eG+J4R/6F1th8+ec
9kQQVxU+LTN3PSvXri9v2oX5Ome0HIdo87g048lMKX6AeX1LsAVLGzhmXVZo7J3hSg4R9nL0hW5T
eyvhqzewXQ+p5T5ykl7PtYAez4C/p3CHD0sGEUJDRrq4eZx1ZCrUwLQ16vzrYsb1elQm+OayfOTo
lGzMweENTalBEuYGePTdJz+Uw2FwCPnFRL/x9JMHuPi4gHTJ8jY/D3XFljD7Vz6mptImPHXoG7Ey
Y86ZbUpo+WC947D/CsTghQr2EQYv116vc3jnSmOZtqPJjmE68ZmhLRCNVB4SKyecdLryVfH63xyd
SXOjShpFfxERkMxbIdDsSZ43RL2yi3mGBPLX96EX3YuKF7YsicxvuPdckAwvFrM1Uiae00nq3F5o
1gnGYjlfFQGghte1h+ON3R36hxls7zSoZf4L88M2sE/VCspA2c2v7VS907xgnMzySwZLy6q1t2ah
C2at+ReG8ZFDgDzepX+1bT5DzYRatrpR37o3pkDfs58feh8lSsUrJzHi4nHgz0Se42mezMC8EOkt
UM6TRWMNH6vmncByAsT30y8FPtfJn3Ka0p3ZFvdlhrZhtfrJdvMH6I+Ou92xGgO4jjgdprTcBJhJ
O+dotUs0Z+Knc51ImlXgtsYWIOanaJ3M1zwtmCqjpm5jzvD5oVeKrGNifvj2UghgjSHyk2LH9Mr0
kJnFEWpHerVYrToGu681J5d7ELeuWd4nY37jOdzykNOD7JerRjRaNenPtkGSlqVHS54RbkCAjKhX
LlkKudbgpnTB0Oj5FIzKOiywNHer2d9S3DlEqxeBqNIpcmd2+GusHSxRvIO1Qi/GvRsAhcLVqT0n
Diz6sbovMv2Y2AqGMY/TbrYhNmPKe/EJHA4GoHxQAucfq3AvHZZLe0neIGGSoFqmTLzkhL4SkzH4
jRXXuKLN3pjJ3BXcFynEgSUhghcOEQE1cwZPD9kDQE+6p/U818zZCmOc4SMDNgVSRNjpWYytwX8L
XRuPMMXA4p4LQlkngWjUhsew63CNE4ZHau1IMp5bY1VzmANXnvdt+W+t5hWBa21yauGOBxKzuiDG
eGSkD7HXfyiPAOlu4WPM1g+a7BdcF+R0+iQmyJF5qQECMCgAMPkGUvdxrHDlDeUj5B8MYwUJfiBj
vcR7KjBRzy1Hb5Wv/41lW57SGmgdWAu8u4Ps917e+MEkKME77oioUeUpb93fqc+gXIyxt7M3SXit
U2wVLti/DL6q9E0ggHCTE3hZBIpi70YWA5qWE3bws3m/gSxuiZfr19V+Y0T84DnzrSmUFf7feJqu
fFYOFDwpETcldagcRFYe785JBxZvFIgYjHWZQs0AXZAuRZgNWhMszlzxJMRPcxXDdTKN7OTMZlBs
hW9nDC3n1roHmsg0eSG7NUnyp75uSZmvWgP0sgSLQ50VUE7c2kpHNUtxNTbHakvdwXuEXoYSh2LM
9Lr2mcSjkYF0x4fZixeGaPOeYWYSinagBuj8gzPm+P8pqZsVf6XpEqEwFIDm+prVWeleGnT+dlug
0Mn1B4jUoSFxlcRrTGBpi7aNHIfSSZ7GThFAz+E9rwf0b/2lj3nUeWzrhDxXBs8X1Wxr35F7kkAB
OD7xwXLkcpxN8ZOZNNBDDt8Id/3iuB9FujVd4LB5EM2HtdB+uiUOVWL+B5qhkTht9Qw/xAjxpcQP
K7QaOmAVMVGjqrbfdXrMoIaGZM3PY7amYWdrp2kkFlP+yScKJa1v31Kx6CFnKy7wc77y2tj0bNCF
meis9DGPl5PrA5tZKh5K+AtUy78W/C6z6nHfEYyaPAkQt1bvw0Y2JlZrxCjHTxbG2TZRP/FM2n0y
46OqRUhI28VfoFxjB0DpPlJGzNSuvRI36acozjzvk6eHD+RC+t8ZjOoF66q2V01O6ZGs+8lt0QLq
nGCaueta/ZX5NdVlboJJAlLZzZ+lF7/kpv0zEcQetABBRM/FtFj2Twb0oIqhkkAq0x0t1FUD9bc4
kjnymCCGJFin/koIkgwGC3QCoYhYiA+1yv7GRv3G2/mAaY9RCJSdohkfcrt7kY3iLO/qKeBCh2Mw
DdbOLPNbVoIDVLH0gGiSFwFY/SE1xTPZ0Zv3C0SAn66h8Bn4xcmTHDjLGM+o3TqH3RD/MppFo+UY
70NuPeuEX4iWOtLRpjtE1BrH1IAJJcPy0BY6szjv7Fd0/j21CID2mJfHQEO2Z0/T3gB3LLH72Aks
x5OXsk+0BRCERwmUurIUtAl05mt28uVokmEEoYBWP6IouA3Jqu2MRvtQhU7qG36R3i7+S2f7rmYM
r8plj+G3P2uBhz5xzMAhmQET9Vdsz+Wpi/sc/qVPWlCWQjysXxSZPnACqmrrLuZQFjiWHWocgDlR
uygCAP2D53DA8kAXDv9o+OnL5BWYhlO6hXF0fj03U/vFLR5UamHwctXFl3YWZJ2j4fpcB0jrKJkZ
MHmPyqnviB5PzjT8kjtCbW6kN7P1/k0WJKCFPD3v0Xf8lilKh6lgqc99O8TXvjQLSISoXsz+qtHr
FZJc0LZSV6vpoAIljGo5lfndkIEI/bow9K4DK8+ZZIHmvjiLHZmD/aESnpM2596bEfXXVhCX9RG5
mIHNkx4UqsW8QUCsPyZsjxBj0Lk0slfP50c3awKWsLD2mEUplwKzv4+knYVDXKPQyZ0Po87O2mi/
FgKijsaobGfIlZ1a7/zVlP2DKcYijrnARuq6v3lrEKmja3tYqPq+zyaKqMH/qgHrj1AjHOBqQICH
6KRpI/EZWseUvtVOyZow6itLdn+c6HNCoGTpes0txnF7xOv5Mbtcin35xXUZKdXc7XqfzIsdtJk1
7aycAsTAe75b+Sq16h1VFRg1i5AhZI4of0QGIJBDCesoxzh97ZjLt8Ka4Ptb6x/muuB+SFTXyHfZ
VVOhA2wK9Gx8ATRyA+0yh2Xsx4Es1HTsbBuUG6D9uoj3nPDjoaDsSEnjzrGl1oX/p6ON3CfdaOw5
nJ7bhDGCy8ipXWjS1gxCor9Yu0RzDSa6c2gkKJ16x9tlkI8ywDCRc603mqrEqxe6RfrXSbtf9iY9
IqmW+o6YlQocF/Cn17XufAyOAlXb2gDji2sRxf7X3M3XuaVrktsql+HNEDF0qbgH85NYgbtrhEQG
uU2ETjfk96VJ4VqkC/EMC3+TLbHf9kn+4qK0elCi/iyq3t35rg2ARLcvXLIx54sRzFnVnHSSXNoa
Jmg/iV9lYlf16Z3RqpuP3HNoPMt94pVFNLLT3Qp1KgKPsiCV6aHvBbdmP/R7krd2WA0pgQyG/qyP
7CjWxHDxBmxS9vxge5y9aQkVJGcuzA6g/CBB/h8u1xBH8AJmHgYLplQj8mfikwowHhVSgchi5pbk
yrpMWUKZ6mJj73v1NHFa056TrTSqm8zWMB9Li7EpzxhEuh/S11AITjSDBD8gLEZPeiiWK11Qe26t
7qlUbRIm/4dYeaJ5MNPqLvpmeMmav3KEj2T1MU6rOtsr267OqTYfax2LvaUp/LipfKrqsj6RAeoH
9eDc65meR9fmfYraPHAyG8tTbpWXsuKPiGkIc9e5p4yOmEAJ6AcDglzblIxg6ANhoL1g/oQx3AKS
yIo2P8VJyoRM5zvrS8+7r+N00MXi7MfNXTwvDNVqclFiT7tnfENyw6TMR46FBJDyEUVqJcU5F2ii
WNtBeq2MnzRL/usUnMeywihvNPmj3iL1SesURhoW02/YpKcVaGavHb3mbBSN8+a5Iw5r+r2oTKeA
VkzBN8IC7uXG81r232SsWVGxbh7LcUiDJlkil4OrnfGtu9AZB5h1BJx9xV32mmZdCAvNxr/k+lgR
8YFkCXd4jMdy53WmHbIdBnhVBXIZSfKonAep8zkgmf31tPZsQJbY+dnKNYWvLtZs61o2He91OmPb
r4r+2RmsI4Po5Cyo7q54eaWcmrCLpzjQ+8RirGt+aroI4cJWV65j9ClT/uVrUJIbtV7yNGGuRnPM
g7c8zOWr3NJ2ik1xtaT+m3J1Bsr+CVwdi7rReWZ2XUbs2zL8+2l2WA3QknP3Tt4UKScjA0dtSmTQ
GzXy+fy7MTjs4XfiDoMH6iJmDbUG86LXzze0ugYkmja7tdmDrIvxkNb5K/LiJVx6SgmvNQ6LoGM3
fSMghC6PANbhuh7ISxlK1GxWgrnEGu4lmTY73RUyShPShOyaTtinx24wk9vSWtE8EwBd6OmT56+s
CZdhP6U4b9FOkM+j0yKYMUFMLK1e2tWLw0kkYt+n8Yw9bnQikXcfqR4VVWxFkws/aqLEzUxn5HRC
XGDn8bkfJTMMthIJbophWc1rOiHCY0i9KdcN57jkfDlQOvkvHMFhrsdIqWhoT8uJmZF9NSEdLAYg
cFE/NjgAMR58xdTKd6/GqAId/2EZpwupKTSVDG8Nc7oS+gsKQazWLcXE6ydLEpXdeJLgFffziuo5
LzWOBL/0CKR8zKrskxaAbFHE+lUyyO2h+6MtI4e5iFe0ZT5fHGgYGfwlSsdqZj/SYoCYIBAa6/ss
ygfD23gK5YJ9tDEiG2nGmRPjzF4N8HVhvBKtdUSU9aqPj006nHNmQYeEvqVwZ/qxJJSJ80xVhkrB
muuL15c3nZFuBlLC4/H2wcIHSPRNPNrZpUaywYwWe7/RJyv0hHS4july1ov92jJj6gcqrBb9zj4X
zmfV5OtdYPu2IHTqXf3u9yOns02drsp3CHjW1ZqQ4hjY5mWNwHbwcG2TRAdL6FOQC75SvcamDxoP
tqWs1UGVU3kcXTy3Y9pjyLHcx4kO1220KNb1+OppBzZVBk5mYJQboTRDPxGIpoScupqMyjaeoeWu
372RpmFedxhCwQYIwdTeJtorpBC8dxOV8LKO77IZ23DRGXQ65lNnXJDUfy+l1CK3lI/xVwHqKuoR
xETGBAAWr/4EN9T67fCgsKMpqe48sz4TrgmkibwNaI8V86lQN/lWC6NsD2tnHxMG6p1Mk6M78Wz7
evLeNsw/Btn2kdGN47H1cClPwrv5+UxeDimTnOhdcsKoxd3GvppOLKENseIzkVHHLuFXeGr+sgYn
u+SVF8EcZh7Zs/JdEzVElSACPe7fiaseCPh6zhr3o035YOK5eRREq517DRrL4r6tFan2i2e2+7TJ
stPQdURe9+BwUmGEHaYFQiTTndmlJxnHeugOTQjzl1GRnzPuKy5T4aqAmvV5ImYnaLTpqlsduvxK
Ky704we/1Kh5qpJ4Plt9sz8P/YZSP4/FLREus9GUYtEb2303N1x8qYpk7T00koW2qAeQVtQfWJ/i
4zw0H8nGPa7BbAesK7W+h+dZiDbwatKxAENF9mDVAdGVJ4eiaZ/4NDoU6PrTRICMnQP7UMgTLkUx
Gif4bcwikM5F9uI5uwUJDnrSxdk12fJHL6tfltteBALQOW07ZDfX/JtjxPK6sbKhaQ6RkuWfyV2N
GzBAK+p0bhYro2ZDS6IfHPZgsI2GW0ZixK2vHAvCywqzJkHfgVnGJqylXwymdhnYem1IwDNA/tBo
KMlvryATUFCL8tlduqtdtlHKpNM1luQs/W0X5jCWZPUynzP+mENq2U8AdJqDGKwMPpQmGZb4zmms
nSGUmTXsTTLHFofWbJxIadLSzdkxcZNSxLz7N5VCPieovg7ted31nGCbv6QNZ7t+muJ2iuAZ9OFU
M06XTBAVj3KBKnanVebrUNV/elcB0hczhVGc0w6zN/XkI2jJR3sardDWmpMrgKcShMseOntM0nY9
mVryiRAJllG+ha+XZh8tqQ5tDcF0Ztf/YtIIt1hDRs3kOaSpWMFREMmquTH2E7QCmtcsoZ7O8qqI
hw9wUVwXjNEIIGFyjN345JncpvNUbStgIxotHM+Zk5pRklOiqd5lDFW7Dimk83Jjfbfc6tq+g2Sl
bbTX0HCc+vH//7fqZfGYHEb44pBD6o7jXe15+oyXxHO7x25Sn2w+iPT2mbh1ZMVFJTHCe4uJ/djD
dsg0ksYcg+wt00ExhwyJ1WBCGU9fwJpRea8gJVnzNJ0eTAM0nHyE0SCNNVobdub0TXal+WdIZCxA
J4JZCUtHXNL+7RQ7X7VoVERxzW3K126T5M/wEhHrs47qBUNDs6kMYknBEbnVwW9a80QhFXSQCSLy
1bJdrPdbxhFHR8F4Tpvst4xtAGsq7U4g74buNs/siMRb/2MNfRNazgJw39gi78ynQXjnphxZgxfL
rcvVpfShuepW6nLdKfGkr+k3VJ+Aks2NVneYLqRoMm8Y5jPQPRbZs014hvPBd527yeuPYuqYV2HO
B8zHtm0/w+xfdA9cQ9/DxGi4FOMtjLfqCt6pGr5U6f/TBx+wpjzIZtrCBmwi955h2+YAAxn/er4F
/k6L+4NlFky8OsguULi/qdWuaqBcNvv+L39AvMcXf5zXtidDenrHyW+cc5iPXo3CSc5oiQH2koRn
LRZzl848ozw+F237kNkaiKfKBHom6ygG+4VxBMUUb+xlMv02HJqCWUbOr2X0k2nimrMSaDP1nFf1
P8FdAMMpFXuoOHTV5YWZ2ovVpU0wDtPVywwwpLr1zZ4gSHTY6XZFw+rNzruzAFIir9utx+SeuPAQ
kr4R0dyvZ5DecBqIIqQLxaPqvmfVypRIWhotHyeqMnUiEozXuY1FmFj+J8JBCJH+EmZgDRlz8ceM
wGgiGy7ooa8LxAgiAo9n8OMdPxyHEbs3eyCtdNXRm8zHCmrFzhgn0ocNhEdWxYDYNxNOYfMnkUaI
9tGFNti54FScT4Nv3W6lJg3cdAKOz+pnqKspqJzspGeCTWnXfrmA/leL4kGD3uRDW0xT/9ktp+WQ
2wVANhXvJz++uTmuWoTSa9AXfLkSqnYtr+8Nit3B686G8F8QnARN5bsPw/RrNhuPghXuF4AJBnLe
rWopDagdbm5GMFoDecavWVGUnCw0DKGfW9deUx98eCowl/lTqOylL2y6SkaGpLyaK9ij/Zwykqlm
ddbH7gUGcXOt2Of1m6LP7Yr33qzO3Cn+eZV5VJjNJ+3ua56JjuI3FfA78xvS2xfdSeRz2bKWFfVh
xvu509xh3ezbsB9yzw3Zg027pKSbr+GTx3L0oOPRdJT1h1T6b76UD0MnaM5EimOK0HA4nGGrGcZ+
WHg9mWyyaz8STNS4j7z6VhG+Z4LfchP9nG0HNDvCK/soIF7WSoZh2n84M6Znz8pIV0C9NVA5dho6
rkbZb30iIPZ7+kVSoDeqepCZfRHgxe4msPh4fs77ZYWllmFYbdWbLFgRyW59Hri2+hTBFwENAQBJ
UGb5tWZ3u6tdmCCpS0p8jY4YGS+z4iF0HH6hOc7MxMv2a27FR+zkTKpc76df41AKoNOWmPtwZCBH
kuN8XjP9fTbn7afbT2hBE5Cf8SWZqCdiN36tNiioBEFSl7BBUrjNpfnv/y+PZ7/d5RxM3Mv+01Qj
rVBt6b+yRcKc7gh0PH3ka3BQWpXduySzo9F9XruRAAaPb3DOtMCb8z/KVDQltXbRNZP0YdNj/Wi1
+qEo3C82ZSyYnPhIaqPa5a8JPsYwjQW7kgagl3BCFBn0yphrk/KvvuR/YpTFn3p5puitUIBbTA8n
niqDrhktAuART7nZXqL/G8UXV7sbDK78F5f+eDHBfZmd97zqjPHM7jLPPDxVJ0Fd8uEuS0f/1b7J
CplMtQXWxbZdH/pWvBWsKFnMy7a6mWPyFXtwTGORn1Nln2qwwunYMRMp/xiyI2C1/hUA1i49uU41
fmrSsEmU0lrvD3NMNbagUaxPcJx+NFQgkFWfvTA7GhgpbOmNVvZTl6MNNrHcRgKIfKwao4aHr5Rh
F9x7WDL2zARxIk2UCptitzjn2dJHtVP+mq7VH6oNkD+DXTS3/aIy/rYeq3vbtp54j0GJVfc5lo8W
sO+c4LxdCdyKGtM9OK3x0SzZGxjAG6jO3zRnAufp5S8LrafKXtn3dUy2moZCuVxjtvr1HSyLItTR
CavG/F20ENNt3cQysgCBR0YjT3WrP5elvJBm0HPZ968o6N5wfeOx7m2a145Ry+IEDF7/VGXXhKao
X5ls7qYN7B6LZS8Es1afnh2N1mdWvS48pizdPjnRviWaIu4bR+20Rh7sQTxMLc8roXb/DONbN2j3
B85tMjGREeg1tbTUoLiaxnljsqwCg/AQNt0tkysZvgP8yWJePqHp30p7OHRxCSF5k/m1ejiDxQyG
OPnIPdXsPToTxh+r2vkCtVWHS+v/ScJOt4SVV6ABrSFmdnbHM6uzoc2fvWq6u3YWOeafjg3GZZkg
JHgIcHyfjNZ5/LRmSvnWgTLT5AANpWSkxCKcCtZxXTSHDIxZYdM9qOJY9ADzBoP3esOtNbpBfhF7
yKrIA5Wrr8xN9zFl3pOiki21VO4Rnz91eW4Q0m6c0kYcl5UeXCautqHUurPdXfAugMTtMKQXEuih
lc/gtZJm5smN75Ufs4yyPqXUiqi5S13wVUWMRnUGQwSpyLzqh8ZMthyS4cXcCIJ5CQ3WxMgdVCnk
VY2t9QxtLlIZfk2dVo8giC0dpWCFh5V3AeOA1w6I8aZEm8iF2ie6drNlHFl2ntJ9EQRmQmlWMyUi
loNrJTzJOle9OF3Jl4NPk8bqXVroiUq/kqCrSIYwyRKgCI45LlMUc0mNIEgA100hkqB7IQ7CJ16D
HZ6WkRSNIJdDpC68/aCIk6gw9OwgBaMs6L6YIBy4Vs2QzTxPUwHUS6nqTxw7R3uT8TT+e96e3cpG
dvm6lkaxH0YTyH6aouposiOeQnVwc3GvG6Covg0CdPkDGwnZ0lB8jwsCiHShFMdMwe5EavdWIV73
p+nsNeWfZukpOJzqze6m15rDJOxyk9cirN/S0u92T2oyWQDfpjHuM5AoB6MCG0yxerCslc91SJ6l
LN/71sn3S0LgcuGAGRy96Uqe3mFNoMEaCLxS4ut6Z33TLWfLw1H9ybKHv0ORgK1hwt8S1b74TzCy
sz0JouIipOANlUR9t9krHLZIFARilFQRlcxDoqe4XD2LSZ49hQwxKjCR+YnI6xzPh3zs8vGBi/2C
GYoBzYbgU5CPuTJ6aIbd72r5JECL6gZTuDmQqjVGXde2QbqMHDkFJbHjf3cpa7vMzQpEZMtbP/vZ
3rMfNNu0D0jfeSbKjDCswcd7wDEhYiJ8CNyyoyztOQ106vq0TAINLm6wQr8LxrzaJQzueII/SvvY
Oogk1mm0KbLqaKhBoSPHy1d5t0ZuHrUWbIzHN9NcQ7MCIS6YEeBiZHS8CQrNYPsfG65+J2xfnmsA
r7Fv/NXxz3ZyQB3ooLHJuRJQULp3e8NQm05+Jg7ixxvjS+f49nFY+PZUV5dynPuue5J4zfc6QAww
d8s9K40H7sp9PaK+dZlhp/RUVZXfTOV9prPxoaELoRQEfOu2/wlCPfqRpWM3KGpz17lmJDXAQeyp
Vm8oYBrSFuZLP5HMYSxnHlgZ+Dkfp0Yszi6VnOxG7HyLGNWzBfrKekjojrP4WbgjgjCXgWeraQw1
3HcLQtrOH9Ln0mamvIqEWvO17WC35doFM8i+zf2HaTWJ8I3Rb3QxLNXt3prca0r2SklKl76wHy8H
EAqTxd0o9AIdCDHKoiP2W/Q/JXJC8nY7TtGas2SCzBBpbUqj7btjCPsscMzkFycivjdzHMLSa99y
okN2sCpguDRjAjfMCATvCpdZy2NO5n0VFwfmQiZJT+lf5OUOtXzXRUD3UPVq3o9N6Jhnau5+yfjt
PNTZSYhftzAosOpJ7P5kxWieOnnwEwdkdfy3plD2+oZyXycKw6/DrvE27qOthW1e7Vs5MOVDbqxj
hd75uSItkhmp9Bnt63VxGbWBfwHPfGIjVjEI4BVZZXm3SPBoNCCosV5ZexKLIa/DUtXHfg4Xvg8F
SRxW+tC123UaR3U8s2HWhwdLQVBtq+Vbmuuj31jHzK2jMp5uQiY/kFoc9uXkus0Jq4GMuRE2gW/p
ym9rYInjVm8l5cn2lsx7YgvCQVmQQiEbS7cgmmaskNUl7lM/uAjtNJY/jjVxOOo3K6cDJ3QGPoUh
IzP3f7q1jpJOUFSi7WsapkaD5bDYItl4sD9JzdSDro0PK/TyMrEOTMPIHpLDXiDpprgOFx+qIbEB
rklrWq7+33zm669XwxIKtO0Iqjdw3fqYCPWGtnYl36B6XZF0dpO2t11I/ezLTIhNfNdqRuttuYc/
f5hscOoDY1VX6/aUy5+SYpwh5MxnauwQoTjRZIMBrhmdR7YsMLXVBwzbV8Ppb83iGSzykk8drkyr
mT/GwObPyFlR6n5C2ID92jbz3SQpI2/J8bDQOIxSfnc6101rXBzNAmHiXxnFBGPfMyEnzUoJ8R5b
bejTFkHuTp7L1NHI+eh5Q6U57CrUVGvJ0FAxzqnt1Qr0tVfH3OFvdpF1DglIwJzByDiOr2vB8NPG
trBV66PX7zXR2Eyx0DPZif1mxeD0jCLsKvuvyNk1T1PKDHN9cmqubXvCMFDmI7diAQLQWpJnLUca
hAbnkQpM4/Jq37vJYaI8LR99av41y/GjKzBBCI0Em9T3aeOGeuX8NomYlIwaRXZLirRhSaUehpTI
qB691I7r9V9fdrgy4vmEgIOCBDBB5Orl1a6c4ySQA+csm6/xtnXDA9M65YmFD+cF99dpFelHzVaV
ONkpWtCwdSaifKtxfqD3Erc38k8kLOy8tDcecl9i3hiXz0Fd09rNUNaNz7MyBNQbl1OJyd3amXh6
7PY2LsN/Gf7NoI9I2zDxLADzJhecs7eA4cxUw149BnhcryFGgU9oV2CGC3KZp7rdUw/yTkBJJYxy
icaWQZ9jHWbVfcieUO4KzVW6zd8K0vMOMAMCGbOfWN/5vOGKx8LZSzfFRZTUf63cJl3UAaG2IhUn
W4o8dW26WE5MwMOaE+2aPSwZmlyw3H0LJMaMPS+ydx2KugMuIZq2Ub/o/nqsTXTMo1yvbLhrvnD9
3TRIuygLg5pZVU9TU8A2ZqqEEmUIjb40wiWxeD2KX87JaBTTclz4HAJN8bZajvL2xJBFIoG1jDFU
husq3X1qqyitP7zUXA4N+H9w5DFlI3o7vai/Re1vMX05HosWlYohsxDYN/MZdIWNi9cg9uWbVv3L
PXIGdVf/qIguhdrt7+ImT6Jk7U5jXmiMe7UHOZj3Xo/fKvV/U05HAkcr/60TKXbkkwKF6v9hlA1q
l8+HtjpwevheJg3pwkThuK7dkYH8FsOOlKxmJLJTXftvSpBOiPxSCEXO1czQx1htg50zgFc9c06x
jiy1Tfx2b8zpei5V+Z8jy7eqEp9lSo5W/9a8ahKHhpbjqa63sU3SLkjr+pisXw1QkIvQj9QV5OGk
jAXwgV9E07fXfPkqp1XtEzZ3u04ZX6Po1Z7Wrghs5f0niW5hytNygNnwje04x4GieoIXewJ4ZvGo
Uj7jbrR+LX1gwYtKNzIXwsuIREJRPkJzWEAJNOqOcrPE1LVnqLZt0IEFuzEhvBYbIICnQZfZ/5RG
RZushaASalB0EphbONO+neJokNO/ij3PscACjZDkYzSpaMFInOXAQWlgsQ5cPT+bLHFeKIH/Yq5I
SNTCYI2kA0TWoCGhK4kw5ozD4hdWvnNRlf+lFcXfgjdkWrTqlBgmPzBjZjhP2DvX0TyuCXdOrydT
tE7+GzuHsz7f83k2OBNpJ7T6sxktbZfqqidfsQAcMz+NQpmQehA5D8yNogZbnLBJ28uABgfO0PxO
q7vu85bMTTDzx6yuWO1Il7OlOunKZ5I9929ZlTIjBZE+Ouz4OprMTPuudMIHFTgx0l0OWjnuNZPV
E1Fwp360Ldpc/dMt5Ce9L/qcLiYEA6HBUaVQsGYGgZXeneJS4bNBCL+nqv9O8/rLUcDvwQLYgZGX
H5PeOnunAt2eQJ6iluEymM3upC3Th4hr1HO1w881DuACqPydtN7X5nNmFdsbZr2Dkv6PthHh60Bi
Im/5VWPkddFN6x+dXOT46OFGllKzdQXX2x+ysUFgZYfkrRPipv7NDq4N364+ypoRLO6jN3g8S6Am
AHNuZTGbM8Bj5fdROuyckL3BSKImBiRkj6RkSRBz4cQP3Ts6gVzkgM0cGeKzZjdqmTS+k96/xc30
qdL06tpLQRYIyYv1/BkbzZcdDzHMRC1o0SGaWE0DhccxrIdh3mdaGqbmHyGq9Zgq8T1P9su8LMWm
AOX3E6Mzkw2zV8t6jFOd1K3RPrXLwhxvvM7sBQlJcHSwcOleb4dHvVm1wOjYD9mKJyxpXJjglKLn
Vl9ejRoZqREb7y742mHkzyfqTO7YQLwyPT20A2trTXaEdUn7lLbVIVunauctSG/MpO/Prtm8OcVw
hLlE2FgJVLu+SFPcsLh2Bx6Oda9qh02pWZx7owuHmV2GY+wF4WKI2GiENZiJrfopy+2pwgnSlBl1
ajyNxADOxO68giv4a3kDxhk5EgNjm2cLmj9A/dG7TnoVb/dAgldoeNC8hxTNa8SmqokIaP3BgT4i
yOWMmi69ad/0XCuxwjApMlLQDrlBtwz/JAs7k3edHZKz9+vmV2KZfq0VXEbVMRVwLclKN3ORps7q
0Lk8fdNKVbz03wvRmZuMGylTrM0bD2ANWtvgxvP4igK3fKu96ebvJwL7cM1N3skC4nap2GsVEKgv
5oTfM+4KiIH6rrOITPgfZee1G0mSZulXGdS995q59sFUX4TWDJJBlTcOJsl0aa710+/n2bWzVdmD
7l0UkCiCSUaGcLdfnPMdOeSw/ctmOhlJMCf9kO1qGJ+O27u7KQnPXcDOvso9a90yJgbINrBK0jJW
l7jJcB5NPZ2x+9EblbG2E3F22Z2QwoFTwxoYEJTAfmkddXtrBYG18lsFkLPxMZ4pQKulcxYhAY1N
LCjewk4cUY7tRIIsYPTUftSsL+lTMqUm9+eIdAl/Trrr2aExJa3YTaDrTlRgLr0yhXSDYygsNBqs
oCKiMy+2vm5oFBsmiXG+dyXF782K5tmeujQFumWngOxvuD8CNtNsm7hrdwr7E+vUbQ3aizkzirLK
kZsiQJDB3Iism2qXD9MGYpR1wqP5UM7FISqOb31eAJHDBc86WR2Lh7atg72aPy5WIi5Jw4FHlgVi
g15T61QQgwU8a9WDw8Hjr86+yXETTUyRInM5+3Xz8SUJiDJuO1ID9DF6zVMj207DgMarFOdCdNXC
CxzeNe+eCgIfLYirtuI8JvAXb4fCa5jXO8xQ8NqTbE8lTodQD++ZSThZjBSd+ePBry2CARC2mymJ
DE7/2ih2WYzSsoVmNpyzqlpVmbdJNSRAtSCZTa9rhim3wrpAcnsmpYwWjrQAv2HNa2SkNOITR/9N
r6Kxph6ggCy4f7yGxNUEPWvIDPn/SribKYne6h6TzzDwGUf+4d8lTfUUFt59l9jWqjUUfrNz6bjn
OvneFbhILBQNJNzcFXp4wcWLudoVYlV2RGcgHODWEe9Vwwsepc6HjsqfkQIxEV4fVsu8MJn02v2C
0qxjYOZSK9mbaNg2urlDAwWNEgxBFtB3h5P3vZaMBYEGRAxlCJkLw8eMC2KVxTqxu6go6z43V0gu
FdXtXEsInBiR8zCSauohhF1CwkjJXSDbuinPyMoxMkfkqbuTzhBS948I8AVpXoZgWc7lLxxsqAUS
5TT87rca5wuXE7Zs3joEsvFqdKo7SsWvzAjTfdS8tDo+ThIskEFm0byJfVMRtusQanLctB8detpE
66mQnbd0GD68ooAfouRuzIoPETGHRs5kUYKkX4MnoWXNGiWSnYBOAm7Qu60OM59cewgjzH5rLkum
gt21JmRPU4uobJ+CUsE9pc8yujuN1s4anDs9qPc9PeIsXL/n8LpXvo1nOtyE4MnTnqqY1thWdMUl
GBVLD7ak2jCum97g0fHh4MnRjNx6K7qkhQ4/0NZebH2fF+xlfRPJS26oH0k0IW0h+LerveoojeGj
k8m+RnvFpLn5GtKYmshg7jSlH1hD1DqhgVxmiiW+SbpWbLU24D+vW7ctr+1w1pCv89CevfQiTiLa
60y5DDw15a8y55HGw2bFCRbJnvCDecE1tiRBIPOoN5jNAdyyo8HaWSUbqFRld36ZXdPBIuWs/sRl
6/N04x4niGhfYUoghBGcftz7Eefxl4RTnvo6fNQENXPFLc5JSLsIWlwhBoOrbgxWo9kyOtC+p6N6
1RTjgygabqUHCkZY3yLTecjQyLNQRF+vxi/V0kJb6dH2D4oImaTLIN2z0nUx4i9KEb6Z7BUXelvh
MSJBoQuNYxAHa3reN9uzr61tQ93x9qMdfE4j7TGTWGsOgvWT+Gh7zrIaEvIfw2ZNbgfNdxos7P5q
2+XBx9+zmD86TMz6beohXTP4HDM3XRE94ayHObmuboe5WfRL5NLjp1nqAnUW6tswOjZBQXRmzo/Z
w3cm3IuyTZ5RlCWsGaIfbZix75gQGVvhvgoQ1o7RHd5WNt6M/QJyM9gTcOygsR0RopvuVijnoUGZ
uzF0eLXlrABBAKoHk1z0ZF7qnfrs/RRngspYP5thha5gg+tD9q+cG2QLNsz58SmEZl9uBIp5xuo/
8G//kNq2IEqZ6eMsobPOPgLIOZ70Gz6j+8FmTu4jienzW+nbJMsb816qwrNSag4JLWzoF56GVEjP
6y/SBuUKcctOUCaudGg2cMbJxasI2Sz3OPE6UMITIi5PPhpB8ZS+dzZxLjkhHhRe3Ma6ysJzzEiK
aNyLDHptPRr+PZlOr+Xk3/EpIhmoiNS6oAltvZJAV516twvIPGkIxy109rnkSe0Tgc6AySa5tRHS
iGGWfoQy39vC+UoGpI5Fxx3U7tGktO5m5oJgqiXGTLQhav7wPWom/Ezu2C2z/r73KsLL3PZCTP3b
UNpfXpQACMhJPZ2cdtXo4r6yJ8y8JD2VtrmpQl6OCStOUEqmSX277mtU4ZO+cGuudPMeTcA9udT+
ouNSHUNuo7IkhKgZLgMmRd4qLzvTAnasPhzNwQI8tOyk6T9Np//0rZKGoq1cnvZZq7QbibDJJhwm
7H/FVVghOxqNYVDsvUZRXh0H1OhxzQKyqegTxXtjJ18kyV7VYG4E2RKL6Z0AHKPVz9zrCeWASUDn
aoX4kitOIj6DXskVnhq9B4iTbFRpj2AFPmJGh6REhc+YW5lPsoGfH9qx9WfCXU69VTvrkbvBcgi8
KyGrs/Rq74S0BKEHL0zW3pGTLcR0FX4nCDFbgRcJDIQ/3BGOdaKKjZWyzdX7Zm1V2a6pxaW1Daxu
2ZMDnQf5eo3nhSE4K0Km2DUaUUc032N6TlwmT44ABltZ+jOY6V2iN80qbYB084ZMOC83VcOzpL3b
4Ste8Lz7tZUQ/VUG5T+IKLW1q1rW/6abwD0rn4pOlqscDwt15fACRpvXwp3IyxuWqqRW6PrmntDV
cG3OxBA1z5j0jPbFbSKx6m3kF4mJzy/A4a68NYIiloamfZ8bg7XKw8JY1LIJKGi8V8XAbeFacYCn
Ysv6PtqiTQXXgc8UYZS+dBFejjTiSkM5P4cjgjMBTZif9SL6keTjF7J9Qr4w+RB1iGK8vjRd+5DW
8Z2bzWkbuOY8rueFMWf3mfi5kSvNlzvC5T7aFE5KW2o05Zqnh+nEQpBm5Ozsx3M5egdXqGLLQAfK
EzG509rPg6/RZy/sBMOzGYVkYOBfVKgG+jHecju6piYkbre7oKpfoX28I3HxJbGcbZCrdIs/hXWc
wb9/Dr6lfYm2wgDc0yU7QyuQnte5ta4drCJlkiEStt7Z6pCoAQRkS6YeiZdIkaIxblblmHu7Tqdo
AUCMD0z6sKAjHDK2BSpPKY0wPt0Bu0IqaWYAmtateB2Wn509vbvsrKss/pKESi5oexAIWXAt3ZJr
AxwmxV6Fl2N0wmXVN8SapTfP4c2QyHVXdO8KGiRtQGGZX7JJkADH9qtNHuKsvKu2AgvjJUfrbqdO
x3FL1skIBF9p0MOMIBuASiILGuvJ36dtcimxwK7Ymp1qbl2B1NQ5L3REXLYbHvrK7B5CEqrxKZOQ
SpW81kpRb2GH7IsSdoFXlN5qrOEcWa32PPWK0WapXhrVTU8Gwh5uGSoi+E0r9J4sJW3Y6HXzEsXx
QYuU/+odXfgO26T1zcN4cNNV8lgZRvWexu41alV89L930C5wLGMNRS4j973FupnA2AHaX0EAVoRq
IV1j7CGJKg9ObekRAIrzwKwtiTwklOvMii95q1IYCqzkQry24GhewhbUIC+8QZmu3RkWk26ZZ3eB
AfPUbbtwZoGpLSOlKSFYbYw4gdIJjUQ4CJSstgH+PUAdLmWxx53+Hc2+x7/JeqJXhyjDqjkpheIV
a819bN1LaRWnAHPYqiWBAEqnGx8tO701Fi36gG5f5ckduDW+GIaHKsv6G0Q7mwhDdD9wtZHqR3Z9
JLjyLOh8TgivlrkVaOfUo+ZhdGocq5KI8qL9bgBTHHwsaK5iol91SlwqnQIUwROHYoAxHw9DskRm
PJ11QUuhTeNT29/PCJskNl8mGPSPjAiwKPfeSZWKT7upbXGYRqsK9OJKa5JhG7KBHnR9Wo6Nak65
ND+CXpk7zUgkGk/fPOUogBbKNa9GBTXlJbSD+p5lSrgu9bRbkzIB46UV6WOIZD5LLEwJkZc9DLTF
ZQrawpK2d9QHdqlOOfAS1HV4zKXiTtrfIrqYO8IdzQsmhoPWereJy/A4MWpLpb9L2WSDtEcT3fro
jHFXttcKfzHWMBZXGJPe43i4M61ugOTeq1WvkPjMdGXoQ/7KqRmYIP9m2WIaFzs1SsoQZltogC5I
KnwmUP6H236ziK5dk7t6yOkjF3ldeHvhgtBCPRmskzxl727X/SWzrVtUZf5JkcW8dILwrYpZDwF1
o2ebwGKNjsvvrE2GajWSzbqytrXFYCIk84It5PgKnuTqRS3Jek2zNHwGOdqlxx2cJ7LfSh/ppZnG
H52a7ltVTqc45z7fRIo0+NFYR0ipqwHMU+jykdQ1ZySLGyQji1vgaz8AaJUHO2O221IpbmU+KJT4
w2uVk1Zn4VfbDFZWw0XIU3dtuFmzwz2L5ll3ygf6VuauJtjfWmTf4ZP03J4997KZNPEdck52zCA5
xWZmLCEK1VvltXOagYe5T3+FG/Xs66hAOmGeet6Lq698xhWhzFZjPrsfXO6wfhSY66A8cdmLnuYu
GQft6mUYskRdHbskvFCF+ZfUP0XgBE4wwpJjRLHN+2vvsMCupAi/+X36GLQYishYgHBhgVhUnfFD
pHQikWifDVF1x1C+kqeqYGr17UtigFdIhI+1l4m849OTCL05NwYxePiNlyjcmr3txfRneXHIcqs9
d4053FtZSD0D2iscKMcrjy4T5yy7+qKH0GCyosyE2Z26wtlxHOpn2bv1Axb0Pdqpg86M05hk/k2E
JBO+Oe4H3iPzTmhQCSDHyV03Z3wxYIx7N19bUeWx9R64UjPrk4SCcucZ6RpTo3rwrSw7EXlNh1SU
S8Vo89nTChBwNfmwTp6MW6ufnDtX8IGEAUNgXjANq66qvzpTvrBwd/dWWuUr6TJlj6xZGE94pZpQ
ZBdIXNyxCO6Qm302fia3up2ci2YK7pzxsyJO817L5SprQ4PulzlDmLfyWGnk/ChK4MWkZk9Xnt8z
HPwclZE+DFpAl+aNpHuqHnGzvtGSAL9UE98KD0pL6dUIwjWwAZydnDiHLPlSUxLvKPxi7IBadkmm
YzA7Wl2rQQhD/bvIjKC/eHFxTLTumXVWt4tccyti5R302cPoIRGnY4uXRjohOYAO3FDUlXzktj+S
ZlhklcEEMP4s6r4/2iKiJG5cZ5v7jPZCQ+vvVBn+EHbVnHvLEDcID/hPJoNpeKDvZsrm3oJ0tGB0
Sb1oV6wYDTXupQa/axSTvAR0S52VYhBkX7oiu3RcmghglglD/VUXm8adXazasQsfRid7wB+DcBQ1
MyV5siXAh/L6H0NNhn2zIFXWATZdooOlzs6b4dQF86HauC7AaOACPQEt2lM0r1Int6zQwXGWNY0p
To17VzugXCBNQc6N7hun8+5+flYklPD9Tyen1VoosbQnveZ/QGq8cyJtIKa4y8zWjA3r7++6wb1K
NrLd65HTH4SBjjIMyTvVcpSlY4g81uAU8oJ0j+g7pQqd5t3VMB7IAdoEaJ3Q+RjPOfanScwCFLDO
jy2i6q4zHoLR0T8ojQq96A5mAStTwBIDEcdnezK96R3E8QwODlp2++qr9rDkVx2AIbuS1X06xs/l
RO7sJOCUsZlf2kX7FhsDOdo+Tsjceezd0DpME9IEu/9AifgdHJTYSnYsCxTuyTpOZb2f+ng3SWUd
8CvLbdMbb0NcYelz8gMVA6mahXjsW0x+srTyk+MyepW93qxdM3jRB1iuRs4ASVesrRRWKQd0CFav
vl5SbdaLJmGMMik73sah5sJZKW5hV6BIzf2GcZSq0I+N3vHnH5hS130O8l/3AuOJxLkOM1oXnZSf
H4pUxzOoocMgh71adwNxNULUBY9S2PtEYx/nx+Ycq64jbWy84dDJvY46ZefbEeu7mYciPLysOWQW
NMRMaAmdUQsmxU92GqPJHKJrWzcSlq7GOERmr0Pau1vT/WxsjhbUK2DzdO/q9ZWFqYC8q5I56Jg1
NjgkzDIlP7dLsuixSbUCRHTyNlatdi0Lbp7+4J/aLnu0/WkW5g4mONOoYWt2jUCnBeGUHPUm+3Dd
QewzGYBQYe7a1d2uJiKbRT5MPCNgIp9VLPSIwNp6TJcvY62XqPLcgVxmVlhmFxzrEO112cj00Onl
D+7ZbdolT2abh5tsoD9pTO8wBPLL9FDas2Kylr5XNGuzGRi35pfBd7trgj4UZ/a29GI20yOeXRiF
iFqQ+5PWSQxpaX3zm0AxrBbiHCK/Jo9qI1N8r66F4ATBdpiSNINFyxsh+5FijnYoOyKOcnnD7xLh
rYYh/NZI50VzWMJA9cajGFDUN4Fb3qmuewHYR4dgbchh6747HjocNC3pTWH1pPGVwcEW+SluaSaC
Wtn3ZnNgu4zBropPqu0+7L5/z1JAoUyS+ytq76FrultPPTuW1dBjqpS3tshsgsss49T23TGu0c0D
nO2BzJB0mXaHkjE1WoUamZXspzvf5czFti/XlhmBKJSVvnJ8ggwwSKLLH4R9l+GtWg64TeIuMRj7
6hq6VNs90pB+l6BG+rz19tlQ0pO32hwmpYXvtYtSBp0a13vonGtkWSB2voXKf86aptqardvtU4tV
oHRstP8uaRWpwZ3H9sDfDs52QAeKlqpUePiSRWPci3EiT8Ri0O1Wtr2tx2zdjI216hhYXvrEuKo+
Mh9JXGEd20+nPKgpC6e9Kh1n5U1yuDaWm290wIgIHJBwOck3g1rhMgErp6qz2mcLeD8uCrhENYfw
AsHTXS+Q7ubjfB/vuv7g4gejlgoOngw3wGGufR8iKInHCwthpkIVzhbNt6sTy7VDZRN2S9lL0HIJ
TVS3lFomgvY2GilU8YyUpzaO8q0heVizkExd6zI9gfUgZpJzbws9ARHNYBRXYGnldUhw1zqB/ihb
ZB1mjPOhjfzoCP2O03McDdQIiTiiaWyBa8pr1+XqYGT3xLSSTytmG1fZzgv8ZitMRdTklDUIl29O
SMZdk6DDclL7m5XHeL7i+gC2ezUybN/beCAmFasjrTAfF5G+CAdGgJUkO3JkMuTwLAXm4sGesgOt
vNhDUjY2ZqvelbTSk20Zcq/1ctv1bDhBLrGAtAfyyAr8Zzg7h0WaoZAxvFPbwpezGv8SeVx4iDyI
28Mfd6ahcleVF7SsGyQR0gZhhDRSOAVLmovGeW+N6JHRULuZwmZZsX46Y2m9t0yR3ygrcdPKE9IY
RBRFhugqa4vd0BRPWUvAnD163PGkHx7DvPiMMMVD44Gg0Q0YKhLDuWdgEByULd7YIjBJFeEpHtPy
ZuvYBpDF56Pod6mmDqoDdz0ExWX05cWtG/tjTE4pSlY9mVgoB2dTNTUR3M0VYzZ0iF5/YRa4yxh0
JXg8mf8D9K1saz84/R3JY8e8jPfT6JXbgIp3iffQoYM4GmxD+aC0+kHIbhfrsr1XFKmNIx/rtLMO
ckz2RksTI3sDw3sYnFRige/rqDLUoOp7G+kBPvYWmYaPea/wYCJo3rrlHgFWyhvPP/8w9ERb0fQ1
OzPZ2Qpg22BDewJkHB4sFXCtKsYucdjfbL8Cc1Hv8xhkt6jkeLYDEeNejkp6QVYHZYksyjfGE9bx
rZ4gV3PtYLykhuj2khfYRLeIb8niUtbz6PzzD7+qtn5q93sKEXWKswklVIwlHo8lAT+xs1cKv70a
1bh022Bg9J5esTf4xzZun4RdG6Sfd+cRDvvOZFS7IzLhhzBrZ5sOZLJMGpbORsTlM4NbDkLn2AaF
961ty3ER8BORo45+MwuL2cBuZjo9BGaoxQVRFENJZdnPw2YABWs0oEzmTVeeaovsxTEtDnqhKkbD
8FFN7OF4sgAiahSbeKT7ZcTeMKzGk4/UouuDfIXO2YCTQ0C2l8HQ8QPvZsJafUw0ucYN/opsAAQp
zqtD5YI5cRakLIkLocQAZ1xXX4wT4VE+glBuPvTt9myK78xDl/rJgxyMAJRkVzPwAnxgAjEcLf46
FXnApNkgbaLU4g3ehnA1JObNzu3biC97GY5mcIjm5l/0+dGrZASYQMiNMvFO66oIVu5QHT27z0k4
jj6j8BAr0koXGWQfJ4VuFzm12FO2lqtZCWpl03qyzNvk9eOjO9Ins0u2r06N+d6v2r2PUnnbusP4
WovkRiSHvLf1I5ae+uCXsEeZ/pW7xOYGFRZDtzQr1GOcTQMSNImd2fbCA8PhAKsVsG4P38OrkGhb
Bs5N9DDEbTGcuDYKF9KqcKOLKofwse7bHgQcqN/aGFEee8h0mZZ+0vHLnSew9NRWm630Mn5i+I/i
TqXtc4Ha6Myv2OlW/gOHW7IB6DYLDvLhkmZ3DJjLFURuLqS4m6pVawskuPbsArHSemEQGp4jRzqM
ZYQp0pw9AZjHN2JkPdNN/kufzomvZUiajMJJqtf8IRxneKHR5Rfm67Azm60eD+pmslLqQz5aueDF
TVq2PWnhoOAMYlg8rYTVOodc5DixArfJz9QAiNm3Vd6gyQC4MsdlT9+60cSy1t0mSaJmyHzv1JCM
Dn0aLUuMuNlnj70mt43M0LFJVlloBcsW5uTBJ8p8R6bOMcZKe5h8jIdIzokw8Su8tN79GBryrSg2
dWdX37ypr3AwCIJLjLz+VgHacnHcOxI6TQy0bRnGYIsCYxjwtUrrGyZ2MIidey8mKEz6BEZpaAlq
1qxcJ8nLDhGDFfYr/rMyqco3QLjt3nLgpgxk/Rm0HBy1zkQzUCItd1lLtJLLr9EGqrLC/9LJ2XDg
sjMRGOx9GgL5Eml6HTNV3JETI+6DwNwwRtl4ll/cgr6h6551ZyW627h04gcCz51M92OYXGxrmxuC
P/0Ngv2Rlbtzk0p7Nlvx4ulafUXCBD0Fz09W686+yVGWSt+Lj0UNvDOwCJi1hvI8pYb2NIvglo3p
flWjI86e17WrOLMIA5ESOGHfPio8JtSjnHpjrF2iKOQmUcenoY9xmiIGv7iCY1G6FWq+CTuZiVt+
+rB0XS4lzKS3vsJvHXEORUkOZ4kg1nUFbmCJ0QKlReyPzzqEEVRRtSbDu59/eKP37Es0wWxgxUoX
BPhxuO40FK1UMu4KtCCbLaQLh4QFwp0P2ptEXH/f98Tk4G6KUTyghtBYA6+LLun3xIvsXTZQD1wV
TEhonlgXsXDPPQSErPC3jQHvUGu5Pjo6wb09Qp/Ruy8USvVjEcLpY990CMxIX5l9Ub6RYsDOznXA
0jU6FSI+p7Jv3UMdTRog6q/WsdLvUUjoOVkMHKCt0e9sMoY2RR7j3qy1ch1pxSdjjvrQJ26xRrvX
XQMwRWsL09YWHQiW/0TPn/j4w+O1bqOhtPVgczEObTtwnYfJXqa5eS9xEC1i3fS2CI70sw5sqTNz
7yjcg2GOxpk9a3Ga9HHnRRayLJczNNCMc2g07xbhQzf2Z7hbyvE0Tpm3Mkbp7WkrsdUO9vcxdoyN
CPoHp+dl0+2SYaHCWOt07Xd7HuhUGQAINyYWwBrBxjmwQJZNqYZr7ZwNXZXHDpU0alYqh5ApG3Kf
JwrpD4WTZlspqkSIC5JN7F1UmoDcQAet9ErcmSVjaYoGtrSk6DTvzVdk9QjKafbunXbY2yynzx1g
ooWor3mow1LSbLQXEt5VXUf3kCTGnV5kaIFwA9OoXuQYQAWrS7oRi/hSCWgqD70vy8zsh46bMIIx
to9Iehai8kE3UXZuJtF0l0iv+6PswmuWx59pAHd9NF0qFDpmLIIjwoFKrGPkoCvLiPYqL5jcxzWH
MKoAozTZoA7uFr1kj5o0JSZ2UsEmj9odUbUo8Iw4HTc/Ofz4ucpTA5uIPRxWTjQLh8IlXnj0aQDx
Sz5kbfxkicG7echDGc1XJuVy3bLN1wUCCol4DfIl+pCBydoKw9isT8PG7VShfkUJs+PuGq5qvmIQ
XvwA+xIfG+QoC7vVwxuzJIm3HnyikMnFdSyfvitUG/zu65Y93M8ax9UBCJDpytpNTMZRq0rUT/P/
Ae99afs63m0mhzt6L4FbaxrnlUhBYrRYIg+Csp2iwWdLhHexi9Cz6BZricQHdevBrpNVfsZRUh88
Q+ftFHuoCepBN3JiOczmTgcRisEOX+tkRLtWlJfiR1fE35sBXrJjhgiMZHXUuhFrOf+UQ2Z3G6a3
u6DQ6lerQ0qnTQbUf4u7aRG02aFV2VrP2+4a9pGGxz/GPI4aJzJgYGrTYdJh0Hhh7ixlMfmH3Gee
W5vgaMifnA5B62BynZj6Nm7MzLJiGhxjp9OpEd6zCqlJM+TvrBCyEwqVcqMxGD1FXDbHWAhro3dV
8YAFfe+q8nsDnuWjVOeEW/5NCPse5Gp0N0j/m48SdE/QxYuWFw3Opabex6D7V10HFyGqKoeZBFwE
qxL1pZVeee/oxicKdnkTfr0nXCTfGFlpr6O8cW/d1zhZ9s4J02ghtewpz9rpCdkBzrG8OU9akm/s
egr+TcCK/OesE8ei0bLJeDLI5vN+yTrhxdOEcN1sZ+nYA0tzZsEVDO+TSi9XZTO+uFMAPdoMHnDq
UzVO9WtMPbxs5yLVwwhwomlmC16kDtAwzIAtqptOwlXh3v4zvON/fQz/GXzl13/EdNR//y++/sgL
2oogbH758u/br/zyzuDvv+af+u+/9fe/fskP/fFLV+/N+1++WGdN1Iz3Laflw1fdps3Ph+Ph57/5
//rN//j6+VtuY/H1+28fEEib+bcRqp799se39p+//6YTk/HfKXfzr//je/O///ffFl9pNH39+ve/
3uvm99801/mb6ZFkjb5Idz1hz9GZ/dc/vuX9jcvRIciT0ZvNhf7bf2R51YS//yZdfogf83TXJq9L
6LyVdd7+/Jb1N9d15Bx9IhyPrEz7t//zvP/ysv/ft+HPcXw8BL4kvLnZ/LQsi1/uuTyMjtHQ8YTz
S0RNq0eBtNH7bBtkw36PIrtoD0E5/X+l8PzxMNIWnuWaloVE/69JOEx1yJOcxnrbatqxnflqJjM9
qQ6lszORlGIZHpX5bxK0fmbe/tOTs0ga4iEJrfr1ekh4atLXSaJzLI8oG1ynYd2+evVwtMZxqcFr
te2GWguTcwtUsjC2Hv7QgAOId4DNL4gmj1ZT77Q7BsTvEWIv6UW0kNqdP4qHrviALPBClN5t3kNq
+JMcpz40tfb8p0/TH2/an98kYw5l+acn4tJhEjmvU7b+EtpCl++zcWWc0rvxl47KyPJ4Qo2OTwjW
N1FuwCkgLtnEATKrmFXIjAXgFTKwjyCLAc6tm83U2rfAqR7Qopa6ibhjk8cm9GJjOWNQuujYFlSL
g3Wvxw8GSAVeBr1ixdhMuIrI5kD8jOfGs1b/5snN7/2vTw4KNiFJAtCia80Jf3/KpYPLlE+JXdZb
RBEXzG13fn6UbbXB7HorUuPepRhIXOdi8BrnaQo6rGer52w7AHewIvbKhdEDqoMij1T6duMm9oqP
1snM2vNUFPvePUgbaqGNmi+1yrdoYACaDMd+tC7R0N+hQHoTfXb510+Ly/B/eFoEgnMRC8MR9i/J
1JrlkNVAPvVWh/Y8xj7BCnVGxYFhg3OtxYY89zB6Br2DW3FqnHVlXBvjEPvhxTAFy3p6DjS2/y6L
8n/6LHm2MMXs14QoNR8if3q5ReuifvaLeosMfJtRyLuh9vavn/tfc6+42gQLKH2+6mzDlob560OM
sZcnRlxvo2ythHtsx5oK8VaX7jKlBpvjwf/1Axq/3sZ+PqKhc+xxpdMD/XKB2LjAR4BVNQtUHlK/
TZN4cywkKyp+6MGlyVG8BfIeghTre7Tz8T1EpKMxGXumZE92FD0CtQCFO9J7qgdkP3dNxLAJppyT
K0rVGCqttffyUzKaW2z2h94NNl7gHaU2PqN9JwyAYRAWsVc/Kj/+9ZOT7q8fpfnZSe44HAnCNvnv
r2+ZpejlU5ZEWyKVGV4r0MyZPn0bDfMlk6Ozhy3MRBk1h3Ib2g7T26e4GzbohJj5Elffq0dtOOYA
s68hexY8p95a90P8VFO5Z+8ZrlBUgyyLolOMgxOaYZWSUoYgLmNnF4L7XGYS7kNDksIik9VnE4R4
XLge8d3G2DLaB3dw32waVDa0vruGQnWZHIlZu+Lz7N3YG5I5YvQOFXRwGZzmmEMLXcSMhCbpMqJw
v1KfWMEB+XlllZuQLW9B0pLXEUaVwXjxswJ4av0eT3RtyDYRjcaoSTFOLoRrPyPrWhXIC0wbgqi9
4cT/0VbLKmTM1c5xflBLvyUaK4guw0oGwHM7xd17ohgkG81D76gaUxZ4N/gzoOkGzdoQpPRNaNtE
JefM1ldWDpFRa4eri5x5WUfOh9W5s9Ee5zmBXWDWzHg10eoAcZbBsALyxaa1ruuV60SfcRu/NtFJ
dH0L2Q0Bk5fjIZDPQ6x9y2PvXNv5IfNMzJjzPS0diifYqbrdfzItsQv/0a6MTZ3iNTHSp5a17zp2
WERdbYbZ66iYdUMOq2wgW1BGabkWBr4jVgtSezRLe1qZgv0YjoVzOTBGkB17fT1qj3j5WCB33SIc
kWAauPHBWj/byEb8XLnsJIgooxfo1bAyQUXRo2Axpk/bUnwfGx//GMqP/VCUEL4N2910DNu1F9Zu
OkRSgryq9gwuNFvG3v8m7Tx729bSLfyLCHBzs35Vo4olK5ZLnC+E7cTsvfPX34eZi4tEMWxgLjBz
BmdOoUTt+r5rPSvbjh2U+FSNX30fuGk561x4A62Bo9ICnpa/DJ3zhhjymKvNDgnGWmhopTRxG6CW
XAJ0kuGTNIe7KYfWIUJYAPPwGisyA3qtvBOKOH4+6Zy/E97/s4bRO3AM3SJijnPS33MuT1s74bpe
uTjxgnXeZ7/i3tzLECYDKDf+q599cKy0PNWS/qI1hndZgj/R9iLsDVaxLiFZ5hlQ4TbG+Dbm34Wl
6MspoOcN3zyLsmOasMBnKAqHDDuIrV6moT17tPvRldnPdY3gFVLYDTR2Gt6ZvSBEjeZ2u6E0L1aT
2uUrv+N3ITHgkDXaA85jB5t88KIF8HHqmm1F7RBv4xnAA0hYdxg9Z0qzMZXyTVOA42R5f7T8+FdL
1NqiLWxieLTnquedjsl0EeG0DePwnSbjLTFuW2RllU5Nx9wWOMdi71YMWz7rVnGcU2x2Ry5iz0YK
vX8MNmYLa3DA4kPfFe6LkyRvUxjdxfhREOHdtYY2QFNqHyiyKbPwNNHcnm16qicyCE1eZ1q1D5//
oFcp3v/7g1q0ofDNU5yRV3Gqow+qe6qTyi314intx7sYUUBpk6qE4A17MPx0arfKXFjiXWvOEaoP
MjkIIVZv7H1o1UAnjW3ZJr8+/2S/n/znAWhe3gnEJpUXvryqy6sDUE9Wb8XZv3Jbu7mvMDLkFVYm
lCrEwFiOQahC7W3whPadCqAS7/nScnZhFTA0oU2mVTaiT4r2uFyOA0KwTqa3NMi/exJkZIbyXmR2
sUQATJRU973VHap/MRwZ1Y73gGdm7K8IvtiQxUcbsqlJXbAZS4st+e/po6JQEwXaHcRGkYFpTSWW
wR64aVJ0aZLERdq4aXzkGRySFokF7Jjwph+K87308B62SFrHoLv9/EX/HRX9ewTo8B0JSsedJ//5
TN5UG02iemiWM+tstOhZikS/+Fx+9Ek/h17x8/PniflLXv2wpqbiXhZojYUz3/z+PGpRJVDSxpkq
11fzt1yX4aKW1l6tlW+tZu4JJ3jwCnHUEWaSO+B+/vAPvizPtlTVEjYhpNd3HwWsfzJQaeLGNW4b
s3tQ+A0cM7rRsaAvNH3I/ouf3NQ0fnFLNYTGse/vb2v0ClkbcclPbhW/6mBYqHVwRqC2jidUJo5B
ZX2wThwYSM8aptOUuLWcVmzovxrBP5DGX5ybPnwDkphu3bE0qjHzX//joGuWdmcRacGpqd6r8Fyp
QXGQAs/tnCJy3j5/3VdJ878Hl6npuq1yydcZ+Fff3mkTk+JSVrmFoT7HTosaML+RrCSTrfycjPSO
VshT36dPNhaHZgi3he/Zy88/hLy+SrGSQBEyONWbhm3RTf37KwtRVhMyI2TbFWHbPjnHi67tfsbB
Vs9JQ5ImSUdxou3wpVwiK9m2dfRoRdlLpmAEtTXSyLooAi2DwdIa1V0hCgfTh7jEdvKkz3gKw4n2
OgRn8vJgFdIFnir0UUlzlgRtuUTobpoQW1WZKMMCOR7AJn72z7/kR0sLFS6aNEAurH9v9SaWTDvz
A2ZVoV+sgI1syMSllASLdzd9C1A278MRsUXwRlv4zNng3hwZ8oQDNcF0ygVGoc8/0nwW+GeeO6bU
NSq2lm1qf792UAgRbR6a+EYf3TVO7xpOfS49jQpi/oxDcjGg8IMs3Hzx3HlMXT+XBGybSw9LrHk9
x0dT8dlZjNJNJvSTZf5URt0Xj/jgKmdKVi7mEDl2SLv//mq+GeEsnvrSJc/uZOcCBX3TZYBxrWZV
m9muDZnOSSp3n79R/aOl84/nWlf7h+8E2cDGhi4ii19wIiLhtPMnu/MaGl83yOpBqKkqUUGmuAVf
+4am4lSHwljA0ePmrMmNmc9WqyC8BYMDhlOfOS4lLhHDpt1RyIYoEuVbRU1qEXnlCsJmtGQH3Smp
/6O2ojcyLRhDekOuAVYzg9S4hqMfGO18/BYLTD5iqI9lyr7m5eMGcNTz52/ggw3U1AUZ64Yp5urc
VflgrEUGlLBlKivM0WQ49rI8Abv79vljPhq6fz7maujGbRuYJtoMl9LMHXKLErT3ZZgecWWvw4Es
u5FUn56uxRe7xUfj6s/nyr/HVZ5UTshxlynTdeeMwhMxWPQTNtYcspENm8CuvnihH64bv/d/C0qS
I37v1n/sB72laoGe1KWbz1GcRr3Pm+AeaCu5Ga44ZH7LbTe7ravu6Jv596GXaB2LbWfPminDv/v8
vWsf3C9A7encVVHUS/7z9wvohzDs1YIBnloFHngfbB1EJqU/VtT5Fi2Mnzb1DopZgAJZluWiolrP
kY3TNAqGYTmvbIhTM6pz2a8iIl1OSw/z9C/q+uHzj/rRKvPnJ73a2fImHLTAp7M/wlSkXLxGWnjz
+SP+qdTOG5etO7wItk9DqPMw/eO3yeiLDVNhFW6nG9uMZLa6IatGxOUpaTJCGcy7pvK2VgTgoZe/
YFKgXe2Rb5CLVCDLxeJblAPiWCBqnok+ZIAHqZegD6cLibPg2gP9NJX6E0DXBTvV2zyRQAAeKv38
+Tf5p+z3+5tYLLsqDjFuG1e1mmgYqWIMOKfSQvxgwXkylGJTaBnRH+ImncptqwRvGR14A+pFbIw/
Rgc+DFJlqOiWeiMhoQa19sX7/U+F+GqroAZJX8iEoa6a5tV6mocMRXD0hatj319jrLkNyI/hTl9b
S6W2bqt0vLEttBe+M50VWbAG1AM6Yi6jtt2/RxVYiWpyNgaQNhpvZAqUNJrJbp2wPG7iTuUK3MFf
CXTKASKnUjxYxaNfz8mgUTl3+jv4Q/kPpa0vWYSHoa/4f31d3YUk+qnIGAnuBXkEDBunrv5iFeGL
jXcpgjEg52ADyK6y2ZeV+GEYqNKynL+5sFK4eyxQkY5Gz0+IggOiHwPV7pRiUY7KJq/MBvlMvwx8
Y2eiv4HbWZzMiJJXjI8Kk0Hij9omVexD1Kjrjm1gRZRhvDE8OBMCp0wIyKj3nNx1GgCCbfqMTMEt
2uw+iBAGxgacgcbkTZZ51G/TUj1PQ3FUTapzXbIbun6rdeWl0JFZjhWHIx1vywB3okg2ZJQuQk+7
kYrtYoCB7VripleIq06K+t03kCfk+JSr8id4FZJzTxqWQIgqr5YoNiRs8lvR2laCu6zH+uKwSC/C
9ns6meTdBnzBcGYRAFFEu9+RLFFY7Y51aOn3fOEkouTT9TBV1B6RC5KcRVU6OzPkr8m2o4B+1yf5
uzeBLIeQWFbaq2WQaIQuceMlhfFgo8LI6kfE+PCQrfLZn3GAvpk+dl58wu5/aHrU7fSKMcMMZOdJ
6yBrXwftYZ9wl2xqT3n1O/OVIFWVyF6fRA4GRW63zzFfHsXpu1/7Jw1lSFjHJwkImtomobbfkxLz
NkcxdY37/7mk20xeQb6qYWtapEvpUblEp414zu6+2LLEBwuhrUqmD105h5L+1V45OF4JUFIWgCHJ
6stJLIoUjntwGxG7iDo6q2l3lO0jdWGEqtH5pQGeZjhMoc/XmN/tnqvJTCXYwLNla5So1Ktjfsww
rbE0Fa7TG49cgMxFWIy3XH3PXUWtCIPlKy29B7O+OP53X2u3NfBLAxvMaFDFHRTgW0r7bSxIymms
t9pE+lAmtbbqZPLYexBzh3I6o/wj5n5bBA7WCEn+aCSMXVlo2obAwmcL0XqpByVMQes1oNqy4HKB
dIHk4ckk7wVcdApUwOl/FtX0OHjOtgCnKuPuBerhxYqNVydungvVmEGz4/tFs5TvqXErY7wsYY9s
vZjBpavJYRRB+0cQA51sqcQ2eQIPvqXvAKMU0E0mk4ne5QR8qmhL1ZEPlA1Ia9r2qWu8n4aK0240
MVGF5eXzX+GjGx+JAsIW5LHQVVev9kUvyqSTqmPh5oLIo9SyDlzGD3n1raiMg9cGe9E957CHkBTt
CyDbyvD9i0/wwSGZNRCNtsnNY65q/L1rWrY1KBCaC1frjW+BTZqV7Z+KRr8XHejszNvEoX0nw+Jn
32Rf3Hf1D27XtmZrUhqSS5hhXj1br4KE7ETagvlUaihLKWJQ6qvgk6pntR2efVm8E6OxqLT6PQw1
7DfOIcGqsqgBDAC4G8ul/ozjGKAqfJt1gliEbh7O1FmeMHbme0SgyGowqrvcACdJQWnj1eIh0cob
MZJebyTtO/ljFxVh3cEz5Z0HMAhvsUngXWSuNNO/wXc74+mNHdPZDWfXoAb2pStGt4z0o1TGdGNE
tKLn2vQXv8xHbwdVI+d31aG5+Hvs/HGeGe2ULA/HL9y6SG8wofysVGXZSWMG8+Y/zLJisJcXuHL3
/jh9J3Bzr/i4EYjGc4pDOBAZHoLKSXhpX9znPvpghsqFwqJKQ1fpqigC7UNaTWvlbkqWuZFwNy3a
U9QjusYH4eMF+fxFfHCLsU11PgY5vA0EAH+PUFkXRdvnQ+4qvr2bRLKuSkCdjvyq2Tqflq9WRJuD
DRUYWxemdn0DR6CLELHqclclYttvQxzJ8UMcRZc4VvZpTVj7BNBBYvgn5PiYVrD7tIMef3nO+mhG
osDhmmEYZBX8c46No8SRg5q7RSWIog+hiQzVOdT3Rp2exyA7kyS5BiHK5hl1X7QsPio32lwXbTRA
mmVCfv/7Zcd2ZdOeEeRG1WqyCPzhoJn5qQTi1Alxm+uok53kPVPSi+71Xzz8g3ukjYKEDIFZ5/JP
Dbsd6d8NNgmsiWGelaiNl1hD5r4QerX8oOjWRZbmJQrUH58PsA+/NLoV09ZMYXGXuhphBkG/uaKL
wrXAMwpdfQwTbx2RbmSG0tVzdH8FmA+DcEHwuPHT50+XH3ztudqHbobqi2bpV0cCI9HNwhk8ppPl
k/eUNI91CRQzqINq0cEk1gvCwZRZ3xh7bt7juioSgwDvtIP+XT83FOzwvdsHFWbh0q4UjDHYU4Vq
vFYTMDQFVbdGJ9dvWMnUFiIcisDb0Ki2phXfcl96GYr5KFtozYYQ022ov/oj2R2zNRkj0piMKKYz
jgUCOH5rVdYXq8lHtx2HepdtSyqeEm3P30Ou8Y0wiLH1uTJMXxGo72M9Iqm8eqDzBPK2odlbhidV
H38Q3oaRzTTvCtLpgorerjxp4HiXNTyOLz7WBx0VgZYEwYxjmmCb1KviSQKhChCqwUxILU68tTwR
zmUtPY7nY00h1Bf6K+A+opIMsB4aJ5KszzsMgEBs09GDLCGPhIs9dj0d7fE+4G+HMHGJdLExbTNd
5S2vUo1tF8Hq86TqGBa75lnM7oXhsRzhxupJ66w+H2wfFDDmc4aUJhVeIiWvhzoaHniC0M6p7jZu
arQkdeU54NKJwMOK9Mm4j55MwjcXHe+cVD06ux2jCbHJU5PIx1CHVEpR4YuX/cEMFELn/IPgEFIT
cpe/x0DemiXO9D5zW+psCfh3EbKVCeiTTSAY/OrOzxEKjEsO61+Vkf49hEkUjaql09WB3cNI/Pvh
aLkCg0zd3LX3SUtOVz2Oa6Hue7IC5jCHqTFJ6zNuUkM+NHNhwO6/aCr9U8i6+gBX376k6BikKgjD
Km73IZaUmZZdw7koAPWZgbGL0SV/PhD+2VT/fuR1J9PuoM8TlsTRy+mOEWqmOGOpz+svjnhXclJa
GvNzhK5Z3DRY3syrAy5uQrOVs3kRotnO1lmyhmh2LbZ7QyHKRDdXJEQ92b1xHzXjYxpGL02nA0my
VlHpOkq/npL8wUjgwCh3nZ4+f/4WxIdvXrNVgcYKBKN2dQLVJrslyY0oIDVRCEc3b2q8ukhU3DoA
RO4RCB8SY+I456kCXRxtWQpWFcAb0L+HAAWuXt+kYD6d+vWLD/bh78Pur1kW1jbnt1jpj8NfgaEO
tYWfu1Dg91krvxWNBU3UXAVDuYOcSFN8P2YAe+vwvmzKnVNHz3kNXC1+qKiIfvFp/rm1zr/iH5/m
6jVFihIGAf0aHIZIBxyOYEDEKaCTpLTPR3MlTflApeCMbHGPkBeaaL4tw8ItD59/kH+2yvlz6MJC
EkZril733zMVNf8w9cCaETG9BiM5K7XcNmKd+6dEFAtboauN4OHzZ87f7a9j4dUz52PjH79EI7LU
6jsrww0OTc7WFiaOm97QFrXS/j8fdTVZPNUrqV3ZOE+hEOU9p1CSK0R3p33ZAJu1vx98K0M47G6C
xJerNU/qbVGaiGCApbJ7DTZ0lmrYV83MsHqRobjV8wluH8YKzCrBjZKWb2E5gtwIFq1nUvVKn1Xy
HAYc6nJ65lgHLtUHQD4e6qb86iqkzafOf36DuT/KMqI5ln21F5NuHhuIDjMXIcl20Ap3mKydEteb
oibrhkWE0JRlZ6qHQHGtztoVJGyPCRe3FLREk/2etkngnaOse8IcLJlTo4GSbGLWJz2JJgb2RsXz
1rKl0EbQ3+dD6MNV5o+PfzVsrT7uWi1lCJkGvUPKzYAqYnHouozgcYiHzfTfzBNWXF0anOX/aaPD
BcYkBnQXEL6yn/XIha2fKq/eF1LeoBAmAJFOFqkBn39P8U9DYp4rtI1pGKrUFK5HVY1WC00XXxSo
VL0wzXQdTCvhtzcT3M4ca0gyl1yM7xS4l2Eb7D5//AdrJj1GHVM5mziXmKuDpK4GJSJOFvPeMHc2
7Ec/Rr2rfCU2/uDXnNWpaOmo2Uh5fTAk/1fN6pyp09UtWc3w5LRNDBc55CI8DjX4lK+kqf+e2ubK
E6oeNqr5bmpdHRB0uJJRY/HIHgy9A77B84A1tjlcl9INIIkVk7nptPRsB4jZup6ke/vGiod11b1C
2lt//p4/OjD9+XGuhTl5WnkZJo/c5XJwKEoKfCXF/jg7NV6xazVLLJz5Gq1aq85RFzY1xqLefv4Z
Pv4R/u+NXK8ItTIoFdxc3khf3krvNoie7YnLGzl1pUaZe2j2nz9wLgT8uwrRXrK5FXBRgel2tQt2
1DozJeKiNtQp6VUa6tMsvx0U2i6NARO0RtOCsla4MsUxLfhDZ2nbmv2xmKOp9fJekRevIw+pH7sn
URiwCoiVXhRCHnAY6LN7YFopwkygd+56U7ttSvsWzvBKjT2EExNBPWVCrzGFeau3ckdYx4OS+CAI
jCOUiHwLpHSTE0i7nDVqzXjJYiCaIL83udT2wqhuERI9BMHAccdeJTI6Fa3mWo1+CLGp5+k9RTfW
wkLs6zIN136bHG2PfLMs1uHE47iIK5b+KrzXU2SiQRGAhVRfUk17JB81cDVBnjnEp505qK9FdBho
MrhjDh1ZwlhXixpQH0kzI4rpdrQvI/pMIBnQrHrAKb0lpesPxyTKxmNcB8epb4pDACi7bZNgzxv/
WfUReungkkpyXJURW1mCcxrow/DLdIUW/ZCKEXzrShKhgLmO5S/LbJwN6wx+e2jlgQLu2CBxTeDw
pCvPKYacAtRjjU/VcA1f6AW08LpRqG8DlyGNvJJn0p7slUyq13IQ2op4D5xOpb03qmYHXla5TZX8
KfQG0j40qoA12gZCe0FCVqsh94zNGD+Vvf6Klv4ihZ9sSxk9D8QsopURy5oLzwIH3TvY0waUviJW
kSCjqUv0YenxF5fojQkgIfUw0kt8pM6vpjXey/bOUux1G8+V86HpMASSxzQN+rrLTfTHeWisGm/Y
ttOw7XTztRGPXsnnbuLE9QauT63tnEKPNj2Wbsj4fbmoE3RljAGCG5aog949ZRiOtVRfndR8iDgS
ZxjAWyX/VcQe9M/oJfHKV2Urxu5cNcoqzM0fVhg+A3kI6NAsjIzH+SFz37LIVo7JlPfErrVixgqP
1Wv+EA31fWSCz8v5ExVigwLMIFS8E8nx+qooumcBLgFuTkWYT4vIdYwxJSoqSl861LKYEy/5jRwP
JRpMSaxceky7e6QLFNP2BZFEB0/nmIapHJGrDm2r1C+xd0OaBmpgX4DGccRu6HGcpiR4QKSgT6bi
zsubc1xBo+WTbXD5k/GTosZRO5KnkvDZAxGiwgpIyqpeOXGCHLamTwlwrwUAJgKEoKAv3opZ1t3B
CVRK/dZMkQX4BMgBAOPP5cKgEbjgpn9pvQAAdLWWDuoe9AxIQpTsyVSiCtN4/9hk7XkUI+zp+D4L
VXMNqHY5Av5d9E7dLAzS3ndl6N3gF7z0Es+pFJdRN58JPusGf1ExoAwnWEY5ppHeMm4JsHrLLC71
iuW9OmqDGzJ+y7J8b0Kjpxuu+gRD1A+5Kd3GeGuTdC0peYuSoJyh7Y+/xWDSoy/qZ1zP23oW1cdv
QZW1XMwRYYoGOD68uTlfUSzN6lvnfyePiq5eOWwN395ThHsI6zudOKsAVOucDo1YPmEIDGl8UZzO
NRsEZ9yBTxwzaeUmIPWrOLjNhb23LGtbdGp2lGF2ED7AS21UBwih7bmtThWRJXDE5oQPS12xim+L
dGRYovKxUwncKYGLSejlgm85HkuFOoujYh1G37hUbWtTC1Jc+uqs/WZo3cut2ZZyCZUDpFq9tuIb
IKMvydD7q8FOAYBO7lT5KrJ5rLzWHAxgLAZkuCvqHGKRa7vAjm/ynkkswMKrkWYu+hy2o8EQKn8N
nTgy+7IF8OcQmy2Sgt+Lh+bHLzkLqOePK3UqnvhfAvZku1A0RHL+IF/pF2xFyFosq2dc2qZ4pR16
a5K2aepQKjVCQ/Ctx1hz11ap3ud2nWwK7oyWY75Vjn2XUmvgAEoipjfyw2ClIYu5XsWmw41KX1sI
eVZabZMbh0ZvUdfduQhrZxOP4XYotGndWEQoh+SsK8JZtEFMbiUUhsKouk1Xg9xpTc7WtnPTxSG9
5HmVGQa9BCcMmZaxiGaBvmcQuo1lP9Tl2K9sAa5MI8CJ+iTYYzJ7yiiAhc3fVxb5AR72uC364RRi
2YVX1jPb4zd/zsmI6mqNugBOawra3nD0luwJXUOoDlhFg4rDCOUKkzcCskHtqEBpdVC8DhosduiA
Ok8TH8c0VgCWWg7rhm/fggD3Fv3EBPdoXC+8ONBmg1O5Man+Ek0WDutSEqbTWNFRsKvsbU9Cexjf
J1H1LoG7RAYQq7u1NVrpjbR+VhBYlpAa/BXlT/qq3WPk6T8I1nvKY/Sz0iCXLu3pNZG93DD8fN5f
QP5W6rcPhcnfkbAWaSmTTxa/LAegyuxKUYfbvAfj7QzHIhPmovarh4KIqKWVhSD4xpDwX32ebqt2
MI9xVJ9reDsRpCIgQwtVZN8cY0zXnsNyVWnkyOfj0RKmvTZhUNq4/YAHWCsfeT7C9RCZW40Lpn7J
HT1YZ1TiqYPfKbH+WFCr3UYyWMdd8Ut12JE6wYIs2nUh2nbZaNouYXPqPO1b2DLIffbKZaCH75aC
8iGQZC7InHCQGApe3sQv+CXI8Zkk7ngZHU2QleAc42SLUn3RF3NovCN+DHKwDwCYGNNvCKcDDCCO
sq5r0CmtU48usobXzgIAA9CZGMjJk4CopwNmCBKGAEQ1nkrB1VY3tLgQt1bVtyhoiAzEQ5qkfBg7
hjbOP8Sh/mGEHLYUlf0rSEPA1XDkQZJjRJx3WOLSx1VmPOa2cjah/dk2WCDAKB2R4CYziip2JcFB
ZWRp6qhZV5YZ35olU6JNim9qHYGKkASFTX39VDXVY6OnW0i2N52XPiohq0idpwfR1/cQ8eEhEWU8
4pZPemObpiGzaerCTeUp4RJK8L3V5u+AP9ulaozVTUf7BL4EuSLhRFDcxMKKtuTGUxIyj1J1P7UH
kE8jrCB9l9H8ANvj/DJJxwK1Dc+MBGKvQStRjd194KcOCjsXayEbtZ6aGzUZFoKj8Kxj1Jc6iV/M
SWVYwjB4d9LhkkxeyyyAIjSwn+tFuuX6B/M2F+YybodNPRXCBUEWrysL1IWYtxH41mtvqn6lXBqX
vSRrfXi3iqY54atCEQSqHtoS884CEoqFZgr4rdtwp4xsYpaYTARIoGWm5Lkq3kj0VJZemMuFpg0H
kYBQmevbeZecdRuTLmvud60nO6soYmoAfn0w7LIGHsDROtA6ThnmDL+Sq3hKfjolnGW26XfoRN2m
VQ8Ne9uq8MezEdXMTjBG5IgoMM+AVevm0O49I3ofah0kmfpuFGYA8YeIWdUCXTWnoUUkEkEDXFC1
W0RJQdZCY7YIpBzYoL/FCPqKhi9m3K7h2NWCd161ZtIsJ9R7i4kQ9dXgPFjMOdQs3T6PhuIUpohw
prrikUlBnp7XbG0OvA3EOhav7BAiSVo4cXaEbkynwnqXjncpugBpZvRT7WsCRnzqnX4wjEih9k5F
DmraQVMF0O9DF6XTHeEEQmHHpRPf+7naqvqZzDvF+uZFhzQmGnIFZk2ykLeLIT+XxX3mPY2sqfKn
ZFp6TrOQ+ePo3Kb9xTdfp5gcinSEnfumQUK3NAOPXYwYw18JnHB+hBSk/+GFNxjcTDmssgkr72St
hZ8e7TbbwZzcEUIN7RhQl7qL6vqIX28l6ZhlEHrZ5U9Dj8mKm0zuWIda026UIbsdSFqfittEa/Zg
kndBGLuJ2e7wK9/6CUtdQ+ucljYZFXFPvyzYRHpEnVo7ChkcyZXb1lF+o5BuIRlsdIZp32iAX89t
F0A/CsGpwC/qYxLarH2ijYAsF1Ok7gvhHOp8hCWtYJJ8ZztdsGRsIBavFHZUu+k5FQ5rPYS4BX5f
MSaAO1juPP+QymjLgQ5Bg3kJO/y2WbNKOedw/d569sDlRd9AF2XZ22jC2MZjcOP59X3jXCyyOJTO
w6sjb33DvzTddJzpYWriLaXVHewp2etlcImt6GSp6XztWc8cPZITWY2NozOOd1SEbxqN1Ushn29S
tAcpu0NbaT+BVT9nTnfhaHPEuFl09VEG3i4NEnRNMTEx7Z1ulgfkRZtA106hkcPw2DVMMoN40c6o
t7bkRmzad9CYj5FmfM+adGfZBcge73mq0u8Jk1Wk/oNiyycVF6r2kIIKllThMYPk47D3YI0m7Jme
pj5ii9mran+PJsFi4SGcK9pBEH93PHVXEWNZxhPpGMq2qUGPs++YY85qZC9jm1ogpWov1N4KMEVF
RHqWZp9GZ1oRGngc2wDuePCNUiJbmYc+53bIuW6THGsqykbCRowm240DSfhOse5Is+MGvyhZCwcT
nWtiHUooQB1RLbZloSvIlhWuNQ0WieokywqeCuvZUtV/QcTLjTlfydyhMqIdFwGcUVzCMJeYudZ6
o28cXXkA76cDH0KqjxZltjixWNty3QsNXUp5IGWVhN8kuwS2fgZEfZrSNRk2xzZQQC0VaM2sTZJM
e1gSKwLa70GhjtngAkBdp61KThnSG/x/njWSzf3qkzurDgN4BctNWw3cU7wLsFUCoVnE8Eq9EM8Y
FNiMeh/dxpWh8CF7cp06k2W0XWZsGknu7yvL2nh2vWvYECpqw3qgcHBcOWG2ERWZLIIwUfACmsx2
Ua4dqniHj20PintTK9WWJozrwUmW0gI/lmHtdXbwmLb2yBM5jTW+z26H/FmP1j0OVpkl2ywcYSxz
lGSzRf4FGE6QJKWh/2cV89gjy8KkJADmO263JlmWhYB3UsvNiNO1GKl8iGDVdvvW2bZts7Rx4Hh0
5GzlRZ1+wWEnaQ6jNjXMirgXtJzraCJCy0rRDGsr5H2rfmQnrbStGRGMA9tavbGD+RpLHnCvr2js
wEsv3KURTPuq4mKjF3vq9HhRAQHBRe26t4DDQcxzedHrEF6CiiKgUbjXFgSCUVezfXiWPqTwaU2v
5My/ZaPJ1h08bWVG0UrpgSHqzzWTHQjiJlQ1jtj+1rLk0qZQQczdOucTpSFJf8cg6Zfc2Bea/zza
5HNaBDOZblX0G3J7lp70FnajLFOwY7l2l7RQkdpa2dkhcSxa+uh1nttCUe8aGtzduE+TEZlBww/C
ukE5Uo8hc9kER9jwO6M56iAhwU9u4tJeRAQ21ixnfkiqekG0+L2R+5tpSbD7vsNbp5B8WbZrD/tG
k7kRNHwx8eZDEHOFxiUWzmuqrRWPytGovVASJhmkXVcptC7HctHywOKszuomGqmyqycWGmo+zapK
CTjFAt1m2o5/MaQIIuxKheMOEAwYmT397zagmuinLl4CCVJTsZHbeAh7VbHCFLZqnexg428g32Jd
sOkppUnxN14CzuNoWHPlFtuwyDc2PMWWQTGVIALzRTXBqkKIlq5a722UzTwe2O6o62H79cY7kb3Y
g4Amsup8PJuegs+e5Eaom7C+1N9sgjtMvmSgoLwNV/HPtA024Ui2DFlFbU7VRcYrghhJ7ylWcSrB
AnIB5ashtFtkQY8CWV+V+NCTuFgzClyVSGu8VxDCSAnVG+h6xLmV6tIe9H1RQ09V24U3VMS9ZByV
Ox25vLoKUpzcaPHiMryJ/elbWGquBtik1TvXiEPQdtOWNJhdAzm8LYbnyTZvezR0pHIuCsDuDION
go661jnahgj/VLcU6kZViehx8JK2bHh0orwmdCthEUZl06bOVmLkjMT3M/MJXmoCoE0sStgBFoGf
5EYLdNcJbLWSpwgSXuYFlFPmjSCQWSeqDogrHnxwerN+GmWvF99Mpb8GiLsZwKax3XcjfHPv12C3
d4xOThb2BkYreR/FmqPiKiXztWtDMpKNtc+6vobwuFY685uhPOMP2osU8if4vrqabuo4PKQU7P2W
9V6fLfvjsu2wBynhKtuYEZWMqdxoZEtHWrzvqvzSD9y64ljFhZAs4di+A7O8J/36RBH5UOYq2Bhu
isqwlcCkxvJHEdinuIWkhg/A97xdpGbbJLM3XohYsSe8WPsWEJVIBRo2ytrpkyPZZodi0g7ccc5R
LXa2nW675j1FDVJ06a0SG9846O5CytEd+cgFgdNOCz0cBGpSbDzOGLFVHkit2EE0PplvUdmfVF6b
z17YF7TqKb57VnDLJRvOOIelcRPcwshYeN068o+Ivl4But1PzbBs8FURf+e2erKWdbnW7cmtEh1R
Zbf02KkIpEOMdKeM7aLnRg+oF0h+uNaafNMQax3h3JN5f4pG7u1R3/4PdefVHDeWZttfhA6YA/cy
D+mQjhSNRJkXREmqgjvwHr9+FrLqjkQwhxnd83SjoxkixRIykQfHfN/eaz/VVVHt6r4qjr++VIla
HEGyPQOegwM6lvUxckN6YPOffn0bhikA6l/fL/768heLn13+mTGb/vkHR13tkfj8z/eXv/713934
68sv2njdczFaBwpk3ckNkv50+dOvL4ufFaRncBybfxslIJ3OmNDmX78jpp4q3a/v/9d/Z/ErQp8O
Dr6m/eLnv11u8U/9faXLDy//TSRL9TCiGfv1o8uf/v496uBNHjSoGiSrnRWeS6JCtN5sPZOk37Pe
Vo+1gf23LJJhBXbsz1HpPuo9Ffr3uzlXmvp0sGgkI/h0sHMvZI7DZMLIzhA0KNm4lY2/hSS4paK4
xj1wQ9xz9VKaBoYHJa+D5J6u0m/6gUDn2DvFdKrK2oL2YSJqNPZhnWwTxb5l0bnWAcUKZl1IL7q6
NHMKFMJq49Mn5zRCmSWkYdNI8szMDfb9g1EiwwGE3Sq0K7KRSL/0XIbElgVypH5uP8uuuiGqvfWC
FoqGVhSiVwcEGyWZ2pEkKMWpd4Blnt7/OK93JE2Uu5gcMbPqCwWnBFFiRbTnvA7U6cqNUipaZsxB
LLmPbBYetCsrB+ONo+dfpvReJwKmZt688SqutL9nRJsBDs12TFMsZAqarVipT5irF3T+uYogFTkj
R72vpGSwXjbHBEAVSNRtQCR35sa3Ln+lP+mAvpoBcWjpuBWvR5oKMUMvZEOadZVu0X6vLLUDWyU/
xwRK2Nn0ErUMv6lCzxfac0Kcw4pi2bdM/FdEOlwdSb8jDJeXM7/M3wZ8xqY7y+CxeKoeuVQ3KC+U
pfuHWknyCrLn1pQrw5m+SDXMbzzVbw2RhuqglUcYpOOqUN1Fn3wEl0tqDsNcDnLbmjCQFXdms2kk
YllawOpEEj02M0Oa+zqZtcW9Sn6nQ8NuLsd0Y/E8TSQT1dSOUhE/tES5FBIU/JQm8cpvwhs6jSu6
qt9eL2ERr29VoWRIDGxulV0TQo3Y2XfEDe3Wleln1oEwKlwXssByUASTVUq4Kblnjg0IbA7e94ZC
tAwtnvdH/xWNDrZLbIEaamZhXwxHv33sqUWmpU/OOVy0iqYPDKlEPOY0Kss6OHGguCH2uHo5YIAW
2mFoHEsBwMRxokoEmkngWutB3o15tnHHTxzZAtSM77+1K/fQ1XGSQyERApn4PMv99taqiFwB8KKz
T4V94uRTUJArE6akKR7fv9KVAeHqqCXRI4LwQvTx+kqDzCa14MHwhggwQkqfSQcF+n+7xvxuf3s3
gT5A5HJZ+2KccZL2AxazG1PR/DIXei3eBmuriWcDncxiCsBqxH6wAzDcuOqLk0c/u0LsQ3VUbzzw
Vz8YNBmzPwZohbu4XaB600G1uE5mTy9dGn9H93I/8/0AifxHb+nXpRZ3zRZBV5pkIHiFdBRY1h1R
JM7HMg3+/SmBW/brOvO4/+3TUUgMGOySt6QK81G1jUclDW9JGq+OMhMGnAHDxjX1xW1rR4v0FH/e
/dg+cfH6Hm/mf/LJ4CdzEczYTD4L1WQBvR9NCG+j7Ceql+PGz8ydNv7gCHlDCXRluUG0jVMFsKXJ
W1rMoWrnZpIJAq3bJP8Kx24zYeAW4QlKZ2pbz2Wdnif3lnHv6sCzkTMbbDm0N7JmrSJzgvGQwSAq
nsuJ7vJsCyKjLe66G66Ya5fCDDQTebmf9kyR/X1AjFIHwpNYDLzJvXcVShOBhsIRulOcWze2a1dU
Ve4sMgO6aAP+sZfPbd9I0yUpwOvlCzHZp5UTPNlT8JAEN3aq1yYIgQDMFubshX2jIAMeDaG9mwWK
6TkblB+kr51TO7rh7Ll2GRyuwG/xV/JZLcYGzZnUCegEeYYNXTEnCKAiPNuobtkXro1B5iANPxyb
L+ycrz+jMhuY7DKuU9ezBYeCJtey/Odc9vc4Q0CESYJ1op1P0daq4Son1p8UCjpBkF6b7p0Sw7pm
n3qTQNfUuPEoXvwLy9nYFTaKReSgQH8XU8pUN5PjSwZrSy17grUYFFsFsqZdmDuFYiGKTRCPJoIm
iw4LGLX6a4IqQYmJEbHQLcl10jgrUaarSXe9JC82KACPc1w4uSEkJE5bcrv3FSqFucbqiGL3/oL1
1h2CCe73N7DY2NYhmZn1jLcKyNhO2djSKtU9of8cDIxChj7TBLZCr24s+/N9eXPfTJyHqoG7E13r
609V0dPWykuePCMkf3CiyAdeQ6HHPeR/2aiz33+X18Yq+6f/udpigUlH4E4k/WYkXuk82hg5W5vw
6+f3r3L9PRlUk9kkY71djNQsTIiwHLiVg0mEDfSoQQ29QJzhOpBebt8YetfmLoAc/3O1xXzSIUKK
i5yrmeZfI91l2xg9U3kJ9Rvv6vq9w8Gjz6ZFMDOvPykyi0qZFtSxHGXcKtmj6uawGcr/6N38usri
OZLdpNa2pWcIHb/igl+JsQO0aW418X98O4vxXmD3J/OXC3VIpp30h9S/mqV+Y7xdHQkY3AzqOSr+
/sVZiUXb6Zjj5w1N7Sn9X4YF1UahJakNiNbcGxP+1ZHw62pLFhPmkYisKa4WiHpLgDs6M9irjs4o
d258TNffGPsBXD1UA5aDgUyuwlCtkenO+NqGMDY+hy/zs5Q6t6yLV4fdvPP450qLAQEd01E7Gsve
aOubiNS3vCVB9D8adgBE2U+zKANgeT2468yI/KxlNDT547y+wELZGuVLWKc3btzVz4gV2WGthLG+
LIoFgjxSy2b1l0G/KXKSVAP6wSG7qfTGEeTtRwTbWaNGMNs+UUYsZtY65kAHVyDzfMXezUzuGrZ4
g1XS31R29m9vELkY9DGV6e4CyHx9/zq9CLVWZ2KdL4ZE56WThRdq4b2ShF5qnImoywAWvz/Pvh0a
XBQzgkU8hA5EYTEjJZMrMUThv82Taavan6H13qd1f+MZvlL34jImq5OlsgfmqPX6vbkaolM75SOz
V4PZbNMcTRcA6uibekZi4ruHgS1GQlvLlvUNQfzVd0iZAESBqjI29deXLmGKEcfLY9YoMx4U1zZu
vfT/hTy8ynj4nVt/9TIWF8Gc6eBkWcyFvciVIEDz4QU+gi46baQMrxXoyu9/XlfvJGGyAP4pHEFQ
XdxJopl81+8ki73eIB6iu6iAOZme8uouMzy1CzcTdTP7L/VzXm7fv/aVt6hh7mCqwlWCO3dx6VjP
ZRLGIzmOI2jxXDnzSQM2zm5MwZci6Ov9DKYFOvECUCyewuWxT52EUkeJk3plkKpos8RaksiyUYb8
g6IifcD8dCemqdhjrSB31qQiJiJiDvMCPboe60iM8ZE30fQjMuC0JM4Hw20+y5r7UpNb/P5NeTsZ
8WLZebqoeqE0Ll02QdbJqHFF6rWx/iQehVls6BM86H5048wz393lXcHRoSMgELNnaTG90lCWhrSN
FCQ1rgHH5A1HinljRX97QCDsGE0LDQBwO2wnXz8shM7gHmmm1CM6i6f081iayEW+pSpC2bHc6qhH
MpF9f/8Wzv/o4p29uujinVFuQcWItoczOMB8sCmG2SNMRSvCMcQto02V11/fv+SViR1PIc8q4xl+
/5LVgZRQ1Tur45JEbhMX4vkm6fQZPd2Ibj9x9e9f7orhTKPqzzpiQQaharLYzo5uHfaVmqZeP6WE
MNo7ZC0r4uAAPJZbTKtrm3yGcdy3ow1o+ta579q7/f3qiymwtYpkou4IJd3o10WE/L8j0hClSICL
I0mtv+eJf6JpHv7+6BYBN4tv/+vueffxdbjN63yc/9pvn7bv/sL/T4k53PD/PTHnbvwjS/+oXkXm
8B/8HZnDluxf+IRtfP1smXjyGPx/J+a4+r+AYeOrpknCHHgxk/6TmKM7/zJ5OKl+QHzAIunwRP2T
mOP+C8oiBRhbEPkH/ZuD07+TmPN65NAc4l+jbk3jkaoEK/eyMCHIq86rQe4dOyS4kglnp1SG8hL5
hkaJPtDp8EubDl1OyoJtGsdfX2ryE+Ss6M/9ThwvOadG1Yy7mKhMFLBp9xHrOIpcqwhPTywHxXFs
+mhtt6H8pCAjOmb+R59jDEyr0NrHivFJNWqUIqbbV6vS9H0vcCn9GInQTpc/5dKC8a8Lr0r94EPn
tic1sVW8ZUl5dMue1pYerEmotokgSRRvshLzFJl+uNP7DGVDQGhxNIm1mxXhzxKODy2hXHwKxgFC
nD8hAKtD9CtkG/w2GP55WH7fOCxMk5d7TAkdoAv8cJJhljUmNLZG1BlFtie884sydtO9NX6sBl39
EM9ycldtMXvN+hc/aOv7Di8IZ0bNfDLx1OghIjFRmPjTonr1/gt7vbL987qAD8+49isFPbU3+15v
kmwfqPhTEb8ABCkh51tlRxh1kt1YehbQ+sv1uBhsMR0rxdvzg0CQ5WeOIfHDOB2i4DLxggnaQVV/
tVId9a3SmM9+RrBc3W6m8Q+taZ2zkNERf2kHQXevK4GFEpXc0p4Qzn/zZrh0qw2sD5AiqEa8bZmG
QT0KRJSdXunbtndsfMm+sxNZgJN1CvMbe63FisHdYKvM6cKAbG0ZNm351yuxUdCy1HPGaSh81F0M
Q0Ig3X2DzWrX2U2waYw5Fd1R050wSc8m5W1fjdWt7c3b0UlYl5h5pQCt6IcsZwBM2aVEYKR5A/F6
fR1Yz4EB2dN0P5jdKPdB9Gg3YXhXgJBZkadRelrWnaxw+OkXVfhsy+7PdDTKv97/NN5MS1DOAbFx
IKMsywy5uDlScUc/CJqR1hDEv8TWPyF9pU3QaUwiw0oBAeS9f0Vt+TSQIgTvHJyYy/EMQojx+vPQ
zCjT1BxLahQqULdylLTVc1Ez7yUOpjdT/Vw0LcGiGrlLFPRbrF0JMeF+Fe67MS3OXTaipfOjG+Nk
AUhgcuZ1afSwbGoFVEeWVQTRwG4cenvwOL9Whyk1Bgrw9Z8umfV3kyjQuJSwmfD9GqTCZupa1g0a
oC7/bPuY2GZF9TTcUTft792Mk1moVIQn4rC5z3Q8iiSKI/MplI9VKU9To2r792/r660fr16jGwa0
n9MMzG1Ws9d3VURK78jazZFIqzEWq3JA+Em+KUL/XF/rBV2/MJcYGaKAO/rvXptFdT6MUnF3GEfz
J/5bBwvLWh7Aik32kVWhXqvD7wpMiE3fkpSMxtY0av9Ek/XGRPL2Hc9CHsokNLWoYCwpUrnUCGBw
+mRPCoe2HufDWj4IQWJQN2EwUOWGyCp5oDDv3BrC1y4NuUo41NHmzMTFYk6qExDZBiMUMed/pmQ0
9yXmhBmztQlBUU4k/gLo1e/r0TCJwR5gV4qqRbRPuFognPiFjNZkKzWsS3wweGuITdFXuZLeOFK9
eZ2ccdh0aEgKqMRxu15/MCXQDsw4bYwVvUjwBJPMjIVlbao52dvWVByk3lV4Um5cdsEAYiwQZaDT
NWdeoWVGQeT1dQ0FAKSLT2k/e6jKvjA+Vf3QbYWUj8rUWyuJjTLHhXhGbMrghBlwmmbYnYcFBp5I
CO/AnPJs6zrwma2qztepGX2J1OHWjmGea34dmOYXyhqpU2GbVyMao4uRWwpm3jIboazVMrzP7LzY
dRYHiUy1Az6fvDvzLuVR0a27YsAgP9Jy2dRmFXvVVKFRbcuX9x+lN6sVr4i1kWDHOeIRoMdidsTh
TOrOOAb7wjVOmayfOkWZ0M92zbkNq3UGw0SpLJ9ejZZ9DNqBNO/kRp1nwae73BWDXfHMXUHbREXr
9cdn9jXJ3nkU4tfAfTnlMjuRJJT+/eXyLVRbgLqXH7aT3+xsU+tXudH2nvRN7OGJVm9jK+23ZR93
DwT0DDCe3XQ/AKBaN43jeIY13rEDqz8A8zzIVHPPRhFj8ZZVuavt5tj5Ch41MSY7Jy+CR9N3lQfS
BoodwdnsnOafXf5Cl1V+YK7GDjr/yuVnHANvnjuvjBTalxYQPap78+7y9T1JCB+hllAFMPRSfU+N
73OKe/QjHcyDPU3xS+w0zQEvi1iFssEd6TrhGqojATxqHPZro/r0/kCZ5/PXIxexxfxiVA42YN0W
52D4OKVtNZXt+cjtCPypqw8JXIZNFcbdoXH0/iEMrGIT+4Zx5wb1rS3tmz0mvBWqNaw3bBt4IUts
ZET/Pbdiy/KsqLi3yECAxxxrqPnzXVeW9XliMkuc7qutBPbOkvWfZlqF967UtuB3wt1IUMEJtfgH
RdHHFyXMb/TQF8KweQzPXVlB8QshD3iYxRgmcUv388Bwaa45wdlosXomiNLWYdhhLoUmVSba4bLh
6uVBNcYaw2aMbbfHrYhP+5CNmv9UFWCYE5zaMG3C3n8YRReeRtmfcMLeUtAsep6XV4xgFJoOD4ul
s6y9HmFmL4ZEytj1bBD+QxNSsKNOuBJ9Zh+MJEi5i7a7g7Yu8U2FX8igljfOKddumg4kUGVlo1QP
iP71SyD2aSqbAaRSmVt3unSGQ6TKk0Pw59mvf0yKK+8sfTbgk24G35xI0TxPBdIl+T21x/pcu5Nz
0Hxhnwm7ILIZXy01IB0fUlp9VKRbfJV1+vz+g8Bi9vZRYJkjkxZHu4VAY3HjfLUxCz03fc/0cV5b
vZt/46R/Gvuy+8t0p50Qqf8HZ1pcJ0O7dnGM44nWyicD8Z9hpulXZOz61pgpAIGVDHc+UuE7kpj7
v78oGBj2VtB+CdvZojOW/jlVKRLHI84nKon37pD5z5MEP50mWXRMmoLwR00bN7z18mSlQAQNtWce
86GdGw3SGCyvHRM3otWinrIHo7XwGORp54UW3AZgqYSPGql7rDlob/oh06l/Q8V2AgxxY3AHKPBb
Ouhe0obRpjUy9UDO9S4gHHxjRS1ufGg2R39QSYETfvxAKsrWrE1jE0ew7gPxMDX9BzcCGiHqORC9
w/9WE7qtFwr+Laczz1WoYyRAQJFA8Yg1rOBJMkR4Bgp8DWHbE5SdjgfXCOEnT9aTgFJ8mcolD77e
TTsDFj0+AL5o6RAcbINKgcgcFcl8d45j6dxxUMZa5hZrfbTyHQHc+LqHYj8w023SsYe3FpJ310aG
jhestx+mSdoP0YSFB2hwumnADxzYaDqkTmZYPhV551Lxu6/j9fuj68o0S3vApDREFYiAhMW2Wp1a
UXVq7niJUe0mPZUPhmzvqqlmt1DAkGnbNFyrarf1lUy7sc2cd0mLKZ7NPNsBqscWi8+iS9AROm3m
o+F4Jnkr90AStHUB38CrE/NGRfxyzFteikMP2zXEYW9lQEhzpnrssX0j3y3b7z6loV0SJ9GhEG2N
8WjMvrVT/L2lt/zdasngLJSDpaX9saKJQ8x8oHlxHvQ7nCoeJiP/hHDOP+GWfyG23ThG5CWAS5nA
B5YlxsemPAVlrO8u29KgLUfaLYTbZqVunaDRfB6UvP0YIzEJYtGeaz9pz1iE5I5uSrN2tZlj0Dnp
p97cOqlefLXLvDq4cBC2EG0UryOvfKd3RH3qA0kCoVbTZMEt7/kTaBRj9vcrhfKnOdTDYeBZQ9yp
egnJTx/bHGsakyDRLnGef0X9MXqYVor1kKUa7qTCXo8u6fQgMX6oOZ739wfbvIdYfgqo50hmouxI
rXw5/WIX1ZjJbE7+QjlLARRDV8nLSPRhTqtKtsqEv/b9a86T45trwmSnSQS0k6mFv//t7Gbn4Bv0
UbG8seite7/QjyOiey9PcyI7KAHd2FteudzcloWmRsUBadJi26ILIAMy7Byv1ht17eJpWbGzdEgb
Te1Vq9/yR1y7nEYPcZak8gCZ+ut3R2VeA0wXOx5aIvnQC7bwVKfEaWR30s7blPdv5pUPkMliTkan
dMy+Y345v93M2q9KHc+/4wmz3qqli67CzJxNRhLaWokf+rK5UbS4xOMtPj56WDM0lD4imu/F/XQi
1ehZwlzPKQvzZMe07v0+pMUEJ4jY6h1U4Ucr9jdGLfRDkVqmF3UAFKZ5dbmsM0kJVdmXvYG6dSBv
YGpVgwRSmO6pb3/ozRK3vxNg45+/KN30Awf++BCW3T3Tw09VC62PfeIUGx74jTIJ/6ToeEsTY3jM
IVtuxFSFN6oN17aexKvOyEH+z95usbUr3URUbpP7Xq8AONQd3930NktJmNLJGyJAZVEvkqMShvI4
tOZnO+vH7/Y0GofRKU/19Kw7RflEdfoRUpqCjCy6FVz/tpZEhR9XDvBKTnEAvhdPVdv2flChlPXa
QDUOWZV8saqC8G42FuUUdJtBYT5JKiyjgSrCHVle7XEc43VQZNNptNLpGCa4jq1Oex5Sv1wXZh8c
ENQ4RKD42T6u0oOZ7FkSay0PDu8P4ktBdDGmLCRcuo6uH7HGMoPcCA1EBl1oQhIfjSfO+NEqbL6G
pWae0sJ5cQq3OubZWIHI9tntt5G1LaWe33ftLs9DPvK83Kd1uVYL826cUnksKTdM2L0waD5ag4kt
P2Zuy+R0Tibd+Nxmt+7/InTlspfGmnDZ/+suJcbFc2/WJUiPDBt7oZTVvneNZl1z0t3KqjF3PR7K
mM1IF+raETxBvVV6zNZdk3T7xAEONZV5cx/U4sbscJncFjfW5cTGgQkDGv2mxfQgB0tkSeRbHvv6
9s4pFbrcDeWfpMS9mYfSYu7FSbOaRj0TmKe6rVElpOXgVgnLxnqIMWrifW2Lz7nyVHeZu54PrB5s
cfKWqlgn8atNV2UmW4IyUPmFpmbfcypP9wpn+pUsC9fD/sXzGQ3uXoaxsc5NVjc/VPu9QV3SDFPx
MPR5jJ02ZMvRVacSUw3BfXryDa/YXZMlzQ3F7pWKh82hB8alTegpu49FscgkR4JVgZmpR6h4SIF6
PUfSlN8aLToNqVEfIJ/F1I7KtVI5DWirqnliR3Bjs7WQg8xDZp5TEGTMwwY3y2LIOG3X9p2ILM8h
4bcWeXpXoaG9m3ICZAY7rlbsFHYc3zSPip08QtEw73JwcNtW6vv3n8CLi+H1QOG1IIABBE2h7I2W
yM2LMMBQa2FWBEIRY9v9pFp9sQsqMlEjxEe7DJ/fMVMpmDD1bVzQOvu0a35QczCsTG5sWebnCnBE
IS1nj+rYPxZKM3n4ZT/VmhU9uCbk91Ha+xSUCrVAeziPrRzPpNSTqJJX+jrxgxBGi52dlUbm57Dl
C7U++B5hNDxM+raMYuNTYpHY89VuSXuyy+GoTdWxofZ7RNL6taTQrKq+uyupnBzpen0aQ728d2GJ
bADiVCfWi3prELGKE6ojr41KEDuUL+GkfxYiVAEH9LGnuEl+cuEiUeTpD8JU+jsCSLo9GvDSQrsD
gNFJnPLOzwu5Goio3Qktq9d6OHzHRQIeBtDiaRqIdDArVrRo9Ek0AoF/9uG4raWCY7iw+8ewEuvL
wU/J+2eH0/6+9k15V6WhWMWxgNubCTJPEpiBQ/OCtmd6bBu7uEficO/4qfvMki+8OPQDL2tv4rjf
HnEZEPSOOIXMyQTL9aSgWEqXobNwxUcGmnaekYGk5JWKwvLRFmrxiYz6lWh862cKhcJW2luaxDel
5Nlih6CFxYxkBKIEXm9tkswUfx+ynZQDQVD/qYN72BeAMDn6mOlGrdXo1Gc3yjjmmx0V5XWNxhmN
O0PnCVus9YYCTCz1OX/VjTDXqS5hV3auuW/9FoZ87d6JGKBdyObW68wOlqOvfRFDRe0hypSNmanD
Me41aIaXP16+hK3+w+YwfYDJKIhh8kP4LX12sENc6Jq6iZP0C5IW2Dc6xK86dQAY+7WCm914DBK7
h6U4qGAlwm4EGPZkBhyVM/HJzCPt7vKljCtxmDgcT+3Ye5NRF5umay3qt9k3otsAhrat15OQ+sDx
ptvUZQP6Zz7iWc5kPtGStNeXYxXat5fYjIettIzwDwnQYJx0ccOs/KYtiSZhPnMQPEMZDwPxYt5T
9BLGGPVuj7JFvBqFEkMMVI1H0r+hrB0aNf2rK/LwgzME/p7bX80EQ3s9METuCxXiWd6k2KMs99bJ
5O2MzCtjLqO1gxqQ6XkeG7/tpmEstfFgUOJMNbKxAnqjIJWCPiewIZfpDsnFuHEBH8qmg56VWdXP
0WA0JuPD+9PxIhiElyBoknL21+bVmwVqMfatVIvjqGCFssZq3EbxAH2P0HHWXtUrhP0hL5UXU51e
LjNiXzXFfWY1X3zwZc9jW3bPJaJkWNg/OkPx1CyVXuLawT4qxATas9X2emWru6ovgnWVNup5YLgh
7ky0/WWQlAqHpFyo/iGTlvuArtO8UeR4c6dnjQuFUkR3mC7Qqy2eMtDKDQEMjekZMgT9UD6qURZ+
7bXoz0Qbv0DC+SbhDa5LO3yMqqw7ZjKf1iXgvvdv9MUl+Pu6N78Oh/4lJkKVzfPS+TSZog7sPjS8
SgdgiK57IBqkT7b5TMBpFJsMasWWOw707iGDYHbuO3+tu2rzELT2z+mIwibc92XQnwdbPegJc2LN
0ReyZfyiWyFQ2rw8DeyUbhzDLsesxQvnJEIzl6lqrqAuhmoEjpDUDnjGjosPMdWD/JyjRWLfPMSU
8oQNoAo4b5FJh3ThqoXZMYqn3HXWk65Yq8qMnO1QdPm9ryRspC9/sqz7boyeOPZBapbgM/gEuw9p
pCRb/7IhwepMJ3pIDyE9HHr3TXyaaiigFYBd5A3QYqq4+qJNRf+X9J81K6w+FD2EELbuYIZ6YT0k
RpjAxU/b3dw+fAkH90NjgjjxfXiOUkY2xcdUYp43w6OhDh+1eYMWDrXXMGMT+hnVp2oS2VaBt5kH
Y/dHU5X2RsZNcrLt70UYl0enGYFRjwGEEA1LsBQFXMA01z/R9wFNp47xl37iMuQ9xUnTnSadMpI7
dd8m33oBftvseDtihXkh2yQmdU0O2ZonpvhkFBwvkwYSS1fZu0rN/7gxGudD2uJD5Qxv6pbBKcgx
l0LkSYuZGawSurdRKnslSsS9acftmvV2AoRUnCujkci2cnfdNVHzBK83OgFP+yY5eYIcc537QMmP
KMPB8EbhLgnd/H6oG7yD6fAljMMApix8yagvyhewpifLnhLyVPly+VMNMYywyPo0VoiF3n9zbw7R
PGpz8s3ca+DZRwT9enItoqhTRiKgiAQy4CwVxcYvW0FQUdzfZZXt7BKrNs55WDnrUq3CIyHC1gOi
XQS5PUDRYlBg9qbx/GjVLy5mvl1rQze68SqX+575Vc6aPuycvFSWqdevMtNcxYmHRvMIaI+gfxFT
5gfAWxjsQA6LvD2ngVKtcxnURzr132vdvqm4n+/EchjMyc8UV9iBmOriNURGRoEscsCmy6DdDuqg
bYNJEj6oZtHJKAN9q09BtItEE5xgSEXeICLVMyc3/hTDerLbwb+xZr8dmHOJEKUKN4Yu1/KADgJT
DjpnMg7oWQo8iZJ+EojD5TjOYXhvQLrYDYGhrYYR8vn7n8lyI8j6oHKCpbCB9xEx8WKtSDKgnwNU
K6+Vfxd8UiJA4IHfC1/WH0aavJZd3LIuXRmunM3oRLP8UpTgf68HglE3ej6No+rZAwwrIMg/lF5X
Xgoj/Myws54iPCdPTW5sGqv+1qluCcGW2+Krg2dGRnrXK+lH4ef9QxRUT4o55jeKJst9KncFkQVy
FCK2ZgfS4q4IJyftgzvnJeXQP2SlYzy3nSDzYuyRmrV6cigH0ezf/yje9Ovmq7LN4ZJUHOc+weu7
QnBpz5UizQuUpNoh9dDutJIIwSLBeJKNE0d4tTIOhW8cW/FYFJm4p1iX3ml9+lHJYOgh9BteHBGP
ax2P+B2Et4qSRLCmcpCeJU3l05DX8a0oqjflscseAxcL0ydEyTdm6q5Pk3LqBs2rwSjJUs8+pVI6
e4UuzDpu7e9JqVKgE803NxhgrodGS0jrBFy/rsNDPSib1HSegmj8aatD8qEZgEL0dkLMt01dJSh1
9TA0yt/fNfbn92+6WNaU5xfPzGmQs0IWiL3UjAjFpxdk0TIYGqtcqdlQQPwzRuDGjlVt1Uz8qOiR
ndAlAoYsrPwTgQrtXeeAuh1QnU6JTqjOoNGW41iT+ta+EaLdOhGmKCJqYGcKcYKrOd2LvqbQYd3r
lI4hT8ZwuSrgf9n0udcSaItNBFmzRXZFdTDa8KXaBX32NE7UtyqjLO6mQUpWK6079laUfKgi8VVk
6QA59S/VJqwiTaZe7PxJP+RFle0pXGtP79+sN4U4mzMFojALd9m8hV66ogKg0k2l1lgClE7ZDEVY
bc2+CcGBhVBJHWs6yS4w15zMx32nmt1ZbQ9jbsnnunAJjyAZouz1xxsvan4sXs3ovCi4TCAEICVS
6lw+Nk4I/j0dRk9Ry5fAHzX2kC0FARZczhF5tBvcsd26Mv02sjNbdZYfQa8T+mOqfb/xUt4scHOc
KhtDgYoMwfLlCf/tjNOP+T/3J7A6TMAlTD1rgJU71nm4JYgP+loYPvRGtaY08DBZo3lj4nqzlvAC
xCw2QidGh3PZkAEMEjepA9t+HHEgm93knEGl39c+TYMEDqXnx0DeZ1hkmQ7ujW7QJeny9ScBJwt+
DPI0ZIPWcnhMjT9mCRFrHqpQ/55wZ22lkYe9SpABwbtX2XxkbXXMwoCok5aOfNPWG6HQ61cgtK0m
YYT7RCZ/uZ2AO9kZ7UEkzvDEbWJHGEybpO+BFEoqGiudqsnWog660SqYc3bcq8gAjMeRre+OlsJs
VJ3N7N2oPk14fIMvWHuqY1xAmZ63ZC4TaVCW07ppyXy3m6nYdGzmtnpo1nM6u31j74Mf982iQjWU
XhISNZS56MIWp4rAVimUZ67mwSgznwaTUPbMsbVHva5db4oR+oAa7T5oAsG9W5tnQQTNS1PW4674
aBMJv2U7kn+KRx2yod71m3r+NnIV1ODGuA+yEW1mDzcssQuivHv/U6RpezvK8A2F+VMdxNVDOETt
KSKCac0RzFlVqGT3id6UD5hUk42e9wM9ffNnDxrryZKUyRSztCDyIlkIo7bdprQHPnR5+FxkmbbG
i+Wuyen4Yc68uEBWcqPateFJQlC2FhvnQqtXrrYilCZZG4KBoMNdIQJ500Kz3VWiPfY1inRhNF5s
99+NqPpRpCqM4CzOiR2oP1Ourc4dIPNcr3/mk/8ncN2fQQJ7P8u9sDlNrjqu2sJVty5Rn2AEzEes
f8Veq7VdS4UyMLp1PGPh2NbXm0zTtrVrP4xTAJwu2tlVSdwKOu5V0464xnz44Szz2hllxN6y4KBi
kYx23TQTvxJCf+w9upBtOU4rSwBPaIvnpJWf/YKokqbRwi35slNoP8d20KzT7pNoDW8YoGdVL3oG
gx0Z3SoSZrLqsw4tndGTRmrq8ECIJU0wt626KKSaOVnTDjvhNnASkIgkuph19teALGY7GX+hnvwI
ixZYyQyaEFq1yXtBfSE2oSwq8GeD0Ei2VoBYbHROll4FmwBmJog8Fa1qCzw0KU0cgdvKye673qw8
0yJ+u5B3/Lw56aEGfs2fSIcwobv+1INmVsao/03TWe3IriRR9IssmeHVVNDM8GI1HTNk2k7D18+q
K83LlWYunOouOzNix469Ik1/I9KWPFSlkWuvTd9oWoBbuFDJ6yQX2dGnkz3hjy207lPoy3B0lj9z
yWtstL6Tjt3+BS+FWLeF0d5s4O7NNGOmudSaZFr9xwVjid1jvqi6CKdPAmJUHHNfnmroBsNaHA1J
Fu5eLd/5uv7LxHZSmor1QMuwBNsiNoz+jtLj2xIAq8bCjO1e6vHaLW+TDLRoJ93c66qFm0p8cBiG
BTlzp3qEEbzpMvY1hieZTjKub48T5pYrux5amJf+dakHe5TJbD4aVCqGryzQUFkRFRNJoLXSAD5d
nlgMLGyOf4yrTbavshKPlHMkxX8aHvWI9DojRA8nc3nJDLIquzdrDvgVsOcDPp2OZ0BvQxWkseaJ
NPTttq/Fm1uY0JxY8wFt0ZHY2rAjRzz6iMAJgG4gTdjJ4BG0LCmDbYsNpwo5chscmedyqKt4MQmw
bQRjSzkMXAZsZLTDZB3c3o3XaX3SLSUQpaxnqQ7zaJTX0i5fq8ILQdIh1eQAYVRgQOy1uxQDyAMm
ChtxlsTWotaPlWf/q1rXSs2WBOaW0H6+V7uL2gytkey8LXOvkSCgDOwebEdv4XmisYLmQ/J9nc2U
D05M78Omrt/d6QUTyG6fosXbAZhUhLwhSjl1TdZryYqPxr8VmNlVTcr6ZRERgMvALaYRozObGonb
hX7tDbp16AtjiHLfD71gT4ZgeZt1fw4tXqp4L5mk2dYP+sWezGv+2d1jHIOss25368IVZQz2a0Cb
TucKw3U1tRAP1qD4poLtypoZRTNZkRG60cplJf8qnfkHk1VSTIN4CloZN/Jk9CuAltJ4XFH5k2bY
UbHX84D+Gdk6z9vuMQVmVasz+MbIa2h6k5TvFqpL0y+vhXbWS5fYeYk90WuTPFjLGGM8NBsoU6I2
m1unGSMQRTeAliacFuar5wATQBciIdj7LkrnZpda8t+/bXISxYsuP/NgD+LaYwbULSaiqvrTRsmp
P7/2lz+5Wv0Ih/t304oldDMyJ2eDpfNGa6HcIKR3QR1OWQmGCadlR6TwZAbNwaySJm+8w4K7OBqE
uPUUTJlVz3C2qLdmgyg/WNPG8yOujZYAZobPcWEP967J1pmzgj/tJVysy5X732ebmvLLb/af//6H
7vbwgAb1uvq8bi2T1GRUwaFyiz9PWY/zND3oxvA1F+5h8ox0l/JYsogSeRsvTF+UP1ZuRf99NDLq
ma3wqwt1XoTEWzuAr+s/bZ0I8m8OElE8Mf28JOYnwJFmDt5hjYcyhwMioRDOmXoXWfY47WZBAaOe
vAKwlc84rCZcJl13L0/zrIqaWv6w18E8QHteprt9ZJpIcA+5mZ48MguJVE2egFO5v0M+pri+eYjM
QYWtJ9k89bMq6XvnVai6hsNUMbRtl1te5y87ANDjWOWj3zVwnPYSwgk5kMbeHnNFLlJ2oWCMTKra
ubn1L0xQIx5zFuAgSZtRgL/ayrolrDtzOnWmOOuT9e3520KA6fCm6y2axgZXhsT3ym8HPk7X4xJf
CXZwyIwuxrfa8c7sbbc3lebHC0YrBqrua0sKWTSa/ZcWdG3i7/YZ0Po7z/vD6o2hoaEeMgBcvTVC
Dyf5nq0Zv30qym6M/U68sZSIEYJgAysn6LJV77Y5fk+rxTqB073nAcsX/VJPofJLh3F484nk/tgS
h53IRvxuYjtabmXEs9xe7Gz0I0eAOR/fM9+do9mj4ssWTuphe9Ir0LJcj7+u0f8MWn1XdsGT0xJu
39YAN6btY692Qcxn3VKtyset317MZiCm2wXYkmn3RRWUcaHbKl0zKU+6IkvADX7tonpdt/wrGHLS
wO1bY2EQas3Vnk5S/VquRuu2JeOULXfY299Xuzf5rWSxciZmflvOnvNFTgy0nEEYX5LToGxblX7t
6tUrgS8Or3DYmu1Ph1s44iN+mXV+T/J0Yk4dsQYFKfcmJxKwa+B690S1Hu1+5vYeJGvwff22rybO
1VZrokDpSdnvNgsuHmlR/RYZGdcqMDnoJdsz4VtukrGGfcC3eKR+yAG7bF5kDDt//zK+mMVsMCnO
+c9sHlSlfbwSXMoxg0wrLJvpTb153rhHwdDHZSnepNPliVcq6BN93PstX1qhwSHUbJj0LmSPZTXJ
rSpgbSxAwcd9tciBAqNuNy+lY0/wZDQ+JNy+kBmdGzJZxwu0/mwwXli0za83pS0hw8JQwqZzSCQV
Gnp5me0NGk0T591Y8efySstiwvga9ToH4bpoZtoULriObn8IYHeQ8SVcbpnAJgGB95E/5rrdhhSY
GwOq50J43//9iGM775x5xinY84ZxUcMm33i/XY7k4YJh6bZSD5lOjLwSm7FzZTqPk9SWc9t6JwMH
YqJWE9CNOEnf+tMLLErssJz4SYO4a0BcaRMrKLuMzJbSJRuuKuU3t720vxkf/trb9jJgZYnWFelk
PVL+3fmq7gDu8LFyFzfD0HzOgwkGcr8AAqhHg3H5kY76wP3+s9HxwEr6xONop/1kfqiWp89c+LCO
hAu8qC7aixZMnUe2fUA9PLrkgGxDcJQD08xuLU6WWL8HLNX7SCY9LLAk8zmVPKWRc8XUc70gg7TO
pQ7Y2Vpo3Xt/ag/7JWJCiSCl9XXPTdalc74N530gztXnOJa2eL4UXQTzP2BcflcO/AutU/xlm0if
L28F04U9w/cmPVRiKOqS2z7cqvpj/VVG5p05q6sRloAuvWvPH8lhqwdBnVhVCTdcUum/Hu65CFkN
s/bW3lpm/zS7bn8/IuYGZf7U+QqAjPltDOLX9Wbu5bK+9gJMqSU8F8Y1vKdD+dHaUxFaov3KNaF4
oZRKxcPOalhcsgoYe/l6GL3taTpuA3+/d8qBwoEJYJD9a3LoEmZGAAZlwovLLyaa9UvO/bzesa+p
QoPdQwqT+n025BRp7NYlPVg6eAHFrb6DA6tsL7IB4aVa609s1VLomex5Gx6gAs8joNF3hk/JZGav
7D5sF/e4tEuQLi1mkLblqdVqAkCQX+Jy0XkDwMQ1voxQSO5nk3hfzcIdTjvyaQeaFmbVZYLVnj1A
E0Uf/HMGmBeaKr5Lm5y7lsjMlJLo4AY0yeAVcV+WzxZ2W2vJQQhtC91aF9xIyaKeHLxPYd8Xbnva
VibvcztUEfy2ZCxhEXlq+ACAOfIS9+B3qQPLz7FrPhfhvoz16kYLrMhQlP2fEOWfWqrQh0EVLTbP
mZmNz1r+0cuNfP96O3jO/FIJXPHcTr02e0lnSJBktfncO/O7ZhYHitMMdNV/Uco/wvEJg3G1r8IX
f16ezaka2ntz0D+bAKTIsjihxmECCIPDSK/XR6l95IHNUnmjvTK/HQAE1cAvfDkHdI+vucNzUjkc
gdnc8D05h2BZIreU61PFgy4ahHs2muykaGYohlMZElb7XiwKDPnojhHexyvHNT8tbJbhMHsouMj2
gKMmsCXDaIWgL64nfXoAcvezV03ad6A5vKCjWRGaok/kN6UrqC4AIzm4RXMCGvOKTpRmWvVGdjLI
En/9Hdl4yoaNRP9NPNRQO5yMfbQ8MfQxT4GsfREjTtZ+CRa3Mv+0oH12hvpH6jUv3bgww62wSqnD
zstS59NzpwgVVKbOw6z5nz4dYdVkv5aEy8n7FQcAC0OkQRgA051QYou1bH7JZvu4aUBxPABIli++
yl37188Oo7OpE6kjbMimwSO7jjGFOHuOTppX06GzKguDQH6V5UGQ+r5Vh+6SUYGs9tELZBuW3EWd
0MAb9uq30zW8PQKHXe5sXigiSxV2VAxVdhqW4E0r5OOqBU9LJokPqM6aJy/YU//FX0DwYpQkMnrF
Kkd0/V3udQ9INkCv1fOu8rveHf7NtGGHIUMbEMZdMJkP+7K/1IN2xeVbJYOjviyu4HCt24fMN9+c
gFULMVCIXFpKXi4Nkh4EbQiF2FwfRdnWUED4CstMkHAtNhirc4Fx17ueZCK3XHBSW9A1RqcD9TNw
xJq5Cb3H+ySUCmRq09/qIr8W8CeTDss5UGMZmhot2cLTNTZjkXrryJdoyasxYJ40Y4vDmx6EbeDz
Woz9hyiZyluzYsdH8Q04AEaWbdyTyobFYQj/JUtdAX9maVt+bRA9YaSllNZbuLgekEuTqkiZPYck
SJAO72GoMrruvB0eiUY1oJPpY6R8clZdz2hOWctTs0ncaj7/fDDlWbK7n2gCOk2D9lMgL0RdDjKt
ySjTKk07blfNxOIMCmOfNON+yqyLfCfHO7HUZjLp5tFpTfLalaUSxtSP88zmcDs9Tjkr1DOOnGs4
00QN3tKLvJewYGNnBJjkEqDfD+OHrVkqXByLJh2Gnt3el3bB2iP7m7H0Nf9Yudmz2ck7rQ9iu1NB
IvxijWVJc1vJFT5f274V7gzwsGNtsBu5BsjMBYa3Vx8tbKG5h26kGpMKIVPpZGrj7R6Y0bI1J/5L
V17TMw7b+AGUno+nTK2RMAEQBvvLpoPCGulqKp3dWV7wK0a4Y1TMLOHWornXVoDBo8sFpx2tAtdP
pf1sZQkLx5+hE+bFkRX56uy13a1JxnI+WNe6Di/WF/d0RfxKVs7eYqu5EKZb6pJQVn55nHyNo6j1
AJu5nYjY8mcppPxe+fq90VjDEqIyj6H+1Drmndnbp4XPE9b2lhKM8K/0Kbh8QMgM/NW9MpwdfjVh
7WYLOeE/v7qUd7uzdyErzHjvCl4H3SQvYPnKXG5I6fvdkf2pMxsG7k3NnulIkG7o69WU7sNZTZSG
o0ZPAoClhwq1zX0PTBQP8oLxeizBvvCyHOxezegOXMBjwAU8aVxXQasfRrGfkUfgSAuYVNsELKiz
lqOwzAavg/Unt/YDQIkPole7fGjSkGrT35MdImODPdLJMUL7/tXiNd6ttudsLuGyPyICrolFIPOA
eIee6jcHdTH2ASIjRKVu2K/0QZ7lEqHJZTtLHOscFmVvUMdpkBJBADmJsCFqlbVOuxD3wtGPea9i
LXduPGWup61Awkaa4VJx6PtKp2DDzf7Ofco2ndu9DfJb1+CZ5s3gLvcv1/syXwdGO16tlvPk+MuN
OMwdOtm44d7YAufG9ASij6AJaafgXVfN1bCWX7vg+WIn805tsHz8+mF2hMaYTN6ijDzt/914UoJx
daF91fUN+c09446uxoq904ZwI9Y5P7cL52oKKljhM+7kaisPTLuZN2O+FJvhhmuT34C9VZFePJHz
uMFeQ+/Yp/PYuBuM0eJrleUSFUqB+CjYoJncb4My/obNxE9D3tGc4CFa87TYDQqRSRwpFW6k1laR
WzXPm6zmUG+Na7fV7agemlSNMM13JW63YcFq5sq/3lEilE3npXwTJ79wfkdgyJxkV/gynWjTnqZJ
qcOWFbfbuvzbLZSAweOqEduzUVyEoAqgr7V8Mfe8rh3rKC6/91awmyFX/cpH5JqK3Lxu56kO59n7
hwehjfxtB6soLD2cOR9KSwP/65PsVlOeoxyIU9GqD7u15nQorfPUFsQRVHGlvzUgAWI2/ptECGO5
6jLned2pcgNrLBNwSUiiw1kbzIJCrnXPYjJejAKNtJ6qZxOxrzXWOa5k81xvHarXmjgsHoCTsHh4
P7OVbDg0TNhMgfNNzslNtR+UXl6rvnno7IeqIeZkZ/c/F+WXyPFbmj2szTkvvaixt6sVO1ncMnvz
hXOqHrNufTOqgkGYcb/plPbC067tbQahYrLBab8MV1O1d7EQ3m/h8PBMHdt/hv/UlSNzjDat6xzj
jTGFJa6eyL6AbqvioR7CUULaW9rupQp0pJrO/Mn7DoZnX/QxEXp/DB1qTjUmR+7DJpeTWXKg9aV7
LLP5arHgxrAiE/p4xEfh3/v070crOwQ+i8MY+l5tsfMA++NrTivUbM+rbvDdlS6190BFMVl2tPbv
dIuc+Fr+A2Hvxs0kdWxh3VJqJr3ffygTYoW7g1TvgI86a8aEWQKwVNt2gj72YJCgFIjYA7gF/qp8
BTkLB2tb0zwobkCtG6EU271Ys0gfGSoTYcAAQUsIvpyocoiv7dYaepezUMRQfEtrvXbxbLFSOqVd
a9ErC5TMTte/td5nQS9AqV068SR1465QXKumd1R9lVgtioIYztmIxEzbD3BdNA+7r0/RWkOir/pX
aNOx6Rol9JefYL4V0xYvOKYRzKsXerKP4L+hhPLO6CKnrsW9jWuSL3i/LrzWxSGuqAlvMRjzKjiy
j+pFv/BTWUqtiHjtn3Q5Hqv535R5+rFnAXXlXbBfXDXHQebQ1LQcF2ZiS8GcsG4YPjV4utkA4ymF
u5Xn60dnb2+WBoRjNu1zd+mECHt5EuJPVyAwqdRPZbdGVSOTYXNARrOby5wYuHG+LzQ6VqK68muo
ydIgY9teOOh95URdkMWal3+V6/+bXn0rY2O80SlxefTXzxWJlYc1Zi1+5MFH0DPdw1pdgKxD9VO7
xQ1X2Pu+6ImSA7EXPvLaWiREBB8DhJs1W16W3IAEfBQmg/+J+aMY3+Yyi9kbuXI0UDSZc7amLAhl
9xG07cpJKUGbO8Gx5mBEyADn+lHn5Z05U1IT8PBtlAvVe47ksHqfAX98jV0mxuh0KvadByXzIncO
4KKCNNv5OohZuZ6uCb/P+WwW3BTCadnyPLpo2kKAlWvP+ShTWJZEVLRcmWxqnhu3nKLKNZCPp/WN
CNdEZi1eOvjS/MqGD6vWU3dnRmi31asY6do2jefCAtyy5s4L5+AL2+vcHfSkjFB2+bY3yPH+wH1g
Zs+T5ABzdj5cf96Aqo9b+cA/p/TmsSn0L3qqVDfyZG7Lm0xb32an+OnN+ojXCmGkHNJ+1eOeKqjI
jGdtBy1YzUd9UDdVuXzZGj2wh/I9tu6/LHNuGoWuIbvf2Uxn1uEpf5d028yjYgWn9F9p+0INcQuv
oxMX03yum/7Fmq6gQj8Ae/g2hbrJbfks+gsRTpvuLcO8a13vahNwzVbvhfnGaek1h0zeLZ4M8yEo
s3tSr18mOycT1VgGlC6KXT7GPOzR6rELbm7zydlflxJCLjvk2zxfCX3LknpY9USb/Rdz6553wRXL
zsOdocr33FkZygmPrd3zMAx2iKAQVpruHPB4TSHDPYrCZvqw/DJ1UKxb6tNRGpATi5pZfT3fb9Vy
3wTulsCDJbL1UlQ47ofXtY+llDe2PTJB1IebxVzvR4cvy8t32iwOVmeSRZSZDufHYqQLmPdmxmyh
r++LrsLKnc4Ma1NJvESgvrf+UlVpUxFnF21jGNpfWQV/tdQDmEv03ZpF0kY//xkc9/Yk44vs1ObT
N1T1ksyj/q3V97vWy9E3LsIMY+db1Q9gGFlu1y/3VJDDIPQXhRWf93AcCmiKfoxccGE4qhuNhAu0
achZ1R0y0jWhMdh78+xDuR7z2UuJ5dgvjUJa04fnVuuuOuzdHh2h7lXfY6lf4683osLV+lCo6c7O
zdQjR4ESvL91+/6x7xRHsMWeC0Z3i1CXrh6ojHODAL4RgGYt7v/0nCSKHEMPJYH9t1y4nFuL2L2h
rGU5ai6/S3e2UJiQQJ3Mjif+DkW1eee2P75ZvXoDr6mgLwZIGA+6e9fJJs0MMXNv9c/BRZfXHLTM
4j0opEtYQTmfrO2pt4ni3Y3+iD8PjvNGsmifCVq1wLpXOVPKeZr/jbvGXSGyT1qiqJnNLWVT8Kb0
sYb6RK9xjbMZqrb6x0VL7HPxnIGWDpb1jAU3nEkK1aEF8xSzAElPOvcIP2pjmOgXGH0nc2OsrRYR
WzyVMyXM6jhHrZtQZP0dZ1Go1eNnyXNIiJsE/6p9D+N+x/aIC8VpckLLmQYeWqiAATw0xX5MoP6p
0f7IuUA5IbGVTcc1Kz+3nvO7cm+WsfzYpmFMVSd+DVlH5SoO9DIQP71O3VWDETkTv2Xy+243H+XO
gi6d+LgAkanaKXEqhy08c0Mxrj+dvSjikfY2WgN3IFxkwcCQNS/VQFMOQTjSfMQ41e8FGsFCdsOH
ab8VDBaipc+fZeFX8XqqSncIpapn/jL9YxGtR+sZWZ6vFYqR5RcP1Y5qkLf+vVkFv1pTsZCD6m2o
7M7fMqagrSAb1cnSjBV4p6+mWA1nNqQR/mo+drvodyRUrZguRlQm55aEphdbjOFkjP+aVXx3dfZk
Kf1mKgSaesaYfXD0dKiz+wm7t96x6ly3b4E5zYlOWhJbxtk/b7sqco0x/bzRXBQk1Ni0YtFkGT92
rd1uRvlb8ngkg0QeUVR7IJ2BYgYdfnG6w31c3xzUcHtxX2ppjuliNjmHHvO9aT5xsUIONNmsMOs4
a6rsTbkMrob6TgkXKX17yzb3diizPszm+m5FkWJUDaJS35mtiZMoZYyZ882S2tG0gHnMbLb0iGWr
3pwBxhOcW2sc7ctIbkA3PzDuewza4NGDuRZ6DsSrvZiOl4Hi4nOoLEwkor02ntjpZWWTA9IvPDPs
HITFMTPXM4mcmFnwXoqd/tvp7puBwbyd/xtgo6p6ciPcxU60FMGVZfRnVTKRYmWuJZ7/QWbdEDVq
wWISuEdy1RCqAol1hGFYPX2PHRBx0rymMFd3wSUyKzehkWsr6qptzE+Za0EGpgoU7N92U09RNfmE
hJZ2i10nj4zKrkFHey2iKiKTMct3GmM6Sow+rIqq7LZXsOw8v0aI3NPOnn4aMT93Q7kk5mbczoyc
Nrv4UMOYUZFXLPaVwXnfSw6RMfXLv3bhiyvMAXJl3z+1CqHIWF/nhkOKUOqvrL+ET9oeJgS9Yhqo
UFqKmYrLnZ2znQdspiuWKi6/ubGmV7B5OFZuxFnfOJsHdVC5K2O7gH1qk8nvDvJg56fGIGCbFK32
5k6K81YyoCMQkcK4qP/lupknm2e/Mz/KEHTAwJlwXAc6l4hWyY9ZmeIq3X47Yv/j0aGNWKsgErmz
JJWVtJtzpXzILizPQDE/5htDlN1aEbfKG1Vat54QyahlRTLry58Cib0vnEN9MFE7GnvcaLZx0lgl
4wvVXqUrgcQGNehUcjt7u9oxBq1zIoevpePMqSmEMJZXMY+RG0OjTht40EZdXHtZ811UfpYYO444
1hvvqmJbeJlxwi9rdee6DDLmSXKoL2XJv+PdzY064VZ6LvNU09HsCY41kkpaC+mf4/Padv+cxWMz
zg+SsVB9uLlxVsuRmfUQIFYRjuMaM7RJ/1FVPDli0HEn5j+Du+GS0k7YDTk+7JkxnWv8m6drQoK2
SJUc87vVN+Beg1NtZNm1vzDf2VyaUrf8tToLNPs6nZqu/5SYnLpAFOm69lwDMngcNe+jnBfgjuzF
+8XSpOZEXm5ZnVt3m8J+5L1pVfPpbS0SNd6NXHfgOrcdPUqu3pYJkwcSHutCC2k5Zf/M4XRXitS1
KgJIV8kPlmmR5WgPCtU+nnRIydz/oxesNyqTlw1shV86b8owcEeGsiPdkTdTTI8nxtVzus9097qm
H1wyB0K1Kv4+SwsgL7anMm/EtehR57QBQ+nAofpQNm0doi7fw5Tfex15YBZvhoCBLTRRM+i2H+u6
fWytQUOZ2XAhuA0gGrmQFFwHT/5oH51Nu6mzS0s1Fuzv1cVxGOVZuJIzf3R/AiJVY1u6p7XzL2+O
G/VeP4dG16YDO1CUCmCKy5oWsz8GxLoRRpSRGOauoeONrPBPAQsqbXG/t/OZ6IE2zqWdJ2tJTI/D
JYS0yg1QZy+7tr5j2mcR2sZQPvTRoGX2MauIOa4z5uqoYEEVKHI1+YndYt4Td6pg1arlzs2KItFI
Ogn1wuNsItWWT0QGUMlTRdfaVfHYch97JNCkdqPOmV6YibtwVlgNcq9eYFwlQLfJ1rTPkGDKsc8S
Iu2JJKvdg8BYZOQ1P8bKCHmq5CM8IWwK1V5hNr9UjXqN/ZGLvVs4GtdGHw9mLo42pN1BEJFBQN6h
rUxJdcEPU+fe0fC8P5pePXTmRUVTVj8ZDsorx588mPjv7PHSey9fMIb3I8MaQ2puXPZ4Y7J+8iMs
mtROTiMPpeceMwyTm7MTwNFtd8XWYKZUgx6z4V2GlciqdF7qLBKW/YeLSCZabzBs9vaonFovGUS8
G8zbG2vOqaOLWzj0d+R13Nu+eCeTakfYwBgyGHbEyVMlZX5j1cE1a+IXULWuXykWlEwtm2Jv9ogB
7h5Nk3q0q0qyP3ApepLUpmYh3yhrLu8ve4tezsa5ieOV58LJo8ZRjwoAdzQOxmcl8WxYmKe9NYiH
qkl0rgLouubbHPDIDFKwQwaY+z+Foxj832VmedQqHAyq872BtSDKWuuG2fcnj4KbGt1nh433UK76
V+v1h5oU1Qgn72OVeWtsGvWDQcBKyuyjS+rSTqfWSVphiWO1e4wbVvaEa53cwIt1oCbcLT9q1u8O
xO2m1N7nkQvXZ8pBfJ15nI0pLvGznlyzfV52Hgm/NoPYKpCVe1EwV3UqIFn2iRBXMPecXKWHSlyK
zj170/SWTSge2wiynrbG2pWMKiw5EpuKlvPIa4Tkh7Pu1iELG0EoqtNm9T23G2vT2BKYImVmqmeq
C1cXYwgb5+lWqh64s38TIKBQm7M0bFW4U9duOMJS8rWSxWJDRzLT5E2wF0s4BVI/NQtzp6aN+F0U
2CpGgxeH2R3vEhYMZzPxRm6HPod5sc8Ejhg1DYtIjUC+WbYkdXhUBhFKvMDUxIVcsqODzRovIUh5
euGIDHP72Uczi1fde+DAe9Nx/N8M43bdlRsOTPVYTtOBKWl7onFibjY+Vi1KGwEGGPLG23Yq5nQC
UL7pFIM1VzhO0C0cZEM2G9uT0tuHg5p8ERdmzvi0v1r0sTnwXprR7hGjCDkjNZtii52l1WNcCKPW
fJoqHw5jQuuxxblHxJvqnYGZEdY+t6pPWMuZE9LW+zgb02nFCL3k79W+w0ju8xsx9XQrzu0+dVm4
U2IziyU9vRracHKd+oZd93OLbeK6MZYgrE114ryqQ69v9BQ3JnWVHtt5kyBEp7wM5yLz8VA603ht
syrt+CphnaEMXRoGBMnp27XVnzEgNTtdWreWOpi8N6wL9gwWCQV8M8rOp6MfqR3XeNy8PpLrqqWe
La8day1uC8UIZJzbk9GB08G6cesZ0j4VeAhxTnRJr58zH4OBP+7I6n0NCc96b3GKzJtxV+tukdIF
G7FOLCxnjBputELnHflki7/mIbHGa1It0mXg7MqX4rBbM/M1Q9w3zYcvV9x6Af+H0/Dr370fhvEs
mRnYlAX55xQo7Z5CZQadMunP7oI9OutL/pWsj/y132J90vyo2Py/YLiExAvr+hIUG7YXA5JR1xE5
uJQQVXl2erFc7Yvx7RnXTlE945lSOGjVYRLyap6X41DlKs2s/kp3+vv+8hbwImHTOLgk49NgP5r4
I5Iqk6/2+Le2PT5A2stBQzCs/B/XKxMMQPNN525fyBJ/jjoG9rpyOk3oKtiiUQmr62CY+I7MLSaH
gPOkM9PWGPzU1cY5bdmsChV6CuYqPSqsqbuYUIcoMM0/wKeCSS8d/kaSvr4V786UYa8jvzpih3xM
A+VfV9j09yBPilXlMfNwiYbQmqjMi6MvV6Z5Sdmr/hyn+GcrN08q5m+7TXnSOmPkbO4cQ0qnHwyU
dmjNy72urXGBjMKW0Y3faS9+M5C8w01YTUGS2Q4FlRHETlvTrKwqzv2gjvkhrophe8hJF4vkwtSY
KAse272e0+1SEXj2h6fyGYc+AzVdlyJ2lH3NzVH/j6PzWI4U2cLwExGBN9sCypdU8lJvCLVak5Ak
3vP09+NueiJmJtRSCTLP+e1LO6h9bRN8kQ/BVWteiPzA4Wx7tyG7oRjUosYlb7PTgrhYgf7W/HPF
PYDjvRtBaEEP3LxSJwuBXE4uFtPqmhRLtMzpcJRNvze81Y4EKT6wzlSiIQYtLdtCGmoNoTYc+V7r
5xWaAz0b55xjD090M/11BteIqA9G6uDFhaHaY0PISOTbcLeOsanSZRKKhphIxRZqJmVzMLXqZPak
/nA6PfY9IQj1vJeT+Ut9eHNMxhypLEnKxzQowV20oYrwMhzKXkdgPc0t3dGcLVKmxx7LUmMIsLfF
4HkWnw4BiyHh9Fx15tnwtUevSV+E7bgn20fFQ2wmcvYRviGpD2vqunvfvaTr3MV5UZ7T1iGMXkGN
VPYEnDVbZ1fCIBI3MaXFya/6t07oL1I7EwP5nCzOJzrOzDC5RZK/dmq/CLMH9221K/1J5OEF87VM
+W4btbdLg9WZ65g3gh0yIleMxjnklsh3vxxLb0KvHD4VE3M5utdE8asvSf9B1rI+j032ooGfV5AG
s6mYBDTrpDfuo5nha2Pt9PrlEyHnXZn5dVrswzCOrx15SmpRMSmSsDp/Zr2OTXf49ivzriXZYdCc
s+PIN+WaD8PIFNR16ncsZhU2evWiyX8asHH3T/GZVcHe8+XHuCT/JlJeRvsul9xEhteDFaQD8sXp
rXPwt3srQiPTJLNQb/jpwYWCAFl7/5SC8ehFHi8Ze5zmcVNsLD46nG7sMjJi5stiZsZOtyQHqmVF
ratZR8Lxd2NrmKG+wrdCOEWd4eEEdwaQjcWPjLW8kAkRihyEWNtOND+9JwrqIci4ViwIfpRxHFgg
hniGtfvaTAgcJueMeuSbNG0ttAlBCpULD9kwsGrEu7KF8pY7yJB2zbuX8g/NtZH+Wbz202ocVnsC
7UWAaw+NBmj7PeYEoNVEgD6WCk5k0T+347nQcFKQpOC02Xutg0aPTfpXtdZTpzDNkBsHPe6Nu7qc
f1FuuxHGD6If7GidE9p1e9h6ozp5GmBmd8aA/a4DrcdzBxIbVKdmQdmeTVS6js6DIUb0fGBi5ERC
2XecpEO+CyYuLNpb1F6Q/puXon7UV0L9ZxHNjf7e2ugUmonpqNSsX890Thl26gOLCP1JO7lQJUQB
97vg2C/mKe4ajg+7AYp00KnqREZEq3bKHUcP+wwAsmhY2rS+P7IjPmBNah7Gn7ohhT4QpU022ZFQ
s/vQlfLc5u19mIwBoHR89wKxRWv5wdHgxAykdaI561AsyXdfsgyodpa7uc+eOW4fxMTeNIi5gtPC
E2O767Hgw/PNAfzGHL8merbqyY3aBtsUyKDH47k8E8AXezjMwlxDo2IK9+RzJmNuSDbO8BkB4uea
limhK22Yqsk7k/L/XIhNE6QQGTYNwm+Zuy/QpjyUpvgJ9AyNNqgH6XCGhvECj7Evf1cW5nQY0XS1
9oarJn9IBPoqE4RN01Q9ta699weLiFcV4T/woej8w0IZ2C5vaYbVcvlgrqmIOx+McDHFuUNBFdZ5
L55IvT/n5HnvcBgcMnCWMDXxmnWr9bWyzB5rvdkza2NDggQDXyLjeZ82lr9zRWKg9B33Jfl7sC3f
WtkosKzqWuQFUA5+PAYrJDmVW1zryTz5ICnNyCE9OjIi9cV6dVZQduInOgSJBqIKMd8FIph9MngZ
GrGVNF2TIEKb5ooVLHwQbxxOsWOztkl7abGNcG6WAFQ7HcosNySmmqLQ9rKz6IRR/t9hO+e5SU5g
znWU13zu6MD5hSbMSYs7vgB+aLtZsPQpzVGhUboiIs2nfKznD1une2/Bgp9M3a2UCNbVsoD1Cuc0
uc2ftNOg0uzlQKKKDE2VgfkluXOUuDBINzIvlFrF0BkPZWpQPzGaJAnvDOnxFYry3o7VH6P2/hLu
aGBxSZ9te3EIAiZ+R4CPTUn9ikfFx1Ywg3UTfH2orMJkGHLgjuft+ZbZf/ZCNK6WFLcUTFNhhCqA
gUkf8lEzmAFz0mgwz9k3K2gdsMphPpjTW9sMnF195t5TxctgdE+SQ9wY8uuIVGM2szkSWQlTWgb/
lpJsmwoDRm8SnZ9b1V2XiDvXAvi0qLPjAL2yriw6fuqGmrp2FZpss/yqZ685EBv9pqyKTSEvrtIc
/6lh3gmz+GbkemvdhqVsqfYMS+xLGEsG48WVM7NCC1I45G5kZ+V5ViaalfIuFECzVmkfkyDErwVG
re3kNBlOejGcOfZKnWzk4sxpPV2r4lgMrLsgghyGd8Cwd4nkAG9d8NplGdUEHNj7ckLoP4vgnhY4
qFRftqcpqixDizswrqqUjAv6bc6smzMS+al3ndwNhW2EY+O9kqQAvqJcxOR0niBcJsF1tKAirCQ7
8q//OiLLo9p2tF2ql4hg9M+1VGxfXORVmd/Wvj9bi4W4JLH2mmXErt3eSfKhWj3toppVHy3R3oXJ
QqW3N3q8ZzVyC2F6VTxpGTfaMocdUw0GHR4oMIxbIBDdVSufp7V+oW/fKnj01c+xoA3/Gty1e91J
c7wLH1XZnhUSDURzZXMaC4rO9LIC41iKX8NJnrMtG7LscvHai5vGO41d/QMhG0IsqmwBT+KWWKZQ
yWwN28V8djv/Ju6ixYzlg3zH1oTRSjnzcSrTbsc0gRAla99k6T1YObaMGWHasQi4ILXsECiwY5hC
X+jaXle9icDLixkTfeQQPultAAisgLyZmIZYM52x3hdZq0LZoipMkvRlTREmNpVNQL6L7tZUBxax
JuqkPBO56O5dO+PocYdjn6yvbRCB96KCFgh2jbaORO//QfYDSev/05iemjH7K4r1apnfBnEBoWOO
6Fk0Z9iUl7RqZMXBYdYNV835xaayhe85A1FGKNb1rYmI3NDpMFb+Ocm9py7xXA4jyOmmvJhWC41V
mieiv2PQjk+kxyurBKJ0Dno/TS9IoQ54w8Z9a61ormtiy5K5fG/wHEGExp2nSaxdy4lohL0OliqW
HnbY16r9PALJQz4jW3dvXld8yJJJRK2SzV/Ob0sHVqETr4OmE/ngwl2TcFUtkr9dtaJk0pkLTKji
3hT5h0vy0BH3a1q8cwZsRy3mLlQaJqir0XpsfiX5RxqynhTGqltGliGFbmve1B4r05GbBT9NuoH7
GaMDPos1xVnTr04faQ3gDiq6TO9A0PPY1qu7NoDEZzjTZ9rkd44NtwFJC923DtRiJOHown8Rlvus
ciBQ/BPEksfKa2BSYO/XEkxlNh/9GogTRdpIXuZ44Hy7SSO1Iy+FDxH69Oy7zV1zUY/09vCj6k0W
S5puwFMlDFmisINX8eqcH5MZZp804wjXYx4ndA1syONhHin4Wil/DH17LKPM7o4OteLxNhMif/8p
OqazEiQ5LEr/PmeLREsOL5u34o8m+hMNE7AM5hCNnC27miyhLqjho/CXlv184ahmFkHO4bZiix9a
3tdxuFY1IfEosQ65S2dBdmxLLW4c1W84Zb6jslNGRUUalEniwUK2YfcztQDGOLqQWW799HmnRXKx
fjuusZ4E0S5ZvnutPyZGuUZ6kl5ct2+P3ZK70N6rh6OBB8mThsm2gsVF267bUuc8zIy9wuwgqeg7
jqpJH4hp/5HNyvdEDvg5E/lFls4ndrg0Vsi9ucL/zpn8ZVQZUJRT9k43qrMvvQl6koY7k3YczkV4
SYkA2FdY+4NxbzqCrbYHjyzxmKU1ffV4e31ql5wnseTZrhtxJmp19imL4DIkmcc9iOeuzzDx9D1S
LKcANVsJeihsB4NL0YNWs/xVuQNQrhhKxYivEhnMBT8IpiUnxX1IcCr4BLcfyBImmsa8z+7wnvmk
CeoekUi+pe10AefQ5LhVAu1B6flfDBe02NvVR72o93m5shdHsBZPNREUiwTlmvFtGgsCIqkXWrjp
corc6nbISVtcFvlHhVIW8dQIpdU69Or15qb4uaXJuF4+tGT8rx/bg9S8hyXPLw2m2dDbVFxLsUCQ
TAkDGBsjzDMzjSiPYyemXWuA9aUul9P//zBRrfJUMB4vWgOAVpDw56k7hU8xmBG+iD4Irln23NCP
4Sbax+B7T37Svs26/jA6Z4CBm1P379qEPtLQfPIIBuwy8FwjgMGW0ofLSBDm2c4sQzjFZHlfEGcz
Ekzkugr3W6/0fT+UMnZF9y+Xpo17B9vHWM9XVawHkQEdaL5m70wJjIn1bTeZQR81kE2xmn9JEUX8
37HqYzN75SI/ExQUA69pfJ30HwRMBiXWAM9O9s3op3/YFrBsTuzYTeC7YMVDRJhAUrlvhtU/AY7t
VdB+Vp37rgOGZhU4romSKqzs1xX2fteavX3iLcWMXA03W5fnYeK2b/0GkcxwY3GdwVORUxXkjXp8
akGAUg4/lYysebmbDfAPV9fnOCwvuRjtc14kP7XH1NggkLcSZCcZcy+Ke4QxaedHZHi4CISNuG2f
1nS8ToP+ncn+L/7NX0tIdOfFf1rvVq/OWDyMRnMTRXAw0w2YR4lAUgHyQBrJFtCHBExrV6iAX1VX
ZOHMpmPY7D8EiWtRN1FSpU3yuXe2zsS+2Q0WsBYkGxgnIoLBsRVFq1M05B1IBW2+EGLDITewVrjS
udei/epG59sbGS5zxiBYXXO31PqDs15XR/8x8Uttrq+dU4skqjv7ddaGN5vC+F2JjxdZceOdRhvP
TJpszmNFRMeSQgKmF7PiEfbyQYYEBT5L+y3d8neb4Pv/9LvR91gFDOtlHTVywRTcHDxhmJHsmuaQ
lvky7GlNooViGX0aOhQSDNLJLXsG4W2ZY2uh/mk28CYZ9WJnjvnr2BkvPD9HkirSfSqqXZ38EOpJ
l32DXcZ7RoDVliwUTHpP84Jjlw1vl7Yof0gvykjrGJ5QQ3BsuD3g7qJFYDX3pjX++Hl9a0W3hHXp
3AynFWeIRpS6ZR5pNg8KFgcnQtxUotyTaK4Ndv4qX55dDfkU2aacgWS+d/uUPnrU5mkOTxL32uTG
dkJqyuwspyJReswC8euTjVJU6xpJAgF4k/dWjUk+G+zTqNuPoAFcvynPNw7e4YBMimspna/eqh7x
TF10lzYzNXbP5VgwLKpnI/U+LFyDvYQEDNrKjmVhoSl9B6YKUMFFYqz4o3src2r8uuIvZddMZRg1
NfTzz+OY3eVQbqMhml4x4OoyJnWcF/VSIv5XpekdkqBAXKOvVz4FLvEOtgB1M28EYxZP05k7sYn8
qvoOloY+QPIxZY3S3HouO/HdOm2BEA3xYUI00c7BEG1RZLADE/nJyXBNfefiZp138Cr9Q7pZqOf1
dcQmgPyHthidTWfIZdxtQ9iaUYTh5pRu2e5Am0p+8v31aBKKGFOiDSBbdcGuq968gsNfJMEFKTfq
gsYmIq78j0g5vMxofK5YxDENDAPOtYqkhvy5kgdRmhCTS6nOqpW/fpIcV4/jZOrycW/N3UtKEtZO
b1jMEqt4EnOASNzQXvCRxrNotghz2vx0Zf11tPY/aaIRy/ISS8NQh1YFYbAO6SUvli5EW/Vm6enJ
RPK+G5va3me+vXP287Bmh0knKkRbr5kP7YAAHIWCYTCUIyEUyP66Amd/7ZD6rDcfS5s5+7oqrzpZ
LYxhHLYy5T7MrIteTu9tbe1XD5e46t4RvNmHJrAP9kSdqFRGlLkz5WCQ1W1Rf7BhbjvlHNEBydjo
M2IXFSRcaxb7jYBtyhpcGsJyYglL8SIRy2dFBfK4nXvuVtMh2zwNifHfCp38zUHDxKI3jh2OQYGv
kupBYw7EqUfPIidNXdKJcEJTYm2abRN6aW2whg3lgxEw+9hatR4Hj4AE+D1UNUhzswrNq5BP6KcN
8JNdZUpxSFrtVeLRzQ2fONICcWJLZk2L6WPKm2dkI66aH4e8csmuCSDaKM61ZpQcbsBwRKDEU0O0
lz+mI6fpiIQN413v3UT2vaAY8PGvW2JqbkTpww0Wj1OFD1/K5GgX2tOwmF89iuRw46QQgaAz8C19
IXmzOTfdXIUrTm7+6Lgld5aoUPBU04/bqPLkFsOjUdvgZ3oTT1l/pAsjfUWd1IHdJkNM8GRqrVpY
aOTVuQvu8mWMzc1Eve0W7dzpkfJ1viBqu1A+qi57Gur6VfRzcsyX9eq5NnZZUoBDQIYQuEsPySzJ
GDWycLF6bNCa9qxX2Y2J8qJrc3I2hxSp3rLXueC8BMF7YBn7HkVyILnIwNuqk7/qaJywadM5HpO+
YeF6fs7IAmr4xiNzRgAWlPKSznzqNnL+eCRZNem6hqePSE0UsG9jpmON8pkZ5wXwS9XHDtFjF0Dw
uG2VXzNU7lEuTCbIfj5sCSl+MpMftdjhYAnB5bH86VtGxuE2kRq7AgPqVQfVL6tDjVIqrBbaDIsJ
gzREpD4QOLeS1p6l5RB7IEepS5YR093ezxkaiR54tiv4xwzZgjWdDc6aWDJohZ76pLD3hJoqKn0g
HKvrP4t8+dL1ctilHh7/tP9mdDEikTePkMKIEfwfK7GvuVXme8FkaFAdFZBTYzo1RfO0A1oaOSMi
UHFdpLHXlndd1RfUZP6lFFpcJ8a/uiJopU4azI+OkQBTO4ecZX2vJdWxlVwqiG7GWPw/oGdz4q+u
mT+WXYU2IHH2PGzaQ/eNaRq7GjGgsQAZY4txEckuX8PIzImRhNKnXEf61g1n11MJmPpKbSrhJhFp
EjQtgwA7mCe4c9DKbPUSmfZjYfo8a5bQLxa6VN5paL6ZQokZ3dquz8eVEIPGjGezq+MMzIbcBwGA
vR68IItBXcnBJ3zIW/x6L1V9GmfsPxWTIn41E02V3SBcGgNJFNWm2SdkYxNyNZsro4PmBGHQmOxI
S/GbQ+7rz40/74fK+5dY9opUsOnOupZ251YB5EFihzjpeBIL9ybxaZ0tZf/NSYa64Z5L+SGzEZli
+YwG/sb3S4JoT3yBV1mh7DxUcj3g9TgZiLeJKNqBXmf7mgs0nuEetxfpULvl11J12UkfLEKXwY+C
Sln7VJPFbpJterB0lOszJRz6dx7c9KZ8nn01x4i+EbV2hnYviRi/SNO8WfWQQsRhVEQDfiLdqL1v
iZUxOjuSfIHXdghLTqiBUM5nb/aEqgPtFR/OYp0tcphCo/f9KDPzgEQCoupsKk4OeLch2JaHGg/Z
rqtBdwoaaJeeiolEeN/psv62ClrTd9+aWoEBpeymc8NoDEr9olZrrzTS9+wZ+IoeG9wAnYHOdv7R
yHyIUcBguBDyMZjlyW6A0IpxHOKaJBYY0uGl85cmHOaLQj8YEc3xpWvs1Hr5NbewZvakIOHQqDmw
5C4h0m6B7WFl6KKEar62rhzOssrf08mToeFazqlhq8qfRmU9GzNvW2DbP25QDteplfYxne/BCC2Z
zoBJiOZQqqN3ikc3uOMgA0bVGxmvZf5TGnBJJerMNEnUAfXdOS2Dr76GUtYSqGSnYpNfoHHQh8e1
J/6bnGoPcfa2rDrGcvNBW15MfUI7mFk8e6PVRKNG9rtXP1qyt05GUVIUvXySShFaOhjvwk8dFalz
9hl3HoiivFFdgqAgW9Yw9cGZCsrl13X84WR0Q9o29h7Zi7lCrlgXRblrXUUCGz6SVefXFrwo3PmA
TgsVWm4a5jY2ALlSV+Ny7YZaMIUZ5xmPnUtKN7xKOYHY0CzXWWIIJ8f9Y25ATb8asaGxyFQj12Rp
t/t6mg/IYPps6+gp3kbNNeJSnyQ0tnGza+PSeCCLdZ/DoFt+1I76MwtsCk1ux76m9zf6w25OuW3u
FUzI6gw7ctmpHuX9KXuqmPvGfoWGTaPSNPEI2vqLy7J/dA0NFaGtLnpR/VmMqY1NZCDN6K9gHtPV
GsUWeYX33B7sbGcQgwi3mT7XuR5LcgF2SJUcvuOLtDM/GpX4QRMepSWQuoBMzJJXKbjjKs14F2J8
4YYAfUuzr3LM/pT+zq6hzK1k6Bk/Vxxobv7dEiJGFJzlxCmhcR3TSD8DmSfYFo1E5nd/cuuHjX9I
bMOP4DTgkPP/w6MhczDaDdQVGmRtshZ4H7rtXVzaONDa5fgTZKDxWfZZWJncU8tsPrX875yBONRs
RZB6Ka6oljArd+aVaI02nFeME1AhyClreWUBlVeiXOTV8TVUcVr98v/OhP//sWj+fPZGxsPOYcaZ
Au+Suxq3PZ2EOFTqH29Wf3kl8vU/lf+h9BkNmNsSv0BHH0aFGDS8LfIbkvwgbGluDq3gEVfpxV5m
cv1W/Y6Q5bWalgDIknUHrThq8Lzt+c043clRZI9rEyYc/4+rreW9dM2776GFsBlZjLX5Cnr92WjL
B+LEELPLFxpyjgsk+F5mThn5w3JM02qKHQNx9jokZw2+MXfWF7FueZBrbxPSlzgQJyttJov2QJjs
S7t66wEEBBbFiH3aDndB2tD/Gpj8bBVTq03oGJnf5dEm3iQM1gl7wPpuCN/EbFb/V+bdfJlySRFR
QoJfr/6kxP4F+VA/kvRiwLfwzM12cC4aZ95PY/spMHx6yDjt5ANKhKj1RuGmMk4rN0VEX1NJ/OPw
2rYcmXaALTgVaDXrqjFftSV7G1ZtiDN7oSB4y/KtDa3CMwjn/WFoMiGjechebIhqeD5CdJzHtt6s
SxKRJsP9fig+m87RQgZ3ByE+ylCA1HsGWK67yKeN/AvbLCl44qphYdgtDvJfuyaOfhNkb6RT0pIL
0lr/vEDa5wBCx3WGX2sGVvOTvnpmJPnjOIn/RcjhCiRvfayi1imCRMMy5WQBwnxQpw3oXpnYxhL9
u8wpZXKsluwH2GcWZvTRwAMBfBiVCDlFwOTccrxspqPpNrR3TKXop7EQc2wJleJCG91HieJ319IT
vgu88iK9+Zxbm4zVfW90UEB0jCieUsFSrFYgkr5to14CHSzVupNWbdMz0P2Mufy0sTzOAXZXoYJw
6MeZr8pOlLFR2iLZ1y4jj52lB3h8lBFtc6SyoYAMerd0N7gu9HZONhJX3GcoY0xhnIcRx7Kpp8+O
bd7Bxx/nOniekm5AkMnuktlE8vLRXUtntG5s3EieaIBMWokaRxpF5KPbPQUJFWL2Q+7N1bffaFeh
CjTLC5/+gEt5EBgVbO0jGSGajBHGBvmsGTrG9NZsP4FLdsXRK9LHRaEaS8fspZ+MiTAbmgxaLQsH
zfUj+sqZmUrtuUf3HHjGcq4mvmxmu/VhYlrxciZDcrerU2dSfdfhowC03iZtdfSt0t93wvgc3OKx
TsADK49NLXV+7c15oMsPR0p1HH1UCGNlHqQoyJMyymA3KhirtLcRQawn8g/6B0oqd2gCH9bOMyMa
cNEMivI7EcXB3D52lYibEu27W3dZiJ/b4xoUaL5xZDZAfeQJ1tfFMx8zOTwNSPFje9K+857Pb+wR
zAYAF6sSNdNchsc1xQ7HLPY6dAsUEGpUuL2KiOesfqqb2tt5bv85l0O/n91fk26qwzomL2IBKDV1
MAyDPqKMCCPWvzpKZ7GwUrgvmbUnW4jQ+IXXakBcFSZZ9+41xbMqOifWlmswITdHM8sFV9n/0TFn
kDSpO6GkTC90guaXuEuoxoq8J3tRDwvWBWY1nDhJpVOKOl2WKi2uINt3hJ/6ZcYk0FlpQKBXxkGp
CCUckOofcCPEMkgZgrgK3UIPEAvYHzLAmZ1l6ElUUNIYiPQODckylkjfAN8wcWj7lqlj2EI+WvG4
JngmgK4WJmH4czLFUbX86l5r7gmqDvjH1LYDtQhuFdI085o4lHpxM9gBdLoQq8bzJ577tPCJN9Ld
XTYP/ZEElsikQI4n5zHxtWgsjAcQTN69SgPrmUwwI6R5nAnpgUhMlISt/O6Mdd+OS3pSo3pXvngn
Ofm/2eP9S2r6YwzKqwhhLyN3QvxHUM2bO1U/JmDnaFLmZJkZyTdd+2douWyIlhvDTDRnz4Kzcyfw
R7/nRsk70OPAeSCVxIO7W+qLVw8XwY1NiIp8GmzP32HiRKIejiU+aEempE6Zy8VZqa4QAV0XJWJ7
0h1C7gGcN9Oc3RADFvzuWC2x2qrL6uIk74dr0y6HOaHfxnDKCYlA/tJ4fb3vtjqMJgExxtX+4zvr
sjcav7021kH4KMDyf+4o65PvMsnnuvjUlw6X+qYKI2dGkYEJAGMz4pASmZX9HWoAZ4qGlI/fLDwg
GKc7g9/QyG0UlTgLXUfq3zBHisS8ZvxsFwQS6b0uXnPUDHu3NElU9hpKWAsimwVruKi9JBwC9Vz0
ZM+JkQOvnJqS5DyCUws5PQHJTRc5NOeZHm0S84D2W3wNO1Yuu39NR4Rj0j70BYZtCtDacDKFHnl9
8uohA4lSqHo00+YnvFB2MxLEHSSrcncaKFpy57/Sa8S5HQlJqDBSMz6BKKC0HglO3+cJ/Se9CzLd
AkyK3EripDD/C8yJQKgVmrWYOiIsJmYcEPoeWecEr03OihTmXZX1oSCHdx2zJRq6Xt/1cyAvVRJ0
oczoqAsSKk0mMq9iWiI+CwRkTDU6swZd3oSpQu8Y6V4ymaL5Nbj/cBH4yVZNSE/pnr+heNAppdze
6UD3bGzPROukMLjNn07hrHZJbPSUmR4zIoKGl8XUZxSDMCUDFn4yMEBSLV9jZ9+qtwssVWgpLwa8
6d4KUPNSe6fFFZLFGOAzYHM5SFX2iCSDLfVsVOGcdQGXn0+SHYlefZkZ2NEUryra5wScllOh2jnd
+LrMvYMAem7utaUAv+q6C5Vy6WGW5XysJP6TScLxZzWixRoLwE6Z660o1j+m3QNX+A1Cssa4msjN
UDDRoNEG8ARS08p4djoLAprc2Lzxb7OHJwt7lUGV1gmdkTNJoEhk3STzTJGeFaHS4asE3XFxXiXA
FD3xobrFMo9+jw3c4hJfobQVnHrcD9b6jGCfK23CH1cQKdtRM71vguq7LbqCSrhxX6z8NDRAkp7d
4Avr7eK1RHv+atAISHQilzC+PTfQ/sNfyfqqFVHdznXkegyCgz9cWstOI3/knnBnUk0sAI7dXCnv
0qm/ZvdnLnQCxU1cu2C8K5fzSGKCQszLhHA2xHufiJzEhYzTDRk3AgbeGX3Tpikb0DNQ/McEBGtc
hq/eReCSnasGkq1MQWIo5owtupM5aMV5HNVPrYz0MH9qLnmhg2D7m18c20W572GkQipBjGfodk16
LaVPwm9NYSsuV+DRZHhecyQBTrpAUeDOT5bCInN6MC/drLQjt18VIVLHVBMsn41rBEfC+olTCoi9
0UjbsuenMRMvhVZRN5BRwfTre3K+UzRDmlzzyPEJEWgwdWMcLwk9i4f8vUDsFUjHPbYtgZJjV1xq
8OWwaidn70i0dO7qzBBqBCjk9hdNeCOGlOJpwS5y6if94vV+/aCm5WoZ8j4iwWi2JEpNeJGP2hRh
pLtc8VryqkP2AIP2VnI0BacTcw42eB6UeTwzUKHBE+fessSXhTk9MPIuXLpMHIk8wcCtE9PDELTD
gIlrULJA+zNBUb5rh86cvyHFdiNlEoagbOso8vroafZ9tPPXKkMZobUrWhML+62fBZheW4x3qGJh
h3d9t9Dool7nSV/PFG0S5eGt59oYPwQzztM68x2gskCGMbDEZRV3sF70Wyb9eNwOl6Wu3kw7M++1
1pv31SbSTJRM+sNIPSt+Z6yO7D01o0wwEBMsKmJ/+h7mIIDUmN3naSVpq2hv/GApXinDRNg/vVgr
k5Qpfgtr+a4HogHbqr+4Thlc6sH4Jo/qETPbeEtK0iWpoDjMvHGJxenVDCquAoPY3qembJpwGXJn
T9HIuFnyhnLiAEJW5fWo1D3to/72sFUch6YABYV9Uszfe9yCeBh8HMS2Nx09oyrDobCmPdsn92cK
+D+u3mvWYQmnZbyLvEQ/WlvrfDla2MKqPvRmktIBrna+nw6frpzeezu9Kyt4KvLxzSc+0KzaD5gk
mmj1d6uy0A1Yhhun0r3LJj+UASGR1eZ01nlB8lz7b/CXa5EGerhanNzAQ/vNYHYjZjE08y13Hmyt
7SIMe8CVatOOAwHE/G1Ew5RfrPsxXnBU0gLBqm8ksPR0ejRlTtVk97YaGVazvnqQlcPiklafaWCx
BoozgLC2d5L82ex5marBeLUSamFpo4GDczL9UhjJxaTcIJmlG3pNX0ftYN8JlNJ2k+b+Agn9m308
PplHtVfbOn8si6zcuaoqTGxaepq1f8TcYbxNbF4Ib7Fi1VtmmBkY6zLhxb2/8bv/Y+m8tmNVsiX6
RYyRQGLyVeWdVCUvvTDkNt4kHr6+J+feF3W3Tp9tSpiVKyJmLBlR1+akHFT9tM4RrXiLMVAWfSSO
iG+4YTyyPyWZGqcRYl936bVXgr2PcgDr5woDEaRlMmQpBj+DaBqCKGAHm5xXZsB7zoY7gsCYqr2I
plOS2H6RHzlbXaWSJPWE868e5bDK1XgPq/KB5JCNZSF1t1FqP/tYxDh14UjBnPGkGoPHGV7ctC2s
N1xhCC5Ty+ElQR8tp48x4QIqMxnc12a+kUkwLFfX1U1dsWFji2at0Wv7mVI3L5pWqJqf0Cif7Hj2
cEqYTwWkBNZ+8XdgJ9a6bx1rO18EDgaMmzHKjYvmkM2Phpy8dZEbv0HCPgM0sDq0dX6K4/jcpT0K
xNTP66B7J56DucGN2lWde0gQ2PvuPIBd68hzD3Y1EwzKvvx8/E3amZTY3M+7muCBth9bvzfJsWGr
MUe+UYF9GYgtYHp3qX9R2f2s/WcZjycIOlhbIcXeqdk+1InLCStc/LM6HDEYI3nBWsBm67uvjoGQ
dzRFzDybqGOMqIrXM86J/Fd8PPUM99Vv1w60r9WMKXNL0mnVTCPLt/jbyW3uWx7dcNIbJMFWHUQG
3oyQyhQjbqdZFV8LsvBcLJiFrORFLvfYCGWKAxcMFbO7ZF6nqKax2caZ5tZSE9hFxH41NacqtfqV
1ZZb0mDRyn2z0HT45vgquio71HG4qVoL/Ql84K6tSbGl459Lqp9ccDec8haNlawsVi8+LEMcjTyM
YVQN5/BHEsxc03w94DfipbfsD1jQd2SnHBkSG+2+kgI0RUwCxxgZDsSS5mXFu+oHeQLHyHo4g+I3
Q0kMyDUx4xMCGZgniIGFq5HoHPNcfLAcNivSgM2tw5noSwN3nHAZlRTdBkcxbO4iR3/yKJ3tzM+M
E/NjOtg3MYijj50xAZxfuQaBh8Tk1MTaxNN2drF8dSoL3R9DmKfbMvd/4kvNJXGOS0xpbdF2a9ct
7F2v32Y6/rR0lvfxJSyjcCfVYjEvyq/OsrNdbCuMaPIcqunc+OhMi1OnTp6IN91bMayJ0hnFtgRm
fzQ9VhVavarRrogvFuHBpAGR9zoLqPZmwkqYW5xnAW/jJkyjjeM028ls2l3o+TMhuzRfTiEcOSai
wUQqGK7/jFoQIg/G33HKH4doqekx40ssZj5Z7geii0C3UERWIgs4ehNo4tP5tUdG0TgDaIoZnXeE
fKD4JGU+HLq97zIdaXSLu8I37rvpHc+HezVzASSQMyaFAcgvY5eAKSWEAc0eBTdXLkNX2xEUHnbd
xD5yIupN5rnaZJUNnDMrhnXRwlfpjOgox/B7HIkUQX4EzKLMK4e1fxD6iHVHw1MaPGTlCD84TBLU
ngqurjmR4Z42KTiMRbhH8HHNUzNE1soFpYBLDEWqJY6FE2Wy7S+z5pZNkfZUNIeUPbLxwc90Dc9u
k0xrPbPYpJot5RovD9NA5qBju1wuGdRWu+IuT9liL2IORAH5QZXHx8ACNrGRl+KjA3pygx9Ir2Lg
Wht8IzyEEPa9ML62UjCoxVg1i74HRe7aRKuBQJAXvus9SkPGMiYunzypbDAZL3iJO+xju2FyN6Se
Ic8b1s5nXZcXZoBp2XpVMoweCr/GQMOLJKtnZ9OMfBqD9tQeFLMy+XiKgFxtXTq3iXUGMh3JmYJB
uKatxtNUV0xy+KUKhgbJesaPOrGjSEUTvUb58B6BV+8jnaAX04kCJ4TovF1R9tME4JweZGAN2w7Y
3TOW2jUoxH85QgBobQUABO0Qb+mv3ST+fvRLRJ86530ZRDaKlyPW9sytC7v/2uTw1FvNscjnd4FF
va3b8K2L+yUljB5TlFB7k9RYmZQT7itlAYYonAqVvd2YVh9tDTOg0DAtL6XlfQ+I6Peg8Y5V3Zw8
W7COHDPyPuMDidl4l4y45EhqUd/S4okLGv+OVELvanKXziMLaVpcMiQnSSx5LVBq7wLTkgy0hr+V
MJFXamIXN0+iWRUN9oKRStf7qsFHWs+6PqDrwVdCGJB4BAC2cqjjVOMqqpMCy9qETXfvkfug7aAk
+gk97DTNycYR2MnkkHQ7jx09KBXvsbTMVX7wCLyy5FlwBGZ/gofdbKuC/svFXpjZzt8csmfMsHe2
c72QgIhglYLLCR483RxiyE4647qNIvEXtiYxYlMy4GfJN90fYFd61ATlEHt1GLFgiXwwnI+Xkncm
oP3XppV/oh94fObjE1N5dMy9N8dW19pBbY29ptgM1OUE6iuiImgd2rPaCTn+6by/tUZT7eheDTHA
T9comL5V6fX7tvXYaQs+WTvyDg5wMwJ0z8t/CgiLlQ2xXSW0tPg5YCb6EvhLtNgYTRxs9C8S38UH
n5DMqefgfW7DrbRoTtCicNe2E64jZ/S47kYQ/wF1LvwUxyrj9EQ31Z3PSwuv0b+6FMnK7oufkjhf
q6xtkPjNOZpcfEkDJPi5Tlt+RfBKfviY46ulX4+6IxDwq6bK2dDaKX6HPHj1xGe9lHXYrbms1Gu1
mazlfAoaihcPXjmKNGFjzezIXWtXw5/gxAnKKCgfFNp96vgkWvL0SbQzjq1mP4ZGsrMbJkmH+Rsx
BcMGgPi8vPAHBDz+f6nwd+HhW8dX6a/SPjoGHa47VQPsmBs2fgFdBRR2XAZh3yzXWUqZDB7HbvoR
F93V8KEXAVOY7uBsG3uzOCcDp4iMhzGuG+N7wtqKVj5BG/K50cwxCrawYS+qNBSrNIEUNjQH266L
cyxw0Ja5dgkf9PwY/Kzlz86PqyBNsC3DXV6zgZa2MH+gp6zN7F9VqYfJlp9dCVEYEuLoGSedABfU
nRMc2mooLjqDyjrIajdWOH69BjP4QO/R3qdDKvV8krOp+c8B1bg1x2ZhPRr+Ja0JqkLV3tpOc5ls
S26tuUWYJ+LEix/jDGNhoJylq8Lpjl1XPeGY4a8bUMnkYtB9a8xrm3DoJ0l0sl0M11zXWyfyxIsx
4OosSCFNg1/th2ng36gS41HVr2XsnHNa5DaFMVNnm2UkW5pPorYPoSBxGCpeRDNqCtkz99CQzKnx
G3gxnUsijr+MjNB474QYDPsWKxTHiL0l/9qaxQ1up+SpaI2/Qi0Ibs9M121z6kBoboIYxqDlkcFZ
3s5GeGqxAHq54n3iDv6WTf9v5qp6CwdHrHXNpxC67YmGqv6UDC9tiWFC9Y/E+MqNoUmRIflv3Qi4
qUjObl8bR27tPS9zsJwuriXCS3UBVqD34pHTQvOQJvawkx1PAJmQ1MKxSstQDUZ64XlMrONqn9gs
tutihxL0GpTWN2eL9Ip3Dv+hfeo5JYFEQ9ojhbtvnZkYjNudQEo7d2FlDKB6MBgZDZOLZP26Ltxm
J1NkuTjN79uOvYtvEQ+g4p23eMTvASc8bXImMR1uOZdgnE8hR9Hx6RyJhvDyOwFWzreA94iMZfhp
0oZXYiXEsUaSNKUV7EjlWSf5xn45vDMV+2RvEk8jktNxbLKrnpEvAXxRbjMw6UeJQUt6WTxFKL1c
3Fh58obLlvPVKSnN+jD2/AQFVNFzqkxCOIP3I0yOJINPoGKGg3eXM+Bfxyxi825VbyA9AR2kM4l+
CEEHMxkqrmqQlllUGzR0xkdt1jnxAEehndssmbQX7jq7AckZYQ2uVMJUzqaP4jZMxAOMx7R0VrHh
0c41lc+1ocDL2hV5e+k9MyNn0vROlTHtqSPg0zlKaXnbSJHxhcKF6NEV/q6UJIvjqK63ejlDkN1a
JaZZXYfyI+7ZRJI+GPcjBV6lTyd4pHg20TGX76jxiq6F8VRbOycLw3f6/QjkZ9MrtZHRPimnR6Mg
UZVNKCfdSCagnrL/bFOY5Fiern1iksQuvH9x51AiApV6Jfn/0/mTrQkZ4GhmpZpCKTurUqxVld5Q
si5t8GRFofkkRhr9KEY6dKFZru3KCh68+TMZ9QNu+Bc5+eWGC+bLDpXH1cOwYr9W5D2vNirLUpa7
9prE3OkqH8h/zwfDAVjNJ1fdeTLHWN4n6z7wvDUwOhiyKGnxTP4mxMlbv1J14d9ZTnKVPTVIFoAg
v/cMtl+VcYzf6czAjY91cWOWgPHD49AyeM2MUQTFIHZZQO3dinw+d1COqYHF0TRhF/NI8lhoqHet
7XMcUHq8t9iSWE7x7DuvFcP1IRBuvyoMfJXRLOkkyoEWUAXOJgNYRIw5IwjYL7n4/Wx8z3WOGavN
XeLxVKqT9RyYYsi9MV3iTIkt1FbApDDKrSW8sR/4rf3U52E2TzwMigK8hJ5xHG3Kanws7PjRwQi7
YkmMZ6SudvD53gjBfUFlxEQtxjsZsRiG7PiEEZN0cTj9cg/NNHQdqsJem1i/V4QqQCGzhucyK9jY
dmcHzxUmzXOSjTQjOFay4ip6mLrwo5H1zSmDg0jlV9arktGf5Q0VabzM2vSoVopXli4hs40h25zS
Mc4jzVPUB8WHSimilrbCxxe+GVYiz3q0T+7ofaGx6LVb+7u4L9gvIcOZ8q1MMF9aZQnEzQKXWiSa
VYufOJeR7VgRiXKXe2CvpYdVUrGBmQOaHS+t4f3rKyIGcAjbdTPPt8jGeVTXvxacsNbB5dY5A4wF
4nN3eIHJShcs/OJfZeNcrBWNh1ogFgsKnET8lSloYdRKYuPu4EBBreggoWzrLvmzs+BBJQWmTzIl
LHym4WhhI16NZn4KpuYMPfStTbCnid7sEb/jXTQHN9809KVpH7Kpl+vK5NfgdL7nD8FfwGueAtwi
2yDW78UMe9Fq2JX7lnp0tGZHQfEQL5kNBwd17Mu3Pm88/AURfA3bIK2Dt3Uy2lMfq28AHgY4ajq1
huaULdd7M6MzkiT9Z2cGk8Ig3HUS4CpxnLncFA7bVFbyddH9oFwvK6eM15RZvLpcn57EYJW3W1pH
d2XHxeCVA2pqHd4kfD8cJiRulocU17hFb6X5l+QOAziZ8GDTkADHgusd5tR+i7WAIwZ4YG5aRqmW
p14CXRVaZnWajdkkNMp2RvgOy6dJdeTXllHBh4EX/Su69Nb66gEGsz4Ucf5cF7W9wWvOQ7hO8GyB
uSmm5Mtz+/t+6NMdItefPS/5O/1Ozbq1bZQm3QB1w9XBLa6MrVlWz5k26m1UYz6qXZdJOPrUhQ/U
CvWIpzWbEc0w5rt+uGqC9h4pJjuQ8bjL4ybdBY5zX40QZWjovtdz/RVGn00ss3U9OpIdZbVLHHbB
oYmoM9TP7E6RDSEX0j/p/7ole2GPRzY3Mptu7hbgt1yXKl6oYVVfbzjMELGAt4AafoX8b+6G2cBs
ySGcNmQGuC1d5uYKzRBcml7Xun0lNZodScgOMW5lnYRPNLgdrRGlsqgAjAHxKO6sLndRijq6odzj
QM5tSsjkZR7RCoJ/sMqNj7Hh8xjRkO+qFljklEESs2T2J835MWW/hxS2GW1yqMwcD1P60bfyq2yG
V8ANTPDglWbnXBfVRfNkwc8dPWY6fGG9z8kisHbNXIYbdouwE/0CVBZ7U68/haailJEkP10sdpbw
rtzISZbfdnipxnyToWm6XYRGgksIm+ezGeYlMhI/Js9sz7kj7ycXq5gro5VR/k1ZQkeUcOkNjJho
hvng8jJ/TAZzzwS2x8tiIlmBM3QnWWwkJFl5mRYxcE5Lmjvy9KOoxnU7tcnWw87PixFcVaqOQxAf
04I5Px5v+ehz4JOk+MKGaJuUcjg04ZPTz69ki1emT1kPk5DDM6zby4bsOHcxjlFz2pYSG54l2qe4
tJ/Y+P4h0T2wfvvm0/h1rT/GFVptXRbmxt5lK5Yr4AMDXvHSrGLe83jiewU1bYqbXRw75GdSfINY
L+9dK3tR9N0hdpYAXwtCS/DkJU1KUYZJmXeBp/jksc+BlNTlrV0KR7VjseeLSZhaZvzORQIjhoRk
9+4IWHkRqi+6Yb61J8GJ45SM6avsTVyCEBjd3rqVSGSGBfQ7rvVtmoqNSUovs4igeHXKCFGfqw77
Vj/U715FeyVB+765dQ3Crv+I39ra5ON4r8lEuJE6J3NWrWGS/5sdHrjt9EJNXXg3KG5B9llkU6L6
Phbw+xiidnEBTVoG9SkXwQ7m4L3R2cCDVPjTW9ZjiKnYoiOHZymarpuD49Qe9Jci3o8lHpRiliWY
hVCwv7Vp9MwJsKmm2pLMfJji/mes4fQ2ooWN4lhUyLSUjGBW5Ok/PTA+iJsIh43PZHBXzbQShFBd
a8W9ObHaLgbeG2DoVnFh/DRudZP0XiKE3NUd4q2p5Gme6vdqSLJVIYE2l7Ll7db81G2xjJrsDmNu
nuWum0R67Lv2LeRuuutQAUZqGOpU3ro5P7UlbuPetc7zbMU7F8rDGpPzybYre9doHIof2AlAsXmP
Rt3c6LYk8iMfLS8/qeECPYzKEWlOHMvFRx8zCmvzA5jLqTNJAdXFtPen8Z7cerhKHPoqBacZT6vf
xkIR7oTz2uJIDoR+KRuw8j52OlqVfIYFFv8zCZKNcREduCxDhnghnPmT5q87p1zO0an9a8n8BZxi
ys4RUfKPLdWCeG3xS3OPMna8kChISfBaDvAJugeaq2tGuCaDP7y4D1iH4FOlVbUN6AKDFEjxuqJY
CuHzLDz/u/cD7vwyZi7W2Q8lw5LrkqeqWNqyNNEH4kfQ+lhJwm7v39sy+iQldQ6HkfYvD/RDYmCG
9DmHRRb7GVLoNL9hpY2aesGfAFSjZQdGVR1/MFTcxbb4SVr8VZ1pHfLMuOLkuohEQNvxePPH8WfH
s9xzImPtK8ENg2eM7GGZeltjqSGwEkI/RcnPx/gGQ4PtiUcdCHZaaFVk2uvEpOCzjiPzLhC5OEor
uaYSOlDl95d65J1BUciDxY6DUCcgiUJt68bx9iKl6m6K3sYJkNrgdp9pxFituG2MoWcPidjLcVCo
5S1nqefIxweh4ugIXr1Z5Vc8keVai+Df0MKTqqCs5iSCDqqfXktXvGqRYaCqwenCjxs0ImzqJD+l
DHdu1xqbPGFPa1s8IUTEfNcCASWr9ElBFfFne7FmFDWL3N48TeIvCCsfB2p6iXzIkfX8kS7QT+XR
qacEWBjkuvUQ2YcKFuwq7pfQdh69YutG+yHS1ts2ocKq/FRN/i+eGSs6ploSCBTgmu/2yLuBpypn
Hl38JnPwUIXhg7Yjey9nsZ8tXAiUw4k1ljh/VQQCx2GPL3LNyRTpP/IvUZP8AeXgDzOs/SomkFF3
Po8nnZ1AvbV599UnMHCHSHzE81tJQdMqDXhw2Rg/7qZixG5bJkBoBK78TP2ZYYlrhQeo7vl5JFGN
G94gX20F361jssXzR/OExXMz4TlcYwMgiSiqnstgV0n3xaNGx+rZsgkfvRL3PYc0MkvxRPufJXzq
nYL4wfc/DTfW9wMIJRPJ1hJBTTKhMdD9r0GZuHeDTTFLrn+jweRIPi4nY6xYE7NcL41dNpeKqkxP
cM1LEsNUFa0yPZZra6AsErDye+W3P8qJWl7sDHxzR8dlOT/7JB9XjUlrIuvopUgP4ROd/00ko82f
mreoKVpy+kl/GmwNPTmhXIfRGeZaaP7L7XJflHZFJ65BvUIX73OXSD4kNYz9EwDJKYQlNjrq7GWO
da0naGvuTGA1IZtiNO55wIBy8OuU1vTsOtlmcy0yojwlphxhoW610DD7NtHH2gNuDaGkEAoqTknE
NQjCE+j9+Uii40eTj2nilK5jo3QuAqKZV7MxKIFAsULixGSYFFBRGNTAJKBCiVETTOumWVi3o9D2
drKQm032B1svNdaVQV9L0uMK9IT76xEHXtPcbPOzTRQOGEa7zoxOJZkLbcwvzC/lefL/ItD0yJfD
+5AE9PoK3KXxVOxiLNeS6ZJIB1MGFe285KJlf1AR0XL87pWWxHtwi4ekdZ44IAt0fVaQQXxyPFlu
pKzwfv8N3cyjrErgsBKOiUB/b6RPFGFo3JeiIpqHX+3agxziWW8/xalLrKRogw2KDICyIbh1I1tE
JCH+/fmpap0/MObhxn2PCwkI1EjPkc07PMV2vs4NHvR1EoPipMuA3wZchkntdxYbfz7Zg9ANyNJT
gJZRfDbW/xrgxWsr+l3aB3jY0R8uH4XsiJvqJN5DIweAhD9T5vV3maNuEegY7pJCdQQXHFglev7j
HoSowfOd9RcX5JKii/xS7nrMu1JQ1JcP7b9OTeE5idWbSB1OhmoF8ODOgJT74BXeiqWN9WhAuvBH
TE5J5D5mFUJYR4dQG79oxc+bZcxzYJIyT8d8l/kZ1dlZfGFvEEBuo1FJIs7PprdCkvlM43E6qTyi
xqpbDq371CLfnHKb2bbAUe6Z3qb0gr3p1ye3InZo5zzIDJbLQ1T+OqFYys4IGhfcqw/FX9X29nUQ
bwsh5YTp6VTl9uucEhUNXZvwrH/EG/eBbD/tqFASZ6N/sAezuTfaKNgPJQz5JnKZT3tnOEkCXK+j
Uvj3Ppqir19mOj3vdIM9PEKPKszCePBHJ36En/vUlLM6sqB3Y1VdRYyHyTan9AQH7Gyr4k/KOfpI
eYhWZEH+8C3d06QI488zX7I09tZtWAKVwj1zynXiblzbzV+9qPmoDdDJkFLOKjXCR0tRAmsIvevT
8WEW2fgDBPsYxP+Vt6CmwL5CE88JveW54x4L17H4a6YHzx2m3zqd0Uoq9ysM9W8Y3MLUhb4Jzvj2
35fG4STkQAI9eHDggcvHr0uTmJ1XE7JezKuuU++e3diMzcj09ZKUzKJXH84yizrt3kvVoAaOwHs8
baqTywaDe7F1N3PkeffC8extLMdjOf0UFalRitHVBfRgd2Ne+KMOr/rEBWQTp6dbbtQe+zynM15N
BbEklQ4dYNOlmftky7ZIXxXkP4Ih1GI5LFHZsbvLHUve1ujlOzal8qFqoHQMoSG3THN4vN2zzrzy
OcPNdKHD8ct3EEGTqj/lPWqYNefXhMqfh7bpCpxL4rkEfnxwYvnhytK74IDzLvXyRVqo6FUrzXt8
Fs3EjSUMPuuWir3nzCVQy3BmHzhHBX4wfdKoxghjQfcxo34fj6T5k3mYPhXu6rIbs52YJjxCgx9e
EhI2FxBJjHZUs62BJwS8ieYagLTzSPwrfkQLjB5Tb0bfzTEIpYMVPebLF8BtHLkSFr2G4RqQqVOe
T7zftyGj5iZKvfy51yMx0sTZywAoCXCLBot11hzwbE83m7DAjQgSZ5JDD+ThpZkV9k2Eos1/f9rl
+4Mu///76fL9iWDcY4pmyvQ8BFdHZMWxFMXv2GXB9b8vsKzIuaGpVgBGiRg7/S60a/EgW62OrQG4
pzHVhMEZaKARGdODiPLb0GfVz8R7B5ridoZqSMvFmD+7HrXg3hjh/ED7eI7IZu8Ayyfr//4nk7l7
yrwUWIvX0aM+5fWep5qidtzdJGNcveBBzi62pq9UBAh0VU6ytwuMf4SKYxqAVPbiNNTAUVQZHgKn
yl9Y5WCkFnWy+++f6rx8YfMq7+ciHm6DwrhpsJg3gvq+svz+SXXqgvz22Fh5L1f4m4yxA1XQ6WkV
eaREOp0Yp6aLzV3We2vZzKdaWj8GEvFqkom+EDerT0XJZkEp7g2ZB95uMCfMaAN/eR6jK39W5uLe
Kzl95w5ZQpxSwWTlV6PPCaCXtE0L2Z+bOngeXWy/1QhzMLGD6ps2lkvLisWsIwLLxL3TG4lJd63c
urumLRb71iutC/ancs9eNzkRUAPLbqfM8xomFIcx8g3AQFZO3X7kSRN9dnb/lmKd/qIYNF+2wvqW
u3iKHdd/911OtP99qeRinQ9H8uIVqLFWuQI7/bJCb73weeg78YDJYlWiSwWdIko0L9S25b8NPZIC
4T8QTNL4mAwvwjyUtZeS3o++KnCGzBTRTVnVH3MyeHd+52IU6Wb/CPZmK4xp2GKA0tc6xZZDEsr/
jpn48OW5v1PM5qZwwuqJiM+ww71Am1IUJgevitivCKe7ySyR19DYJ2nW34CP9Lc0m+cHUcu7//75
f9+XwOnuq4nhRuVYJlT1hts7f+pAkss+w5paDbymKvFPqC54U86c76YIfpRIFmGXfs2cVo7VqGp3
YyuvPU+tsx/QF1YWHO9DklGnCYQatv2X30Vg9xGPDxVFuC9mW6ODa/1VkbJZeRijoYqz9qvC+Zy4
JYbSnplG2wr86jg/gKuE/vBtq0w/+TH75Na3BmZACcqRoOTOfPvvG9IO9IFfKIVUTFmNKcL9nKfe
fQt3NZ9wEBWB7nZ46VO8AVDrxjb4tAePOhejER9pn6/b0p5eDSnC08QLGWpiMH/gZGMUM+jVtiQw
IAjgiKPLP4jtOudgoeMTQ0OFT0jCQNIKP2bHpnucF0dDi88zmKOHZYdAR195pvaCVpf/vpUm02FM
S1i0ab0mvg+l2/TlrZl/hhQrbF+Z5UuUQ/e2W0tf2xaDYJz43rFuiW7GuWuxzinsd4NSZqsZjOdx
qUgySGRRfMvBw9RG+aUN/dyFhXpqs3k4Aihfz2XRHlMNhy2cQ+eDo/9n0isc25nN+4yX0zV2km93
KgasMXmOlmXsrFI7r6EMh4s1wGDp2/G+horFBnfp/2M/gznIa75UAlWLqUZfCemEoNicfO/Nil0h
3iyQBG57hdmzZnMB4NPdxpXrY1R03hyM4mfM+MF1JoaCyIuhxzHUFS8dzc9u52PsbP1TS1p6Rynt
MylnTmfLl3b5okuTyFAcfAz9cdCcTN3QPgl2Mhfomaw6muaNfEl+xRFDU4vEdl23qXGtBo6Nbkdk
IrV740rdXEe2BYsQC7nvLDFILmlO3Eo3A8B4m0hGkYarAphRNduAz4tp2kwNAuLM0nOP7+Wtb3t/
p8schL3r/6srq/k2p+QfRQh09TUNHNWOpgRdi+HVsd4LUo27OZDvaqahqS+EvRpznhtsBeXxv/9W
Gjf+ArhzXfCBU0zjjENVohm27U/uco+KuLdftJsQixf+kj+yoA/krXGILM7beTDj5nA6iCdOeFz4
yMRlQXlW32UYLstWGV46ilZPVUzQQOnw5raDcXFnLr2pt3ZFjzxdWs6zcvxxb9KgtQPu9jIMx1D6
yatsLrNDkrEILQYW3d97xUwJojbg96bAnzRnj9N/X8B+MUPGfbWJnHLniL6+kYDRm9AZSM+B97wV
7n0OrvlaQy3wSI6eu25ey6Can6jmwGE6FuWRRGr+VnvjM54d4gsceydS8v/9aigGBrsfcrWmn5/K
Xq8s4HWwXz8yMm+PAfyRY5WWHJeRL7eFYUwcKxIomcuXgl9i0+T4gPGDpAeIQpv/hAsKN1hqYi24
s5UjL/jA1W6MKFCipq65x2rNgcySxzzSzTlWcDl7K67Y/Iv6WhuSsJC1EABtD/OFMp40HTlrJyUw
FGj6w8rh2weDtR+YzXbh1FHfYUcv6YwtXViN3uVuiJkwqNxTB7skNy1xaFwDAcOKJn0aJMpmOhAS
NWs+fIBwhJSyQG7DJii3g1xw1I7ln83BvjhxN4ETxXXStjrgsVElN9wYGws8i83K2cj2TJs4sDK8
5LmVvYP+IKU2+3/QX4+6mOczSvLN9qzmVHQ8VjMAXNtMTIcmkOXKFJ3EDRqqFWP9lXuO3F5dkUEM
S3mLG6xkc0AYzzCMAah8FBARi8wD/Z02MSlHvg8oMpRpVzTNpNew8Qh2lSE5LiKu5pluxR6CbkZ3
t4WUKqkVXSfaBbJe86IZiccB7dG4f0TvcjKs8m3OSPHISodNrJOfewwTkayDbcjb9D2qX6I5FadZ
t7iABJCmBLTac2Jba9yBxmc4tMVGaZuirW78kJUBTKpWe2odjV1k0IlgalpUZamuQwVZXubgvyXS
D2/E8ldgLz0MQXZpeFTtXV4Ih2YmFZbmy2DQDsAQG7iRtZByN2tXbxVHBKyLfnWmu/6tkmRILLOi
GCuwP0e/ozXW6/ODNVv9k996w83ySDl0un8qhZ2evWm4llYsj50YA2zKRPrwM1ugivXUnZPlC7Yd
ipeZDgbV0RDoh2ioaYS10pmHM2ARwAMV5hZOkhxOdaxod2Kn+N+kTIcz0KwQClrgD93jIOSHCI2Q
Mw4NMa3FIrYoq3bDpUkKqtbMuNIC2oaKfoeFnoIhOOxPLY/yKzIc0MJyh2KUvtNqgYXCpgYr1K8I
qNRexp171wL0x3jDFVpMT3k5cAQEbHhwahN3Uxd8DXoWH3ZHJxPPV+dmRPEy5pBF0o3/CuAcQ7hv
N+9T36dUj+gW5cT9yf0SfLkxnWiILO4NRz34qWcdZpxv9zCpemJ5s4fD2jPXqQGRveE+4ZxbuM+i
9kB6Bk1KBQSWgcSX8KRdhzBYoNyHxfzDQz95sPIGmaoRN/zE4jbSDQJi9LOIDok7dzAYdejfp8sX
YjsgZop21xU29TkhPbZt25Ib8UMsY/4f/iz1qOLwfoZ6856OsmOR4bbbiVzNcwy7IpqMm2M41XNc
OvqY+2IxTdhnnQyflM27z16RzP+j7MyWG0eyLfsrafHcqOtwzNdu1gPFeabmiBeYQhHCDDjm4et7
QVldlZnVltX9EDRRClEkCDr8nLP32vcDpmdsvPYjPevwpncOFyJpc2mSwB0M5FGIlYznga5zSrpt
HmuPXscAL4kiRsVcep6kz/po6nrKkquCi1l5e9NrzA1tbm9Z52YKhIGeAm71OcbE+QlwOUfWYhsH
x0x/UMP2X8PR/MiL8exWZv3qm/2x6dX4w5HRC/O8/NlSerxOrCA+OFx0z1PKaQkZfc31fYV7VL9n
mf0eCFN7FGHdn9sof/q850ZS3YxkaxcA1x2vf0/N5j1WnrsJ8B4u/crnCiEaDCU2+xIHNc/eLpyd
z+UFXRNSOD/5AVQ+lkl+JasuQPqGZcJmDHAy5xsLn8fKt3VUUD2a51BiEEEsE2wJr8JJE3bhacxf
sftkZy6EJE550YkGgY66mA5aTjIGazZpOSILeojkVYk7Hk0JCNDpW2WEd3kvnuIg999RgKwpzPuv
rtsNYEg1bQMAmVqg6A61EvbRSw3OTMQmSxVR7yh31C45hXoaq/YcYVcIsHVsST8Z6ENZZ3fjYdT6
HnjDbhIaMgA//9CwknzM9sUYuWnquMPN7xDkCT13vnVVtqtSskMzcglU7nY7djQIkJ1gX1TCPlQ0
xkKglrdJ1zGUAksDO1mgiJtvSNyU8NkGRGp1OoXXIghXCbGuDIG+5jZZtbpK260KsXToytfW5ESh
+hfdA0PXeRziPhd9Ux7SSZaHeL7pB9gneR23q8HL6lPAnH9AqYp+lRma7tcjl77QOnRutYbYRBxm
DROzqce9qznDy0iLe19bZOY5Fek5CXplZBTySgO0WbkxZ1pYsxGmW90eLLbTh3L+ysgqbTegjijI
X1+SDkhQTfk+JXl+tdMxv35+NUjBCBubwW4yOSjswrmgk1qnsiDeS88c7xUXJlT1qXyQpod9w+T7
fVj/aKGV2X3rvJXFTD2JuvZr5JE6kE1F8uLXoIlqlutHs0VsTYP3h86gYqPnVfjUYkuivi78o4II
+1RWkDwpJH38buwLoqK1ltgq600LuWKk3f5SdtG2hiX5E3/1Q1nRQlLGIK/ITsbadN+1gT1AXha8
LttjTyW9ct0mL2XiOcsiJngo8bTkjMwgOQO+xZ4/wv9z2W6vWMCimtDQvpkuZB/3tIrG7ZAooNXI
wxluc1lFU8pMDZWpYdjWPe95uY6yqKdm4rLVVJ1xGufJVR1EcoeVnxFWkr/ksIk5iWcOSFpmL6kV
tCvPFI9+xdNhTxE9RKYIHyrbAw9U4skvZbutE/PFkG6OQ15ax8HgVC4JIKtU9gG9YXgZGjx/cJVp
MhFDhxSXLmTuqfyxN6x7o05zUkSjcvXpxvaYk5xR8+NFqyZ3k0zMtvIWJInbiwdzzvTpCy8/DkNC
T8KmqrZIop/SWKe7TMPXwoGadYMkBL5wj6Ii5YxsMwaIEUlVmM/qi4oKmo9NGn7tC2LBK7gKO+EK
cXRbnK0aFUTeMLB2LNTlfCrpYgeioLlrNsEB7k4Rv4y2915Pg6IrV5J2BdzxSlyaWhVtCm3HfR0L
UdzcfKVVgclaBjHl8zsVvjZsuLADPDZq4XMAy2PLyDDcZJleHFpH3Qsjy846vNd9Y4+7pFbM2zaC
TdZ9GzHRHhpNRyGm4rXXTOVdVplbmwL/iSZeubfIUbuj3+eicXC1rdH53d4oS4KudGg8jWaXR0nL
4MjuoDwORACvHYOq9V/f46R5iWDNP2gjFOuK5hIkh+FEihESamDWVI+Wv0FKbxykGz/Bp7BPnzdp
6dGrl5jYiSywTwOed+KArXHx+VPcgDbEQpFvNJKcFrAqADebTXoroe7ehmKCgjHbefxM/Sjochz+
dVPOd6PW2zCClecyHUny5arXCHqTnfOjYIZ8qbEgXZwkTY61jGmiOt46JIT8oGmSTbL5gIqaIwBg
YOoC/TjF/W/FSN/H+bHLjHc+ycW11BV6bN0IvutkDRNysh/iIHkH74GzUPl3vaepHaCTJGbjCv2B
1B1vWnalXj9hzEANyMAOD58Iv5oZXRGSdp4hSMKICJGJYABW+1wLy01o4NjLZ2NF4GfZKVCodVwc
YK+fXwW52umaFMA14IxYeTKt02YgGXtm2YvCt444638GWbxtAjLDPPVVayMSU5RE8+Ha+lqUA6LM
ebAXErvSOcnERR4tslHfSDPPjhAWX5FcTmtagObKFkw6sqCDCyHaS5KX+hEg/urz3hBr7eXzK0ad
7SFLy8PnvXr+rxSqS5Tjzsod03nUZfAnco8BO77Ehj4NLg0uwIFZzfiGrNCWdp47c0jNRo8SCAXl
GG7rLouWLa//qwYGclEwDLwEcHyXPQPuVVl0mE9p1B7iJCc9oRZM6ybA2Wqg7d+PfNabT22Obj2P
WYY3v0/RV/cVxCP82gu38YlBG2LzBH/qXk1S24aRco5m/xJwlh9oByKqifEoE6cl8FsNaqETNnPM
irIjXZQbVuVpKY0ov8ODAqqZzRlLM/o+AmPvHAk1oHTRLfsVWlm2NefATpPHMKuZ6oYJ7BArOtHO
o0aT8SXzxob2Qv7a2gBfdQchfeULBdsuu2iTtwQKQZIpT3pl0N6/BG3vzZ3uIwSvlPGxsFZmiQg3
0+oH9kTxdawYXIYIrpefd1OPLMqCoKjlMM/cBoukhijQkiWkhgSxY2YdMEUvUtpNd/RfVmOaxCdw
HbweXKgZaQ/Q4kk+qRGx1qHQVp9V3W8FXm/mal11yDJRZIG1buZPG3R8sjfSEK+bla9QzBknlBXX
EvzXXkAyvq8VwVZevA38qLiMCtMQCgDFjrzx7hXXe6pNalXWwfuwGIJNT/LqUlnu+1TnwSXpCmdl
6jkFtaz616z70LuWRCRUvXsfkAGgau27K9kC+/NNB0GeN29OpKq64whZ9MhTZ/hdVD6KWqyPjK1K
odn7ThjGysmY+jPBce/szLAxFdvN8fMmDVtxN5ZFtTYLYV/TMdkKPbQfE5xjqKbyt87ps32jF5vB
kjlDEvqLASDiVz727CpRf53SCVCtAu0uUg9QcdrBzay19qAK4uoT8yfKIUXsmmVhiMolb3bxI8x1
4zrX2mzL3CMU12SNNx1PfsYIdBofhSH6i2Z9NVzPOoSt8ZxOlQkAvyk3ANQhTeREf/Q4Xe4wFCVH
WbVQ+h3dPHUyL8/jnKZLXPyIHh97x2RTNaO+9S+91xvslPCyf94Nk8bD8J2jfslpQ0/2sNN1OogM
It07OrKAz1FDWewsnvph6FZKM+edW9I9UOfHCznAk8GhiUeZisl0QprptksXfJpMb8PGgSlXb0KI
rcXzaI47yHIDGaAApzM/kbtYG36KjlOK1ri5EcwOzg6qeXbZzi1vywGWtok6myhL8kJOY9gYu1Gb
G+T0fncF+CrUvegAmHxNa2+WIViuOYfAYmKOMvlaZd42y+scoxIR0RGRfjuI49qDG7dkO0PSySK1
n3I9ZuDCTefrT79V9lqYgA1sHOhhI50tFcTDs+X85rAQpwI3MBH0Kj67PnEGUf3VmVdj6IaI7Oe7
o6W+Qi4ebgWr0SWOHOa9w4h0mDPwznd65+qPWJYBXLm9fgC9mj+MUzPyHlwY95LTkePeBZylTpVe
oGUk+YY5DXdppXM++cn7UHT52crSA3lP3p1QZElgEPcPIGfyHX4w8FXcS+UuTE3zgKz6xdZksfH0
ApULIQwBcaNMpBGRqbL7Jo3KObZZEzxU0P1aS91YaatbMPnAWFzYzMjOzAvaLyrOMqBL4UL2aU2D
LSfRJgSayaWeMHX3pIdpDbF5WOIzb2hoahjAiGtsyaQM+ocZjYjt9kZgd4YkQLONY697AXi4XH3H
J3klmwC6Hj3eTdqn0DDqEkMDsyoAc0l0sLOmQ4SCscRlI9J0pnvsjcJalNGrUAQti8QRD1DQjGsR
a8uKGC5I7z1S9tE1zjDQvL2AcLcoHJQlaczUvy5oIyO94f08ySCNt6NVv+LBU8zdJm03IqteznW2
GiN561GOloN9s/u0eaDy07eV0C0C7wL1QkNCl6g7OxQ4ZO5wDloGHU+osT+Il+JK0IG6sv0seJUM
VxeyH4uL3XFmVZ4lFqalGRsCgd9aQSfdgM+7MEsvfKD00Y6OZT+WJiCGrFYj8wcruyrse1dF3nyg
LOuE1aOh7iXpvkm8gxZo2NuxewBMbPtmwzBHkDxt1S/KaF+lQqeHBFduJLF8i0QaJq1RG/lX4tIf
SR5p5WB7yMvp2QzQHrqSgBj0Lw4eAQ+tGL1wjbTTTadn5VqNGPaaISnvlJjiC5HE2cYzjQfNMNbY
BSdk6/FLYPjWxhj98zSM+7bskz3ox7npmdOxBbu89AW0cYPe8TGf2g9Pg+zZ90W5U9J8lxSzHJ3E
PVcJXuG5+e2x81sOLR9Fuk/R5vOGuVy58W00VprT0NRsdrkc+3vEOxXqiuQbcWH8/ejUFROM+n/e
pJoINgrZ9dHIs+FEA+BilRrJZ7nbn5IWx8GYtxnh6E12a2PER0Yny11oxfnt83sAcOktsvpvBYWy
cos3uijoxCUz3cSUr7UKxkMpwmfpmigcCIu9fN6UZUTun0dFSNZhf/E6mqH25CMq7o3xPOrReI57
eiSNCe81bsYzzbuVa2C9jML0IXPsYM8Oe0Rrzt08aVJ27f59VeOXqLlQYcyrxxMuvzvDRFhqTaRz
kY9MPuTn6FoWdXVf6M6z6zUpRDg26GPQPHQj6BdSIpAMx2F9tN1kDggLaOLnI6dezUTZGn4wyVra
iTV++DDtUGEycyJX5G6QRUQUKwwpQ5u6+yCoO8amGCvGgMGZwi5xYgzlkE4Uz9kJKeASE3RF0V+H
JKiWUVd1L7mo31Hrpl9Dr0OGVlZ46mSzod91a42k3cVDHp8r2HF1ie8T7Ex3dIWHqjUNBlzhjtqm
8NMWEb6dm9YM9T4GC7Cyoqn42oZkrKP3/J6oUhGbzfDQwXmzCqPY2xqJD/FjvqCZBuuqNqmjn79m
Yooun1ssHAhY6Fsdxj3k8mViwwRRGquHFktxqG1w4yli4t28JzNKLkfQogD2Ctd5chlMI//0Dwlq
gEPChZCRM/MyzcGOC7YewXAy7cmVhzfveQQOY+3bf35PhU61pBbYVoHLZqR368d8TN4kSuT3MnJf
wy43H1uTuX9sdYcpi8brGBrD1WSDbyrxrTR7a2mRunmgH6TuCTv5aCQelnzqxMbw0/piiCE+aap+
cY2Wp1UH9kOLDG2Ls8fG/hsD/2v0F1xlxyJonR/zF+TYdGeUN9PCYYxwAG2aLB0nQwNfjumy78b6
hGiUvlrGkokG1t3n+RwDOIA8a1vjpkigCcIWGYMTdg8krKu70TbN7eddox/JwgQ2Ng+9+iiP+8Xn
l3WO0A08fL+j9+7vp2oI6fVP0QqCxvAchT+MMYJ/mciIBB+/O04DBX88nUq8W8ecsE9S7evmFM03
ZRGzdzLp/MSebE7MDwjSGiqCbfQhPU4CC3Q/+C04DbR7Ds2nXS+hYqTV0+doS8TpeCaBkty/tjYu
em3a28F02jMbSdLYwFmDW8RkWPGU2ae1aNo7fd3pW6ustFPXtz9wwfZ3QVy+13xodOHG9wX0+HtU
x8GuDIj7+Pze5w3O03xZtuX3xCzqxdiH30cLim4ylvaR/Auq1CndWAnpT53XZ8t0iL5PWGPYXYwU
v4RLC819ycsfZW1EK9uckmcQskTpJNtO15pFaGn1tUJwucUdEq6Y2BdMMWK2glZ4NAd0XCMQERMd
SE1IW9RH9lMsOwimSeY9dgYgYDkF16IOXIKvybT/HOM1hb9ueRQIVL64pgW1ST+p6jRPeA6mMTBr
EtE3w57EzZDCOeeMq7DJlWeWhbe0h2u4APNHikpgB3d4raEH+LGGlSt+70KUxtKakweGAxFw71NQ
oydMwl1k6xPhyeTZn1ow1J2fszUN+Crw3Gc3BlOkQ2xFK4T0B7huvXirCALl6ct8TUiscUNz7i/r
ietVHylgb2mYj6u6Ybc0ztGVlrzgnKYVU5PEpYeBA1BJXGlbDo+R6cEx0Diihb02TCb9QI2F+qbV
aXEKEj4ZDCi+Gvzkos83Vu8ld8JKaBzNdzXZPqad22/AitWMuJkX22RI7kTYsu9E+nBzUm9XJgox
udNAbsafe6DjTDYEIC66H7OiP9JPznzz+ZWOH5KFsWW8jECP1bt60OcbUiueBCg/rCbpm2QKvatr
7WGYBXOtW+6wFfa7z5FUPRboH+kl6pUerbPKLw693sbnPh8I6CCLKGsssjPSOnvASQMYPBiHTYwP
jew0PBHRfDM3Dw9xAxgTlh34oBA98EAWRx752SUCOHSJfOuByY11HloGUpCiAFcMQj6PTbE3xJag
GqUK61mw6fryy3/9/X/+63347+An0dzpSGB8/ff/4f47rSLwPGHzp7t/f4mSSP38Eb19/to//9tv
j/LPu/zWPx51+da8/eHOih5gM97an9V4/7Nu0+bz7/H35//5//rDX35+PsrjqH7++uUdnl0zP1pA
//HLP360+/HrF93QP1/gb69vfvx//PD8lvF756Jqwl8ORfXz7d9+6+db3cwPIP5G9h8OY+JebItc
py+/9D8/fyLNv9EZcg2gjhJdm+N++SWfH+/XL6bxNyFsAdCCX6NgdM0vv9QFfuNfvxjO32yXS5cA
gaxb7A7NL//n1f/h6P/r3fiFLdK1gLtT//rF8r78on57k+ZX57jS5bk5JHKYUljClYKfv7/dR3nA
/9b/V0MKbl3XSl11W/o7DFH3Xeb191TPGz5f20G68jzUaiLULMzOSO73eYEnxy+p7zssPmdX7IYp
n3ZxXzDYxcE6ZEQiAuZZ0z3/DKSG2KmyJ1efDUkx01vfHUmLMtXRdtpbja/iYEbjqzMm2UqW5rex
DLdGqPDeJv5zlQw6Opjx6FBipiNMLg2RtRmLJ1DTuyTGEZYMYXGB8IXbiukEGluLSMrpmpUtjhob
qXVhZ1eAKfHSTut7P2qN9RCDaYy18N0f6FDHTPz2kVtli9+dCf841r8/ttL492OLmEKnaWlyjC3L
/uOxJQ7E7ocgK6/EQQKRLH0CT3tVQRYBQp6F/VLqVkS00pEZe74SLDybCvQAxvLhyOiD2Eu8F4go
mLwa3b05toSBajRs7KC8qOJHGWfTofSZWRXjuPzr565zVv75vKBUNC10bq41eyn/+NwHzQXCgx+M
SofI5nkYubd09PVRpF9imi53LYga2sk+TDKZ5thAyZib1LvRWdi+tLEl0jx6bggy2P6HZyb/L89s
fkJcnwRxZJ7zx2fWNJEfh8jirghHPx1cOfInnc4fkS9FhFWXiyF2qChtsCEGjyxXw8afwEZ7JvKA
v34yfNj+fJiYTYAINnRhm55h8hH+/cfHFmAg1JhWVxe914bJhSCPpDG3UOIeJQIfYXXDJmcXuhnp
ujQNelEbeVLkcBr4cX2yqyTftXYSLZGP9TfEfn1fERWG7o9r4YNwUPo6eohbsBiQ5sCp2KZ5+pLV
LW1JYugqRHK7lFk6rC7kAIP2k4iUjxrxOOpKuXSjaSAL53udSXz1fgLiLbabFW26aQmN8aUch3FV
wAZdQLx6/utjY82v/Q9LC5EawuONsnSMMubnsfvd0tKXRLVREEQ3iEoA23YEGDyFJjAzPGBrppi8
ZtG+T352qrhiUjvbM5jrrbVeHYXwsxwJ0u2mmVF7KlRy0npjTVGDAu0oTO+J69wtre2fpk0HG9kC
Hsrg2atxgYr0lM8YZVC69oCNqEnzdc8uIPRJpYi0x16T56Qo9pmnnSaMQ0Mcb6U1q6sGaPGM4u8a
p32lDbfyexMfN50qRDdLpyF4FCdoa2a3KU4fy2RdTGoTMcAiZ09lmLX++gDqf14/YMQ6LPEcO90A
oWrMn4TfHUBmlAkWe8O9kY5qujTNka9W0AfoZmQFUQmUY4dhdhf2SeUsGXsAkdLw1qEvt+hrrf/D
05k/WL9/Pw201qbH1tfCEezq3p+Ws2JCz5KUbnZtCu2itzCADK4C27ZJ3pCVxysn1UhRcia5l1Hz
IkL/PmtIkbVraBiVplsbESmIQdmcXa+QLDvRf1objPkp/PkpukyzTJYuG+nxn9YG2FhjEDV9ipYc
fZRuJgXzfplvK5UfoI6PC3MekKNSo6QQbnjBH7xxB/kSNAEDGjewtoDKYHdiMi8VRFURtRr2Sj7V
kfCeW8lkbYxfqzonqMTHz58N0Tlr4M411N/kFWvfzNoA2cDLEwio1hM9tyXQXyqjDvahng7pJSOM
dmFRkv2nJfvPnzcWRNdlP+GZnmDbYMyn0+9OF7NKdSyTSXT1NdSkUWICBUZnDvxoARCsWul5ka7r
GIzmZHzoMfvwTHnVEa1ihEBsoWfM3of5+mQoaJEWTR+m0PHD/+9ZJIVHlWCZJr1vXRfzhuR3zzLw
Er8YcehdG9+/VnF7StjaHxk8URHVRKx4GSno5Bos5JRWuATjr13X9Wsn938goEnIghLRunZBS3i1
45BhOYj/8Lmbd2R/PIsoKWkkzBduz2Nb9qc90UAnIMvJzblmFX8wH3SPvKLJevWZGGgBnmRyWsnV
2GDNIhkrMoEOmLwkSvhyKbrceoJuHK3BAuqrXOuvZOLpJ0Vk2hrQi1lJ7REnxgdouQ8PI8rdp/xz
IIj+rw80M4h/Wz94HSweHlBw/rET+eOhjhBcMf9v4qvVUHd2JHVAJwjPUkPubRPgNSoozPDLaVoE
bAC1lO1EmL3iHdnnAmEdfcu5qgDoiCUEb5h9BGLNxQc1eq1Bqp2SCK/GSOYwso3xjtLwZlaTuAS+
vlUNsTCIqgCCDXZ4QM7xEugkidfwmnau5ANEZIC5YHqKvJXCscdvubFUggPTi97TqflWwHo/hxKH
ho9JMGrBgoQ2EPxq2lkaSZ2cFt2ybrgc6AlVOW6WTURkMhBce9qNpnbw4hFVkiZuaU6N7OUBbu4p
WjeTKI823SQchfTcgyfhgMx0DB3hWbyMhsw61nFDtvQ03dkNW6zKq78qjLrruGbaAQM6WNKbb5f+
nM9oovk5IKjZR0YONSm3nWskgiOE1e4RVQz/dRih/ANIpxyNSUJ0rNdwP7ioSVWDVrwGtOxmaUpY
of4N8IZ9GDGMLGpZ+ndaz+6p6J+FZZziyHZu0EkYEgbDRo9RvFZR8Zy1BKAi1eguZrcOYyVP6L2s
5USs44xFGwjy7i7S0A/BQFbQdCHMnXVRwhEn3M5eUmh4OAva7IRHa8BworfYshhXEhLyjWUGrBN2
ZQDADa/IPFvKnB1pEaEcnrs3w+IeW2R9KeU175kIx6Ounjvre+m4+RFeBmG8jpddPUc/2n2F6Ygm
zaaExKM1UfWg2vIUaWI9ZuUA0IxPvYjLYUfqibNMTeYZOGPbbUslvqkrgtgc4FawpE+Wl70wU2gw
c8gaW95A5Ejl30rpfkxZixLLsg+OEbj7hFSRhVnwh5WjAtAVUC1ChXEen4iA6AefjwYglVCK16B0
VvAorJUworMvDRsdZZueOsAhqii8n4lX6zPU/btMfVL3emp7F2hhFgX420tjKwvrgVYK4yRKvRt5
Yd8zSAeOpWdHfRfO+Ya+6Kw7UCcmfjgYpVgBjH1TmhejY3lRU/PAEXiiq2njHqrPnnS6FayeYjl1
6cPYvA9eSKKzgPbI9UxfST5+nTcNj8a6i3h0s05+NrX9zivb+CmOzMgw33lfv0fZfrS7Q5aPGHT6
Ci+ldWkx8B9rE7mfMYs3p+RSj/UOf/CdXbrLpE7dO+xSFWaeRzlw9XTaOIfQ6x70qvaWqcVWajDd
hT42IHc51AuqWGZ/4MY1rUbk75s7fTp3Q7ML89I5aCljgbBoWnzaWoMxlEIPcPquKEuxZEKB3cTI
Xbns4U4KDtXCJUkO6+Le6wV1BsrYLtayDcldMS3wRZDXpzH135RZdXtcDe8Watk9Ymmil+xkM+m0
MbMoicE5Zru0gNSNOpFwTKhWukIBR1TQzsuSCw5InJEwqVs1tnDMtSuNnWmpR9VTIdQ+FjH+LjGc
yphAnTrrP6wepwVU2J0Zd4xMM1Z908wZ6jtPPB7AMlEmK+/SwrFiXoP+u0zVRmqAJctOvBYDTzCK
84d6JnvICJeQFN06erPKlIkFDJqN1oMLcoi21p2cyPrQWd1oPQJ+MglzTSJYJm4+uduIjvciqrRq
FWoOE/oI6UmD9m2s80Vo6I+5i9tbamBZuuIWjeDSAxERRGWXS62tMRPrD3XTvokMzpmfPUyiXipc
wneK1tTCQfF1p3vp2kzrResOl9RDnJ2zxaczmr11Er8k0J012b+vIaKeZV7Ckkqy+KAYbd9Vg4RD
C1YyITcVM7aHQzyoXwsbkphEzyO68ZGi0V32tChx0q+IFcBZVWDYbphT2IbDFja6MqNqmuKCoX4X
NSrbZAyFFsIoTqyZ7pKWBSBaBfJJ6+wHdq3OIVYu+ri4J11zSrlmDYyxLG9Hfu3OlBzC0OzUXSyi
mxtDJTWaeluE4UtSJKCanWqfODgKI56k1hj70eoWZLgVK/jKwJhZFz0ifZeMQcANkNXe93q36g37
JyXyQoziTJkORYUaEZRRtbZ7xqlCRToTBcYQifQ2rfRewmDU9yjPl3GO72/Qor0PZYgwFDYFbmc9
QCg+ysG6dOgPdxMYXoRMfrH0MxtQe5KvyRYqMDkxU0Lc/ZEN3jUbp8ci6dSm7Xws6b63noYS0M6S
ySOhVKHxMc4Tt0Z1d26MmHbQvuWs68yktPBuoH/tpyAO9db37zrUnKmeki1npdlSOjOOECJnqzhX
NawiOVAPKGwuh05f6g0uNOGQNRv73h5tTrx2fZ1MOJGQSBCxtYAV3hjVbcw60oDLW2+BANYMd4SJ
WjwFU/KkteQ9+fGIPAUENJaHO2z8z7aZEcUZMgJoMmRIJq4UekoCdhU4N9SFbt0AT4LVJIzRW0aj
BXvCS3UyzNeujjBIsmDAAwHrMVndV3KJMPBMNFVIAXy1QPqGY25e3Mm+72lpxC6Tz7iN+7tS1/a2
GxF8XRPvQHPVxZzUV+BiO3ze5MLYJtBH9m3foatnq75i/55H31tcandWmDPNLS3UNQ4J2RXtkg8O
uNwrOyOBiWBy3Oibtp28rc07vPadWVZvSX0HSW2fInXYh51Mif/WwgPOyxaLP25eUZq3CdXIRQQf
sw8EpoJZrEvDSLdlx4Pm8S1AccBay3Y99orrpDHwKYE0a3I6W/BF1oKmA67oDvBRDLCwja8266sT
uBtaTNgkag9HNUXKqu+ZHFVteR/0jHSTAC53Jjv/VGfdFnqMQMtRmsdODd+czs42PgiJhVSM0QMb
MkPFlRCN7feKlDFK03Y/wTUFQMeucF3NE20B621Riax5MPQAgW3BLDQg+XNRohhZ6oNt3DS7iSg6
goueKY1GtyBhRk/itbJD+xI26XPWT8ZzzKZwr6v9WFMX5Fz8z6Fosi174GlvR1G1ySvt3VYonWzR
aa9uCcILvERyblNdXMtY3VGfWt+aNre2BqstJE0mlx5hvpE73Uutd3Yi1wH8O0d7KsWz5yw0dDi4
QsACB92oHSoigjl7TxQTFB6WbtA6ye8jt+Tw4oBZNCKk14MrIUrrFc8BPv7cOS0aAsNs4K93uW0L
8BvKJkT4uRoKYxeQPBNMBnoewGQAfkyeNZkcJY1TsyMrPWj93RDUHz2Lyn1PZsMA0YzT2w+fRy/5
5jvHJm30d1LATqpk6+D7Gl4HUo4bJjv4yUX+YkGLBjNumrfW9NOl2TIzQF538TQyA2ZTU+MgoQyd
j1T/IEh9hrxOxXogjmpZJNuWMN5lE7pAwYNu40pNQquDOBMBZR/zgDyQhtcki17SWgKJrncJLarq
IVXTePGSiLwkD7duXzQWwBgK6RHZ9mpEMFz5OrQNNur7LmZFrCKDvYMOKQwoyKkgTOFiJx3whilv
LmOPVhiQBvRk/ABOgWBNK8GT9mCffGpX9hXTwUDxt2Uk8mbn9qq0EA8o3DRs3+VP2Zrpaqr8h2nK
yBxv9HLtYF1oxUngIFp4Ep9GkxrIu1tRXXOIySJAvZc1iF+iHp0u5AtyeDB2rJqiHI9tn1d7fCNr
nxQ+3Ppof5lPfuTE09GhDoJ7ciTHBW1fOPCydDbBhGKxhiSQYlu+w299BKjY72RLXE2DPGjRdw3O
04Gq2A7kxfMRWQa1Gh4nixiuxmCr6RGeFFRwcKEmqHMis72VZBB0Q/pDn/WU6MLXMiQJrmSUPIsw
gU03uvZMuOajGWpnw2jFVdv6QdEfJfGuC6Ltwieuc2s/WzHm3E74Zh+EO+wQS6QrqrZkHxQ6Fsc2
vHfN8IQ/4yRTW2wFn/B1CvZ3kdsVBtJQPplsQ2BuFDOEPhNLPRjI1inJgA4UHjIJjfqiei1a1rUu
CPDMgOQTrEZO2JRy9e+KPX2wi1Gz2AC6u3NTYa+lkS96OYhnx3/H2FUfwik8tAqPW9EN/UZZMPJ1
bKjbtEtXmZWnB4lQGQ40uLVxfOMKy94xJbrMvcqS9nDu7+xARfts5DIV5s64ZuaM4c7FsRb11kMF
5nXrTS07TGWNK71OL34JpZ9LDL9cNzstaC52TVeQcm3Nzvbtf3N0Xs2NImEU/UVUQXeTXoVQlhzH
9swL5bU90OScfv0ezcNObW1wENB84d5zsRgy9OnXPd6CW0VE171wXQpyZzFWwRciz4PNHTMAV27z
zuL1Z8UXL0Xuiq1wJ3XC2LZx/sAo0xYV3X8uPxAhes13RZG6WYjHpiUiGMKXl8GPP9a15GfTdr/J
fH0c8wnHH4CuuOCg1BFFMv4FLAXjrpI9P20PlMcDS34SeGyDHuQibwoWIPdHhSCQ8J+bRmvAkvNy
cGpTH8l2a69wwNExxW23SyrI81MJyJVuYP1Cb1TAAqh3FTPtTaUSls/9YL6JCSC6yFNnq8hLI33c
OnlSsaRp9SFpenWcB7i4TKbQkTUedqbpvY6/Z7uuMeGn+SVBGddNaXL0Z++5L9G0QhxUAajXq0Gg
zRPnG5KEzHjKQuxXI7T7gfQgSSHGbkpt3Dk/EXeZnyvibw2EfLu53/9rDXO3fR0pWANM+D7pBT4e
LU998qbEMJkR3G6JZChJTYYAnhE+cnQougaRsNNCBn0e3cgJY2O9lLLhJM8jNO7jciY4nlhupKdb
v/Ocg4NXO8r85n1GiqkcNzvYJfGnIyGUbAKk8YKkD8rT6DAsjBrGASmsfmD6+1Ul+qFJmiQYIxru
ZKZFdZjTBMUydSdnVrcWWtHzquN0P4++R7hjG06LH+2cwmbYQutJ9oFD7pWmWR3M7sXzasqz3L0a
RJdsiGNfAodoSjgf8IXbwXse0uxnSis7dIW97FYfyRHP1+OE53UPDblHjlwcu96Yn0e8CaGbcepP
KSxyJCO0KA1Zdfmfdb2zAOo7iTI1zbDTjIYSTbcWd+0K56YBixBjzPDqftjNRikfha5+G5gIuWcm
HXodSEwXLfzZ6t3ujCrvqR+rhz6u07O9AAoeGpIx+kWy/yBe3CJg/tTKDD18dJm7NvljNE/5bLXk
ZxbR0V6sG0iU6tam0NQ7S8w7em64sfhKSLRFj5OLqLlmK0+rwW3LWtk6SgU+GWjwU+IMtKqqOdN8
pDfbnYBOCI+gngjjh27xRxi8yTFWOds4tumJIvRVTmMOb/ZU1tuK2jLV9GZz7erLvz/qDtloEtkt
s3o/O//7gz4vCsey/Om8ucVv6bRncOLPXV9ZZ+77ALu//AVjYznNMVyyOr/IdSIqwzPxkbAfItHJ
ZfXva8LZdfSfiykay4XD2j51k7BKe4DZNUGqlLe3vuClSgih3kYw7p7u4wbUmuooyDrPK82cpibu
Mhtwra2Vc8BDeXCKpg6hxaOOnNP8vORWsxUpLyax6mXXVl33BDkx4dzYGzi3EWdM0wVNMCgX9g8o
2evAHbhJpyX6YP+mw3pMi50GBHU0zebBWbCtWDPihcID+14Rxn42EbXGyd2TMvXWhVOtV9IhdzOD
GIBi8jD+k0CuTKpGsubHLnqHzpBd6hZaPMERyhPp7d8fElUrG2JSrbkG6idu+0vWyuZJeSRadEb9
2hP/enR1Yx7JqduDV4EDSapvni7y1gOP6j11qyTvarZNBEDChTvH6VAEA8vFw9xX7wb/Iqin6C+H
CGjjAclgnH9jne+uJuo/PqQ2p1FkqlrueW8u3xGyRZh3/HKqNeetApK6pSwLHDr7EPizPkq3+NEW
9zapJvkvHPoDmXmq3I9z9QKoEirnCuIzWR1c66GdDzcLe+lFa5Jol/mhLjv3ZqBZwcu8dltvwmSj
aNxTSFFbJ+6bqwn9O53vHJXr4ib+Rwv9dBOh/JQYZ3R9ddBIghd2iQIshqdMkFQ41Y9tbRDwtYKM
XNR4xW+XvwCr3DYYZ0OVQMeTQsz7cTHfZv7C/sew5r7iqJQc2ZpZPwao7Et7P11swjUWs+jwaceX
9q6D+bcYXWbTZWYsAcatdUfu0hofGXYwpbwWA/lpbYJhfeWUI5jbDqMoP482gRtZhNczhyiCdAYO
E0fsaYApuL17HXbkQ5hsfVG1xenEucb2fBzJalAuvLbBtryANEJSdoBaZOA2AmogYP7sPQKmUm++
jdClRZq6qabxgyCC7oKEaGeIyPoYK4Op/oD1ph+39UITjRyK1RBD8+3sZx+qJSEzY+m4g1nIMNgp
fvmRhtpXAx5p12HeMpbiTa/Usq8bIFAlgubD0hIcoXb16tpX2OLXrBowoEfcdMSMFjXh75kMiT1F
pISckvAvLxjL5dEaWjNssvhkdmSh5EMbIq7LN3U0QCp1y1cXUfqd24wkEqrZxvSwj1kou6z6HqOg
05PT+OYWhf2W0aS5rWuih0XTfaUzQmzFED4AW/o7SfFFtOl0LltgHUrxchzXfCH/cMEQO4t4N0j3
Jj2TCEHXfbTblm1owiWcWv8TfHYatNiaNpOV4agU74iIYbsRAYIrynxYLSbJMSwhwo31aztOn6ZY
rqsPZWNIMTwO43+zLnkdg76vUOvHNgBjIKM0QVLd5sraAjuar6ZkHE1WTxe1tLf3ps7SkvS+LET3
2B770b+S9VUHTkJUXuHUX2lpfYjReM96GXgxVGmnGxtE0vEvplx+6HF+ktyX8v4GVCOyEGHXXdlI
eq4x618E1kNGrDhfMEtiRGqdtxhFHv7KE7RIliIolTcVaULKqh6inkMzsq7ugs6uqxL57CU1ZnKI
5TOq8RPgxbPhN/ImGeiLSO8NAsdIW65dJkDpp6o7MqoSB3B4NFzdup8DMtsPNY6kjdMavB5HJlOF
7754FjYyv4TRWBftjz9Vw86dzTycMCsySWm+YsQmoS+Hm1/OzWmuTXocA+o5coImXFQGvudtmsr+
bBu8VEwv39GTwPcEATh7sBKQ02VMtKbfUQx1cCC3jBEgkr3Si1CMDgqXd7eZJfRidOAr+T1WBwGj
P0BhONMTkxI3Nj8g0/V5GsjqHBe+phd5YISVuTVGTlmSi0PAnCAlB7byTfPHl/UtLQwNNb06YnR6
Xu/mV029qdZB7RoLUjhIPTpbP/rJC+czm108AlN1SHgQkzK/5QVpwNGUU6whr3SK6K+qY04Gz6XP
LigP+kGMwAZp0OM85vICSAdLLaA9J2kT9MNoQ85Ayjp2abft3fRhsIeXggplI2zfx/ZdPGIZQVAI
sa6ojtybXejjq2GY4uH/U9b3Usw/pHyccYSURxm9VJhhmMxR5GqQfIn5x1MUqVX8OEeAhLQYT8yM
2UrDouUBmI6Za5WEUuk+XAvrLylEB+2QS0FziJp7oe6sCZskZo/nnNbDNsXviCXNNhlRxJZqYlgx
Cz+I2xjZUH6ri2NidYTbeRaZTHH+wjeEbb6M7a5W3t5w4oE7rFKBY6tnq+KMxOFHZFK0Tpt5lIT3
QaYlExekDQmjjW+Fk0sOM4+hvjLM2VeWIv0NU6WXul+ljMW2swqCBVhrHluJJLQ07gECTuMeVVbs
EKHclnWiI7eal4ZlfGkX84HYHsn37UFQV85FlMDpLAmXxxp2mYUt0SStdh5Oho9RNYeZPGAfoT9I
gpQgYRg+R1V0rO5DRLIcPdq1gmqBJDRhosgZfWfM/aATMU2biFLGFgE55VzWAc3uSh6u87dRcXYo
TbJqk4IBu//gEPG1ATTWx0ErarBKM8Amr/xtW09I9pKdN/OlE69jwUDq4w1IPFxkCMMbkUww7v8p
ovRgYbrDfkXeF2EYS6m3+SQRnY4EJxvxC9l8G2Owkg8fWp3xb+4sgqZsz13G47KCTUHV6m9Lm31m
Z5UN1ha5X8wVZGvcsV6AzVBiDDsPDhhCdM4o2pv21svlNXXEGKIrhNHAsNRZQGKv2Dc5Ovg/UAMo
j+lLd8vapQIoQnpBP6wvSZGTidUAdiDMlJY4T15JNg+kXjEf4H0kygy/DvQMVuFiLxOwqzJnjCQV
wJl2hYC5TuxyvfFjncZhE7cPvWGc2VUpHzE+GUHHyc3wjGiz3hUkFNIlLhscdASJjsWEAzP73bMQ
u1SE8wUscl+QQtrQtP3mYMQNAGwJm8zoiHUtrF+eP6o9iIxmk5FVszhmcYhKiFa1N4XSmR4LPvcg
bdlEehjtFcowvPyAluW5HeptIZspANv7lD0BAgJzAjBg9IynKopvNSlCdlEdTFZAY4cvaqJv742O
yfd8oIjvQ3vK93i3IWnfibSDhTqEoJLfiyLJvSaPjhTgK5yFdZusC/Us3MjIpKmo1/tHO2CVrKf1
Q94Tnw1iNny7QFGMlYfTZxU8qHIs9nUZ4gQgEXOsD73FIcGnTK2ktlCfny35yn1OrGtXsNvI+rNV
TRbdny/pwYiUMiIkBzQzG2IkEQnZyZ4VH1KoXn4zeKWsjbLffmufMApvpgJazGDspAPuwu3hM3PQ
8SAYm9mNbgMUx6Abu09PXjx0dhmLTqOMP/JiJWZLD8QCqU/cWWFbMB7LspJNtn7zfVyqHE/4n0cq
cHayF9SFD2ht0MYRNjejCC1k/aRdBIPjzcxITRiKf+kg1oOzsgdQeJY3MfhCpEMkD1ckyhmp3rjZ
8u3HzKdBHqIBSaCrx7D0DQN89hJzdgy8TlTDoI5k0GCoTnFfV4cmEkyNzL/U0v2GSJJpu2QgCByT
c1zyuZd7fN6oUuv+6Hfa5zqxHCqw221Ms8y2mMMpbZqMzYl1jmyvPJbJ+hpb3czTHOqsf4EhDFw3
8g6WXdlw6U+uUUVksqIhW9fxyOx0j4Rr3mQ1PFnL6NgAujF02PRQUuKokcDgLGPPODOF2rgLR6Za
yrPfIlG9UycXF9NgaoqQBTd5fU2MkKphHlMWPZwH8gVkZ8NEtri/OdZQZRTmechwQ1VE65EN6P5d
TAUcavlFmDFqrBFBL2YfErgDUSb4uiSJv+m8Xeb6ZfTo10XLXsaP5jfZlM6RV+OTB9GGl+/wdzTS
y13XlXqjCH3s4ZhD0ojHWeyqzuGQpanGkDMsIRP2j8rkcuMd6lmlktwFiChj/a2LqsNQf5Q5OEU8
hinQck0YkmIA0hFjf2oxkG+cB4rc+AtIWojtEQMl4oD1kCULkYb9A0gNc5OCVO/9Ob3PoSEMd2ir
DArJxqe+Mzj7FGVvBXkm0OuEF9jX4ixL+zSASto0lYe1ZiLtl4i8vdBUK0vR/8nj1Tmgsw3Kuz8o
8qFj9mu2t8gq2yTaLamrzGkPx+cd7ozeAvB69tIOyUpDi0BbnBaxs2kaMAW+kAQHLsvBZZICKGc5
FLPjID0c2hZHAE58AafDdYGsQ0MfTsIx67C1GBuSK8t7aHITcpQrTe9SNeXZbqSJhQVESmoztYXO
7AAdGcRz2ro3uGGAw+tLDUzvg5BMkyffSG42+xXQ79HFjdInD2xTYMdsq9y64g8YwthazugkBCC+
gYhqBT9vHZ0LsFS16Ty4mbND/rEeT22Bw0j15muaccNWk8MK+z4J7+9yjfEuvQGW8HeI9XAwu2Fn
J+qHlUeOYccqgsrOvu0e0H8ZE9BEo7hnez5eY3KiU9sA8BwlIlTM8SvnLr7BIhFEFsNWoF+rwRpE
uiNtfgodgNmlHjpsyLV8zua6DJJMXxJHAJTEhsxIHM9PaRAl0aWqxqqB/c8xXlsWBpZ7wnPsI9Wc
H4yeYjaHeNGwAN6MswyNhYAl87Z0PLBkioPMZBihp781X2ohxJWHaQcKPWS64rkDKAv6aovQww2E
BqrttKJ7zP+o5i4ceu369r+ZRI8AQcIjbpaP0okIFIjFLy/jB9DiO4/yZztDF7Mmknmgl/+25l93
Rui5M9QvDsIbkw3MtEwBobWql6jNT1aqz+4IIUAh/NjB63crrtbYidc4dk5w6ZkJ8/hm2XJCGXfs
LGNXTPPJL5e3xvfyY+N8MScdAmddUeASz9AQTs/kAmxDwlIdL8ujBqq8N73iya28gX8cgMxSx85n
YRsZ656oJHgNpAczFzOfXF6zNhp64ENUtQvZMuK/3tNf0te/KxdbITqcpif8O4vNR99yoQ1fvITO
f4z6hAQz41qM67tos2cWDAgTibmUA79ENKYfqykvo9sygiji68qsrOleyGocSIAuEmCJrPiadzm1
VogZh492mtCSesbnrOcPsPtm6XISo7zaRN9506Yb122OxBuEsMg+x6UHN2Rlr6Z7l8gaVoiImulx
vyfeejvFXISkXWh26B2AxnLep0/rfJE5FkZGmb9XCjOICOmDHpHqz7/M/FDl0X8wYR59xNgdv5xV
sC6EIXlVUfIOdYKrS6dc056OHeOimVl7s3fh8QerrxH1E8bJSTZ8yPltgqQ0t5pdK4ijnoEZuU7B
vKBDjbjfAyRBW1sSqOKY1R9C7y7sgfJubEkaxwAsuuhUxEwjcuu1UjxByJ7RbFQ+HujZg+g+9NTo
s/syzxwg7tUOCnf0g9pbv6QokB80myiGRtHHxk80nmmEo51a5GOO9TGceC4oLIb0Igf57liGgZ6G
pA4TtUnOGwUemnOCc3ZWGXrzhi3nIwvcaJsmCYjEkcotGRgk+Fo9Mo26aMKGnNhmIWBzPTATScCy
JG3DxUu5oJyQPeKHwElTNm/DVXQmdV6TI8VZ2YlZOtlqjI+mTSlAxF8TQKNzUCK1j3m8wB+Kyz8j
jt6NQw0LNwbBEz/aW0WTBJmjfhonlAijL78QvhS00t6nmasm6Gy4IzFkYVdAOEq8mL3s9J7hxAUQ
ccesV/XWIKdFVNUt8eeSl/vUBl621ts6z0FVLlLuk8h7nWtoPW6PM9h2x79sGoozk4Y26CpxHBD/
xwqNRe63yItzciI1irEDEOGH1svxoE1YUAhbukAfT9G6ceJXuvslTOsXIrZrIZowUQVbzdUJAX2x
dbX7r64q8bbX4rc8gEAnEDV69siBnYG67az42iWESMeEIMrqBxQJTNmOQYM2SSgYFLtZM1jbe4Vc
GKdZYRuEs3TCIf4Y9+0tldY+q0craOyvLqsfkBR9YCXaQfOUvKoUIZ0+cJYCM2xjF94+yjoOUfzI
ydOS0wbkPal6VPoPBI5/4inNdzMrP2EPbGBd9rwuedLo0bIf/2OCgWaZy0+XqwupnI8oN3cisdU+
xaRGEMzqbPwvaYlPJFJ7F16ik/L6Fc6zk5s/nWQfkrcm4cxZ/7fsJmoAkj/y2mC1AuB6GGzeUPF0
UlP6NAkbUWBZfg38RGGx2LuGzbKFzt/W+duIBm51G3GOjIypEHeNnUV/8fZEZGFjhAdj9duC7M+v
nY7mt5OIl7pwb/7ic38R2+Kx9w2kqw6M56BozyN6QIVZVfNiHrPi76R4PtJ0+o1FBWlQPf2hiIHi
Z17SmYRPLyIzRcT0zAxj4syiC9D2t53Jh7rGP9n5/7UOJpeBX0GQsUvb/M2aZb4sKYJzNeW4+fge
o7cfVmRgS8JJrvzPLtJipzRZt3dYS+3sI7MawxZNWFXMw9Zoz3ESf9TKokbmZRq1y9VLRpD6KkUi
zKTEEwWDw2K+jPyKUaZfxlZ8O4OXUStXLGKm8t1Au8VwZpvjFiUOKDpVpc+K3+bFpxo7fxHuf3C8
tiS/9wgnk+EIzwavvIFGoorYP8aSfkjb5bBDEMvUDY7TAO8+sGznYubkPayUd5kkDHBCtp6ViGVa
blfGW0gLaeZasaJhsN6cOr4haBz3LN1tjYlslATTx5aPlv1FGjTj5B7UQdsvKWhldoM5UliIVuNO
eGxO0kq9EthXnCIvJbl9Yo9CpaiZ/yJLy5jwD0WGEo/9b0dfatTzvM3M2t9mmgrULSGdJVn2N1fc
mMm9ksh7yJGgwLDXlHmoRx6mmtgii8wA8x/lwSk3SqOXiTtgvjingMgpQo6QfiTe/LtrGEU0UVnv
/Vv77nelPArt8PLsnkfAKHp1vxrbj4JIuZ9d8qlWuVVLc5U0ESF5yKAt8+ynU224rCXR6d0rvhUW
+k53krp/VJ3znTHnp3Ii1S91FXIm2x4OlU36q0fqZGNAvl5FICuBtujcOv1bfof2mXLywl4Rlg4f
8Wqvxp+VrHd34ZmflpJ5U24dhd3sxGKSfBGBrkyX+L7vPqFHRxbXn6piIrDEbMWO5ImDzmfGty0b
kWxRoVhpvbrZ32U5EU8ua2e8ZunN7+vLEgHDcc36YekZJpN1aqOtjZ8h5B0YA8SnVuTt3l6AhCjn
pGLvw51yMzAU6Sg2aZkZKqcNUSivDmNnzi0kcT5WasXJ3k0Tagn8bX3/w2AfagwBgSWKxaemZuQD
XuBelc2n3E1PALbo3QCZehlcJ8lhL6KWPduSwtKuPnJoKdi1jBeWnDR9ihk1HpSd4VfrYTLqPlCc
FkEsJ9yAoz6tHVNAut5vy4U+lEqb+7njAGI5ul1ZgXHBZZDqWW/bYuHctYiizfiFUK6+eEbzpRmG
p/deMMs4OJT4z2vWcodAnIgEtBTEzB0Hy9W/tFHgdgJiLdntB12n99UYf8Nrbd9KQ1w5SNk6O4cE
bbIx8wYddZr9QiUNTfg+KwJ/Pe5UzOjbXsZD78MFdDP7c55IpWvm9Rdd7LVR9+C0KMUCvurizn+n
sCjY94g5IijVbQivLdo3e+jWwLT6c0QEkaem/yqS6zGblnsPN2ZNzYQihL0Qw2FTCD74QfdMhU5J
grq498Qv6K2kphr/rXV2q1ZiezMSvAhLAYFDhGkAe+e42t7L2jzWrZ9sTYM1YVXm8AsJzMykE7a5
OqQUCOyimXJKQuciB4dXDJskqpAPgjWZ9tlg38rcVWG0vIzRAlm2IXNELxs50uQ1S0Uwjc+B6hLe
tSGH9pCAWgraXJ/hrH6aBs8w1ixMUchUFwS1YH4/VK6JFJvql1a2u2pq/8tddItOzHByTU/Z7KXb
qucpNpmTgCqetm4R/6crF0ykc+0c3Pzd1JDUal4F4mm2Dmhz1xLaDApfbmLmpTlxsYzWoJ4YRAzQ
+T41ifslcu6miUvHvXPSJOM6K+S1GrfpxjH7UDZ0rL0Zvy1Zekqs6rRwukjEs3yq5n+oDrGQe8Ax
pMHHJcDKz4wdLGPhSt2/i92kv/0+2jYWiHa3+hkGUnwrReYExK1RM3th1ccrC2I1+G+ij6ipAIT7
SM9Dmxs66FOqXSwFoZjo0HxI4Rtob4QnJc/2bPOqIp6mUNP9V4APrZX4Jur65DpjizTCGMO+ba+l
WQ87tIy/5gZBlGl8GgPABH/6A+3rxWr+c9Pmb4uXFk5vdVwb3HuDxSVyR/keR+ZVxZxVXjXvDDBz
gfQTe9M3+RtTNO/+bZyp8YLaLA+cXJBa7z/L0lkxTyHPSzoy2EFLQE4ld3YvgW/7TqMDNt96u7h3
e1DdJDw5KaSmyYoDZYBgYFJWVHQNhsXAQYroozcp953YB8FgxQz1KxA4RU4kt3ETih2go7+n301a
MaYf8Tp0Ldes4O7p9DsinY94mSj93D3HB1bGPoyIAaK12nrgqTf3f+mTmNXrneNzl0FzRUZomt8G
b7deVkERs2pE24EcltI1SFLnW0+SH7ViwZUisTMdTmRlEGwgJ2s/tmdL9HI73LvjqHNe/RQQoPLH
R6/o6Pxd+9KsJNCbptjH4/SV4JjYtVbFaNo8lrGqkaChnK0ysR7d0tn3bk8siqDyjzUrBrbmf+do
vZhmp862SG51HvlHR8yMWLT53Fr98jAxU5mwkxK3vdw6GzPZigYM3d3dd4GrNspYYYxV83ddq+JQ
0fmUTMWOjYtGz5zMX21l3KJVcK4m4x9MD7t8qt4jvvKe9N4q6Liy+0SwWkLDBWXhD4MnUL+cB+yJ
5wPCs829ObiIdLyRUhntRWnSeefDpUYEnjrIYe1eBLNtEREf/yi3vW8Xhj9ljpR+kToLfHc6rHOG
hkATkdWXf+0GQ3o2fgqR0a9X7SMfo76JVvNizoBB1GroDxXvkpWFzikqoXNkEdZiEhiKe9BqB7yC
3aZDN1hNKHUnT5PGmBzG5DrNSczICcoRM1gEKosPUtxBkGW5267BGiGpdfB32C7m+a1hXCK/t5/W
hYBnKrWTsrYI/MRZZPIDykFYc9j+ZmP4aTjM0cD8F0cXUPoZbRYlFctcjfeNlHXnyE+0bMVkYBoX
YluV997FmP/9WGzh5L6AaspakampYzeECLl9WN1fkszYZuxBJ4cPywca6cuEbExmyaXBoSWZKO0k
/TqxjvQwZm4Dm0NANKZldFma5SNHwbxj7clB7fdzSA+GLKmegS+byZdtdqTvLaRyRmLaJY7+ZLFz
yrOanIZ45w9DvfOaO7vgbh03HYJVMu6e2eIrlubCuqLJTgbVti6n5xiBDPW9PWzLuOk2huvR6Xf3
PCZIIUYa/bhIzXajjH3acOgIwFH6/b3LJJJ3BRVGmHRJFLTu1kOSIqdAnPg28RcRq/e4Hl4MhH+1
6FEcYN3edPRifqdIcJdCgt37g/K5avfuNu1MEisVwwsjehO0beGkePoZ4iDhn+Mwa3DrECuOHR3h
ryj0fv4peVMRVkM7YY3qMHb8Xj5LDextw1clZccxYXchKXyK1Tm7lnRVJ20gBnKonHXMx1+5vQOI
Ua/npaiQETXNvG1cOA1Zk8B1BtRUwRYhbaygXDO6HblG5q5jKWQYKESNqnosNAEfS8Lg2l31Ic6g
vxkrgw03+kZSUIZr7ERUzIN/395/D9jDAqdGypdbd6b4NFBPiRnHtyZDTibM2iubN/OizOOi70Pz
u9Qk9ehisgxVmuNHIhyniUE72tMz1qg9wl0kW4VAogOg5liK4am90xxHL+XNHRPF3d1t/WUCYGtg
vf/A6hZbBrI4LWWEf8KmiAF7NVhwke40iLChCqZz+TfdQYFCnGW+RzKbnVjKwFMdrfqWUxAlhbFp
Z17ZdrYcZVe8mUMFMHbovn2EBCSkJaeiY1TAayTZUtEmLw6nU2iALsy1uqGsoIHHTsfzF+tzpRxk
DX67aSdceB3zkcFYBVUEgS9GhU/VQK+10TGBBzIZYU84mfUAh09uOlUx1U3iP10L/IkR+p+2+jRY
YMakV02zJhDHM47r6rHjqVxksI5/bX2krPfUcrMX7Wuu/DiEffRax6COKPanT5EKVLB3S+NCrLqP
BEejRwJ00W4abmuSs4h27Pru5OmS75JrVD0UJvuMiWsX5yZrS6lPfmbOAVIpZOaDpQ64phHn+Qba
Z5INS36akyV599ojhh6vquMn5x15+d3huMSPeiKwLusBI0sehAnq37M7RKg9JuBvfjJ2107AD+ls
x2bBxqsVNc2La6bWPu5c9u3u0uAItdRj9FA0E7EgRIi+mYn9a2lZupiZ/2RYcNQyaQ9hLoqwF45+
FOv7SqzRCXIWF8YmGQQREVLzOL4UfT6Gi42o1vYkPYybHpRdrCfohKgexoIeTNnx2ZoYtzJbvrl9
0l9JpLf2RTa9DS0jO3B5Yj8kDc1u21Zw9xli1dl0JNyqZcRvF4i/jaM08/SUUjWCaxYnpt6Eu00E
whGrSntl/5AdSdi3nJeN31LAtktknFeF8mDgeQgxvn0Kf4Xxklhskf32lAqFn1OY1Ue0YC4qvavB
zj2j3iH11b3h2AnM1WxfrCgjPDnZc9UQn/jWSfqeOky4oYMmhmWVznLbOlEVzIUEMWVM67ZgCnPF
trlhyW5+cunujWi6WTFK7Jq6mQ5yGV5w4VFCZhNC356VJmZlRTE5saFRxiVPkuJZ1WHj5J+211aX
NXoeBL5+sfSSsKxlOYoSeSD/Px4eEFYlLJjNnKfu+9QZcI5MxH+waV5ry302RyRvuA6LoHCc4sGs
yO0g4QD6V8pHEOGsxRqcX300HzEbvJMtbEHjt+L/EcllVAhiTAAl6PyIq473RRpVl/Rd90T7uNZ8
rEqiOy0CVnC1dTDc/pJrhiiHw+RmWHgoTcdB0Y/kNAW5mzcNT3NFeU200U63zMBMycg6W4hvNRGU
mSVClMwXX5FEdTF2b3ZC8PUEDmNtena9yxsRh3cGnYvGyJTnOa7htrXpBW2J3Phq4FXXVoexf09M
AyEr3Kcpmw/rXdVH9/k9K8IVbfvdlA2JSKZodozuwllVpBRU+Se6RTT6jT6qoXjzqw4VheOuIX6d
2916tPa5/ejy9U0Ui+EwRr+9NcbtW3qECrTJKR/r5MJi0d86yjzHTHL2fdtEGzzWx8RrEX8b5DnX
nk1qOzkMJ/jw0T42cK9YE4Fp5V13jIFhQ8S4vVfItoM2ioqzW7CZ6cjtYHlGBtIIXC4YE0Mhu1j+
+DjKJQD+B82cdjczPS767DJFbowyw9lS9AI5JC9gqqoipN7LCR5oQgxPyNLK1N23fMrIU81Ufhpl
Pe7+fVRCcHlnVKWs6sujH7vF1Yy1e7zv6A2TQk1L3OpZyhbbc6AoqomYjyzxXxBevhAnQ9NeuQsh
Znc8bo3+N9LJwRnt3wi0R24Uz9+VRQW4TVTtobwLJTnJUafFHdn2kWSIwSvrOt7/+Pd3yOBiWrKi
CrP7VTeH7waoX8QtYvFKeRxY2wJZGByKmSU+b/Huds/WaH2tCfUk7w4WE8JJdlSFRRD34Ogaz37U
hvgLIMA/D+b6GqUeKBTwoqhOOvvBSwaQE7gKLJRtMyEk3f06xmTA5lENLi2JPhbzajsJQWdyeWyT
xQBr/5CYYnrt6o4g6ZGHxyRJ2XeM+uaiZT7OPov1ef2o3Ty7G23sPYuSHIGniXqZOIOYO2vPtDUN
yP2oQizPMVOWQm1FlYCkdZ3dkvO+MRXTB13yHxFXvNjWTsTwbwV4ZuqhfDgNVfNYEr1B1RP+z96Z
LElubEn2X3oPCmAYbdMLh89DuMc8bCCZEZEYDfP89XXAx5YmWVIsebta1CaFIpnJ8HR3AHavqh4V
TaTt3KH4qXFtbgP4sJhB6vqgIms9LJu+goPpHuMjZlrXSM/p+Ko0LzoSB7zXyhgVPKzgQPanviey
7o6S2wBSlc9T9Jfk2JvyjvyLEKT3ZbaF6g04j4MTZGHbNyDF7X7PHvTzsBF7YWrGBfZvuhutW9Y2
mHYM8KR2X6pjaqavSoYx1n/uRXpbYoM1UfFjHqJrww2AXQlt14Qm2J2soHzAsrI1CecOF0bv5M+N
5RKicKdHtx5d8lgZLrCuQqUWlV9UJmcGazQOIHR131uCJB0q5sS5dms31FB5KT0AD7T0SUiSE6f1
kmk+mhoiggkQi1w1vi10LPWUV+v0EOwx0x2wavRhfAZJe41Mgoc6H6LvuiyYa0JS1MmgjBCKdfv7
IuxPgWpXqqWYJAtv+Cv56UXGODP1NDBbpIrDcW9qycRHCHmlr5iygkpnNdTYl7hgRbeJ5FI5Wvf+
0Ne4U6PpgQDZeY4NBRS7e9JCNj45eYcoMa6liN61sPjOhPGFSxAljFK/KRMcawN9Jx2aRO1wqEgQ
zyAbKAaVpv04BT2Yv9y9qjBfIN/jL93r9QOzxlXNQvnmOLxL6kMQkO1bY97TTwBmUoPHpIhYOhnN
P8UpgbTgYzl5TKv0LRZ+bdkUO7elvdeoYOcNvsYGfeoJJcHDd9Xg8QZ9s9XC6FAmFKdzzvd8XS7U
q99P9U7OanU2w0OUeJ94XPfgjBcHzLNjyldWvOOORyWLDDhS0DFncmoJ1iHI3NJ0yrVoNR67ZkBZ
Y98YLBxZaKeO3T3XUVTs5mhyduwM7oDXU8ZDq/G1RsseBJK07eG501wd/YrnslZnzoMJmdkBbJo7
MnzKASzsRg6Nh05XD1WjnR2WDb5WTuNaS4rd79iTf4svuN88bP6OFvz8E4/w/+6+izvwfc0//qHL
4/bp739geRn/wwCFJkgyAIy8sD/4h3/hEyKutj/+AjRc/vy/yIRS/GYIgvsACC1UL0zD/49M6Hm/
uTZYDo5nHoDt33/nDzKh8H4zhQkTR7elZ1iWzV/6g0wonN9c3XVMkNuuxX/p5r9DJjRgXP2fv3B4
OFECCOJHAQlyXbBGf4OrFVbKJjHNzH1stp+A6a8Uv96VTrftRJsfA819LcgiW8r+QhpjuO2tO4eS
C+4dbLyIjjGhqXldeaNGwKLQuTreLTO67xU2u8kqYx8k/bjGzjoT3qnrXebYr/VCjJ76cjpRyYHq
DKnIF+pb9uw5ucSRMTTlnEPjnnVHeVV5WFLIgJiZGYT144Zlb2taz7bUky1tMIJXR1tTktkX0pB0
PYmWwbMySVRYr3TfYEX8JDhGNVCZcCtdhjOSXHdVnbMprOOLrIoHPNGzr8VRySK+6Y5m329rUws3
cIm01VKBUPeWsZvLqqWbp9130Fgv+eDS7+hR+oQv2sD+xLAUdJxUxdVqiF0KCIyYvlI6HaksyDQ0
ANQXlszFYexJWhBJB8E8UfmVutrWm39KrPkvXdieImpA92nCDZElgdjiFSsOLk772LW3ik74rWrL
d5d970k07oe3cCHGUG2smpxc2tOsFEzACnQ1hVcxP8gbH9W07XU6rZzM2xoVBsZihP6EEeeng+WZ
sr5i9Idp+lRW9jHmtYcEMOfnYWw2sCCboz2Rzss5QqxzQwtPdkcyqZsoSmLza1fRMSfnX3DLstGR
Cyuhst4zju3yS88+d9u20VeeNC9RG5lbG43m6NoF1r868VZRkG1rzi3vSeUCM7AM0hWA6nj+IKCE
RENGIBXYvThLFeSCQ4zA3BHDE7+8IyEku4nSr3OUUus4ZNw2TbrNzBgprI8omRhqTN/CmTFkR5+O
puKD45XrVqXJhqsOC5U593ujGndTjQUVBpB84rECHvtCO0X8Q1L8ym5oNVH/vS+HscfxpMS+FiuO
4j8cYui5hn20suRtwDLMQpAvkKazcec9K+9rCmQPVaG/ZUm1EaTT10j4fMVZQq0cjSBnPNM1+ugR
ZFyeswvPTH+18NlQscPWvBA8dAERIz3hxw6aH9VYN9RqPQSqNtkoErCBqc0Bkg3TGpFjjQWD6Ker
NZsRshG3no9oqku0xg6XpPWL8RekfJfC4HWe2wF8Pg2xDwMptN7ds8XvaUOCqpCfZVBJIG3aDn3l
o5quULrbbarRQG8mRKVZjLbnxJ23iWfmpEtksko686PmtLfN+42nmdkB5ACODMapEncgDVTOXW0r
cnQTr6/SVoYs90ltfgZDVPu1hjHdJSkXuTSeYHrDM8iLpi8+z9uNDKJdINH3hPZRJsGLNw5UHVb0
1rm0qAziaHvcdkKgOg4G8tbg22JGWFqzyv0ZGTdCt9iWp+h1sNnIj8zj5EpmX0YaVtSbJTj0g8op
OuvLifEooc/2uGo2dUL+HfEz2XSq/+wJfyNwc6Wk4JFAru+zWoK+7CCB80V2NArDI0tH5tQuNPQt
3T5WPF9orClvSCO3SOUQgu0Zu1E7adsRYRYfk3eQ+Fqof+Sg1JhwwziPbLImuFX00foJxuftXB29
RVWNeDvoOtXx2xisyKIIxAhKtbqk2QZ/EIkjW2Nflqm7vq6vvEbrxatThOGhvmjWCHEZL/fejSic
SEpGssjy1iWpf35my4dWXCTtWcdiSWx5DOfCoBgd0Y52cUe79QtDWvUpmojT+lVR6g9Zl1HEx84c
Jo/csOCXKG4jXSIajn63Kq6GFf3oLeJDkmQmRs1+9NWcvTmtrREHAjket/zwLmXnl3ekFCbZbKHK
H2WE/EkxBsb/Jv9qhkJ7cEIt3sIjfR3cjBb5xdBB1uVA0LF71nmgHTT7OtT4LXXk1PXshS/54NHR
aeuH2MIyQ06u8Iqt09beS24UbP3zEtcAwMyqpfqceHpC80I3pwA7rOppcAhijSDHyThsbeyP5yTA
JZDMnJGllqAOWzB2ZA1LD+rBGpJYftS1zlxVA4fDsCQ1r+ZbjpFmp4x9a4JamZ386Ig325E7WhQh
adbKO1ACtBKpxSRXtN/miIybzd6TU3hYRQjrn4jFvtp6xUaYnm7DLMms0GS6U3Qpc8Z80Q2Tni8x
Wpg7sRFkeVEQ4COYwlVIVVmKPzuDUoLHZN0AJ9lgI7tO6dQfHdWVdwLjSO7SU4p7j2Vde/YIJ7On
tw0bv6nRPqZl+Y2lLYKTW1HDJi2Ky1KPwJWWrYUQlJXq5XNZeTR+xciOKZuz9WAJ55gyqoFmGoyN
XfYvtl6b+yZu7vQs7IF/AZjJcK1fs1HmvqrVRxD1LlJLxGVpBV9FQ7IZuRwlROdG3wnMVvHI1NE2
A1OX80aytV97BG6gvTEtiqcmrHlvn+apkzvwhgRjrOBJWPSo4VwhMhNf29xJ1qLC9t446k5MTJWL
Qhc4ukGwqrfAlXFZ4Sa/hHMuTgo+3jriCbxuaqQE6Qj2G/k2HZv2nmqZ5DJrZKSi/iswRX8z+waE
EazLfWY+h3QHG+2rK0YeMRnFqHOzLXJWiNFQsZFN0NyGmq8DwfxMCyDgZDmzizdT1pXoxwr2Xjhz
rQwROMuRsS2d2kP7w7K68jws9wdORZQuFs2VLo+K6R1Ic5Rb+Km5E4VD/p4v2c+SUm6gGJTAaZoG
FMbyePZNlNUBy7KjZptwEFlWChImTcGohgkF4HEEiK4r9zPNiGTe84NLAw/ekbzaT+A1bzTh0B6g
eYdyMvW7oGBsdEr3Qj4FMk5sr1KrDu9S2EyaPqUH0/Pug3nM9m0tP4MO3/okKQWdx7bEVzV+9kjN
p77KryNrK3RaFFszgzegNc7VI4TsO7Q3cAjBiC/VAaZBd9WDkQ5k+pbaAUJ8G0G7yqixqxrjZ2K5
3kHZ3S6V4VVW1kiV1S0nP+BjRZl5Jq5Ux+KYwl2U5AKAXlGIFdD2qeH5iyOcBYoOfNFGqx/MvFnB
toIEW3S/1DCNJxiAwP6H7L2rq+KigP8UfWPua+RUQfHbpp/Le5lW32aY1fuJYtm1pXm4uZcUlp2c
0kQ/2Y4b76aUuAc9coRNnyhG0ZDuHb4JmfxptBpuEBfwSsGm+my4TULqf3hcwhV3A1Hcu2gklGNg
EXIpac3LbtzoBsnRnlHUir+xUkmm0wwyE6cOWVDVJV1tODRu/T665iZzNAm9ttbNu8Qrzbsp+EJJ
aU6M85wu2OU2hL7c2sbPGaa3ztbeVUwXahsIea5scahDwqIQv3Av5ENYoHihr2hzlMN/dfGeePEP
I4QBW7rOHsXTbB4IBgSbmnqf44BgyIMYbwDEolNBdk5kETyDsHJXtEHwxErMbTuxx/U88enQN57U
6Vc44zINMM5E2rg45Hih0Atyqio1bRuT6goTugrJ7/HEcfZeM/4oPMuh0tM4k487jnoS7OVEn7AV
YQXYFpKkaBmJRXcB4TZM1ZbdJ9koKq+rfLB2o64Fhwm7E8ER57MokmIDw+RsofusOxDofB/Fzunw
ZlO9ARUiMHgJEJ7TAk5dQyhlWWU8BgYPuplSRbgI0ARHp7r0UPAokbivW4FFz7XOID+OsjSr3SBo
dgYbYU/WZ2xGlW9MCtR6qX42JTQTM59fu0APmArM64z1coOBiWrN8gkjHMTEBVHTxy64bXGkzp5F
pQqfw1wDKAXnGCXVgYsBKIhwEiw00/6gTAUvuhmYvsYkxqNYYoLpx2+7zfBrtwwAeso2EoCGPofy
UuJP2dAF9GLpARFkdXVUTz2GKN6ipngHkoFFJe6tDYICrVa6tk4zDiTdEA9cb7Lm9k5xh06xhrSH
WyK6p0pHh8ugPexzNb1rFl6TpR8De5SXPdU5joSosZbUBGSDkqiba1RkkhC8plY+dz02N52aFhEG
R2KwyaoL1EtZx80u6MuGtjrM5paJ9lKQ6dLJAp3n7NgYWbwraWVYdSgXHoMA7bMoCTSRTieTciHp
ALcTGt5dwtSMqAU7qcjVD4VwWz/NR3VhE1atq8bBbpA1h4U55zs1zvyI9bpLSYjoNfx7n4iChCn0
e8Y0nK1x9+TNQb7nLleukZ7vScua307zluc7qgWbHZwdSl/Lor/oZIWwtWT3RpRW2PaNa4QVFWM3
emGhb0pBGnoyET7kyPsRWzYoAuxsGIvIS2k933Cja9Up1R/bBl9g4ixHZa/x4FhgrQ0r6zJHKtlg
cr1ToUaCLGnUdjKxZTa11MlGhA5WLa1CdVO/RK55m8iL7hyN0iM8BLvZmTEbLxw3ORIRn6063+cm
ngwHFzO2c/Bi+KqZeiiwrOJn4I9oeM0D50617b1p18+AVxIBJlxo7S/c9u2aSpPE16skB6Cg9tpo
c/uFbrICprHtC+unDgCBcHL4s01A3zUdbn229UjrnL26YSdgVAIvbU4TJpE7pbGPIOm2rRCUELa1
TZko5S9YCnaHRMZHzjaQiMhe8QM8GrOTlFu7NKKVW2aYkmUOOo4TpC+GMduy5ltxfQcbqyCE2ND8
lXHi9GcnhYqgJSS5ZueqzBTmKZADWspIT4aIMLWmpj0nQBK6wr1vU+BFBbByy8l/JFF/SrIEm51y
DirMZsTt8uIdO+bAtWljviPYVz2lYXJtXAgVUQnGCn8Yn+serKOHe2h+i6ekOLfpBNKpJ4azDU3h
rjn4Mb8zXxV8WRw5zjhz4KbPCcabQQbJRnSkbUboMBY0JQOc1tt4oxGeURrg0iJtgeeN81OefVpS
MPwHzaEZOVuqIgaSViLZj5r0cd8BIsgbr9g5dnSkk8pcxzZBrRKj7LaiEoXgqI49KiM+i8/PrfMG
wpz9jkKTcuFhCmoWa24keLlhG8GasYYXeg8dOrZDjih9eyhjzTjTyfPcT1GyChkP1/HSAU+cGzOQ
AiNT5+OemnVr7bAP8/nnnU2Y87u4wWEqWc7wjpTUNvE1tDTxYA0EzIxsfozabtM5oXUsiGEBlrU5
jU3R2eabgO2PDTbdLFQONUQm868aTP9aq9gfVxGbLZxxeBWUyqH51ccKlefoNtWq1GH8S/ZAvqHe
yzBv77p8P/X5mz7k0dWL9ctYEpjy5ID9b+qY8MhQjT1YKs0jgUwn+g/H9Twul9HPUahBLUMMIA2R
vlqlA3IP4sJa8TzEDhptet14p7wPF3/+NJEeaOfC2gw9qTE5F0+Wx3lqzE13Q9jrFpOWPiyHORTZ
+OwWLAF0lzSxHghfFoy1rJLw06GQ+iDxVMbyoEyRBYxJmKspMoAyVMM5Swa5Yk/AHKXjZAhaAiP/
uzv+x3IbC7L5f7079n+onwUtPX8utln+xr+2x9Dbf3NQuwxHd5Y18P/fHhu6+M2EnC4dk0UxLHpW
xH9sjw2L8hr0BopFWDsDqwfQ/8f22NB/W9oiXInj05Gg+91/Z3tsLWzzPzcBLLtpz5PSNJdFNF4Y
fv9PmHnBPE5Yr2/3qupZzLLQ4q75NLpjcu5qqzh0gwvBOOh1RjYeoGHXcqsoRyYqvdjXle3tNQNf
fuANKMEMh9C+8IaVo+LMMYIBbgOqBZblZzdz7WVexjTYNZOPww3Ub9o+d7T+naQhwW2M8jSkYU4y
23X4A7hOq8Sp2Gg5sIDKeGcZNJ7liZ3trAYWn4za10WYzwMEyz99gLd//fv/XEljL+j6v70trkmx
kPSEzbtj/60goetp7YuriLFVt++AOFX7mGt+rVu0S+CSiWFk8hAntFKzNPHs0+/vVaFPlGkbfbwD
+P7GrfAY4sFfakmWfsLMV3CSYggVDcn4YxmTq7QYCcAEwebqTUygtmSoNThdj6lxH7U0foQeMUMs
o/EOI7PwQWTiDedzBAMa5dzoh3hn9tPPqfbGLQeVt15q2Vnq/ZkD1YFI+QG9kLOHGNNtG37PWrxL
Urgh+EqeMSGkZ/i9m39+68Ty1vz9rbOXZgCpC2lyHPvrN4pPhE4+dOe9JV37JLqcWafyo4xlkcXH
iK+e5wh71+IwsVPazoQXStLMmOt/mFmsMx30F4OcvV+H/bMMhhDM3H6EvA1HgfHbwd294wSa4b7k
0Mkv3kYrgPxwBzXW7cjO75//QX9vfvIM2/K4MigXsS2diOdf/z2Z3iUCLE2zd5efDNNjX0GZWYMY
p9NTGS9ImytN2dle1b1x988/2/ibtOPxw22bqgqT98o2EHj++sNb0XWti89z3wwSM/ioxBF71FO+
fPC/f3Gm+a1PWHrmUcIjMU4sImkypeq3qPZDPv1y+AAOKbg3VgngqqpJhxw3G/v/5nX+59sIL9N0
HZvQtsGk9rfXGSQcBfKZ18kbtawsiSVHsPCiylllS6Nk1HIScr2Jzxkj6NZQ6hHrYez/88vgZvqf
Xwi9rbpwOIAbrmm73FP/fD+jldPK5ZwN+zHMjnp+R9sXa+ba9NYdQyUrtPwWOKJajd14dAxr2RXU
33WP4z8x7DvNbh9JeEIJQwq8OLPh7NMew75gqeMk9VvuHhIr25ru9BEVifKNqgQQUQ9btQwdWv9G
+c61TZ1zz0wCL5dHL2FU5QhxpJISY1VtRecxf9bnwD6VVHodGiC32Nu9zZyxbWfocg+RbF4dWK9r
1KFoHYXJM7AdrNIJ6FPM6sPStDocy3ypqfAg4NrkeBRpRw7aruaW7CjIBYWt3+jAdxZz2DpxHWh+
XlGtTZWarwvVEP8A6eyBwyqOrGxTzShyjQl+lPpsG/vj0s8YWWg0NvB1du/pNlhKUlVzchEL7uU0
hC908W1SHn3shpzCl5136ef2l2mJR0yYN6ao5pDq1v3khDezm2kt66jVTPTyXdXUZOeIJJke2lv7
JwpCumZ9TIsiZeVMjZrmK0+biEBo0TopNLY9pBz9Fnc39l965YOuAI1kVdvZ4sgoOPqMI5AI1Zhk
8srDTMSbAsiuJ/KpkTSliIsEMS4oC7gOyCzvUdXil8UhdlXIkOG+/eDBBkDSbRnSMNdZma6BazJ/
IrxHaqw2/YCQM9ng1ALtPuZfZ7m4G7A2SvHomlO7y/SC3CM5Xhzg3MqtdLpASoI/tMB5aETEc8Te
iY4QGTSvE/7rfTLU33rV/WhAp6/7rDtIdsXkoOFDRDWx/zZgRMuN8K6gE2VdOdZrXO1MMcm7JIQl
4soKCULUd/TAlptWaY9WC8xCEHKZZsm91ngWRvM8l/Z5zEq0oJ+BsH8oKeF+GCWo5gifetDf1fJQ
q+gKLHPf28hsqmW+c6AIbIDVbCwoTVM0xhdKbWGcjC6pSOdDw1cxAVwiH3im0/JmdNMFyxxWLCQV
nU6dFQvXZ7scuh28FC2PzhC8MtoSMveQNR/UV9E3FlOMVMp2PabWQ+tARYPCrTZOycTKcina5nPr
F/0cXPilOLk50f5E+9AHUv/knVq+n010Q+mxdgHg35VrQsdgcwGvPRo+Bra6V2Y3Ju3EWXVOru/D
2ICA3EwfU2z2+ENYK1oRETWR2Leqo/fB+Op5jiK6ajMXhHsZIlbgVSE7X1QsPzuDPGNqGfU+zTBm
LJap0MPXFULj2EyRu2al6+3YbN/ZrLHPOhbeHgbmaqa+Dl7m9DLauLBHrbgEitclGSbBIpL9LSv3
1epZaXLrQenuqWjlJeUD5Bfo6Cd9zEJKYjPwVe41CDXT7yQOZL1bjJLtT00OFXVFJVT9kLEzOkxd
eFATif+wgLMWB/V+IdyN9ks0YbG3elhvUfHdJOH4aHCrglOJv5oh1R4LlMtW7YhiDX7p2P2HdnCa
Yp+iiR/yCXq7CGvCd5bxPuLlWZlh8pLK7BfLlMnvgdTuO6/ZO9NswLG2iagmCCUeG/IgCOrXVK/f
ogT9eRTU/yjl7Dz2J5pX+wC/1Cb2DA2YTVzeUSjzPtLDJMQ8fLUVwUtV6PcO6ghhYgP9zupe+3LA
TDOnhG4bcQlm5aeene7dpD7jV2/99i2jVIcMvGZt8QkK9h2CsJTRg4/RQpAaPcv5pEg/Eo6xOYay
e5ERTzZ6+Cf5ZqTPIJ3vdR1mpaqoDJ0E9Gt676NVnUbjdjaCPdwzjJU5OACz6b8Kcqorpeu7rHA/
RnVgKfrWTIPGXY04r40+27Sx2uO8pv/mgdHu2TXiuyb+DjOHzZtW73roEpsQKVX0JjstnVqAiewR
pvb5NpA7WqB67CLHGKyep+ps+1RkvUsKNGo37YwAmNm4zNUnR09M8QTwgcWbMBKAPLLAoq94ZlHm
wUhLaIPXaEIfQ9zzWu1esgk7AvsOtPOpPPCsrHeGnpyaVM7rQFhcpbK7S9wi3BiEufEfLBcypc30
GfT0AazzlBVQ7YWvsAm4e4bVW7jR+3o8TpvAjQsU6BovZhnt0xnyT5BRkuxwVtFDenqJYXTZi+66
j24ZPCoZ/IDPBcgv2Qez85G68iBzmd14NmyALDUAs9HI21pRSqQh+1xZR3JhltOXVyLmZa16z6b4
R0MLs485hWYB2xWrFCz71sjlt5601sZgzSPoWdoxlacHqprXnZmd1ehV+6UM07yXHl+2/mgPBg88
EJ2ULb1ogiePXBpwXFSvqhSATrT2yXbaSwSYZKUPwVtFbMjLzctYtPqJfM4scFtnub3LuANstVwc
jMp+ajXcl1loAS0c8oPWu4+WOQ1bmRa3dPpsS819m201rQ1b2wviLmuygKtmjr/MhKiAK2ApBEF0
iR3SU54bPRQ4Cu6Et7bZV+A8zCkxz43B7/CBYjkrer+2p2bj2EtAoCedj6HAbuqdtSR0hOPtWmOo
j/VWFqY4h5kBdTKaoXqBbbaTV7cEmGfZTn0wslBdWMO7cHf4WvMFaA+UytSoSGoHol+ckkqiMobO
chPdDb2wSdHQkNOjsI84f85DTwuv3Tl8tCCvtwKW6akfZusMpfSDCPoCqumDc8Y2GKu+2nUTAluc
iHStOvPAff1TRvZHV3jBTul8Yymrck6S/gx/GMvPDKRK6sYwBNJjIYxfWjR7fqIhENWWe5j0sbjU
XvfsDRA/PbfKNjYLXuTxFM25szu/LCidSm2+j7QMrNwE989o/UrQ+s+p43yYSXboBPmKIEb/JLvX
bGSW03rs0bWSR2uuQCbkcvg1VcbNg38BntinNusD5hRLTu3UUXO2qzsWianJVxbC+Y7uBgrEvKkB
B+Z+NGBAOHBp5zjR5lvh9dkOxO8ug4JalMmjI9MfeFlReBiTWbxHzzWraxQY/avk6hls0W1m6tPD
SQdGkH/UGhRdRecb9Zb7cjy5mf5gjQ16c4Cx0bbDdzmaRyTwdasHTyqbqQ2gq6uuuSSli/asMKDj
P1H5ERQvvkZ7jZG/XRWdeAFC4EF9iO7JgXIpTW8JB5Wp5cMof3m9+VqTp/aHzj3rNfxUF01ROcat
0qtr5IkP1lPvlVc8FfFXKrtvwwreaXoaeGSZuOH1uDpWpf5FGJHpAVwbqjimrNzajvUbgm9KPWdC
yw8pwk3dB780VX/qXfueRji8f39GTBH1Fwn2jDaaNplts8t1ppPRIbzRFk6AgHDHUPWTX3scVqvo
KlX0HcxXSHP41LqfSquCtdaxSTcKcBQsFo2VPUCnMBXiV568VPIU9flzmyyYztzy7SL7ZOafPPu+
zWaNQYOsYgqgBi2m81F9mXykpBt5JQxNJ542LpHwndQrVopOkx/sJSg95lVzsumY0qusWA9FjUWb
lFNZP7TYReBrdI8VYchEE19zD+vPHlA/cE9Akx7nBVES2CWnxTlZNaOxtTli4EGWGpnK8WbTGK6X
FI0ry3PJOxmnrrC4b3rNXRzKmyGBvAD0g/hLFiEKULNHd4kH/gx0cxOP+mNG+hwT4rGfh9iXcjxW
CsAAocajwQi8KqbUhHdNWiqeqJMFn5Ng9tVdCLycM7vkvVXjtuvk2TW9i5GYN+Jl3B4KHqNcA784
k6LuUXOWOhZ9TrSvzhpZqzwF55+AisyGa6gZ3Ac8992eGHtoMQKazBLbB70/bVtQRPqSMw978dzh
pdg0OmtlEbYah/H+ERAMubMRywjt8o0fNflTk7XFZmZYfeis4SIbhNgR7dLv24hxApEat3Tjx40Z
7eWQ7qGJgEhIqSOxmBgmt2aXY60pt4c7mCvQkkbebaT8hFlk7vOvKYhPPTkk8HjJd5kSTkwHZ6e4
duBK9vmq6jWdOK13sEV7qrJmvBB8X7Mih1TngA7jsUd+BoPZhFA2hOJUCD3jJuYdW35vm0DeoHSs
92ebHIm+1qKSRsrQ8zZ0rTlba0jZt5uG3/G9LyvVbJVFhMatTgFhBC6CDDNFrj3oZTnva8YDM+we
p7B6TcuIxniofpbhXVs3fxPTE4IRjPqsPQrI7Bu9SL7ieUOb3VcVgMqs7QhcbIkpOy3anWfb8AY7
HFVGhowNloYceXbOTOl3S98Mf/tIFdgR1FdCS/VdKAXSy5yidlpJxI5s/oly+8XedDcN+iOdLg0T
4HDi1rgxvJn/N05rmr+all4b79LlRukPevpCdI2AD75/9os2mA6nP0zDMG1dkdygkL62nkGP6QRl
cugfkPTmmzoio/BMkUtCIiyPeUo71OTgf8RWWZmEUuYWQbu1OS5TI1Ry+5rZsYuinXzq6+4WkeHY
Lzqe5WBcjY02Q39FOqUPExqX+kqCydryER4cM4S9Npw1u3q2be7+8tG0i9IPk4srHGDvYX/gnsdv
kGNf94hqtU5aD0MRUeMbo/ZD4GLTi22b7JxtwGZBcQpECL972T3EDaWAOYHwBwvzKzgIGFrQ+qQA
ZU4epTnIwmP19zs4hBCIDLmv1HpNk4ZyyhNGBYC3Es6FaWn5HoW0vI0FQc4aldby4lNjajDPB/xe
RK7WxDvXpmVHt3RYlgozKuXS54bArRA7SgIRyXgMXDXvySf/AOtZbJOROQukz7gj0JbASsBkZfKY
PlM5sutI616glntcEGO59zrzs864b6YGmFDPqC8KV+Q+6tRlCJTaDVEMXDxIH1QfUZoEW4VHcWjW
WFFZLDD5CnEt9f4pK95AegX3qMSUbcXJcJzV+GjVwR2LW33tmFO4TtmEYj0IcXn07oNp6GfdW7Zs
bbajL+siTGf0uzgMadQY9t3A8M8dhQpIlhz04/RbFjUERweOwrSXvjoj97+RB1DHahAcbHATYN+Y
Zowdu3KUSxiF2JMPmuIjs2MR8vEHmyFgmSzBNWtW/ZVTFLZWbb14ls/KqHawsT9J/MMEJ8s2eYm3
hrhDdremFIJnIShrT9Qhl88vCOvnOm6gUZuKd5dHCgxkXAJWWW9CkxN7lmsfQq/u2UgTQSmBiKuG
HIycMUNybT2JcD8UU7NEBNnMzhSu8XMMQzwKRTo87tSh7CCOqAK3bViVz5Fw811dofQFpXp0tUTw
lAk+apbhuPa8o4hdbD3xO1ckIdrA6dbmsNgP3TrewfvYo5A/15BtEKjgLLPneWpd58Qkw920ZVPW
cPCuAgcVq9Slb7k0+DkJapyieWjFzZ5jLIvi1VhZWxqGoVD0wOARol9kTyVoJDVn1eZdsYEpHKwi
bXicw2St7PQS9xU7pZ7jFeMajxPzkOlpBnQcw6luzhcDOQ3imGv51lBd8xxvkLc8e72GtsgiMHzH
yEACfyvyAnvo+ysR8RImg2V9fCNYXvnh4GKLmcsf5qel8+1AjDvMMj+O8QSmRscBZmkVGfiE8p+o
dt4jc66PeG8+egE6xy1GBht2MxFDz4GjKsGYvGoPHaWkqyaF+8GX4UxGtdtHIVbwJuo3WomRwCqD
/2DuTHbkRtJs/SoXvWeB87C4G5/oc4R7TAptiFAoxNE4GGmcnr4/RgL3VieqUehd1yILUioVPpA0
s/Of851z30Qi7Gz2nWWVHr0Ut0ZSvzcBGfpKh7hUHVVNwUZZogpg16fV9Roo7NaFyYbXlPOH6jBF
NqJj5zu2B54N4C1t71mM2tJp9ZEWIgdKm4D+swo6a03MjwRI/5hU0nEDWzfBSYiw9ghSUwSfTQdt
FXB0x2xIX2on/N1ku2Rb770hf8S2rtbdML0mVAHxe2LC7ttrprOJl6Qk8TKoBOaLAZeYOJ79KXTz
qSxaYrkR/IfqVEXTYzyNF9Ab09o24gwTxzKnnjGNssvDwBxcG3d66gqXOg7NOVr41DaViRLH+qtP
qtnqdRGAVYuP3L3XxGioCKv0Xz5Bcl0VoKBj3p9LVwOjV84gUwb8Y4DRmXAQbDrqMHIgkTaFKWiq
0KOTNkadAL85GBAYhfgsemrsXC2isgYM9y5gL7GaJRHFZQsLtrpwqfFqvIsGmMdNu+e5RF+Fzc3y
t48S5st+zTJS1ojCPW0ITtUTPiKPXdPpNDW3LiHgOJlcg7VmPjdO9GQ29sM4U286gfftNf61cY90
ig+MlDZFyF/E1+iVMZT3DA8HOVh4+3kgim+2v9rK2blm8MNLnGivmzuQj3nYZQXC8ABbCRHYwQGL
32GSgGFn/8XOcgw/pA/XJgVzs8XXXAZa8NBP2a/BQ3xt3cDewykBQjxM7/mY7PTelshntNHPxW1E
CVolTnFaOrpc2JZV55H7TDRcY/zUksdvpKIJ2SoY0XkyemK85NmxHPYhU3b1BemKRBpYLasZVarc
az4YBixB4PSQ9PC/QH4K+OlB503cJxpo8k5/59pxGHNGMU8YVLm9Txfavk4w0+bU4y70M/zSLM5l
FhNptbDrTofWomqkiVlmaE3ilIRgV7m45iov826FN1wqx56vuFehqjacLkVBGS4YMzaacXnvB42G
oGbx67SUDrQFtHe37TfzUHzEZFnXgF/PqACwdCv7LlznxeTUtmWjga6fqLVVkgXB6aRVy37U9Xmk
TzU7kRZeKx4Whg8upwRqrWqNhBuyQou9vN2nTmYeeTjeS3wLCOZfeGav/tifNeALgEW5pbWbNdNe
UM79U1fGLugMi8+7yT+n+DiI9OTsU2WwEcu0bZdkV9fpvlAWoOkbBPXrsa3vyjxRLpuiwbPrml2u
TuVnnHjY1Aa8JACPpIaRr6jKzEja8MmI7pired6NJl59mEFW1/IzHYJxWJFscgX9eTKsFy9OPwOv
34ncP0f1uMcgPkoo6OjaKBc6Z5wClgpBZl+siOsodjSI+sWXa8JPKKqvlJ1ZKJOWJODKlfbdb2vy
RIlhryp9pIDvCLzh1lcSylzLtoY63E2vfIQBUDa1ICyZk7qDHnWrzKk/jLOL65dC1A3YYXzZc31o
VaaFrtRRJL2bEU13TULcjIYqW3W5GvcNV+Q09KFMF7ciw8WNGjiKT8M+pn/aUv6pUmkYcwWa9E2c
sjn0gNNcSJ7yzekvFTDlTa119daKjJUXY2TPJECzeH4CCQTgtWSrolHrTWYHmxDTi5k54ZZn6biL
7G1bZ9Rvs7UzFZdunvV73ZU3K+VYY5r1kvO/I9syW8ibfjtyNfW+x2NKcuWDOXNXc4f7ps/Us5SB
dZR+gk8OaYJtrrNvxgI00pTdphlTm8zdm5F6X7gjHyofE3k6uO+ZHLdWN/R7yxqOXVkg7EfgSqfC
2eiMtozGvUd2+ha5iFOjf5qDPjuNcuJY16nD5NYmAIbmnsU0vuCLXqX4YK6tDnCBukdsRUa18WVR
bU1d4BSsN0q24KIHzm3cGd1OmylJZDJdcVRG0/TKCaJaL04EdthbtTS3IoqgZi3sPDosRNO8FKBc
ggx+JFUC/WDVkEd7kjVaAexmEgrOIO+hH3D8MuZkCjTRzBmVyWHPfOFnH2TTk5N1HvLPvs+KcStr
YrP4+E9uzr5EyunV0oMHLvJ65Uieze6CZlcFE1IK8lYGfKdVx42zLmo46r1nUh6IxQJSYG2wrbR5
CkYJXJhC8vR3I/0w+x6cawAdavTYWtlcwUL4EEzcgx+Yj3rif7ELmXY+RIZN1JUTs0FauTXoxhuV
s/k1wIt2Ix94raU8WH3SyHMBPbDIni2OMpuUk4LVgG73xD5lpEXpif6gjNeS0B8F85m5LjNjM0eZ
AoODbbOxEVy4EDy3/NGNvwujpENLS+jGVY81pM1xlFRIldDUxyh+nYF1L3YwMj7WEBZCNiCFjCcz
kLesJPA7PhPjJyDRgsv1e/2oo3579qDhG4npVM42jmpwTOsQuL1tQ/cbXGYGYFrK34jug8qvJkSO
wToKvhsIN8LdelMC43A+EjXW9vi86lXnUJw6kJzY67NfIKjBWqqRQbTA0tdJk28k55d1mfov0qKh
RJGRTp4A1PS7Pqd43W7I6hrDE1aHTRm0N/L5YQoNkC2egx0BlcCYq5sLTckzmfkZnYcyKRyyJvO4
S5P8ORk9k803upnnwFaiap57gYvZ0B5tuBtS6n3YEv4YKRj0gbyd4wYgig4aEOkkWUUVcqfIgFBx
kJBGaOld9IqWRCk6dIIUatq6s/eC6i0CL/j5zcz80I3pQkL8h2u1b33fsnuFYua59NKYNV1fcJ/7
dVTAQ9AqXnc+AoHU2S2+LTs6k0Le1aDkBS9xzRtKUqxtRfky5Lj8SvEMqjQKm7R5AhCN07Lx8XrC
SBEqeC7aAeZK1p3mlMqGMeVGwce2Ljv31FlExXVWEMNQFOyOAMSYV/0sRQn9VUOzKQnUyX6iFy95
D4pvclr+g2w1962XQOFV5SUIYqBWy8uoHXNmS1RgRNKSH/Ref1YQK50RK57l89CqjVeBA5VwOeiP
6ccAmHVlDvK3rsX0qbT6bmYTghu137G31k490A7IGfOGRDZpHs4mA9tik2Y7gQBPvpVSSQ375lqP
Z3IS0VPtG38QO+tjMD0YBnpzWduXiP4E0EyYrd142NiQAQa7ty6J+JFqxTGeJmNDXy+tlDMKYW/9
Ije3wlWOzMG0B/T0APWTqi8qJcDuwXpmpbY2mRm8u63/y7GgkrXdGx2T8FSoGmgcyMYZdFxCNq/B
pNEbQBHUiMVslXOcj5EgpyhikCjfaAXcxUV/qTpYWLEJHCCl9A8tfe73Y4vsRvc0jG1yY+uZKXPo
mhrW6UotgAX9AQDOOXaH6pKXOTv16YHWDBQBudM8nDBGCZJ37u6NGRy73p240G00MKe629HgQmbP
7Z3rE+ZXBDNl3OUgGu7dMOShYuO2xiL81HhgiqcWIKlR+1vmJetkjLl9BJzDZlqMqf1IpErA79Np
h+npf9HyHl0roo5GWu+5mREpUbBdbavlfJnhhEho4KMpauU2bO8sBBMyQke4orxNcypxIGUJ42em
/1ubCRme7KHfRsGHGKgY62sa+2wN6KWNuD9GmH+9ts0RaeH+RYSZ7BzgZBzZSBReekSz7Xa10Vuh
3Y0u1vgF2xDrXwmiyVoJ0MuSxnnMBM37GF3llL3Xg39q9fbuQelcmQ3GkwEfZy+pT6F9c6MckDdV
lAN4sihutxtKXNK5XWUBv5wNY+eN6mOm4whUR7VRcUIRe2Do1CODD1yqGRL0UcOlAjYh4Vtr4811
3eA4uz3TcZHSK0Pvl+MNlNjQZGb1pQxn5b/5fP68ZbMtbjFKL0c26xw729SWtzJP3tzks+hy7QDg
fm1p4jnziRdE7jGud7ALNi5wXZCNecC0T2MJTZdj7Ky/CAbr6272B2gmFPaWephP1Y6zeHsK/JF9
XfzRMwHBLj+ZG8+d7iqhEyFybmPKuxi3zEAudpC8Zvde1eM9GV/IRhAKnAKG1yy/K6c2JVmc3iIo
mJwD7O1rwxtfO5Mhu98LNgl5tKPik3gFavu6FS0RMnZ5us4FWVnJx0xwkTzTZui46lOfnXGAkZEk
TN5q/LGlgC3WiGl4wjqTQn+mcSPYujlvV1JL3tlmRL9pcmhd471EediOVeaHnCGMvSawPQ1a/woo
TS1zQ2cT2c0V6/uCibEfgjGNDoXkNOHjzm9LSilTzd46kwynYFn9Gv2N1mBEdyAXKc70bWaWNHhT
TBnSKfuIV/ALtCwDBcFALw2SXT8Yv6EYMAwRMQRXfPBMEBGWZrA2Jc2fml/d8q7n5q4Z0HHQ2LUp
WE26xgnQcuNb8a/ciblTEu91Zstr9fABdeYy7B3JntQFQTsj1X9VugoNOm32flkdMUFxoMegUetd
Rv1ztvP0YCTRhOLglf6utFl3pNl2YYsjg7Do2tIHdRZIelXMzMZCYFTdbx2a0aYeacqQYEUmaipX
HB35POf6HGcVj2HhUA7KsKsyHltX0lzqa9Wm0vUjDDkcTsCuyQ/4eBB8lmGn+SmS6eiX7IxSZ9yr
rppxlVRnRZMd+F0E2the2qm4mnI6x8OEvEhZunRPdf0pz39OGY8MqYDRNhkoD04NG+npN83OzuQB
DUYHfUK/L5NdTKOcfbCDj+rL6r1y1wLpM6BI7GLPUFyOiolX2j5qNtc5u4dJuciXZXEpShmc2rTe
j/kQ6iOqD/0f7cnChzaO2WGiGHIPcsLh2+6fArfXOKML/VzNV9uC8Ujl9tIqaG49P6bAaSYTZAV/
CmbAfWp8cRuu5olIlhXn2omg4ZYLN+xt3JVYAd5jnyW0EcW2KIjgcspwqWUBWmby2XM6cFT2CeCQ
AIbDigK6bVU4pDWId10jijVYyYDqVhnZKGBymt9+Flz3NJNT/xS4cbKfnSdcCuBVyxL5rUG7CASl
ocZPr0mNkBWJhLVPixfn+J9WR/SGFRElsKfFkZlzazjv+gQLApCSvrXJ5mF8CKIbJCVvkPEG470F
t5/XYY7BS+piYDIpFV0qhQTApC3EGjRPbjquvZego6YvLxttPQNyJ6HiMdQiBY9PsWTPpot3o01+
Urz0e46GFlTTzQfrIgfREaUo2N+31qFJqmcpvGpdOOBz6EVzDnmOLjkaf8rpoaVTGvMvaiuGfW8b
JdQ35bKjVIQYDWWu/BwIs2saA9zNoAUYPzqqEX0dch9k7I33U7MYdE42vXF6Pzyzfb8wULBW72xi
bdx2RhiM9C1SY3ifRrHJGxUSJwXJgODJBUcsSOPBW6Y55+gYsjPf27bVsodIlSgVfGAgjYiHSB8f
lJIRnw/7xNnrKTM4wBl8Yb3fd61pXTKdmR6Jy52XSJaCst1rHbDM0e+PdU0DugUecN1BsZhojVgJ
PDHQFD77DHQRo1UynIQajPwjmsb8CNvs3SoasXGYMKZlvmcvhho+l691gT2AU8E2mRbssTv+GBA5
8ESLT2KUlABAEd2Uw0dH6QoLFRsMHVlqK7Bwxi00MhIqqieoO+BtgcwVf+x1x363qL2mLTB7QIZm
nN1DS8KntmNUExMCzz6rFMwoV/NGx4q4XbwmoNnhguepRh1ZxQ4oEAEbyoypg4P9jkUbK4TwNgyr
urWscziVLRNQehU/OGoenCyJ9gvbWutBbGYuJidrwt3AtAC15yVx4/Y2DkTmgxhnmA1of61X0RMR
ky2T7nnDgDVeY35b0VLwxE7OvwT51vKJWFLrcWT3/h5lVbYh6goJ3lDqyEEx3mIJ0ntw+mAFSl2/
uQGSMFbdd0aeG6+PsydLBAc9l/dUEucHMP4G1qHYougdyPez9vdbxqBq1ZFHe2abu8GAEhpevbRM
jySx/PRS+oNFlWZwMWIN8WjZ1Ng+MT/4twMMfpmvAW5/pf30QV3dgTEA1myv+RNQNjhXlES3msfH
odN3YuU/vEjDuoBnnqkXz/MvpNYnOUQfeEIuYsnX4YTGlzfNr+kYTWFtpO+JbhB7F/icBG42TzO3
CW0TO4jyS6ouefHq5mO0aC0Rs/w1VOkrudoiFEECj8zSHmYzJCf6brrzya7Fm5qa8zgSORsThBrL
+c3cEL96HUrPYJqrc9os3ISTf8tC67vOq79vWzqwh0Je9RIDlilei8mIaWQiOsU9czRM01gxudjJ
vOtCTyApVjwKbCi0MaCovY8/bTOmXThMeHoqx/mc7PiMhDnuBaUN6I6p2tqsue0U/QLFY4azDH7U
JezSJhDFawSouaXIS6UmVLIpewPdR5mSxSGrgG81oHOvLT9gYJph6dP4d8r6oKwNY1nV/DTSX3AR
dFoXUOHm5mgVwiI7tbTm0is2B6N2daFc0Z/00hHsWBErL3de4VKQ0XKv+nm6Eab/0sUe12s+321G
dzxLGXgAfZOt8drJvVW2oUjA44wmx1pXvg0p+DgFwzYn4bDjNs7chOQfzDJiXquhhCSbkfGIayYf
qcMJ1BoysQAdSNlDHW8UlaVUo7ku1SSNKddN1KLMGeBIMm/hZ+6I+RO//TAnT8eVxLMUCOvH5CHp
0onGZBVmdTdjq4kcjpF1ikBfBADt+sUwnYTIag6Bl9Fb8ZvYh0y4QTg/wOo3hZYde9CjirmhHyTJ
WSzwyyJJT5khfcqeij3gUZJkQ7KuRFMSeI2+UmrAtzruz8CRQI1q1F59yIoNIBbssDo5xUGbCHJF
xQMkFxKYASO7uOIk4kFtMXV2pq3LaKvEi1AmmJG0CyJKfzIKf4loM3VPmY1i6wKIabLtw2KMuFEe
zbj4NIeiXGXtvGhg0QH+yrj1Zv1jFMnaJblG63P8rludAbCgoezRTaGfOCNnDBq9zYG4eWxz0LD3
mkOQ2CpRsQOP532EGGg36V1C7e/ZMeClJZRaKfdjstQrvr6TNTxbkj5r3xnwRtqY3d2MWnksA1Bt
cG5IF6iKcWwDctyeyihf95GbKpvqNH0Sbzpu+g2jPgExwjryjMZ/ZWnyzLfJu5RFucVThU0MYTCa
KZSqiB3vMF7ycLLjpypFjo5Y5NKiDx5kg1O5oTnTLlr2YAMqDR6v6MSw/M9MP+h3cCRoRtAqmfNQ
2MCzNWxnW8b1VGtGNASUFcXDklZAMwk13TFv3SUWyrh66R/a0Ejye93G6c1nrbIcqAJqeQQqDAGp
mWImJGAfAMOHcHuRVv3cpLBxy8Fswi6uOFznnfOs4DwH+ZGv+c0BrnCIfbxPpiUZfHD8VEl1+f6z
3680YqB5MumQZ6DFHC3lzsCwtIpVXh2Yigy4NR0oF6SlDTXipUhwDHQDRVA4wptxHA59EN8Trr0z
EdJQtJ52gD3JKJCMkj3Ca8GzrZ8CAKOl6gC6ciUvcSwPawMw6IT6jtjngZS0B2lMv+ljD2B5c3Ky
vXIrS4xRWml7u++81piwmARm/Aa2c2RqANAkIJi6FTmqFp5kNuUTraUiJovfsIFnJcZ4Xl6q+Jn/
yg4TDI/scbL5SYry8iMnpHLtKdlmCkJfHZzYbLGE8bZj5NYxDjGGZze9SO9CpWOI1smgEu0R6x5b
mVZENhxXqyQ2CfJvgmhTYfkktizYJCXq0eiMl8C1X7xMFKE2nqxxdC8AWuotJR00lho0WZs20dix
F82G+b25rvsf1KuUj7grnV07ZJ+j75+/e+KLfP6pcf4C690edJE95RXJDsoAnRtMNbEBmv1Yy44U
u9fVRzpQMRKk+tVzUEYqu7bDWI8PgdXSP1dGAcNP++A0tX2NSPgrTZls7xa4NupJqZOZ+M69lTYO
Df74pYTmFHTgTQPQOT903EWGlW2ogjKuNSCFquRtu9IpD8Ifdlo1iV2pjGYT2wFdaJjrKBKARthX
IG30eiUMTBoVY0OFux//UKntEtieWNlBa0dMRvjwgsdJyI8R4X8IEP2kzvfBhqezW2oIZ4c7taUT
J/Ktq9F1eyfV3SPFCYtfseh2OgFcoP4eG6BCZ+V34AlhLllqkLIdCPgWEzFyMAdK8GQMCVdVZ33N
TQ9kuByqg7Nk/iaHkVpn2odmVJhRNEpKpmCs36WDjzctmHE2PD5J0lcY1jEBc/ty9HO2ZeACnl4+
ULX8u8mprV2Z9j+/M13fcDYti4/tzApDIDq+K5mHWOzSQ2NlxBzIZm68RtWHTH/keYkpxuHpWxn0
uNiG8/n9F4+g2ziUVyN9z/W4pakBf0QZTGEKymnTDcVn7rKVnDKWSFFjABOUozET4o5IbXiSljXu
C4KXq2RKKkaqK8B533By91yl0aZPmT4aqEYHHJcwYtx+BM9jHMG4Zxea3NNwzsDekJXnUUI2/RCP
0Rat4w5udFM26QfRxfzumBW1NRw346ij76+R4yNlgGeWcjy/trwHFdP+7whjxGgZITLeS8nz2O/E
blyymVHbcX0/VEj622msCFGbWbXXmvqssw5T6dj0J1BDDSJcQLowdvYG/uRMMC+jG4/fTsfpHLnD
bnZTJpgF9Yb0Dq2dZNQXs9C0LWVvXG300So21dVVjO/T3L4i9W6NwvVuXMfHeFHxph6L1Zg5vKYm
+z0Djt6I5eqag9ZeJX3k0jsl1MErgo+uGB5FpqfX2IgRyQos4bVt7b4vxma0MUZTsEnFRzGflKrC
iXKywBmXEi0EHS99rTKAf9CEk5VWNayxhXr0Wsc827JjVow1RhuwIA7x4BwLervTjPEjprR2bQdc
IVGrDXuZJdC97fEhtXBZdL6w6U6Ynq2p/VXlJSfA6D1nKv1XIO5/RPn87yCe/wsZnTZZ0f8+Z/0k
0/9z/ijz/xq05j/5wtD/f//DN/7hf8eoTTLMw9fyW17wD5csoq+bvvNX+Pr/JayDf4Dz9DzwnJ7r
+VjD/n/C2vlHQLEsipiFikLzZvA/SlibS+Lwn/KwNilbPXB13dRty4QT+jc6J080uEQjJb1BpZ9a
om57s0+oDXWwqCo0GVSAfDlpJM9+hCTMAgcIcLDXZd4DQ9Zok2nyIBzb/A9JJNbu+qGpkvfl19Qg
QMNNTLmAUlamVj/+08f7L1LQ9t+ivMtLNyzTQwheorWmDRL1n8OUucuGFd1t3Iqgh98eGxDP1APx
DHpQljhyKWJuNZh4q5n+maxBDcPY/lo7kt2qqhdGDmgYhLTQDNjyu4wP9nrNWlMrfi+KvoBwjTCz
0zIcZqJTy/s3QSyvorxbMUUFh9jGKGw5iG2f8xyz92EJnQAdZuJT79zC4yN9imasM8LpzA3wRjyJ
2vhTiPgJ3vi7VIsQvnzeluMwqBoeDXBMK+b/5r/JnppLDvhv37PBXC2A2mYE2CGXZOo/JenbtoTI
YyrKmBVWnz73nqwsyg6D7ODR6SPu+OGkEff/az9YB+l1YBiziZaXAkgdT8f3R5p4L7E7/QHXItbf
64oz8QeMTvtT+e9knCkKmNUn8qq77oXhbBA4nL/4Dn+hb//F927+LfL8/b0HvBT+Z/yL9HueMWDR
OmvYZhnh/Nk7wpbq7r0ugnAWGl+UiTgvVBVv5jTbs8/ywrIW/U0WSbFkoR+tEsom9XT49NyNbICY
2Q0MGjpGbnicS5Fkh7qYzD1OTnwvcFsSDsWGBqUFQu2297z+xEAx+Tfvy/gXX5GFSRbmAQIpUuvf
YQd567udJLXq1hmErgFXFDWLy1WXsH0wyL8ynTPPRjMtbdFc5VNak19y9b209YmxIvuHrs/6MPP7
f0McwCG4/PT/cgEhy3qBYfPI4oFlBn+724wsG1uX1XQLUdbdOUIdMfAAPwfqz0EspOy7eB29eQ+F
xNhkbfYzoSCdfJ1oDrFVGL84OOb7Jk0vdoIQ6pVFEEqJFZPz2aW0A8gvoEfbzDmNU+U/UNdDfDR1
XmXbkR6q4azp9IiJrOe+GuKjiB7rOO6vqrbODj1et6IkDGHGD2AqvQ1bk2rTebB88WMFO2hK8dEb
3mox/KJoFrerzNjJVpG5bx12OYMxaft4SKmc8tP0anEkIQguvoSDG8+w+nmv5v5H6zYBkyBmMh7x
NRodCkP86lP2UUVBS8Zs/JHKA2ngQQakVGfNDhK4rZuCHx5pnkksm4OcTSk8mwVrbY8CR0ndbQVW
ftRwzkduUU97d7E4NBrt0vQW/ooVa6/k51bCXiOKaocSzNSmw5axnkdqdZqmflSG+kAheGwLLd2z
q/jKFLMBL/WBJOFaSIrFiVOKSzmmYu3CbSdcxV44BgpGUOJHrAxzD7zpiUKSaT/anPcUaISgM3cs
QDogHuvkqjp4sIL+ry8A6y61B229Hdq7o0lWBTIQg89rzRw1MldDwdd6Ho1cSsmRv4SS9rw+fB9W
OD/7G9TOM4Vyd6iZdgiv1A7zOXgoqYZIlB/RXQFNs5G4zvK6xetja/o+QDbc4XmRq8gi72vUwx2Z
ajt5tn3OCMoeiQLjgxpjuZyHBkf2V9EZBptjrp+4uQ7xDyIe6c3gZMfGKTqNh+9bi2ceibmOPk+B
A3ycI3RMh5aTMWAQF9nPVCCyue57JvQNf7M5Pg4pJEhbX/IqNQ+IbhhFmFjqvUjFh1tSdEGVH97S
5X1qzeX7Ty+HKuXaGTnFOAZsZey9mtJr8lTRLa9lCLvIO5N9J7u13O5eqvj8VMyC0tX7tpa8DekC
LZo0yqZIYxYC8jNBLG0rPe/LBAdKvmeyLgzCQrBC+q/WMvYOzGV845KKPeTa1ywhXjmZY3/SYCbK
ajjmDcchC+wqvQXDcHZHoltBnHWhHkv51Dr6HzsPPY09/aTIfAB/JSDSKdz5M9CVEU8ESeLyKvA5
FkPEjCbV2k1N8fNFwO1cTUUvdz2jb85Z2kXVLUl8Sbwyrbs2VEpUu6HPszDvsdPntj0RRte1cwPc
d2sLRuBT5Z75YsdHU8Q/a2HQTIG0hSNl+rDpGzsNVf48xek7PT429QZ8ZnOcK+J1HeEdWyGGNQIR
nzBYVjYDSSccI1mCIFo6/duYacPO59MGteCXD/P42+6mTedb5iHV4buY2fT5fb3y1z1TstLB3OOb
wbrH82c5dGNs4Oiu9yvZdbTeV1wb6Cg8I7grjAq13x/rndr2CWwDyrMsdO3lQpyZreuyfU4zXnQ8
+J/ZEC3/Xz14GaawTiJHEOniuQ/47pEQwYwJhQU9OvSduGE2mMNK1s860L9TN3JK16U6V1Fymmv5
TMiyDoe+VOssJrP8/YrnGMhvX9EZDW/gqIa2Ow5J9WqroHlIg/rBSPDFucTrcdiMLzoMrovrPRZc
SQd2Rp+8MnftOpWxGdXgr9OxtA+eOTQ4t8RTzYZnZ0hsto6e0cWGB1TwNV8oUdwR6a1D/oHZF3Pp
hKZl+0O36wUns0o3XgaUA6sZzJ+Rme1y0AInwzGtA4aNn4RmE9bmgd3WUNe7YVnYs2EKB9Fox+/P
vWjcdpsGAZcb3s5MHyf6/SB7YPutd7GWOnTNupfvr6BulvGDiK6damr6yVPmiUab7ZiKeEy58DhE
cEWRKlQWvOVRZewZgC74ApyKtIlRTengcnPVDzQY+2AwadNq5u3mEGhbTbdu3x+ynwCabtqEb4u9
YIGbHCdV4p1ZRTFJcCxAso7Zgnr9oYMa/Wi2xj0TFBv5EfIGs/11zFZ/FY9Vd62qiuoftZRpOHZ9
mTJqa1INFG0NGwcvBWi0ElFzb1ckvzXq27Y1wZ5ZxTs4+OV+rnR/Y+AGx5Y5XuOx/NUVVL8rU5Qf
UfrbMQwM2qWBdW7OujX9KwwU8kLfReCJ7wzoHjC1pz/IUhwUVX7brI21nTNB7DcF0m4G2B23xURm
oWdnS/1monsHA5TLHRG6PxeE/Vb5IiPhZboXnVcfnaa/51qyRxaxH4ho47g3RRMWQZswWXNG/EfN
b9/iMvZmi2IqjDQrzOTfNxkjOAQYHFGvFKBdvCyHBZHL56IjG26Mlg48k029MfBLCL/qbE39W+Kk
7nueJhfquhmiNfJ3tbSQkGIPNdMd39pEbK1iHp4HRA/sZ82HZ9jpK9+jta2r9Dn2yzR0oml4oEiN
ZICc/SvkCbrO3J/mpGWflBA0uO4ZKQ1zey3bmqcP3amhknxeHobVndXZ7+nIaBBY4CUDEQgFWDzj
xjf2powoyI2DD3POnZNsUnIGuhu8zsTDR+59kcf5q+sAUJgrcakJFp7MEj3crDX4AHUXJiWlWAEr
BB1WIBtrZZ/trg7CVqp6pejkPImlqdTnGlbCiW5xjx+PArqaSm7wFmgmBre7rE4J628Hl4MouxMq
eBfXrml6iEw0GOgunSsMibT5neY84xRh9ODpyptkZsdR0QRp7QpX7my7f1Q08KQWltJcnL/v1dFU
H10G89wl/7zvu4wHnLZBR5gPYwpjIp2xfmnOgkaU5c30gRBXeGq56P0bC9euykGtx0Md0aXinRBY
OY565cOU9TypEh7lrMLwaVLtkXQuM3Wc5Ty76l1h1rQTJPXrt9YXOOoi4xoJkrOIrSVBqPvez8Zy
tXWQJ9dBo7Y+rqO3zh6sA9V6CWJme/zebOGJuVP0Uh4aBdw/HhvM5P10sBPWqc67lczZD+C7Pc6U
y548r7ZObilSzu0v+qHPNdl0cnHlyrUklgKUSfcESX6+BaYNKkFrJAYRkqpQyXYDz/ZbKQxIHk3x
p5qa9Lo8zePa2Slu3qcqcR58VZRgtXoqapfnmzPpWFWn2rsQ5X13y9nYFQmvLeiM8uY3kpZ1/vJs
ql2+UYM2TpefimANrKHyX5ysMje540frMiptwtRT/0CTcxh1NeZx9oJhZMgHt2fKXJGVWzeDR7ii
M/111WJ+85HVqWgX9sqi0A6R4lAa0jmhKx5dwuf7okf7IvPf3YvMoYI02Mga/IblNY+x1WCth3eZ
a3Qft/1jUc34lb3oVeF5fcg7+zh17jXWUQzcIqG4xmMEygyJ8e/U/mb70YTezLNlNpo3+mGN5xyu
OeOhu3RG+1j3kOodvPlhHeg8eY33wrAtJno+2xNTh0VRa9FW951DQOXvJnb7/+TuPJYjN7Y0/ES4
AW+2LENbVWSzjVobhCy8Tfinnw/UxEx1qlGIwXI2ihBDSlSak+ac37Bs9ER7bKJWeSsiVHvM4CsF
W7YQs/1FNQFjlaqroLqgvBhIjx5TSwlgY+GZLYoyv6cKDYcEUXTVHHlDzCeLr3Uj0hz+cAwHfJeK
CkvAoZlOoOjTL0j7KIF/CCs1OA06JWn4B/aDOSnwygXykXrO/4yj5HQk7dvFMNOp4wSlehKlG+5y
07qLYVyhrWJywwypK3faY5XWGoRE+kk64pD3KqxDsVMtXrMfQRBENilSl6RzN78iqLwiYhRFyCHV
bXCxvfzR9JP6HSTVQz6hnhOU8LJUI6E+ifb/QWv07t50lbdcNNWz6f5edNlDhyXLu9H4pzFRs9dG
P6XUqe6q+e1j4t+ien38ZJlp8CBs48keQUs58NYjPY3OA27pwu2dR/gWd2VSniFhmscaVAtp1M9N
LbJ7HEN4TyTWF9OFbgCcIH3SEQa2jZSMt10+hlr2CRLYN1WIL8NQxWc/RFMijf7ivmAd9Kz7HCG3
/ZZN0S/1FIJ4TdKTVsXTna/gcfzRhAWM+M4rMO0KHCpbnWEZD05qASiz/T+oLjjQ4MSlNlznpff+
RkVA29UF8q1Fa7iPaZ58n0y1fcqaak/1FTOwoQZF0mMM95H1+XhCFq4DBS1W0SyCE5IUKIJARnNP
xNZ9az8VgY2JQxoboI4NJM0nMCMYVvzeQQnwVde482PffodR+haYqXmArFUcOyCFLy0SU5hW/lFr
5vC9i8DU1rk2zCiQ8YgkIw451El21JEdAHQhySbk/Y99MaAwXVOjzrLy1488ThSbh8l0xQk+ykGE
ZXjpWvarsOGmounGi8YJ+fKRFBEBTx6NYixiH+6LxiLmyKnYtalt4iX6kA/u96pFXkLAcPSjEQJv
ZaoPiSF6XNSt4chjFEdtMjIJdpDHosEhMG48CmTmJyvDe6vFyH2Ik73Suc2hqyBN+xVwsBDLz3Nr
EgeDGaQvZgd5psKp+WAmEV7MY+6z3BrjTR+r+sGsEwRjsbXUANq8jjreK/lk7t0EYo0bZdHO/njX
QzRzUzAtlGrsJ8GzkoPSdDSqBv5b2kzJQZtQzDYHbvV9j562To6ityiUam5aPqHw/53GjgXppaM+
cOewGq5QVpW8jgr3VG/gSm+HgKpNijITVmau0qR7x9Q15NO4zRYxtC8EzmHW+VX53Z//+7TRHvOm
bA/JFLw2GSosicoJbbnNO5UNbLhbDxAN7w3d78uj2gSf/MqEd6XC5h7sVr0rrPjLx0XXSb7rZWA/
/XMhLdLq0AdvoZ+XqIhT9Gtsbo/+RA2Y8gb3M/I5gL7Z0bnXewifxH8Piv/88VqFT/7NJj15YR/5
miVatvu4++YZOCcWXnHvjT62ysE8abFqvas5NUmRJBOaSONvquMB6Z7yfRqBV4dh9FKqWDFnYXPM
mq54JPuT3Rkm0gH0H/sKpDy1gLIzaLjfyw5nT09Nsetwu2e6A943qJHyD7u/0G/5uL+DpE/Ru0P+
56EPYwMEI+ZLepzfV+27MobVHg8DpILJat/9s4/a89mPXlv+rojafhZV2Z7TKlbvswZrqbT+NrXJ
8MkxRf8pydDvQZock3ihPOuNzd3fqJuQcgkPpDT0UFBGIxl4Wz+ebWpBvA5mBs4QxK9GoWX3GqgV
zGVaSrswVA9RPyanYP6HyNICcLGpHtoQ1f5emEj6fcBakT3iahVDKVeHoNxNulDwFTDUlzAItReH
Uz/BrOuUkQZ4VVGACdFRu6fiWCG6UflnV1f9cxjDM+x5QQLXmsWW1LGBlK3XD9jiwJCF1QmJokJa
wzYeh0Jpn/FGPBQClfBofjZ9TFBnUsQXvpWesBqNDnZhv3Zi+qtvU/+VqwVSaXoAULLKoFG2WBo5
VvPS90dfCaMzeDdePPqEpEaVRceP2M3tPMblWKBORi5+QGBut3tMBvfiDxzmvvsXucS/cbhw94J8
+11RhtVRNfGHNpF4+Oia2b/6gZX9nRrGQwnm+xWLD3IwXmQjMfWmmR0M5sET+FABbN/h5wFCL7W9
15Zs74xpT1/iAcvapttbJhvYAGoVUAa0Sjxi4SHYwIl9T3n9cBzmfbmv8pMLcPiMyZ7xRg4+vOeC
ck56ft0oSnU3YJW1CxT9lVoKetbzgZ+PVvsAOf6JDI7CVjDmjx+DaQJoQGc7/auY+ue0dTRYiIBH
K+0zIBSK4BYoNZjND1w5/WOMGt9uTNAdtRDT/J7a535Q81MS1p+wgoBaNbotR/EI1sJqNPgMhNOg
xaCQ3Wp4MZTu7Z+Dx2+fwtkcMZ2zmyV6JlXW9Q/sFxRtZ80CcEN/izJFqE4p36wSm8IyZ1wCAfao
yAabJ37zVwz57Bj7AHFxDEqeRjPFrx09c9entiFIQOwhFePiQ+GarpzZ4ikZDGZ7j7YaRMvyGCOd
Gmv5+I0cpNWpGHtzwzlag35GzaZ8DtzYvxuSNnwQlTDv8aRCp6Y0gn0ZTB3oSorLuvP9453Oo+VV
r+M/1Z6EMeJ8/sFQDX+ntig7GHMSOYzIsdVAF5Drd+oLWZbnIEakDzRLdEZ6+juwpnCPWcMIpLzz
kTVAPAwMacAVEnSXR57goyT1/7agSY5/uaC5C6P8x2Im//k/xUzNMDEJdClQOtxLrlWjHeM/tmHZ
NrLElKxM26We+N+q0ZbxH8qWnukgCw2ARKdw+T+q0e5/NFvD+0x1HAenSdf7v6hG/1ipQOsMowtq
PJ4kheuVCO0iHBbiNhqQa6xmw6AsUB8wxCtXymlzseN/iyH/+4n501dVNC9SyjTBh/hiopGOtFdi
lN2dC7kmWpH1XfqAVGVB8sCqhqwzLvaA8auZTb9Bhx5W9HCXBmiuBV//+saeJgcFlFdKuogc9gxL
UoB+V4axWfn9S5+g/n39CSfX/NAPuvTVDZvkb79P6kOLr3uK1iS34avl+JNC4NI3pFKm5gYpfDgF
6JIKcNALUXEqtQHVRESv65Wi3NI8zArcV0PV6dgualqF0bIzjFAiUR3IO2dtGS30gOX+Q+uk2IJh
FNBp1ME28cFEICtCNQpOt+KtDNJCB+Y4vO5AGRdAfVusd8dWURJI2bBy9uSpqq19mKvzVyPk2AVu
sjCWLhHvmLmwFFmu+1RNPJDgr3ZdWz/dnu6lnkhhnYK/Gyt7CF5FrCOtEUGgNurReNzW+jxFV90w
KGyRFsmri9238UM25yd4NlQr4TCP9k/2C3fu01XrVqw1eUE15NLCIOFyHd4FaA8cdAMDMrO0Xuoi
9MD9Vt7GsZIinGdBUiHsGLziP1l9Z5MqLMCHBap7t0draeFK4d1YpCI039JZuIH/5ntcjbQOhFUd
w3G+/Yml6ZaiO08yO8khfFzgdDifotb6Vade9+V240u/XwprrRiiEAxsedFT6H2toh9bbl+71nWK
bT/fkUJb8QfSvKYoL8C6KW6pQXVfGuL3TT/fkYM6DRoVyx7zwl27RIsZfECYaL/gD16vFPx/xFj8
zwHnSFFdl9C3iyQpqdZ88wv3GdmNBkiNd9It/a8+KHvYd9kfvt6ubFMLE+JIwU2Ookd1kfIXV3hY
coP/FZ3yL3Vjv9wesbmdnwSgM3/3KgANP41VFMudC+VmHntDBB2Nujk8mAGlgjpeuRcsdUOK89g0
wgzojnEhdRE/2NrkU0KIhmc01POVhbXUEym0Q87tRs01/VL5Fq+yEdeG2PqEFg9A8ST49fZwLQSf
I8W3AXNXKAivXIog9iiYj8anjxfu7dYXdkNHCm1s2vJkamvjYrb2I/Lz0V0RkdnCVo93foPne6kD
Mp19GW9/b2nI5GiHfRnnVltcTK4le9exXnB+/IrzD3x3s1hZYQtTL3sLNLjsjjnaUdi844KYjHb0
HOaz4VSfFsfb/ViYFRmjhypt0eAoWVxac2Qr9+sW1RB70v+43fxSD6SYd6ZyKixvdGZ3IYYJp5hv
LjxzIMVY9d3+xFIP5hm6CsOmbSxDoAlwqRwbZkEWW7H6u5M5nbly8C31Yf771QfiEi1tvJ2pEqmG
+Qu3KxhcQ5x+dgWpyW19mPt29QlKV22TxOBgACUg21272r6MYFZua10Kb0DeOo4unnPpY9V7CYSK
XqRSdam20v7SAEmRDU6yAAtde5cssZMvQRpzO0cMm7ppLlaW6dInpPD20Ho2Bq1gHel1dRmhGR/6
uKreS5buynGxENG2FNG4M3vB6KbupbfT+L2fWZNRhRVeP9jGDs2Sftt+bkmneGoEWelPugtN1sYc
uW0mM3mKqxBLSE3D3HnTnFvScZ7XjmHiP6JdjAT1dSfuPvmUzFeGaiHkZI+gKdIgnvutdsmy3ngD
1/FHp+nFtnPiX64zURY4jRHql1aFo6Xm6HqVNqK7t8dlYSF9QBGvI02zOt4Rvn3x4c7d6W40nTLF
+BUdZuPT7S8sDY4Uy15YpImB/cuF7ODQvxSIc4RP9VD22crUznvnT+4dlhTOCAxhvy2M9IJI/AmO
l3P0Y8jNpoW3I2rCIo5et/VEimvQxmGO1lF2wVNBBJTtczV68LVqUN+2fUCK6twb8ElIh/Qyujaa
uoJC8SHrNTQWt7UvhXQTNfCoHNe/AMDUUIQxAmQ8unFlT1qYaFMK5DJWNDPQg4mzzYhPoi/d+36w
7JXfvrBQTSmA66rVVHKcLqrY+MdXIShcv9TEycBI+Num4fkAwV/HAsgFH88EdiIYuw9J3seXqdXE
ShwsdUA6l1Odql0pSMqbZeM9wRBIH3SSvyj8VsFKMC/NwPzpqw6USgr0xvfjSwAl+hlaYPyb2iN5
tjIFS81LkWwkHDZ21vqXFh+FEoC/G4wHx6pBdm+bACmSSS9HRo3QxSUyE3Q3RKH1X8bEHTdm/GaS
yfX48Er0+sHwHeBGkfE9SxW4/wN+wcPG3y/F78RO7VVKF19wqUC2c0jic2a0xR+3R2fhQJ6NBa9/
PToVfjdGVnQZg8F+C4IS65lswPC5RYD1j7EVfrDSj4UvGVIk51Xl1GWsaZeedNADdzH1BZAWpuEj
bk6DvcqYmBfOT3ZuQ4ppo8k8UXpjc0m8znshqSV+LcmSvt8er6XWpbv2BOeYWlTZXICr1S8ux9z9
pBvab9tal8NZqdF0MW1w9F3XH6tK8++RCRP3t1tfONMMKZKbyUIRFB8AXH7ChoJkpD1Rq272fQmC
yq3N6Gx6Xf/l9sfmRn82DfMAXm0baH92DRid4OKnaKKgm5LvowDlP8eb/r79haWpkANbm+zR1nLA
TuHURmDnJqfcmxAg14gdSx+QIltx1QLORkRq0ag6sG5AWBqNpMDtn78UD1Jca0aDZi7Io4vRdV9r
SOHImeSz2Bac/aEKtJWH1VInpAAfMGaIOEKrizpO1bs6DuWfMXHY7Tb14oPrczXNnVpWOaJa5SUt
c/0+jNVPCZCVgwOu/2CUzVrecqEXuhTUbEimYQMAvthjlv7JCxcZv2bo/7rdiaXWpaDmbW52oTOW
lz7I+lPQlf6lK0S54ra41LoU1E6X+lrrQazrK3wW9n2lNOZdV7Tj2tNw6QNSXKfA+KKmmsi4dqAc
3R5p5Ngl3rYNzvzVqxnOQyCJpl3mlyge7N/UIEo/ac3W5flBb7xqXdPbODLahB3PUwExTykshFYZ
T7d/+8KOp8sR7IHxUEa3Qz8QqnBrCHSZYyxgPhKh8aChAmEmq/vFwpanSxGdO76VlJpfX3ATRMQS
/DJa6FmdUcbUEMU43u7Twr6hSwGtwppPUgjzF8+b+kd/SLPZ0crft0MT31cQVVdOi4XeaNJ5Hbtx
wtUvKC5jTSVzNGMBX6Y62Yljr/Rk6QtSUDut5kJCLeILGazixUqQnmnVpnvScCRa2Z6WPiFFNkJO
oKLQ172MY6sf5t+PYbKGAFGycgFfiL0PTuDV+gW853qt2UaXCtQQpA/KKOWEusLtuV5qfe7WVeua
53p1WPruOfIS/b3FHf0oumJjpUaTIrtshR6NJfyJSuj6QzVF/gE98a+3f/rSyEunc4M7hi4EWBiz
SIfP7Yi3YuQHYG8VrGUebn9jaXik8DYaTJ+bUe3PVTYUL1ks9HjvKBkyddvalwJ68AC/CvzDzuiT
QOsN1Fg/QSfA9et2+9ocsz+5JH38/Wp+DTs3Sq1t8rPvieBgGuMIuprg3hlJmX5CyBbyVYaAvprC
58ViRn/QePGtvX4Xhk92/825uMakKYtzZEZ/4k3SPqeJ269sH0t9U6XontD5Czv0Mc52XWbnSAHd
vouK+aaWtMgII8w11tqutxrEEhOjwz0uyVrl2UErul3ZYJY6KEW/VnaWk5lVdvaN1kMuAQfhPxrN
WitGLjU/79BXszdVceuWideco9LWj4gm9cpdh57SxpelKkW/5+k16uigrAso7HdYDYkYrX892viy
VOd+Xf1+1pmjV1C0zn2SeGeBswmGLzU+mrdX9zzRP1ncqrQDaGqYC1RK67ONQTuJLdVGmsuLMC5O
XPsoWjK+uKi6h0FtEHO6/c2lKZF2hCmFrKB4Md+czJmpCMHHiNKNwBVV2g+0tg49bcBTYqyr6Qxi
vr+HDY6847AaNksdkE73xi7rsgPsdy5cQQqk6OGx4HarR9uOFJzhfpz0EFZ1bfMKOPtW/l0AoHxD
SmztTTM38u8pdzwp5mvqs+aUiPosDJbsaxOWZfU6NIblDeiR5GmAxnAVfiYtXECu6m0tQOvHnnor
W4n4n586s7bGD0s6d2Ak9pOHPF6b2PfB7H5iulX4jYreWgljbupnfZSjPkywjwz98lzl5bMZgSnK
ovrkivy1Vv2vHZZ9m9ay40nhb2Fv2QreV+dWNGBLIzOwkvccEmX5dUuwOLIigAVqH5cKPpBAvsdx
lJ9u7bqgXX0c/nwxO560A3hZge9TP1VnM4695H6EBI21UFe2xkrtdukDUrjXNoBwEeniPFMkzuMU
D78BakpWxmdpMUnhPoF71RM7F2fbSJABTVRjr8chImXg4TZ2QAp3gGT4MeolRonoQt0HGCg+2thy
HTZNsAxTY8cN3UzxxNkHl3+fTZa2z0el/3y79YVAkBFqIVgT3xyH6iyG8FcsaPAF09p33dS+lfO/
5O5a8XlhHlwpqJ0SIyDXtqtz0DnmMUgCHXUmod1HLfq6t/vy87OK1n7cN6ZOL1wdzssZldwaFUg8
Zv1xGr+LIq9frDHNjkGAFD3MJHcl/bOwdF0pujEsL0WG0eu5cCrje49mKbTZMUOX7HaPltqf/351
uJe4fWRuPSKckKOi90B9A0BfGARqurK45qH5yT7oSsFt1MHgO2PGB7LUO1qh0e+SWYwtykmRqVrt
X253ZGn2pRhvBhdRQdVhE/Gz9rkycEwD1uzttGEaV7qy9Akp0BUVvwsU7/hE7Zpf3FlpB7q/CL8Z
UBhXNpOlaJEivUlGv4dYVZ3Bz5+SyXxynV49RLF68SrrV/Byaxm5hc7IADajTONIeAVH4FAqR72D
joJysQ21AGL27SlZmHoZxhaGvShzUgNnNMUQVhiRU9IpVR+EiLsHVOTXjtql70iBP+Wa5rVNzXeQ
a7wr+pjV1RTPSeBGkEDtlX1sIVJkCFsJQqCKXO4MQViqD5FbYA2BUvTKzrLU+jxNV3GoRF3vqnWX
coqPqMPqSXpXIR14f3smllqf/37VukVdF952DueiMb+hhA5TxPa1/e3Gl1bSvyK8igZ2ea6KI0tH
uEiBBMIydmO/hr1a+vlSbBu9YoSeym1Xn0R7zKJkOqFCoB5u//6l1qWwhovox/AZ8rOruIjkFk4x
Rch9uGshvdS+FNJhY2fqZPTFObCTGNurPn1u1EbbNrUyLs0rQJZMpUvrjuFfEjcU6F5NwyYAiCND
0jgIoO4qFmKuFSBKH+7yvvOhqW8aeVsK3NLneMMqkpdlFkJOUh0RX7rAKf/c1vy8X1yt+g57zsDR
S/YFA5z8i+qpcf+mxFq4Jpu1MLO2FLTpVGHxlaB7q9agJRCI7O95yaxBxRYuG/b81aufr2XF4FWp
mjI6orpUjaf2dxXFgV3hWbgDGg5iDJhHP9lO06wcoksdkkJ5qHFrEVOWIX1pGHuh1/lT7A/KtruM
LYWxYvdemeYEWt9ryrMJaHOvdoOxvz3bC9uQrHxXRy2V3FrJzu0whfkeVcHgi47bz9+9J7ZVgBwZ
l4aEkYXAg5Gd9UpNFHhyQem+W4mVTF82dUIGpFmGGZCM0PNzoRcYyOLCo45vkGiL+oWqRCVWTuaF
eZYRaV7Y+LorODGD0MUBWU/tg+UbxbaZkCFpcT1OQAWy+TxuMPPyHPVz6wYI72VD/NvtcVo48mVg
WtOrrt4hjXy2My7iiIh0D0mtiINdV9ZOUYD/3P7OwqKSIWqUJtsMX6TsLLizso/oPdLMk3FvBNan
219Ymor571dR7iWp2XXGQHY1t38dS/A4Ey6i224VMjwtHIe0RT+YNFHmJTuz9NwzmLhi40+X4nly
2mCsJvRj2mgc72wXYKBB8nulKLc0MNKxjIBSGaZjSAJF57YIp/mu8qy1q+lS49KZ7Pk6YgwpAn+V
SrFP0wz/89g01e+353Rh1chotAbjH0hkZGTZJAKk95UanxlU1xWEkrbNrAxJ09Ko96MO+3q/ZH/b
2SbKNHeGO1bvt7uwMEAyHg35BCcZPTc94+NbV0esTDGCc1AT2FY0cUzpcB5KE9WGljHCrDy4iKqy
/yrddFpZPEszMP/9KqpK3etVrYySc297p6LzjJ1fo4+ooe+wbXyksK0HRJpqaA3nIlRQeUy576Js
sTFuTekczhPfG11zTM44tHu7pOqNveKs8gyWBkeKW6XtcXQ28/mUz4bPQZSrKAVF9itSSfHd7eFZ
+oQUvJ7mZ3hQYmktOgXlmgKJ2b4uzQPmqr9s+4IUwakylp2Ba+k5Cz1cnNsoHf/QDRjyu8FyEWG4
/ZWFc0ZGo9XopztBp8fnpLJ7tJuIZBSlOsxR7f7ecVfPmYVwk9FoDXL7IN24WBRtGHKU4ZGouEH8
eLsXC7NhSPfsEFWFsdP65Jwg9v6ih07yhqQsHu4ROuK3P7HUASmcrTqMuEAU2Rmom+3vxgGLDTQ1
Sjx3b39gqQ/z368iGs/b0EjNmpnggoSpH6x15QnFrLZ7jEWarkXe0mekuHZajGkya7apzpz0IcHm
8L5wXe9BAet7vN2TpaGSgttKAhNuUsDW2iAqf9emYvweZyrk4NvtL61Z/ceRms97p0tEcrYrcdLV
Gg+/Iflsm9VpEGR5bn9kaZykAB/KFABxbbNDzU+f1kBGmbu8/mbVo/d++xNL4yRFOICGNkCEIj1H
To1abR0q7lmzh2olKObF/5PEpAxJQ7wtTXyNx9vMQ62O0aBWmvfhHNpfkGOJccbzTKEd0NoYSPTd
7tPCsP0boFb3eVvVLK+ePLEaIT7SNqV2D6csXrmyLvVLCnavqXxVmPPRF8xIcqXpHnhI/om243iw
IxGcuqQSr7e7szBFH2rkV0HZVc44dV0NtMgL8ZPsSdH0KPCszNDSYM1/v2o99BoKKzE5Md+j6lHN
iByq2y6eGgBRt3VACvfJz90mUqz4jKuRjfshlEHQWGtY5qXhkSK98bAfFj57lq2bHEwJuVW8Wt3A
6vfbfr4U6oOCpXDOrQw1PW4hdaJ0+6xM1nAnS+MvxXgYB/aMKk/OkKmDQyLS5pFkkHvXKN4atmtp
hOQY9wzOuzQmCP0h82YbC03cNXjQvW0aIBmdprSmgrnPiDORsMIKGV0HozpUNdN+ZZNa2Gw1uZSt
FQrSmXV61hMSZBk7yh7mI7Whrm/22giIcFtHpKiuqypxHZOBwj8lv6vssj2WGsI9t1tfmOl/wdPG
qcSFs2CmJ3phYzB3QJYSr1ZSXNsiTZOCWauDymuNhhuhwSOoKFFym0ifrOyrC+voXxi1tPf+2fR8
bM92PvyEQyeqtSzAUutSHA8qyopjl/Lbmxr3qBlBqWHgsi0tpklBHLoFktKhznmtN9PbaLuh/tRN
faJvS+ppUhgrbVri8OFHZxVDxBpbdoXbpZcqeNffXj0LJ44MT8tV17QDy4/Z+80n36YI3vrmX7yn
3/WIDRXt4W1lcBmJ5rQGeu8B2qlVSZEEhFOAQ6XvrtzLFrohI9EazCcRMZ4Pztp6atFW3qtK/mom
/lfLQXNOXS29LewZqhTLiGAH6tCVybmA9xjewdn0650pzHS6Q1Kg/K7gxms/3J6bhchW599wdYY2
7QRew7ais5uArONbUO7Qiu/eGqRvti1gGYCWazFyx/r8SPLrbicG8nAKh/XK6lpACDoy/swQGOJx
tLG88KE7Iv3HZZCDOv1WWcRg0CjhThvRlR7ywvyzGqcUH9atoS+j01B9L/Ug4YQdA2zgVZW7QTuV
ayn+pdmRQt/zE9NqXdRNW3jOxlc7FJ21w4076FCUD0392+1FsLB/yYC0yTfSBm0BPiMaZdeL2jyM
WbSWTF5aztIZrhTdFFYRsq9Fmn5OLM/ekZt9+8j4hkaxaY3Z/8KjgUBOaxV4KyKJwSMpL3yjtVUe
+M+7gFfTj1Ey4W7Sd2UenXW9aRFEdntUginwipwiC+J2w8pa/vl82zLuzKPmUYahFp7NBiKp0LjH
jhbJ99JItt148Ez6sSs5jjaNaF2cGKa4/6XCCf2x16xpZRqWOjD//Wo7QUkUz0szV04CF9OjPgr7
hYdrfxjSLtq0ydsy3KxW9FBQzQ/PbiN06GdufNDRR11pfakD0lFeJ52TKmEJhy3zofKOVU/i2nTu
OvxsdrejzWMs/v2wtD05qENdiWPFDc9YhU/DXaGBR6jIXx99N/7Tj7zxrRi1/jBWYMRUZLtWpubn
QW570jFvYTnfZXkQAn/ig9Ay491s63e43aml1qUgN1Dj1LEND85uSWVQz/VvjeKmKyO20LgMQCu9
ROsJvICTt+KNQe39VIdiW77lQ6rwes06gZcNzZgqJ72Dn+f73M4dH5De7YFZWFAy6gx1AWx+pkA5
JfpYvAk/ig7CiArMAYptiiS2jDoD3910ClKip8zjHcYbstvH6pisDP68x/1kucoIsxymiMjw7jkV
RfmKmS2+5SEi0X1vflJi5WuAeD+2EvXK15amev771QYyeUHVDanun6gnIE5okuc+RcGAiezt6Vhq
3/ix/SEfKPg7vXLyq7T4reBzlzKMsYzf1rwU23GYK4ERMtuVm6NtNOTKYx3nf2xrXIrgMMgVz1Ac
/+T7irZH/yR+iANlW8HFdqUI9sbedJx2BFUGkx7tzDBAUH2KUIre9Ov/BSizNEWoQldOgdPDbfAL
8H2AFoJtYBFbRpNprdJg+p14p6ipy78LYXu7SGnVL9t+vXQnj1ufnbg33FNljcFjgGEvrhxFt21V
ytixUEFieohH71Q1un8vJsXeey0OIdt++7w1XcWU4efCaYfWP7lJYKD+rlVRfAhdtJc2pQdsRwra
GoGivOv5+dih6xxc7UPWOK9DXlkbx0eK2rII+t6AWHZCxhnuV+SPoXJXj1m79kRd2BZkwbO8LPQg
HHPvJEYqsnaPcBvaLVvHRwrcISfxpgjTP2Wp33THDNNY96Eo6ih9VEC0N5sYwrYjRTAecz5Mc+Ge
1NRwPukaqXBUSPpPt1fRvNJ/cg7IQDJ0py1dB+F4wo3x2bW5Q2Sq+L3Sm3cnxJgLT8ltG4WMKUt7
fBb7fHJPQpv5BHhilLu+rtcwOgt3eRlUpthOqKCv5OJvlQ3PelufROo+BJ6j3alh4G3shHTNBvmF
OoJZuqciUXG6QiB/z7Nw4zEjA8tCMzLzsG9pHRuB/hBQ4RI79E/G99tzvRAOMrTMSSdl8rB/PGHA
DZjJyYqXvCrWihwLL3bblsM5bHrPqlLnlENH7TJE89vkMwzCeje6MYZFIsbRu/byVwrDv6TTNp4n
PpY/7oNOV5d16lnOqdAt6FBtWpg4P5nr1eClYZPiPE+ipqz9lg+ksQexRzQXbVyjCC/FnxTdGOrV
eNQ51snOUkB9NkxPEebJ30GKWj44TPcEz8RcOe4Wbq0yzmzQs7gxIj6G8Od4AGHj33s5InclRLWV
PX3pE9Kb2piFjGBDOKdRC4ryDgGx8Jvb+TlG8e7gb0v82jLWLCxse3AV3TqJhBd1FlCZGKJ67dWz
MCcyzCz3pnZED8s6JU5Z3UcuWaYxIuvQZlo/++IGjw6aoCvH+MLGJWPNSlXTsjDD7ykR1hN+HBff
qVDyKfsv7C5rz5WFJWzNf7+6K6B8hrLyqNinXumpzfsGavo7DSXvlTT/Uiek0FeaHsOF0rBPqhEm
+8TXpzs8SNK7oMlwifWUNWDGUj+kWM9JnGlmllkncB/mn8gpKSczzaNxd3uDXOqGFOm1148UaAua
HxprpyuJcTfT91SUOe4bpVi5Vy11Qg750qesE3n6aaysYm9HqXEnvNFYaX2hDzIKDTPIRMcrcG6d
8inw2PTPKmjFWWti4y6ngv/p9lgtBLoMRQtNCl5Y8lqnCsc3HLDJOUR6FB21Fomr259YGCgZjTZZ
tRMUTaif2p78XBVy8XRmt7Rtrc8DeBUTUKyQvrECWsdRZZ9EkbNPwXKvLKWl3z4P21XrXt3r8RB0
5inIgEKpjc8/6tQ93P7tS5M8f/Wq9VpJUxVeuUZCDt6FW/j1L0EUTq+6iyt7SjL2ePs7S72Q4trq
MpEVzqCddB29Tz/p032MffrK/C4tISmaPfy5eqUa9ZMzNNDnKuux1e1k7/f22gpa+oIU0ApG3lbm
5Dq3W6N6F1Tif0/85hdqYc7GVSQFM65uZZ6XrX6y9ax46Nt6uBtzknC3x3/h98tANE/HDS8DtvrP
6zeI3HLH80icVb3MV/aLpU9IB3ajTnYTCFc9kZic1Dez84Ph1IfstLvRwCbh99s9WVhJMhjNgjbn
CjsfT6Nj6MeoDIsHjOM2Pi4MKZbLpEa4smGek6RS97pHIdgSq+/4hWiTpdFAu2B51enqKVLy7Niq
XGYSNbxUwi+fvHbtJrg0EVJMx11FASVpxpM7P7qopf6Kd+fnvAGnuW0KpGAO0yzqE8zHec+P+S/u
oLb3fq0E37e1LgdzXjiJ6w7jiYyNDVw+HDzulc1GPRLbkEI5RhHLLtyJdQrXDNPceY6DYSPHg3LS
jzuqFWiZjcDeSIbS4Zo68k7ydp1D0mYllBcCQAaeaUiHQ5QL1ZNqKk28F1impA/K4PVrOdCF9SOD
zAzdDB2heRNuZPAu/byKd4mgSKPNJM/bc/wBHvhJtkCfb8xX506TJdxWan06fdB6scPtuHyLeKc0
Pi62RenjLt9Mr6o6ld8QH/V2UGer96TfekOToWeaJhS98hw62dvml3Ywv1VRUu9wcUwP/bS6KS5E
vD6P8VU/B9XAtC4jFrF1/GwXhX+Hw8A7RNkXHpob6x+6FPB5Y9mh7yN/3MZtOB7aUivCnVuVYtx2
vsryaU5T+BiHR+rJde30oTdDD0M39LQRtAtWLv5Lq1qK+qYmjRMLczoBqJuGnR6pZfuUeka2dtNZ
+oAU9p5p/BdnV9Ikqa2tfxERAiQBW8jMqsqhq6tHuzdE220LiVEgMejXvy/7btrYZL7Ixb2LCjck
ko50dM43TNA0GtxloUX7ZGeoquDumu9uL+itmFlFfQf/WSNnTEEuBr4PFORa2t62n5umau7EzMYH
rLFoMM2CniLp3AVknCRbKAAmvLkrTbD19NXpHcaWxshA3EVzE4N7i/Z+GNy9Nm6Egb8KdzZCoKcb
yXyR3H+VNYcNoK6/1NDpCGE1tL89B1ufsDq7WdTCDzOv5stSgJQzXfFbVfKgZA5syP4ZyeNoZsD+
wvli5WC+cfiwHj0ftky3f/vG+lkD0EaY95aDiKfLQCQ5Ed68rwNQ3uQAANTtN2yNzurQDoXP4W7J
cS5dBRatQAsWBeZ7d6CNSscahFaFsGrUFU49IoO/62r8CErLh1bTD8U0Po9F/WgQrKK4MYJBXnye
L9wDnma5uv2phlZ3SihbY7SK4nGQkZ+YYb7UNHLjrtD5cFFgtN7LLjdmeQ1AmwtPEihBWlQYZfEM
1rLZa0+LFyBR7vm/bHzCGoXWwcYzCq02yLwhYFLXQKHMQ3dP6mVjmtfQM+cnfV7MZLi0KGXimo67
Op/E/DR0CDaul+rrrAGzvr1it0ZrFc9zpUfCCjNcaqJ+lKruPo0FMTvj5/caLxvb0hp51kGYHUSH
sL9YG+YgalRVag2O5TbG7Qs9pXs98q1Juf79lyygg2RbdLU6u5Q++FhC5zDq9h6UTuVrjBncOkKY
YtLhYoT3EjbNNwXdj9tTsPXDV6cyA0Mp0Q0eLUIBO9rQhbuWtI/hYvkaV2bQoghJ0fcXGjRgXA/S
pGEOlY/HfvsqmOFHqY0HKB+21LrZDdLZJ089SFiCYeU/pxTatGQBwUBfdFDMT2VNuq8AmJWfH/nt
bA0om9ummSD6qS+C2VKnvOrBHPZBJL6Hzf/vlc/WSDIFK/Aub/PuwhejnicVAXUXwdZHzpQfJsCa
7pxr/72AUC9aDVMnKQvBtbvEEVRP6ACfTW96EJrD1tplXV338LAI20veI35rhoJ6mc/fb8/B1hCt
gtYP0bZu+7m65KHyj/D+c09tbsiBhy6BCBtC4fZ7/nubY2v5MlUq0Ot8Ul0i7RV7UFZeQy9cnjl1
DwUx+xegTDjcnXpbXYA142FKugIK/6wLcUm4/QX/fSqwNXRsHOE837VLc5E97YBvd+Yqwdg8wVAj
fKrJnM7B3bbQ1oJaRXUfQ+Ndc4ePKXEvHXJINVQlZEVuf8nGXKyRZC43UTMMXXcJcifPUGlY9rXB
RQd+3fdOtY0PWOuZmQpOKa1T7UU61JUkyKc7FzyokQGP3H/GW9VLUPbzsr5wDYCR1lcJzKt1+GPD
s4pmRSGuCGG9+lJSGAdMzBefgTLCru2N93S4tobnOjO/HpWEDm0V5zW6DnHyEXJW5m94UPf2zlLd
muDra395fMODLrZj3F5qicblVSBrmmmXQTvy2+0h2vr9qzS7mNhEvVx2F+EDBQwIJwDAoCHeSVC3
fv7qPC7YwHUR6epCi3IqYAC/BGIXdC7onkFI9B78hlWS7ZOxpDE8py64JTD/ahHfJWmYjNGHx8Zo
FcOmgl1AEgXVhbCuPfzMgAt9N0fdmIE1kMxXxZBMg8FuNEGlCoWj0rzkUfzoyb8GkhVe26LOMsJ5
/crpbmNTwJ+wuZcTbeyla2fNZkpy0k1LffkphDVVyBc5BRumtu9I3hVPqnlMOputQWUhuNwLLCea
C0UHK4XHRXDAltoeuivC9aGJXttqjtAVVbyesV+U6lpVyEuQz6qlMp8ee/4qmhUZK8A4+uqyQKrp
paTw/F3Ico9YtRFs0SqUEzZMdUyr8gI1BWiqldBdBndEvDhf3esTb63VVTwrLaOaTJO8UDEEIp2i
aMqzKC4eFHeGEP1qv1siV5BqkBfRo3toRyN38ImMHjsP1oiyAp7Lgz86ealLL3k/hWC7w6CTXSK/
K94emuI1rKyLyoQtZSgutbVeFlzVGMfpwQs/W2PJWKW51/kST1favQ1OxXuJbGZ3+7dvZJBrKBlq
slpJP/DOMfO+BMXiP5UBnGpEYw89e+yKxvjqTIYRvKShwCfAx7t4Ko3BwVw3wR3M4EYMrJFk4B5Y
5XuFuMAuCLQl4Vn3Hm0+z6R5RB6jj8I74p+L1J+GCE4uo3f22sSkrByhHUbGISsI6uW3p2JjW11D
yvp4SMCbm73zAIdLIEmahH6WgBq8TCh8fuYASx699kF1HbZGknXEgd0wK+/csw+A/zQfe8f7T7e/
ZGPLWOuUFbiUAJqeC2hBF+o04JD72ozzXfDd1kCtzmY1NPC0jLzkTCVYjBaMBw72IuDew/WUU2k1
PUbJQvn6n7OuXNUn+dR4Z60nyPVru4zvPS9xj4m0s7VImZJ5Ncla4UvA0DnMM3Wpbwp/f3saNgJj
DRxTcHcdUV7wzqLzk/Mwg+OlaSP2Jir5nZbIxvaxRo8l3dL9b/vAJENfAnWwEArBtUEcVupuK25j
Pa1hY16jakPrOD8Le0WABOh/eXYZ7mQAW8O0Cm1Wg1Rp5yQ+g7YBcudiRgJE31L67K0aSjSrbs/G
1kesjmrPhM0UhWV+DvrSfAlqkKTGqXgMXsLY6pTuaal8eNp754IVC+tTf+jhZKBQaB0+dboz93K/
rcFaHdZj6KoCqLT8jGxP7GsUNnbWdizzHeRRHhuoVXjD6HJMLG5WZ8Igcj1dWWuTg9TA7advfMAa
MtYELM+hJJGf8wDAAFL69onXJYIbEvryDk9t6x2rRhWkT3HBLSzCuonDJ6uCeFc7aA24HJbatz9j
I/DWcLERjiy4svH4HMzjRz6jPKzzfhdb9gLRrnst8K3vWJ3bbgqRugLGfvai5mxE7KdD2dJ0qkK9
v/0Z1xH5d4+d0eubf7nrho6PsQxMfq4UTXboCwS7NgrYSUZtv1+8ZXyZoan+AqGwO+TIjSikq2CP
/H7KQxogCkNgtScWTnuTNPpw+3O2nr6K8VGCuj3NY36GS9tx6nOV9nPx8faztyZjFeFOjUUfVxiq
UoivoXPPbG6eS9e8v/34rZ++Dmznj23e9skZNyD+YhmWawRhpTsDs/XjVzENbJ3knZSg0kJU7oWM
42EJVb5/+KReg8d8Wc+8VjU/C9WWh4BINCa7B+0D2Fq7zKO8V2xh8ZkmytX7PF6YfA8jeAh/PzT6
a8SYgkhwVaKjdybtWKSBRAgzg8reY09fxTGLBiNKNrJzHckfUmm+h4TVPTmxjYWzBoxB3dbvYpGz
8wCNmOA5WEwcZCgPVPKx8zlchSyLGljVsyk8Q8Qq3osqF0+krr30/wH9vA7Ef2xD4SpuZ5fThEsR
npcK12g9JO/jFlWxKzOooP0dwcatgVoFcAhlTDaU0p1/loU5MPz7PkZl8rE5XsWvPy9j7MHQ/TwE
JH/l1iyHnNrHtNvZGjHmXNFpAuWOc17I9kk6QC+GInpMRIqt4WJ92/JhgCb5GRjxRqS87KIBfoTN
gyIUbA0XM2qCmCEZ5nMAYtZOwgrkEHfddGgkcIG3x39jh1ujxXBBVyo3/nwmE2feq26FGY6T4TY4
VSPIIHdes7FS/4UJa/22hYnzdAbWl7/8dInkStsz7AdA5yRAmt7+nI3FugaFySoOJjOT+Vx3CU8D
q92LQ3XpztM3sHVsDQfzOZn9BKT185WRfb29UVWCqoFE/6d1ih70pWvHj1dDiMqvwae5izzd+rBV
qEdBMLBeev1ZjOw0KKR/YznpO9+19fBViDfcsgbUr+EMbNKY6dHFpyS+67e0tcRWIY49tZvAkNTn
nLT1gTqYOvOe84Nz5h5AeusDVud0YToorzvZnzmBLFY+dF42juqea9jG09fwsASCmZFsq+5MsT19
bR1UdGhiHlNTZmudsk4KTk0tujOJmiaDlp7Jfvos3w6IjcFfw8OwR0WT8ebmfzvg1JdLFg/l8lIs
yt1JAjbqGmuJsmJGfzKGUdh56cfEfxr6WR7BvxSg+AWwqNafZvRSABujcMe5V93d+qzr339JwGd0
NjxTs+Zsc3DjrETuFxTIzGY2isfOvTVuzFh0LCn0Z87WNxPL4IrTPrdJc1dvYesTVhENJy3Lcxvo
sxVmSn/eF2EyHCH1jn/cnvutdbsKa0/6Fv1QfEFJXSv2C7LZ4sV3jrf7x16wiuwEQAfppqQ6B22T
7/kYQq2l7Oc7d56NM2MtXtY7JWs6Fw2O10qcmGUEm+w8NoclBiFSpi6CXPLX21+ysYbX8LHQNlz0
IN+erPSfeI+tWxRA+AsbnqJh/hxVdwuYG9O+RpGF2hsbMS7LKTAVSFm5KPVRQ3q0TufEPeYWwdZg
Mtx7HRQYpuUki6KWT9ybIQMfQZV82d0er425WYuXOTIW+cy65SSYN+2IQxG+ZN8CX19GjrPp9ks2
1u8aQ4aie90XgVlOk5zcD1JFPxy8Ye/5a21NxPWtv2whDMAcBVlzTIT2h3fUQxmFUdB4HGmCO9WO
rVf8K8SXQLVVjw/guLdw0V1LmXwJDuA2PeZhw8gqyH0I5tDSw0yQpv0TFsDuMtfFPTvIrRlYBThj
fqRa0DpOAyvJM4lwuYjKu/WmraevTm1/jHwD1CY7/fS6mIblOzHLPezPfz+crlFk8JUZwaFhwYkS
2PFS3kDinNZ/3l6Z/z2xdA0iK7y5j8cuCE64Dv2gnJQZ8VHBR2xXu9tv2Pr5143ql9XZdwVkx3U7
n6ai+kTltQuBopz//fbTt37/Nax/eXpX+y0HpguDM/v5LuDKfKMVTF+K2d5TtvvvHYKuAWTelcoU
dFCa+YlntTk6o6Jpi7dyiX4YD858t79ka5yuf//lSxYLaJ1VejktNRJ+Mc1TmjRQn7z99K1xWgWw
CXQXRHkRngbKq6dAh19LC3QaevmPORzTNYKs75BNAgbqn9o54n9MbKGfI9oFD+UwdA0fm5NOF40O
/RN82os37YH0qPNwePDpq/iNJHJIKJjOJxp4X8oObnhR+KB5Kv0XXgxqyXVN7XTiCwm+AkoMAzBd
gvmd3Z7ajfW5Bov1Ezwkp8UzJyjsnmEgl+9lXfP9xMNThVT/9ks2VucaM8ZsP8wwGTEnqIouXwfJ
5MdmvEv92Hr6KopRdS5RiS6Gk2Wu2Q8jcWlV9vdW5sbaX6uPGYG7rU5cfxqqYHFIUOHk02JHPQk+
3DML2vqCVfT2fjnLCcagJyhfmjyFh6MpU5Nr+uOx8V/FbzVSXAz10J94XiTtoYQgps2Mobia3H7B
1iCtTt8Z5ED4jargmHtA4di6O+egd+9BmHlwBa1OYBp71qeBbU8OTZls8pTcu4I2dy7+Wz9/FcFG
cRFFUpQQ42H0tzIpywOHnPJOiULduR1uvGKNGavquovruXdHzgT9IMXVzRL385fZh5nZ7UnYCOU1
bAwmTX4kcM85QeQ2yDSd+tPSIKcTydCNaZLcFcDcetHqUK4amMPPgecf9VDJg4jEs7PJM9YsoBW2
eGzNrsFjnXSCNZO56uf65JC3CqLNnn7MlJCucWOQ5pCdp0p3rJGY6oMFaRqKgoGzjxla0n8pkkHC
LokmGxwHukQ6XSrQ03lx10JjY8dYI8dmmC0nhvXVifq1ONjINHsM/2NKeXQtRuahCOpTGzUnCfyK
DRuRQbjzTs649ctXkdzDaTmplzk4BsD1AlYnvQ+wnnxMYYn+Cy9mFHztldeeYpS6M0ht+h+7OXrw
pF9DxRR0PwVLbHMCfi480jiIX/pSsju70MbIrKFiSkSSJ1WNp/cxOvPpAvq1X6ZQirrX4NzYhNZw
MVbHQDG0bXsKyJh7ad3kcdukcTXpEqbNBZ/dnXR060WrIxn2j0NIgqE9ycGJFwL70jSory4y4/wY
7oOucWMedIOZzGd16mQymZdRIc9+C8jSFn9CynaJ7uRHW19ynaxfEuuKcN5Afaw6lRMaM0TX3R5S
3nLHfa72t/ftrVesTud5HCIPlj7zMU76qMzKNkSakbfVB1rWyz142tbiWp3QWFx+ZMuaHVuRTDvL
wERn0B69c/7/d92I/gsytsQJR7uNHumI27e/CJjUjm8yDr+Bg3Bm0YM6O7hS/nM6uq6OO9477yg0
rfZ1ATVySL2wOyfoxkysAWOFgH0cVX585JqC5Y40RqNauytiLe8M1MbRuYaMmZFWoDIEeEMPJZ/B
K17hXtqkeVzaNCn6h3Bd9F/QMT2GvB5cfMwD/3XqonM+gF1iZ2ji+K65E+MbK2oNHnOhRD0d6d6R
TmqJoauUQ1grgx+OSR5jg9A1cqySdcX6LuJHMQJLRGIIGQ5JGbzrFXitDwXfWm6MUdIOgXL82M6A
LwMsrQ91Z4Z3PcmTt9uviLE2/92eBhvtn2u2LxSjTVBFx5rGo/qY1zDyaX3rD8/DaItPLSQyj3XX
D08QZG7559sv3VrKq3ifw4KjZZ0gwQkZbHlzolUJ/E+FxF+ZBoInj71mdZqP8ZyIuC7ZkefT9CEv
Q/CCCkBdIdN3r3q4NXyrkC98YpWCjN6Rcir0pziGbTfLurCJ22dhgi7aOdNGH+u2ce9UnQzJQ6Q2
uoaa5SUrJr+o+DGZRn2G2mGYgmQWv39o4NaaZKZSri2vT+cEElhUsw9qnske4Op7RZuNPXmNMSuq
nFKv9dyxRa820xrsC+vcq2walYEwaXZVC5jN7a/Z2AvWXpl+As5WOdX8OAxj8cSHCeq1lv712MOv
S/yXIxiKI0qzQGOo4BsQvQQxECUvo990/e72CzZiZY0qQ2l3cDzBfaae2bf6KqHy0+G2EcmdCtHW
C1Y7QKSvNhph4h8DeOYYQmgWJvrvMHnQjpPSVbT3Jkyiso39I4Fu5m8lhXqbY+2D5TO6CnLHmoTl
Gpg4tKGgJ2BHfizKcPjj9uhvHIl0Fd8VMtEapT56hNxZkUKyoEt1hSjwGsJTCIrdM33eWKNrjFnj
VB9DoYUelwj5ySCm/NXM0n69/RUb0bbGmBW8jWroUtOjbroTNBK/Ew+a7rELj0y2X+A0ei/v3fqM
6w/4JRq6qioS3TYYrpoPRxpaL23y7p7CycZkrNXJ5qlPYOPe0+Og8h954busnexvS78s+0bfC4et
T1gF9OibfkIiDSsmxglkVOBDwKv4ntj4RrCtAWd9LAbbFC09thZgPDKhf0kTCAGOHVostyd76wPW
8WwWj5jG0mMAJ7U5o7FJzkXs5sckNmi4CmcGMFLRNpgFWkXT5wDGuuWuiqNy2N3+/VuzvApoL6/H
zrZzeMx1ECbZJP3qHOdDkUpduAsUzut7/LyQ/ZRw+o/0Zw0+qzqiFuJKgvkQBRDBseltOiwzMDxE
uTINy6E5KgKjSfzPz6JpWpaMjyj1zFC7BMQkUTyt+czfOITjXzq+2B91AkI28Dny3ZhDYQYtXn6c
/ab4PTfe+B7a7KZK22mOxb5aRPe3lqGtX7i23d9U1ZXYlUvXR5m0gYleAJWqfocBafVBDrOes3wa
W4BEJW+ecpgGHWoo/HwnmsP8SjSCjimamd5HEXijTmkDwycya/s7pK/huSDn6JkJSK0EofK+5ks7
fxdB4KHu6saXBmSLLpWzjZ6TFu7SKY1tf67hNjEdaifiMZ1GBedYKqEkeoBfHJ/SYLFwQQOtPniG
3p7GvTOpjMlauYxvTQn4sxw7kqeTkuWfuV2mD9HVdkAL0X2T4PcDbXxVGgyo+BIC3fyVAIm5t0RT
EDyinH7OqdIHX3tVkJbcLC/WF+GpCYGokmziZygLO5MGc4nqNwCKckeH3qsz4TXOwQoRcn8C7MJn
0gZ+CU+liJk09pfA7UXU6F0LbwWwt4mcs66FosqysPADrEWHdETLXD7hetvsdEfVHyQYoYCz9OH8
HCUs+BMhXLzVQofqCSlr8QxWOP9WQt6pyGwoq1e/HIN9TWyPUieDV1xduOCQKM9V+yRCIh240lbp
oir0ZNoANoddLQ9tr4uvQem15AkCwOiN5cRfSEprqz8SJdgnV4B/SRgeEneEy6yanP3REju8Tyxs
EuuIlz/Gjscv5dJywN5GFOkJWBtZ6Dz5EqOkCMSb9Z9UUi3HGsR4HPUu+cih3tplXUHbnc7xu2M9
GDitd5VJ52qO/gyggQvzWOfabzmuhlkA5fOPRRiO73WHO2LfdsMhtnHwFrul+mCrPBc7UnduyoIm
gmahBAikfb4uKwEKde1lxWKhtYF677vcFjHKppHoq2w0RbRrbBhFmW5iclRRi9Q5gMf5t3ZEfyaN
qeHvqF3UpctN8FXApDVK8yWMihOHte23hUTT94XBBS7VszB/iKgUB/giJGdnYEIFVuOs4Fsj8uee
qqnOcP9s/vCWXBzlaL2/gtmynaKQAXEexD+WxXTezo/hz1SDfQ/7twCAuJzMIU+XpS9+l4uBYTxX
LY7RoF6WQ+X1bCe1bNPJI+FLCWIxTPBG/v0nVQk3j27PeDhlMK5FmLEaR3us4EseCG/63lXJ9ARI
uT3kuBdVaZ8EsMzVpnNvdQ9vyc91O3g4i+Bm/raUxGWTipVOawrbmYH68SUJJ0x3YELyht1kNFns
qw6Wv9AW03r0MsTd1a3JLz4UMDWCaZaF6AnaLceoixeXWRDr38HxAlSSKKhfO9GTcw29u9dwku0f
3OSDySI2eSfiJdMr1DRFBlne8BXIWnkuNSvGvQf99d9yDNa0w2vMpWzQQcPuYp+iWsyvYY7kLB09
ONyiWA5IjY5hz1bCh65NBZ8hCKRFFxbZ1DWQ1dYC5AyUp71TRf3qKycNvFDKvH69mscc4nnu4D/l
og9DtyxVNkwjlPi9CEZXVVSdpCjwID0w8Ln9qy10mczVe+UH/W9B7YsLjkeUXUcMQ+/K9gDLnjJr
YvjExGWzZD1D5lXT64zKTrwObrRTau0kd17ssA1AUhSjhAB+Z93Yn4Tuu/3UWv49jgKR1YyR4+yA
sOfGLrslB4IycTywewvT1ymrExktGWP4DzR0Nv62ZnJR6lg9FLsARpPPxsMGeuLFUpxprvIPfAp8
k5YDOlhpxILqC5ooWKkm7uT0kk9z66cTtDsX1EeT/hyF0RzvA5QjxpfRU/PwlGgHQ9uDbQkzQ9pX
crjQkLXiXem5biwzMBz5+JrrOVavc9+HzRvtqbMdcAwgEJ5tzMOyS0Xvi/IlJv7sn7WB/xusY3I/
3JcyVuHBi7Vt0yLqPdDPjZue8i4K1WWxDWS4Yl1WCVSlaDId2z6Mv2sAhv5soA8eQ6yb2x9uakwE
uGOi1Mdqbupm30OVyn9uuN/4zxKHQbfLxYRnd67x+d6FkfcS1KNejpLKqtzB6bPzs2VQZnnKWYcO
5URI30LPh3ku1W2ov8C/03xwcVhexsHY92VFl2LfIgA+Rx30wsXox+NLBWuQKI0E/FnSTtSR3XOD
f9vA065Ocz+PohRa+WGSQvGgczsNSQW+I8CuL1nUeDz5+2oTyrKma6YQD4B6OLQuiWyeyqHV4x48
Kr7sohkVtTdS5qrZT0bo4YxjKD6HLeXygByN5y8YtlGmfBoXuQsHO4evIgUHnC4pbSUp9l6w4GAw
7VgJKMJPwuwLAAfVs9eWInmSZInkgcMh/Yco5lxmYTibMYNUOrd+SpKg/WxhJXti7YKjB7lhzICG
HiZ9rAZkKLalOT9WgaA8LRUrRIpQhAIT6kHX02hWvHine8ij7ssKYiu760+2l6Que5JZ4NJf265q
47QfJgvN0tGf/4gLOIW/dK1GllgOUdO+zwNs8CM2U3GsoaXppT4dxm6PCh2ZD004+PRdzmEKnNU8
x9+RYlQtBl1iYxjMUBBIjNdjksFgvrOXaV4k3/k4jauvDJ9n0WJvjNpbXkMsKu5cGWR1P5DXbu7s
RwHliimF3WKY5oYv7IWDxTqnLIcKezpJYZTOIM+hmxeognflc7tgbR+0TZB5lZBgLY/lMAIk02oS
+Ieqbqdih8y37wBgmgOWKuuBA9tiPzPoxXvL+7aDvMFhcUnxF9oYybiLDZscHMWlrZ/ipUG+YiHL
+T0MIzF/dmyW4w4nW4xbge5F/QJZUxUfFjI3v6GAqXF+EDIV+4Aa/Ox8QVP1GTYtw3fJF5enPtoM
LJWOxm3qlpiOh8AofJlgMftISFfpvbULlEBgcE5zlBKZzZ9zJaQHZ1OD+qjzop5gVfXqO60Lcsp9
SuJMMFbXuzoGt/Q5bkzP3xRk6r19QDwIG7YJbCme4I46R2nYDyXZ9ziQRToTHtpvErBpeSpb1dkn
MvQ9utiqg1U19JhwQIRQcUFyIiqMKdJw7IXTFbT1FJIR4tlcSgWbx6IbEEqAelapq6fqbCFMF5/n
gBsFMadp/iNX2iMv7Yx65UEbwr8bnLwNRlB3n2LfYAUEZY7Jlmi+jSmSZGp3Rns4y4kKlc1i2al5
10Jb6S/smeIH04Mc3xYSqys3wAvTAun0kGmgokBNmWTU73KFDs+p9ZjvYKSL7i/a2Kg+5DHVLqNT
QcJ0CuX8qZ+RvLzFZYfFIUAIqJ+46v0G8js90jnVGSCVy5BhUeqOQVZrHJCl9mUEG28eJpPNwA3v
0UWY7fSBSOZ+uGEKeDaEDTcwyQ7g09LZArwW9DcwHL2IQvrU8iJ0+3p0KK32cYFktoV3HxTPwZMv
d1jY+P+FEfCRkxjBlZah3xM4pkZjcWQFpKd3Qb+IOfXbGZehfK6q8g322QukcPwCCQ/piwaEip6z
PAP0gZtXznqkQ6LrcJZiBliV0aDGJ+cBb7p0wgYVP8fQR3QpHI3Beh6VwFzRscRfxNJeR9/ESZXO
y+D/JRHTQTrERn1vcHjhTRIiWgcRtOLHFMSAGPVNgxf9r3bsXGdRHw+pnj5MiIj8qZBo/AOFMaJH
lQ9+nC4yL99yO5FqL2jXqZc2JvHFR/CVB69M+F8tmnSfUN2u7I6XiUaRHTZmS4ooQR6raYAxmqZG
/EB6C931riHy6tG61HthQad7c8rXCpK68BIActTTJMujBf++DqJGXiSlCE1JLZ6yLNFMUmyXg0vV
tUHbosUsUhny/q9Ftc1vfdxgt51EX/5ZzVPU7YigaOzFwtK9nmp3qWeNfQ1GNxhX0yWxOgT5hJk3
2BE0knCDSJKIcfBqWOy6wwAroRPswvPy0o719BeSLPNFxEELQm9+BSwirISXRloRnU3AGOIOaIHO
eAtN0f6he8/27zrPgMMsdY0oI3EXjKkrhfooS4tEK8A95jvmvZ1SeH2QFNfg6mWp50Dtqygc9bEc
Qel6tsEY5Ltx0pRnQdCic0j9jtInGpLhcGX+HgYkmIjZmOK2MPHgAB163B9QdgZAwU6BVTthJG7H
vBtYndYhbskZKSN8AkeneMgWhbjbEajkRSlKpbZOp4YZXE+DRaoMGQO0d4YSM4NWk8e7ncCRpHDN
qpCo1UZHn+Hpo/4YfK/8C9YfeXNiskH5gSKJZM90xr/5vCxK/w5VDuxfA2lUuDeuMGEqCKwFnkUw
IxrbsUSWSCbXVkfhahh08TofvsC7/RpWswf+Yp3HVQ7BIQUIwzhABpOYn7NmIvQLeSLMBUki898R
gDKjFLyW9g9RiqHaQdYXb6Zhgbdp0JnyF8guet84zD2+A/YbX8q5CH/Pcb39XhaEFjvmh9FfWGZB
g12vwk03dgUO4xp241WKmx6WWpxfr/M45/plrxZYNO2l8l2UVf7Q1X9SWEHW2dJo3N5khyz0bWo7
9dtQ6+UrdiYusiDscVraxQGiiqqJUrAU769xhGqK3QHzHP4+hdD9T2EOjkWEjB2i/7GiCHyrKxek
oiYU9kaoa1eQuXcgaYXVjNCSkML8DPkEiACAIoFDDA5k7Sv1gBZ7QspuvizKx/ttWwEz1vde/K6N
C4SrjVXBn4tmuL5NgbubLqhbVK9FWOMjIOiSx5BaH6m/h2Y13h/A4D18CxIbXe0FxzZ5YXBT/Ro3
s2kyV7QOp2UV993XxEgY8cDjjb/lqqSAwM09wqzOua4OMIfEhTZhNtm58AogB79GQNEQV6G0TfrS
ZiXaQB+ET7Af5V6o6B6STbEBX1D3uAVaUosUspNY2SAAI7ZtrgY/zf+PpDNbklPXgugXEQFCgHil
5m67R88vhEcBYhYg4OvvqnPfTvRx21WgYe/M3JmFz09Kt3GdJaHilbok4R0lndbLTeVVtR5mt8vx
rFwyzo/zVrhvYm/kn3Jc5B9/8sT3Zg2n54KtuAAfrMJeq4l4hE85g8ctqAb0VcYpyX83+b1FmWUj
zJWApvkDUChv0vnUBlkZxcnvwin/05gu93N85JA6ikiyReI4L+k+jaWC0C4pvsa64nKhVFjNkT6C
E854tj9VIWQi5rJieA+XKi8zIxGZZcT9sRCHIbGCoK4lHUl47DnviBAq1gwVb/6s3djJo/AKuR91
nRp7HpNwX+k641w9l9L5y7GJF1jSzCKx+RUwSx2+7qPlOLMAQuMHEyk3fzbMkJRc5xhlOjQ4xWGb
c3fhZXInhNhyytSwkXsaeIt5CoHlns91s3m7/0kVE68unvPwrbEkDSXKH7/NA4myVc7is37e/MXr
qzyKToozf248Wlv8UA15KW5v1Smn7jljxFMwYzWri5VL+0C71J5UvdbfZ9nFt9BG6ltcMlpeFvzF
PHJ3kRoz/kKH5qFfhuS7lXPx6hh3QbQVmFfZ2u5HM8JpLgHTLwuIyJG4n/7E8cgV57z2MjJJfrPF
OFw5a8PLVG/Ic0tlt3ORTuKwT9V0S2oOjsh60WWy4Bimi8MDmb/DOW5ooKOW/5HHWIxxp6fvui+r
xzKVQBYkFp1EQvkj3c50/zxFH3NMMC67KFhbkn4qb7h79RwMBW/Gq8CGpvTBbgTzZUgySXaOCSPa
DIIG61t18UJffjZxVJ+6UNFBBLU+G48YPJrv+GGRE0e2J/BdpO0oj1awqu6V85cppv6PZyyZKPnD
hx5zndOwAcHF93Z52YAdXck/V4ZM7kkrgHEI7X23W8Dt8v9cAjVsv7eA76ySICbZCwlHdtdh/xKp
a94Z0qJ4j8CFwaOD9ViGhEK5PqovOl7MP2yUN4CI1edrRvx62969wNZ+OIshSbyHIY3i/YwTjN4I
AK1thvMPZ1pRu+T3IJK0po1Y2Vb+PPnBQRYIwVu/LV5VtTpgjDn+gU/t8L0rWv8aAwoAVjDh0TiS
ADHoJO+nBQO0vE8mnD3gxjgE0Jsb/Kk1D/Kp3Lb0feP8fu+adiemWNUXN2Ijdu/lPv33Bmm/godR
MDY5s/ffqcy6R/Jhi6/MC7pPcqajT9mon9NacJKUOYazU9wzHFzhojtU/AoIqk+Rqwp4VmvxNUTI
LvdGPJVxEj0NVv5VRv2JAyy5mSUpH2Mi1i8srfgwLyK5Mneo7/bNvztvGo7Eq5jPmyZHYHZQwrRL
FQUfiDvCxfUa+5JF5zeo2d1CoieWmZvJ5nmJnkyz+KeWl/IkEXFXh0gsXxPtDZf/fBsGVsK7i+f+
JA3+lPuq0z/yHia/VNCdJsAqdGUo+SxU0aBxK+USZW5X+ASHRPPyewA3Uxnf3AiSeMccL/ClnIAC
o1Eu44kfriPAeCyWmxZ99ZNCoHgt6/Rerq02uABaq6MyDKNgYQkwgtPNLS827ya7nUXpCftlrnT+
UpDD+dJOnDEiQaRm+yj+Wnl1dy4HRwbZ2H7BVagG5Jjm7zrFPnoro/XaqHoGoprjD/k8eYdy6jTY
eLU+l2z6q6wbroiSTwFwNLzrrZp+z2s5fO9JqyZjbglnAKO+/kQFsV+WBN6IfBd9S5u5TA7hRqmy
24HBeVHioIsTpyvPoiYCYxYgm+XKdneSg3/qMbNk3vRe/DgQsLaV7kSm6PSsvHUHHPGcUrgI8Zw7
WbVZGrAw517sQPjybuFRKPmptOly27TfHeVg1ue66+ezLYb9Txr6wNLtvH0fJ2aTzSYAGifS6DuX
Ag5oD6NlfCLcRbiVj9Ziz77FM44FACvoGUxzNpwETyLkMzeC8JvcBPq23lklgIaBtO4mdz8Xgkmv
ZnX2zYfYAAJsIncZh7G4WN38nvuG43kkpgU7exChRshzr7ca4d26nUFiWG6RGo/kJUSPbUdMzRgs
OBvKdvuqtwh9uFcPwxE/JRUc9KqCn1azr7K53ZLvpMgS+Jh6d58rgzJKmiU/pg7+ztOg5CVH6kml
nBCzv1DkeFyzGbgGs6ORsE+mxffJdAz85Yi4Tras6Ns0dNC7oj+5AvX4p9KACQ8JGUy45Fc35/C+
UBE+Tnna3E+52pznWJnPnWz9H23ThzSWtMFNTPJduaxbpqJcvOZNm+DVPA3X/4IU/osrgqb7E9eE
zJmaozGoCXscJtzrcVL/St5My7U3SoADVtV/7sJIJuS5CXoKdJtEF2Du9ErMbHexKlTnNuHoGWJU
4iq4+4A3E4vNWbu/2JAt7BtV8rNZXDtHtGdc4VSsTVU+DDvUBLJd91dF6YapvQgs2Xd3WDaY2P8a
u16LddJHUFr9sWsHKgE8/cZvljTyI+YENMj7pNRTRYV63RdTnpfJeVluEv+TpuZouEDBSbNtqsl/
LQml3hpaFuy9479uZ5HTvYMxpa0pjp5nljcnHDiuDhxv2mr9pyQSkYZZWsJv+/ju8QsM70Q5Pzb9
sJjLmhDCCcrEGJMoApDTu0y796buY7TFv0xbRp8GnOqewELoUwVUMmU8Vy4+XaDTnKYMkVsa7I77
ckDdAQYkSw4iwZ77/+veeD9lwTbJsRE/q6lrLKA1Iu0trOObCpnHm5jWOkvc9UDr2R2o3Uo6uKIc
Dl5hKNxg4sIgqwe/RsoXd0cvZ5U1FZNAe83ZATS5ve9oY995b+BSq6GWHzBJuM4bUOOeQijIrl4/
NamjPpKMcclzJzp7Ttlzt7gnNdJRbAButL78o0sK3B1Oar3UJvWSBzPZPrjuZt8/elVf3nwyhuDd
dvPa2bZ/mrGA6A9zS22Ub6N76xJvDTLTegRF6eqOKwhPQsfucvmGS+UYHJwu0z9xTICDmub4a3Pf
fK626w8GVJaM0zM9l5UX3TRQ3ztA3ryflQ+gWsZwYngbpIccpKECkZ6pmKnZcemgR64v/h5x7Kn4
XkKVXufkB0f495TFaoI/bYoo9h6IKC6+GlMHw5bNkp3SRcHyNOu5Pfkx42w6r7vXdoSXs6K1L/mm
8vg4pJDJgGAAW+ckYuOvZqG6s0uqPrK0GeefG/ZNR4l2xs+j+L55Tpw34PS/+0K5kvHPLe55g0EM
ziXihO82ijYfY2WKBj8umOP1g4FtVG97k00m4CScFMLm46yFvqGl5QCiMau/Ct0MD9vCWN9DHrAC
4vSOozjHifrctgk9plc1YFDRQM1Ql9xQ7KXiE+6T9s2Bns9Z7VNMdmg8+N93jqo1wYNeA/b15Kdf
VF2qZy8q/LNtsB32U86thLCxQ71sGoA8n6b3SCfVep2ruNuuZFjHLw0g5kCrDlikaWvu77BkKmFz
YmmOOWkO3dFvJ298cSmhmA+lH4KH0tmP9jHwyz052v5OozW8ZK7mHph0CbZaHEJa3+7QtQAR16FI
cQY9CDpTczEUgNWzGn2yR2zdtg9lReYtHIrlZvR3bk5csPgu0739TUXYnMu4jqDTh+KOcaY9PZ8v
oBp4EFL+v4rLy6mZntmeKrl1O6WvS1t31uGGl6OoEPRQoKT5g+2i9cPgW+iIDjIerG6fa0DN3Ryc
bL0Q1w1YtGRoh+cxvpNxqor5U6pKIir6rqN8GgYw/rmemGVtQ/2Z+NPqN/BTYC+z6OSY6TDWGJMj
6oGtg6Ez9TpfpoLKO4AOYkI1JW+yUQgq6AdydXa6DtObTOrpxuoItg9m3biw00YRgZl7trv0obJf
1EqWSiOn4NJN43LtzQKtH6s6FYeosEn/cQN5vwVKhm/bZqPjGiSTOUS4XF9UwfXRbhxPt32kbD+6
fP+JL2h7DPLKkwdVUOHDlSS0t2KDtmxylBu+86uvQ8LMupWV/DcWRfU+bEyLRjHXn21Z4UfZcsHk
wqNam6SePoWBjN5rIn5OgOndcGjx7vzSSJmnp6ow1X4i2XpLLkttxfoQ5Mg6qHOBMaEWuAcaU7wm
czU9Y1XOoeQNksasbkY2bytS9URkoXoaBAdeEiOn4ZKN1WeUpelTowPIls51EJ9CU1eJgsffpRgA
+mpgf26Mvr4osrT7TCRDU151RZU4j3t9FCE7Hi1TFd1kIZ33ce5ABqbO2QtAsD7kJAd10Mw1q86p
dH/c/Cr57qp+fzHSI2h8AI2ZUX82QL5x98Omsvvx3w7da10+8KF27vMO3yy/43oy6OSCM8Yl0bVT
c/vQ+LhF3syEqTCrfu6uQzTIbxuwCcIIPnQT8KQv/lawi/wg0lRLAa1Ej5y9K7zwoMc7bqS3du6O
TJb2h1ylPNGhSt2jr8b7+UmD/6Okfe8OslvoqZORv3Bttwc5rcUnowTH7qAxM2owP3kxdkPDVy4b
T5hRW4Ag3n+aNUkDqK19KNEs3m2z0bmmyZLlS6OmAxkOxVdHEF/yOAgGmQ/b3QFC+GPwRaQ2OnR7
U6I6HLng8laXf4UpDF9AUD6q0udc65ZWVgc4Fr3jlr4M8CBLUD66Jc2BKKdt/u7aXNhLuZr0nx8P
Csq+Su0hF/QQpGItr0pxtXNxcZG2PUYUJt/jIx6ZGNGQQLSd3N14ek1aV2Rj6KLuMQ5HvfdHM2+p
vuY7eM9VSEnBDuha4sGX+SDsv4eRij7ja99vecb9RojeoPNrTsZ8GpG1uHr40AxW/FCBrssEBxcf
zKdr+sJ/KpeqtCfanmC7bIsP/hPPbv2Zb3bczhbpYgis5GrjnTV+8Y/ogljrYPL49YPHdUCXd4aZ
MonWZ7akDr2YhUHlTADzO5ZG7ZU0p0vkXrtKr9MljZroUwW+MWRFvs+AaBXA3zXiE5FTunsc+WEU
2J9NEcpvFVr1b53OTXqMh/g/0kZTjd/XZ3hwvD8UGAA/I2xpPJs/peaA/yX6ePXPe+Sqj6JunP6m
4rV+a8Kys1e/Cqqf+RpsgLX4uX0eTBfoS9NXY33EOWn9wq8GhBx6w5Bm2tCFHcvWlvE1KAI6yAVh
wnbsWvwkDK1Pe4ynTvzA+KztPg5u8vsP1p9XcM1yDPrnLYASvlPkKH/kJNenpoKCfR907b35CCZq
srTN9MOsXd9k7Y4r0XFY5t4no7q382E1Zn9lQporBvGQtx4jOArCPKYl/+SmXS+45GDTAZ4v5ibr
1q3+ERW19h9kM/HAOG/iXx064+XKqKmtTuXcQu72U4VabK334CFg9PofE8G8BIy96WQnmbfbNYcg
nA+bCpPfs+/KD0igPaxT8BJVWRkQfPcrmqKF5i6E8xKDabzn3gvoO3OSi78qlp45y6RNi4PMdbqc
9hoR0KHst/TLQLGDjkMat16QgCDv8sN1zB+ISaWElFPpDhH40HYwEXDZEQAZ1I6EwwT+TFs6Ugdj
Vb7MeKSqD6pxLKWOkBB5ELxTsmDcvOwXPFVDQWvUs6CayOj6lIjwLnKzxVKeljjtgUiV7H4Xgqm6
DKmX+WHKiTpxiobtvOugGF87OIgYGVxx1zQ5oLA3f7QRcpdRpi9xX5TjmeURAKBIZvMQVuwQVjpf
BYK0fhFPOBBKee3mrUZWMvlU3XmyDh+SfAw4ZThVtytw4X/7ZMRhNkcSd4tX11RnKPT5UcCDUUFw
v5vTiHwuOvnDnUss1y0uThRmYPWygj47VdW4a1gsNX5ziOD2A6baOnpo5cjmoIuNf24TNwnlH0/o
a4DJC+vG2lUebSHQT8nBYzII5o5rJZ7TIr9gErz2t/8XRezhOxEt11AcuQCgaLG/sVk6iuJtYEox
P3iyAquCIWueRb+4CgVIQokZBd1oTuV2R9ahNKm4/GCP2y+B1N5XVYihegtSX8egD7PZP3SriZr3
fGx5i1DB0AZ+rFFtNqVeRn6S74+ylZM4F37KEeUAaNIzrRQ4t5sEqqM8DD31nm8Q0Fddgi/dwqDo
3IeQSFGqBVAoXD/zSiT4Tu+cRBzD1bw+N2ZKuheb1JG6oeur2wcd3k2npO9a7g9DP9IsGccr5XEj
kbFdBn/pPjgb5D9rnzyuqx3RwJ2cjsvu3dchuwhl5/Rsq8abb3PZeW/dsnDQdDO3L2j2QItnooQA
wEzgDVVfZBGVT0RlFwgGuoJPADmFGkDQFPkXbxaAQ2sq7fYN/HjrXvP6zoJJMrbXzNJPyAt0XuFT
GNi1e53bNHhXrPHX3CEeOA8py+Mke0f7SCDjKG6oRVkBueKbvVZ5SDFAUOZXuLi9vra6uDdpFDL/
9t1HuZb7uSmyVVFVHlWKc2AmC66HTIs4Ud9lXECX1luiws/p4oVRZia95oe5jkycYUGIwrabpyDK
kd3I2v8itArtehKiHh7EMCsfchwWTn6EEYYhEMJj/YhQ0FeRsEHviE5/Hvqf5ZTn+REzwxqZ1L55
1OzY5sktPhYkJ3Yn1e39E/0SEg+T+6Z7hyoP62eUrIv1Gc8t3XKR8v7EZkiimzUGzqIctrQ5Nc1d
a5GVvh+GtzmBug9SCGg1l1i4Jm3OxlUtdcmp4fK1J5PM2wy5x0XvTtrSBHHX7pw6X0w0QnzJRDXl
i7pnYaFOpSk6xZ6KmXAmthKZ01122EBcY67Rc2lAdTT9v7xfQnscAHXhVNw2Jn82wgrWCxrHfPw1
tHfOKOd37NGMO8wkros2OLZmnn/IYULk2QeJIu9hm7qfggS9LdN2MtuHWtWaILRul3+8qgDDA82j
7GqS3Kw4h62rfRP0nurYFknUn5iZpcR2JFRXL2YYWnMb9hAp3OLBTv8NtFcjtcI/5eHu5DruWRjm
FHhp6pw6FeFiggaq35c0UqnauOxzSpZ4c174APm8DHRZY51cwDD5DHvS9PEh34pZHpoOMdJLBxcF
YzjQJprR8GG3xtnPwqrcgGMPwj8ZCrLlZIXPdtvqnX4bCnOyR5sA4j2O1cS6tHEDORqBF4tnaura
z1a6SNBVN+5PfZ7wxb0dH4wDm9H8mB14xcnhh9pkgWvX4KhDSlVonbisb7qXoM6NTwrxOfFDCo7Y
r5V+lB7kEg1oN063Yll6LKitQwrRBIs3HPy18xgC8AK1PUWoRfNbP6NmPtZthbAzED2ib9nzvr6j
+9XNaZlhqB/UKv36kq9NpN5SDyPeoxqb9MGhJCwzpt+qn1j/gjOtAuXqmx8ATSH5KtrWZqZPq/Qq
mwVPgXo3qEv9FLUyBKuoycwadBuwzKL8K82iGY6xHYjaReeAcDQOxvFvgQ6jOhblXXdqK1r0Ky4Y
DWV0sdyxFjqgzyHCJLCMXtcswYqY6Y8VCfDzwW4zF5CPqCkm2Q+WHzahTWYMpnRKxlzXIR7aIJTF
lVQYGZ7CfE7KDyxC5AxVeMdNyqalVLYDLxaGgHO3SlMePc+Tzs2vlP2ZTg67UgE8vpz7Fe7lYERQ
LOeKvo2KvwbvfhAUbkhp/vulpSqo/t1sZhAOZG7hdEIExVZbOZFVFkXJJD8qU7iPMOild9jWHQih
DG1fX4xGdV3Rj965kPKWB+0Muu9xPp9qAopJD1cBa2fxq+rb0N8lOD5zu0E2BjB4SHtQm34pEB/Q
yXSFyhoGXMaswh3gqekijv1kp5bj8ydVcCjSuyYhN9pMlxmh860FlNsOIrkL2DZgJoQFcg/+NkUZ
oyjG5TzjiLJvQ76HzaFYKurTjpKZldtICqai8DfY3tlPRBbkgKGzju+sPuU+o/cbgxQoIl38A4kL
BTCY0Q7Y3aHbsEiXuL+JVv2JD8YYHig54Gki6B8PiMjRWcAOwvWbfVyjF29fmzoLWrb0h7KqhgCe
KkXIe1j2OrXvk68bxC+OnCq6o8hj3URLLrf8lJip9t+jrai957JP9/VcRk0+/7AUUO6NrnQL3jhX
qhhTX8Zd2GdmdN2pM0vQ/ZGG4SM6vnBhS2snN1p2D8sc7C/RUgs0+JybMuvHeZ6POS6YG1rBDRkZ
oxNJmD92sd+nH1U4gaXWoFzBC3Tlpn8RTQwInlAojG+UGkYcweGG+BmRCOIfZenKHr1k7tYvol3B
jnrdLsplPc7h9Tfy72rxLaWrcbfFgb89VyF6t4uNvak8yzVPLK3uKBrI80Ux3zFkdqcO0cxVtFH9
aURZaq9bjzzz14jWX/wtmwisI143eV8KVOf22q5eNHwbUSwsyEP72n0CJqjVVd9FxJlB3jk/9OjZ
vIcoQBv6A9KrCe960hqVapbnFrFO1ft1+svtfRqe225MhqfFr4Pk2rWl7S9Jq+8CucZOFDwRSCHi
3wRdBTVCTlcU0T2NPykhPVz3RT/Un/amz9UT5BQK8ymtw/LHpIW1v/MBeHA9+I3vbf8acunNUTbp
hGBsEfEKgYFBEwi0N5dNkvXWqe1YAmHf7RQaC1xnkGv+TQA2edMm1qa4hFtThe1DAoU2otRaNo6C
Mo0VXh4w5UHWbIXMP/cTqNtHStfZfggCxrcPI/x9tRxqudwls3EcrZVAEc+4RvGWRmqbB1gKQNLf
jWIDaS/O6/q0jJvvuCSd8ErOyTn3RIh/9SqRJ9W77vovqgy25NPYbZ18RpJQLmgE1D4M+gDAjLwP
hVDQqugyznmX/gs7xnzWwx5tFS23pIPb/vWLzXumAochnNXzlqahhN+gHtqijEjlsQ+OhgN9oEfK
k255UAmA+pjN8Fe9HZi7ULyTD/hRm+ULLdfYfU/UHicXhtuQgB3yeoEZzNpuXpdH6uq6jY+7L6IK
NcjAuEN9NEMXURRUe6L7j8WUOsUn9Cc9LkhXbNrcinhC5HepiTdROCeuYOXzscPUG4Cpw13IyswL
Fi2qQxqIREAdR8v8K9g9FdZnGSpvL89DruX4k76iNO/lXIzNM8Cat39m0mIP12Ooo1K/mRxxwPc1
iPe8Pvj3Q4DonHofRqC23cTLjzifYvPN95B9wJqVjMVckrIh0yDb6dlHoGLNRffaVN2Q/GLOz8bP
5RSU+0S8b9kKpHVcil6GrigMVir5OQjfsKKa4+Ehz2vWybk2tQpeVRuWesvcRkPunTzegdrO0bDu
ZXhd5xZC/gFvWqLY788w5hhvy1L4+wkCJM/jU1x70eIyj0Zn+YYcXbdJ1lYwv/88xOvLry2aqEth
oG1qf3dQ6zr6Isg+hraoEglhcOij1Dac6UE414pjduJPHsfcq7mvZJ3mXpcJt3XhEzwIAcMndPsU
Yx9zshKseAgpZlF3Rzl9d/BdF+1iLdtf+zo5uEQw3wWg40U6fhmTFN/jRVe4rl5z9Cf264xDC8CZ
mAo1/Zp3B/kyzY2NzTVQXm/LcyWULs1F2HlE3E+cL/zWUVYLbrEHkF/n1qOrwjLwbq4OYgbFwjJe
XHSkzImKK9HQarTHfdQK7QtXSlKcFSNfEtf5Utjf1ERl90K3WdqZ602uxh6SYADIOiyAWu0nPyBQ
/C1tdwORwB01NIeQ1m/4W+QTqrR5IIePtvM/zcDqh0n8KNjGKspCMchgPGzbnOJduzGMF4+wzgAb
+kyJy0c+rvs6lv8wNopLgeoqnTnxfdvsBlVmu3STOaXM9STBkZJfpdURSetUB6dIjpUVNw9J7XRB
Vhu2t8o4lwuEqoymsRKmJkheyyqUe32okFRNWRBF7MhL0JXFhqbQLj70HG4QeZdkdUy+kzlgtIQ6
ndJTRNFy8pEtqOaYJGMRFOcW7WuqrsHQB9F2Zm2lsn8a1Jqk+RF3slX3h332tx7ogZLFbXelULX8
1WhZVHRNGx/q+N1f1w1/3ZhSdttf/KEu6+ExR3PTjWfSSOT6sRt9r98vxo9z+Y9RijQKHr1qZFbh
2iHYiZqPIcKjqLoNgpils18mWIqeUIjqDgqhABd0OmNY0unhBdVJUuj6jCGya5eDXEFd7DHn0TiU
1/4GcndAIF70zBJVJeGEh1Evjf8rLUWQPLFZdvVG41EB2MC9jn14BH0O8vCyR7Iga3MmnmcpX2fE
hggamRnaD0tgVdZPSyU2Rhw33jkiiFjF3phN0RpUHM+Y5WoUQXKrK+8uQU/X7qhWhB3/9mVvijqb
bAm0kxVbdwdFRDuAa1DmVmMODljq+xnMpg6H4jAuQ5oMJ5BZrV/mGMUsALwAuqiP253BpRceW9W+
BMalybcW3rQzF/q/sUkOnsOc7dKWiVjLk6Wl7J9cmGu+6iyW8O/oDaH2MpRy8fozlVE9/wIukAu4
bWowIzrio9v64jLsxTr9ShByD3+UK8uQ6crSJkV6MSyfUSKPQg4PuI5Uw4AL4QrS48+P3Gw8JkwN
1T0mxaLNv6LQXqGmo65uv2tch5hhAh/Lo+C8eTjTg871/vQquvuknASMMmjJ5zG5otiA/dgCbwlQ
YHiVDzSHs68NvpIci0nHnYtIxBuETE3PgbBO3M/ZAWU7UxvRHFqk/X3n6vUy+nbrL8obF5UcwzAs
bQXtRlv7Onm+jH9K16Yh+r3OzsUvT+TU4q5amr+UWPGAYUaZFsn+qO9nuPrDobBz/uMMISp3aZ1c
eKWMTSrvM8E+fD/IUpY9x2myY4SUjqtzzJLE1uO9BsaSJ57xbfbidTR5v/+CFh+j/ZIIDjgmRvb2
Lg4EB5sLPxsJ+kueafTzaqGTRI0XncD5lpwTP+17lvcdeg1vg5/2t8SPJ5jDseqC6TrRcizeDfyT
25Ruyw35vxh8WXFzVXZZ12zvG1EcV/aaQ3CGmKK5DQbAN2C4LOq4uCX6jORjjbXM/CBZq9E/BDiI
ylM/mEjmcT6c/QtDqmL5Xg7M490c67T5qnife36Qc76a5uQ59OY3ZncH9ZmzSuofkC85OIzNG2Ya
HxiUKugE6pb7KERTIKs+P+KwLLZ/CvhoRRdRiTGATu60x2tbXJdW6CuHvAleCO2cZ3OqER5u/XHF
USW+6JEy8olQDSbKTszJCDYVZSxDyRwF+ZRD6NLQVepgXNum9UlshksyjSFSX2S+rPHFk2Juv/pE
apo/TUn59N53ezQMhxA1+/qKSMHa7hDMS4wyzKAw24ITrKqf/va7QfrfUYKP7jtRWPjZZbtMu8Cd
QECq4kOz0xkxrCNNXsszN+B93DL1oBCLQ5mqtH1CyzePl2ZvFrZbpwO9yasO0Hk/aE2wQ/eUS5xW
NLu3wIbxWHlVVQeME+W74B4cvWI+7eUQm/yWmGSnmAnAg3rE4E3t8WtpU9WDu6xEzYz0O31KWg6L
cU/rx3qv/fm7X9PC5MMUpqfi7kiGZhTJECLwcljbgjKA5Kov9/M/qQ8NfVTJYADDfWN1mFAtqBoE
uVYVG7jRgH3MVaHD+LCnsiIFJly7iTF3/rp9/BXPOtpOqSGjTF323as+oqJXoJaVZLopve15H87m
zKW8Qt7LkKGb5uCtYRr9i6vAJge5IeO9esTEgF40xJ2DFQN5u59Bukrqv6lKDQ7220IJeBJNLaPi
AaElLNzR7sa6Dg2xk/0p4FQct2O+e7mqDjMK+tKiy/OH8BbwuOKA6xWp+HQe9BAOfzaA4+IntVOn
njwHmQafuabDct9xaEo0EN0EOpahma0E5ByMV/BlrAKjH4si9ifESVG49j/HxbUxl4Xx2uC1H6Ty
35akI73w2Mt+GyrSkZTc1ZnF40G/FEpUzGjfPWTW6Bi1mrIsaxiCQs8WDPG6/Fpc2bLeXDWHw6+h
8rgXqfK3oX8EewC8ZPohxIgPSglRASSTbhvk4E0dFylTXTPlRwzSV5nmf8yd2XLbSLauX6Wjrk/W
RmLGjt0dcQhOIjVQs6wbhGXJmOcZT38+0NVdFtu2TtfVvpFJyiIJIJG5cq3//9alTFtD2tuYonl0
rylDpNeLQROG+gyXkMzMQhnDFgGlkdokry0RD37kkp9OnUfqJOMXVkOOZFOWFHYf2YdN4aewr5kS
nLYlR7nO+26g5RArADaLs8lppXlLSi6ZSBw5lF66pVNKQGxubeaVR84QN2UWnbPNzJBMyoZf2ltD
VnQCyrrKbs1lkRlBbLt5QLWIfjQioKgY1XnY3iBEHmJckCbJTm2hsd+qcINYJGFvKENKZZ8rap0h
XW6UsPLOU+Y5UxCwllX5goEtylWkHGx8xzWy/tr72ig81hdOOOpYTPQwFeZVHKLBWyO6nAyENdLg
YvhkzdQ3rKkat1mhiir7apFk0D/Rioc+B6SlDWd4HczEr1BcaXgyyKJEpPgwWkjT5Bu3KBXDy3Sm
eW8H/OcUpAeET0NLdQbdG/c8TTrtYGHmeulfo6Vqi3ExdC2FbityBvOuC/zZSBGiVBvEAhnaIJ+S
HFAGUFXL953gOaWpisQ1ZSHQq3j3tBksd8RDnN6wwyhyf6FQpEjeEqORjbwoaVrYewvFL8vgxTSL
0tsmSjLpzzAfBoYIKnSlOZMhQYZ32XNhtNcgNXWndTvdrxoGYG5jgtjZmCdMY9UUcvajDb2aUbno
Yrqc+mjEDJ2ox8wwQC1ITkbpK5dMqze1DOajaR102BnvlGnUnHKkhE6KLa91qq96TCV1WhR82+KW
ziG4YAJrhcArIo1RXjWBmtCRMuoa7T5NbZbVVVB7Y/uEDqwAh6GVSVP6m1zIBPcIhoniuqqSsdwE
g4+Ybxg1AkDXwn9Bln8YY0HZZAyDiyQ3xBwZ9Ukm0aFnoTa9cNPJ5NJygFp0+BJQtBx0LmT2KWtm
fjGbtVI1AnQDRtrWi0QvTP9ar8l74DvpCiTg63q0FWIqS0ZqX66APbCJQbxqKjlCh1oghGQasSOq
FkpBWczA9ko/912DDT7YN34wL+zB5FtrgSsvcjstj7ON2kaGsyZMwhSrjDrTM0ySLDy32iq1zwjL
rHHBRkbAVlMNHC9BPKd7G/B4jgsdLcPunEvCISfPkgtiL3WX0DPkQs0KhFWKp2i669S6PJMeSplF
FCm05NTYgV9YOpp06qwSJSTK+OzA6kwzqpLyd46RqdKGVaMnw7oTIvhKIUXDImZVyid2CvVZgQN/
Wtp5b105vjmi6TNkuIjSPt/GeT6RBEKg3i5Jr+eFm1G3plbNtlO6ZTHqryqN4M47RSZPSa0ozkqt
ifOv7TTtJPUxraMAntnbAUrDGx1L/R2O3NZfZElnXiTCll8EsJRoMafFiw07LwXtoq5e+3VZr1tb
NK6aJclrQVy0xc8w5w692d5TYVAxndewk93OyeoEsX9UllsMMej3abNyNjEJXCmFbl9gYeHmE6qu
7VQHrgaF2ZolmWr7su7a4ZzKnHaexSR5C6qMb2wOalRg7MXQolCdxCFB5SCCyoVRzMtyZDSYOrxp
wK1Tap59bzvetCVsJ+1mpwFiHTDpqGhHsxD+0p86qDSeyPobpw+nS58gZev06qyESC3tqqVuQNlM
RpuioqVunHSIUPSERLqpCfLEUVfqq4l46wx8Mg5lwqyNSUb5s44haeuhKHJFXlfgAez6xUTktySj
1m+MAZm1aZYgTgjxblJFWp9QYOn3dK2afRvMlAi00lZdlgPallDpaeOiqrg3ozEuF11eF5e+3Svr
fgqVJ10HZrsgjKd2RW1zulA009hbEPhdry2YJsiDofftg2iflQiu9WYYAOG1k2sirFrrakW9JRQw
cijz9es6csJ92Mx/SNoLOw7hwfStnUteK9oOuDlFE5x52BeK0aNsjQeGemm4Q+cNkT/zk+scYu83
1agPo26TtkixkKx1OP2S8nHu/IV5eob4TzpGnmw0CNiRsWUPuqpANunlgO7YwwDjp6J4LCNOO9Ev
8VtVgcJbOCNmAGABzVmCcubZ8+1hazMvsy9NbfUT6Yrhrg+d8AwLargWGp6dPlODu5I85e0oR/su
csCUkLOasq0zVuKldoS5tPBkb3v686yCgHDFFgRegvqNC7xfrKEd5+ehOduVQiXfZzhX02VFfQOL
VRlc5ywmbLtgC44ratjOrVMwbdJpMNl0eLjPQZegeqgwcQwd/BDwLzRxnctV63IylbNYQDy0QzO8
BblKHbgYuujFNkxt11bIEQfPSB5tIvsLc5DqHrtguYSx1qz0nqhIJLFkrxdE8ZrEd/SUW7iz0lSh
AkJDCX9b+Xn7yYtLlgeMdu0jGT1nq8rRvC4d6qaxrwzPuHGQXHsQQ/A8audHiJOP0Nc1dSPeKeCQ
LjrDCy8drDyPXRmEuzDEx6BaNMWIC+ldUQOJXryqrFBsgTTDvjReqqh1Po+eAO5jY1baW/lcySE/
kZynwZjAKBLTXkk9Dtg0ieWp/Uhtk3JhbOxokfFQjGp6q5YN+IsYYR1AhunZj8H2mxkGpGiYM1O1
5ah79I0F9AYUpNHSICN90Wim/ep1EpuzUrb0Ds8ALBGzmLcgQaeb3MuI0xT9KQOlvM9to3qasqG8
1Zk0rgZqpnKJnlN/8ifEhkCSFEQtNUJmKksVsm9si9q+YMmuaXgVDBvVT0zU0kiznlTpdAfP9hFb
B/jdYhL+rPI5dWDmccoPHhH0edyBRLfsrDgjS0tyResckoyxowaPI2pF1h4rj59HNO762sbp94RG
fDhvBWYebh4DpyVhLCArgSvfhHW0VBuH2h2GVUrdPrK4BaYUfJk5K8hORX934eGJpXpPu0g1aZTz
kSCVtABzhG+iQxxDZPS1ltTjykbLc9UnzSwwhV5kEkEGq8wox7OWMg/rXDacj35Xb2wDu+CAyMYl
jZte+qwhZFX8aDpMtiE/B2wyISIkIYrtzN4k/ayeN7JgU0izqxelzd/EbY1owNRgNRoFLLA4q+sd
5IpEbvG9TxtB9shCrEOksKDrtYYLlN4auyKywgvkevadV2BGCx0teHM0J1oFEHge0ONY66CaJIa1
PkjXbHnHLwIByHXoG9T5MpW7wQgr9HQBTkNhI36p61nLihkz34+qUV/4LDbs9qJ4/IKuU6w7oww2
vq6GeDJizs9kW/qdneVHtleGgCA0xvq+HVXvsew79ZH9kLW1bHR2JMHxXBJIE731VoW0uQlMcXG0
O3Fvhiuqho7b2r6IV4Oqoa/Sa+p956auNGw7YbEka4+lPVqWiU+9VCKqj5bAeeXSZL+IZ0OR5q6E
yeJWZJAoreKBm9PIjyGbZ2WB+o/JNgOkMbplRXDOOmkTXEJr0l87GmTitzSTfQOWY5t1c7m1I3JG
4zDY/UNrUFANYz99LANU5pgfVCxVFlW1GWWRqXFzVjqKIBlEivExK5nn8EUiYKx1rb93yKPEyxyh
0J2HuPPJb9FrGABt0MO1kbelT0n72HnMTlhqvfzAMQHo9vT8oY5p1b3QijRfA4CJXDbc3lap6SiY
amq0QZg7ns0cB0r6U3dg/2Xw29lVTtFR24/lUCMS9uRtaaDih9zQ4OuU4lOpZ8mdYwf5Zzpem1ei
0v37hETqIUtz6gWFGlMcThkFmIhj6ri/xvT9BDN42lg1MKiZa0ijdiqyhKVuTl/l7AT9a28+43a/
fL4JM7/++2/y/ziR0VHyDGhQ4LCe5FGD9N4R/l9j2Z/2U20ibYzizJh2LeXOxCXU9xG9kmb4gGD4
s1Mzkw2/+/YVLq4JVbqxQ/CK8z0xwYoVofUX3/0UUIk5L2uNrtjpAeoTcoB0olxMHTHNr8/9TxCV
p/1Th6Qp2BSJYafkibVEgJ5eNORYlxHZ0r94CCeISm0qqY/a+rDLsey6Hr0oNoGGDOvXB/Cz038C
qLQw3UHxKgnL9BLDYzYb/7HsfISE/dnbn/ApLcMK214x0h0ICIqsMrCu5gZvH4Cdf3b2T4CzgPvZ
74YVbhTMD+Q0h2SpCLINkYI//S+dH+m8H56SwlSkV0m+84bSA7+WZK5hsTH5a+9+cut22ClDIy/y
nQpbFhwlfnKtIeT89bsfu5b/ANh52isVdYOVUsDN4S0X+ciUTFVouMissDfWYwyWp1pYZZJS3O5K
gplxICfe7alpGM1VSTTRpW4ZIqb/BIPc67c9DW6BPrE4xcOX0pZ6fYaX2UZXAP0vJNqHRSIsijOt
CYGkHwMnvJcU/MNt7Utku6vQ8qgwYXiRRv84lXUQvNFqqBzQ2UR9hCWLULoiTScNGWivbBQS/dMo
EaFXN+C/UNgnFjEeUqwQIwNhfOm0YhsHJsITPnqKv13z//oy/Lf/lh++naH6H//D8y95MVZwkZqT
p//YvOWXn9O3+n/mv/rX//rH+6f80R9vuvzcfH73ZJU1YTNet2/VePNWYwg6fhwfP//P/99f/u3t
+C53Y/H299++5C3cKN7ND/Pstz9+dfbKVK8yNfzX9+//xy/nA/j7b7u3qn4b/+0P3j7Xzd9/E+rv
7DA1zXF0nXKDbs19dPq3P34FmsJxHNsyFRWr79y5DA1LE/z9N935XTWlLS3k3lK1nbltZo3e9Nuv
JBtSg2FgS0fTaMHwz6/27sz/eSX+Rk9Q7PQ4/f7+23tkvEHXHfBKtu3oGpE8X4/P+X6VaNugMZw+
6hd59iaTK9hxkw17NseYAzJPBwL33an54/M/+jypkzJwNEvXNHOez75bleKhllE5eN0iiM4n9bVX
rqbuYVRfh3SPz+KDDzveh3/en9+OTiL2sByJokPRTz7NMqtSSAUbzZg1i2R68LeiuIow1aPWXnTm
G5zRRaue1fptTcY7y3ck2tamcoPhfGOJj47dOE5q776PoSiGShxtUApWUOS+P3rVZ1UWERlB35xu
K+Uc1htfzWHfE6wLbMrzxqnGbuvhokUQ5KRLLAJbT+kPVZM9oH69iKeXUKhky5D7SXLLFujAMEIz
H4fXpWFeaqKF3GleEVO8jH5GeQQGRa7umQuug86l6e5D3I1b2d3V7VeJlLicylWpqWQXWzezirVm
IXd/0+rYtdQK39CLprEvI8DG4ikx2oYB2uEHch/A69iX1kCQDCqUzRICyUJ0Hd4NsqYdp9s+Q2fl
Br7nNv2mxmcD8tEtKRv17UTQXOAWttz5GAL+clRa+M0oDtFRkoJDobpqh9T1TFzOMZ9F0VvXXs0o
RXIyg1+SZTq2yxHJHLnqZZBjQUcNZ0uAcByUYwh2+a/+QJEzc9UWbqW11fslVmRkYldtfWVGtMAb
yV3XqeuEVzbwSKuSbl3ip5YPhpbB9xoBhUVw6xoXIAjF0KVBlyqeYWlfwPZhS/mKZIc+idJt5cIo
HyYjW8znz8+vGpSU9gijCkYgH6WhUKdOAEciWbakQqNQW9qU9gzOuB0/hLMzV1mr7DiF/VzY9SLj
zmvyB47Ziw99iWEsdRvkkKr/pg9nw/iQEG9JDl2gPaI0SnaULHltLpBpLQqWpNDXF2jJ3AnuUoXu
qjcWSU1dzXNcVRQrfyP7V7Ujqi+eR+O1IOzMbW2pjwpGunY5fwW94FKFkOkobtCXHU9o4yLVhZDb
zT1SFiGyKmdGDoDQq/2VrQu0rhGiJlROjJfJ81cxydMwgjYVNougo4AuXhMME/Uz1hynu4nLa8VZ
sOdBTEoaLGAPGpYrr7wqWvLwdeZm2evsw0ReS9Uf2QOVDNivmrhU82eDq5dxnbCSLaf6QUzPMkFw
nDESZbmS/pvksgOoa6LbumeYcF3qICW5yOWUDFW8Ic7ouEnZkOLUj7/rK9KO/L/5OoTIXLoyXGjt
TZ1dCe5I07thSED5p1LgEcvpi0iTMw5hZablSpvkeh4mFhZ7BeUCvuAVSrVVFlYQ+WK6dm6mctqS
1N4aMT70Pl1ifmATCkLEuZmPUEZvAVe51jnNged6nVgptb9BALnVGx+Wg9skpBRzGwhpuapUjsdH
45jAAYvhYzW+W0TcCtFbxSBO643ogQXMDpjuTeYbo3wduLCU4l3kFkuPYcOppOknQmSE8hknU8E9
KDgTk7fKreKyieOVQkou0hMaa9sPzGgrs5juCzF8kTD58paYvBru4YZi99cv6AO5KeFg4BncGGG6
jBQXm8xSLbawepcO33f+rSKLVcGNX2HyLAwwSBnbZc3t1LcYcFacPIe+6lYFUjttXHblA5wbt2ir
dZK/5oWDcI61f4eWeTWvTcNwbem3kssFPXsd+Hyp/o3NK4j01K1S3EIJY4qrRAIYXuYmAlXjj7Cd
QpNimnQNxqVDcpnv15rxdeDbZ0op3XleRNHD1DavEiEpe9+FZc+9wli0wkVRUnAq3+KKy6zfeOpz
FH+m3gTDu1yTj3mZufRGZ15OdB4omPC8wnaz+jlp1kNAnayhwsAMyJvPNyr3wZxMVBSYi3yleXXC
tbuAXcg41cCnMYEhaqsYwyJ6IOtQ15K72kCczJRZvloDFovhoRweKm6ikLlUTd9mS7xlnZHLIShE
7a7gF2ceV4J0OUBmrlC9l8MZbNZVImA8QKe0/QzFFzNgNnFQLIs9WHPqsaJqsApflYjPnFJFbkU+
MQ3QVCuWskZ/uK5Df10lw5eqFv3CUtV1Yia7Xsfeaif1k2MKbPo+8GeulsVFaRI3HNMthTnSXcy/
6ZvSVRsy8i4M1YXGiUmtm1wgZFNvMEbMgzRHDUxeclmULqjZ1TwHxVxjfITbxjfPgNNvM3TgSV0u
BwOUCQsQSofjlYuZw8xdmzMnGgx4QuDc8TdNWJ0N+rBVhLYaZqF/5XwqjBoGnn4OeKUAqDIPbX9z
jH3+o7B3u7pZvY9x34fJP42L30XJF7fru9N3eRdH/y8JnBUCrp8Hzoi0/b/t5x+3//fmXfw8/923
+FlK/XeDwE1XNBKmkuL5P8NnKbXfTRVyh2laFv8qf0bPqvq7iS4RebdK7ZO9MFHvH9GzKn+3NVWB
/gBCwzS4s/6T6FnOOYI/AzogXwTQtqopJ7kD7A1B1GBi3+d1voqzahPpxd6wrAx4uLhukila9Mbo
OhB8yc6X+9yPn4SivqhTYiy/O2c/iKh/3E5FO23nXqBMiwhbeiwrA6ypmfEI7jMzoaFQ6QlA1kYf
ZKqk9bPPOsk2kHr1PKL5fp/6lThQQtcaikydbV+UY7ysrLZ+zUTgqC9eQ2cDMwuML4B9TFzmGPTe
oEwqrkFVgGXePA/DMV8hrXq2Gm5LJKwvPYZMoLGZ2+K7WgRB/iwt48XUtJekImiojOzgFCORGIJe
koftcyssQtkwf+qEc5tO6oueKuV6/n/jzLjSFFQQuRzyefGlLbp/N0XzBbHG+A5hGetnFnjLQbQU
XyPthS4PldtaXbkODHGfePg+cB51i6E2MecOOjar0ibQTg9YA1+itrnshQBxL24Ls9wc36Zo0oPv
2PqSWusLvQw61JgejWEmDhzj1VmFJRiZUwrSvPEf8J15rgHxxqXjWH+WpuUGOaeNCtReKJAvFgF9
UpZ2JoSrCB1mWHmLiT7AStngHK+yZA2R/C0AjT4aznmeKZ+sIbyMZf/IXucGaE/rakHJXo5F2nDw
GPVFv4hU87yWygCriGVi8kPslLV2zR5j31mYTcB3qAva/PaLrsmesKlcN03zKRjp8iA8WmFRtCT6
DdVXw/ZZqQaMkbbvjC5aXG3RttYVzRH8nVeXuRtVWjl7am4tYR+csUm3DtC16yZudibL7Lozp/LB
r1BQwIOQq8TvJYWDcG7AUCJAl8oz5sG3sBgu6M7wZnntC92YDzakTBd8ybKc6e4lpk5DzBcw3lql
/igizhub7U/pjD5NPsfKEgndRvo0RfPEBVDMJ2F2T0ORnceBf6H3Pl6d1id+s7rHyUO14Ithn8QT
srF8WDpO3V2kpakinEIcvLYE2t05m98ufXj/6VIEhbNJodld91qDyQqfhk5dzn7Q8R190BNLzrfX
j2aZkzScZvT+ENUxpAm/p56DWUMzsJn3cN23ciwIShKFIVNTvE1pLYHP3cACqxgvv55hfpwFVJ2T
3aqGSxXvQNrv+xH2QRs/9Q6dPQp2Pr9+//c5iH9Oojhz3++GxwgNmIibft9owYNSiWnp4KfEoB3P
xtTZs4aDdwn84fnXn/fjWUx15te/yz0MSIojYRf9ng30uDBHbOAop9lis5mwk0MxMr38+pNONvx/
HtpJWiVoYpitRTzs6b5wnvQ1AdCUHQYHRntinPuq9jIJ/6HLjJdGAzToS/UFwSNuVvM8q4q9WojJ
NQbvVrWKfVLZZ16h56tff7efnfX5an93FlItKacuGfu9MwQPJElXHXtgQvP4wO7tAD71DbPwB2f8
ZyPoJP+STyLzSpt1AznqBsfrppHiPivzD5pM/eyCnqzCjY+gSxtVlsBRpeW5ErNOsOCCI2VBLPaZ
6t3/tXOmvj9nWZAaCNE4ZyVC0vXgObcAqVDaWeI6i7pLGJAjzbPiDxof/uwKnay2tCPQrMRJeqYj
J3NB/eO68vK94zAoEkfLV4j40DEzgP7a0Z1MM8xEiZexEu2Bbm8LQ+ldzJH7QhZ3shj0BbSPvdDs
s19/2HwH/PucRmrz/akkwVJjk5k4lV5gLE28Ci4Q7M3YY5gc8o8G+bHx3o8+5mRuYWPXCj2Uw16G
9UYf0yeaYhIdzcaBaD6rVIafas25qIcgd/FYAC+HKbPQTKIGOOIsDqRlF7jUDlDHtN1sfZzzVedo
Yw9o5FEmTwp0YbRQi5DQT+nmm5gLpSXFvuorxG6dHyzREh6Ozyh/HupQfGXjt56gKyw5eMj3A/f+
HBGIctzGtXPf2fpLahA5/Ppcz7fZj07CyYQ3BZPR1OM47FHBnkPDup/vjF+/9UmK9V8znH0yw8VC
RfICkmAv5sSOULK3NEz0MxT0INGMlxAXlytD5m8wSvfgKVAlVEjshZkc9JSYucr2scmFcBC/L2H8
yY+m3nnU/uigT+Y3h1baqmK33d4J2dE5rJLI498CyaIC2WU19dUzeo2nuc9OZubrX58O9ScznX0y
0+FayVqnyYe9CunYzenmwIQA+sQfghtEXr7bhOFDUZf7eZaiOP7Syva5sCIsCB5DSyrpoU80ZMHs
iyd8lFB5GWTHSDaKbLojQVdYZKPEj4Tvfx4v9Rwu/vrbz/fej07ZyTzqABgf4NZ2+0Ix4VElJGHp
/rNVsmSWhrB4Ba24T9vgYSaHfzA2tR8HN/Df308EwGUwBDYBd6hNVJ2GD53Nqjyp4UM0ckaOuwMl
Tw7VkAKuC7IDcqxzhRY7CByaZw9Yjeol59g2LuelNBcRkFxFXJsWGFclW2UDl0BGDXfiYMVbG02o
UXK629F4kQYxDFdr71cQm7Lur6129sm8TQMc4JleRqEPUY2rW979cf+Hke2juOKoa/jRlTqZqqOW
oiEdMrr9wAnBtDYuUt1/mKrwQfOCh/nkoSu7aUV8SDpx29LHPoqr/WQVukuTgHNszweciOWyS/pt
lcHRMkicUEPcZtyl0ksOMjFe1Laz6akx70aM4E4O8QEezlPQsLX6S+PNOlkDbB/hceeZ/X4wK2PR
UKNwg1Kz0cVU+3k31NB8YZPYAAuRwlz/+jPlT1bVOSfwfdzTx4BocJ21++M4wzH/MA+FMtdfaGT4
MqKI7nxxC3hmpWbx4bhd1XtO1TxbzbOWAAQLsk7cF3VyGIqPBs1P1sPjlvu7cCy2U1+DBAlz1WHi
6JrwASEp+8esejbZcv764OfC5Y/u8NMyXxHQUrtxJuBMMVvsvEmfaguqpJwaYzX6bbmch4kg/VUE
ycHo6qVGDFhl3D0dtiMWKpmvlMG5V4R1jiIe0CF/o3FmlPkO0yU+X81jwooi8/yDr/yz63Uyj/cG
HAmr8dl9MBCrNjvMsTBmnyd1pNJjaiO7yuChYYiP0GMXiKtRTdmkCaZYf5lRaOwpi30u8/1QtJdx
zNrNrZESXVdheqhStvlAkA5VC6zKwrG70PHir9nvDAvLSeIPhvpPh93JwmDCq5pKS3Z7hd4E5CjN
F5quMmWx9A11dmhKnKz4IvC9pADOOh6J2nih64CxCjKyBmi4LgPdyFzTig/Hc+wTnP36HP9k0bJO
5n0N9yZGHZbKALn0WFjnSQd/IYGR8+3o/6PM52MYh8Xba/j5NHH5LrN5+Zkun1/z0//zvzG5OW/T
f57cPMteKZnX4ed3ic35b/5IbOryd4UqsO0YYMdsOUcS33QBjvG7qpCiA1KnKyqGUu6IP2QBxu+m
TcoSt56OoUEjxfmvxCZ17N8dxcChx3s54At08z/KbJ5EMsjl0CRYxF1kTy3yrqeBetY1smibBkuV
X3oQMhsQwnYE5n4Q8R+PUnS1Xo3MOFJj1mdtEDt6Cd4cn9EzUtsm1ZQthe7ZS5gvFo/i8RAY/BC4
iPaRplxSqc1oJi4/l/hC6NU4jjeQLlg9PVk9YeN+iXjXV4UChVPbmASF7ywHLBKvrdN+1SBNP0ov
fsFldU1A113johRr2gUNe3CQ096zOmddp9pwrfoxqbioMJ8MP3hIgLeuRhNhIuVihbyPKdGba7Xc
j1oqbxtg2VSjxudYp0znCyn3U28qt0rQ3KDaDCl9szCtiwJdptbTG6aJ/LVBHePapi/X9fG1Ile/
op1V9s4YcAMrwS0G3+DWByq5KDSfvANcbhrpwV3ZZLEegI/mkdCr8NujP1/79sg3oIjCKXLpKjSu
484Zn7PoS6SrzpMxDfn2+HKt+udTFjnmzq8hGtHl/IL+9srGnx+NQvvj0fG1EWE7XrPWOU+MgwPd
8RaeeXqHKQ55Qgc85vi0hgS0DhuyD5IZiyJj95DB8V/0Mvefj48E2qRP3z2Khwer+RSqfX3FOl/T
dTOpr5pS9FjjMmt1fC2x8w+WCWm/Xyfm8Yr9H12Mbjlk5LFhvF/flSoE82D7/doJ9ZDeMdV6MD3/
0xTb2goXkLkAAqXt/aa4j3Fs71PCymslR0gAcCVfVq2o932p1ns2jvUeRG7lciapU85PwahRKjai
cam0WNHdrk5f0jisnoo78Lvg7WiyATMo9TahEYsLDN+0rJmZFn1lbssEZyFcEe86HGeCgFOHNxg/
ilWuOzfI2lX8qK22g0D7x6Pja8P8WjS/5g/gybQYiQWi3pAOQzQrqcq4ehzT5rGnS9SzsMrzs3bw
4i+YFeNlW2EoGNp0vPAS9MztZKZfbk5+rXRNugLFi1qkKIzt3LzqDHOKf8mVKlc0fe3vktlSJbMS
jluubYImPAg9GT+1IPIHXLefzUgnB0yHOEw2cbeuk8HYtnm7kpqob0QcohRIg3p9fHr8UUgHHQhc
3KRLq0WM/uncgAt7H0KdHkDFRiDxzwpAo7sRf/BSt14aq9fjC5ibQLlrvbjzomcYvMFehIF60KIv
ahT2b6Eu39osTh+HweQupmnGYeYSYdYm7u7VWtnWQiErPd/QE8ZGoE9dcZ01arJCbPOK135OXttf
iYnHp6qm2QvDC3BUb7Ob7ej/oEpvRz/N7kzoNY/UENe+0SC0zhvj1nTEk+LH4QsmU1RNU+gcBlPv
trCjq8U0OBfwxOqrcP5BbqC+opOW2M2vH58dX8+Ls2yykqXVYXSH3Mq9J+vhjiwvvRtxTl5hXVt4
SRRtLfgkq+P3VALkSSH3xEoYybT1kvIatoj2qOpFeqbZ9J0+PrV9GyFBSQMezMfoGQr6Nipt2G3b
1qGgMn8rML/9qgHW6EaNlV6ORjCcJRAVJDjDsaJNauEvCxr+0nPJQxHT2sEKZMjM8p/oTz7/SLB6
nxsIBT/YGurv83rc0qi2FBXZnK1LTadf0vtbupnsXEKmG9Z9KsWWlmXxLk2d2wxo3R6Y41db1HPl
2Hz1shCOT6bc975I13QSGXd1vTpOuFI626FTg6vjHEyNGDxkD2iAItZ1BQXy1iu89Np2ZqtEG9xq
ghZPcPcutRAIMd7s2fZTV9fMZ+oh18fhoIaVerAoEBwaelPaqTx30NLPrUbMBXiIqV3Aj1XOk7bd
e1RJqhW9IfJLX2HDZr0Wuimuvj0mk/dR8uH9/p3zBY8NjAlrta4YfIWT3SFlOIcOxpW6UUx1oApY
PMaFV79AW/z2YH5F6VtK52U5XP7r91VYPw6VSZsrvLskwiA0YehOh4upz3GbF95gLSOtdhZN0r8R
JKdfOpncq4iB78cA2UGP6QQFC40m4eA/xybZDt2o9c134dPh2+b2e+Xgv48GKra6bauKyagwDHly
dI1V1LHuaTToaADFibptL/waxbAG7uiLv9LmwQpaNFrC4pku6lpvLzylLl1AILNjUW2EdnGcb4IG
KttIgsMsTJrg0TaN8ZDZ3XkGe34pfK24OT7KgG3d4HVXlsdHmdJ8/hYzWFWLrAYJg5tOndkvNfJL
oNKWCiPuWkvGHaGTvkyMPj2rsjh6Ss1iT5rBu0l0SxzwSd9PQRE+1aNPr1yuKO1l1fAp7IGYJbEd
rX594uz3mz6GBTwx+h9oqEYd01RPt5iNgLoK/C/cGMeJNwvYanPrtPeyUPaRU46HwjDaeycvbssB
4hWYEWcOYphHUnorgm5YNUbfXwRmPFwcH1XQGxYV7v3d0D6Nil7ddTVHZftPYu5ylNKgAmZ5brqW
H09rzDY4oaf8LJ2ATIg6Tc41FcsbDuP624gZtdVZYA3qRjMa7b7XVAyDXX07eGXxSYmCPQ0agisy
POYZdsUBF09e3vhCWIu61KcvtQ7YKkoS15x9TnaRN9/et5vMqwLg5V2vN5Q84Z5SyTKc61wNSPnW
4R3urPCutMovgL5UVzaTUa+N0dPWTO/tRhS+WB1n0UKHCatEPW5fulbN+bnyzHLqbB2pYbQ0K8n8
kEh15WETdTNpNTtr7u57DKDEYFc3Ed2qgthK7wJf1h/c9fYc2PyZC5ovr2rAAqKBClE6htmTXZzs
kIJHgx9vQlnDSs/G4Rzq3PDtUYYWfTca+vLPlwoVU3AVIXuK/f9H2HktuY003faJEAFXMLf03rTv
vkHIjOBR8O7pzwJ6/hlJ34nRDYdgSzEtkqjKytx7bb88S6Jt6flx546m/yPBona1vO/BtF7BufF3
9LSQO06XbtS0+9Jsv1imtM+A5q1zi9h0sM/4Ee3z/CoSvRLHnkoEfW0js/xOnl+M550aELt5dRXW
XQlzsa/8vD6Qg2Woy/lpiv2bAS4JDigdTsnYG1+kh1s1GV0UkOx1Q5IMT4EdGhuADe2BGB/l4iaM
yBtFsRCNmetaj9zvYzB8t/VpjNxEI4pSzTr2fFG3VQZGHaDCEbupdSwBNMJUys1umQeyAvCYwLRW
hYZ+bCjvLS7ru1O6k/OV19T6FuRqRRAsB2PZOcEbCSsVHd0cWu9IvL2Wuf41lLW5TQsUB0Fmm4dx
kO4fVkDrf9Z3m3Mde7oJ6tMx3d9L3IgWkbC1MtxqeqNs9TIznkWbMabAxLxINWtgujiVGBJKEqBP
ezVfKmPBIYxtfY2HLb/l1RNEuvJepE2/J+8KXI7ZC3tTNhQDbT/yb+jZFRX72DiFR06Lqj7nVrga
pvKojo0fUalYiEO97upKo1thfqteyKnnTOD3w3cV7O5QBRVsTd8/6Pt5IwEn1Z3nh4i5SzaazSaN
0O4WjY3X1rGGiwv762K3Xg6ZRlXPZDrztZVDfFatZOH2vehQENbdJhuRzCFziIC6GuAfkqxsj+n4
Lcw69wfAqttAoMkXqfsd+lQRvsg8Dzlp5d3dFGa6McATnY3Sd3cwPcPdfy+0k5T/tzvR4BMSE/qQ
BDi0/r/WK5y34DvFRLDIXMNfzsDjKiNN7qPG/hKNPrfA9DC/HlVrpX9BmP9A1814bXqf+C+nNVfN
VMVJbvNF4ZI1Pt2Xk/a3wBT/CgNP7DAUxxtGTZ+vjznBem4cH8BMapcCAPzFjnX1khbSJVbBLzfz
D+bX5p8KYKDnZHgoSWaG6pQ/kQSFcw42yaoTSX4B7DXVffKAvc97kIX+Ha558BXHb0YnvdPuTaQ9
ddmQrVNPO1jJkN3GOPv7gYzJnZfb+lM8tO42c2HMzDUBNLbObOJVV/awVafzgWkLBTq1AottuoxM
MezVYcrFzECPizD8SpI95HwlykjtA7pElFS9rBp/+MNN5f46HJuWT8OBbTp1W4DssYr++qGVYKBK
XYIhSEHmXprCCB7d0jc28Ed6bIvT/RGp4YefIRKemwKlm39r2idI7+W9m1YKAI7E9hmtsQHSysnX
NM/sV90BUGCyVETkryoADkdbA/gSVWV4dyqtBmZOaI5KndDjV32NXcm0KhvyPW9A/spB/6Mrc/Uq
Oo2GR96YmzBUowciguBBZn69ny/nhwHuTyvT9manSY2P0NXWMOf98/wA08A/b6XTHZ06Di+oi8Tj
CJN6VQSe2CiiSR46duStbRf61u/t5LmsqxevR1QKEjC9FiHAYws9N5Le2HzVE4wTxIRWFwvs+4WA
dHkpDPVWZlLbz1fz65HhsRES3LrNKte6WY6/prIQjzQezMdOZh9hJtNdJwdX21SwHqpYG1GDW18o
KbIL0RPGc24YX6aGNYBI8aZ+JazL/OKWXbPWR1yBQWH3Dy7xX/99Bxu/duGnL4MpsMRoqukK2mi/
r7C6rymgNrJka4yXhJP6x4h5HJRJ2V0iT4vHl0TtuXZHeVMkMmuzN/OzCV78WNSdscHbXjxWbq8u
RqsCGl0Q0lnals/qrGY35KbkR7g+yHgXwnMV6nLroSuuNgotrUs4NdEyJSs2uZr3S+Jww1PtYM0B
xlis4lE3Xmu7Dlcl1eyhj3LjlThOMlDf//s90Gbx4q8FBdsauww2I4pP6/c7AsFVMHRNAJ7G7IhJ
13rx2BsZE+TU+uinK5iCKlQ17CDkR+JPK2pVJWhFH3bz3tEAzuYcPnYb3cTx4ZAxtFAds9uBwO7P
QijdGSMzFSJfVQD9wbgaiZp9kDIb2U14Nk6vzW0PJhDpkRXMvnRhAHSkzW6GI8trkbhA4nw5fBgF
lpngbS4V6TRiXW853IWezxpZygvIN3MVVQm99X/uCdeV3aqsC3i/ElTi4Pb5Oz6rHJ40MdyZ3+Sr
chTGBSmwPwVFmncQeJeuaQNcHn2pcUSIJsEcVGYrNhdjXdrTSX/Y5HbhXLLpYcjOWax/AcyysYsq
PyVRoR6Lue3Xw7faV9PekDZRvDQcy9+osAHXArYzM6jpjtIHdP1Tk8RQZLOEjbSsjIjuJ2R61HW+
vkrQJbK3eLi1WNVBr9lQgvI2WAadqV3c2FlpgfMYMfx/8skRWRXs7hcvKu0DjLIIST81nT5KovSm
BWwuekRfpX84eWiG/j87omPaQOM0XXeQ6c5TkZ+mW1DKur7zYrnVk6CB/aajFYfVs1LaIX+YH8p6
/AErhDArH9opyMTvQAPY23z8SKHU03MkbOM+puRH+sHBP9p02C55o7L4cN+tR08VR71q601V11/G
IsgvcdLsizEuTnPVaUPtWExprrs6x2AE4DBDk1AP7Qakn7Izbc5bjdMPbw2+zb/X+9LIllpaZDcv
07Lb/EyXfbY0nRAbQROeZNHCXu58431+Fg2N8U4s6Mbsy/YkppWx1wZl15fh21z1Amwzz0WFIyrr
ynOhOvpzWkN6URxoyQCBouXYBx5+/Pht/mFcVEgKuxbKDC9pnQr8erASzAVGd54Sqc++Zt2cCbyD
8j0jZTYE60jLYt0nSnojwDY9weEjoMjwzWVvV+1TadTZxbOLp/lqflD7k6YU/SN8DQxHKTgPgIpy
hUgkecy6BlxYXBrW1qC5Xo2iPXgWbasw9eyVJpz4tZD9G14h5zAaigcZsL+6je28cWbEtgbQ5Tpg
btkTtlRgUsq+QglLz7RfiQianmV6p27hLIVw0XefvapAfVJHw4G86CmPQ1ltZIismZONvBgjjqHQ
gEtnmGH+6mWqtol8ysj5kk7EjqbLmaOs/bUCuRwVMv5Tg1n9n73BMdVJ7G24Ft0VdS4kfvoum6Hv
y3os6cKljbeq7bI6sUwuQru2zxCL7LM2PczP5td6c4oRShZVlxvPiife29RoL8V0VbXGeymL6Ji4
0Q51oPVI5jztprLtt3TJxWORaRUCPVxWnVmoq3ysLXMX0DucIkHBWvgA1HqeRU0H58zvXfqj0KQ+
nznpcAzKNtySmooABSIHEa3DegJkHBk13kfhmEfJfJWvEnTv6cjQqV51nZ/R/xwXTKXvMF0anDqp
2CpWJV/pIpcLvfGGc9lncIOA2YPbTp9baVPaJOV2bGpnOQBnuWRmHpwpHqAnT6gT09AQhTvps9q2
4uv0pIsddweEEb9Q3l2REbUP+ejnN0LfvqWYnE6xWkdLONPJjmRCdRNNrVuXNK2hC9+jxEh2lUYQ
LwFZa4gv5iO7GPNnPbW/Y7qHxCmcp35u6rhReqwUO9t2ZUeyaJ8biLPs53Yq8gRQnYXQLCqxvOSS
HN1BhvqrN5p7Yhf754Bgw0MQ6v46Mfo/SW3Eb98mdzL8ClLrIZdRcqjub2cFvwSYYad6czDYNurH
SNHaR8LHxRHrlFw2I/DDphTryK3xrs1L+3zdKlNUiGFdWsPiz/mNvdajzrnGVbwptco5unHCNtX6
2Pa97GsgA/mU9f3HoEnvr0HpSZZW+2+2bpkLKHrDrR7iNR+AsavVvH2kzwqSOBrTb1W7UJiFf6iE
O64skalHGNU6dUD8AHJeeQYzs1JGwz97SF0rznCyXSqQmbdw9YzncqiHZRsr2l7wznWl4e7m+i+w
E2dDGoi6mi+TnECF4vW/65f5nfupfOGdtfBGazR2bXqFwvitoCflNMeM3eoHhxUUEXEpJiphmLz6
Xvvmwrr6q3IZ4UR68/G5wGESWvq5bdPuBdv07zMzF/fAC19zT2VnLRIDzbnaJlTNP5y2TA4i0Ktr
w0l4EdBaWEc4x6TVMmDwO/XvZwGv+YEar4gKsuJz04MUDIQM184o1Q8Uvou5n5oEpDn6hQNKsE3s
o4YhoeYeQS2nqdlyJOLQU5uS0Z+xswLTOM0PAXmKJ0+Hlc77668SIi+3Phj0SWP3lFqghIpC1g+k
RKhnCIFnrXOqh1J1CM8Lk1uhUDdotYeUyA/ykx3ZOf7KLlyS8hvfmf84O13Pgl0lgERKmgureWuZ
H/I2+SFMp91zdJCc2NJ8F1tRde1r20NZqb6UivRPQaIxOcjJYVb9tt1AJQ9WmGmVox3nL2TNdOvU
rYwXiFS7TmQF5xC3Q1IbuwvBMZFbk+MP+kPv1JRlsKqTwGXW/s9A/v/TUdZ+X9Jd3aAj70I9MAT2
Ioziv579usEawZKHAKT7ILjGudVswA66LJV2vQRQaMRnaSjPtaskl4Qqf8l5ePgIiNJYRGWj3oYY
ZogSSkYOaXNrDFnCkq6Db175LQWVvlRrWKdDGg63dnTlISvdD62sh5sxPVS1qe0+6xEm5kuvqk+R
TLNXv63HTe7m3Dxpc46b1iTZuE4wwsAlKq3yeyTlytXy/BD2tbxXzhS5UPjKjg5At52+hb0l3YuX
U4XLwXg0RVo+IFyyL3YPBdtP3fw9HuIQsqlP+geSGpx1JEL2pGAukzR5Nes8g5zm/ci0UrALsQ+o
fenC1S+qZc4UgvAKJd1V5LTdh2HIz2PSXIMAnCK0tWdnENmBzkP4WZ9Prw+EEpSK+a2kOqOMrr/T
MLhUBinYjs1bWZUBs+3Y0LfRSAWx6PLGXRmaew1DmusxJ+avTpkv1EBV3jm1gNpCF7l3lLZa+glT
/prQimVDvsQ5xG25/5yuA23N9yyenJ8ctcQPFNTpRlW/1fq0vhZ6+11WYb/672/UjC/4d+2hCeva
hk7NiMvKoq9g/faFskCD59AZe6pRcwBnVcgLoSbFQoubbNvUpdj4DFGwuYaPw+gWN10W4sXqdllc
+S9C1Pq9z61j1hriRXapfmrgVWHp5lLX02HnpyO1cx7vZeU2rx3LjAWO/UdG18doFevdHmzE24lK
CxN6xpYEcjq9eLf2Re1ktHYoTDku1EsTjKigz5vqt3Jar/+5qlJd//eqL6r31vfrWxpVGoFYZbn2
k3h4M3SKQ0KzfvgG7pA+zRCJwIQ70Q0f6V8E6Z4DQcHks0yp+SnfocHhurIj68VU8M7qsdV/FWl7
0KJh+EOdNp9Of/sIJr6CaYGzgNj6O5vFA33ctOk44Bh2/yLzOTjPD/Sl/35Gh3Djcl+GmWWbu9Z4
9j2N7m+stg9twgy3U9Loe6rRnaQm/iAhDtxrbdVnLPmM9eiboPT24GRIuAStAvR10YsBWltv+cdu
LIiiTqpTDAltZZGTC7CQah8o98tgtPalmq5sYb8wHbEvsXSTk9MJazGS/m7itgoWDjafjoIcrNlK
FrH2UEwPuo7CPI5MdeMnzpgu+/ClZmhzp3uoPtRlEe2IWSpx73b18r+/03xxfznEOdQoxE+wPCJ5
Nxi+/b5KNjk5LalfiE0prxlxtq8kLS7t+TbP2Iy3QyWVbTS4KAIVv9pXTZ6/Gq73Hji9cZUQZ15S
AH0OfjdhMTY3XZUwuqmkS8FseCT/vrTCMvf/vh7UymZoyn1QIrppnSTb4JiJD2GbdSTO9IRsiceh
sfLHJm3bJyhu4MYz0Z0C3W6f4o51r5hkpFbCwdzyi+wcJikBZrHt3ST+vzP/CMK4287b0cnVyKGI
km0pEFhI4MGPEekYN2YkGz5+uVRgnu4DI2yf2sKaymf9Ov9fFfqZy0ia+v7z0urBYGgpZVLTP9gj
0glpJ/b30twHBWm4HUPilTd9M7TCKT8fOL9VZNsaxSKqa/cW6Mhupe6yWOf9ieTyQ+WQr72oTTsg
d0GOcIIm9DC4yp3eWvqz4XjtChItssuE3Ag0TWKVJV4M42AaQ/dEhJIheZzn113qI57q6ZiRL8Bn
FgN0DHXvnITet5Zi6blN3JvX9BVRJfa3+Ts7//yfqygxHYwnnrHFbqZfkWh3iyYPhw+v7HTkQEN4
rcDZX0XpEnHu2iCFndxadFUWb7uBolsJwo0b5Nq7hWRlY5Zqte2gH7/3AV2IhskhLYFrx9fiaPm1
BXeTbcr12NtIJS8uw2AZOzLMoiVj4JsRiuJdtElMl5YD2fxnQ81cQgr0cY1be6WWw8FLSU+fzw7k
fh0hXKfPjkgfSItsl4WRxu9V9zK3p/GE6xuv7+KdMqrzy7C6w72rEgpjObmxK0w7J4M2HN60VtLM
ooK9INcqnsAubVM9b/9Qw9q/NqWnW07X0TzA/kHNhATvtxq2yWvyJPrI26QZcMuy1Jg0c8NU5uBv
8C7C99MS87Xo1eV8I2WR+Pv1jBiBdU5k29aymCE4pITt56YccY36KSJGupo3wPmnjRmWWzOpDsKw
xjeghKRWMUTnFjMWMkFwJsvKO8KcIizCGMJvlSSVNmXD6T31JM2m+AALUC0BeBnbxMWzGgrKzFa2
t/kLJLrkbPxy1Xt+BgaZO49+RhKtMxosKyxA8mF+hppEPoR9SEJkp8gHf3qGkYcMK9fuV3PzmLxi
KDHEqO/nEwS5wFCrYoVElsrYEQBW3Jjiutc+0w7/NjrSsl95qqve26kTgmSlBaIQZhjEIOz/YbXU
/2e1xFuuO3jPVYumJo6IX2vKVnHaZqgt5glt1Hsbmovtybf86h7nw5b8s+4tg3W57Aa4rjIpi2Pm
Khugy0q5DlzoB5x/H036KrB3AMyI/NCQ6vEXtzXMTBRpV0Yl33qlg5cgPPdLXrfr+WzXhT3kQinf
msqtV4OS3YdQ7a9+NHydP1SUYa8Eq3hPDWSKrXCE3DWmw0S6bb9KD76pEG46YZXdqxYX5db1yfUi
BcG9KmGl2eQBgGeSHL22pObgygzy7CwT74K8rniijE6OIyOQ1TyYigL/KkOU5Ug2z8P0ntOD1AHT
h/phviTv1VwTCqGs50uYEvVhLMi3wXfdYPKlh4TDFlBm1xUnfFx/QQMVj60R0BkZ5S4JOPGyIKjr
wpUIMetAi0BYOzCfDegztZIpG4tJ3K6Y545kujKmBso+X7IE7OlQlI9K5H4hhLr/8s+TrAi/Khyj
wFqq5pI3mtW3DBPy31BHxnj3FzZg+a+k79xYj4tnBgL6LrFSZ9OH9fhWsP5qqR9DpxhiIKNZumZw
Eh7M0HOfda/ezWtRp9M0coX7UAW4tz3SrY55gNLAjGT13HZkAsEvqP9CGYYM0/C/tTivmeqU/T0H
zLtrCDXaV6nX/aFXO/sffq6bBIsOIDJVWLqAUWVM3+uf2lt1WVaGoqpy20e9ugNxUj8MiR2uOjWw
N/Nllehih+eRdbnQG/Z5nAG1njXXUsrkQKaeu4m7+LtRFsF6HjEzINdvBHalrsrhp4rpWSl9da+G
FJLHgNRoTOLsbBHSOjUyeGNJ3J5wdG82drttYwXnwDHEeYQmxrZXwUYnNwrQFM9kWN1RWxAdrzKZ
j/q/mB9bH9qsztTHzHrCr4+00e3fGkx8h7qpTz79ItwsZrXqja7fW9M8K0j6i2pFqG+lgchy8L7A
6Breuo74isiy6y1kKYA5pAns6h5slNnm9L0ydYseYCkwiK/nillR1H4zX5KhVxyHzCCS3davIWrt
O+GEKD8NGEzTg4NnbgOZEPXedEmcvfKHT/I3vQ+bhyV0tNsTYoy3hxPJr58k6S2G6hHQRYxplcdr
CS95YUy9ilgdFWiX5AJLbhZAvAR7+XFXn/Gr/d8z4iS38vnfn//7bP6Tfi8eDCfRX1pCA2II3u9a
w6k3bxJGL03fgmMPJoQyY+vE0940ZEYroYTlqfLDozbpJHOT1VohDOdCYIJyltJm4ExegNoK9aFV
TX9j6H5w0vJInvqocfgqKd0uTo10xRCwP889cM13nK1F16XeCwONWj3Y/VtKGgERC/FL3QLDjWvt
S58h8swKSj7ErM5eJQFn52Reecvc2Fvq3EXnwSnewkmeHcfELjKIgLZUZKws87AGlycf1PRjAgT3
ia77yJA0mypUWrDkApinItfuhBVnx66P4TxPo2uz2FZkygCbz4Znlq99JmEq/PdGI/5nn7E54syH
HIaVmvF7AzFNE89SXJWwWlLLSewiCTqYOnc+ySSVaZeHrDWZII098hy1djYFiMk9tMjxwXJVaFaU
gm4WKXuhj0y5rCI3L3bnpysOjvrK9O0Zt/EAjVJ/ZE7STav4vFiXffJs5zK6zFepf0Dc1N2LUrWv
gWH/0BnWwcmynjKrAkvnt8EOVw71q8eVY4/7355xilf3WToVjU6J2mwSgFWFpi40KCPgytPLvNEL
Um25bTJAW8JAdVvQClN1ZKjyWNhWdvVEW/0Bfmr878HHnrTkQiA9RUOHW+O3G6lQ8zyoInsLdNa/
9KoLLSv0nZf5XN8muVgVLdEwdILkJTS2UiVGuKFNkSx1HSKc6pBFPyuf6ySNrj6VV/8cY1LcVZAx
nkaprI1ptSmZK+2zLtgEbpeTBcyAwAw8HU806FvpNIJsU5RuTAz1UBU7hqokASEs3DCZyWhtNsKG
SlHsdDXHjsuydvErwnC9kAqLXj0NZjfUeN94Z3uWjY3u5xqSQzAsLWOaVeKN3jGaHuZn/z5UjoWy
wMzVdWd15Fj6NI1hBAwMi/wuPv30lBACopccECUl0mrmJPHaF+r60yZhDyb4J936XqGvcMjVeOtz
wGh2Z7onRrFwoiQjyc6P7XvFyX0xrxJm5v2lBJpAOtdXNLrksI4lNq/PSQguULlre2/cBHFqroup
hzFfKhGXkQbNkVWv2M0D4yYZrCUaWHc9G1M8kcen1k2RWnPAI7k6ScarZyUP82QGg9Zwzd3swbdb
4CZ9Y5PA6JbH0tJLfoPEffdCFr5S53zTozDVihRSIpPic6gj/Q4zvBHzABM1POOYqN7+9sO5jv/3
b3XofqxwtO5JX75Qo3kXUxImQRO1BHkf6TtChO3jz89EthpnBfPnvyEZCV7FXKyd+HXUEws5Rz8E
LcZaU+Aj7LQmQd0atZY4KSQ7bfVCBnuzrvxHRlkv7qdCWS0e59ok76IvYpAU4bQFTyOR3csyc4vr
5wcJcYgdnBjIM+UePIfQIXjRqqqtH8i/n0k12Qci27dTro4g0eyMiqjakunVn/vptcroTuCE2s38
dUR0S6A6WbPHitA3X2jFxY9hxvmBkaM9Qo3rd4AZ55ltpfruUTHtoVk0ND1OkSO6XYieyvTF04Ca
6YGsg2hj9F129CMjvjBlKldemtvbNB/d7SmI3e6DHru+NsoQ/TcN6/khsq2PyemEL4BIQy9zL5Uc
X/RA1Z8jQx83riOuaa43d9UQu/lgI3+5iqyiIW7P3okIug6zuWcahNUx9EjznfclMjO7pfLh4Pnb
pXDgg2XEAQEJLtdDoX+hmE+ZrHgYl6T5AyraJuiCGIBmJI/zbIpty1hkRTfuCeslFHz+0ACsq0vK
S+1UTQ9lHxabrKyQ50yXkhVnyyAd5Uk9PrfCjB4DGUWnIPjR6Ggb5uWkFGRPfYrU1YBkrLKv1hHZ
QB9eFGwLrahemLia+/n1WndaFg2lI2IL4RMz/1WKEuEyX/kNg+zOzeolgZf6NlSc6JxxRLHF2NAS
kK04S2JrZrvB4LkbLDfNgoAOR6NLB4E7avplw1B0WRV2/KiP43r0HYiT80GAb1B/GGr8JIOS+If5
GJ5OXMO8a3ef4m09JUaU0BmSQiFjjKkTbeY3rnftp8/jptLKcUlWRr/N0ISfFbNYeIPMrrLui6VT
VOpmlt/MD72mxERypZvKsoYTtX+xmL8Nsy6pNsmyiZ3mKiaF/HyiKFTfWbelbi46QmG2ZJVXP+lI
qfeuRZ9Vp7YDPWcmRUntiw87UhuTfl3pbxINI+hsCuDdOoVW3tA20S1Gq+JjnmpyJJwAGd57471/
DjYD3vD9vFeKBG2yoYFdcCafOenenNVmVXqnj89+QT4XaqzhlDqPxKVyF041lKoS1haarVhVUa5d
1WYz/0rz7zA/xIhx/7temQ2NP6kjKUsdEMiQ3Gxgbpw0nGki+tMBYwpWNiHvKdskDb3loOVfGsCc
qA88d19TKDMvyPWPsX8ksNrcaHWUMFUarA0c626bt75Gq0hd2nHqvnhljcJWdNXK6hrtPRrMH/YQ
EqoDOAo7rWjOjk0jVle9Sx/3vQsqAN4lwQdyN/TeRRnUeqdYhKvrxBYdO7JH0LeayTYjFnAxu0Kk
XSS3wVEIgsAVMj+EEF5WvVTpZynlLexU+5IMjrUORxJIyS4Pt6ZCssjamPCcVuyTDAg+ZSe6vHiP
/b8yJ9FenZyiKM1sa6Ek1ecaqAmpbospt0afdG+Wr9590TPaCD02sKLQbtlcxkdRuQpavzRWOU3t
Q1xBtVKQRjRGUC+6WBEX1XHoSJNk+mjryjRUC2lr9iJ+0bzsrifU04wZcX0Jma4qVB5XIgdIbxBN
tJO9E96HNP2AqobgcZb5aWPzNqvOpDZWOyfkODtfCvILaR42fIRJ8Nqw/ahxWD8niWWeyzMGxTHq
OAsQ9hw56a2dHrpCNodPocvnP2bM4dGWfpZVgDfrfZrFH7RL0u08sYRW2dz74vI5sIyU6jBW8bgL
QlJUfcW+zYpRTmgWsE7ulTborD8oeRkT8GX85TTscnJStekMNRGyxW+27TyD0e6mcbDzCQvc5IxZ
r4zAnrXW0p//uWIsbjyryAQPVHbrzozqdWcDQSlcc3ga5K0N02BBpE17nv8kkVUBYDg2g8+tW2n1
77YcrHMmJPYk+NMAU/dOPDDCrWzzEmK1eUr6dDdXiZHXAlrTGlojRmajlcfwuAp8S3mYn8V+8/cz
LEkMsRPilgaxtbX+bsXht3DqQM1tKDXLV6Dl7AsT33znuiRl2nn2Qb+nvszfwMLKPyotqy+4V/Xn
6UpUvb3JsI2tFCIa1yU78QtA+ycYpUguOvdIACYKoCxBKjq3ntlE1RN18B0rb77rujalMWJhRTRI
pv88a9QDAKWSyKRdYnvGJRsdZ2FEHUp/0yeqbP59W0YjyzB6dqqSnTDOjM/9VCgtEDQR6ked2QjU
Y63xNhJGCUM+Hqp+1F9Uu9qkTX0sVQoyM0lNdHhpcHY6x/98iJXRxPRTmevMgjSX9I57KGprbU7y
xGhKnYN/+y2G4r+tWC6WRlPVe6PR6f/TFybSEEFBPBTBc9Ka5jbPxoIzUh6s9bneygzhbectyDT9
6GAndYdyqY12bWjKVY9LYNG0Jk3kZCifMHVvY7eCU4ykjfi5VrnMhcncccC3eTTzAYdLU28U/I40
UnJ3//mMFNzN0DtH367GjYHuchvQMXvXfQ9WXTY+o3vOTrkKaoi3rHgvY2Utwim2B7gGGhGkhrNc
1yAJ+O+vVj3/CvTtuscgUcm7bFFJZDEIcBm2t7ThKG5J6e2YYt6wJcr9UNPNp5mbkljquhufFI3P
Pfm/tw9dOJO/6+dbEq0DgyhTR5iLxF7F3/7L/jFyaDKNIPa2OhXO3rUxMCJOCTZuS2E4Pzi9M5YA
df/v2gT5jRTrSx8nX+czghI7ySXtw69hYBGY4ZhMwh0z3tGE+5rpzA4yZVROwsBmbVYmw9JZu+oU
+L/pxq7qphEYD50WwkzxOHfewZawMPCpSQUeY8Mk9soY1/k8xBihd5vPNWlICvBkuvDVArhyugWB
y0DfFqa1wTAAR9tXn5WM8aiRy91cbOCoblb6dDmXHT6hciun8q6xgiXYwLm2Nis3eGaelWAZFYh7
cCTzO6oa3bFSs/Hd6uUXUdOfNyM3uQurCXYCS4FFMMxqrtpm7aepm6DThIFAY6rrKDIb0uBNc1ei
88sR/D+M07b0z9X820xXljqNJadD5T8/+/sXp1ZFS0mmqCAcWpna3ENor2dRL72K+qFnHrQMSOm+
BG3ln0faPQvGXgGyzbnpUjcufZ1xkuWauW696WN9aD1snk1gvliT+6fBhbEiHpGxvjSs70WT4rYr
2y/8zbcOvcJiiBJvYyn4c7OsTU6wHX9I4Tl3a/BPnGDiZe6K6GF+SFVK01Frs+1YcZxfqql5IoYX
TzKhKqiVI7GXFnDJQlbV3aY+RdM3SXN1tzFXFmy/wxAxrhVTnZDqHGc/t9DG09Z+WruLWRBl+xoZ
vW1DUofozvNJ0zaii4OYmT5L1e1RuhZPlIprkSjGK4FX8hgYdbOkFf9mdg5tPCW9V0XanRTHvHwK
wvAZv+MH0G4DePJ1AyhhjxApfLGTYNdw6mVSNP1FP0QY5Myr36go+173iWFkGfTzr5/bCVtQvVDc
ut32rT08a3b2xPxJ2fRRG6wQ/Ltw0WyrPZY6ctiNn/sDd8L0ETlbuSAbyowXctH3CHP5L8HxP4AI
uvD5oVgPFdmI1Luut+Ucr0yM/fKuW6+f/2PRZeNBDZhF+mnOfjUJIS1CVQ9JjwO7lM2qQtKCX9zu
sLFkP5QsowQbUmcC7k8boS4bMreGpL/FufIyW2cCx+t3etiGa2qFchtUSbLGVzQgjaIzL6avxOA1
0V2JgN5IPh+VAONtPPf6zfGAFdS/RE7Mgev/EXYeO44rTRZ+IgL0Zitvy/sN0ZZJ7+3Tz5epntv/
3MFgNgIpqbuqJDIz4sQxXR1izBbVxyKz08sUR3v1C+KWMawbe1oOiqm5WHZ41F2MzHXo2pI0rPjC
6oHt7aWIypz2oWyOg6/PZxJhm90SiPilCFh0tdnoH2/97Th8lk2ZP2IZUp+c1I53Y9UKCM6luxMV
kiuqwvy97KkdGYYEZ1Dwz5u+S3S4T1hMYR03QsFoJJpYDzOMaVxl7Tvo7fad0xV/HoiZOKK4GAlq
l67E3X0rcW314DvDeUBCCRTLWAqpCYOQzjfuCgrWdNURMEjydPRL6c6yEhTUgMC4D2qteNes0N06
ISKiAQdbYFweyO/9iYK2PrN1wl0LIaS4NmU4z7fYbDO5R6xsbuja87069SrHOxSlN6POrKTzgl3s
VclSf90+In+iFqj1/JJm0IHd0tG2qVNaSDgLUIKl9A+V1ofdseyj5rV5VxADM+BnxGXRtoIb925H
bGswWIwZh2S1/jeUY+p2MFqCJZp4crfqtGIotb/JfzLDs9rdVDXJNpHTSOH31mtpzhWsQSz201G8
NA2CLhc5+V7tM9NiWCvda/ozThf+ussna6sIKJXnw97ju9ShTvZdRZSo5KPPs3Wv6FSyOxRYvt/O
RNphdpIsb2Vf79Oosk9tLRjeW3YSkxVCjaUefHnU5YZ+Gm7loRevVWmWPIcZkjwbDhzq9o7YdTgJ
7adNkbppMtFcysTZMYEI98h/kHdVIUqVNHWJkdRMya0GNZQ1oJDSXMZzv7KUyx5fpvIY61wYZSCw
/p/78W3owt817MHrHOVuuxt6lAjycy7jeAfA7L1Ec5Qy55qZ0ya9UvEdIGboH1kA/0tOC9ym++Wq
6zctucSbiMU9ky4nwIHPUDjvs0jYxHYEw9nr02qbpdSGA+P/MyKNo+JaaJX+rpd18+bY98LrWrI0
UBKQQPtmNPWrHUMBLqRbB0mI70NQp48s3NMG1SzmMoLz7dDnZHIuunvQXTwpB8hFr3GNdLwI9ReU
W85d4w7vOqyo0SocVAAIJdN4/pGmiJuFae87SZ/yKk9fI1KajiO/IpAmLk+6cM9xFX1JWtaTeqiN
xcLVz+E/Y4FeZZJrMsoBp1nH1TNu92qp0psG4lTZ91tFYrK8Jh1XTepc23kSR3WhanIt7yHeXKb8
sTPb/CpKSqNWYqK1G8O55zZfwd3C2SmzUN0YhKQo6UyQ2tAsXON9xC6DqYsLsGkQO418Nbo9BF36
3e6L9oS2VrBndtNB4dnqwa9W1ZSKPVEzAFFSR+IQIHOfkOSltHFOW7WPZuwvxLPIy26Q+vber29K
UlsjfbdEiIVIVVY6sUZOhJa2+8Ci0gnGongZId/edbHBaAbpNCmHZBn69nwiqW2nVHKNW1aX3Ish
sXtR9a6HvrsjKIC8dEs6dYLHKolRGcGVUEfMk/NNULHAhi3Mg6yir6mkMA07jfJiacMv8KttinfK
m2G34wbaEHmieT+um6wOdurzdhOC1D1hNju1pzIhgA/W12tsvcSj3tRYQfxzpDeWcbhtVQvmOpiX
uy/E24hrLj9i9QBJ7kNPsuYKIH/ohSh++MZCRLvbf6uyxDyjpBj3ZJXHJ49b+C7Jh2UTxtg3tEyr
14Id2hDh+KBmVDY24Tu3RL9ULIJuMmriTRzM44NhR/HzRMzBjmTdL2M0jAfRTcFRL1Avq9svzDEf
wjB042nWsId0b98xGOEWlLIznNDrPU2W2I2QlFayRziJKC9PCL2otdreeozEzyBqYAL0n6qJVCdx
8+Us+s+SpvmisPcx6N0LDDOoWbV5vVV7i/Gb+1/astYUqHJMWdPH3FZeJnchLqJ9vFXlVdBp9VVY
xo8af5Qf9XI/zp33E7uAaSWm2Vnf5p2G0WIUNwKw1nb8eCO/AObvcEiYcJPmnu2HyTvcVqrRXmke
06Yx96BnS+2tOx47M/ffLDCLu9bZjOTioJAmJE1zG/cJy+F39Ymh+WGPEn51GazEe8q78vZ8wJSL
33kirBajJvX51Vq9Hk23eC1L4dzXTfEd8hw7h1e2D300fOktzEhfN6Jt2OrGtdF7yG7jcZo8beeF
nvfEzN+BuEvKhqTwaywIL27s5qsZO/B7ZF/l2sln/8slkYcZ4Hb08/JFTyEok83+1niD9Y6MkgLL
tV9Dqrhd41L9NHLQFAd5f4Ctgg8tVEZ+by0+KN8UDPE8rTOfKpJpHDh3JE+BtaP5lxUtclR1GgdE
r4Td3FCjATjFUfIu9NjY26R/7acssgiKak4TTqgrfaIbV1Q0+iZ/W5ZTQ56SzUbRQBpHMBAe+ymF
jd5CiqfsYkrfeoyzoo51pjM7+Qrn9qxdo7x/D2ArnVlh4LDLa1td/pFJ1t8MsnSapNWWaWXT2ZJv
Ua9WUdY/sIpSSDdk2Nj4tyRV8FpN760UtLidkd3NZZqvMiFyzPOdX33uZQyZ3WVXC2v+8PzoMxQF
RL0ocB/TvEAzUs0f7EH/fhcpSuE1WZh6T7aLXCd1vPvln6Ny1P889/coEoLducBGX72P1K/qiof/
prCsYu9VjMBwBhR3C8EIG+Jz63fHGN77GFajzqZx9euuPyHTyTZR1xZQ6eBx7gutegRZvth6Xr7j
iDvvpoHecZp/8Gx/VZTgxpnfo9FzD/ZcQnbJ+GPWtKjRTgmb44wap2WQi8sOy7ta1UEgjZVevSZ1
4J/9FB7NNOcv6o6oQ9SpYegS0lRVNineyLnVuCty+mKdVpW85etoO+WmFFxgQJVgmvQ4DSCL6kg9
J+Rzi3xOHSV+tItEaKyUTt5hxs7gzc9P6rQz69OQpNbGnSKZDYqDARwqbCdog3ZhJkBRSZxDTyGI
mZQeAjpMVH8eGm7Hpdw5dcBikLE63dZo0iPWoSeG5zx3h2ernr4anQmAEP3wrNu9u68nUlTVi/jE
jcwjZmtdM8ck/xTOMBw65iUDDIfZgx5smnddO+A32g/GtikDe51VhrHv7QV7zUZvH/KsZvxYzDYX
8myDj6ba3g6n7H7wYBI4vtm+6IHRsG0HcNjN+NHyRvPMjM7aDJJmoGUfdhbEn4y/RynLxbhn3hGq
zZ+YOvazmevB2c30N90etiN0qtNfCawpBmMz9UZzWBzYILW+yHad7LU4tR41x/zdSObU3KBpZzln
/oHR+mUZSOeIbfcbyr+18l3CRICQ5Fq393ob0qYkbbLNUEJv1GqvHnoHVmcWAiXN3e7Wt1bV6P9p
4Ep9wKfTi798NrtTJhXQt40Ce7bNYsfYIXDhiQGpW+ktzabHaojxmTxPBOMOwsVZWmJdfMelhJ/v
+LiijdwyaVEfGKvXpwhpOdJRouCWpGw+YI6NdFK+94pFwSqDv4jSgPDBEart+zjYK1tRS2mMDksS
+1ut1KP1Dbm2HBf7E619UCJ68iac52YJn3TNni6N8U0JPYEyyGoLouggzPGP5UlmN6gYLbO4t1Bt
r1O77eTy4u7+QOFw29b8mHSDhY1zRrc7PHfAS2PlDW9ZNDF8jZ/U0MsxympvJESwOtIlaGIcfYIE
u3EmzfsI8FLZjYXtHfTZF6/4ej4SxpL9oft2ln1XJhpFlCxtWLV3oVm2p3DxtXsqc7YnSXpnLmYy
v89rVKCk1mwR78bfF1sL1p2WZFdz9tv7ym+0ldU41iaNHGqxRYMPq+fpPXdmjLyof/XkwAPUw4A2
hwsOcgXYjtI8BFn53hBB81K5nbbRY2msNOYvql4YFw9yOWcdjsSYdwX61pknvrSmi76FkL0SfzR/
93Gy4j6EJV+nMmxlDn8ihPnsMrP/5CMMV/Holg+jzgUol4FMuKSqBFaznciwlTGFw3cyF/QdXAp6
MCmE0WLazdmrxSU1E+9VQzEJRhQfe2YDO2Og28ubQXtsZivaL5mVnDW/B4OZM7HLLFFu/aHz9jQ+
l0FyoaHs4PsER/wUWwyFuM6yVUKKMTAVBKAoRcwhrKF/h3PZhuAG6ejpF9wVsgs0OlAWyb6tbedq
wLp6g3Jr77RYg2knXPqvGpgMBw7r0ubTgUZ/U0bBEUGV+et/HgjhXcIRfY+myW7SyLtrUIC94O0V
n/BE+XL5EWfcLrqnsAu7OzyzcHqqB8iTVIOYIbenCrn2zqq09mNxswOlRfYjDxDrC41FTZB4l7Dh
7CchLbhGvd8v8kjI59SRei6K4OHrWsVNOwTGJmzkSjV7J0UFcZxrrYX8iVX30LdZ85Rm5YNojeEK
pT5njsddb0Cy1oMEvoDlLw+5844iYsA/MnKe/Xok1X4pxy9kkPd+kOG8X9dMzKeeJSpLn4Ecwo2f
BdoxyBChDEmYbxtZ6I9p6d+BnAIhOLsJ03OEBHBXm8Ya1nOCp4LJiIIlgbFsMlhPgZXHFwU58I0H
214gLR1dL1+FZoxrHyqgdea3C0Dm+B+dEXqIcufa1bC2mgxub9/+sDubYEk0mE5vf3a9G7yJyvvV
O8a89otpvo0ZDdya7uE+7f0su70bycP3ye2nt2DBsZT7pr/aqPhug8Y5CDZpDqUqLqdlrW6jzp+X
Y+May9qqhheHu+6ZqTu2+06bP9H8uqfch/fTohr/Mp13y3odIzP9zOqJGJ1ZmDvVMvN0FSTZZ21X
6aGkA1nHYRgf3Z/xLMq7LDMx8PKWkybc4tjgkXhv5UEMUqhln4GGxKtK+2sLUwfuqP57iI3xMY11
iB4R+DSLTX+Y3BRQVh4t6iiCh37DLuTgZCX6Dg4Vs5nfxdTFSJWj8skbXO2ogNNwaas1W11x8lJ4
mZjWAFxGZbCzAxKCVJHid2YFd6yPocdTtRpz7R9vW7wwfHji0yx97VpB7GndU2+sWiIftx7L2rN0
5lAfZRm03Ihp9Ut5xrVdE6LnF9FGSS8womz9xsBioHEOZe0/KWqiMBkboXGt1mU8Cow7sfVWR/Cm
u0PnLNiJoTfSxaHi7n+BRgYzzk490NOiSYUkeSl4J0u6U9RGEzK12T4Oehvt2hH+W66PwSpBi/Mw
dsI/5zFx7mlYZd/jkrhezfgOK2xgy4RjE7QI8IOxJEJVvaB7XJB2fRZtb2xSa46uqd6QxBh3IRF7
IAhJwUwvE8vJZDp1pWLD1LQ9wPMqf5du9a8DsmoOSaCFF7vPsQXMtenBbiDW5BhibAJolqTpsq1c
h8bduwQjGmaxXDvJYGvkgxFauHAnzjmy/YIQjWjZq55j8QSeIYOzbNRpZvnRc0SKautkzVk5fNw4
jTP2ZsDmBXQ0OZuwErs9q1N6ZeNkjHq8Vs8lfWPDfAXBQsnanWtbiBV6+XR61GfdW0fJl7o8Kgey
FlbzdnFuKddpgNGQM7WuFibqKy/mS8+dAY8ilI/KGEQ9hJJo11a9f6bp30V6QmRlu0B1IyzrVqYM
XDSnP5yAtCPhFVG7wlb+oixOODWr0Db6I45Wy9YdbQ34EeyjiW3yWIgXB4+T4AflHhQD76IRWBgG
z3phRC8p1/FqLDtwv1mIl7h0y/0i0RP1KgPs+D5LtQs6xeE+Ei0GoYZxJLWjOJTuEj9MKdZYegkf
by6SNxGV2l1cp/M6L7IPXFOD56VGzjcLyDA5feSXY6Qwr6pqX6L93Ud09acaHHb1FxGqmXdv3DTt
Vj7Oy+vCT8d3C9f2lp3y7cbNro0UmUiFabtcDP1iPpkZoZ9gIiQUGGI+0hbgFsxFUhm5s7XMbL7d
w7ZEBrwoudSDY15G1ycEbJLOpyI1Do2a01WadWdqSL5DOWqLzWmHc1a/U/fvULY6uhHHI9gAk5ep
68BScDLYsPRUX52J0saUPliKweEp4XgwgHXAIcnZcHNi1cdrXNbe3U0/VQk0EWpA21RVstWDQKyq
pidxU9xo/j7iku3Uh9qRMkW8yeeHpV2b6HDfq9gvts7QsaCZ2u21npEwEgw33jssFnywKCcd7BYL
N4Vo1Y60grH94Fqj/Tvs3VWIOcHPOetapsqa94JMh4Rc9VuDVa/JnTXulWSCXFmQxMwzdkEFVyTJ
tBdiie1daYLGK9mUPbm7eIyrV6PW+kvFzGEdlg55alHwpEXTq5Y49vdibP99QIhTSQ4y1EXvV4Hr
gl0nDKkbyrKE+uenNhXfy7G0PkwnKRmvzd2zbcKLISK9PxehdijyPId83rqI8zSYN/zVGF9LDo48
iuRzsXz13+/Lx+AAHec1ofLahV4SPlRx2G6yehSvbsGYxBKt/lnq1afQa+tn7hlbaE9Yy4Tt2Qkz
HPxGO7okuTbsHGhohykwafpqek4PA+kD1YVzEMylHsaQSag7YnRcJDY9Z9L/ogr/qpsZJluVTHtq
5fB+bIoPS4GPJpqCZe6LjTpNaoQscVWvQSenJ7TOeLHUU/IjdrJ1JwU9mlZ9yBPI9NW1G4P8pQ4Z
i7ZO5R7MZKKlhqh/cFNaJSEk0cMwv5kaIIi01qtE+hgnhfNZlxgHQF1onrrUrXYZXU0VvdRG/9r7
3fJtwTVuRdq9uJ/Z0O+8ABOBZvCXb2043w99Ga89xaGn77/5dBdahuzHEj9IpYFBmRcXs1uYKdUl
hE8qPXF2rCbZDLNH6TzZ3WqATn8Xtn79eJNdD1H+rPg5TAWCaxUbZ3UGyNo9UQZes1o792UxpmsA
1tdh8NOLga38U0myyQNWRSuc8ZlLROJ3yHD83krjdI0dHTbETrIx/VaTTk3EO0PJOGMy9pJhy3IG
vCcJXUpz8KR61fusefF62O5DMYcbIJ27ehwqmne29yYuzLMvx7TqlJgLuMmOvVZuzIN0QVFHSWvS
1hRlsJ1TaJVdKz8VaZSiXkjBJZmVZh/TMowYmsI/at3S3yhTLkjg8zoC5zgbwxGXxODFGWkDvN7X
SHSX25U8jZcnkIqKeBZW96FHaNjaVrxTp5nft2fPEZD33eIKs7R8wGp7ObtzIB0/sAu0sIzbErM5
753srHQkSZnV+WbwRXJ05v5I4+aejU63tkU+gMdwh57VQ+Y17u2Ir79caUWub7UwRIO6DJZxrof2
vw/xRscTGTrHNIQFvsvmcMWTtduSO6m9zKLlt8vC8qdRLtjCDD9Hz7PfSFR8mj2xfOYuBpl10uVP
Ro00JhuM5LL4+QBdpB62ykQMQYdx9iqTgbkELxCjmau5xmFUXTAg2VhgYA+irhxRzNq+Cpm/aa55
I2PGORskNGdOJQch9shLmwp06RGQInVM9+zGSXiEYehv8SK3vqzyaYz57DpL+0yDHN0IA3v14Hok
bg1mEexvKLOTR/fNkB2brCVHHHFihYXHU0v0tCI4NPKsCrSN+jY1Pcx3TY6+PdCGR9WnW5No9vU4
MudyqTiKttWvRWwwqc7MEn4CbW3hJhVeuUyvyW+3DkYWONsAJNgiTet3Mu87j/oPSk7+FGOx+GlO
TLNwqDGO5rBoW788UrGLZ1viV2ng3nfRdFT0DfWga+W4zqso3neNdfgzw1ygucBDto5Ni/ula2Hl
lA66uZ3zNHxy3KBeO33nfIi4/prNMfrVkZHOJGH+msAItkbT37OQWTfQ2LHcclOZFsnQE5DTYDga
3RhO7uHMpFdU5WPBl3KZE1ABRQD455QGKjxkvTmvEeS5FyEV3bU5aa8lUhx/EkiURfLSyipZno1B
l7yg/z7e9rYi8z4HkMpjGTfBpvNx7WoWaiC/do1VBRa2yWRX62eYxolm+dXLaZuTJvjUYomkj1AB
SnaAbXzz0ylD2Mc0Ghna1p16r3rgyziOTVLdOQ2gYgHVASTSnx5axzjagI0Q2zhLnQILj9ZtkEK6
9RpL4LtGruJ6jpupqMeHyli8dj0Wya700S6zn/6woTBiRyHL7aYH4Oqi3ttM6e23Vj979pZONmIJ
DU4zXm9rapRZxkNgEGtt4zpMx8WPiUxIY3BYsOsqqphYCQ/tOYLQr8EW9+oqUOyeoKv7Sz1dMg/S
kDThjSUsFU8XzaQvMoHp71KYOr0sd4dOl1mwbo+YiMoQ5XDxyYAPEFPqTwcuHw/mtFVR3/K1JdvI
azBllVRmRWCOhUHnNKbNplXyHbnUAS0AWJr4Iap7hWmkeaxg9JOwN2wTajKQ60BidPwxGXsy1l8k
ffQtXLgANacXeMnW9LVqp7S/sa7HCA6MD+Bg74/Nx7iY2q0OY4QnTjTQxKSV9vCgJSOxyP8coRgZ
HyJs87Zzla4DTN//+C2m4g52Ej7YWTmDluLpSMVD4JCaScdNvXLtvnygMx/ugOQGOGG1wOg91std
TQL5vvDCdJvmnbGp9T7/itDjBhFYmmaD3KIF9p6WHCJv4+v5oV3a5yHWwrNP1bm2h7n7ipz6kklJ
dRgh4ul87SMbrR9OSTHs5A+Kjl5J18NsDDBHxHGiiLEtGDEcRr2Mi+gsjzSbHSVKIXaqU/WCess8
dB3iqlycR3n091UJa97+g9v7+uXNQOsLThC1j6E1VaspEeJYAuqtnZivIhkHmjr61f7ghCUzQDCH
A3hksFICSBueNoEr0VOkl+PzH2BzYuQceA/OtPR3/7GF8pRWPZlNisg1qqlj2vHDHlzC29sASlgO
YUgLa3uXZ+VtfS78xUF8sRBpXe/UXR+PZXQ0AvRNw1COBysdko2KXskG/TkArmqQPYB9kPL7m+iq
8JfdPzjZsPw0AntcUfv/wV67GefVcW7vS4mnDQxP3p0OCYw0VanqFWp7fK4NuCip5VjbMfd7uBf4
z40213oMXnt15ClIAG1FvmzRii17t9fbQyMhuwFvu1fT79+6hQgOsfg/xtGdr0TqXdQ3yzC32fXM
w9aNSZg2lvIUQXpRbI3WGK+pPAvAo7nt8/iazMM5COP8V5RPZ+7w/FcbdueUL+3GR4Pjumk8YR9Z
Y/Bna+o3vMJI5QH+eavzR/V7TxXhLEOTQxSJntQXR/yYjutC+MgU19y4TAdPSYXEyAzYILoZZFLE
Tr51gtT7MDpITBInzrjVKNTys5aI6llDnogijBl7kWYY80cMUYtrioPjpvXIz1A/WU+AqH3mYFoQ
T2/WTPWcJk+grL/0kXAOV2LGYUaDTG2WXCO/6F/q0TgaqJvw4DJeJpIrTuRB0EHJfr6qRXzyR4oM
tbDEmfs4DhqTPrWyGyYysiYbcZ+WfLPR9up9MvBXPYd9YL4LM3aviGu6lfIdxM3P2zQi3gZ2qh8i
6TlSOtNvVXXKEjPvMIODQzPsZyY0Kyc0IV/LnVeQIH5eWgjGjFuMjRNPxX7GbOhR2FiUyD1Mnbns
X725mFcvHLDf8OZo4zggjamffpdCjN9+xuQZbtkq0KyHJgn9O7sm81AjY2LjBJSNfqfHd9bIvFlM
Tv7D9XdVY7bf0fd1tzdM+I7TvDN4/t9vaKyYgfZkH//1Js3YpVnW/d//y3+/Qf0euPRG184XZ9rt
5DKCFBM03Wifk22OUEqEpHvry7Pdw/aUzycYVGxzq7COSYXOuidrSL3fS5jOtHVW7hkKd+upNA08
AIzgcVqyvboi43hp/2x8uKkdR2hvtI6yT5xKF9y/qT8XXQM2hSxxST2swYLZNc42ufLrKPSzC8Cs
+to1B9d9TZMCO3kVoOT9rjl+v3HrKb9PMwhgjZxvTCYBa4VnIbexAb2t4TIbUXgr7sjtmvdFlf85
zXGd3Tf4jM5xKJ1l9BiOih+tTXcaPnU/eI97Mf3CjHBdh0ClK3JxNmlNMRXP05fVa9a59cwK4wY2
ydoofcTHcUg3DC+0cPLgfdCda1U7zU+j9971LAleg468AAwhgUm4Ge/TmMlpigBjPWUYC9TT0qzr
3i+enMDBG52gy4uAqHhGLI8qL/Sdhz5NL5gzw2FSs4WGz95bvgwxHMKgu6iS4NbzeS73s4dMSe+i
lVPZ3ZvVT9WplmZjdMHtXbfQZKmRklVb4SPdS4RTi5NuezmL9NEL18gNF9uotkPhTdfe4j9KA2JQ
ihh9J1T7HC5/Jt7UEa1+9OeIjpvqv1wjDUIWgznHNwHFd1GN7oIgtjPt9qc5QMEN6rJ4Q/u4Xubq
S1fhJDCuhyvmhIlWYiiBRQp+kPu61chfqf0H9dAG/s07xCer6z43llM0FR0yAdA5VfB72qjRE/nf
9dmQnoryVZdmAUlN6nbLtQ5S63atLMCoWqfZ7/ESbmeNy4QGCXmqn2f39oR9T5r01be8mzauFLyG
FHwrz070l4j8pp0Ljyj3oxKhI8xaOCX8JRnCtHVAO7vLayIoFVm4Q6B9VKcO08C11luY8k/Vcxen
+Q+Ed6i8KDhwVIrov5s5PoWO19wWQtet4hN2jn9OHez1b7tDrGv4XKTpo+7wC2tzw/yqpHRGPWQi
IRAuhNjyqrYOdMnhKUnw31Urd4np+iZ14tsPEIH5w2d8d1VdV1gvn+WCP6SP1AM/+Ks9zwVcKfh8
FaIg3K5jxKjF4hwrmixsNQkT0yfQ2tsvFUI2SSeQUbWI6zm5plja/edpVgIwaiQ0RJWIv4oIwoOW
LOLPURlc2YWGRwyNyBDG3vHeCRLjMDpVcewK07pTuJgNgyCpNfGQEqsOVrB8BIvZPql6u3QSd82d
BlkYrQAGXf+PF4Plm/+28sF8FCkRhAvTwlVM953/KVtogQPQDWjRsXU1Z2tMdfBShIG/6xsYhzgJ
BS+x1wbHxgAMUq9CHZ7huITf1It4KruPdZ/e/qV6Q4vb6YI5586Bk7VRTy1kt8y1a93d/k1QoOhn
ynVSLzIQw0YPPsFevfr3p6tXO2K5jjaJPuvex1lqGfuAFi4dnzI4UpNRPKuHxk37DZu/x8XCc8kE
GptE1YFltLy9w+x9aPWkz9z+VWXOyyVtwo+//8eIvRo1TpOf8TMsn9FJJqcmLeeVesvUJ3RFJTZ1
vfscm3V6VbQdG7rOsdZTEj0Up62v7GfDXdwNQ1d7O+Sage428M4kBJsHSx5N8jnAMwnMQ79DdXOE
3BO6J0wUMmSXrbsXDN7WvXSBFT39wxD61cFo9JxOUqdDCZXfZzlB2NMa8wgXoX2s2aOGIemPMPOm
Kxlz+IDESbIb5SnunGTClRpU/W+OF47f/KS1NhFgP1BhM5/Ajd9g1bRnnfH9YyONE1uzPeX6fWRb
8xcjl3ClzF9xMDvULtREWEfGe6uNrwon1y20U0M5o1uJQDeCplmVobAIF7DkZZvRdTP5KbeNhk+i
XwXlXul68q7N2Aaw0JwDhjOyzViy4NRruvOlD3ByPGyFKNkJScT1U9tleaFtB//ke3Hi75sQVWQb
Cndje+1b4Y7RqtB7zM+L8D+PUBb9r+f+431SkNyW3cvcFcVrnPPWEZnwzRvJdWMmLm26KSUtN2Mz
kYvMCLHWQYSNQUB6pZ9wmNxOh5vTvJGMXMolPjiwH1gHQWUfl1EMV9b++mY7Ylao1DPX/Sg9P98o
ihZyp6Omj6y5xVwfb4LnstfWhEnl68qgBSstOFUW0yZJWta16FuCb25T+eACiYkJFYbET8oDp/TD
Dz7f8KyeshfSpYRxbH1CtdRwcoxm7bgMdcf1YFqvxVRpx4JRKJLv5meZGp1Jd457IHqPcBtFsXP/
9yiqmOd1tT6cdCkzdIhxpoSYrRP89hvdW5sXjLcon3ZDZlUrxf5Wz3kE7RHV+K0Fv8P20Qs+62WL
oQry7yRAXiulXkrvlUQeGRGs6JFPv9vE83xWR38f9Mabjprf3d7x93l3zQ2iXcxGmJuudcBN//FW
xFtJ3wwLQRe+M3t3XVBtFPlXzWKhqCLjB8lEi1pU73g6acU7hv/VPdm9P9LcLd+DPhFHgV3Vpp6z
cg1r2+ei1mVit9/Sic71J0ahGZfJFFIY+N17aha356sy9LcUxRulzNTDd1yB2xd1kk2QfqPsro8q
0IABCok2zbgW4EP49za0BoaP6rm084YDdIsaf18GLyNCkJU11sDe8g6f6ubzptpMjC5flRUhqC3Y
3JsXxI+LUWWfmA4zwAkcrE65HZemnh96ORjtReffAVOtbmfyqWounbUW4O0EUxhmW4jfKskm9up2
zdNNDHsvmo0nJGG/F9Cp7+lM+TOHifaoAO9cAGWZZrC+XcuJthzqoe6xQhmsd3rpDfT2GZpN3D4Y
YfgORbC/c3hu0zN0SbMUfk7SNXuLnC64EXy8lamfgKqKl6nVq2uq4QSdVFB3XLyCtOYFRvnypCW6
5E+M/CU2xr6Go4OuQiEtRfznNlB3QDa57ykU5FJNVRWhN6Wv97BPRL7AYM+xtV1XVh6jnbbaYQEh
NtQJf/6UuYCTTmEWiHz50voBNb/TBRuH9NHDmLkYBKeVQ63kEalnV0ji0trDOdLap3k9/JYHInZv
B9ATbgfqJTFqG9OoV834wx7IK8Sda7q68iHtU++YDZW5Cpu82fLxIYBWCUNtH7C6mgPymsLrNqJP
x6PSZ6Fuu+/h/j6G2Ixhv0kpnkzbrnb9u0DOHuc0r05UVfi0DJ7+QDTUrrEiyFgekRSKRBHUYXO6
XVB2XD4gJLGfi6DwDjjCsZjLUQUuT9Fzrh2aWnPXBb4WdJHoRVdl5PrHaQhOo04uUOM8IMNJ/6yP
g1G2KyZ55bHj/mY0y/KTNEn8zGbZXsKl+wwMk1tMveroJg40uWvX30GriLGVq5zbZP4BSau3Uuud
egh76UmKp8Zm8qZvlWUG9yY+j/eA9+bZzevL7eyf54PRAYrVwgb+i7lTn5j+X1yd127cWNdtn4gA
c7gli5VLKuVwQ8iyzLAZNnN4+n+w1MB3cBqNhiS3bVWJ5F5hzjGFm6zh2g0bCwxunm5mfhTl1l0X
l3YIWCff9cxPetChArDKXZWTfd3fPq0qjvOSNejtVwt3yXCe2+xJLbG7vbYJJ+B1WpIwmmJwHUuH
ZkLvIaiiG/lx2hB+QPQzLmQA1prdvpSl8Z5njXFI2zS4XZE2CSuHoSNg4+YItO/w+UYPt4/LrjKP
YCQ4a6yErZXXjQ0LRQUgo8S71vd/zTJPDkZloTr1OFOmPIOmU/osRzvBUI5/G2ebArzg21slqITv
gZNP0HpMfttE3c6if/rdLPTrp3XmJWEysPrIBvf+9n/cvnSrkZ3c+O832Gm/nNsRPeTjLcoU0tc6
m6ibO4TMy35GcHGrM7p5IlRqtLvw9gysCzU5NnTdODP15bmoVIouxMbNDaSnG7q6v5UOtW40lzi6
DnHGnPpmCha6zdTV6+Q5mk1rw7y0/sqJ3jMRaJe1wxx9aiuew/VgU5laLwAczDssBaUvcyOm8Yo9
nBzyUCT1tNXdxgJIA4hRk8qnJcB21NPcH39BiIWF3GpTRuZbi3GOYVv9cFN6rJ8ZEzEeuVFbh8Zi
VGS7KA2szmo20sjj8D/8PbJZ5EAsBcrMDocs1w5uMtlPmHrfb6LGwYIBOdnABGKtHA+aksILq/OQ
rDjvrSbK4mYocqriqrHav3Oi5h+SwXqrLU1z6KtCPk9uDIGXzlfOsF6RufdXADf9BpCvxAekBbwR
yV2B1Pp6C8/rVtKHXCy+J6v99SsR7eDHTqb+AckDjpWS9zo43lvCSmaX4if8VU2KjGFH2bLtisBQ
bca24qhP8VzalTr8VeM8aG/LogJOeOUu7VfUzw5BtLX+JMccDpoClcqSi+LfHnnarW1WmcpsxolJ
loukL7ipeh3a05s47/b1Ca/CsUxSh4PZ7ramaN2D5xX2A1CWfjXDUtZNz7eXdvsP5pHymibeZVCw
SycmaK5GYKZOc1QUjpoZD5DW0PjbjMunZmYuSZZTK9wKBH6XeEdrql9KDAyRbxbtclxtzn4lEvE4
tKydrE7LHsEAoKxZfZ/mEt6K8kRk1b1K8OrtyCZSvduZuCH936LcTLWDYbSWuMwJl95okpdTpB1E
pxs/yU29y431Ya+bwLmTUFtmpzsqE2qJBdnlzYGlNB2QXUNku5s7K5nXHlLqexAk93I1H5NQFtoE
EcJM0BT291XEUZtel7qfoW8xnedm6w6xZOB++2ixaJFrrEu7xZN/bpd16eX5XR1NfqOgpk1TT9w3
jrLcTxZayN9XLOkqLlncxU8Nr99KpXJXqfz4UFCULJgmef//fQSEKyhsMl3WRv1kRyXm3LJF51TE
Xo/VT8elsS60YadnF2lm915kvN5kuqqe2Nt+LJSt0AfvpWLKUelEC8Tp+G/9gDHZ9C8WOGr558B+
tQlra9bQP+I/uL2e3ojvXD03Aw1d6MGEnPDYWUwMsQG319/Q1TYSa8IzQnIsB9N3pwVSahkCQwIS
Ii+rrnpj5TwN3Hlbl7r7QiDea9tQ2aP7d4dHJxMzVlNtebDXSfHNntFUyS7WRgxDsQl0rilK8nbc
2jegaCxaOt+lWffff5bRmO/QsN4tIiuPt6+D6vrvF2fET8dS+2rIc7xVsKY0urPZDo2vxfXdTaQL
IYAeXDfGx16QCAqVPz6KtU3sGQfviMfsf/3+3eJe4ozv6X/snV8AD4uuoM960Pui/frliGAVvZv1
/osmSYAXRds+d8caT+lT2S/uKXH078ErS2bPTA6XBt2n7hja5hYHbdUge7UG6M20tNrWtEvzhW4i
uO2j6QrVQy2NR93ov//H+Ekatb5ziKO/re9Gzen+CwA2GwWusIOBLGL+cq9jkDgpCZM+pGdt0MdR
HsiFYGTHdK39EBnJucmLVSqltAc1ze9SlAO/nKGCsc+GsMB5a6tKgQywX+4ztVFPQhmKEKL9628u
RsyjT2ueOoAn31avawDyneHOK6p5q0qUmb3+1KFhRpAitWu/aMBtvfhyu1oxw7ikircI40yCh2Mr
zc6kHvwleNa9NDPk0LRGL2OX75OGe6K2BPiVOFIfMnYGg2LHIci6YWesIoII9tbmNwQ5iqEMUKP9
P/wfWWoU7W20q2x3OtyGEy6wySLyrLNKCit0awUhyapTGyYv8qUa6dteGme9MEkyFQJSUKX6damQ
SF32nFoUtH452vem+OP1HXvs2IJ84j16Axxkd8z2NqVAV1ZPqeadIVo/TOglAkb/Njba5XFi6mcP
lbdpivoEm5lLI0b6oSHrUQZ7Do2RM6mfCHEfz4j4lY1MmbCOEloRu/W8g5PQ9IZH7JS5gaIJhtzT
bd92va0W8R0L9C+B3nF7m1H/1DXZhItBw+/X3S+652ycrBFbFV1hJvT9nGoWVhG2t12PlyVlXdxP
LpHI/C3nSfD3ugVQLXd5YsiKZbH24ATFG+K7zH0+9lYgOuUNitWDyEuxGSbhIIaUpO7G5d/KUrEp
YxKtEw+HN0vQgvhaP04NZjCwHNQScXWbzE+W17k7r+hgaI36lhbjOJrGdLAaGxF2yegeLmugesZD
IsbC70C+Bkk9x8EESMnnZn4ulpRtRtX+qXoE5uKz1z+Bm0IkEFu9nAJpOmfCitINwGvS01nuYinQ
uUaiCjWI8wmQYe8U6tv6fhEXDGAw8aByqjN9F9MWi8IsLCyKpJY5xsGJ+K2ofx+sJr+Yaj9scwts
kKPK0KuaJw6eb9SS0H6Q5dnlN+I2kgBZ9EYcFBgYUXG6zZFd1qfb2HfEXfsZV4A2FvBLlOKYAbgJ
lGX8Ymzmywz9Uls4zXa2Fgq1mZDP1opJEJmdK9OA77Er36rUudarCd7lqDK0XA+F3jCxdoYRXrF6
9RrlSCaicpHDfIgZklA8azid5+FtoFEO6sU5qrL4sSS3+mgYG802//SlfEqTEjByr22LJXpWlkJu
THf9pgwcQ9HKCJngNZt5+lRKLZh50CuaEcOeTmveaAa7Ev2TpSNdvbQ1Z1m2zGAIM00EFJrl5HmB
g7eI7OAc3rmpRdi+myec6uldzyOtxUjZd2yJWLAC3VEiAw/TJWpnuiGD8G/NfCkHaJluw3ptclWB
Xq7VfYfuwgfF+GHBQjnjAIUU5vgklBb8UCPuXS39lhV7fcE2NpJpEeZactST9snVWzSxPRxKHsdv
zYgYqhhzLDPMByIDznNKOh+s5wY4O0d5qvafRg4AOWFEMKRWvDea4R5FTUNdlD6WBlGCbpu9Y2Pf
4uyZAzutZ2Tr6xTxm81REizpzOsgFThbtPcpNc/90vxQyQy7xokfTHvghTjMvnRkfa2sMWy5qAKj
qlg2qD37Y1daJ9WdJak33bGfGT7qa1z1kidh7uD90e1zN1JUTbPyo9UL/INZXq1uQEFh93cuOdg+
kUYPtergSxsybBjj8rfr1L8dwai87UXsY5E4xCvpcFmxmWN3nW0lhfwAYaLqoTOr4pUHMzr9fkYw
yaijcEN8NlQwVfTpFW17yDCu+HncLFzLebzpRAlrS01pRUCXj5RaJIa9ZUwvEFEYFLTWLpPNvePk
D4qmfyj2EtEOpq+9oISGEkXGUN4526wgIGWYjRfYFtlJpNnO7l1KrlZBcakgvMWzG6eLwLBANoSO
DU/zrN3SyNdS0psoMVJQJf5bJGNGI4uO1j2MhcnsyLz0DT6jSC/fiYy/N3slC2zujcFo2jARxAzp
EqRDtOxk14qzEb93EYgc9CLBQnJvADHRL0AQrrJBcpns/FSVJofhpGS+lfJ9OFMTQnq797r2PYfU
uGkUAa6Iq188o05YXlYWXFL/GCSJ7XD15huRtCPAgenHjY10s7TXJLG+eGcbIavXZYnOJMIEjjkW
oaoIDpbuiWivJ36W/dFOIrQF8TJx3BRfnabzPg27umO2nics3vGGT9oDLiTtAegsAr5oDtsu+Sil
OvqTanyY1ow+Loreu9iRO4k2K1AMxn2tyDeGNaiXGj2Xbao8e0DMEfmHxJk0JswWtDsgZZgiKNhv
N0pqjMEMdn+XptZ+UUn3qtztvBrm3QFQAxz7k2jwANne+CTMSzNmw9aLtFdD6r1fYIfZGJHWBf2s
bFUA4Bh7+wHtQp/eizIB1oERXLHyDVJlNiH1VZoRCrm4ddjTtXAVjYnLr/m3ZOJhyRnkDwOIws4X
OLA3lm1f7LZ/qIS1z7SZ+Whlv7OZGxjBfmmga0I59hVRMimbGpPudlSe9Ux/V2WC/wSPTqthaPQa
j1iRyHnWlpooGpc0h9Qbj/1ANT6DmRrqeTg7vG++0Y8fSSTD2cKhSGPJAlVnEFVF8imK/Mid9W3K
7NCXhENHROWc7TH/Af7zWKrmGLKRMP1cxX05tgZ5KfYSB6ZRP4pxCHthX136FR5A/LRES8iMpm7c
rsovbOgP9K/xqW1Bt2A70P0uU75ta3ksFv06qoir2JG99ghLj3eMVL+r0rgSOzlfCE/fEPj1hWmK
a8eEO0BKIYza13Rsd/rMutyK+MZs5IZ+zBDxklkfsa6emrrPQxvbPYEmqLeH+uxiMlg0J8hKernR
UjkEJwmqprxTtRoTKDm0vJc8X7mJwKqd3Yr7XRLZ7lt46DaO5X6Uazp6gaWap6L7bIvowVGZXGsg
iwaDRhDxHKnE8VX07MFEhlSiYUCGuiAKB5o14HtxwHmyp3xy9oi5HrgHCecC1kYiufjntOlTn0Yl
5umy9cdFAUaJABSI2nSN64+6HCucfYL87Ekd8A1YJCgmS2DC5gibWHKf9iTvxlm+yVNY+aTdAus2
hwUHw3IpZPFR9FCoLKZMRes+ILVstI84Khq45BSJNa6ftBtDMUDfHal4XDr5DPagoTTDPus1mFOq
oP4Y340xA6AnUucipvZaT71LzHr/yvBq2CwTWQrs10kwa1UQZTqlfTzErj83rrFh5n4UYBVYy8Wp
byARCBkHCpyiab7F7hQqCHJCNypJQXNIFfRkgaVrYWFZlxX28g56kyxA8HkjJ4GW/+kYybHlQA5p
K9VnzBusKfLZTBXJs93qfUDDJrVPsVNNi1bSSIxQwF+PFsih7WC8p+TWmAWXvoFQ4RmDcjvboaMk
gidXjLtTUgtI419aeC5zN4sTjonkxEZhM8J9yplUUoszl7c6fvIVb2FtrCBWpA5qho2LM5jLpx0P
YxIKJ7sSENMehlEixckqimZMvZOZE/nEGy5NhLSm0m8cSa2mlymrqXnGMr28TnV7jp2cw2vmbh90
+3Nw46PC1P2ceekPbQ3BeYuUROjwznm9+UQQy7OXrOmzf6YKp25pK9nG9Lyru9LFGLnh7kM30lUl
J3OXb1JiD4N2MVK/HfQKkI7icY/jOaUaz3U132pEfAaOi2sjfc1LHLWNjjRqMpF31F1BeZTkwYQ+
FKgoHrLYPCATvZg2+yZB6+VPeI8Z1tcwwDhoNal3PHbLGm4aJXGOF8VU0LiCoPWhb603ZpsZaUAM
MwK/Ormm6NTf7Dwocdv2aAaYwlVY6IbLercMvLwOvbraktesxC8wRt6zWWwrfqyZThqDHmk7JwFm
z6oBwfUkdlqXEAnN1sPSKRfIXQrUwZo3alTf0T6AiT8pANnol2bXX8g9FbL462ZsqPS8/csAwz31
xl9LQQvvxIm2YbJ2oqCCL2mWd3G2aXwyzihpYqLbpIklotTuaIrJZVVbbTey8hoNO/VdVHyBx+IH
CR6P+NifR+fUmnbLFz3lLp6Sv7ZXXAiIZSuXqg9Kj/isUeRFwaBETNvoL2QgbtjA/+kd7GvFzFUa
gW6qy0PLrZB7ME6silvY1i/s9Z7K/JGjgGUAZaFnpNVxYJmOpbol2iF/MlSYkEOf+rA/UNV742vO
7KKqtr29B9j6J4oJc1UYqm/d1HQI2HjW24VMeJ2blb0b8wz12tsQAloKhy60UufFhrYf9Oi+W2fx
dromLIT31obnF1fjeiOr7vh3Hos9NgxvP3bDtrBT/ezAJFdkzIKoWMogf1iRpOAYP7GEHZ1sIbiA
mic0wcX4Y3xXQyK4Dg17chjiOrvYsLE9Or2qsw+CDv3RruJwHlAoLzRWCzQ4rhlFQ9xECC1t4HcX
gcdto+w00vPNDWK0uOPvXlhniLp8IyXxyas9OzAV1obz2BSB3QAUHwVUHdPtTn2ivM1sN31hMPYz
1GakdkbEUxSVsQ6TnKPRVsXWTpMPe2QEZXv61UO2uzqIZNhpR5g+UIpkmQRRHL14pvvRlt07KRiB
LmW1K6z0JcIDEwxEdvqlFX/a0n1ESFADh2inzSQLuUWIdu5A2/rQKC8S4AFFCYUvIrVs62ErQ7bI
83+M3C1aJAR57R1if65RdS/mLAo7Y8S7khijL10k+h7T1bAp22QrItpwfN97NY8IUVpRlORHAGvk
GUmVVpLYavWBFnm6LyaDtpSHl2cRspx39XubkJWUOiN7YdZZ+6GcrlUazT4Yhendqf/yIOWQLXhg
tXRmjgt3esKkh1MvGQmyQUxbJ+xyB5FjTml4nLvjc9d3V7JoTBxzzgfuwiIf3LDL1atIlIJ66G+z
DOzVIROiKsWlC73Dj7JiegLDhuM2a2CecHz26abSnDpIoe5c1OTVnUDuLYZkMYzczyxgo1irYC8a
cCZOC4GRYm5fOylggdMfigL8V62GpqmHmHQopoqc3tLxntDoTYd4RUyIwv2eBME9eDu6Bzh0gRkh
foyRMphmRZHbxQcQhqGG7nXG+ZikK7qgsNnylG85vYaPVdnv13O8mKMPJ10vWtVSoSD0WPFLBts2
RlyeFwvHIN6KMlshTH7bd7h6Kht2iCIePFJjDEtsSZrRAgPvG38GlYWtDL7RGvXGyytwyHHvHZjB
dEdEqf8wUR5l339hjGdtStsblDeN+6Jt1aa0gyyGHj0BmD+YoBF9/EPOKkvwG6/5h3vqW4OHsik1
80rOWn5kbXAea5uF7VA7oecBw2QnbWK1VsK4XSCMxA6rbK/9p1knGkz3kETdGzrVx0ZJYMub8ooz
amMnk35N61r3tcoqg7RovrHjM9TSVBwgNiyyusu2HLZ/WpZpQ1Nhm82SkIR4g3Hxv7IdnQ1lfAyr
rf72UJA6if0Q95xEaxtsNWYc2r32BnWVlXwceRsSoM72rL4sowMNHQxoDNCQUR4lcKE8N3n/MqWV
E6j6/K5jkOXGbO8cpcpPHhE/zGmXh3JOT4NFWSct8U8yZD0haPNdzyqoBdX22EcpWp8knkJgl4Ag
2WQgYVDudC2ffNdGl6iPxa4aR9/RjXOJvGc7QUWydRv/VR2TDKZHp2mSD7mSmGgk1Odh6jlHudJ9
S5ly1q+sC2MhMbdaP+SpH/P+FfySt3FB3gcdfCgXCGMApa/cZAYtNLoV3o9RfRra2tjCEEIDmm06
dTyuf7o1WfV2sY487gVDqIJH6oBNo8cHVCrkYrcctla3jafBCOu6+3TVf7jbmAZhJPD7GXxwM1Kx
igSmGIZPv+6nn2poS0gmRLy1SR8zCXWag71gY1OZdm9agyISvZG5mVsiUNuVWYDzm5bGmx8B0FEo
LPBXlsxkathPLwjEv1OGpmj7u0DrSOHjtAApd44KJpBZH0OSYEpYNGQWe1P8laPAC/S+4XIelh16
Pz/yxnvulIbTUyZkA2rPwOQwgCs7W2tf8OpjNNC4iUzFfIEJa9CoqY9ltvxJVqeuXRCgnnU8qvUJ
BMw6jyEzHTamws9fycGGWYmPOzpBCMoYzKPrdFT7y+y8eSOd+uiMpEzPXcbJ49lkJdrT88gYlzbk
2xuk5U9eO2ysBtcb0d2O532jk+5owB+Y77DFjrUdyOxp39h560eGxjdu1w7rRS5I/g+mV4TIQen+
LkZmAmwnPJbzi+cDrKN9jwOP1PWjqlUnVtkL5Qg3RgQ7hPzq6VRodZhbcQ0aKiYQGA4ZtInmCens
RmbZHVOLhdzEZcEAYR8KXGFesVwzEauh9Iz72mI0NuECXXRVZ/bmGb4+JY9oAE4VNGTASDaTQ+/L
dvqn1qmvuRdtANTizM0qNTBHlTkyJURCvnM4VOo32njC7qQjcbjxLitl8gnQJmQSwFR4qVC+ATOB
ylVtcCjvl6qBVOkkeNKG4QlxLfvDujc2ObU0yiek0UZL8kWXvWO1KGhHSM+BCPyVtX3zYPY7s8Hy
OVcx7nR9nZroAxGP7ATsAn1CPh7Q/rVBYHtMzRSqxLGW90ZJNwCumEG2I7eR26Bfa2xCrIT3sBiL
FjDqTX1P0MeT2JdkGHUmjlYDXj1zle/BlSBV05csXUKlXDVpLUSBuExfilkmey+y/Lqh6CIDuwwj
b4LBF0TEOAaNzU8n9dJnTQONnE6MMtTpgT36ykGkqk/K/mXAHXTs43hEY2ihSRdCDSeHdPM1Uw2x
8WaVJy2cnR7QrR198JiW3cviGDtN1vUZ1LrDCBIDzNT8sZQU308N4Y3MZxk4HOEahpKwyvLPoVW+
1Ml7aXMCxvUR7HqeyggJFFgML8KLrljpyS2Iypyyd0sAH66ggcCh2lmLndzFGn2dJvFcDS4RMgkJ
eEPDmGs8DqTKbEkmKQNDp2fFwToFGpWp75YYfuuuDI3Zo7bWzIfOwV6iIZ7fFmP6mTfRR+10DxnQ
rjat9NDJXmex+nIExdK8JFvp9vH9UNZE8zqBwo0bMlMpA49qR6/YwaqauCB3DdQ2ffEaLmoXt0VY
tNEYME7Zpaa5beK+3miu8lMsxTWROEpSg2efbomDGy3Mkz2gPI7amlu5piKSoE3BVdk/COvlvknH
dytBx2LE6qqpLYkw4JmDBupfserlqfrhnG9GrVOOWTRvGUb+WLAngzZq7qNprk+ayARoJlcwCNuB
YMK35Kkku7rOTIo6XAwvD0eBsH5KxJr2Qi2hv4mGvEOE5PaG5R5W2FLujRrNa4N/dbapHnpeaqfy
wkwTrbbx2nrlAaLUawp+gKorIbelZMcvLKREXvReLsZHzZvlD727zqlfRO5agUpqboAj1do3nXYd
l+munGwOtMHSdnn9o4JoL8d6j6lUeYww/O5Ksw0X8Gh+SSR3GhehkXfTkSrgI54nKyBgOA/dTiIZ
4mdYLsy6pAItxuKT1v7i2z3ZWM6AD4tN4iknjomYWgqGslz9LfFnt/R0X577T8VB36DpLHv9bze5
e13ExxyxrAkd5IhL9d5uSG9yMzPb6to5malN3dJoeZPQVIz5d6N7XPwgevym4DkPnnTjCPZVgsAZ
SITlpun6n34DNWQAEQvn3620tWCyz1VZkX83fqlIunCl5Ke+jD6wGsbBssKnl9K8mhrS0MTENB05
UyhbFlIMNv7gFiPBpsVLkkvYiu4UXRYx8ETEYu/WSspG9xp1BtpOCdt/yWCOkm5E9AWyjgXYoOXG
bxzHyVT/G3DJAotghEAoQUC8jkbJUzHliJbHWjDF6Nve3k42VbpuoZmyPbzwMWdZ0wzmtbGjb5c1
KJKQgfEJnSyoTem3dlIfMIM6qAfZjoyGWgcmdROFZvLtjsWwibNY4SnXItMy5y+RyG7X8bJGfEIG
Ag5HgAzEtcQMbZeqY79D6Gmh9ERwPLHF9lM0a9Ti5xTTiwOmEO0LW7NGsfbIjtjEjlR+Y1Ru5anM
mWj3iBIzdnTPBcsofMpcs/S+OwK0D33LVdz3UYVetfujujG9gOd+rLGolJvxPh2GOKhaHpZLJK4O
ei3YpB3d0UD17YSg9aEDKo4RRrV24alWbjNwaXOzSFaEyUtnU6TEubrjol3vSc8L03R4QIc6kOla
gCKcs3fwPuDjjRafnbZbgH8d9FKcRDadZgQx6q6paMuN3kT1XYknO9sWE5BjUwUExzFoLwbbsbg7
41QyD8tIPLyFHptxP8PVRZR+PdZbz9FfLRm/ZGqQkd21MzPjxyw48eS8H7oJt8mYsAGACyINjUA/
JGmmrtchovvHUiI8gL56T7g50Xwi3Uum54F0dLLNHTew2pIIOwt4QmTZDgxYjbGCAci70MnsTMoA
cxeT9I6+Y2AOO7Vju4/cgaXKhMhRH4f6aCD7Smee6nrlAuKrX2dt/pFvdTJEe3ipNFlCd3y99kqk
6mV5wUx8XBrVCbu1JCS1QmuZ4C5xXlLIIppa8GSiSESFStsr5yjsPQtVAgFt2845anJ6J/2AGAE0
0Krpfjsd7m0SozK3/jIn/RtZyBZi9+JPUu7cqbD3uR6xwZ2sEJpXAUrN3ul29Ky18z7qVHMLnLpg
ZHDplzUuAzuqrw3RoVH1T8Wj9Xfdc9OnJFShwAOYab2IollO9HnfEwpNmeYgieexO7RmAQ+Fb52+
kXcmN+cwsf/pqfed9TzhTJ3yXhTKnVEzUi2t8rPuYtoKtMfbVPYHjLOEsUUCabAabxmB0/TcTz22
faBcru91gFri+V9fs7TKvE7dzPZwNj3KGUuOOO4yJJiFfGm8KNkwWvmsKxal6KEZklpiwULxBevx
yQbju8lUQi+ArzLobZ8abiQqB51KyciLzdT/WC4oW7iCeFOCrhJECDjzm1mjsuwGrkhjYlyhMf8c
EqBkMcy/zZCZLwJBStLo7+wYvqqmbhicKCFCB9MhbcH3ZvB6NCyXJi9fbCA7gNjNEA018tT0syrT
b0EQ8coTChCzLohZmP9PUzVvdPta2iAIk+JhLOldRsVIthquf6Mi1aWX6MMA05wiZlJBkbGkadwd
kvZiV9jqbiAXHqkvS3NGVezueQyZLOxAJAZ1ucIyvFyElJt+mnBTmBV3XWbz8rwCQbqhn4aO4bGe
8zDu2FunjPAZbDZyVfhvFSVd7j1jASDVJad0VMIC0ug2rZK/LVti38vWRzyYWm9hlBoLAB0q4hyD
rInTxLIDGNtKDNQvWi77oPDsY1cNY1iyqlOE/VWMZAEzzXpXGi4nzeWiQXkIiEil4AGsFOv6tzJo
7npUg1Rgh4G2jugKvc72tLuHqQVjWCLXMKkbNyT3fGgzA8SC8ImrO0F9rNYzJ5Xd1jGUL92pvjzd
+FeaXwaI80AfVWTronmykckoAAs5/3uW4jDYGxY5fsf6Z9fbzVPkqfWhVtTQiIph38SnXubigEaI
MafSWEzwXYIj1OhvKib2BGSANOod0cD9LiJTAenswM+HN8Ky+3Y7F91zB2RzCwmRWysK88L+irgj
QbOYj0uGT5uC5uDqWhwkrfvsLH8Asv1hW21fgPdEnRljzegf7cwothJVvpbwhNEK/KgkKRjDfU60
pe1w/tWNnxWuTruIg5MGUzLT1Oedmdo7Z40Sc2WLF5tiUCxdvs2s6sjg+aHunAxFBZjVXvmR66a0
Bk3PqcyQOyrY3qAkcDaKopwblO6AjmFBMKY+6FPzqa9208ox66carGJqnRoHqrOltXaIx87cWV1s
rewXI1CnpPxwo/ShRHT4r8pMEOS2dcdyOWrClgfSdm3lOOzGP04NxyqptEMyGQfBaPUyijq+3OCv
nsvNZNQZSxHHBvavoSikwKjwqc7uux5PNVpLOjWLxUafocxubgr/Rkzbsl7Tkco8f9TaboNcqLpD
NtoFYjbqsHCUEp6WfgLm2O8d22of+xg9nqdQMv5+ukZCyAJN9FiKnieAou4rGSm7Vqr6+X8fuVH+
YastWojVnlUOS3zH7OhOZaK8Sk9RTMRe2ZyA9s8XYnf3XhKhgXAc6MZwAsKhW28XfTLe5qnMEBPU
8Rnqg/Hm6iLAp5giP16tKJItbY1jhWpI1y83l/Cvd3zSjb05Z+qlQHXYw9a+lC5WWxZmJqvBhEAZ
0jeehH3PUMxAX+SwwhBdV+5qOd43a+D0aKONdHS33A6G2Ryg28uNg5+eKx5aN317dT+bCMFuDP7b
L+g23j+BZ+A6FTM6+Ah+kbCIGbSQJyBLJoD19vcQuGRfCMyF3681xv28IO/9RYSwedNh+6Fw55LF
M5amz7WT/n7GmIsXuP7OjIWNkrnpvo/ID49cJd86q6DjFsyYty//vb+pMhzKTuP2qdKfm88TE9vv
ZzcR+k2THg35a1rjP745zsvM8OlDrE+ZKK+/f8xIGMJXYZCCp2nLH5lZhm9wRD31SC1wu7jkFfRt
eUJIGM65c8rpmlg94r/VJaUWWZzmzujbS26q1ruBbkS0DT4YR8OTlozOudEL4x5VND0vzMqwzmKE
2Vr8t/Gk81BOZsYDvR2wOoGwWb/eC+NKkNcbRk0vvJnzrWEkUYsc2N8Mb6OhBh4N8VH2mnavmPl6
BMf6PXcuiGGGm3uLfKVV+y7OiyTNhr0pnxeRpNO85RYN1nDuGNvdDe3cXJ0IeJ/l4c4dmF2mrqzC
W3IKEnjyn5Txoc76czzpnypWn8/FnLQgSgiM6LFcBzc4VewVRSiHpvzFnyymWtCv6m/SHj9+o8LU
CRak8JLlFNf/R9h5LMeNbVH2X3rciLjwwKAn6S0z6SVOEJRUgvceX98LF3qlelUR9SaIBJKUyCRw
zTl7r63MUloou9DwVXTcxikTOPWxF9e7LCYpZVH4V6473SdWEiEpfT9Gna6eptvJa4VAFzl2KK56
lMYnpsAQtKRzGmfHSiqDQfDT8dH/InBMEJa3tFGtA33F8UsTRfsgBSyqBJgo3Sqn6TqH+0XWrBWZ
WFoouentGkXXTxRPxRWxLtk2Y2G+ORprqnQcL3o4g7QFMnLgzp0X3aOxcBw0V8pc62cq9Ex/PEa+
sZF8G4o1ZyHc5qzFvbuPM4ggYT8o99zkSVdq1J805fyNoFFFERpKWy/EoRqRhw2QNRcuUVeixWIR
XGwjm6RwvbOzDaE5DgxEx38wgyK4oniBwgDwa0XnxdsUwKsPcR58ShaMjfN/z4YDbUKipHeTZPPe
DtKHaT6Tl9JR/yPryJYfqTctjBKMx2+KpuO8wst0KqrE2qnu1L2AZKHF7FntizuYjOpNP2Ok0BTS
7dL0dzxfwa4JvGofzqeo6aOViuN/H/fTvFEHt+Pr0Y2I6OguQRlqiZwumHP/1DHpdkWNrmgZ4/Q/
z1HN8BsLAkCLKd7K4Uu1tPxo2ZiuiroqL8tH31fuAG2Ldtss0Y2Ugl0KLfxrC7eXtkz15MQJTra4
cTJQofVPOaLYMSJn2+UpwwMtVkkGM+cvCKSm79pTX3dkOI+sRtTWOJhqxCc+tc2L1711ODNuy0cx
hvyTXUu/x2csxibAq8h21xUW+EPDOHKr5kMB7GSt92h2lmsY3Tb8lO4+H+D6pLVb3dBs6Vs7L6mj
DyxgJJgF/cOaMX780MUXmx1/E/VilZtN9MM1fkjzkBVM34mZKN9id8y2PeAXmk00ZaRwWx/Mr1pY
dQ/y8W4D56uppfW6cS12UhKrb3lhdFRMxhH5hCpO9jjURfKUsoi+22X+2bhvta+rd2n/xzKyQZqo
HJdBv+/D8ZG6ep/qaBOJo9BwrKsNKoNKTR8Af1prSo7p9zE5jaGYRSTNeJS2piZzrFNhTXfGcvR/
geIox8ZiV4jTZjq6vo14pwi7Z+67g7zFnNkGmOelQd2VWywRaLFGj303WGD/m5uo06deFc/EN9cv
6BtMbKIm3LL5evgQFUXzGWFM2CqJNh7zkWYNJIDqaM5be9fwdYAtY00PUBUJdaL+Atksu7Ns/XVA
EmetIOH11BjU/czH3oKNG5exkN1d+yScr3B4zOfEH4tj548JS9iXjKzpT4eKBKgub7j0vkNFmIXQ
QfpdpZmpQrSL/m1YRSBGdzLhWEEkAUyL2DRpKHEaVUfeHlUPCpXlwFANChDdd80f3WM5FmKPoMt6
zKqS9LfRTL7lgTvDbdrHHrTcKiKCYl2gjbo0xB+8YfxbRV07vC/TghkyjXlJFFFrKep9lWK2GMgB
+Q13qrsONpiFI21G/hQjOw4UVS1Jk0hdtrXhqI8dNnWC2cznaT54ACVZGGT2qe7oPQNaWktO3oLO
c6NLEzF9y7OBPSBZ2RUWrZfJUC9uXIbfxgANf4vI+0EHzQd9pqOQP78RT9G+0EP9XdCn24OzTQ+h
osRv83fKL5DfmblIwYKmX8GyC586W7lK46lSG+IYpTQzldLV32Gmo7rFd6Hguts07GmBwc/QXK1F
ehmGxdy3b40HVQvR27JmO0yBdm1nT5Ues8+xw1nfOFbdFb+7SUSIa71lCfsJNbnkjB1PeC6rpyKZ
LnJAtKvEPvaVkm4cygHbsuVnDyrkg/TQPMJONeUZQsPBLIqR/WhFjqUARZjP1hFXYRQzSUi6Ooaz
6ssgeykb+vNJm1aXSm+ylwQ80jbjxt3prkhfMj4B6Lzs+Qzngwaj+UyF03wuRlb7E3hhSTQMBKu6
uSZqTCTEEucIaNe/iiEsv2ZxHfOz9uVW5nWqQnzNyiTZ9BR7HpTMPUlnUWl4r1pXibehhT41MUh7
pvcZlAXiv9lvKEPbctADlaJXO5RFBVHbCVlKWV68u4b9CUHL+Fm+ZYbZ/TT17EWj1/2esq/fCN3t
rzl777MpUqLiZwTN4vJbFm9jYN19BepQRa10lqNPL17kgAuBYfQtNSuyEgOARWNSbEMtqL7bjrYT
nkmfHdgPVjdjNzXFREgMw0gHwHwVWIq40mPJ6e9DPtC1oN3qiASAqBX6qzmfkpKjUN+m9oXSwT+5
VDDwiRjEsxnx9CVNTI3sBEiDqRvZxsEq1IuDPvIKTzat42o5kVeymILi8ntoNpuD2IrmlPgOZF3u
RRt5Kg/CVNQTVNL+EOX+cMYrCzkwhj7as8RzohEdYOuGu0muPnTRsyKNoCDR6/xCFoJDM65IrlVR
JBcKf1+9yPoY/rR922McH/QsEOgA2HT+fgNXYlzT5y5aIowwEqMamUfnnhhFdi+w9YfauS2jrp6U
KM3zKXrwa4IFLLZV72UTvMeN4f1R4Z0CrWafoCGY1JZh96seMeBGlSZvravuJYZFXrdd55hM+Gjo
8oBA7SK6ej7lN7nKlGg9C2jORE93CvPPkdFybWheeCf3AgQXINJ9Djl3PbazAm8yW3+vF8Dy2FG+
uDadbAheAtC+0T26jfWz1S1W8Ra2AhRMWX+WqMqqU8yTM3n07mZypVMYeBXGtseUS02LymEnIPfp
sx/bTY1s8+/pse4MWflrdqxj2KZuCdsSOlZxbOD/DWGp1CJX2qJMfyWM9qZRUx4Pw5uPW3+X/fnK
ofS6XGt4kFxjql4DVgSuH3lg24PsRgMHLWNgpo+jn5J0l6fosnrHO0/spLbGNBAMasV2tVxELake
5+iIUDjDXenKu6AreV58ji1i3K0wSmND/aldicLPoPD19wEQ362ThySeWPCi1ypT9yavx0QFXq3A
/XD4n5/tXI13RidwYOdefq4s3dlFsAqfMHk/5XH4Zpiu9+qMNujI+RVdiGzdp5BWGiSXG0JOgLUB
k5wPYY1K06/s6iJPNU9YG9NIt7lHx0KZdP8aCA7ylRaobyW2z2sn2vdY9OZDZ3TaK00lsuRyhlAH
sEbKPnmBYDoCC6VhNo9VD7qy6WmCWfV7jqlkR1gXJuH54CWh8WA5gt/Yjl/aVvuyYARtPMloVXBg
hyKmdVSBnf0fcd+G8/fbg7RhVxUE0wPBt/7B6GlRC6ShNXZHszOsBy2aGYSUDPVUD+5Gq5H5bKiz
ry+IERCEelhslbnNGWD1UsxWbAoyYDYgGqk0yZ1gWUTOaln7pZCjz8siw2ucztuZA1vHVi2/q2ZU
HFgqQjLQFOSfJqa7Oa2gYoNCshrc4I5a6rIINBHtbvvipY6j6Unmzwx22q8FkSqHaE6iyYh6I00k
3Q2JXsOjhKpRDD7cANRap3A+Vfvkya57527R4n3+9+dLtefw5f96wCxNtRwTu5NK+KhqzHnq3z+f
wsyv/9//Uf9vxUo2VQ3XOio8/WsR5dCIRVPQ0MAXgkOLPmblmsFFBpGGTNM7RC20aV28/gneOIQy
JLsVM6MzeZeIAF2NhhmrjADeT5Dj6KLe2jXcLTOCTY/qWF0xK3vfpsCBpwfaJhdPzBkmEIxkw3Pc
00H7z9JSiB4/eNm8+TribXtw++8UW8iStn6wrEegwwZjPWA+PqJi4OFrDg4A2Fuh/4d04LtDeEj7
WV5V4JLypwdpPvQFlquwyPwbe0idqAy6MWFnIIjwejbEuBdu0XyArWVcDA3v0ugmX+Cik2lAAWV5
VTgmj0Ez3VXKwbvJb5ge4zC5JSYdPc+9eVHoA8IejJuhwbUymk3UTq+4Q5rHBn3SI0Sxt9EibobM
SnWVVz468dp2MbjRptm31WBfLZE417yqx23sqfH0VqdVQWc89S7ofy+onarHmOSQlW4Y4WX0rQuI
z+C5ajXjZqd0L0CWCmu4yuISmZDuw9SNb/KMXenRs/t6Q6hm+zbl9Tlo7eDboFiUUAt3egi7liFq
Mi+yWmIh6rxAzGFqledmU74svE4IFOWDko/pDrtveeP2H8vSIMwojLcS+he49bfWUINHSyjh3Udn
vtImhXJgGPpbVrEBcV5Ndyk0JT7XWervOxASTwC+2OUFtr8PyFY9hF67jYeOP7ui/lQGz3uxRf/i
0adde7CnDlYg6neS5ndT39SfBgCmjeua09lWh4LoP+B+UC0+WZDjWtMS9aZP/vdwSq+icbsLcsD+
ghFgOHpkLAvWcpcUs9LstsaYuZJf00K1NfX6axl6JzRl+atdGf0pjLmJPQNtxAJG+/en09L+/nBS
RUSMSzicsA1LVe3/fjjVrrYLJGPZyfL6/FKUZvgyGIiW9aa+azKvfiGR5INqnyXWB9FocE3MNuWP
i1wt8cvtYppvk9ak4jbSapJk5zQoRsB7tJ5qQE0qO9qLtNMPMRuyMYi73ZBCRdCactgjFFCPXQUe
XZurFfK0mU8DI6jWQjGxNM19sACm3ZN85atp+FTPqmZVDe5F4ZOXVlQsH5CT3Mkso4aZ4LKXW9Sq
7Yx1GyIQY1UIQMTK+X9i070UAyl2ZA7/wH3nPid20R7SMkVH3qN/8OEebhpDCx6COUta0mWtLFL4
9cb+f8DgzHkQ/K9B0tbpCKiOq2maqSGb/++/AwNnSihhkGHOrINVZ6RvvcYK3dBODD1McJaTEwOq
xZ8F5WnOvPLFse0UewN5n56ZwUHxIozl5QZCr4NanMpbyqqBObEAJhm56Q0r6kZSbZAFfmRJGhxk
kpuhKslxcd5rlakcx9BYNSo7kh7+68GHLbazNXP4mK977P1WkC71A5k3f8hSqWdnOrWe4Cd7XCjf
/zlTvNheW4RDnLA5OuepQ6cl15TyAARrB8uuO//73cys8Y+P0TaELUxHdTSEcf+YayJVVOzYMtpZ
zUx1SWvT+q7m6i/TeTFQR+higlyDKZrJX0H8sty8uYHaJu/tZzOclLU/0XFUGyLNs6rjUaa6v5Lb
wZ5uLOlqpK+Xk/+W9mp5aFvzWx5SdN8EcwSSvOaGzjeeq5+q7Eos4JKMjQCS2JwnP90nc+9FHggr
Cq4U9VY1QuUnYka/GIOtPugdnfImaDAZzJZ5PPYvuqKMuMOD4Zo0SAvNwNG3beZ4OzUo7H2jpc6e
8guO+Fg8SkaJCHN2jEr6haCvYOujSdsoNV5usK/BcxrTCQUs2Gw1Qy2eXHuXyVIutTIEbs0Vd8ub
qxR43VIKxhoyOtkvkq2isWizA2090zjgGgDxxUfpeco3iJcVpeHxklmiX5VhNiLaSlCFBqyWL/KA
NDnaLasdInyt/Yj4sWYUrOJL9uchYPfLRxtul9tyKpVPfSBPS86avmWD8Bx80OhM5KHMa0LHOOdj
aAJxuzC7pzIX7j3rvqFYwHc4DwuVh4izaRxEZUr6EJe1uwsKi5AS0xVnVipH7BD6u5LU9UnU6BxI
2KNMoXjdhvHOp2QdhI+10yN+QZB2MafodVl9LYs61sdvXd5VmB8oS//mKEh8Qu0SQVTXz7Rypr2E
ossvGOavx6/srtS+868EFf7lzWBoz4BAo4v8UrN1nfW/Pyr6P9a1tmO7Qmc6Mtj0mGJ+kv6yKqPT
G0P6F83RVYxubdkFXtl8dFWgX8wGNfJRsjuSvRyOB3dyH+nTssq1ptfpoDcTPA0MiC9+EKUrWZGA
74+vKpkeW8Y9uhKJcZyZVHN/PbnbhepvPL+svxhl9Zpmhv5TRK+tN91CFlbyuRFzN0G+svppC5Sw
3/SxhgZStYuvXvxY4iP694/A/sfc50Do0VWb9T3AH8f4G36TknhgmJE3HAu1v7qdar7lTOanqtS7
dVnk5puFq3/nVwBR7fldPPjhxhTkUMh3xeDQh0YscKXOAf7JBO1sjtqHBOVYeoAgLXG/dgP8oQ7T
HspW1V3/pv44JRr7ZFDmCAEaG0lp/Xou/NnXhpT1PZ5U/SvbuPV8QiEQ9gAv9MLkM4a/iMcLMY3u
pLcymNCFcvN+mrDKA7UOtnRSA/SoqXrRu9Gh56IRLY9a/SD6I4rh4NFgRYo0e5yrPnPRhN1jsJcZ
I1OFnLSbNXdBbKcvsRtaF9hQ32u9TV+KYCbDMk+AiKmb41R6KDk8/UEehDUZyyvTcf7HRkz/ByyV
gjGLFZe9us5vpf3thqX7rSUZ8pKT3is5MBk6DJ5ifIg0DNatnpItExT+jsh6l3aRUpxEgP5OZPus
BGHOaD3tJMmsKPPmSR6Stv4jpctcKK3XHNW2t/e9oAflomlf1lpKpJyzNHF+hJN6TFiHwDGllIyt
qQQvOa6qJgFsTu8oTPV+k6W0Kv79FlU17R8LA8cGjIqWApWCav7jJo1RAPCcqlRPhy48YTivn4Yp
2lo0tKiJVMUu1+sAdTUHbUAPvrT9iQH3t31LhtakpxG7gnD8AvWWgKEq0vZGjRTeMUkLTay0+poP
SCvJRP+Grp1+tGt3F6/V4jsfBM24xLe+OOoNxsFw7tk+VGVWIZt2OGqYHM7ywA+e78lH/CEZd4J4
pIIi6w3hRv04DTDo1NKhTTfIXjXMS2gYAYmPOP7dSzSXrPD/HdXOmj50ryZxpXLGe67y9CVecW9A
8ax7VemCbYuWbifPZ6LKDpY1vps+y4EllPhKWnKbA8B/yhxtNO4kpamOUIMydIcXeQqZgbhOBUNV
UbjWpqiM8oTPHQWjN+CsDnz4OYJm1iSKr1aKa2FqPPOSeVN0XKYtx8uxG6lt+InFmrADwMuZP7YI
gaLTMifyyE8ARZz+mtpDvotbZO0SsCWv4Yyx+o0Hkm2y1PEuk+wYh/AadFVERYh46ioQzRUVxCNt
Tuplpan+17s0SK9mZlEsVCrnjuZgPOkK6XR1pBZnJ6TJedXIBNmmRpAdJxKf96zm3acywbJWlI32
tvwi0TR8BEOTMsOrtJtjNT3ksWFsp6pGRxf3ZzuYqnPf2FRI53wQeZDXSXw6/77kQQZfljiJg6MF
LAVMZt3GeoEge1w1sNo2tjGGe2eyf1ZF4r2EKtgftcFbi13Wfej04bqUQYwGGr/r0jS2I3s380l3
8tbVlPEZDqxzXKZ7OfOzuv11swvkPYLx+slx4ZnJpY9p3MaITPSWtSBt4oH2KU3OU5PE7FgdtX00
ere95iznMHiBk5RvIPoOTnppDHc6AvbFLfuRqu5s4fI06FgyN7ZzxpRVpdhJDmPUAtwHQ0yZZy6f
DjE999Aw9wBxrM1yM6SmjhPdQvnPXot8mcGz2cqZvXlT7DWdhJdlxRIEq6mckO4izF/l9UgjmzQF
128PVXEYCjV8loyxxjExDBeBc5A3cxriKAnC4tzFOOWx1ujsLZ32ubOhpJgAMJilAbwizfdoKY/Z
zrBd712nB9fK2Alh7P2uuhZMQz9cxEfzk9jh3sEO3kyvAgDzVhSjTynT+CJ5VxWk0pOnFR/yDI63
dojKGGatXilQEZpkT1Zl9DYq5aNfKNy6ZTqdRRu7R+Tv7dqkYfQ4hhQ15tk+nNfLuMDpfLh/FCoV
R/nD6hWsDK/j/x4Gq/naZiX7coXaY62Fw6smENXJ6Gf5I4TCKiiZsY7R4kpZ4wWrdxIwK99AJdIc
ZWIskxUyFDKp92YxjuAwsvEBf2KzSUPS5t3WHaDYd6m1EXZzVQOrQtbjYy6yJwA8mB9XHsWbRS7U
VG8lT96b1VvWQ2v+UeT9dYQPcZEHyim/Xun9KC5UfShsVg8Rv/8m6n2co7Zh2hs8odmZJ2c9S2ll
uUQDP/40n0ldlTxD37CR1VPVpYI1v9czFqzDMPD2ndJWF3nQmo4ldgzg6IzFk1rlqrOg6aphYh4y
P493CbEKGpGao2t8yB24RNtBkQAk1m7yNGpeJoV4ykEnVjzX2PpO86thvibf9YviJ4mQ/a0btfJ5
9rdoM4UY9mf5rNHYMv1+rSidc5ejVyvQoAuhQZouOn1VytHeHwkfXDYDwmqrvZqFX4hDwuvci6Rd
tUNc7r1RI1lTq80zIEJKyqyKMrUm1tbXNnLolAfgATSnS0/ZlkYbHuPWffo9FokxgXc12n8Znp4g
nmWQfsEcJ65f701bxW7pVp9apNXLx7h8gvLDHHujutj8rSbFHdhAcmuVR/nk1zRHzsvs2rhxspYb
BpKL4ad60WNjCv1ZgB2Vl21PxRIfeWxUdF8By1ykK38Sw20EhLlVgU292on4Q0P0cnWL6RolUXJV
i6Db1gQjblrZ9ilpswMZmS1K5aUnz/7dtrG0MDrqU41bx8PTB2c42CB3Gb9YFPxgZxvlxWWTzgyH
OCR1QntL1n1ypPIVXGuCQUjkZPYOLRDWfZLtqLbqCISq4UI2m7Z1kP4+LpQzRfHutRsqD/B9CMrs
GuWB2EB9lWXiJgGLoWP6Zz9AuzWoZo/jF8HmNL8aAhRk8pW85mNWXN4dWtvfzsLWze8vlq+GMHUQ
6XczTTGYSUvBl2ZIjENIdN1OauFQVK+JzLVRdM/ob9SvCoq6rRwC5GCgp4N/6zD0eXiYtVJc5Qgj
obpBahMNxSKebIWZ/j4b4P98RUyGSouvQ5ZXDuyFxdkpx375blWrlV9r8iRIy4MMaK0DxitoKiA/
TGTBuDTDQ5mGf/DB1k/koPmPufIjC0pYWnqRWft6xFMAGhTjptE7RA4q+0bxN3Ls+/0z+syhfalC
YbY65YDK1rr1PioW23Knr9UwLIukkhhS17qWYaSjP8yUm25bN8/1IN5aikVL1Ufoknf5PorooMtT
eRjwQ2w7e6yv+Ib7SU++RA4VZ7IZOwxFot3H0+RgpDWI/iVu9doUqKksxkB5idbhatns5hO2KL9C
x8EeWbvFiqpssXyERhQ+2HO3okTk8xBW7cFPawTVMZytfiyemXBoCdJcn3fQFNuZYUWsPzeWTjQH
4a9vgsf8BHca67lNFvlqgbx2UY8hZh4G5CF1GZS1oSBOZh4ZPPPsWGb/mCT9HjFG+p1PWl8x8wB4
LJRP+QGHTo+BUqnnjouZPJjfNCMndWzQyR4u+AvhqRdn0Y2f8q9Haap5qpAQbkaeWOb1trmKCAPy
/Hv2WkKrZwr9XZ2VKm79GUOr6GFylf+Tk1aknDvRKejx9hWhAEsf2fYlNU6KXAY5dbBnU1hswins
vsyg1KAZyHbIdH0tb+PMS5ihLFjilbotMy87Cvx2O4OwqrfEJ/wbndsh6X11kYp5CIlFCX4ob3r9
IUMJGcHj/Z7m9ScWVKjTmq7u0FkuQk8SjVTwoBhKZxFoGATqc47GJzBEcCTxUGW9axvPY1Q/eUGN
wWhWkvhlYTAehYJgdeNJl70uAh7NXTmEwIqtRkHaYG4zL/JfihQXVI7ZhvsJ1ONyJ5aAeoRbU9YI
P1IXMhlzwgfr03Q7Zep0VuAloD8EKVDMB6dFgrmc4qF5dyxKjbrHOmap4fp47Dd6kY6gCCrta6am
N1lHqBPSJMdB/x4UEZ6TacwfVQFpLAPu0DtN6OynBuRmmKV0ODoMBFWGGL9RpuTiqdV0KAqwXw0i
FRRbdJjLedlO6IflOMZVssStPFnTEW8uv0VDkpmvgyTaLJD1hlLp1sFHSx8yULE3+m6+oXpcbdHS
UyQrleIbZSnzAqjHX8CbeWVjNAMQe6oRZk1kBp+HcLa/seFDuKB71zj1YsJCDfPaZeJezc+8rXX+
KTX8XdmyMg91lOmlAQTUnCm1rBwfFm1AxKZt5acuqjvdo864qDdGE9N3jD7ql8CR2ruyq4QNDkcV
76mCNidXbMzY8x1i1rp2yMPpoyWwfQ2N0D00oz1Aq9DZYrvTi87duPabEPfrkCZ7Rzftq8HQvLxC
+oQhWPY7B7/z1jNA4Lkulepa6fWb3qtspl19vJbBaimR4tA27i0ZiFvQbsbZgLxxc5XqcXkXmWx7
coIaf6M3xxy4WB0vESFPkCNQ7pMkM56JiwUapXfdnh/0Ls9+X/99CjgVueEkfLQVE6STSh6hrXmE
HeggpbJ1M5IZUNWsctAl8SXyTbNwMeGPpXeWpzgDUyKkGdbrEV6sg5EctfeDPNTWxKQY+ArQVFVr
9ss5rdijh6oNGg+SfrzHZ5nC2Hhu9ejH+bPlj9ZZGVPrHucHkRbGccwt2rVY4D/IVd0VhVe/yetG
QOYDnZqP0jGV05go44udavgkzKeqmerj7/tYaiaaeGAVB94jK5z4NuJxOwIZ80FETumjUyHTVkF3
fFaQaBc1y5T592Ck7bm1f8BjKe+eEY93dzIBVKmpWA3K0Wq7aSeLdQW5pUvZThbwrAjitXy3LQPv
KIo6IG1DRYGvodOe9LIHaZE7z+Bplr5SjTZBADJkH+BdEHuy3YXKd8iD2Cq/5fgy71UvDvKpHCWe
OvVTlvmYanBS8yeHmcoD+5e3cJIUcKS4KKqJ6bJwyV+x7fyq1EkEHqXTX8FyY5eqMu8UMv7BgzSP
NIDnaLWMsa6eq3TzQ9jJ53Eq6dkS0jVtgwj/TdF3iBNtA9R6e7SgXhMBNdrXVDEflSoqHkM2tUOV
la9hbz4vxeFo0LGEDFW/qzEvrX9nbcpXv98I53awvEYQ11ObFwV8bde+qm57miwnO9lJ11KAmf8/
E47wVXPsfjWO5ROA4oYe4Z9/JccXKDWQas9/s8TrxnvIZvSiR81N1829ZfXlTY4Znk81yDZaVvwD
hJD1GNh7+KH0WHMA+MI0tUM1wm+eZhkSeGXxlJex+jT2CF/yyFRP8poGv+VBIC2Ub5ph6p7j0fyu
GUBobT2qj+OYqy892OVdqGpiK08du4qgO2b+Wp5qpCrcKFbfCJFTWZvSLkp79pqDaf7sdE0/RTN3
Xx7oPOkmv1gwX3F6k9p5OJCB5xDOoCqUObEsid1mkQ0t43nhvVYa9D4YOYwcngUd0AHvsJMfQoIp
DCgU0ItlHC2c7jEHifHrEwKHuDwXKQhYBHs+klzoyFJVjcfgo6itF+JLgqlfecR5vtV2ugpbTXyp
0Xou39kFjbuVbgmnpBNjwjrby++XpyzS2z1m8PaMDss/+EZ3DkZfIXFLNE96pWUXaxjfZMkSAG+/
GyPgY3+5+dXgrRonqJTokdHSMB+UpmZew6y6KZanX9Kwui33sryt5YGI8a1TKV9UVe8O8ntUrZzO
hJT/FIoz7lFfzvqrrASta8VGRPCRGexx4JZvJSNCLhx99WvuS2zrHCCDu/nQIo6DUL6mdqKCmZ+v
VRSC1m0/aVv293gegio4JiCRo3qGlFaPWPGyx4QYOl7LqwWZ1I/jaZy/ItObracnkDxT51V+XpZK
Byevezz7CGPewiF5oRJn/XBxV0eVmF6hVmymgkVaJ2zvoE/IVZtSh4mqjR+xyP3dVGY+ys55dAEv
Z4EZGGE/wA55lK/KAJ1+1fj7evDqByNPf0WMg1pAitWSy9FV/AHnlQK4BgcrIf5LeY8FLsoum/XJ
Wdh1u3ftptpJxPY8+RdmimW5ppVNYZNpudPC6GT56TsKVq1S+vdi8tOLHxDiLb/Hq7otjMDiRHLO
5m9DrBx2g7oNLxlQdSA81bYg+Hg7zLtA0sGrIZww+g/xxcqdB89qHpdMOegeUCJ6OkmYDoBZsEVZ
Bb0SsvdnFpYeARO40fJXzWBnnRxneKyA/FyWf4ASG2ta332hZmxciwZTsRF7B58PaS9zWLFSyVtp
oP56IOvTwNp2yLDjgaHjglFDS8r6g5JX1h+BTzDyLL6Uh9acmJBllISSmc1B3qNyJRQbHibTGHch
DXtlvxSQ2XBnp96D9vzv5XaED3/vH9M0BweHkcHSXEvX/t4Scs3CCSFDHyciFr+RMABvsB7b5mEI
eQ47JEk7HXvLCmLQPsX9h1GYbC2dpf7VZ0k874HowRLY0EQUpPDBhVXFQJpZ4yF3uW1jO0mPwi+u
Gu3Cu7xELbDYqWb5tR7d8aT0iXPvwNevLARB3/TU/iH/VXBTPjJr2JBm3p7gjtGfnmswlgVdHGzn
FotoS9WjKdF64VZUeWa2JNMggCoDrImxXeCOZAld2fSlqD8QBQLqrxBAUTJzusde8dmVdEvVUI9m
/PgPxbGCYyR8e15Up3cgswcyTaKfTCq8AD9DVdrZ8s3NKVOUYa9k7NZkeSnIja/EE5VHub/V82Fl
O3QmYiABcLh1Bmg9wO8r4AhmQTq+kJfw4hRq8E3xcko7RmbxmKUj4zjaecP2yX0pUIskBWSqgXj7
9zwiC0IBop37dk24ADtvI+uK+wifUalG5ZL16YseCO3VaOOnVnHHmzsPvGVMR4Gsmo5gEqYUKpTG
c9MQy5yP4x/OGH/IH7hXCqIcwQiui9z+GIEqnRt4eXJnrFPX3nsREFwTpWKY5eOHYjjhtk/FtsLY
tzUpSuE5LAjss+Pd0h1IxKcSDvbesTLG0Nxot1Oaw+6KSNYm0EKsM3knDXAinhxYYFGu5ld4N1+w
FhsP5Vi7bJiw1jvzqU13EkFuUK3ku8ncfDO8DKyOkly0CHc41Dvkv/OQNoGj33kBNCXccF+tllmC
HSasnqZ37W3eCSBXcxNd3UNG/SOd1bc5S+VHYYaQ7IOvHbwsqsoUPCo8pnjYve/EK190sm4fVNPm
XwM0Ons30FrnmVvMPyaoMkEqn5r07wS6QnrLsak3ROPsu0k469zhDwu/vMEW5GDKn9tOCarTVRQL
+4RXETpCpCcbGLPtRxKNu5Sa8EUVQMoLuBb5RhGEs1EovkkLQ9E7glrqQNhe52s7kMdi3c0di1i1
1Fmqhs94bl3k2LoH1mhYHKaTFTuoE+aCPULsPRnQ5cGq8Torlshe4qCpVxTStbszkcZRd7AFItz3
vhPjTZzjYqgXTHefhK2ItgSlfH16kVJ4VSdpdxqn8mhYOU9ZOXo7FjNwW0ymcIz9MJmwBkQifPZd
TONKbiD3d9xV3mPMXpPUEj8s3aCiclYgW1Yw/+1XNxuffMbChzjuIedX9tFW4NH6vV3vSGLABDMv
duVhpBJUV/9DVKOLv4+J9Glo4qmCVClh2H/X1BCe2VoZ8JZjZptfXVi9hNiFQGyxZ1JjmlamRd1G
FhhzKlMbfOzqgX3mSRW+BRDT8rYFTPxpD6YP7vD/J+y8lhtnsi77RIiASbhbeitRXlU3iFIZeO/x
9LMyWd1fT/8T898wAEolqUgicfKcvddO9AXvtfvHTMo/mjl9qSprmFPvJM8qbVop16jmTV+aGYmD
cLkpWZ7jSdI9gRR1Ef9vClX/fwgBfNjcLPaWMInivc9g/0ML4ZlQm2fD9I/3Jb0ynRfEDeUKffX4
zW+lbzGbgwcnMf6+V/QbGNgZ4DH2aOAm3aieINwu13IqLmTXx/u2C030aKPJ9tjC9dnUpCtIdYRW
Gy9x3MUfeiH7pTq2dYK49szMoEUscxafASJQieLoegyRwq9K+eXYRr2ihVgSrLCZsfg/9ROLfJNp
ydMSzQwwspb21tQ6uyUYvkHAtjehjI/sgJxOcRrDU23WM8nG1CiUqpeGgD/bGV/17KN0ECtC6IBp
IdPfTL8GTkvL5GTXZIDhja22Kg1myprn0IaohkrKuyST7sKs4yj69xH2sHSNw+JZNehUN79NQm5I
FQzL2jAflJhkdJv2MLPCELj8C1kCPQ9iXjQitpdiY2k0bNKhIZvI/wPHgg0eDh+8lZnXgk9mrYqU
HCoJLsDE3D0WTlyq8kZIQbxcdP+HT19dZSQWBGLtdKJy9F5ztmEE8VMdaYRePk6F7Wwts/rA5Ebk
uTyLNJ4XAMXWRuztUGWhs5K/kMZ7uKHzWezCcdqpJpuZV1LehJFIR/D1L3/7fUW08yqDKaQVp0Cn
nEsx+AM8oYFfDeWDl+KV46+9QefMNjXx3+SDcumdoc3ywe99/y1hvr6OmoLgYtP1vgzU3TRWXBys
UJa3gPzc7f12kYjculoaNSUf3/jnnPzEVy5WY738YbRqH6euB/Zl+u0jraBkRQ82e7r/iamNGPje
barTetipSkMbGQIUwbs2JjkSUBODS4E4cqZ9f0CjPD/SPtr+0wKzI+Q+LOFnkFvq2aQwf1RTm54n
OcEmU+6QWZlYeQuaJy1l9gI364FNlwwi2at+zD8PqlFTmggMonYwTqa6tUywLWmIkL/8/y/y7P8p
EvSRkRgOaxk+fBcB0P8tfSI5EDJ/l0Une3YHf2076d8ulJ4V/dbLtWkbzsVwa70FCmbfkmrAoNK3
oD6QQ1ztGWhXuwVyIf0duuX3V7KJnHSd2Sn8A5IJwD6Lvjir84GLea0E59AzjZ1rVRBdUZ/uhA02
38Ag+FJnibdecnRneV+R9Q0PQT3YzleVjfGT3UJTsRJcT61Xg9onMvo4YSkEf/ZKtwrbSRlqv+36
qnWFdTGQN9MgiuJTk4XoY2Vtb7ldyUTK995SokkmhI8Rxpqt05JF7UbWT7JJ2jcH9VJhm8tJSPOd
MuRVsWgONkpUP/Bh49Xp1XMdduMkdRPh3NdEonTTj6SA6VtOwW8/G8CvaIQVErnMyFb634RNzE6E
x+CcL+BnefGicxelFh5CdBvqWxZDg/hToaGvRzxfyZwfgHh6ZArAVx9a00Izlh0c3zoCoBo+yk7/
De96+AzktVRJmoH8Z3PXmBcnTaqV209ib6RuvC2carpiDRuvVf4+s4m9sd1unjyd4LLFDjcC5Mv6
Lhxu0hYD13BNhM0WrUAHqHsPRR4XMJ2Ifh0N8U1dKdwm7bUDTooVo4WcMLRPddO9VaKfzv9++m4U
SXUgFkBWQkO8R7bt7HR/nrb2WBxjuYwpaWdR23ICIEsAQULYf7ShLbvda0KrN0UqIn4RWJnx6++t
h/nfXM0vd2yADba8wLZIsJdzS+DXTU06PyQiBWfnUe162gy6kQAXkNrDAmZuMOVljyCaqSS+Yaef
wFmlE4KIrzJw3DX+E+/kdRn0RdRjpH6oKxJnKPcjuZVO/BkiL5LpiGnx1TS4YKxY34jaHhjv+NHL
0qIBCcq3vMvuiatebVaPWZG8UvsNK7W7GkrPYqehlWxU3XFtJIkxbPRJDP0uyWBEdan7ZTXF9FYg
YJOxa/EpT4x+r8Zfdd9CmYxrG9qQuyqgzk1pXz7naa9J0pP1NbLr8c1ZPyUadD9tJtBn7rXqmDAy
hVXCBr6x9frKeNf/MvzdsrTobWV3UP48YYSI7cLhqJKk7zfnPHUgZzkLUiGG1p7LDCgS7obA3wTy
g+1/eYRSHVVydFeSARoh3PNSIB+yQle1ekhbymtZ1egfNUctHl7VQFv9MQXxOWS3LzWZZulDv9hk
eMo6FjGmRjic85I1Dg22DJOr4M62crU+otz1+4NYKuNYah5ENs7++TaNQmxlm+Vw0uDb3AY/vODR
AUg5RL9LglmmNBwBZQOVmdo+Xau7jV8W3rWWLV3HbW5jlXZIeReIRuN8U9ssYvvcg84eAuHUlH2R
QiZAGW/5vCS4xnvitoKSokG0+REdibsxiuRnxZjjtaEHiyJm3qoRoZrG9yG7NXNuzm6/xICgZ9aQ
iGi6u3sgSRo0ISy/KNdCrt8Vhp74YWApQCODs8kgcrGsp/w4JsGhQZKSo9/2rH012/a6Tcr0gkNj
vrkGTCmdscwX7tH9fQs0VFl5UH9HxkyWofmEs8SBCi93Wkot4uTEq3Qzl6SO0WsDFt99v//bJAl+
LA5G9Fa2rLzGLU91X39LK7+7tpBaCOrA3MPm5VjIPw6uAYlbid3htG2/tLI/hkCp3smR+9fT6htG
i66IC33tfjbVL1VLKkeSP6jyWD0QuZWvm6Bee4S87z2oHAc+A97KbcO929Mqw1D/q08g8WR9uTL5
LD/r4Te1zVE+TtYnQLHM6zdDx3ZItSNRfJjr0i2LPSD8MVmrCcyYlcYpaZAOTItZPeM/2DWlP6CX
C42dsmiGNFj3aEOPanNVRjJ0LHPJbLQeF0POEhL7uzF3w6upQaIQDng9j4web+h0OqjkgrZDYu/I
C2629xYBkSBwOWJja6XLgYHwAMoqA/thZjNBgYu9VQPF6H1Kag1YKpCULMnPsacjdA0AKtAAb251
MfeoJKdxX0RNt5mCuvoWRr90efvr2M+vurmYLzOGJccJ7XZX6820F0Yx7WbdpEIkR/cwy2mVXfXd
sbRFtFYiKyW8ynatiDz+yKjBqCbKMxSwlzCYdvUQdmc1AiZYvNroySCA1ZTW1RhJoBoeXTRix0BW
QJHbTmesoO+9XmBQk4MdN8aq5IhwPihdvXpw2iG43F+DuwrVQS+z8m2tILqlEudQpPUFpg8tEBdm
oUNLpjfM9KSKaxurD4tTtBEzC5SaK6sHYcHDV88ptYTbxw9o7vOzel3dOuPy8qfqWxMG8xGrIHLL
qa+PMFrFizNrzbFha8deGOQiG9lvIokORtM0f+QBZjwPzcaIgy2DX2iVuJ8HzBdbfancTQ89kI0s
5fS+TN4yVJs0lbmDGER3rQLCqXM/1d8JmNx7cej8qtzqx0x35zxF9HQB7ECWL3SHbPgkql7UUVGH
n2WuP7OuL2chjHxbWF75XYsg25mv1VITAQbpZ0VOzB6hwHDwSqc7GQODD9cZ5SdL1BfXjvydF0TU
/pZHPG/pI+UYAuOsGYYNFpGWcefab4w7++sgKKvdBZRqiSwAJ7bwinPb8If/L4J07pr/cyfqWZ7r
6TQgbd1x7f8qTduh7IepiIPj/VelpXyV4PE8dUPenUqUXzvRuslqKjKLDXWe3izH/ZWjjfwEVZvt
9IV9pzrNM/1hFF364JejDnkcaZXyEoxuUm1DCUSt9OkrFxV4YNkDr5gC7nNQ/uzvSm9jAn7YjH0X
XRy2ZaoFORjx0+QM+TWlkfW0WAQaS7KB6P38heiqNowY/WHqOarStRui5slp73WswQRnhXPRPLXW
CMTWiroTYZ32dqDjt0lRfh/gMsWbODT7i96hWKaJhFMnmsrDvflcDoOzIoi1PMAoTYFGww0q3BLR
cJaWa3WJVnpeE0K+yYbsX2GwdNIYuCUTKnaLSzzxA6lowGhstj5TiwwAqOtF5AEaOWATVffFrfjh
6eKTTZV5GKWNyijdfdXRhRkY6xrWshxNYwThS/6NRJQkG/RW2Wc0Lu/M+5znQIs+UTs3F/UQuFl7
P9LMoN0iAeITxFIr4NAk49rT3HHr0jWHy6oFCF8AtKhB6gJyY+XDfdujtyEfSgR/gsJA9lIDlO2r
PD8y+M1v1HDN1jFiblSeVV4Hd6yPrZldF60rr4E2N/2GyG/ovnVcrYtlQHncxPVwMc1P6c7A/9Jp
lHS9nmfYV1MDsil2chH1wYnJ/5M6++fBsQbi6+lzlY/eUp6T3vBXmWUAc+qEeLW1ZcGw610NoDbP
i71Yz6ahnZRjtzX3ZWd3jyPtVlJv+vRg2jIlXLpoC1AHj551mh3oJ5W5cB8akok90mw9+2mQPVlQ
Rl9E0u1NQAIfPq5TkETAqU1vQCOifML0x+pNWxnTRovZl6H4g9+ldDeU3u0W4T4XflEa+qPGpwPX
jzu8kCaBZnZsliPCiFCrQTpLY1ShKXWRsykKcUlqUdzyChuEjZjY1gIEgTJl2IPDudfbqnswi/o7
MhvzrRDL/UzVp+prmXgzsEhq/uug4Sd2EvNsQt75DH1LbHIX0gPDQuMhNphESnlU4TfewQ1ouWtN
f2cGzb6uMzwGta9K/aBhB6lOp9j6zJPefgbdcwXH6L7xtrSHrNazvUFeOaw5ex1XD8rJHNj9b6bH
6VsykiWJKYpVeBb+2h+kdgjcKAknmfXdc1yukQ7pRkZRoWZw1LxYyMqVNc/jAfHvdFMPndU0qMYi
IgYlwqKfYIrftRpJRPSwGrOqB1cOXHMvb1lHGBmvsZAGH6FlWITWorkRJB5fHZohd9NUXZ6yiZum
8k2R+BFsdBtNn4UKYZtXMg+DpsAjTc+3uU9uIUqeLwMfbiG3nm3RvtJ29j4C9qBzKXd8bpOfusEp
YZOQ3+O17FPUWqc7c3u731wRQ2JqHjeG3X1jsGjVXwja3Cyc9tky1deyKybCEzny5XOlF7jEeyBl
0FH/7ENG5dd/vlkbknTvG//x/f98g+2U2CtyrTtO/UbLXdq/lV8/dnnqPrW+916mTf2tQashe+ju
gUH/AEzV9U+WbzONbfKfItHMle952i207OHUAVXedlGtXUyoNKuJ7eAaisH8EIxZAP6wm9eKl5PF
xcFcAODDlmsOZdd+hqkd/J7R5/f4V37C1PFWecB0hO76sFeLTzxVv1AA5JRDKzdYut+m/oVZK/0V
RMSiZFbU0jknIK2egidRt8m3vP3IlnH+bmHcBYxeZgfgzyd7qEDwGlI7oONuy3VkAur1JxeuI0ct
mw6VMH+6zWAd/7lB1YmxCXSmBMmk6Y9mWibHpm7bA6E0xs2P+X91fcG9ySIoT6EmkyZ7ojUwH4nf
wflf2/18YbPCNL62kXARNjVhagTzhfbUAfjeWGQ7AxpMJmEzyS6rB5qQpB3RFrD1gQe31q5p1xrO
Hg69S5qj+gFkwCC5m/PWPOam85GZ6fb+hnrz6JHLR8sg04az3/V0NE0NrUABJ1siQqtTRDd5c5/s
Zh7joVGYF0YDWMpAbmW9lbwUwn8OSUfcxEahP6mjIl/0p5m6Tct6E4/KAs60QZmJYBHEyv08z4tk
69pVc//pf6bSHj+DBn+znQ15s4p8+r4BYUL0iof5+zD4FwgxxvU+cCds42S5xq8wGwE3+/X8wmen
+e3bCCmTOWse7rerMURZUY5xeYRN728i2Q1hyChvHuIv62TJNdzEC8k2lqa/dGSb7SYPEBKWVToX
RtZuqYm/e3UWM42GDeKI8pmwq+k5W6xzHDnjG9BY0e5G5EmskURoSEyUy3t5SazcB5xSAw+arU3D
xvSvUq7A2Xisxuar0UV0EWFbXAJhQelfhP8aZoD1ggLUvjmgZFrofG9cK0tPakxeI79cKkJHNJFX
r2OWf8Rm1n1pY/mhJTrufouyVvuT8mklkRGFsIN7Yd/5xdvSIGqt69lfiSrNjyj9igdDj4cNPdf4
E6rFdsb1/BouGjPHOJKt2PiT4FRtt0zutLPkqbG4x17rAZkvObA0SGpq5AGYd1/ZiEMjX2jbuTT7
U4TV4wmr8h8bCoynjEOiKh77CkmHNSHbTEyvp6PVTIe6YhbP9DA83+kzmUWKYeuJrZ8IfWW5TUpk
jFFYjFHBQuU6uvFJJ0Knc7rqJYExKCqwZI4enDrTfFSbiabGzrJ4GGgWCVcVmlumW9+h44zecePO
jvGGJHsCSEw0XBWRFSkctp9q7i3mAl2nPQx0zY3tEvp/yOd2b7A7ywPAURpgwu8fvYyBEeEXtFHc
wT2F1sJaZADobGazfJ94lZGaklgNmXNvTQ27prYbbp5hjQf2qwEb4N59dKbJX4tGBOu4NHNqILT2
Zql/Eu/SSZJXv2u6UjuEBiZNS+/nfVnlAQZC2RWVp4nPgEHtEukiNfFC2gwGEJjWpvXRCKnczoV2
7cVCQHlFW6a0furz7D1ViRlfCwfvQyrXPgzVN6de9HNlpQ3T3aGvT/frh5alsw/oSb7FcbyjG199
o/s877UmWHZWUOk3N0H+oTBts54wM/Vi43Cfb05IktvDkAXls3qiTEvn4MaTt9IWx79qhHdtEomG
Yz0qbp4GwbToOnJgCmAMdR7okjvXnJBWY3+WBs4mravneNDvZxrNtvsf6aCKVfW8o+s0YuxagwEE
PYakCnRaM5vkphTr2ej6R4wx2cktESfbnuld5pL/nkdm7gZfQfaDVXgVDzLBJ560x6rBL+XXATFy
je5tjXos0K3w0V486oEcKzxNceeqjogr+3uUGFhwmwIxYEXOclZp8wP/GopQln8LB0s7h5N1YDIR
rBPGky8T7Bcmy4v/op4LJ4ClAKoo+XSkLusB7ky5DnuSXcKxRG45lgO092T+TOKMo3aqNk7C8JYJ
soWT7rvWYI1YRFXCG9Lzt9aPHtvBW344TNjWwiedIRqmmlu99LfFeQPhoo8Br4eB9l7RT56IjWQm
XLfPfaHD0+Jph9jMC4ZqczV0cbszW9x2cxpC/O6t7DbXc3pmekP46uiN36wo2Vrynv9f3yEs/mOF
t4r0If8uQfL1HBtf3QAaNooN96oesCvaKKL5gmPbOM/8HDcrnODGoa3T99X4xBa9W5EHdhlULSsI
C0dttLTU7GlwhVp+Vr0+dLBoh1FskbbBpRfbkbNXnzL1eeO/UZIY0B5GjI+HmPiII/E9FQJT2IsB
XqXPrG0eIdb+mCYxvRha3PNzKuOVyLF5ayxLcW1ZBE99RhdmDN4JxFI2qKGDvlMbHjfs4Ipo45rN
WvrK4JVVk5FT7EO4M3P3HPkjISgWbaXaz7QrTdF1TYIMk2gfXOu9FrW0Zdrp9hSRuENj6U6u1Mb3
HCb0beCtRkTimNu4z7tt2NjWrWjbbhvLo1A+p47Uc6RLj49I0DdzLuMZpWhXyXeBs6ZH9ZwqbKJ6
5J0zAxnnAhFVI5H35g91SBMa4TTdJP2tj5vP1AAgCvj8BmyMxAi7M8/KN9tp4zpJ2Q3FgAw3rWUn
OGa9ZykxeKeuLnZIm/UT/jjj0Wa8t2Z1cn8WZOWRtJATOnNU2MwuXzpJSyfFQlKOwuQjImfpzTW4
XdBhvuvgUmMJDgHwUQg4ursDtACGxqdpeDEeiYiAmRdCqgjkg5uQgrxKOprHUULEgpvGzH+qgPYi
eWn0QR7uiMdkYcXRjQx1LiYnZ+yNb/R2nsl7cp7DMXcYY7KgV0NooA7i2hzcvsGoCv4hSOn8a42l
vV/VY2MY5c3K0IzqafjRjr1A5ozFtkJruB99kR+8DLM6m84/RqDt2qa0/ywcZPIZ+aXUg2/V+ct4
SWKK+8ihQKiD0bjViAz4KHnRV16Ql6S9WEB5n5yg9557fz6nDnHqZZNlxDks9iYptPhz6RcSRFwv
RL0/MiMgCW7VRGW7WvqifMVnW+zAG5MlKoPjTfBXW127zVUcXzzC6p+acHxbpvCFTRd+jKYury01
51Ud/fPQ9F5xzAZxFXF+vJdudDfzdwQgjy6D/9+tCHYyMO0HDd0WfBL55UG6Ncs8BjOdl1fwY+5G
Fwag2LI6GWjED7o2TauYuXMEjD86VBMdBcLete8EHK/Lykh+DdIvi3W0eE4EUguXQm/PFHJ40Co2
TUXgfWpEht7V17bjOGczWmAyMX74x0VvdfhYF9Ad+4BP4IOmR7tFWSCRFVxm+UAkIqtmUGOraXuZ
BR085qhzzoE30XSRmoMo84jxIIXzYRyp2Khs5MRGOE8dOyMR22jj5M6IKEL3QCViv8RkB4Dj2xMC
174bgS2OSdfTgpI1bj3C1Pv380aS/R4z55UeIp6VRUnITej9WVJdsYL/Lia72ud5IPa96RLOsoR3
Gr4X64Sq+vUH7S3yYI30o8jz6mhQe2zzSYcQSxsF9i2ABV/NyTpr+I0Fjxggl3G+Jt7jwbduWjH/
fZiqnzQO+sfGLMX96XC06xUIO1RzfdcfVZO/JQQPnV5Qbu+C7I6Y2XKan5WuMrED6/5Fxrz9Jgz9
kZ5uybAy1AcojRMqNWXDqtzEuAbOoZMKM25B6XXKR8AenLmZFhyraHlXUyeFA8KjH12Jy7sPxaSY
SD3t6PlPIy1DRpAmTK5c4i8LMA/72ljw+FlE72qMSdqAtPDOTuptjz784sQDQ8MZRyc0+zNhNsEZ
R1pwP1KnVhiVZ2OGvP0SSsraXCCmcEXmP1OIWfu0Rm5z35tTMZlbm0bkWtPb4HvjaHtzjILfsV8/
gBIc9kFGnaZ0JqGLo4Td27JTgA3K9Ucn87TDpBnlwZ4MxlF5Pz6ODiy8upyDp0j39+j7/Uf1AEoW
/rRr9czp+7/PYXPtzvead5m1X1FUv6O8tlhMPWYUHRtmdYqLnQDXaKbZH2mXSao8srbHV6SoEuxS
+a2hAUUj97+mwrofDP86kF+KbPYhZFx+/39/X0SY2jeja7DUJg+0fpxfS2M/AYnuP0TdN+S3pu1F
y8BetH2AttnJi0+jzx7GiItKIP6BWadNGyZ05SnXxfCZZYdMXnWGn3qHPIcSojkb5OflR5IP1aZr
ne7Y9VUFrzH/Vmk+TvVBhzneuNV+FO9mnlof8RjbF+WLVqcJZd0q7HVKax9XchoOZ8d4yeXJX/SP
n+3HIoR/G/LhfMZ2PGGUI1/CJFpbMubUQ29W4SnoCGmq5XQN2qh3LiDCQVlwKbfCacbZPtV34Ewl
DoOHMku03k1JF/GPQpo1wxuF17wZ2PGd8aKF+LpJ+2n7UTwzcsX80EBwdFG61OHUnNMpb5+mamQj
TCLMyk0H65uPwVjpUacBop7XF8XF7+vy2EnFYsv0k24YxVmHwS6KgVXPdakRqxG+xpOd/2xc748F
7XyH97DYGHqQIasnz7EbCETp7VIH7hYRwsjoBbW8nz9j7Cqp7B7pTvjb/zqKyPy5P5eoI1qem8pY
2gMX21l9/sTQasChSdFUp0aY4NQqvju1X/3gV+wj2e0BEfsYO6nLvc05FH1mEUNrh4ckHXmXG8aF
lJ3+demM8oM0ohVD7PC16F9KKZ6wGb5elymzETShmQi9ZwB5hEFV4zWZ2VciBMA8pUCns5dpSDvE
KXAm7YSfHR2mCPd6F8GwlGdW2c2bvPAT4t6a8lj6wKfv495/zhO7LTGMkcdoLC/dENc39R5Fhl7t
71vbdkJWFwyn0LHH3/Kgje1JHeCZDS410sI7mqTJC+5Z/4aULItPO6AKL+p59CNHZgntVd3LUuKs
CL60vI2yXeRznMHk1kktAnWM9KbtfwdtumJFan/mUBfXsV65TwM+jb1A8nW0KvRlY9Fa6znVw/04
GPous8SfRdet7+3k/hmr/O9BXFh8EptbuCACjkrmOqr56xS/R7sL3gfiNS9dSEKJeppsHmvVFFix
vAy5ihTm3HnZ6tCbHkNf31VBTRlKgipIaj29iLpjxQaQMmzg8YdkBLVs64MByaLc9Wb/Pg2g/T/N
fbBVbT979pZzsejbO84s7y1EGP2CVIEcRTUvxkXUvqgzKa5OCx+6ggiz6WkczOIlqHyS6goDd29l
kQlHd38rYpTaiwjOvnxQR50Y+NQkxjweM9Vl8/zhD4LDp8XzYiTMOdenuU+tcKPg9bHD6FGkcXhz
CwRihmsw+UVEux4HiPGdaxGmopxaWgw/ubED41jN2ryeTd+7gohbUG5F9Eal0tjMu/OQV9QlIXN7
eV/SYO5tSjq6axO8+/0PVF/wyye7DijUJDhAKdzGimhlJySxI3JQGe4Ty2EMGM397ybRS5KthgdX
N929SIVx/udhsTurXtWVpFUP2KyVf5Dt1l8noTo1TJEcAj97aKAXIqEssH+Y4183WCiPzK5/Kyp2
nveXjGyfYRUTx7ulB6+vFERO4eR8i5imWAkQssZ6Kcj3IAe3dfiop81rYfUvPTb+H2y6ZDKRYZHo
6rcPGkFr0EnR8XZDLR5aO/1ytD55XgCoXcrFwXSLb3fP7G4kNYM7pKiSsycq7zzLM2X16azQPeWR
g4MAzees5re1Sbx7VybO2XYFDMiky1c0uf12V33ePzhGRhCz6kYmYOe2Tc1I/x97UGsYTMtA2W7V
MKKhx9BpjTh2Uzqce7Mbzq18UEfquQmL7LmNPXrPYP7JAH3sm0Cc1MxikpOKxY9G3Chme1CDC15B
qkVh1ut+4cWkqulBTXDvMbyqu3LD2asaXU+HCusXQZz/lOzqSNXyvuun53xqz2bgHInua6/3m4xp
J3sEvvhUi596FfxaEs9lRTM+7stYt3TOl4VKKFws/2c/Ot3K6mMLhRTgyi5dsgPy06O/BOxgegej
vF5s50g0r4HjZAdyQfx9CFPu1W6sT3WlMPL9IdoZXUCQ6Ze+ltWUplvrWNkqGz0hb4uEoSiGVp4Y
otj6QfDiM++B5FH1+8kPjEOc0QU2fNKPArNPv7N52M0wT9XP7/IQoZldT7dKp1tHtqu11YgE+Ca/
Q5+XX4WbZs+8TD6h63N/MqO4fbPm6WSh9oPl15I1SP2GXwVCGTmf40tVhsYhF3rx6XBXVSQerGXF
jov/2OujsZvZZT9bbozgKbHHx79NbcbUKzBeB/VXRWlu0EDtZnJ/anjCsjlOmMRWK/3qGNvZJkka
cJURYNUQNmnNdOLk1LTJE2bJqD3Sqda+lnr8PbRZ9D7HPqFZDXq7fpHytKyLj2pvnkwmITWzPq+z
bCaFJolZh0RqNBuh6/W+rlHmhDJRxeyR4Nd5Xe2sESmeSpjSNeIVGdaxcQU6A2ZwM9FuU7QUacF/
8bh2115ov0PdmMDetNUrt9YfreZ3T1mvf9rSWNQSLqFFgzS8kJyVVvQ/qtz/UZaW8yuJu32PVvdj
RJc5QNF4Qac3HVFgWKvFz5yDRYl7r9BbWabbA3QsMwiOAAUiAiKbcT/MQUZyNzrKuu4EEsDxSf1a
JZQCe8+FYejpvhZj8xr3Dlhv87F34VpDQYcHKt3hVQk6VQuzhyxbSL2wSfRSbnJgzOlVnc6gMs59
HTdr7hDh1g70+rRgXVovUn4SmWWy70LL3AA/CtZKWe1kl79FeJQ2V9so/cda+N5jEZf13oICgaBo
xG5oZVC+9AD7iUr9qmuix1ysW0y9rR3QEfuFW237ZDU0JiXdwE+S8HT/yZMAQl6G/vck9swf8qDt
u/uBPtrJJ4HteEbKnSl15kuf58/yzCYvFrV2utLJK7oF3LpXbd2GByUMU+Wseq7ph2qXDPlWvdFj
VwY3cIFrDx3S/r5HoCXuPpTDq7Ng6zDkeqo2IYHRNod0QgAzWYHxmI2k2P4Wfs3bpYh+pTY029wh
7NkxiqdwCctjLO3CjFbcaydNwurIKAkPSDzPWHd102LINKzDHV5h97vat1nkDRiE+PKNDbCj9Fk9
B3a7IzG6N48h5K4bfZfn3BqcdR3otBOARWLMEelaz+xpi2enfxz9CLuTFw/3o0YepYHghtkN4n1q
poecifUbS1t/QLia7JMC2PT99ccn94MYeBlaXX04duVeoS4TNy2tXjlhfXs6LTWYUkROwazB+rIL
D6cMMmagujeslOKmjpJFe44KyAjqzFpEeXCn3Ky/dHz7O4cZBXvSZzXkT0R1bkl83uqahldfAkU0
0ktvdtlp18ZA8eIY8EGoOf11RgGCdMhun7uM8OlS2NIGTdVQF+PPAlSvpAjYoBRYauusnzbFGKB5
yrh58O/7c5gQbBIwS0KvmUpfbIVq4eP+HoAXE/t/ug6s1O5mnrty7euvyQLfIYlgyNzZd1FFmJPW
MC2SzcgkJdc6ypKC9HWOyrwvbpPXHZIxWVZKkMBYA35ZJTIpQ4V4Am3buKo1J2Nm0fmxcdFnqOGy
LaB6A50bo1GwjSPQgWXf9hnllPzMCCHsk5FoP12pFvc0GIB284vyXltV4NwhT6bkZ0gznWUwHPKc
wT3Qs8ReZVvBX5YLrRSGK8WyN/XcI3psgYJW9nD6XPzz7L3K7tWayQWWy0hjIiVWw6Y75r8RVrOy
GJag7GXvGeRWtfNIaqQbPVkfsHaKVWHQXVa8CSKx7XUgxcyhw4MlvPHw9zI3+DEwcesrKWTuupBd
wNRxtr4XI9+B7LxnS3po2pigKKoVd9MWGunXcf3hp6NOqFU0bdUkuBUJl38s6FMoHbFsmbSuEV5I
ZqBPStXcZCD07s0mPwLL0UT2UWkECfhqjhPUG3DPnzXNvluVavi72uCh1NvhysobsneRuhYuLaRv
QXZVAhenswL8nNxow6SY9yhY87WSqpo2syLUTAb9YsLuSmgDj+oIj/58lIauVeET/SwG802fU/Mq
jVcMS+PL/fVq61eaTsMB9bX1NAfo8Jna2b+2Xtv9ub9uevltkSZrkQ9sB/SRNgYtGdI9/g9h57Ec
OZJF2X+ZPcygxWI2oTVlkkVuYCmhpcOhvn4OPKoru6vHqhcdFiK7kskA3J+/d++5w9a1A1KAlskT
p5HiMHo9VenyEmfU7j5C1yULWO0mG/XVOhS5a0Oa4jJW5FTdZY7DPPlotZeAPxFoawL1fmWNXl8B
d7WArxK6lZKoPlad92BERpy1qdxkRZKsWLm9E7/TjkSLZnxAHr2NARze7hNDt8RGxIHoEkexwby9
MS5Vr43ntP6Whs5zGVo9wBlOv1pUyQ+aHEvPk+6VVFrYzmmC0z2TLCSV4IRmZF+XAhBgwX15Hy8B
BlynoqkOmF7ERT2L6klc4uW9eXkviqZ/fZoF4fo+cYE5Et//TUEGLqZPGZVOxI7alV0fJJrc28DI
cpvXjcc+RUhpKDT3I7fGV7sc9V9m8NrVufaSs8CvO43hqTTzd6uIWH/UPRBH48VQF5G0KxBPmcu5
IfStm69P4T4mLGNld6V9c+D6XehZriU8LUhB5Hdv7+LlUwlI75JMVnup/3pGMrV+lCH62vpZxZHN
sTu+RsazWPRPYuzUC/WJ3w/myp2r5qCVZbG3LV5aeS0eYMeIh5gYHaSKy1DZsYfsyc21koDuZtza
jS7fml7Lto4RW3sYL/1bQhjTOvaA3apPu2AsV3U0i+tclvIttTFn57FPBnrrICUMzLXDxH+dkkZ7
1XIs7F2Y/dKjxHm7yz+JGNgZnclZr+/nrT4UAWwF+Vrmk3vR2ct3dr7zkU8jXAY+pvdEs3GGGpok
YEjYBQeDEut5MGnTel3zoF6JQR8OVQR/eyy+/RaSaCGDi6SNv+VLk6muMxQoulnTsUzeBfjc9ygL
iO4xnOTWhjVsgXwY0FOFkOl68Zyh1MUZZ/nfIO+t23EIf8ZZsB9NpAuL9K8wMqZdc9FcSIolfCqy
f1Shgxk9avu1XPqQKPzntWY11rZOAdjadfHjd/ogEvSvd/1KMlVo8urKN3Za3iebyKX80+Z/Bbr4
C+9/aoCfuGOYnvo2MR9Nx9jRhmIg5xfzA3HiuIUa9wv1wnRS+Xo1Vr62D29qvUyKhryYUGI1L0Jy
YAt+t0parNJKckFTG+7qWmYQY6tx1DbBwCEhWpJnQplNJ4+x4QrYMSpOsZk0+P5u2M9r38TDk7UZ
uujGQP5jF3DypctyYeK8vF/w9wvb2Gb6bBCI52Ku5kSEiSkrYLeW3XjtPLSriZkmeMVnsDCIm36g
kFj5ZRRdBq3xNh7Z4ps+KxjQLPuNyLTHJul6Ao0GuMpdXC3bRQ2uO+o2ClbXTN5DUbTZq3o/X94v
NBJkysjwtnmQzFT+fXzEUGe/WnX1IoYxAe0cYX22vXOHollNQpOwYoZaGfe5aFGC21KH6vshqOLG
uYDvkCRalG9+Bf3o9wPM9X9/qT6YKkICnQKdZBlCNFfWdNGDtUdJPAFDa//sursD1uY+Ten1IRs8
TGWQrBPUkeyMFY1Qk0t6WeHvy/zorPsBsahaXNUyO7x4ztyzFeIEt2wR73o9pJGx3PuLdPJAp6lc
xSYE0zwNxZJ1Yn0BBokV3DX76z3l8K+X6lN0qn9+ak4lSel9zHzX6OhyJNG7DOvi1tYgJggqi94h
Q2THviaXU33a5yV5PMP5rqbGfmEcukYqsW1kY92d+FECUEhRRwjJkptGGNSv2UIwI1PwwjSwkRAs
FfnvNofDZrGyhDkc/MZ1djSBAJ/hOHqSxnIop72mXoG4OphLk0y9op13CBhcGKm8KDckQvL42LQF
HmNCks9m0OcbtcnZDv3VSBtf1PuM2rDCV7p3NiGL08MqmydO/w+WndTviRin0xBP+tpZXqaCIX/q
iY3duWidSog6q2GJipr4gWcr7G7cQcw2Iik3vRFG+zwIVoDZ428ofQX6JVaSpqnaR982gDzltrby
W611u+0AYJJVgWoqszJi2RpJQjbCnGFDCoh9qcuXGN/mcfQiZxU1wPaLSZYYKCxc7Bm033oKL6xv
8YuxBBnZVvls20F88lGIn9Qzcu3x6U0PiKMZNC9iGjIcSJtgBbwZkIAfurojKoV/2KvtNmeV4Tx2
/oeo8hRgaOGjooo2EdfnuY6Lbi1Tr71YRuHiePSr96QZfXLWKdrUlEOr+mIdFT1TTJPcjDJNxN6P
YRBnyA1WBqPplTqrIT3umaI1jLhtdhbVqpR+0h053YZ8ITVGkiXeS71UD2Hgrry3jN6441wB7P95
lziDyHcQzYiNl+7XqtZ0avbaPgUVG4vWjdbqvjOFmZ/fsLI15wxTIHcmysWC4pik4KuedCfXsb8r
9KYl+mTVJqLe2On4h8pd5aD/1dHo0d0v9T9LmJaGYbica5T03/aa8gAItF9l0vn+z67a/49zIbAB
tOsm2SUOR6C/pTyhsNLo29FbEeULrpZq/3tEnED0xrecPqrWug1aeEdsX7wO9ZYmDAdaNTdQE4S/
zRKsoJx3dyRkG/vUlnbIeG0QMT636le92K/vlJXl/bvubEwvLcObUw38wtvMc3QWI4VcTzP+NmRU
1UX2WrVcXVCKxlNs4cJjhupva4/FWRZ9/wo+aDo5acC5cPm065pHbXROM375a2PO44lj1l6dMHyc
J4xdFfupTFptM6I6XKs9gLzLBK2DXDNhADAasLi3ZkKFCw4FQ2O384QPGXEcuYsQ+97ukMMmnNHh
h5SMjVO5K5qT4sltjfbJi/ph/8/fmK3/3WwS6LxnGzigdZd0gr8T9fW2IgLCtQjMpUeyR2+IOSJM
7XMYVPM1GRqDVih8hzTqE3BiOmK8OTCOylHmF3To2qmsiHI7NcJ4apbGkd0n+S2r5Tf1qi/t7Kb5
w7cyDV9ROFYfQl/QEazVPMmadvpeSe9dpEP9GKHaOJOpTUFW4rtCIJ5gS0e/mps+zBh0F3MzftXI
+d4kXaSfmiWbsx3pb2vmDgGUvxv7bDwm0BG2Xp8+T2HtXXRruGO2hOFxVBUCcA0BoA9TQRSugz5G
+KZzVKK3roNwCMGkwQtseQt1jAbHHC6CAXiS6VC+pr2WrE3gKUfbTMtXI3My3PVW99RrbrRt+7qn
WkW1nGGHuDrgn1YIrsSt6Hz91ahmCt2vIdEGz8pjqqc4bIbJeF5URwxO0f0oXxZ723cCHeoX9NI6
SkivfUFyb+7aVibn2g/SAwkLxqUnCvpUGuYLGTrlIwRC6zpDbV5oYtdQ6Y/tstJ2KPfILl22tdZL
g7Mdx2gWAS2VwxheUtNtL0xVlkap0E6mTQB8YjjFo1J3FSPpEJk9ZvSU4mSNUGQ5sMTVlfqBZWyB
EBdOFqxmnDeEQUUtk9DM3Elt1p7KLsDkro9HEzHxNuk9GIpmwXBF9pKBi2uF58ENMw63/BY04vWu
pTno+/szfREOliZ69QAP5yFognZf2EG5GrpsuraF/xmUor3qcy7GlYsO9np/HXTlmYCIjXpLPZj3
P4KzGcb/RU0x22Tcj00/ntJi+rUMtM7eXOlP7pgd1NdSVtLZVVBgVtEwYE2PLfOl0jmljL7z7d7p
gbjOEZrEV12OfQyAiEaPtLWfYZ2+xX5jf8wZZP8si+Kjy/DiOhvdm4fE94dWo5ySqIdXZrWq4Scl
KzHE29x0+5+hyabvTw3iHoExIEj791bTmjV+NwJUGv9zytLk7KQiYd7CMzPBgJaE3mFe9DWKM67Y
437lRZghFpNaUwf93szdDydx50OsYrRj6cB7VwM0XP71qrebaE10ZLFwHRYHruEAA52hn/Usjgf8
ZPDkFtmlemn3br/pCde7JY79oVzelST3dbCm4KjrxbC1EdFux2rQrwkxkqpjph7MMjS2tZ4EjL+L
L4qgMXWkm4/5N2+mLrLSM2ft+KWeOgRvgRxWkN5ZKk2hf3q5a23mUHfOukc7uS6LD8fSO6Yb9Lin
trM3Ri8P0rHwf2rJdzUyFR4tV8DJN11rqkcRZeuJmBXWGKcAmRBR6NZon3qv+RK6Ybtz0tk/SS9t
DjRyDG5UJjIMuq6jXtT7cTBn5FZpAFgqEpgscSAVQh4r0IkvQ0vJZQZtLI8+yejIYlOUtu2r4qUY
7kMfI9b9bcIstPijTQD+DFn/SAGC6rjrEPsvzyJJnIHUOu8Wu92z7VrDg8KEh37/PFR6j80JOX2B
tW5PLz44xfkI2c/O/C1/c/xae+bM94m47d5X1LKxvQi64WU95d+SlhWP9rLz0FeoJow5ezbA667D
ieATVXJ3A7e/ejkMKRnA6mweTXO9Usc/OgYLpmVmmkCnbR0JnEwDLceDPdb5xZfDsSS4BZEe7Hu4
1PPlpjD4ZEVG67uWx4zyeaOmC25F8WJ0U3NV15bHqH0l7RyJX1FusdCy/8TRz3yBUelCaFCzFtOm
NonlV5mbCFkIEom4aMl2CG4ZQWjKWFHj3tuPDrBOMTvO2RfDp+2vRVtWP0DYRutilCh/88I+pKw9
9/rI6ob8g6IkhkGJQoOvBevYMmpRD6gG6csQ/Yc+axhWssr1hy7tsgdGfJg91NRqQhxr9QCql5Wz
Zi53iqLmI9IxEJOp/k1BX9RZXFX9RO/ShLZMsUvDOto4URns04LRq2Yn+NU0Wg1EiWT/A3hi//c+
73tkT5M6vwSjGeYS0PlveCNZm0Tq4G8/jeX4Pim7E7oke1PmxS4HUUJuU+S+4E7TnvK6X+nLeAQb
hPMyNPrXxHsy09Hb6dmog2YN7VvRp2PI8TxMz4oPrsBo6pnfpAyk7TbZK6GVyJLyo0G1pFRbrpMe
hCSelmbJ64xOBeQE5Q390eCUBeOnehXLz4AwtJZ0s/LgcWfdo4oNMugWNc0/V0Dgnf6GtgqAOgWB
6fPPd3Un+LvddhmRFlTU1kkjbGY7kIOIwuKLJ+p018seYZ3h/sqddLrPhJFR30wryMFzWuXnZIhj
miD8UsI9evPpUxUzjZqeHe/ZM2KIZZ0kFENMxrYvAbUYtN/BRf7yBCrhNYmD6Pbctjk7ViC2rSnC
PwIbIItxyMu4Am0igZpVZXOixfFWCr/aqqrKt7ICgY4/4+lt01UUm+O5h7GlLOa43xtEum53nRv8
vrSQvo88wfcaqCdRtpd1jJws64iRcEwQdzKN1uwOtJKyAUNekEmuTttH6j8M4pymdoiwyB0peHNS
80yD8OgRgY6Fm+5MWp31roHG5ALyX/llwoTR4ZzTK+MkaMj+tY+bW6e7SyyRrz0IP2/2AKEfXAWs
ts1doVXcVFEq4RvjojLTuXwQBob+ZZI6WuC0IPg4azVrMwW2pAF54VmtjFNYwsSyZIeoPcBXV5lx
waALOnDcmd5LZRMHEp1aw273o9Ej1PcLyjBiwOqPOfRINiQxY1fpQXhTz6IsZ2zt4VMuLHqIaCu7
o6tl/mPX+DfXKdL31PEuSuHVACmrJuMLXozsc4ysdMWWS7q2U3d7C8a2csJ50QUMnAFMKhkhzmr6
KYskzJBsbh9JZ4KzrQnxblriRzfbPdsy5k2Uq63n+umKJ0Gr1S+0GQPOE3ufTvB7lThy+eSvP0Le
JiVILWPEmcsXqCZYw1xb/Dx8tfedAFFbNzTFd9INvrYiaF+92CH/N09fkm7wVkYy4RMP++xxJgR1
JSdkAX4VIFZvWv0w5rQC1JihSGR88OCkre8JRWGmr8xocKFN02wtbOnuUqVTgbU/42/e3Fv7TtT0
29wP78kARhs4F9+gy+a1f8a/LIhHcm0JvgijnxOqqNbrrXezD9Ha4g/bINi03guNoOBkQTawmux+
6wX7RCOrG5T7UekFK0odPGllACeBbkMfEguPJ8G+B4MW1dJerOuDGo/rybAVKdA/ZQqY8+kUGJrz
7Oh59Kzp7U0ahGW18EjgbtGx9ox6XOOkeW1iTzuPi+Av0X3vcyRhM+iPfZnKZ7UOlAis1147uyvH
Ln5wIK5orSyxw/fOPDl08WoYQfc5LG730PXQHIqHNK/OkF/s3WR73p0RHYSVPKQWUCinigGIhVNz
gK3VXGKSQrYeKTqoca0b5jwUH43b7hgR0cW3CLM5DBAh1pO+InmXCTX0lLLQih2n6WnbxvAcGyyP
lFnVeLlH7Oqol54hbRiHUQI15I7/4SSZ/d7HZg+XrJ+u6vcU/+QMw3F2jB1+G5gghs4zIdbASwho
rF3cYfzMHRCLRCFMO0RKARhO91dies5RkJuwTXHbbhp6iodC97tzTL99HWOHXqeTaxLVxqZPeUL8
XoCEsy6rn2q0oLlYhJZXtRlph4Gch32SoEb2cu9HLLNXG1rtm+uYD4MW4byKDfP+tRoAbDAyGu4V
l2f0KrgeILjGK80ozJ1yJgeLPVk94Dt+F41lXzJALKvOTssrUpJhY0a2d6Ao7rdzr0V3D0k/iW+N
MO2HWlg/CtoBd89+HaJr01p+x7Hjf8f+GB44JGT/Y9dy/isSjrhCHcK1p+ueY1r+33MLkZPVYm7r
+RQl6Y9JxvQ39Xleq4BSq4116GLWH6FvhFuFiKXvi/DUh/YxEmh38ZQLmSNEfFJk4bGayY/KjWsW
GNnXpSVpLWkaNMJBKtkP932Qttu8wRwRI8oAjf77AS/uG1bJw12XFwT5uFN0ZIWeJ32x2rrWVGwN
H+u8A8b/ujAsXglDOvcTwY4ACvgm8PNty37cmdMcACCOxdlPe+dthr+pj0nzEbaouNMKrDPLcr8y
BjnvXZHQpZcJU2yrjFm6ExOmDUKuQo7dnTrRFz3okaJFREU01sOiFK0MTW50BlnPv59FeQBOx2uQ
YcL4V3q8O/hfvS5d7rdFc7jEhfyVGt4AyTnEs80sZnlP+W4km8/jlJjPtdNoJ/ARwZaxkwdiANWA
P5jJZzSAzBT1LZ25ulTfIaKfuIXGRqpIkxcvDdEYy38v8+2vpa8HR/U3hpXN3MW331RZGg3RqY8C
Mr2DPNmQCzwfWBqC3eIRPIImdxj9scdNLuS9OSrjbSlb/xyydt/UB5mRM50JF+dCZTJMUm9WS6av
AhckmdbuI00Y2zJywhvYE9TBNnwRx2J1XZrcowFzFZkBavylwa3zFWzi5WUs3BskO3KeBJimNjOw
J+ilc2zmpn6qRPao+GTRWOoby7sqqbyqWuidMKxCtgv3ULPx70IKVB8gRU5DguCUr8PV4H+U2Scc
Hn0fWXW+Vwgd3mZ8TNXfg+XqscgeQJrAFC8mrtVW679jGOvpBKNn7B/u8pXEJwoTFbqFCuSo+NNF
pKFbAA+5BXyOWMOZ3t1BL48KgacehEOKoBIpRUlfHdUG03gTzSfT4IpKn/VS6y/quIsiU5wrz/3e
xFIAcM9QwQIIW+fpGGzzvgn3Nm2qPzhtXBKT02hptM45tIP61C18BQ5EwcoqtGEvY318nBbVYlJX
Yt90WzUiEBOSOj1wxk2LaE45AgC8VavIcu0XXcLmsiOtfOdc2u6FUzFQR2lIewWumLbRenpvnT1U
e002pLWgHrs4tYmsn1MRGLZvdRlmVzuVw+m+gzNqmLd9PxDzOsXmUW2+mu7I4728iIefqiZKbGvt
5VP+6QQ4ljumSelIUGllJnS3NeuNWal38kGovTqFdvnTqDMZREIABlBZOncbas3SfAd6qiJPFX7o
QRhZmGZ5aEAOJ2mBa9kf2L/IjhMEdy5sD8OsBsrHZbsVnY5RfijanUIXj33vbCw7hH+yLF1R77H3
BhjildStJs8mcOgaqsPonBbuzltesgAfiFMKrvhr4nOI5f0+2yuJA9fouG8rk44bFXZNseXXH9Wk
1yv8LD8rOU5L5c37JolcXl/Qu5S2u9XCyVoFY37oxhZfKxLtrZKETKIld6rzw2NyUr6CkGbfhq2L
Nii10iaPNP3H3GXm/i4e6JOYPW6cz+qXKPzySyKmbiMmvbtTn1XDwSw7c52RB7KigfGp/iLFdYuq
budqSf1UNNnrMHvV3epdZsmr1swfWJvETv1pVaKVdYwUf7F9RwS6/la7GPFDSELMBeUsR/YFpkXZ
Wj7L+GT6Qv9Ab+Qj8KrpA+Ls2rZwUzaYJCbSWyz5oArNu35y5Es/qmWHAXOHpiarT3leh3vUh+36
rsFKQCYysIA4eP9JXBsoAGmdYo+kvmCKNFWk8KF/cdveIETNS9fCk0/w7SHkL9aSqTOC62A0DPPT
VxmUyVXdvWapWzAp0rVa8dQPQXh5ig0qONDsTp9IxRw2/hzpuwyZ/Dn3SolsQuq7vq1RvcQhl1Xe
D4BZhmrbiWC44Gu2LyW77LYeCTxWUWdRZr5WQgbfqsl9rTJkG6WD8nAmLeFY+TomBuZqpkWHgjNE
dsyNPr7kKfJJNWw2xhk96MCaIYzx659yqJwLB2HG7wcZpktwfXMrZr8+llP6xaTK+zbSnLRMCPKM
0OqVwMe1CYw22otl0/TV/tlzyNveOywRFp3a0r1NrCK1a1Rv21H3m01V6Pq5cbJfKi3FTVpOczX5
rNnwM7Br7ZsZ+yyebWs9kEKi4NtpGy13D4rMsm7BOcxcICWHtJVvuRe1wVWwwKET4tNb3QdWvqcH
m7Q1NmUKYjhccrVM7Q9VoCjwagXv7lxxBPUTdOyNXzkHz+E+l6H1Jmz/lx2PxUMNHTEzPPOk6hPv
MgS9f6GmGE/BoJ8mjkEAVPJdlTsI4ZIMvkeuVWvmYW2tfwmYSf1h6VOHMmx41zhO0noaER4PY7ud
+AcNQWZvWhsNejP02245+7pxVZ0xtmPFbSp3nTmVuZbQU1ZT2PBTcFet6T8Q8w1DbGMvSHad9upq
jkW58K/o6sVmuv3nrgahwP/V1XC4CVwXVLcDSCxYkpT/rd8T58wb8BuQdS4cd+VPLHaJygZz+xd2
ZXGSJWOqtrYWvCixnzoioZeGKOGY6QYTBtm9+vXg4El+4/LrHhgKvdi0Nhyoa2FtmK95yEwCeykS
bztOH2pyAEK/Gr4ypy+bbPiRSgFpdG6sg5QLJixPX/PeSa7qAkJthmEhkd9gTUYXvZy7XW+nPSAE
QO2AfJDtBsD9XJ9Gxsy5NRvDtRuIYdVC6IMDR1+qrdB3h6UZ7dRLcMblup2DV3Vp3Ys0hnGVW87X
5n6hcX7bAUWCibMUaZ508jXeJpM4jhz55phnxor5OdiQ2iSnzLb9+7N4eW+2xmmNjmvVjxEyUsbc
O6VlI4jnVwL0b3/vcFKVduQxEumZlXN8jWKdvgD6E2IHjYYeQ+vt5o5gKfU3IrdZKaFMCSZi4xsx
zLyeKNm4Tb/aOozHVMykW/FsSBr3Q2Ymzf7/tNVa0B83dUiVgnp8QDnpePezuZW93PVvNhl/JTq5
LRa27snuogRRjOhomnj9n+lJMXOPPdscfGjWuB0ZufCQG4/845pySgme/QhfVJx9IRK2+NKOG+CC
pN7ydNk/Y/riQXzrqy59H8OOo2+us+wu7QW45F8sqDvrMCcrsI7A7HSh/wHQdFiXjieeNGNuOZqH
xqmZUxxmwCC7niTTecB+rh4qn5gNvzI/1bXRTom8Tj2/0NZ3Me174UM5Qamk7d6u/vkecv67MejR
MnUQknP4YCn6W8u0CD3otdiQT4Ef69sB36JwS/378sQKzfsTJ22Ld1vWX30SHbAp9rfcNOejjGp7
bRtxfnHKkNQSQkAalsFjGoOssxz94tsLX3XpgE11zezCDX7eKyDW7K0iEJGaEyH7rAidANvmOLJ9
UV+FVpMPYybtS+tRVaBCxf9UT28DDdpv7b+eZFr/FuPDXyPhIch3uauUg0hk8y73BnFRb6kHtVg3
vA9URlwYL0b/Yy1y/L+HBwSG7waeTfff47zK8/9cixgXhTmp8vk5bcc/QeGRMC44plYqXc+5+5fz
ZWmWTl1Ros/JbrRaAxdbYOImhJjAdkUyVblrE9azNii1J1ia/rVNtCOswvDJmofwqZxR9xDvBmh/
eU89RPSilwSKU6tNM7M4Fxo+zsdtA6yata0FsTpy1XX1g+qtelP6Oi+vas1rWAa8gNNRipXOMeEh
hybJzwxfLn5nJReEQcpMrg66YYF5QZ0Ss9rRn4oJ7Y1LXMJTHxjykNR1swfwuyZPOT0TYNbc5rGu
N20UZNAYOj4j3cREO6cgzOrBjQkWSpG23yGLOGqxkjrxU78gF+mYpBtv8aiWRzUJH2eYjtLLvsw0
05suy4/53Oj32CNfr78KxygJ4UAWVWndF2sZCZddlt2AE647V1tnMd56BtbaurNSnmVmtGnVs+VT
q/C++VUMt4K3739g+aO2LWzMNVZD5qi5M4xCfm090a7LvMQ7R/jt3uuGow2V9bGBG3jXBIRFuao4
Y8P4KG7YIuSP5clMttpe092SnbLie0aZuVejPE2CGiSJD1KFf/UsSIy0p+TWLX+ZJ/LWwBlPTr9O
bKjdiaAaqPuOwGz/CFiD2MKFVjVm1tmZMST1KDDikl5yFBekxG6M1Drb+vwTlZvYFFX2axzjozdo
30uzsdc5aJbR8T5n2ZSE3Egfl0WwjXA85XXxdU5QvDv6RjNrCpjWfDNx2KWoEFcJ6aPO4jDVvkeG
QdmzpOwWbvwDMi/UhAwLZj8FJ25djQ0NCbOV7JLG2tti5L8IXmiiUbBHnwKFLiVA0iabHqFMBClT
7j0b1nLVuRIkkn4aJnjesIuzjYcvq9vVLifoqsm/DF3wkjA4OGQRE37c845IzzoX2dLop73rkW1a
rCyj2Xdef6ujaDcVibPYNNttNnwBEqJvMtmWF5xMXAdU3sTFcv7MSaFnBQpzY7osUcqrTIjombN1
CH6E08w8McOrn8OyiHbDLC6iIfZ4jCrz6DiQE9rg4rVWsPKr1Ga7YYbpM4qXWTmetKJ8dV0THxen
6409uPN6YcZHEkJ9Wo4b4Dsro2CTJh3yiJDjj4baj7V1vtSYQ+FWHgA1/phtmrqz/mkbjyg9s5UJ
gq2HClZ4AhHLNOynzvshy4ArPZXdwYdon7bL3NSbX/IgJY8zJq+qN+wjY33k0BEoH8I85OtcOaep
bKhMXPNqlNoPACWgrOLVBLPrQQ/lNS/cs5cSOYo7/NL03M8dZf5q0Ep+f8iJOtmdAy0x10ZLtiiL
/x5Vj7NaeI/su6hNR2iy/uiDyOa+9RtxZWDy4gzmdg6KJ1H+0pmHhxbSi978mKfM3Y4tPq+4fA2g
0yL3tcTBDnRSj7qlHyTji6+378NfIRbT8qxDU7bktBs1QcqWn5tvAkw8/bHvSTsFNJ30fFf7s76n
aOpf0nI4DQl9EUtm3dZY9jG6cilZSZSMXt99mQzcaXFY1U/d0L0F5XDLjTE6/XazEGhfncXcrTM9
r2/xssYPmEP2DaqPqriVfVFuurnY8wkEQvBR1mdhOdDGZ+iUHbrbd4rVDV7GjYYiuSdZMuQrG/l1
FYSOp0Amlv9N/QssL6LMKDkn+Qwz8QabcR26b6nMV900s2jnHCvQx+iPSfJZW2i4LUjR3UVANIjr
n7Z1GWAY2eWD7h6Ef4iAQvVgfgp9N46oSZNVHoGBcfdedIV5b4erPPljkP66gYtj6yPIIfCQWz+D
ckeLLCXKIDlN+q5oT0aLM80PMRJpyOHfAGsE60h/RyT5rWThefCzZyXOlbI01o0dIvSutecA8fE5
lHTyQqSCvhOBEHfzs1EuEhLrYuUnffTbzUzczLkcqacGu/gZSSfYALiNHwyIFKXxaQ0o10D8DynJ
o2Y4rGJcf2vopkTq2hkSk6jDCmeGz30YrmO/ADWLDvWU9R++g25Q+uFrK8JiS7fnfTJ0pv4VwTR5
/6UfsuaaSw1Xs++dufv0YxLjgWyX4cY0V2wSumVs0DYdQjywZwl5SJ9ZRqZa5MfRhRFQLiEzpF/4
pFTsyGapru5kP5g6iY4NGl+Zfa+IDdaabdAZXz17InoEqeMqZyKzk3CTpvYYZbN9RG/3NQveu7DS
IUF03zElMa/v8+BR9XOamDhYn30469eDTNBAmaI++LXeIGgbD66bxRc99P5QbSb6qcil/MJcw99y
UVv25WHOAso3fBnbdDDL56KqcTHNQqelSEyoKyMo0haCEbCLFgbNlmlw5Vk3C7TuDon/YqXmPfUp
Kq9qw7zPya6Dlb6O2nDRAgqjwC2b210AKmoAHrlISFlIxPCOnZHmGWHTCmV+/78WgZAHw2gCH24U
OwMsO+xF0TYQQYwiGVfQvGiQ7XpqaeeZ4cH2fERRqOFKmU5rE2HZlipKB34DA1FN1zqhTbug8O1d
sujr+Mqse5T4JI0IZJQz75QNDKRlDDIqRbmlDG4uVKMYB+DeGZNDGSXdXdDB8JBj4PKyyointnAv
bpV20h5QzLYkvAmzdLf3XsY/l+2Gim6pchTM5fHH//0/lJfGImrUXSdwfcei3fqf5aZJFewSOpuf
O4cDG7XeePX9zt1kdDDXpMXF5/scTtXuSHIPguX+re30D3QywGyDad4NWAyuQzBscnyhL73evZSz
px0cxyWykIX0KlXzcYjTD0c4G5n25dtYG9f7cdWqfhjxsype4mFgLgad6hwA+jjDzcmgxUFKAcwc
vhQmtNi6JnVqFAHdjEyemI4xp470aiIFVHvtRm4iy7G+xk5N0wA8w6tFfNbO09JiU2D4Y12CJloL
OlbqPMGlPG0iL/g+zBiuaE7NL6NuJJtKsMMNxQZ8XPOuectMt/Cyayxt632ujnHTeLc86cXjZIIp
XU7deZOm66z3+f305VM2ejoDYeluhqX8HELLv1nzVTTjHnY1eXdAEYIrg699VJaEsQfNVbXV27z5
qg2S5I0lE6hmV9kF8GQZwMTN2gVteJVRhz2s9wWo6USep4SDsDLmyfZae4jmc51CKqWUxZXL1Dy+
KKeiL6PswZNfvNH6f4SdV3PbSLdFfxGqkMMrCWZKorLlF5RnPEbOGb/+rm6oxuNx3fleWADlSAKN
0+fsvXZ7v7ZF8f92dyl6n4dpji/SWeIygHzKreHULTYsvbrNsctM5lOWlbvV/Pbfl5+u/bbbQZio
O57quSZGI1NO7v7ReSEvYWzCgdV/hRvEJdiAYAb31dONNSK9ffAKBweZ4z70+TRsjEqJv1cWtXvv
fB8EsGeqSQrLrWY6yWEPrQOuvCk5lo2xk1Ezkk6gagZxobZ6w7J1Z0CeCZk93utZUl41r7H9ISGr
YO278ZWjdjcWbMddvA2F27xCToCzfaDzodjLSNQC4JAchNdV0kMiQGEnZt1HM40Q9yLxaj/WFseM
Hpqqw6t8mVwjby/dtSjporzfcTNAAhdEdfVubep19WmlPdgwCS+SA9GXS8tthtnbCpzuPh6z9qIN
2ttKeTeWvr10AdEj81fNVLati8fa6fQJjm+K2sNtzctkDuNGfpY8YJrtxKXO8Aybqnxxv64fPX/m
Qi2Y7K05jr9MYMwOaae0xyqN7VcQ4/fLoGGcY1zZ8Vjc5PbMA1/Sixyx7VslJYYSXJl4Ee7NVOUf
fCyPMRNMBp5iG0c1KbOjyg9ksrB4ccWLNhkkMa58xaEkk5OesT8ofXPtXYISiSw8G737vM4xeJ4y
kg9q12/rCOlrNgXuJ6vM1DNlL/8SWxAi+ZOdUXN4kMSHmrdvutL8hftYu7ARUvdMLdyNZ4BXlUSk
bFLv1qY5k9iv8GoJqgys5n6FrJvQ7tDlR0Cvelhmq4akGnHwrk+jmCqFhhFeB/lC0DSGBzEiladW
DIgpb7IAUgvJvu2k9XgDhSRAvMj3shqsWdc5XzuoDydt0syHwNGaszWTHy/O1C604NhytOgWWefI
WXx5GgS4stemiI4pd/tz8rDUQ3eI2U+vfTRuuFufWDalPZtrRs+VAiyKKNZJWOQMRA5wJ/LMl743
tQ1p9TpdRTQU1WxCb5yIi/IlKXdlahT/ENJKXW2ojKgHmtomjEKnSTiF6U3RDQ0BnGJD0sHrsN4W
bcc9xSi4BQ3oI0c5/feyYgnrxC8PNVQ+huHQSvFUl4fbv3oodMZdrVSb9mzQ0EujvGbPHoHfEUeu
Yrb3C9NM30W9/dLVlu6bGSNcrNj2S9ZF82Ep49nXxCkzluIyj5jT1bK32dZE+kPW5XfytzrJ1G1L
0JT6w8zC2SBOCeGXdP15JDD4S93PNxmmlQkolGkBhaIqgOrlUXNUY7cH1268EhEzXRaYbaiWHPUD
jThi5yW2HpKx0W6NMhJVFlXaR4ZSHwUN0QvrQhy49fA+amIaAM1CcShbSdNsn42ymP+HfsIQGRq/
fpyWqRLyq0INNk38Kr/WCGMkUqiruTyDLL4lETs919L09xApAvYlI3koF+DohKBkmyi32mM79Swu
4kU2TsYsBEEashNqnP7+Z8dmtEnRsqseDVjf2KdmNIks1WxlnyCfOdu5+VQq03KPv3y3PjQjJ29O
7Nws84icb7kB5xkP0aIofhMnxuvPU6mBaRdUd/99YWnmb5MCHle27YGsNcjc5Ln160dhhCoWBsCV
Z22Wtn9jfpr7dJWNNEMyUvQUlwAeN1eMPr8lHR9HneZ+YOeoXKv4I0zbj2kuwz/EQVh1+a7J9MaX
wYlFx/5Oycl4yydDyAYRqsm8mXI0J2rf+kkJ8vYydan7QIRYsgVLqOyGmmBJo6AfofZe+ATysDrW
mrocu17gLAueCplW7EKTdMtYRxJeTIhzS/6ug4Wo/b3qR6pzx7WZouH9iixGSiFO0mWEZKPSb108
y3srlb9kstTiWrcyRdtFSnX4jNN5WOFyrfXeQklAlTYap6ads7022sYxVOv4S5rRclCq6mqJ7OVh
jvr7fkq+wiaYToZRu3scz3jQyto54KfrnqRF2Ju+WZppoRtfLGp/Ah9JdWFEjHTHoF7ulacUbnIU
a+oX3a27owqZxptfE43JM7+MixT+jcKuv39SiCV9onKY/F5VdZo0yMfXhWhxW2W32HTXVCX8FqrK
/IWxWL+xCu2pJMbyzancR4bX+Z/T+KJCxkyChT2xZZMdqhTRVjLi54HmkI5y0av6+IHhDQupfGkR
uV0Sm0bxSN7v6oxv1GjZYVVaGCpYyU2ZrQ9Jbh88tzwGUVftMHQUh8l2x63NyJvR4d/Fhlr/AdzM
OsnkIYVBahHkyj4s5/Q+jsJ/Ho3LkG1ndkJokxEOzuKFh5/6P7r+tieu91+XBsewVEZyCFw9l/vi
1/sBCdnERggqfuwY8Xkqh31Uz/dhPD6GMxmbFsLzKMc7YIAfs7tiudkJws+8Uq297vUBl5JCKASF
OePt5UMelbE6r0fR3+/Jn07Uqv/4dWFa/MmcVLs4XjlfJ92qt43IhEB6zhdjFeXdqKjuJY0xzUJK
2EmqdGbNIC6UlCexgEwPpbccbS3QfXnaG6PnI8/53jX4FyQTpBuxehL23KxiH3bynOKEgLX3PYNz
EyCn7Ght10lxQOA43eQL+ziyLeljYPZgLIVlxHsIhJkU4AU4nhYfeJrG8MPFqUfEFcgJXcMunYYw
dAENygge1xzDU9KU3ZrIU5jmh9bE5fRYAMr+V1iOS2f62qiWs8PVMSqwe6az3hb9nTJ9wtgw6O88
u++JLyfLT1NaHQptvvgwLNOTKh1Eeqi5GzpzDDcjFMZ6Mzt4enr2dGHbPcKP3yQ8bNlEG+MzO8t0
u7Rhsv55Mk45Zyf2WUVrIlq1qCECgKVNLxFsB4I2nMp3vIw40yLSd23eBru+zhiY0554lNPeyMs+
34NN52xmI0QpgdrpDhL4P186WAdd0JVn+X4C8IRlzVVP0dLS8Q4FnlqwcTJdFTmHYXUeBRun7uIn
Ne+Z52dbXGL0I6KguSiFYb15DDglaD6L7fJIIiehfDiQmLkQBjUJbE5u0xRORvdFUWKz2yXiGsIO
8aC6Md40EJq+dGr99GxJC5e+dMsF93ho4aAExVnIpLH2QSuzt25QYUQu1nRTzHS+aYU37lxbqwjP
Rf+qs6TgReWnS083wp3jkyIzzeoh1a9cwjcb+PWyTN8ip6L7lLodWTCt8eQEzY8UcPoVZa/qTy0d
Intsv5Q4yn2em859rir6SVcIk4vm9ktLEvK+FQ9Qo2lzeO5ZtnfadDp4EfPutnTp8RDkcK94avpu
YrUXemP0UNMG9gg71TI27jJo4b5pJPUHzb8znXd1X+S5SUnOZNKO4nYdT8pTlZ7nZrITYrpaVvNu
bLgNEwRxY/0x2fCgCOvO91HbamdVqVQ/ixykp2H33jDYPtQjM1D66eMXs41910zUb32vLj64CfUy
d8jaJiOlIS6oadmIvHQt3ecxz686nmWAzvnCZwGQE2ObtzWy4i31BL8A69gnf7kMkPu1ivYcj63t
Y4r0jlK4r5fLM44dFBIhF8N+1VEBEQ3PTJ8JaKAhIVlhkuubF8Ts6eTH7iTfKphSgDNNO+1siqlT
Jvg7P3+A52Da0WIwH9BqbYinSR8IXG1w5qjVRzzTvXD6Cs9V1YzvWoXRsNe9zdCwiwkYQj6aKQ3O
wdZfZ6uxBUa133Rqi1Zdg0Kzk3iaAQYpy+DWzhTj3W0YukeB2l4kHwi7ObDVoL4Cei23lAexb4l0
I0wgJMBAHGYadk2Tdt/r5lFHi3dxUEvcr+ppQhRBk5AI/1naa/ZycQ0HxRmhLeldqSw5ZKeebj+Y
lmPowIAcCXo8elQu5qCTHjqD6EitRzkeD2bSg1KHIHprOeukC5OEszzTXq98oyasCik/iTW5Wtyy
3jGJ/mmGna5l6kfLUiUf8Vbd9vsyJJvHx1eJQ3nGLtSYdvTcRXn1ENVcYBXLFMVK90JjpxL1c9ek
+Ju1Vr3zWnu35ppFI0P+MNLKjRnlFwfZ1EZO5JCbuhfDQpyVu5C5w5bs+doo72TcFDJT5RKoDAqg
za9kToXEvYcZd2hOjW5mZfUskxmgfWyN2C2fUTb0m8bqwZfK0W7UIk3U++irFIUaZvdltLnFSuVZ
ot5rrHoqXZPnkMnD88g4thfMd88ogCH1HkI+ysBne0SvgaUM5VY5XUJH5/5ynDuYGQMpEmRgXBq5
caaX/p4Jzk8msD/Aq7kRZsXd0io1fDB+pG4JibkTDN11mqcr09z70tb67wlDSHlQ2uW+8wI/S/Xs
Zgh9a4yqVSVj6AZLM9520msCkxqLCKlSfxg24HOsuO8DTjQSjWHTKwX7Jsczp21GLeanWBvvZjBA
1wwV8i5narxnEtQfJ1vH0E4Z23LT7WmkLpDW+WWsm8QzeOD7CKW5k9uKube7i62YROIJ/Yp8wd7u
XDRCz3HBK1DuZiIaqrbeSllglGv+gFDhL+IussrhHnOUWxYilrXQNj8v+fwkLraPMq+7bV2Q16bU
2PKrVmDuVabU4/yu6yBvpAqtZpy5Aa5fXeWpuNmZKQ7bYTCaB1MjHszNu+ZDHmmZ83kk3xvh7fKY
/cozbXgccMPe6Taz9Uj8v1UHMxROPsBDYXMigcN9iC0drXSuVx8SWp0bTXnWx3C6Xw17Re70MNYA
Jmp6RqSH6zz0Y3GrcuNTkluZTn5njFBCZKPdjIkLW0SqNx5x7TamXb8bJwteGIpZX2otBj3Qbxbi
ymYOzqYVfpeswFDVxl1SKs6uXRzzGfRVcvg01ia0JuKeGdUqJu6GFjoctKVtXbYtXvH5T1yGwnhC
o1Nh10xPh+aUJZp/Nf7Nq2s72mk1VIZ6R1xMwwTyb0ZKiMxBd/Wz9DYAkQrj0PsTFmmydRej9zMU
GLBV2bXMjfkxkMv7ZVkSmqlje5gXoztWoTVv5b85zdh7tCFXqOOc8BsuPuFl+R7yRv0wWRWdCsmK
mpb8axQ4b7qwkv+j2GfgyMKE59++qTxN4XXNTH0Dp9gp2CTeCZ65wQHhqWPkd0EWm/dQpc17LcTi
jb12D2jau3rjuBvi2eSWDwlzRYk4It6z6qE+rgEdjbBqFs7yRzCb6dVKh88XW89SQpV5zzWmwySx
N169/BkEyFDlOsumlmRzqSwse+MGxWn3//4ZDfGI/WzN93XSNhsZphYO5pXs3icFecJr0Sbf5jTX
v4mDUNU1ZoyDcZIBH23pOzS0b7BecMqH1XQikB6rOpu3mYNSbx/XbllqMSqzbZbiuRmDDwQ1N7j6
bYgJ8GExi+hHN7t/6Eo9nvWmqYjEoXxWw0jZu3MLDVycZrlL+SyORtOsN6kouI28qe6dYDosWe7d
ycpSnRoFZoCDsNY0vsnCEGVafgrdtkdYHzI2tRm/9RhZjmZCQIpqBda92RRf2M3WN61M1BfYfv6U
VDitAp5IAsTlpUZ9Qf4Wnuxo2Q9wSi9m3M8XefTzpagL3Q/66Mf/aEXov7ciXDodhir8LIbYhP26
9eros9KyYf646mgYyA5btST+PZpi0uARqm7XjGKCyPSDrM9BG56pA8Jza5qNT0Kh5ZtN92ZrRncp
RuOy6lop3K5K4RUMHZ13+Z3KTzEqeStYvPeASdEJzQqpUURwnvoBFq/Q4U9CeC8hwTH6XkI17bvS
HM7aGMcPZatMO/ib8bVudGaXiQ1BX8XniklkFDcldMsJ5fSgXobWtf0kaqBqM27cIgvM3j6P/lp7
mGL/9pwG1VcraqcX2+MORwJ+apPaeoszsJgiby2pounUl/ti0dS7JTZ+yMCqSpzB1fzBBNx4TTPM
dGoUWhc90i6WkJsiCibGRJDt2fB6+6YDY5/RaWTmqzwlrRPSSgyp4cUeqi2qqWTWWCJVDfFZA8tl
759upHZASgnMOojPzWA/JWmaniykkDsQ8NbeDZt652YqJKKRDZqhjdM1TorHuOuKe8aby2mJHERx
EcMutA3MmEMAXZNhoOMuukvqTt8oemtfQ6/l1211ROAEDk001Dx71g4WBLCPHvs+Md00H8nerNhA
oGolW5h7bqwfnBQZf01C12Ljbgv76aueAUxyclV4m/hCnI86b+v/gVDR1d+uWsPBQowH1dQRCrKb
+fWqbfTRQHaFhLGqqgQC43yBu8vsIq4YwlQVYT1275BMnb2EeKZzpaovcq7TkJrqr0MSNijO3cBm
ZhTylMmGG8PVk72UiEnigsTKRB1ZgjlKMehtF+Q3W80M4+cmxw2vN1m3DyJy05DOeHeBI5psatE+
OzOUZzdFe9BGlqPtezHmoD/gXVNj3pMlUR+xFdGfgUnuG0tpEM+yLO9rs68i8n4X6LRBbQTE7ATu
LcELlCRKeeQq2RO+lfFgBsNN1EuzaapPsl4SZx0ugCd5TYoz8KEHN7EOMiRaChnVDrxJRg2FgxFs
GeLonw6FFI9UvrCvSxWAZYnS61dcAiAtXJbdw9oAgt7MfW8ep/jT09RMW+LT1J1scvAxmeh006OO
vfjamNV3+Q8bzJEhJWc6ctvNOpuxY+zK4Evdg4cx4BTakXcDYonVK2LxxfXWXxtNR/Sq4l6Xf4o8
TbF949WIl7eSLMD9qOWgHJz2MroT4m+10edqE6WorejolfmxVbV7WbOxpHT7dgp6AGvUcYuhu/t1
EbA6hsOG3tNyTPX5xJhSe0OlsZcwIYv6TT4q1z3alCzmpp6n6D0Li5MMt48TGIn1Mmb3CWqy45ho
qI2N0b1NeSIMnFSqyRh8advZYlSRO1u0noPyvHjsu3oyO5UOa3goFpq6056NIHf3gW2oPltJ9agk
k31UmjK6hZ5iA0I13A90YOrknDokC38lWQtuiZyxYOoNSjt4Plz2XzTHzc/BGF4kywFAgeDMj29F
bn7J2NRdyiYGYx0U7tHKswQqzRCe5L1aLsXerie6751xk0i1LocIix7uSUBbXkMeXoxCYsxD9HNJ
Ex6vobmAkRfxP1XpfZktj/pWTccrqAZzqzohxSZ2ggJA163XeNiDdIvbvD7ONmx+SXhDo0qHJu8b
iBUUuLsZY5L8A1Vd/V7ZUfI/xhCuwdLwS68R4zoWPsA6jIo9UxM//8esmOYsAnkFjro2Bty9Kdrw
DvQiOxSH2VQRRjywvHujmcNrF2PqkgtLGoWECAb5M7ISVIZ/v49R+VU1kvhU6bm61n8eT2rMwEN+
lrxrHC3T0czx5NFjeia88lvLwXZYPHe/ujFSUC9XbmoKLG/cVNmSPw0D/jRrnpOPEUY4DjNoG8Yk
Qh84a/X08/3MqYxHC/USs7fibcAgeBo7C7qNOC1oqxz0YLr/GYhUA/06AoymkBYhSeCGDegtaMS0
viKWvMMrOiwxkyN1iI9VUM7+TPqpHwqQ8opP5m4w7olmZIpwaLPG+WMstDt4sct3V2M69csBAV7r
OxoHjkEjYXZjxR97/qs0YsqrYnbNUQnR6/+Posb+TQ9g6jYXNqlfDpBk/Bi/fscGYMx2IlzqrBAS
e8LLal7IHN/KwXnsTtCz6t6EkJh1T4tip74LxXM9pW2rnEPkmhulRwnatVh6CuOVkxwOzWuO4lRp
71bBSE/a65B8ccyesWhn0ipyI4BYZlc/GWl5c3kKPupGkz/35KVDhklfNIKWFS5KsPCDda/arusH
QzS+quxVCBsJxj89Wsce2N7nss+bbaSTebQAbLyUZhDvl6qfHiwrAvxQtCwX4mhSimrb2AOquNF+
W9sQwN1bzKYfbZFbwNHn7WT2jMYd1zt5JJH+7C4FavAOexhmlthDpfMS3gYa0khuHoid5WvWuE0b
6VmXJj6vhz9q1QkUq7F9UAL3nC3hcDGF2B1Levsgj/opOOvGgFamZG/2oYPF0OkwMA8KjG0/UDxs
ZFkjCxw5skoDSnMLg21q59mOeoUAG1yA60sICcsfI+dRK7Jx/Z3yN62/XUqi9GARMcBRtB+V6OxV
IGgnU0meCA4K9wHXn5/qQZ9ura7vN2WWL6dByQ5IBcZnMiR46jBpulqam8Gc3+p4di7LlBc06FTu
iLyz7vKiU58as6RMrEzGCkq8gw5rIFit1AOxoNMaLyJNzIsalHuQT+FGnsqXPkUbuHbHmxSyuiyF
Z2/W9ia9iy0YB0Dmehf7SqmYz9No3Y2Tpt9L5ltrDyKL1d2M2pjexTkoEOIT0zvFRGBEl7WeqvRV
m7u/5Ay3aJwd0cf9/7infp/ewqlzsGWoKvNKy/HEdPcfyyaICI13VfNcD/lVE11CyxiVPV2pfidv
kd6ulL2ih5+nYZr6EaGEo9E5FwKHQCMoQ7T7+5SggGNo66AScgaXidMRoyle5NGsJw4yJ5aUwdrI
txdr+CEUHKg5YeVHZoAc00weKwHSly/mpAPPiNhRyVOlSpS7/15WpPnklyeHaRpim8Qzw9T03zwV
OJa6VtcD75yRRbariORmdl/+1VhhQlOidV6QrDR7JqXpxZwdti2qpvml5UJWn/t7ngPlX3bX3uH1
tL5E1TD7cVxE944D35to1PpsGCCBBF/LMPTpBtd2S2p7dGcP9JvBZwVQjPGnhKmVHwTSlf8pluiN
GRICdEqshKs4zfjx2O9Kt9ZuVL5bkKyEfTX1Se+djIseHczPF01rTH9g2rSFUJk9lE2uHxKYpBt6
NhkdSQanm7DhgWi2/Dbx3ly4SDeMYQaGMjcPs6L9Jf14xNOaB2Dl+k4ToC4PTgeh843nz1UGFaRD
7+YGtCdVpAq//s6izuGEWCqCaycuDnk9p75nG5nBNtwvvRzRTAT22xk0evDiy9brcTrBYB7WK0G+
F4357BeWEe0tezSP//21a/rvTxOLh4moFtAuwHL6V8Uwdlo2wnz2zqt2ayJH4wox7Lvjms6dFnWe
r6SauY/mWdkiA2sItkHtFWnYbay2Jq58Cf2BRelAq6vaWfhfX2sv/jyV9w5co37zmZwbormfTGdG
3czeMlPhfpgK36QzxY+MB4khEEJBmyd0z7WhVuW3IgM2nwW2/tAqinslmhtaI1L6p3wS0vMsTE+k
UKsvLYI1WbXSHqVE6cvpYQle6NMma/2ODb05gB0GvorMQDHi9CJnEE0O0ZM0vHh9jngK4uq1La9b
2RpviPkS7hGIof2MJ3a7jFZ2BCTIQFI4gfN0qM952v0IQ71+CDBM95bTP8MLxbupCXOJOB2IsL2C
DPi6nmEyfzai+a1f2JlljBQO5pIPLwSHVz7wDfNgi1Pw+eWxobm6lT/V1QbvV5Elm2oki0ojFxvM
keGc6mrKDlETBmwKUub+hj3AMYka9ER8yj1M6SvxhBByxGnVGcehAQEr/azVGEO7saZyn0e4S22G
5RI541JD0CaeH2L4NwxyRTeHANWnUQunV5bSkyxjaXWHO2giNTht/fTfl6YkjvyyIln0bWjcspFU
WZz+zdEy7JweoWOMF7y0U1kElz6aXeYye6mDVR1Ca/BQbwxHpJDLxaQ0zykI9KvjMbUKSaPdkHxX
0k500+dFnUseKWVGnHP3eVTCMCndorhrLJgV49J7+9WhrqXYLGCIboPYaR67Wo/OTt/Gm9VIN7o5
vpRE8WVzlplMTt5c+ozDRzmqXhDip6Lq0EU22JTQI3Bm7TmHo3AKsbbsq9f//pys37tclmUZotGF
/sjCMST6Cf94etXgwjuQB/Uljxj/LPrYXZRc0/OLOjrFxhGoVy+Iw41a8tkRAdf1doE9UtNeyajd
jc2frlFz+UIsYcDur6svz6BbF7Y2X7iL4UHIO6jbYeqF/sQMHX5jXw7zq3uW854wCt8sEzN1hFMa
M5NeXntGyldcKtE+CggDU/vS23h0vJryMVZtgJToHXC5yk04Gqb0NAlgh7kU9ZW96i4sbdcHVhRB
JLHUd5BoG7Qg9ofelgiCu+QNIj3TVTeF49z2j3aZYo2IRvOpbdP7ukq04+yqtW8LR2Rd7qdo6J8y
s20ZWeg1UZVdsEPXO1zibnHv0G8CzG1pj1YmRg6dNe2iTxNddrH505TgLrHL/LRuquNiPNWdW9w7
9dgcw3L8wxJ0P5mRKt/P7OHHuqfGRyory58wuyAo0uO6FhojMjbD7UIffAA65LLdOSIKxYRtFO2L
gBy0Ssz8pfSRTdkjDUnYoHgRr4SdDmRSVOpNHiXiqAyqL3WoRKdEbU+RyJ5hVlfcPMeCL9cy1IQe
gKQu1nYTD8loZ+rWD9q3DOhHy0EEC7llzZx1IC7v1hVwqbTZX1kmdQ1YOE6tbRyyHi+Ryg/on67I
/VSlWJrmYPKlRLoxST3rjRh0SkkmhWRzVvbM/3PpL2s80RKg4pBEy5EEsiMJVSQjEDcswkW1auuO
RNM7IV+IkkTTtTb4d86qjSGPvCxdkITyJLU2WRZ9dYN42q/atyT/4cCvO6wYiKbIEGoMmr0fJ7Ae
Tl4Rr+f2L7ERzNfVbBAQUL1ZURPoxu2NrLzr2LJ2pRfZBLFk3Znst+PPLzgOLcJRA33YZgKTZYsZ
76So9V3BnSbf0oBNbj1hD5B/WiI8AjXxR77WkPijVXrrp3NgnoZxVs9Rrn8etZlC5rRprPMj1nNu
iETt6JOxAI1V9KB4uXmSlgfZwrSH6AOk85WtQ39rRjhM7sJurRbCeXlKFOphmcOT7PXEVkcqhjEi
s8VM91wP44szMB4F5nCMoGBGjxiRPwb4GEfIlTtUOSGRfkP11GTvJDY/S/n+UEXEyNQJ2QLtFjxz
AFY1aG+DOoLsjZEsrRUEPoTvWkl1KzekuF6UqxjrFd9l4qY5wKvp3DpeWxI1uX4nAEZv7qS/4fzb
p4rTvfakkNCSnULb5WE2Qg0Sp1Y+fEFGNd27DnAgBKzqqQqTktYAC5RQUiIGZFdlJ+1Dggj14NWY
unDBz1jiLBvTyKi1u1CA11IML/s4aS+OFM4Htr+qTkZbi69MdFkvxYtI3st7Js90D7UH/jvpPmuS
wLeW3Lj2npn4AHePcgGsyro/r4tZAO4fmTHBe5IjIDGYow6+ty71R6vsio2H/vfocLnvk3lwLzSe
u6vKHHmHbFN5Gh10YETCNC9KErM3GtuR6JCg2Xb46EkdN5aDtCEN4rSrLQ0nfe9LFGjA/hKJunnx
ZivaB82oEUcsgqFIDme/0sxXiR2yKus+UgC9N7rItsf5p25zA11L1vc8Mlkg79Ionvy4jqIrxhv9
ppFAtWL9B8LcFQpzRZmMb+zAv8oDpQy+FupgPGrIDjYSfWYTYrfUyXQeobjwEWYJ+sSYvqHcXsUF
e9JCpfNgDnR9Mohmr0u5aYk/STfICZIEwzG1/SaTB3//iCGslbUv7Mv6l3okFj1qx/YUhkn4XmqQ
4PivgCNJsnNQ61BeQanvJMGsGHCZVR4uZRhEsoKlfLQv5OU15q1T3LtZyP+iOSrveS5WPmLSxJfX
Ck4b9DyJexWdhAQPPF6Ydr4agKgwiUQ44rv6YcCrchh7AfcctfuqHY36j8QlUEzy7KpktG5ZuVdG
9F5qbucHydjLYOwam25gbcNrPx34NJ9WI1E/h/oej4713GeQfZug/SSkk7gdb+y6DQ4WitOtBSDW
l2WcfDGxosnnqZUxzCKIdCvzceUyK3Nz+9Sodm4zvTY6RlgRVC1fMOq7mNx1Igr+fi9x2uxu3dMr
wooU4p4dMiteQ13lp5VjLMNb8vdPJFeFrZt+Ccv8ToBnDwXG2M+jWL0tSWifpcgbLXh4VwYY//jE
WtAQzyGUiq2JBf289mZJZllPMSAWfraQDaOhOn2ohzdP6L0CoQaTRwakmA3jGvg4ZfsaDYP5tPBA
pqHhU35HxXaxUN900zSg7whjzoPmHJDTcy9/bZpl476x9b0ykTAqq1rbhWmuYZVt7WW4/Hw/Qkb0
8/26Q6nH3YnwEGa8nWDJDpQ63ct/vylOvTlN97K5HCDo2nXjI+n0fM8kIn9N/pJ/lZ4bBcYBazqU
eSHezSoNv/ygGNcs9tQdxGWRUPS/UBSabBL+Ulzbnq0yObYcYLWW5f5rMpoUhjmbpZVdwravX1UL
lZqqpeGbPCrNWlnfk0ehR5SiG32Tdy6AL9bNxjXXGxkdVnvJAcVvKM6vqzuIfnsCpW7ESsue4iCp
EDJ5Fohees6N+FkXQDS5FsnAYQ/Z5IFBNcOKYQHB5nK/B/NC3KinqkCqy2n3E6xIj0tzUUdTYp0j
LsQ9iXbNazO7f4YOyd0lfCAUzx9TPNsb3XKi+6CN5ietal/k+0Api10yxD2QNs99ZX8AD8M7zO00
PQ9oYx8JgniS+r0Zut2pj7VH2iLDRm46YrMxNkYbMy4US8vqCloLZiN+MZfqGC6M8mUDEQU5pqxE
qY9U4feNo9ETHpX+rWiebUHBbFTdvsYlBAGCnPafIHgJLRtdqznYqQZ1oU7ufzYM5wxgm1a3qZ8j
JzCaCBW3mgfTXksJqJYlqahEh2KAJoSDaeO1Vb0Jas94L9XY3c9FP+wbKU0MDcjbJOIVdYRqtzAb
7OC8DO78biEs2K71X6Y6Xx2nL2+lO+G8LwCHyVihOInx5hfxsxJ3N0MZVUHE0bel0UZ/qE18KI3Y
eK+sskYAQwJ97FX3aO5CkeLSJ2p/t+puphg7oDoPGg+foWNuhXlWDxzq76JyH0ybnMdVcPPf+yXj
N+eLYIcYlLGQQ9hY/ttP54LvUFTIw5cud6c/l4osM6LFCWnhyIxGvm97LLZBaLy5mpu+FhFZRjja
2mPTEAO1fttjqVnXylR9QEjUkHC7/apl6i2P1vfETwv53q+/DvENg0IlLXZ5gTNA+jAScryuaTs8
/Pd/1fytueOwJcRR6HGfkMb5775mpA7ggg13uICVdU65M1NJiES8vFWRdeK1GuI8ZWRrzl9ygUtO
XePFYjR8VctJAYDmnmjoJ9C1xGhLPBvS2lnO/dg/UyV/vhWH5Y37npsRz+rdDEOKrW8zf9EGZaTj
y665UIxboNFVRpNmX8Epjtd6TKvd3DQq4gnn5kJDHsEZfmE5hZefFj9mQicLu4hf/vsDsQSl6pdl
z2H7TKQM5ieL1sK/lz3NshmczOZ0qbA204Rq2FaK7UTgTCdA5sp747lf22n8Kqu6zk2OaZc9zVrS
PiZWo52dyvshN9RGYcWnaWj2qemFdz/xBPIoLxIgo1oX72bbseudNRjI1WfaXs3Yojv5W87s6oN6
6BbP2cj35r5eLk2hkh9SV/or1+VgvMrDY1g0VEVeiVdVjCLkmhr28yluY+P/CDuz7jaRrgv/ItZi
LOBW82hbsmLHuWE5E/M88+u/h1Ledjr9re6LpgGRRJZFUXXO3s8+ysHVK8aOemk4HVjQncS8lFSn
+pnWXfSa2kO/JpbjPwQ2zv/zcdqgzhG/2IKW5Z/FQ8+rsPpBaj3cVTRmo3pIZsgay2LI09K0ARHl
cwgR7QmTXbK6h4YCGkt2o9JjTZwcouucpJgrispjQARuQIPqGbJG8Zy1DQO6eFXoS5wKIz7kVWU6
KHYpvRDr6q7kisLLpgNE6ezsKy3iYltvAIoU42eu96ZBfY0zEK+tPhzkUqrqLGsVvhWKQomycIfP
YVBfhzDzLvBMvnclOkoeB9a2z4gzaVpwbnKvmvekz9+C+0+fBt60lNCAIeT3a9pEPnmwJBIEkGtP
c19coIyIKOnBmY3tP1DfPJad59P5YIFmGxrYlNlJZGeNWGulSh7JfAgUYIQJU/uo31go2J4z0n8I
V+rcpvNh3z3PR7Kqyq/Ef6h9F9O7AdpRtsOzVnOO98H13+8bzZjnA3+/cQS1Y83RKM9DXfrTA4+u
1ekVFLdHLsr3DITTtWtIVbdjd4Ncpd44hLDP1ZLKpeMHcf3VDKnpZ934WvfNtwL7CUsM70ECaknP
SNcujquN4vC8H3ttWkqcVKmrGLvmmehdxmJq7l6Z6F/LPrWwtEfG5/TG0jk/2iTyFKr3TMq1f5Yb
6aP3qsT5JYJpGh3gA7gRQpZhjH+A3Ogy/JopY1dGwEyU9BLlRfqtALUBer46VcHMypkrZ62jI7eb
ap6jU0wPtHj3xyk5VEyvUXqZCBN9fT8mNX475BW/akRq1ocX6U9HsfRkeD3xloP1tYEYug6dxoOe
o5AwGBoCl0mWbOTd35rGUytwsQ2h9z1RiwBXMm2+oh3HCx64e5Mv18Th/giie1ofZI0BL6ZynAx1
4VmG2a8IU/ZZR2vKOksOCYSIa4Aid+mX2UPeEAltB25wRBbHAq8wvNe84GHnePzmVFssfH2qliCT
4a3ZWXYgtYlIl/lrLDdeFgIfsMQRxR5zB6PYKrmx1RofAb9aXOJwfACMqbxMqTsesZPC4dbJ09MU
Ndr6LTp/goSCa+QW7/k0EJyGXhf/dLVqoJKNqae+NEFGwhAE+Pu3WCFMfi2/GVnlkAIxW7z9rDB3
jOKv01zNnghd/Q8H4z8DHFxVOK5Bacy1NJuJwt/rqXoaOq3pwM+tBje5hWOKNLdAdBlpEEpSU/8y
NPxkWlvGz3lEln05MOCCvqRBOzj2L2k8Et5uM6TQT+cynFD2RuF0j96op0+yOkfiI10QNQlYa+YH
aRLHNI6mSrjq8R7clfXgZWP/plBJ/iZ38ubWwXS+kjpjLf1ci54MPbDw1Ff6TqpmZokMPv0K9FNR
X8B9Gf/RKhX/GPJdDXUJXSrb5v/izyGfOQFWrApefa4RblU0n7Me/9dymNQAOyPK5PtxVtP4U1oC
m5ju9CfRNi9NGrRYzQCRyAHMxyF0bEpoJPIQCEt7P9ScLdlioGZCtVp4+O2eVIMKydDOz4/ZzGJR
p4/hWL16faZslQiNvN+TsqwpPrZXxckExAO8DRQCPNb32Bqg3XRP5lNHh7ZaC8snNTEjb5v4zc9p
nrRIKeGrEH5jYSWD594a2rdON9WL0qWzDzlS3hO9hL9KXGrMHwwKz6XGosWbjMDcOb/TqQoQTU5j
LqR5xGj4WkxBWm1dcHr/Phbr+j9EPpThMXAypdORgSAE+fv3M4LQljeV4p9Gk7eXRD0gY9tJTvGI
qG+IUZEjSQ6/8vm+KA4NJcrPsFxCKlrMWppDaao/5JF8fPpJUS2tQoU4yjPGVMUev0N2qYQjDlFI
2E+PEzQlOfFn5sanQidaxDPz90I55yjA6AiMxkmh5vXeo+2immO3t44p3Bpni3IKHZV5UEFWbKmH
b407J8oy25pcEqEdpcDUpbT2wTdopaOkVFajhgDTmklyH9ZovU1ot8xJhbrtLKi2cLE3hJDOml7b
BQbDGuydPaql+oIV3Nk0UaEu5dg9DdMuNcrgkvktkBljuCC41heqhDvfq5Vg2/g0QVQh6vpk5/V7
MJt5oknnue+h+Hd0simtqKQ4h3786CH8SJj6XnuqPWvNxiQXtH2yz0VDeEMbMoW1GkplsXnRMaF0
tW584om6jYfGvMfZpTT3krRYhlW7QOhZXG11NA+0ExG7zrmZe80I67c+86FCjpHt7DDE14+FlbCY
VFhSx3aARxHU0iKJsS1S/jokNfzNe/8hG42tX7L0U7LSXdRN5e0k8rpy2v3g8WRknhADQYLxZ48t
HXFd866CNeGiIS1rcc9tUHRiy43BdSigOf6+BKf5NNoAidQe59U0ufqTMxx7hQ9q6IPZs8AFsXO9
+4rxrAyIrHNzBRvpmvCbOkq5i1zHugEItal28RRoqr+abKC5XtptbGhIPy1h7MmYi99dmjgErtj1
tRLZLpxBhHHUmrsksJrnYohocZrcatLj2yT9U2WNxXJQFZ7WUPu3RehMe82flAcjq8pV24VPIkMm
jcSENjvPqI9ROBuZeuCZVc8qRLKNr4bt48ee41RXV68e6gwBZmer5Cf3Xrvv2srcmJjJe1HhncqI
aJ4j5OFrfhdTPD6WldZ9chC5WkZysyrzXtJSaoZlDWz/WkPCWaTZZg5iP9RzL03vwC6p2OEO0oeQ
WRhIKyB1cA2sjbRvyk0HzXBdiUpffJyTe2bVlkcqqXsNCNo5csZx22SJON5V+P8+/hj/kCe7ZBsh
hnF5yECJcP9QDBSOqJmSTe4RrHe2Zn1kPbMGNg5GSqKYnN/Jc3ajLVx7XydtfL+b5S3doMbYxapJ
33a+zck0RTfmEL5lO3VzDPGS3W1Wg/XJKRz9fqZo7M+tV7eHezuvdk/+hAgcZ6myHoe4xM432WSO
0S+RvnjpkIcLRvC14uPCSc1sN9oaq7//GIvdGf30t2kxugmLjiuRloKOg/PHUByPcFQLA70xJuXL
mHVYIfHV7OWKWrMnSuha8wkHusloSSlLnh90dNxFNDb7NM8QzTZORyW0dPbSrSV9W26QTl9mKxfR
BcVnu2Icgx1LtUcQxuaE1vAYjXa4gbk3AFIOoo0856cEXMYOvT7brkE96FS1svTZ8VL3SvNrV7dF
8Uo7Vxyp1tCXy2JiJaZGAJtJc3rGFtDwYNLX9J2UQ1al2ZmU5EUwOD8Dvf8lf6siwkRhk1PbxYP9
1IUieoCGs6SOEGBm45TcmE1erG2LLOuPc/KSJNT2UTRhSJuvVQt1gXW0PcswNC22hy9xDLBIJqLJ
bDTPo6ii9pwKY5bpOvGSVEpf1ZoszYYwbbWykFnMPR+5oaRJ90dPP7vOoO51YH17jr7Ehmmrq9D+
0dUYNzBo6N12QJqKkAKQmFVWylkJy8O/3yi68w8oCN8NVbMMDfY/cqg/qw1dSFujGmO4cB48RQlV
xbv607Jy59FIh5gPRyM5061e7RL+fGSkLonVpflq8kUyE7CFPm3hZ4dp4kru9Qkls5zCUixo35mW
9+v8xxUfezFZtvgWMPvSFcsRfZ3okZ+amQYXm21/qf7aQ+b86xyWxvfCiKaDbMZPBPj9kgWpTf42
Ud/cJhM8fMcWxTaa96zyJiflIsFwH3pvesKc7m/ybcLJqLFA5tWBbgC98Y53WpU0sFUGE//7coY1
mUP/hxUk5MCV1bfxa9qMxd4THYMMnFF+cNWFXWbV+TYIMuM8kbO5zT1HP+f63P1XcZXW3lVh8oS3
tzHxahpYIyoP+lqB06FGpvnWjvG6t3J4DypZHmOh1FuzdcO1rPdMsVlvEyyySCTm9C/oaMG6quLn
VkZHjinprvH4qvTF8FhaznTRw/KzdMTnQ9yufQzEuzzPtdVdL+NPBAOmKSZrNQuvci6QAP73Ij/Z
eqqi4JEEkhK49lVnIXnJx+5BRkEKZ2L+JH3wuBaZGs1QbEvH51kqpbLJw9yAvKGis/QEfX+nWssM
FLmXYwm3EiKf5LxXREF4ANlBKlOvn2BuEWfBw2n1W4zyYL3HjC/HRGBjdFM13/KOqRobbfbEPG58
oJPpLKqWH5lcDzqtIeBklmngojx9GSE0OY2UBvsFlQNr59YKzEsyqBl5k3ItA40nfvoVjQ9rw3Mj
OwSEQS3vnmqa7qgIVKJ0isSmDD9U+wDX+yHDlHLX2ujcIWu/KJylpCvVFqAbCAXqsk+1t9H11I2t
R9CZjBYYC4DfC5rCle60wCM0NINeWbwxqyrOqpLwey99PPSq9Z7U2icZMyNwCi2NptX3YnYDharZ
bbIwjFYK2W7Pf+xlKQ8tbVAp2htP3SxlbPkFHAAPvisT2sXIxAnraCEw3FnZGDsjHVAHi5KnWVTq
WeeOu8nWXwzDu8ZNbn2yiwRJWppYuzLgwxx8RMDTWxZQZZHQq8xChjTyRN9NBPSC9/X23djX5xDd
KFnA3+SQWOj2C8KY7npfMWN4UHbCXkjPgztk6TEuIA8HWU73NTsT0V5/aglMlSIKt0rIOCEvd377
TGH9s3znJQtrYpOwdgfz81huor/2RL8h4lk53X8qqUiQG1JZpq1hFz9E6lZEGqhiOU66PyxUpcnP
912IcodM8AgIgJ2tAl31W5xjT5arVqsubiixS8ZCrp/1OMCpzFNHrv5FdFHKMF7KWNEArjC6G95e
kZpPUVo4138fuKlq/f2xjleNIdu2DdU1SUZjmfX3FRZL+SwsW0U/3hcJvoqMWrQ564/EDZoH0xcU
tSnYrdMGEpEJRAVXAiJBI6vBXKb8tjufso4GZRw/Gesm0ZTxyban+PSXFrId2vEhL81+LxxE07pd
5xdo+oDSgK4dyRFvl3Le3Mzz/wajzKpFabbOqI6di7ZbSV1Qi0SNYLi1lYCRJWn4KZ5zAit4bCsn
7esjjzZ1zUSfaDj4wYvJt/y9XBo5rD92vpVO2Pfzix/b+jeAAB870B2JusljYDURTVm3sTG+dZr1
EhUNepssqzZlkVsvIo1tcgwyZz/qoXiZc8sXykjXVS09eGGNZh1izyGFJdDST6PnfAemjmyzJpRK
tZNm6/t2d87LOV8IW5WwQoIFEqPZSidiE7nYPSqv2Uq5aGkY7/hr812Tlj9gO+FqSN08XQUEcccF
5h9Tr8TpY5MnZkjeAyuzj3Nyr9HGxxql4MrAgLfJHXRGsi2tU2/akgTnLMnJMldiUpvX0nBeYvwP
PzyCHgzmMAe/p9prmfACZ/NxNAXlohaB+pykNXVlm9WfYumfDXJeqn4IvwLhpcZTm+4JTEi6F24n
jv4cBVwHrKiqqCC6bwIIppGZKUtadW0yqsyHspXs10SspNkkmOm1P2DMez8SJPFW13xvAxhaZdO8
9R5sBmcmKMmNN+9lZo7GetQQdGqWuqiYKO9piUVXgurjK6lFy6Kooid5iiZ7viylnpcsjncIoMML
MqOf4D6Sn4lYpnFv/oR1+2XCCrgjUsC4Y1CxUQxnHKLoXepxr8yk66zrgmUy8tPrwtFRXxR7Ell5
jELOWskfKFQSbasbOTTCuYLnxFP5HwkB/2CQcQMbNLZVYfGz0QMz/lijUJFrGiUO7CPp6WJ7tyKN
SjdDO9RprYwR3aU2DOjPii5+ou7mA9swkOsxLbnd27quMfyIVDPcQfzxofqW6g0X3C2GTOkplCvr
oUa3XA8bWeCTNT1m+xGe5/BLlZDm+SHCs4n1IXwsXARTW61qSZXoqMzs49hOb2VOyhMamf4oH2NA
7WCnB/W0rlL1W975NvoWKwGeThC2IwVLIkFqzQIdDniR20+VoIeWQIIXaCLkGTFM9pM2ljixM/fw
cSoK1dcxFcPSz9DppOQjFg/3e6PST0yWDsTK7anz5GSATL+3tRRgVHfoI+sWBu55YB6S/LHiqWL3
YNVs/eu9Z1xawVtauNUpMIlCkJtWxzMyDYKEZOGX63T+4ksvzdTPLXJD7Z8jgUec2w0WW1349LZD
fdVYUCTLSjDLauPPQeL9oGGovI+EnIPMQdk0TD8VnyFk3hk5o/R585DObTZ3LrNaGJfTWisgiFOB
jXMgSnd9giraR3Rw8SlHv3xK8AEdMpV++F+nrAmbsSGMS5fjU4Ii3j5U+DsfMkECassY9dVDqVpi
VnXbkxTpl2boPI5Mr1QroBpqRoa3o1CKskd7v1NI2ykOd0ia8UbOLEvbLbEdhISaLn1Nt9ZVhK2C
4XWYuh5oSJJCtdONVyZl3X+Ut1msz0Ejv61akWe7JusS2p8q/xl/rloNRBt+z6ThjM1xA1ghYtUa
khTXV8Whmzfy8GMjzzlAn5ZjSoSWP6I2I0eiyA9a5jPXQHD++0mz9fMDMYYgDeXub9fLY7kpc+ux
tfpxI/+ej/OTbWTkHBIgufx4Zarq//2L978sa0XE/ACmnM63Fq16cd80YVAe/MYA9y1PkmtWHuRJ
eUiILJh5kMtoQ7NDOE4ZyWD/2xvAjS/1simWH+fkJRgT+dc/rv7jD/9xKK+T5z7+Gp/697ZmNdMr
ojwo5fhrM1g1WGvdZFJLyM9hsCyMlV1lxwu5m5a4+xeJUmaH++5vFzRKZG5VL9q2SBz5rOaLLEIW
pjVONz5B7RVTxj4V+snFzbL0AucHXwfkc51prTCDkr+xN6vk0QqrWWXbPSZQ+BYN5PrRgTJTWOM2
LeyVFd4sB9pWFj6mOo+ROmpRUvrhSY27H8Q/7MLMxR2CPg7X4doU3rFunHQz5go4CjhDpCL0zVKp
YY3E482zY3RGdr0yGssAGZaBUzLXXUkJXmUxV2bTGg4PlIoxtxbOFL6NuNHjHPsYurekmF6cYQ4i
Ruy/LFLtOU+aVzdQ6M8Euljrpb4y/OA0KKW9cnIq8HkVnWptJGXtK0b2cEPYyjoxu69Zk31hWVcs
ooQZD+CQfnIPpLFcardjDuajMIe/r3YMP4P/pfCDcD3narlqFy+8rtMWFO5uaaZdPHE0WytfjZWH
xXHvvgqLgmPglec67/aeSxacsyRghhlE/sN2dRCAzAK5L8JGv2EwWAC9uFUOLWumTNmq63ke59qp
INVxMRj6MdKWSqj8MLF3GpQCV10afMqSiz53LKwdBPhTmz7HZl4dmKI8o3OiXO8zlE3WD1GO1zxx
CFz0n0yCRWw1iJY2FVDPByEJYnBpmiTMqfrC9ahw8rEq6KMB6y2jQCCxrft9nxhEjczpKCVlBLO7
msFULvKJ6D+kh8ATwvKU+erSrZhUUJ7bRTZPQ6/60oCBX6kpcSstCuVKgy07eTvC+oIFiwyyODRm
+qVinzrXeogr94n7UuWbaWv4hCBlUcBHaNSxdGg0PAlkvb/bGYbBMn9qB3K+/IH5R5J8Nb1IrCyy
PFMwxaCLDqlDXHAbEA5BegRlo/LbhNqFR/zVi8Jn/JJrWlsXnDwDppAbzc3vZqE9mtW7Hru7OD6q
tHFwdIkXx0bdmpX71uztZeKa2WLStRc7V1dp0NWb1ChewLt97aZpWpgGpE/fek7FLezRt8LnWVZd
vjG6NlxyX5MiW+NgNwiOqOp0WEZxuA879Kt2+CPtbxZfa1gsbwL73boc/efKGq5RxnOj1N+ySHlS
GuajvfqGSZZErUZ3AFWTHOl14wvp4+VCrSdMvmG+rDOdaBEbH7trvuWZQWZBaqxGorQSQxxoyWar
sggf6F5RsG7eIPh2ixaxT8RbrMZwQdzgj0ypvpuD20IeHOtpObpFv8tg89mFP0ysurMC0rKXHxx/
2imDMm77OikPyDKKwwjpI1l8HLsdPfC8azdybJIbOTbK8Unufbwgx0t5yLxQmz0HBMTOQ6IcF33N
YUiU46A8KTdyLMQDhWpQHv+2G0GW9FLV2IXCHUcaBXmXHeQmcHvBVzmxidUzXaTGWpodtPmRI/fk
NX8e/nXJ/dX5UO6l97+hIUmSln66km//4wfJUrL9Zv1fdpCb+3Ph4yTTINJR5Uv4Nvgp5Ofycak8
bMwuXKSD769BfvIZGPO/7uDVvz8r5N7HOXlo8xaQTv91jXz5/qc/Lm8z66uJqntd1CwOj2J+Yvck
OPzalQ9hSF8B3RcUsz1U+p1VgZKUj7RgColSX1KR9hj+ia1XFIa0YJ4PBN2YNoyJ/HXy2G/i14B+
8WIgD3Vh1jR4wJ6YF00tOrSLuBJ09FgrKV6M85wikKz0kQTlLFBTtE45sdhVCeP07WbhpiEj3egz
/FVNsasmxnRmAgPe8Xoi3WDsln6Bxdgre+3qjlcWBhYMOM5kQWowmiQx+mPOifKL6uTVgxW6C7LP
sPLPJm85rQ2JiV8QQANUbZ4PjjaSerW296ycAM06liO2SkA4OvTIadX5Pu7rPkkOhkmahKy5hU2J
qwyw+V52K9KObA504s/CGu3D5Pg4w+ZlD82OsBk+JZBPPvnDMiAah9bcIv+U+xqLBcQ4rAmSXxoT
qTaRG3nO1XLEG/PHVRo1A86EDtuepZ/WvPFFbQKhg1kHlwDD164sADmlqeieE0v1Dm5rYL8qUGUu
nVA7lgFYlCEykrM5Rj9NRSfXCN7phccDkVJqWK/5lOJ3no42ZLyvih3VK2caRiwLbvtYTAiWcLYs
jCx2b2lbqw+F6T7LI1VJw+ce/4Q8um/wWlChci+q3bs3J47egV2JUwS23RqtW+I6hNHVQErJDwE8
7qfw9j1lbqRyiDAfCklcWUt5SKOf4lSbhQtEnhuaKCmZbUZzwbG8MbsmJcKLCjo2DfMq/zbhVG9g
bK2z/KemQHyvggC7wBhcSDHll1vMy4Fs3uRKSDnXSnyKrd0Xf6it93lnSmzrfRjqL7koxPvEDprx
4Y1s1EWUGi1mhVA8lpHrPeDmMBYySto0p18v1PMLZmvsmlw5NMLGnJJ5gsIRBdV2LldLkAHWruNo
qM1THj31oRW/hEWQPukT5JYZz9qNmbEfVSWa8UqLdhq6R0letZ1hgm+KhF0n3+1Jnuv0wj6EwnuR
R+0Mztb8/JaX3YOmhcqF6YZ9hbxxwH2VXcOy3gGmhLnWBfqhG8rTLz8Tp+zMGXd9wAxioAgAQWF4
xTJfUrOb+kdC6FSglUG+t3nCH6KsPZVJHOGHUAkc0s0JbczkrRORuc/p/FU1S8sGwWDdXHdqtFUT
aGIx2fzWPCZtD8IqU5XRJAl4J8Qw+A6EQnnodlbw0Lf0JKDpnAOPZO1Sg6AatI2aEFelvZp1Wy9q
z1W2fZM4T3mWUtmJu+p9MkLmo7npX1rbUk+YH/HUzi8UWnhMW5whtpllO/oR5IET+xtENCZ1pfWP
Y4SwSsETdsP3zPc9ZXnW19Yta2ztNgJd5JU6dTNKs3m7xA//qDElfWhi0d4KV2+WvWLHe2nndaPW
w4lIINc4wCpJ9cxf6Rb5NUky5yHMG891QzzoPKDn8xBjg2WeiQsZBuI8EOxzx9HkXhktmAlh25oq
cRbwaJeDza1354sODvklsj49Ef7bk2/FwnsYNm6cxZuBsfksN+gW3iq7dLc1ObP3U/J8HWWYgvwO
7DqygYbcJAojzPeqBfQnFq2i+6JOWrPDMqaAuVca7Rz2r5KjAh1kX9cOdmc3CJY9FoRzN3TTtbbc
m1Ib4i0Ro7uiXe8f1CAYX1vEQAyf9luj1s2W7yPYVr+55q5LPOLQFM+6oxDtlWfd3qls83D36vmw
iXd3fKnpW1RCbfSCTTZsay0rzx97htr+fs5KelR0Ta2JrVWTr24UBGKlDagCmYCu5d65EfH0qIbA
r0h+wKiHcG+RV226mBMzVn+oAz50Ajl61pWRzkAlt8TPOUes33PWraI5O8a0kSHsnU+QfB8Kgxkl
geRIsbNb6MXdumo88wwraNzzIFZ3k2MoD0hurBXi+EXem9OeCkp3cyqCbOo4Rs84H+L7jYmacMgW
brXu5sY0mO84Sdcbx/vnakUOjLNEXIpalA9lh21Dft4B6YHLVPXGc2qE+tULauau/B4iUWpLaqFL
MQXWiays/piHSQ1qmHAhUyGPAiJhcTRcZK7T4EATVh1oLhgi4hm3Ow1h+SZ8vV2ihen2aplg9QjT
DQ6/8HNW9eWC1ln5ILrRf2lY4xTQaz6jdymPwIgpnrRFeVWU6X2YkqsE87qefu6zqfw8dbqyEg1L
m7hmFh/VDpR8N/tmirrfVpnTnyVuTh6GVv5TnpKbCdPN7u42jmqsdbxR70IGjZInySWcD4wRg7wV
iot8yQ0ZGgPXGbdqRpZJLPRvhRMOpzwX1nMfgxJKy+feCDj4EZlA8GwvcU9R3NNbp/Gh9355M+NG
sLLMz6QF5VcjFWb51XHaYu/DyhDCNH665ATjvhu+Kay00D66NevA/Guj9BF6S0TpYf8DZRkq4zJv
b6M1xDzJTfs4TnxxSd5ZAm4urYOVxo+9EhX7Mn0J1BxwStsH5SqT1PWERijkLNZGkZWNT6GexzC1
ST2rOiS0Nq2xUDHWqpaMO7svyrfYrfAmFuXrMPS72opY4wb6d2QB8ZOTl8VT5TzJ8vKd0j/piqCN
aantj9iLvZs/hWKhwLq6TJw9+q3xtSWnbyVbmkQcKMuKSdJBUqKrCUM9cZxxMQaHfuaUSpPaYEzh
Y6QtrHRIUA9Y8TrQ7e42OpO+qu2UUD+ygm5hPGBXm5oRcSmv9lVtrlGZMndCMbdUnCF/bypQ23N1
XuCIJjdsUG8RZECsw6LGdDvGj37WgEBSnI0ww+K1S9pmpWGL35vzoRul7/C5h8c4btWHQLhvEQQA
0wiqsz/LzGQHZT5la1VF4hUw+ruw3VBcmgRUCE4fucpBTXkHjcs7frnN0D+JgK7VJITxBDOZrJ0+
e9MaWu4f50vDbVfUqN3lnVPvZdZFytIUH5qcqU9vdtnhZlPh3Xm+aPZRhz10TFTv65j/BF9qf57J
flLPYQzcV4ADrJU8THhK62aQ/RYKm7YTQNZoHNdjX1H3RT68pJ6hbwf8MSxW+V6PPZWfVAjrxPM6
f0155o5qldx0+j6boiRyIEnbcc26wDih/h+5m4Nq49MruEV2iM6NUrmlFxoU4iK7EajekWQROLu6
d9NbpQHVU4yZND80m0pT0tfKgFYAZVe9wurqD3mudmt6mcmLUil7CR+wpsk/EYfUL2RzPNWNE2qA
cGHLuKi8KGb+Q0JQqzah201RN/sDOu5g3pvmcx97fl+jtfnrOkoclB+j3R8X5IKUmWHICH03tWNt
Y2DW1fT/Z/vkyheKzeoxRCG/LFXDZXXeMQvkt8zHWOQdkrbxHfZMeJYNgAj51LrsBnUjDweD6q9I
2nJvRb35KDeMN+8qoNPfTmkU7h6dcmXMF9kDz1sfZsAWsU+67DRsJpqh1FcgS811Dh6MFH8fuIq7
rH2jOtg4/3FgVPqDqLJ8LbzCxtLjB8vQ68VbqQ03msDqTxfMg6s+4pOPL13kVk+5op3l8uWvI8MC
nkcbxN74JoUEXacZgGyaYFHbhgcQaeOGX2fwHLtaiJPOWshVkVwpFQMQRHmFPCevyGrW5wrpWDZh
q3u5ZihU/6SzBn6SawbdAB4xFA3s33nFEYfc85NiTzv5alIN0aakJwFWN6m3WY/RieLn1HzxxQjR
r1I1Jnia8lIXldgWpokLaT5Mk6xaiTlJUi0a52yRGrOgP7TDv5q9gRMP1vwa2lOOK/Gsuj1Tg851
v5iVs8xF6LAU4mFNk3ggxbDJr26aUmZW6DwxwdGQCcz86doLv7t1uDPHMN9YHlOBPET1x/syrtxp
yjomtRaWmI2dAMr2LqJi9MC5fN0CoF4rYeRCk8iUsx2Xj5XfTvtR69AxuaStr8LAAdc9v9okP/EH
5/wII2xiJ0PA4dGyIj6ZHkwSltT7Wnd4yCa32nBvsghpSGZj+N9MXTEe6b782hiGj3swi4wBWbb1
GCJPPPpu4BBT0J/uoAF5mMXNaTLGVVf62rJm9rzEWoWP3Gx0+3zfVZIHGpCLtgqbE7TYYFiA38nP
csNkJz/XU9Kv7NZSlyFgqDEwlUep4aO0pa2tKQ7WUtdnNIgKxOw9rabKvHQZFNep0T/5qWFexlnS
pr3Tz8dOENtHCf+U/IemtttNpwdXhTn2o1RYqmZ0TWvwNhNlwwcz9l56VbnI18tZkDlwtTtfHQXI
dPrWugnlXJuK+mIq0/TAwjRhYjZh6Dc7C6ip+drmZr4zZuTtJFKrX2l6px0SOdvUm+wxSeq1Ot+Q
EEWZ4A4g0ey2ovEyn4MgiYEfk0WbeN9Ts7XPlUiKRUj7eIXsHY+0Whovdy1CqPgbMzDJKSeNYsSB
xUIxWidkSZaeq15wUSWYLAHpzh7TMJuaA9mob/6kf1Kgt/v5+MWkfLChVZBu5HuR7wA5xCJNigah
rGYc7bz5obueskb1WN0NzWkx/joMqi+xWmQXNTPHi18f5Z+Xm7LsyZeRXWQndVc6aaAa0TsDMSQO
abySVi5lXxni9n1Q559zy28ee24pHlIQx0nxTgbt5hR2f1GskoRPJoHL0q6QRnMK+YR2q4l1XlDb
hMQGs31R5Kqyrfqa8iAp6USxoNJcJ059xdSe4jAs05Nljc65RZeFhq4q38ssWyo+gTsOTdBFW1vw
0NNQ32Q5K3L4xJS89Bj8u9Fh26jGJxqz55R2+W8bxAndOsO1uMzK5pGRJv7+tx0KAsn9TD8zT1W/
26GJQPVUGgQlz9UfVlfgtEpF2UVJF57yrPwp5htWbloAn0chmo0q71d5rjGc8aGoiCPXcuVRs81o
LYHSotfGJ5+yx9Gz6sv9VBdn+zvF/N7vTLL7+rYjZVs3jwHyss8mT6bAGD83ATxAFvxIhJh/brog
KbdDGHQsAMLsKGneKT2lFs0c/ulypDSmWDsibrt1PoT/x9h5LDmuZNn2V9ruHPUAh27rqgG1JkNl
RuQEFqmgtcbX94Izq/NmVlndN6ERIEMQBODu5+y9trXMlAS+xmS6IWFF0PIi6s7wPhKsGrYRfjaI
Js6d3n/TxeijUpnjIYGR7woTXK10HKhx5ezlZjlm+aUWrAzmBumUomuzG3InJU7w5z4saudWjx8M
Jz9KS9c9uLat0K/bkaD1FB1puVLEm2kOlTPOl48N3UGNhmCDu+VLKHVHcTuMe9m8dfHKX2xl2Ej8
ntw1ZSoDaEB+WGRC3YmxPx7bJmweh2L87Chmf9+KMVRtUlQSK6/A3GwgGzmIYioWyM3p4MZVd5BM
Xo+F9TEYiseRZIzbjyLnUDK91yKSi0sHFfw0Uw3mBxl0Q20A17UzHeuw291DC8k6NGHSuPmqrJWW
KBVmZrHvvyWEgVzJgEaygbSf28IO0QeR8POdJWjLb4g0sqPc6pI0uhLNs1EeO6eZ3oEyilUyBkAu
qyh67MhpXMgX8jpuFnrRIa8ymo7lVlOtpdVMYil/JoC7k84ClVX5BuFXeWzNatdDbXvLavCeMx94
VFRiJV2lO4VdlVzqtl9wUGgkWHRLDNK3789+7usLZOPNaEFisINHklDICZ4K/wRXLT7il8i3deMr
N/r6WLGRLx0KtULfYyvLvC3GT8KOvHXUIh7TKjd8CBJjBxIjRv0S2Tcrn5SzyFGSZiU87TQXT7k6
ZgvHQAokK3CWnKepqUsjxcyU3WSUJ0P1tNcwDm3mxml+ZmmBuwL/KGJJUMqpGzbPTmczUpph9w1f
CyMxcm5Tr1cTYdzHsNR+PPzcLO22OzByKCMiIuAU+K/Ld5hjX+QTp/P/9KTEghZTLdIagtMg2zWz
nDeDD8NV5zvP94qP3rqQWqgAbPouVkl5NdP9/do3w8y/UKCDjF7l/Rofb3HBkHqWKE7aSMAl0uoq
UZzEAynoY/oPiUAhIvWRRe+760oR7X0QyObNAFTHxkrOqLuTN02vsHTmSDMafzemk/fJsZRpMVHZ
Mg3VvvkKBo5YmNle+Hl3bRUHel+dhCzIMcD7ip4txrmEKp8pvjG8sSQFTzs/yyw0KnMNaQkXCiCg
m5FehLtmKZHSVltAHJj68tg4Ayj7BxC2/aPbjdYdQhgGRbGIO6FB4lXjc+WxfFTd9LHVSiannet7
i1wvkr00zgY1kkKzmp5atbpSrKScqJmgJg20tus2cpQHXyzlO+N2PiGFdk0xT+7vaRf3yzPFUxO0
RMdIGLmuaKTKJt7CnSIHHwZzJrVxuxMBkD45SvN22ijNOlFYWg1+9uPlwrefMXF2e50kqqsE0AAv
66biCsl4XIeKZ+9jxVvRLLS++qXJQmaaqFS2AbUxLi7pGJ/K3t0kPYsmCRdwUh2P7uxXIi5lmYaM
RkJMUIHsmV6VeMQzC4MFs8vst2+mr3k7GFfCP4O90mskykwMgk3NpTqV7rg2lXZYy/Ew0sLgjBbM
P2umSXmkBqfemsYCjVP0rntUWCHt+Vc1MfoD4qpPzKLEslaD5NKPjrf5d8/yRPz51fw9MFplccfH
D2UfHgJ6stIkkmNPgew3NWeRJvZFLgrpYb6oephck7Diap0TFkKN3uXUJuLahE64pxCOLR3U9y33
289OJR59O4xxmhB3L59lsGKWBS3u89Q1Z+kp6+2Qw5eO091TJgsAcp9QaEGFX8rZYIgprT4SxxYs
9LTj5hNBV5pcq95OQTXtDeEnN+oA7bIumZU0kxITEeZRRlKW3VxJMpTGfBqSwf1RwNvJ4U4KhSoW
gjunKRBNzjS4wii7810bnsAlWQ5m+J2/OGxlpI8jtGKnFrq27+fUPCO00qVR1Sr+EG6YC7lTRfcw
ev0hbfDMy79eVSM0N510xGyucSUtMIqisegF8V/JhwClJne/dl8qjXJqSsfaIX2DYBEl5at1d18b
0RPyVTAWjBFnah31zvQxPwK3pHmGcnWrhJX1VKrAo7q+ywAOpdWu7YAQmzCgT8x6uw+d2S/UltKZ
l764OZLHWOGn4X2l5LUY1hNtCBIQ9Gcn9K2vE3JcFoLZZ1MzxmUKtxbZ5iQWSs44meV6+VE+IxWn
+th33C+VSCccoOowQ87jrMvPXjo4dI40Y2t1bZ7viizOJgcyddqskhojJdDcReS52ltPvPjGg6y0
0UaxvvPqyiawYCjqj3pGp2MokToqQrFfoXgeLKWoCG7Xvzhh6b8A5rI3Thkr+9YKs1tri2LZIvT+
YvcLvxiNja4TL02/qF/AFm5e5bNegJhoxuwipzpmDMaloVKEtDpOT40FbdrmV6LfSnCTWFDScnLd
jmo8PaqtrWxCI2k/lKp1LXRX2ZsT9mrDhM02OgHdGgMWAaZ6XD9ltE8qBBeKA7+U6lv11oKVk37+
ITU3Cj6qndytmf92d9/ekLt7D5maP3dJFT7G6qKhPoU9UhUoCCyKShbWm2FSgge3iyJKZ8QO4npR
PlSaoaxTppRbuYlVI1p2bdkdTT+bsfHBrfWg5NLfs74mKDBixGHvBqFFS2rR8bVzyuaQ1b2+iQgJ
f/75XkFcFYN1/u4mgmYztdrjMEfGZ6ZXb6griVXG8aDfSNPHhX5KGg5hhi7ZSGt0aQRRNfYP0EYw
RpDmzeM09z9kVF9574xMBA5WWXf5wW0WCAm1IMDgSP4gd7+yWg8pcYAUPmc0lzuyauxttzgqhkKR
doagu73THf2RMbNEh3OQA3GlVzWnH3oLwpKZuyrWp9gsH3PFcV88I8CEU/X2LhF+QT+N9udgDlh0
pwHP6qi1N0ob2Bz/iY6eAN7t24jkA7nPNE3wjTE2lGAYZ35QTJ8niqgBxQRJvgVBcaIgMTwVPaog
LI+omZskeEsyUaxaFngHN8itV/vmRmZyyFqWQGoq+kcgXUvFUrJu6bLQ1XAiP2CeoWcmGsKZCd44
1XMHFwyDQCtDoIOdR98lxEQ+yENturx1VJFZyjUFCQefSl0oTB/EYYxT5fCnUWtO2otICVyYxP/t
6H11zxSXmy3TdqQ982Y4d4dD4XyXW/5AksNgDJc61f1VpVn2+n7Vl3pZHkRaf4rw6q/GFE0Uunab
aCY0td7SHkzjZs5qWvnQWOZLYVvh8eeulOzKGVod62r8teK+PmflZRM24xoQ6LoZfJZLIa4UNzWL
TaPNV0KROHSJ9LmvPS91FCsVx7Zu35yYAX1Ipv4sF4m14/lEJijdWULEmO79ePXn++RbwOH397fI
F3zLhWmll/bF0anLOF07bOTcBf9T/JAhhJBbeUEixo9cJFDf28j8OORNQzc9L5fTGFXfwyq9jQUt
76jIWZrblfqxIQhvOWmD9TQOiQmFpahvThZNqEgJk00w9++cIE1/DGNDo8brfC6xrAp7PNem1R0G
O0UQYM0ZKOaoodARxHjOkXipMhYbyuLcN8z0qfJIHEuFQCAxZE8iHpdKbTK57Jm9N4RAL6vAFmvp
B6HOrC/v8+B+8h6MMkbaPldHhE22Lrhu//6bbMDy900PPu9TW8VL9/92yR+Q7/j5836QcXt1sQi4
GZFidPjTLefLS5SnxAfIfYKw2G09B5KjRA8emXO/lEDE3kpa+Ou+AcugJG7BEg3l1tCvTBj970rM
0fRcG+idh/C/IcF2l1e2/gQ3F7GPFVtfiq461oYfvA4kspFpFCVHrO3bznL6rSWgvU4g2O+hY47a
burEVV4DjALrENvIxkpTzGsMT+1CCmukNMT3WgfYoP6W90P9UFv9Qf5nZR3hIaxj75ALrfkYKky+
5//YRQNChzLqdolip/UqWdwrCtEBgVb35OsqtLDGeJD4cwR7eAt6bEcBJ8PCwNDyo8zRFsD7GI12
8iv2582wM7Y5NZm1ObN5m5y2dRyAH5+35ANxFQTwFkq+uS9hEGJ3CyfRio+2Oa4MGjkECE4M0CWV
gEw3v0mHux4HOn1o55vaB+PR1MfPspT5b4ua8hUzsC9aZS856HOzmUtcnx+AETLxg/gud/28F7C4
WVmtVgAX5vagNl5MNA55XF4fOdvQ19Q9CQPepeTUXvl63b9CfiFx57uh98oHvRy6g5HH01Julkpa
bFrDERu5yYStWCLdMHdouWuMYjbUT4/UulnNE5C/uzC1aPaAtFQO4+IZ2uSAiVXUjxpuvrNdbfPG
RQGkZsGhGirzCeud2MW92yy9MfBOvt1/kIay2AhHHIy+tQtMwCXLcN429AIfiuOPi2wccVAm1d2v
/9O0n3r9n/YbQjnrZhgg8EKikXeQb1LH+PBToUFXIfmngIPc+gKthhR2yHeEpQMYgJD6Vel2NI/i
sMY7rMOZcBWY8latHsI5uUWBZHBrWoIL8e5+T2zcULnW5i9ITNulyyB0fyb3NVG9Rx9aII4sqQvB
8dpOfL6DZVBQ9+tkXHemoz3DfGkWMYHFXwSxzJI40Nr61S6U4Q2V4LRUYptwYZHpy8ggcQyVF8q+
OTbSKuCJh71ZHTW1Nz/Uo7swNq4kqRlxmiCOtMKtrADpDrGrvjBXbjcFwBaYJnKvGEmaVAuCOUcP
AEo+HeQ++VB7pAB42EkUo9roGRXwRLNAA8VM8i5eE5HLqA+3wM/GpeMHw0EfjS8jbL+nBpP9ga6n
vvY11ltQUCO+0kWICWfL0Gly/yDmj9ArerFyu236dOMrpb4tWDhc0hgaky2Q5nW5P23l5s8XQvxa
c47OF3woI4G4Y3aTE1D5ULQokQUzsoRYXzndJ4DeP1dDWxwLTV/6M3261/321AMulVtuwzCYRC3E
uXnE80tvb4Qu7VR5HkJDohyMsURpCIyHxoWd9OcSUz5z2oy6l4CtLDcDhOaNknqHCnEF+Sj1SRaW
79XlnkiUEGrpwkeBtnTjMvxM++OUxXb2gZJesoujvt6aJtkyd6tPE3S7CiEiY49GtU93m3KXNoN3
Sez0x0OdxgloMpXYWRqs9abuiJoJwu6xp9Gy+nfP8hJ+iBIO2o5mapGSFOvCeiuzFwoVc507DNDO
EH7loOXhSaQTqL7Q1Fs9+DR+fcvejzP+KRn6j4FokVrMW3aGtCScqJrMW4MtvrltN27CsDROsNDV
O8lptO1P+PeKR73yiaSkbYGen3rLfY1epra30ZquQ1BZKPah0sRCzmwTM9jDAB+eYrTiGx0L4M7W
Yudj7dZLCeBK5/3avB/kI9GKxkUe8E636lVBGOZK1vMDi4rwj85HaZUYPDmIpeF9rgbF+nGc5dEl
T1lfZ2rVgDIavvuOENeeqI+9I5jbywFZ5+u6b5aR5a0xroitRhVuTZxBspWTJLmZDDFwfnfUl0Xk
da9G31HIqpi4zMjKBM3sybcU+1Z3yJlKei/vXat/NRtDfzRrXT8oGQdH/oCpzav48CWtMzgUVbLp
3bLcx9QMX8hKvFadM73bbku3vXCjS0Hb9epYEwG4Ji3u0O7SS0aMTZ9a+tf5iWKU9yfjvKc3wjOY
LOPryBNYRSZN0fgtaLVmqUEwPppSexAHZ5Si9sOE4fQ5GknQm3vupefZpww240Kf3yXSlEpoQa9D
/lAYDA3z2y4l8Hroti1f695KjGDfOEZxhkFRUhjsigcrbZJVT33vpctYOiKB8T7lYKlHYlu+N6xO
ChRGgM2Vj25hI9Qy3OkY+cN4a1WSgLO06z7HVXV1I+G8DEribQ2iILcJqncT1uCLaapXcEb5g+jU
9CUG+9xR0PnoV6F/scA63je76CL9uv/vy/Df/jfgosnoE7f8j/9h+0tekIDnB81vm//Yfssv7+m3
+n/mn/q/d/3j101+6McvXb03779srDOq9+ND+60aH7/VbdLIP8efn9/5//vif32Tv+V5LL79/Y8v
eZs182+DzJD98eOl/de//6EJIT/f/ePNv//Hi/MH+Psfh/fi/V/f/+29bvhRw/ybY2qUcRyXdDdj
dnb13+QrQvyN2DdD6EKzcS4bcLuynOSHv//Bz8ycFl01bMNB3azxQ3Xezi8J9W8znMJEg0BiL1Eb
zh///Ny/HPafX8N/sSq95WHW1Pw3v0IC+asolyxX6Ibp0oGivvvHL0EUOeWb0iom/VlZCLNyr6aH
v2ygUbakDudd5T75YCQMeWbdK9t77bS13bfOGLjfZEIljYB0+wuI1UU7V7HoF5Fq+xfkFukA/emB
k/+roUO5MwVmOE21fnOIjgHzoEzv9edmphpYdQg0Ars2Utz5YWB91vTbTjZfW+hi6xj36B4CBhIT
Sq9h2tHP7sr2KQ2HD6TrhUiozC9Sx+AZIr8g62Nh7rYWTYvJvRUqF0OhOcHnOEzfVDdyH2Y/cWXA
jhKZR1YNSQkrO/GLNw1kdmKOf8WC/Q1VY7PWc13N4gSZP+884v/65UTIdDXiKClEigERGeYKSo61
yzSHxJ2uYkxph4H5SV19skul2NumR96bn6gf8lz507u0kQw/gjRkbmcXR8GxjJuDDPDs3cG4RA4z
8UVj5/oCANtaBXGyUz01e/XiidRAO39Kg6i6tVb8Lnfrih8RijiuCeXAsSKPeFlgk6vgILgzSUHx
3fwE5gOuyHrAseWH2mcKUh981quXrvWydUN57qjTzFlpdm6/3LkPvn4bNDvY1C28Bix39ioPmDiV
6oiAPNsaY97smLPUV0mOkX2VwInesm4ifHNOf59fk7uHQH9xsyG7jthr1tzBY3KRffWp8MuFrlB+
VvvevshnSVAoW6sskkWa20edzNKD7CwVoy5Y3ZKBSB9DeSBK/tR57bQWRdLvm2qwz1ScalC9CDJX
uiWaM3dy+4yMvEFKoQz1SlRcR3+6sfy4gP98wf5GkuOcMJn4aqYjDEs1Tdf47SLox7YsYl+ZbiJE
Q1sqenirU3LGQWbTKsVvdJP7VJG7V/sp6GyY803dH6wirM4VNZn9WNNumreUYeR81jU8jshVSDqr
cbNbXMwllforGlJ+f1hDU/vPH+E3GtX8EWxz5i8Jw9TVGdzw62ltiVGrsYtArMvqCYtHoXxoaDa0
nud/jiwNH5BOdK83nSk89I+ag24sdbzXMsEmp5U0PNvCcq9IvanFmVr9KRmNVeJpxns8Yt9qyoa5
y1R6Z4NJxVK+oLoWfA4v/IB8oseEZ5IaVFEHTzQsvH1+1fEpPFKZtY5ky76VblE8KrFHLLgfgG9A
i7LWG/8vQoP1Xy298jBYEAmxn/A12trv3+Q4uqEucHA/pHkYLnOiG45ujyK3+ydzb5iZe1Glp4dW
xqtFduEtW25+j0YM70U4ffByd3irBXInLU9j0jaWzWgPr5k5+EtFwCMb7TJ+MrrqRc3xUir5mG4U
hVSDzNO7j/LZbM9uXXQW7fQFcru985pw2lgkUByCGFK/k3vdY0ow0P4/nwj/en/j8wuq1a7gJIDG
9RuzI/dDL2ktJX1oovAl0Y3sKBrno4jSPlhSNc3lJnK0fhchmbqDygzIdQvYTe1OTepFiML/KSdy
4WgN7hdZK1YdpMcpcee1mOUIwtQOPbS9x9g38TLCN4BaWe/KFn/vIs1wmOZWevI6ujCthwIggIuw
I8LUY3mvKjujUkmz8h1UH8y/0aUST60OSkqUkFuujHqOIychaD/RNT12jYJ+J/7WKpl5DXItWUCT
Ms8ZWY8bozRYBhiOvWuGQdkLKw63ZgLdCQ/shiKg8TSkbbLJOvO1Zkzeuhatt87oxEuZfho7UH7y
ew0NONVwPpK6bV+A838XY9J8MWCM9VSAxnJ8L23K5IxS7WkEwLeHX/s6DhPm2Bl454CM2dDqh0Uf
9dAN4rTH3BQQoSip9EKgm42Z1+qe4S7kfF5uavNmG/hLJ3DdSxglBq7MgMr4HAA1Cqf5i6Fe+xXS
ZtO+d3XoQ5YBH4o7xe+3CCbuTenmCfeopCzXulc7Z6Hg0Zm/7iapPpfCepNRS83QQ9kx8NX4bR9T
deEL7tM6OoX6S59D1v7Pp+w8J/uTD59/DP68zohsq9i5iEr/7ZQVCJl1xUPZGEUxrliCKHSFUUOm
I+QFdpIQNsZO1XFE6xGO0cKBUTiULuK2umxgn5EZA6443/j9YG/12tmnToJzqLaxUlUZq/8a2Ijc
VFScqskUmqsBJuKx8SxqN9iQHMp8dYP5SI5Ste9/Re5sbOgWUwAQNAZpGtdrqIrOFurEtM2mkAn9
COmp6aIFWj6XMlWUPftvrjV5T8gfT//5IJm/TSrng+TS+TJUZi2w1PTf5i1DPvR1M6nOlWbPaoKd
9lYF0cM8F/7umlTZXUIg1TQ39xJ0RsdePeAfGW6Gih+DqVj8sRrieNH31fhFK8TGHmJ8yAUnudV8
xtgXI4oh/zYgU2VWYOmdkcNX5FpBwGaMpzo3g6tVcHvQk1bdyk35kFiAB3Ov0ttlSvV205uoBElq
OhLYGN+4z5vPfq03/GEc6DFF1KXdUbLh6CKGpl5yqECtLIJAy4/4MIqFP/DR7IQylnxG04pnyKYW
uJiadVqF5TkNPMqpoP8+0xjQ8zJZuIPpVX9BT5FT3z9NjeURd+nZa67l6AAifjvinZ5oQTiO5rXr
omIrqUVWgsPIKLq5vmgs+2k8NiSGnqo4+jAk/fgKhOx7WGe4y1HEr5iwiV2tFicnCOtTXFnqIkzj
au8U+FkkoQhYXr9AgzwByxyTK4YVbcGpuI5ssnwWiZGrN20qvxlupD2AxaMNUo3NQ+53D3Jup3q4
FO02d86QeWYuqRdeoMKzD8DrIyqhZu25abFGK6QDay8tCJEzHMf3IKU3LNfto+bGylKGWKeRp14I
al6DEkU1rppP9WQbTzriIoiJE9ouYpq4JWD8AyvXCHAs4UOGvHnLgOcQ6tFmf3HHEr+CA7kxEFNg
MqVxTFvMW79NakKL9MhwNJJbHzRErtlNc6i6aCNrbcnMOyfjOwYO6hLAmQsHL4BP02MGJu+kDWbq
/JOtpfpeCYlDD2C8Sf1sV4ysz5PsLMW1yZh7p7yo+CzKNsYhjaZ5/OToZbEoAZ/8xVzzX8Znw3YA
ZQqWpwZrUUudsyr+lFLoFiHqgL71rpmvJGukwNk97DOJg6tq69OHYKyRrQQdM8jMpfcZNdkaJXO5
tXxHxy7igv20ORzJCLeWnsInv3/Jaz15C8063jV0KZZlZ3nbdDbSjf2jT83uSPV4wsgjBF6V2QVv
qWR9LkNCBvb3c02Z0mDhNlO59GRB1027k0L26xpQMcZcD5FBS43agFb/IIvrAx4GYOoQg8o5MsWi
roCRRCOVS8mS09qgOCgz1xK97NbWYKh7iLnR0zjN8FxnCJA/RB26/KD9RLDBPToinr/TIMDGP3n9
RUcJeQu6F/n7s37VA1W9xWoPwU4NgxvFlDILQD9UwEOkE8yN+vypMZ5nrcWmdxxzyUKCM98bw3BG
RY5PDqEFIsjUl0ZM6q0o9KcUsXZLZVdNzW3nIPfLotZcNK3e7qHXxHRz6eXFMTlNQEWeZcdQ94fq
L+at4l/GZhtYpOtats20lVCO3850FyB8MYPErhLApw0jN+gunV51kqqIg4pfTIcbQlz5AqCZiv1F
+suLmLJgG5PeVWvghQNzWOFGDNZSXslkoL1oeb8dSIpYSFlgSVTv0iQaqAysfivXdFZOkfA/D1Uo
FP5lROdj6DQSVJ2lts2E/NeTnLwD2mUMuFdTaAjG3PqIVrRF/1x6V2NSJ7RIQflC+jV9lzAibzIJ
ymsKvRddlpce6yErPvaZeWw6gwnVKiZY80HVg+kpchN9RW6dRpxmMz2ZYTmewc0+yRf9jA/qKB0o
jnDOrZsz9txGfDUondwNMlMbxpvaKI5SYFDbgJId7XEqq3PtN90OsRMQQoy4e9ebinNGPOKai5A+
Stw2p8H0jWVtaW9RZ2d8IDCxXfBZRFN9USKlf4obiO2xsDaDHVYnbNFYDLTgizoXtn3mpotacTEm
OEhVO6vaNi6oeJmwVBTZ9v5JYyMInk2WaFfAAM8Keqy9ZxrFTs4ajVFMyzbUO46Hm2JtV/Ol1tGC
bYewO0yT9tlFznZQQvEEW8zi/l889sHgPXuTbuISrFndzJcDWGkTtx7wD2H7e8kflnMGMyeXGR1p
CSS9rRbUQfudngCjFLauoLSZW1S+V70bubNxUnK+OxF7a3U2LkwKbEP5AMU1X8UwCju88evW6dVP
TfxSGiQIjcn0lFZTdEaYVIKvbJuXsbJPlchIwGgosq47yyLMlMTqG3fn9JTV7bmdt5LW//GQejVF
b+Gdf+4iAGtfttrDEIUNamC1ecyE0jxY6rVL7QkF4wREgS8IkIBq50vJ/GT1GdzKSluLujl5CHdf
ra4a19QJpqOLT+6i9NXn+40xlL14qHznCMEmcRuK2BQTsYpzlGzHZO1HPkYTl0v6PPFaV3T77BKg
szErsyQzQZkH0HGnPiDskF54sumRQAgn3AaNsglUqtSxC7q79vvpYAPMFjZKLq33lAN9kW43dISO
mep5Cuzo6KbWR9mFUBMXtGQzchJQ3X5TKKMs+zknBX49bqLoZTIQKOrQND373QnKYSVxyizFLlod
2AuzTPmCrHY4t4PSLezOYApnTt540fyt2wbeN0fnPxYqpPT7oSDFmavRxkhxcBP1WQmM7Jw2er1m
jUdjpp+yi9YoeDWCCWWW17/j8fKOktcgH3w9+F7qqbPPjaG6la6y6iJiNirHCg8lwqRbqESfY9n3
iwo72EHpJ0jQWQ0GrZNFOGQGokcdC1FAusSsukSk5K0crwNwZo0sPUWImMpRo3Ll9jiROtfTDp1Q
nb3XzHBp7g/JSrUp+Omt8JeJP9UbtfC+NrUATu4jdmvC+lEA6jinUcZdsgc4y1H24KDOKb3BqDk3
rRySjQHVZ1XniOMnOZ4Bz5p2FKq9Q9DoJxocC5Sl4bNSxeYl1KMHGRol46M0+HVX0cJlBZi/MIuh
PeYWerVwergfZD95sspJQbyeLCcRFWfbrQ6d7lvnnpHIK1NxUD3SSOKxgOnDxOCoz6tgvZmx462Z
pTdFb5ZyXZAq4RVkb78JUlSw3Gmtq7xreShadk2doHFg2fyJ3Jx4x5JoWphSf1km1KwGvdzpjJal
nTgUtMiD38Zlt70f51mbhtWzmKDvD+50mtVbu8DI6z1Q3+ECcto2SDuIqDCcaN6mYME1Amv1EmBt
3aibEpHQKSuq+OQFerrCj0UMV6ak1mqMcuXkE93AxI7UrC45RN4MBZgfnI74gUoNp0UqIyNtKA5r
wJoMbdDv4iE/570Yt9gkm2Mbh+Q05squ6wxnF9VZcs2Zl6+YuqAQCHr9MMRpdLTG8E3vxIMpMPTZ
86cvy+6TB6x6kTZZ/giZeN0aOcbhkpDMXCXFSCHBECkweRPJVY11enzX++qH9Wi0lRoMLbdmp5mq
HKpRoZxiheQY1f4eH1C7Kx2fSA7V1Fhs0TnKe11ZSIYphU5vo/teg3oFZPBUTs/30y6t0m8yUBgO
LlRRnaEe0fzCGWvlQD29f4EYgyxpxG4eIDOTV0Y2O3UUJ3gmX2BYSrh+VLSfTR28Vsxloa/gmnyS
yQFFS9WDgEM09aGaH4bBD8HmqMB3A2u4MwHmzJxOnyss8izLHArHikVDHFHprjnUFrltK7tSXsw8
6S9BMBkLs7WK/X2yF4JnluHHVW89Gmlo8Q+X8ZbfoneZuvHJTy4W99+MALu/jAZFUuRj3qGuE27R
ioPYpKESPyEZz1Jfe0SzchKBH31wsxIhKNVMTkQ/EJek20B4dx8MoRJJMLMfIpEdUwcoqjzG1ijm
wjy6u5DZs5PkN7vQy4P0dFDoB+w0Xgaa6q9UKiuM1A2Rmr5nnNrSv+KmdWDIWMVb56v6HhRFtMjC
PjxRI/FYAc8uETvOVkAb8w9VSDGxH4e127kfK7R1fe8oe7eqym0t5zT91MxLadTt8iEyaVpOGfm0
A95KZNmo1n0z41nvsCKTn5DW78obYZDJLzdK0EnOAAea2NbEJHd23kRetovy/vX+N/ySWZ6EGvdu
0q1GgyZlhCbDTqPvue9+RzRknO8TD78ZXqcYY3wiopfASKBfUjuYGrOF1dbYZ3D54XI0LMB0TTZt
3dj96FtMgNA5ldt72YuZSQ6rkES9YpqSc1I3oISC0ljAsi2lnTqIo3jlRr6KbCJZSZSyGc6I/TAh
Ex7vSpkRciyQID531B+WKR2VHfLscQVHBX5hF58TWM3vTD2NBa6T6pmSQLrWc4LnHRAF7ZRt4ype
+KjKUNrNphVN84596kDFM3ZTG5l7OZNSAYMucmMcboUo2mXrWopYRD1ItrKDyCsC7TljRchy+93N
c+KenXQ44itnDTQM40aqP+oSYMHAmXPKxCKdjTRQ0/BWoJrfms5MiLAEt18iSaYQzRbXdHCEIvc1
SIo5oUoUBzj0zauRHIQyqGcnJJrZ162ZdkyvzyvLB3QI8LlcXGyITIloz51sUfGfn+swXpFwhZI9
MUyqq6bubWROKMGr0cH3vVuIxnHhY0F8le6RQONeDmlaAJm7W0hHyAybYswnyo0MspURWB+RkB7u
J86AYOAtbNr85oryonWWeOnttsHZTvHfVu13YZXGx14BXmVNznS2HWcdwGfzlpMJhtBTnI9ymuVj
x9rw6QNmrEJfyhmHHIEIrIb24Pflrqig8CoepGzWVled4ueVxPQjFA2mzxT63gtZWppGD89aDfCu
hlBVp/AQ01m/rPWAVCbFA5ccObW7UJpg4xCu85h08bCSz6L5WT5/1Bjg5xEbHoEcJHN9Jl52pY5K
vRNDF7KmBL/AJVJQxkrTTUe5fIhinQWo+r+EnVdz21gXZX8RqnCR8UqAWUzK8gvKsi3knPHrZwH0
zNftnuruBxVBqS2KBC7OPWfvtae9EYxopqr8SEY4CViyRed2bGVE7eC3uxi1f6Ic6rGOL8t2rFe6
7ihKZT/ZdrlZnu9r9fcjMT/XSdpLxod3tuLkV92X6Q/R1C8SrdCDVmM0cqgwio0mujc/1r1f+lgT
Bk/lP1SRONoCTrhR0wTrl8pIzUx7v9jyUhNXQ9f7/bboiNVmGWlXfj0pTkU5QfT5pE/nSBPFEZXj
FepA/NJ5EfLeCWmM0rQTmBryAtlrkvdnxf76buyJ5KLdQgKnePab4EMS+nvSCOWXWiCcZrU8jD2b
zixR021Tt4ZricR45qTUDtSKKu0NXX/u2HC4jCYkamaaF7LSThe0mB+LyTSenaaC/lEeoU8OiPua
pvzazXlrAsLxWgYFjPEHSmlKR2LA+/p9srdylYas0Uq1b+bOLfKDaRtV8oc/05gBcA8n1hNlLc0c
HyGHJSpfrqBcxfHO8E65ZESPuV5lMg1Q25rLCEkdOR4pXWFPRXokZVe7zqu1jpBnu7y9o1oXRz3o
3rtkX5pZ7aRI1l2JxtVRiu1tX3b6LTZ9KlYmDTd62CxDcOzhu+DGgQbioioyn9DzR096Hmylpg/P
WUS1GPpaeoEW/by4rivg+SSbtM9GvUd3R2Gr99+KSm+O2Wiwz9QHbJJ4sOGqu6Lkj6A91p5LppWU
0ZLh3qvdOvHktZ7XmDbmtxfEN8zRrmVcZajeUUkD6SgYEx4oXTPgw7r1ilrUxuOJMmwZrIwWIYs9
f1YXyt8ygkEoZQcoohXO4Sqt17QyyVlhA41PwCwc1rT2A2iQvTJmPEKWS6+8KQ2LutWfMAlmbt4N
iqvN0SQgVbmXlSokRlV3e1UmR44iYmssBWhPA/K+ENEMj3dKWmbXXPT5JoPUshoTS37wGZSEUl0f
Sw8s5lKVpH12gW6bXTW/fCUVsnjT60EjnDR+jFuWQ7q58ZsqR192IDe/8v6X2hjK2sZDg+yYRUik
oSPBwboahKNezBLrqNnp6ipFpXCUFXtjmLF3xoLBL1c5SQbG4qXdZnvZ9OgUwi/qY6zDC+Kq6XuJ
xEaGO7Ylpxus/oPbhFhcZcs7pgZx8HVXJ+k8kCO5jObAOreC3vWlNLlE7O53dH4VrIrhA72V9KVv
I952ZFrmHCRgzPz83lK/qmrqNoaIQSBQQ1E8Dk1E6zcy6NJyxSiWwdC81NnJ3IM45IRLWl+yMDCP
sB8YCHuzvX07T5xgGedniAGNk0uare1l4fPBokHd9/he15mgO5pWrOJWVgUnxBMAmqqmccuGgHOs
t71D4V0cU5ggqzJBJKDFqncTuX/sUkZ5xoRwgRXnObNgnYHmlTYFpGh/XmY7iY1xrDMsXEayZaei
aw8noK1g1E9JTmaFCcBBtRUQglUDwscAqxZKxcnA2OKwIlf7Mk71Xei1kbvs2nRiSHfY7Ig23cuq
0a+1rIreyU28Cy9rRc3OQW2vZa0tj1MUYzkOsqsq5Av91ugWG8XPrqP7Ikhd8xDipMRED+pbBa/O
4R7THjSKDWSSc+V5311BgQQrJrta+aHLXXVrWWPOmWweUPa1TM6sdNenETche+T/uS+sjHHXQT5K
51A06iq0quEZM9bPLGmdaA4wQDgL+C1oad5LELMXq3M7CGbyXnfJy8bAtlnDQV3aOkKx0rVRisxR
tWi7tPRrzYA9sdSbYwi/aWIZweT1AJXMdtpObXY57+66y5ti28gVuOMRpfEyPNAi5amS8umhY+Qj
BQOBsP/eJZzVXn+f+uF81wykXFAOZF1dVFR/aYTnOk3IduybS5qW9rErCu8UCDYFpln01Iy0w0Vg
hadwqJzlqBzEtvPYKliKMd3IKGl3tl4Ejl7L6pPMSyUOboVYMTs1sZSdlkdy1r0OEZTI/3jt/2jX
8tqRipjoiGRMMuYfo6GaKz3SDK27+JHZ7fBNQ+4TebEZx7gET0AbJqK513m1tIriCYwNipDz9Jky
CPsJ2XifNFUPhLYyVrlvclKiWatWWdy/F51sc21LhjMBMH6qSwINigKhjyjqdVdb03+MWOD6/+Nj
IA+bGbQ+q7+4U/3ReSZHr8APJ6br/eJT2yEN3PuO9r41qIS9Sclmv6UmoS9lPj0tib+SmEuNqCoI
O4xgL+CzWGFKWIWC/kqm1vLR9/pbUwTymrwb6NZiAEJaYmBGCLbr/Inp+dyqivFmFgiUnKLFuJ5a
BA+D9NnpyeSva8tIdvgMKmJBqvpVKa6FF++X3kbQhluwicFnL6LPJBzXWSV1P2yq5jxNDw3kfXcE
SHAHUFVYQIju0VhI83Frq/pTb+vvg0kq0kw58SwNaHWi7D2NuaVpzWLw+dWqNSqW5d5CHkxNEiI1
pKbW9qEk9Ol5SLApNpBpNvTqCC36FnjDUzjl3VMeznq3PPRWal26CNRRmGmjdNLa5LHOo4/GJt12
GbtHGSAejMLqHu21TJYJvJAiSMDGmDjnHTM247WMXPq+Zex/jQlkAblVPjsstmgn0C4rWjPtBys/
LL62tgwOLYDnuxXP5HN0kxZo+NTL9bpBA/LCHqRkoDpVt8abYxsNZ7Cy/rtvi2FNNUz1p2y6yBbb
MI+wdPlx7QqErbUQpFxONo0pCp/Pqs0JueuSCBaPkTNzHxLyHNsaiaMcY9RotYT6TJQvRmb0+8qW
CMoiqig1jXFHjMNnFfnTWRFivH/p8dqsKr9INomY3XK2eIZjmT9rM6J+EM+x2UybxJp7epTiqzJq
h/2ywzB90J4S47+Mm98e/j1kg4S9vyXL5BLIsBpjAwrNlI/mPtLY6Wjz2nxpSfJA+WanNJXYDnRG
T38WtzIsnfYgqXCDludJBBt3bHXwh0oxn9RyPPwAiJNeQ5Lhzl4ZBvRCwu807tED13npkjUnuOV1
zjj/e01JZRzZXcy2dlbg5HL7+zgnPPXQ2L198EXaXnrIM4s5pbY9oBqKQueCum/01mYR/MIfnJ3D
SoVasrTyOuScxG8rRwrl9JAak04DPZhcqaeHBG9eOWhFQixVOcYnuf1mSPpJgyi5oiwVzsJk82tG
hFXQAJmvw+IykcBcIZxYbp4NnnR4NmCZ07k1GRiENAq5Hlyiq6V1lJT0IZeG6oinbOlMLV9GXToZ
kwFQxXQYoU7zkJxLnqVujb7zkuoQhdvF+Be29GlriBEZw1d3NPEpymWTAO2rPwcv95+XjrZXmuDv
M6tTWNbV1VjoLCWyj0w+irWziPXk+LtFb5vXUMaobuCYsczxKo2DE5aZevVY91wDCOOG9TPeeZaF
0GeejY8tEXNJUh69zIY4m8XB5r7yEcYzXCsJ3R9InIxNfIHCaNL6LS8Ltj0yjNVdM6RopzL3wkNN
P2mV25W6MRvdW8ltEp4tMiOMDUCH3b1CqIQ/KzSA6fYNZk2hWeJIVqMgOZtUq5j+EekHg36VAx8e
qyfbb5bpfw/qKMQXMPn3qX02+dqaD4DNYUvYk8NcqT1KZFyujGx8j1Mjf2NY0+/NwoRwa/AX1DI0
Cq0U2ooYOessp6G89kId9sNkVFi56ama4Qxf6VHwgp2LSZ71PBnbj9yddLneB11jETkahKQZ6wzW
JckG0jE3Hnxhsh7WGgnYaErMsVBnryQDBISrI2mVlthGw6CtExqFuxHs/TrSzJ3UyOIbU1CQhbFN
WCJzB2I9pwKpWEEYQgwKINan9w4e4cS+5nlMM3WdzutXIPkYdrQ0P8RG1Z3KRGu4rST7Rsm4XSUe
YQ7U4vGmzAr9BROakYfGSrQq5ZeSp89S+mVh+ptLNcJYoCS+pUly4NLPHmXRldv7DiI2Gu3YKdSQ
UQlcG5p5sQ5mdRSiB2Rzc4O9l2lQwl8u9l1a4tqwsPHfN+F1Gb4y0tGedG6C1Tw5sEFYu6OF3lD4
hGFWAteICbHou5fgI1GVbxgV4TFRiFI5pEtgEGWhepL0VTjfPvWs+ywFJyo8YfOS2zKFm+UNLo5N
ZQb4ILAF7Ar/gY6EylS8okHyQwif5Hg9cToQjts7EthLI5c1y7osp36QoViSaoustYF2zkLuRQFT
EGdY/liYvr1sJI8Z3ZzUtJkrptBCGP6dBg0DYgfDD8jtGG5HQ042y2FLSxodzlUrkQDMUYZhZYF2
kFGNutBmJTdNPUL1rIzVcV4UpcK0djHNydWy5k4gSlwA4Pq2yatPzDXNpZbq6A1gC9sxttdaAzjW
Y/JDsh0hF+wdN6XWfRF5Fm89c0ZsLZ8NAyiEymn3RfoFigdWjz2hPN1aDat3f44z1vHWi25PMqGz
YMHwDehHxrepU6bdp+r5GDliTRynOiBzIp/GQyB+5fJkYg+vEYni/1wkDSDgrobC36UOpbmpVY3g
oipH8Lz0Wn06J24V2VdV40zyQzXY3pvzS8OxlbtPs9K7q5xFd85EFSW/d7vSOEUXSBDsK72bjmdp
PVLqbgNrCDd9NIonrcS1DAJo2LRTFLiz2vAIK+ernTslBMI/TR0IC9xOrtEXiNVVHHjcKIjwmi2U
+iDcOot++gjBXyz4RI4eBB/3uV+PntkddMjgIXO43lTV+xf26kYohesqlpQj+FcMTrliPi6PYDid
q0Ya8e1T1mkihLtiFoCS0a48VFEzkuGimvfOJN6bbl9GpG32GF5nFjg8VO4BvtU9UL3tAKZiDW57
8mvmdkEyRS7dGeNZsq21ZozZWrUtbbd0IgG+V46ylKkR/3wgZOtod2P90Bulzj5Pqh1PyqGuzPY7
KD3j8d+L/z/tHRZ6UhmNtToL8rgR/cPeYbSVZ0qpuPSlZ27v/IBx7DMWScBvtVd9MFdHv4C4dZ8j
X3O1+XDUFcPNYmva2T3Qs8jUtU0bJ59ebAGESrF422r2WULA+I+Nlv7/2WgJ3RSmbasyOjb1jwo/
ZTATBpUmLlLWavVmUjPlLdGN7J4WD3M3eYssxBm4NJy6EeqtHlGQlzY0fjC7+zENx2sOl5gGCFvE
WCMmFLszlGNcbRCQlAEGQyA/FBP5c2Ot7lpaFZcwyu0bJg/7rW185eZbunufHUbjp9H3+lZOih00
8ttkJswrpLF0a40iTWFXfg5ZDbneaOo12vt9eRV5cMoR1v0PSjcOxkoeLaZ+XlXsb42iRpuuzYgj
1/v4WYhO/o8PfpGb/U0QaFkI8pBuWQJZmljkan/ZsSYFjRFSUYD0J0ylYz2cLssowOIWgqd8lqrc
+bcGmVurHoGMhfF0VcTSUyMr6bNpU6PqfllslJp7gB7I00NBPg/8julwn5VFIdh4YuirlRd61S/N
ciwleezsFC/sYILcAtZ4CoGqH2MP7C/k+4jkA4urXwHnFCRdxays08+dTBgxY/jpO82B3119vD1b
9OnNT7uhspyTxol3vaEDXXu5nnyDD3O1w5T8NI0GfBeGx4WilMXR7/+fgOXZNsKGyZbWeO6Mt0HJ
uQ2QDZdzn9r5kn9Z1scBLzFhBwruXQKJyymDXyQLqq/O+v1PDbn6ozORrhhd7u3+/fr8Z2MB2REi
fwONrDIXtH/IiYsASJ8Yu+wixjY6++rNgDH0K54a+GdNb72YNdm/I+7ss1pnb1Nm8CezYV1rRTG+
g/9nRxvFxjkPqvg5wQK71HuJkjPhH9PXKu713ULrqFtyif79tYtFxvvXc0zHiYXjnUoVF5qNF+3v
yim8aRmkvSC6TOVgrqiRkYXomuYSK+q7kVC+BTBM1lMd9Vd/yD7v0gjLGy3XQ6S2qWYtXtJSWChq
fV5ur4Eq8FHbReeg47kOamBcFnTtfCTUHtwLgB+EvhMSCKwhUoMQMKL94dzP6KCy5XM/aD8QLVmP
ppm6+gyB761AvtWhL7kmA40HX9KumehVpwat+L1B9aU22hzTMxdNhRJoW1seoKeGtOxtgQu5962v
pcofx4kbp5aOJwMwGI1oW3uY7O5T00y8TIoebogPAG0HyxsOTON9axTtM09aGmBN7OhVh8sKh82z
VmVis/StATnHZx+A7DEqjMfFd6MLnDuR3nj4P4Xv9GSyOQp10DkmWGettWmzTUh3O98nmfaQmk5k
EIgwac/KPP3iwMj9H0oT0o+YTd5Z6fmwqRlfs2Jqm4YFbKMkqXLWrPS7RrW86dRJOCzr077zpW/N
qGeBi9UpRc7X0zICTjNVUftI5zSFWzZrrWl3+OnKnG/VCwAhsDy6JTNEX4x4KmArEDlmNhE8CFQP
bA8Vam5vvJRW6/SVXkEu8MgLpoB4GHvYyZNRyBepVAQhleSWaXV5zdrIXKUd/e0pHWgcSjECYDic
UluLzWRIX14EH03FBXBCJiOt//3s1v7UsHNy48gke5uuNZ2mP9tm2BjbnJwZrEQ9jN2l1sKJ0mwN
zU7dPC3OaDYvyxY0Yuty9UPlfsTkTez8oAGjCspun8epSsSOquwjVFYUEvElRR2J9mjtkcmO1jGx
1yplRY03Jdqmsvat8+nzynaM5H9+pLcEOBVFQ9pWj4hGbgUcsK5+SDkBnIEOwjoOISLSXZ32Ermd
tz6ciJilFcH7FapOgx3r3DWTvfFQw52U0PJWxkyzTgjWg+NkffWf//He/XkX573DJqGbmLwU01St
PzxqsTQZedBa+hlFQfiQ6KoE0a/xiWVsjXfLaiRQDpl3SLMvK1fK16B8RmRcfthT5e1q0rfkzO43
o2qxszdDGQXJDBNTUNSmQJtXhuZ/FFhfHtPcbh7527/UTlBEz0cJDfZLjCh5+QFW+OD3xB8gGGnk
lmYfRGpsWnNIHTFqJsjLIXUz4r2p2mg71Y3m7y26KO5Qfs8TW/yHNUKZC5i/r5mGSlWGQp+O0fzf
39fMYtTzdozrEv9h8G4VffrdN+0f+lRAXYgndZ236pPv+zFWZfUJ2Hz4GBVkrYwzBSvMJB01bS6v
zJwPNmR9WHelFu+CKaoo37LqgpE0ZovBrvzfP1IU3/984SQlyQpeHEvjT/hjsS+4rrnIfWS6y0an
tNW3iEahIzTSqEefbDIMH9Dd4OpImvqN/V0+j5rM16JlFh0HU+IuCfUwLnaLISBMNI2VqsfjUpb1
1ogybZeUSMwXXWTZwL/vckSbbWAyTkByd4xlpVsnZZ9uJS9zkONbTIkDsqsw2tzsKihXMpah1WiA
K7ICXVs37PaRgSNcARZCQKOKRiNtLXMtEol2tq1kzC5C9WrTzFyHRk+jUx2/gZoRjx5qTHvutyxf
hsIEedSH+ZbNSs6ISldWxtxuCXpeW4/QB0lG560xQffO0kSttZT2yNxtvt/2sBZjTINiT+w8OtT5
UXBdbir37ycTk3bPBtc3GfKLVPNH6k26Q0FmbIzQU26ZWYJXygaAX5b9bBbKvkFDfhG8qEscKV/W
KOLf3haJXtbeZtyGI8Rt+hLIMFl9RGLFrzQP38UwGfPmcXqr/ZQ5ZTZ9l4oeJaxM16jwouBgq1bs
LDIodqxOgDvtXLZMs3PNMYxRnKucyXmi0LowBO+TNuvVbovGBjUGwbsFvqMV21gySFLrNqmW4ZLQ
aN38AqpbOVGW7ghPfLQNg0ZhaO+5XogoxUq9Xjwf4ZiYG4xWuYNEcICvznnlYdeOJNDWi3eF/flt
Uf14nvSwdAoac8wPjSpyhorT4JJk3bCCcNE0RCSsgDBQWYrB3LdMlPdTU5vzAIB5c6mO6D+rODz3
k3ai9sNOqIbjpdD9K456JHODQmL3fQbW8611nsoEgyIbP/m9Hbm6aT3dj7J0ctSkBjU76MY+lSbz
Esj0O6bFymA0Ff3Lp7ypo49/vzaXOuvvawobSgpJS9VUMpQt6+9rSlyos/CadyrQfka4L177oiqv
aPevuWUWrxWLjoOR4tb6SvN/m7KJnVw722SzrjDByIJQfGjt4xhqFRv6BONi5gvkWVZHcQCrJroS
CGV9SzzaOZZRaNt0IvJkwdIvwPpInsjkMYvIralW14YEBxDPOiPEqUhOaZ1IPzxpeKoRvbHh8H6l
wXSNMVM+BEbZujD+HxtU5E/ZSC0wwFCgheET0LQ0CwgSLTaV0DInqSINncpQfERZYNDiLdicQ1Bi
4RbKVK1RnTDpbVIdwl8rOWE0XT1c/a7IJMgZbac9VmVxEX43Ahd3o0K1mSSJ5Prvn4f+p7F3RjdY
TAsNGhOWwOv3988DyaWRq4FP3lVie4T85A/aFA4XX8BOUwaPeKgZBQyDko8oOplK8yVhtn6emicR
S91lDJpfVrtnuZlOYqZgh7AjsJVvASA0t5Y4yrupJSTEo8JouBs0ZnBxK7QXJdG/jaF5LIaXegrq
b/heQZDVlkk4xRjcdXcigliUpjpSD+I910AI4rNS+T/trsTB0wY9yo24XN9HsX4wyM6yg1BjfLSj
2h/pnJ3vtXIUBuNGnyFgSq85kdowZGPDwOQTXlAl/qM3oP3j1jkjH+atLA4r2gOLB+4vW9qqCrK4
6IhdKoc6QUU9MwZpDx2MKo0O8XRHmi5WKzMSb3cfWE4WCRGrX13TRJeYQNYTHQ17V41Qicg18txw
2xV+flsUl6riBTBokUkJQn92TUotEPe1djHo5mtD192NcH6ifHRD3j3CCR/p0IKyCydgzl6UyzjP
2hGWXKP++t2n1SlGVHB/D14xc3EFi8e/n27KH6ebrVgC27KFkFCRZVX7830JPCNS1QB/UF/EynrZ
Vfl22fNHDvCr4HbtjSHTt3rQo0hmR4w7p3tEV/yXI09qmdgq6osRZ+qlUDwiI8ZEm1y6pQZDziUN
UhW48Y76fJ9eNst9oVTOHTH373/RvTvxlxWNXtW8qTSAkuDPVriE/riCQp/JXDlNj9NF4tsty78Z
riV8d27V2ZQTCk7bfhjCx/uZqIJVcpssMY5xqqg7zTZ1On1JBVwyd6WqLnZZb+mv7Bx2NqPQ71El
cRkqCrJeIwb3kEEJnNvgNffz23xkDoIBhhfQCp7tOY08pNuomxCrz4dj51dOrxXlnbDelLGxUXvu
PQtrXeoJuV5KnOX+3/i19ihFeBT7Uv4uC6j7NOzOSSvGQ1vHNvuAyXq7z8rU6JESRDou80Ko7+2R
BWsXhDMkXNxUbKhIEcQBA5gMnzkQB1wC38qAvLX5g0Wt+T1L0q0KluOaEs2zHxAJO1Xc6K5HP4xb
I+MkM4uik1x3zOSMmoE4d+CVRROH+mXaJoiUD5RoBzqa0UeIxhUZXzCedJ95Hr6wdTTovVMhVXmH
p0pUtBQ50BqJPhEzAg0KRk5kwC7oL0wvKieZdPIBgvJUCOyelFnhxk6nAF6l+nH3GTHl/tHkIxv1
HCV/PebrzFCwtEQMQnzlAxNc8wZ9K1sJo03Bww36BmEK2Z/t01hJ4mA2LG5DXryMXIi3kt2cY7Zz
88kWB7uiK9vFzLb9vGnJP4rdHuuRv/qv09X4Y8PDJUgHwkB4ZgPt4eT6o6pvERv3bcpAZa7u6gwD
Eby33kkQdN0fLc+J+bkqKpTnGOt8XuoPqIkPcTKqDaWVuq2qtDyJELoHSUq/NQ4FwRQPHq6jq5il
ZUbSN2tQB5wIC7y7GOw5WBUciwK1vc6Y3d1xLGJAunv/mTtn885Ay6XpR63Y5h6F2XGJPql5s05Z
tF3WcTthQF5FjKlkD7tlqxPFJU2adyxnd4wCqO64HHaUR0RCh51T2Spsce701Gqy+uL3UbBWOiar
mHiAatlGu0kKWhLg/1BDEPjgYncwXwqpoUNVotwEBO8bg77zdIC26YiwDp+Z7aKHIyMaiO96aQD5
OSDmEiHXSiEs5Y5CFFLeO1nhh9tlGD2CfNnhqSVSpst3QSnnX/ODPI6Lr4AH0fzM/GB5Zv6W35/k
vpt+0YPbMCKrPj3dIq7BN+qnCLU0amAvBsqeNj+HOkbgBQF6ZJMpPdUiGp9UoJjt/IDWXXELxvTR
azvzsQyHPWOf8CjPXYv7i/9/h3IVn3R1Sp6SUJ14JwDyWko1vcuku/RF+eELgLNya0FMJShXdqza
6lBUQ+pNW9E9Z3LUXpAvnJYjRv/Mokn1VbK2ZaYuFWujKqZz5efWyp93MlZlU3OmXnr93zckLeg2
aSgUA+KsQjJpHbRX8O/eo4cY4VyU8Mq60Sw+NEkYDjoG1c28SHYYwmNpshX5kGkh29D5UTg/50/g
scf6yZOSfFvIg/k2EIul+HH42YWp5ljtiMR13k+hbh0xytTBNlOC4EzE9uT2sj+egkixD1INw2RZ
nUeLmPe2Hj8ifsEGDNBAVqkSXYaG8XUdMkd+10oDIy2pPRf2LzLSMj1aF50vPqaGXNCuLx6FRo8G
h6O6AoUhPkwv+O6BSV7RN2Te0pcgQPX8eRbjyIX5VlaKshtkM90sfrUcIZ0vgoRFjufDTAg3xcEo
z1mrqk/kMdTfU6N6SPEzfTL2WpU+Sl2krwMcgk7APOmsLB6hfih+wl5sdmOvYlZrMmkV8NzBH9KR
fk48nP2qVh/LYLxp8wlgMRDbLJ9B2PgG+TuW9JrkMFhQ2ld4wAv/DXH8ehqM7qnJwu6pau11BFj3
cL++dX9sQETl31s9DD91aeakBgBW7KLCLaiVujthl/lU1SczScS3NMhsYrcKex93LXKamCu/w1sK
AOp5+YJDEmxuZ2fH5RD3hr6xe99w2xH3p9kU1VnTg9vyzUHFzyAHY3ikYgnujzDPiMdiLrjFpJy7
GoEZ8VtK56pj0W5CkGfoNiZ5H2uNecOp9TagTjiCBjRvy1OT9doMhbhiTzRvrZGoJ4RYh+VbRgMV
HtUQCQZc+aAU/SMAbmqshfaaKISalWlwWY4WMGxeAt6OFbRTQac8dJMUvWbTuB7CmKixKWxdpKUK
WjwRPdRBRXqKLUWwWMyHotSrn2aUfaS+KV4mzBRIiaXJqRYfuoYezBhU8mtr33gC520A2ERIrc/3
Kk0ZCZzVU2MNu0s5FE0vLgGpEKRHnNqZFhX0pnnKSWkmvGw+LlWvWqnsSjltLdIZ0pxr21hwHb5W
brVcQB2ZDyVpCM5GEzyHKBhqR+kqN7S07hbgWnzOZs8gMmZ9jz/ph1VF3UMXewX6rrpkOj8F+0GR
ZLTEnnlRzJFIb3LV3rUKxJlS1l9ZpToky2Q/EHIrXAgIB+yMgZfWV9aedg6WA1F575VcrMkYUz61
vGLDZurMcszee6iAA7qMZQVz6lOYdf33qQtRX/nhd4osi3QwYb5IxMRQ4ZmgAKyeRyTcR0ucafmM
UaJ/B73d7mPsBmgn+KlgNC+NG45qdV2keKasnTy1qa/LnDVujdPfvxcF7G1DYWjO//vx//3A/OO2
HP75P2fF+DAGdpZfwL5ja8Z2YuhWcksj6+UePzDNGQTzF0+LxytrHLYDJMgU/dZrqfpcPU3U6+tl
A6TQm30YNf16B6YCWtRXMTbMzV/AdTK0oE2k6I0Tl+ESNU4HUJ/a17vAkTa69jqwzGx6s9CpAWuG
BZNlwr8v/G0+xeYjfVUd24TR/vBTsUIXAJBvYUmXY3RYZiqgqCtEA0AZ7rKu5ZhrOHG8oaKvjj3/
x+Al2TuNdxyzlahu7ASRzSOG2oouTm8Cp9jSBrtPw5eHsFVfSzMVLLHFY4p/EF+izFwlaE8BLcDA
wHW7RWqYrPVAGxzDjlC0sBXejLJ4N+Sh2WVaZBAgHGcF2QlYshdzt0k74KD04nZ3eUtBA+c4sqgk
3HwADkETzbk/4JlZ32IZM158EvbzPRkgix461onHBQXVVyGZP7ISrsew+GUXNsz3Ogz3JOlYJHIX
w0My2km7Wh6OUfnki1DaoqYYHpanKlP+HiVyfuxI80tA1FwVW06fSddJHVi09Z6uzDwRKU8Yv9pV
kIT+rQsogeOu8W99SprJ8ki2zHwt15ZjA9GdkD1D6DGCJ2PeOtfduiW64HE5YFnQCUAZSJeIiYn3
9al7zFtrcP/3KG8rOBk6Iv3l0f27sfTKm8ZYcO51RsQHXJqsFA81yO7lqeVLlirmaZCQ2tUkeMhW
X1z7Pg2OkmzMQaBe/aFXzVodq/TH8hOMs4w8jt5FwLC4be3+UlVWhN6hQyXIr5CTa0xdeA7mg+U3
+LX/DSCQyZwO38OiaV2+pGGouib4wvlCOciY234iaPvy1LB9hotWb9HOZnsrsoebJhXaCi76uJEV
iBFylNxmZcOTzYd9ZHJUuOHALj4tCfiQBFwA0sumzWKf7NhtIApQwQHMJunQB7Wk1xmY9X7YhH6U
/sgz2yDusZWveLkfKEtnTXOMhKeR6gMDZhDskoaXGf2SRmOkE9QH2CrDicZarb5iMKu/cjv54DfV
b14Zj64/GNo5Lkb6tpAzd4Id5pqUFN/NwCyiwBm6N08VP3qaMr/05OkugJK96WLKyviglCi/0DNZ
W3jdI9VbqL7lJd4OpWFuMmYZkpGpqtfKWFJtmA2VqnjAGBF/kCFRuTpGMWJ0tPLACDnYKnVUPUE1
6Wl1zWIrGqobLZ2mDcrM3o2Hgan7pNFKtcLgFlqqdTbGaEedAu+nbnd39J85Tx/HWK9Yh4A3RQyU
jlEUivQ4yYIMXFa1fZN4l1o3oseGnGGk4an+EEgqhu04J/Z9hNVrnye7+ER6kJyz1LM+71IDziHe
4Rp/pFNYNPUtCJprQ8s5K3WZZgPFgeyqnf/VJ9HL0Pc0ydjo1RczS/zD/NxyFCh9fenbkxTk5lmR
A2p9TuUVSqssXkeBBnVE5d+ph0K52PJEEj0/RAvY6BiUjDEj3iZID8gyo1tPzM405v+HsDNZchtp
k+0TwQxzAFuAM5kkc1KmcgPTVJjnGU9/D4Lq/rtrcXvDIphSSQJJIOJz9+Pam3ygPxwliEaUONXw
9BoWsKzAbi8xZE/fSsrsWOLZoNtODfaP31AF3b7nFG/C9XdUqG1n1qV8YNZDhSUnIarS3SnD71S1
3crXUEX8tqa8mWjO8EoFH2GsKSIZFtY6LcrjqbYchT+wJActm1wi5efMXPzFhW9zaSqatOTrZus8
XtfcEvUFDQPnvVJvaWZIvtHt/WdeC7705FtH0P03IXv0Vi7Dry0T053OeuTMiF/CLRJfDPWpxTnx
OUHf8fK6Nq9L0Q3vncAhybXz00q04GRYJJHloSomyATDNqL4/orluuAUOtUt0tgxhVVR8+/gWQT8
+0x8nArGrt6OtlK9FUWE4ap8acij/BCxfaIuRQ254+BV7Yv6T91oL2v0sa5V7UNQoeJ3ido853gK
dvgkYrheaKmjOtj7LNU5XwouYlAXc5u/hpWTbSJHa16XwqAdIYzb1zKf/z6b1teS9afy14WW0e3J
KvV+13AfDcrFOvI97+/oJvjr7KD4He2EQhFQIkBViYWUM71Y2rFBRNxPbNjf5sj+xwIy64MHCM/T
rAmwglOKAGu3HxGG/nKuXC5BeEu5056XBXSL6UzpC1F7rqC68cFIofVIOcQ+Yfz4MFpZ82LyAfHS
JCt+JqPumc4Fg+f4PQDNt4/qGU1kDdpM+VMhlB+NA83Lw4teeG3B4mFHEi2npYGb3WQN7V56AZh6
xWyqcdA+4vmxPv9gD2p7qEL5L9Rb6Idt/QToNPClITCh29pTmRzSH2SET6kKr4iNr0ZVhNO+DGr3
Xc8CcZYwqqLKeCfChOS0gB4bp/mvvG/3ZR3TWW4YOFOjsaDvjT5QQKzVW8+aeVtlojuMdWh9Njnd
2pMw39owEk95uMDPWF8HYtRv9KxLTvKwzt4MLWu2saON+1avphvbxu/mWtGg23F+ojPU9OXhiBV6
Vxqkb9s0NaCbo7FLh+IYufRjJ860k/l1WdEWrzct+YM2WqKtKiiOqlrxhFNBPJnrg3yWGQHf36ms
PfaG6oml3FOVYHrFXV6e5dAtSN9tueDS2vHLJewLhScN3pex/JW6bfdHZe9s9AnDhbisfLtNo2fc
qCAoYH0dOovlsNNbVXlTx56pBx2bTxYFw8TVF8sen2qVmm/Pddzw0laJb7CFoQon0HYUsyUv8iFp
J8wtsX6RRxpAxWvD2giHVMyO8htB33g/hdxLA3VyXzqKzDwp7a2/YoC54sUAKU/WWsobDT+sZCnf
6iw1MJkY9SaZV3JHbRYsRpT6LOe+ErKbdp17mGz1j3zJYC2Qa5wgxYwh8a7nuxfgZtTFYU3M5Fsn
6GkaH232ZuVqz500ZK/AOMNrCB5tCjnLKrWkPg8To9VZqAtCn5Kz3qKIt1K/bNG5G43p4lHOHqsl
3dK0ORzztGwPMa3VjRi4d871eJ6jmkrb9bAICAK1i2aT+esxE644kwGVFt91yL4kcW+ScGIniX2k
geKr7CPHgwxk4SUIrHNpLjshAxWDM0Ey4O9zIlN8GQsAHs99SgY4MYEkVHPU+GplW+ztLRx+FRgs
DYOfVGn6dmmemBB9i3oilYqtkjwSYn7tY/EYDkUxKSWDCm05KqqydI8ammzxQxgfTAZf4qnKn/Ug
116btt9XaBKbZSS83xYUyFOiG/zUin/qLAh/5da85qYDAKKLMF+piW0OedUwulkBefS+zXRbl2Pi
sxBe7jmX3K3ISU/LIQOQWtjdMDQv8nDK+mNpG2SanfhUxQ5g+TUQqZmzutPoyyIiAvnAdOL4yQ2X
H1WurtGbhAaujFrs3rSmCzJ4DJDZjeg3h52NskpAhjTAcbYwJ/eYpJnAa8kL3Lx+rxh1eirFWF9b
y0h8pohnC0rFNcNecGL2hwzJpPod9/+5VYwbVIvsSRrXseqDtrB3cQL5v3Unak2tDh0DLZvGN4Yp
ecH0hK1nue+MSPNdu+i/Jmc6VtOIDFmWIJV0spVWLzDa9SqtiDSNqDW5PmoAu0/4WXja84u2wFTb
K1rdsp1njKQp7g93tpmZyE9I3XfJVqnr5YLI+nNUcHArebTv0TfeQ7IK9rqtsuZEu2ZpsJlkllRJ
sH6HSf8lr6byAqsA7/ADbZ4PuTFSPE1RSwdne+emIOqMuV4+Asc+FSz8/IeqPBUNy9VQL773zWuz
Lhny0DB2fUOR3BjXm9jK1JMVhHW+iRok0yGIfsFQJyjrZASySFS6Z1vd0klWXSA7rTcmh3LGfQl+
eSsPqalmlOCW3Y5ORuruK+VJ5svlQ1V3C8C/JtmalTXsH99jxxHFXleWCtoFIFL5D5P/RHTIW2SX
6m7S6GqPzL78qDLrboRN+szVInqfc+fxMoIZWI/Bep4FPezyOku1d/K0OBaHnUjuSk50wypmdpxJ
eLDKQCOQb0ftNjuVKvuV1LKZK9pmfg/S+reFs+IjoiyzEA0EgJIWNWNwm8uk/HocxZCt5A8HmIH/
hzywyu//S8xinq6p3LotzV5zmP9yzjCdMawRduJL01vhcWJLPQPVMAAHi/6lgsX1yuTMN9ZCLX0c
2YQqNcU52FblQEGlu1MS4LpBpNfJUu7yiK9Y9X+wbbV/xStdwq0gW7HNYPLhNvFvzzALK3InCRrU
Y1NtFBEfdFzgr9Kn8ri8QCkgS7ze6zWr2GhDpv5fTqN/ayn8LSwNY6kK+Jez5v5LS2nzGOqKs3Yb
y4tVGNWf/WLnv1yTG9GKYNQ+cBkbkO6UUgs2khe0dsP//981Hc7lv94308TyhZ2PkA8zAlyA/Px/
6M2mOxvuYtvls+uk8Ys7De+PCJdDpeuR4CNbCacNPqOgKszNEiI+EqI4wgdQv4jDMB5kuCzPXFqg
16jVXF1VnU6BnBjEp0FOfmvQ2LVPo2mDWF19aGPxkVV8tlUbe0tf6RQRtwnsgpIltppcDcvOXpd4
mffof+0R71h/h5uKyhYL5tNaOu8iN2xOBDNpo5l7zDUqxqRY14ztkvfqzojmkInHOgdEV0ndMX4v
0hAfK0Yub4BP5lUk64/y2QKV4DjYzcsyj8kFRaeErhnHJ9ov20000GRbRfo9rIKvhcIXYt1i3OUg
eGhQ7me/C1QGHrr9EqeTdqdx7k+apfV3Az8Xu5WFlp8ivHSrab6qHM5SHbwZAreyt0Q/i7ynw5P/
DdMsCmmniXJwGMlI0fNyWUud76ADpuPDNjUwO9uFufUDZ4j5T/0tt7Xq/jAD8/dm7REHYMQXM9Ov
Qo0uOYGLTgnDXwnWFY9bL9TR1U7y4JhkzaJs2HKwecVnCr6kvK9HTXhYUtjfDRv1bKNFVgwqf2Xe
dqF5U9yfDEXbh8BLeeoxMvKImH9cgH2TrVC8yf4jWkd4lT2RHmpg+538ZkHt9nsM+Z5m0PtdMOIn
QMZsPW5qzJ6BGpycLtYxiin5cKrXekggbaxEc6ZIjRDmpVTr2AsrffZLrKxvpT69ubWR7opO/W3I
vuCe7UGG/v29o1ebPi5z3eWkUbB56M0JC9Y9UcB6L/UiZkoZH0QKJjfCiXsKXLvm8RPdd0zFek2y
5ln+pHcR15euNp4FUAs7HdJL1/QbJlfxycVrd6HadV1mKj+tT5mBdhL1R6dkv1W1H49yglglS7+f
saHMQUuudYlHsKC2N1r/Vc7kEAz4HzVNKE4OS5li8CQvgCr7fUdo/eaOZMD28m2kwdfJ+ZusoqLh
2tqucbHn6VW3C7CdfyVa5XWCHLBwkhGAY2RsKHlnnr5iPtz8A4cyNHPFUL2alp3b0jLbYmTxCthw
Y2dW8DS200XhU/siZQ2zj3UgcE2+oxzk8vfa0Fa3Cdf9xkFOPyTr/bQ2w+vj7DvptFUckppx2jQn
aXPM9WHcjsGUbDBwd7S2G8KL3TI62MECpLrV+5Ma2/zJeiE2uhpfs7HqTrLGmdol+69pPVTdwmNB
tSYlmXkeTGe8lv3yFkQYgWOS4VncJsewE28ThQZeWmt8O9dMk3wjACaDFNKSwOtIPJHAX97jWKMd
ZQnvjpZcl9XE3hN4D8Nx8k0NDK2F3nYRNNDaYmpOjlp+GsA7WdjktQ21MnFxbeIFd6YquM3KThQR
HrMlKf2x/FEvEz3OKFiZp4L/2eBsMLe2LRLL12pyijF/gafZwsBCJgTxiUyO//h+CiWdj3VQCMxF
sbUzUuH48lChBfDZAvsBCQcaJSLtbS4chaZrkuz/eQgybI1qWc/b/J9xGe2LNAvJB4lpdpza2Kiu
1ftLksHBm7YSzxOvjJ5YhIs/DFP/mIQHTq5dGL3jmJimD3kaFTUgAC34fAqEpCda+f4+VBNv2YNn
7FiAZv63nt4oGpnc3sh3meRCiqj86EiEE15LKNH7rzIz+Syv6WJnRm2zEXT2D13BYHz7ZKru38NA
T6D1Wa69U0th+8r6uW8z2ienMjiKtZplCqkRnCKXZZhCrWSljKnfqLryrigDoKuijy56ppUHpFNz
E/XJfVH1nv8HOBuz6s3XIpmGrcnm9C9MxKrhDa+gyiTTiPpQ2O4pwjingH5oQDfMZ/oI9k0cpTTH
6W+NvfL3xspXVbIs8q4QxZPhK/T6nWPB0DTu2XuYXa8f7W4zGGN0ZYMQn1GtGtapwm8RrE+5Kdr3
KQqQZHO/02n2KApiPY+AIDyW59Fh5pmsyOklAceSICToModXB115R5FUDpng0tvYY3hXktjH6qLh
fBvpiJumrTn0ytOoduk2jfrlPc0YjY2UeeMX7Z9lqoJsWfg0a7pnaKI/jylnYR5F6y2ZtwRZ9202
xE3Tejq+JJC8V+qrHjbz59oX6urjLnMJrhwUday9B9NNiIH6BwgAuyLsytUwz3dGLfmbsVbbFGwI
Dwo5aCaMTxWBpl3Taf2bABfkmbMJYB/t2hzmQwe6+mavU9wBevW5XEaFke8aKJLGyfV7uVUDzj3R
QQMJnEufkb23jUhPidl2N1XblyLneh+uGOAxQNmZkh8SqkEUZabjiT1JxoXftlCPhkUdj+xykl3A
3b5yW+fZ5NZ078fuu2aZ/S0S0GISnbQjjInoHo4pz0x8QEHQ/XHTjMoCuDrpeVjAskleQJKu2zzr
mQyItWOrY52JlFFwycrTl8sp4oHJThqqmkH/nbtjtXOCqty6dQRNeTWm9yP+5HhO9qIhUyvpFSq/
nau5ehJTkJ5rhluPQG9UNC7YBIbmWpXRKRJSJfH4ImIcircS72Kb2MkJXni56G+ZVauXPDYwYVCB
/tDyAMZEvlAoiI7qxMAvB8fTUegPL2jZw3DB+9i3vxTzOkn2UaiX5tNAFdI1GY0ve6mmQ5RPfxz0
72ObUddaLe1Tr45X+e7MNLM+VjS6zdumNm6AQ6DsXhLVzIHbKuSC15H4rE76YWDWvyOATgiZlGau
wtGS52xQfzuo4bgfYeqLczAur7JxgaU4cvVKTCE+ccc4sgt7Ef2ETbsVS51/KkXwT22wIckJVOyR
pMuv8Z8wKJ9VNVU+ohTNsdPVb+APKqgyAp7POhfAqy6wxme7shsVb5mmP+Vga7eijHOEzgyRe5VK
MS0D2AhcECxAP8QyHGQ2zIoJvycju9m5esqX7veQ5Tk3app42tXUwH5fbdZoajkW+2QxkJop83pi
s1BcQHpm20zBA4dzCIifFdrbSTeWvZaEDG2VbOcm8w3WivMJvzffJJz7U0VXMvQKnCKSiFpa/biJ
gaV4HSgcXybqQuOfEhn1uszugoC0aACzGI+6VZ+xJNHpge9gger0L8CcAeOcOfGes7rsYN6qHlC7
4ANHMIYsUo/bgO5M+i564c2JW12q7GrWbvQaOEmHplffg6T6qkL7Jgdg7D3mC47pB1mst1k8J2Xn
7tugPldLNR5pAtIuAxkiaNX7blp+kZE7T23jnLLAMa6jaqV7QOXVHgLKZkzppZDGeRiLmS9ZokML
9DnPCcmvGLo8610/JKAGAQoUpVo51QWupLEPqR92RlE+zWkJKA1fwWuWq9/aUi2fsLb/fbBmHZ2i
2dCUtqY/zJbk0dCxZe2+DXn0ysw6P1YSsAlSme4HKHtHKH3tHD1JIb+Yys8R8DvVusPxEVgN7GLD
QLvZ172xi9ZsfG4q+9pmqh5E0X0sW+fy+H5MXQqMt65hzMXDRYkhb4jA1bZNZ5Ifn8u1HmVwshMV
1w2JQbvZauQedkvRzLvGxOM7t4vBmJDasWEOk02vJMxIIiUSnlPFGXPD+JvIFOPDajHHFxBKlYYa
7f82BucOOowymt3f1bVFZVnYt8YGg1a2l56t0VXdQ0JRhN9M/PlLJWghEdbEEKYHu7F6UIeEG5dT
lyQ30v61TwyMLG3Y/sTXr1LlXWLtKqI/U6j6WvzeV4LWrqApf4+1mxzaXvkqLbt/66r4XeAp+Gnr
Ngu/8jebF/skrRAYT6lR0QIOIfbICHscIrA9grvYblUGIRB5aZLOuWfm80HXJyT2RKF82TUgHQCG
8fOss37MEGXx0UTfqkUZ4c2W+g6BixYO8dbkIJt76t/+YGwZaudP0wSF5zSNfluW9DROxXCMcABv
ULfnz26d/hv1Cjauh5sWBA3hi2VXZFb8Iq9k61HP6uCFmk3z1EUT/qLB0M7yoQSMx+/ug61VK/Zx
TWWEfZ+Mnhsm1zG2wvMYTeSCXHCnDpYSgorisugi+ZiBjyMZDMux66iXE133Uuk/szku31rl2+OM
hDbvgI7Sfa16lbgjDkmdPu9DCGZf5iZ6jUsSjeDVfVhTFa7JyKq3ynjHrj68lE3Eiig0EGOh8hLR
WQVntVP0iwkfHqdna6Vv0rQzjManqk3FubM04M/1yE3PAWwnYeIA+CHVkF1+scbXQhmmZ0QJ7SXq
reiQpM273ilfcrljgXTwRJM5dz1mVjeYv+16VC5YpsxNm9NJLKGmeZuSqwsn310Ce9wYxcJar5x+
6yZZwanJ1T0xHW2bmvl27jh3D5l8xQhKY4YdFd0Om0XmcwY6vn7zoAN564OzyffqIvS4gM82WZuE
8P4lL0JuMmB0i2XgDxPCzo9KsBBHyM46o54XCVZ1055gP9hG35xI3Ax2Hl8gtFo+yFQ+ediXzn1t
rq5sA4BL3y17JYvNq6tbxFN7fi/K6KcrWT95kr/IShFOBlB3g+u8Tv0NHgLPrhL92Kxu6SiPedfL
7lkz0/HQEe31w9z8MCwEtnRIutvaoYg0ZXgTKd17q7ELCmeWzp2mfNPc5k8UkrwOV0CL2uHnbZbU
G8I08ushUn4bK+g8nVkC1q7jISiBG3avcpf6sKw7WGV2WMj7p5YOBwUMBIRF2rlltVmLY46W81Tb
IIDQ6xsRcX7sINQ8Gs4WJxO9nsGF/B+OlPQ+9VQ17/Qlcy/sDzBlThPFEFZywMtwEb2VfgvgDx/o
9FO9qmt+N4laml6H0GcuBvdSfZo8aui2j21srbT7Yb3Z6qpNrwgb42vtzn9mQnXAA/qTAGPw9Viu
OYFmHPHRQdOhBD2JlluZksaNFI1PBC4aoI68LU5UhXAk1qlJ0obGXmWOWSG3voJdCFDfFperWa54
LZvBb0r9VIBQhTSKZ8OM2mMxFtGnloE7rqYshXCM1VnBaOrMgT9XU/Tuoh3fYEf8EhEeppi7imdY
VrdsKhqbTgB8/7GNprw12EnocNLwiN9sVtrveRbFB0WoP3t6ct/A926sNDOeoRVwJEbKcFlKPf6d
j1tMZZQfKl/uraRgaM0Y+pFan6dYJeLG7e5I6CDe4+BpfFNZ9ONMWNzPht48RJgyNrGAT21OusNN
uIf0utYvQNTx1HgQvh60rHy5XXoC+e+xlSkxQdxZYVALODn8BMgku7eZBbLHuQTTPlXKrqEFfR8w
9DnZq3XIit0OCrBeHR23b85U5WVeNPT4D7DeX7sBDyjNoshQYfXRVoO9a5e8Bt2Y0jou8fwpFo+g
B2Eq/7A+zWOmE1qJh2b+VhrjuzNUeP1FylYnj8L8SOunl+SJX8S59Ula7J4REv8iILwb2unPYBX2
xZ2V4a1pB+aDRj6h49rdVs3CdCtd7cO0ppGaIty01bSrtdE6m7D5Gk9fE9dyVWiGS/IcFHl5yIal
2mf6Yn3893I1W0jzJ2LSd0SlmpO8Y5hYJkBcFPkh7jJ4PPQ3vWShAoAVxC5zQPM4rtw8NXGOYqKc
Z8NIId/M6dwQeFwvicOgXWJmeY+7wIQdxquTqL1EZsjnfH2YapRjRgJ4iONSfa7U4PYY9OCE+wM9
wP0RwELm9NGRVFUILKHYjBnqfuhGqV8LC7k+CED4OPAjW0MnguHm/t9d0Dgm3x3wGYzHvsn7aJi4
v82UW2Cp4kSpk3ITVl141VVjJ09igh/sZiOgBe01D/RdHy3dzZTST5zP+zadP4DM19dCV5WXjIBg
6JjjpQA5vamdmjykPhivdDwZ21oLm6cJtojvDALk1jqAmtYBFKc4fHGGfhsKdMBcUFKgjW2+S5qh
BxLmR82o/QR7VlNCkdgX3aHrw6pEtYFbRLdPsOhb+amDWzb7kxL8LGluuwIbfqnSpv5uCxVzqK2R
bx671mPUxWc9c6evAsT9yU67aB+zlPAobC2fMgFORT5bimyL93TYN2ZxSYP578v9SHjN66l1Jdqg
negUtjAm89DonX0K5u/Eh2yYapb1eMgm2z6QGIUn27ZNvetdrOBejmHuEoZkD0eBpomCOAsLjIPV
FeaV0YfiQ2UNQA9To9uP/FqkN8aKlTI9VYBoAQtXsXqRgrvS2F+CrgBE2VV6kgJcZGJEa1lAVf1y
map6Ahk8zp+V3SkMQmgalofuMG0J5kTv651oqyxL0B270v0O3CxdmQyd0fNgjokXOlFyka+JZKaq
Nspf8wrQb8rgvYE/cclAz9zMgXEI6cj8V8C4SgHP/aXZpMxXLhh4V3UvpVX2rA5LV0fdD+agv3Of
IG9dTnfVcGdfX9MococC0QU0YancI4v1wMMLwTt5R1zJ36yRTfXcwqh+HDJMuS1Zeu5IpJ3MjM4W
9JKIgX/XItN3on5e4vcuTZaXaf12tvYw+lofoYeKsTl0StvRQdMdIXdp71zMP4rU/gcNg6xQGv+K
6/jxJCTzFVenOZt2brcuBJehnA5QpT8cGd9KIM3Y8T1b973J/EOL5uny127xGk00CBI+iPiYde6T
W3AZM9I85DYhmu+ZepOjUPkydnnCzvH4LbYEwI8CdxdlHsSbkj6eP4sZppxC4cKhQ1zf6VR87LKZ
HpA1IljuINhRcxKMNDMqyTM3jOU5r9u3scwcMJqxuVfaMDk05kDeZ91zLANn1+hUcQaujEU8GHsf
PyYG+oEiXCgaJt1++uygfLagT+Em7PM5TjZlaXOVa530ucMyy62+qOcLjEL1wmaCK1wYaZdUY/v+
uArGZHV9JYsai6GREhJ0HgO+iUZwmMnLMuksXxnsJc/UJWsY2OBAMyYcN645n8gOl5c6bapr4Vab
CQP4XT7oK6arjLtbVBjiLF+yB/EKdKXemZi7xKZ5sVTwmm0y/SznsHrrlq+/Ueve3BdKUe/mtIf4
awzFXUKVIqM9PLwMXeHepcKcqG50jvXgH8Oa1cyfc/VmdjMWWCd+L60GSvf6rDVVCgMpfbiaA0Ve
G8agfqhwg1TLXHxXwpnkc2ba3wccHuwi/TnNQs9EojtLf27H9/xgsYH2GWPOn21kjF41Jsk1D0em
PQn+psjgrc/U9JgHQmHjKki1pQzEIJnsSr0zgVUuIyuySd/ifbaOWtq8moFpnNERKVJjGbcFxtTQ
i5a5b7NddB4pXfOXkei+O2rN50NjX3RcDXnR/JBaR9eM3c5O8nbvagJP65jaF4upnVNBT8lrI363
jcWXDpxo5i0z++GSC4UKpHVbM1Cv42GYmdhhs8EB9p1sABCMO4CF+iECX76RFwB5GIR5tpGCfE+D
3oFeBCRivd49WjMqWxk3A5wtrvPNxSIU94qfde1DMpqXtsuqPZ65+jTHTnggEQnsLVF4/8PC7Dys
UfVeFRo2FCn8RiqeEoJ1xMgqG2iqWZa+rtfqvtIBUWYzQs9UjNWJVTIrZx2AioG1dBsHZPtFhO0l
MjXr0uKixTHlKp7DN+RJqfvakz4JpykutuKCUqgN4zRYAR3eAvZ1596paCgPhbZoFA+J/tksCiY3
1oG0Dmm7pS0JlI/uwDBlPY4o4sB3dDUk2NpY9GTvsnT0VGj952xwdrkTujcQiu7N6NlSJXRP+PI1
+dAzvz+zb7yDm/VUy5hf5blOB9/Qn7MY4wClmZn3eFaGOX8R9XtDNdnD7pWmMZO6DlbGfwxhOGdr
b0LwPq4x0ZASx24zxna/Ra+sfWN9yyGfE33WaXAPh5DwdOw4frdq0GpYVlu34rqWJg72jFovva5u
PvUFEhjipHmPCs24W1MmvBJ4135g3xSwTkunXR8geg9ximusVqCfR7R/Nq4dev7jP+sLQzikX0jb
oLBD8v6ss9+DrhE+1hKEyJniatMKX1Ng/7xzZIWQJvNHYWJkQ+WoWAL3Sgepf54woKtJeKvCgFrE
QalOWWudGNGMr24KxSDXaZCVE/ccN+C2i0R2GPAl0VbXvqRzzTckzX4Ybd/t6zEzipMZacapxjnJ
rPswJkH2FnbCvDZ4DsGi9e4xScjexDltAlQ6qodmDcGuvzYzpr+/thAk1+TrdfAuXBbpkjGG85BF
SBxa93REzmh1naF+TQuL/EHMmHybr8SMdAnbW1M37W0AnLLpqSDcKFHfXOfi+8Cd+hX757S1qwDs
y3poqIW4iaHch3J1H5kMJ9nhp6feEj18RWwKzrqGefy4jYdd3HXxPTEX5bltyl2+qHxCe2AL4bQc
w4KPaLymh5iJLz6SN2pQQLjCSZF3/dDRPSVuyKWuzsOmF8nF6OZ3I53K/Ug2docdD6J8OlUv/3nW
zumyARqOQJtR2yE/2nAxiXIvXfdYVghsBVtJtRoqmqKm0JoPSzkOT3G21N6Df8oN+qC0kbmZ1713
2NNa4ZpDe8DsqfDhojmtq/Pj41NWEmq2anv4k3bNT5Y98afeNTr9KDBUIlG7XleM/7hhap4rJRRc
dYthVwqckQWdRRRSFeaParT3NgJBJ0YzBT8yOrssoKQwbcNfklOHnYgMctTH9zrT0qe5B7DRx4v+
qUAdrdqEnR0k173EefWrHiOf5c4+VbXyFiQW4iKJvA/4EP5kLsFdvp00TsekZRgUyUNmDeEtYDzP
nd71CctG7a53uAJkSQwQWhPGMTby58rK8MkXE8Eia7RLX35+5CeJ7217kz9oraCkq4dPV5dkmNyl
3TLUk/GYc73NDg9HI31b7kGWaksagjX23yal6h5tVK4zPYdTXW3DsByPZWC7p3I0eVbjzS2ZvHpt
XkXM+ofxSz4by+jvM219LXGqPU3L+fTsLOSbQxtQVQhiyzMp30wBrkJul7dYUgyURJsqYY/mvCj0
KeDS2Mr5kzkYCi5dnH3hysvU1PmPnY7MOWY9v1d5+tZ0aXMdNYyY3dwTiVyZ7fLaPwz1k6lhRVma
XN8MdEHsaoulVKTRNHKmloJG7VVWbGI720h/Ths7iW+55RdFgiYW6Ok1kdsRs4rNo+wklA2FiyV+
z3b18Uhasz7N13Q/ll1tFPP2YboOIqYjzRqgZtyDRC+fyoeUtOaqXu7mBVCVq3bxGya/3EM3tH/H
KiWNin5vZ7t8FSuQN1sm2j7VwHo1FotkYtJ8Pc5elBSD8vp4W9V+WF5Z/V2HMEu+W4uZbCaaTm6z
TQ3N38XDOjmaet2iip6JnlIBBBksiGXS0zcNwQBGwf6ZFT2MrViN6V5Z8B+O5Ri9IOcpe4Za6mMR
IA9TeswYbUzGpuOWy0KRLjZdDe2HVxd4pj9zdr81ul7Cla9tLwjD5bmLGLYluH3VLCdVK/riCWs6
pFiIkT+tel4B1vkXMom51ScWDYqtFy/uXm8sPjRJ2/+J9H2t1xOjbVTYcBD6SxsBxzMHShRdVhO3
wbDjjSjH7IXx4LVERfTCRa2eJ2UZz2B87I3SrWJXcLN0Jb0MuZr6udaE91ktjjQ1MlnvLOVsNCjZ
5HnmHdzvas+aVyJsNKq2Pce26/fZ4opsDVi5hcJ3fxKEcSDDMIGF1b3pcD19YLmLmGdN7e+OIpzR
Xm+L8JR3bBtfcS3ObxkaKpsnTTzzvV/2emwG1PagerThbGwGzWbN4bQv0keZJp0LiBN6ct9XxrlP
ipdM1iexVtMuIZ56Tzh9vY2bhERGbfya7S8k7iD2ipYnWuebuTPfncAtPUPHhGgA9gLw25I3TSun
2UwGxenoxQGbw8ksPDtdSvy986xiTOwBexYmTAzKFOvAti8DSuvz43dHNqNnI3seB0JMRTGHv/UZ
m0Gy3IIgSdlH0MsNcN/6U+Cm31l26344tSPOdl5SzzTY+rtFKnlZea6po+lnWPvWQT5Tldbmej8w
+TNrpEOryje0FyGWWsFmiRaxf/gTnY6sbqjpoLyWmdQozdGZ2lq3rrH4OtH7fUhABhje/2PsTJYj
R7Is+yspsUcW5qGlIhcAbDbSSBoHd99ASDoDM6AAFOPX94F5VGVHtEhXL4LiHMMGQPXpe/eeW89u
el6cEcj4Oiay5mO9pNlxQH506Er73lzJU42ktqkGkwunrGO595LijDQMTlKXd0/DNJ/LNWklsoit
j4WwXmuG2JmIUdjrmzqKtT/yiMibVzmLJbxJ0ut2zH2LkygJMcn86i4PSqcOoYSwv8sk4Qt9rTwa
EdqVG6be6J3nmsCCsvA7wXrgrkQyMFCI4/JpyY69nu/+veC7psy3Ambgr7X+9o3bJuBM6apBMw5z
0zobeymH5zUr5qBVp8I1OPwkJuFofBW5mfWAnm93+8ymTxhEdmPvgCxYoXA1JbzpemSpIO6hFj+l
0rnQXLcOUeK9xGQIn4wcKvXtX//+cPuaM0caJ/x1S/XknDOitdJpG9uE3fZVNp5tfSQz8fbPQbWG
Pz+fh/nLlT1BxYLOie0Olz62cP0R8h3edtXbh5trbRkI2FZ5UENRYR5x5j9uHhhsWGT53rTxWSPs
PfOWDvkc2ce1RgMMuFRLlhKBhLMXq4cuymn45zNpE7VTdN8htAaKSqKGXtF7uJ36nEW8F4RCb+mS
xEFlde1jLhLvxC341OlLec/UgTvJrEmMvn23o3bdxQgVgl/k9KRMiq2U58ZEeS7defnWwzR2EfFc
Wgunwe2SXJx17tkKNWwXy7i/fUgS/KzWaEZwMbP5sYwB2dZj/TDF1fG2lI+TRjuziF87eZj7rnvH
EI+YuJuHB1IZ2sNSmJrPsv7564HkWftSm/10uj3MzJX6rm/BcBBF0OAoB32qEIp0NhRr9hddKC8k
WHnHCstaUM0/6AUpH2MaYW9ZEGBG7oJoRHEvxISS8sTcdzcbSXr19G5kOsfMsuz2wpDZz4qGoq+g
RX6czJiDPOnQe0d3qsecNw4wsFg+teJ6+xV4Bh1NZm24ltNKMbOUl1Zd6mNnONAdImsJNaNmuK7D
zuIl+ko7feMMkfZOtEITqFZaPqqNnu3pZoLBr7PpUgnWzVofp+8ew3etGHcuc1vfNfTpkaxFaxc1
o3FAL5Dem90wBbdVKYeJDGVVP49jrGwRDYptOrTDm227RIiVU0XqJvk5Sz+a900bB9ZKLG7QToFW
6L/3maoG9rcBNSJNEhmf4vXD7V8tvHR+2hkOXRzfG53e/PBEXZF7UWD+Ebb4fpvW/8qvxSSxd7BN
03PQ030JM2z2+9G+1kRXXkyEopZWZM/rV/BvP7ciwtu7yhRiZYH9U7XupgHtRFkL9rasrR3IHeNu
oaUcxgt0fQ6AMK3XRRjF388pz18tjN1IcLjAM3u5tztb2ad0Kjmre0tgrrMC11CcC0w6tnSN4jFq
iVW4zaSaIpO/NO3YIrWNKr2z1RY4w2+fGsuymdJlY9GCCrwOCjsEWFsPyvVULxAJnWerZ+9LI3Q5
vKChmgoCd4WbkdWGLmpiI9hUUQUzx0vz3dQWkhw+csxQ+CTfGpDDj/U8N4fE7kgl76uHW8cCPI53
Wcbi4dbedKN2zwJf3kV2iUSCMefRzfAJoqD5ugWMjWmHYEAqze7W54xz9AcNZqWRxU/t5mDE/brv
bijtoqzTC+Ytc62CnX0/5L90GbcNWWhmG1j4Cb9nvYAxSUcjrrr31DM75tQIMhKIu4FI6SXJNXFl
pSCYQ+yg4GNgffu041yJWD6/mvryM9PQcN5GmO6YspDcHoE9u6+pqrKVTfobiHP9RZumBXQLW0UV
DXKrAOsk+92T2wo2hOvZ4kgIaXS/5PeIRbz7Ggucr1mptjc70T3Svcv9qK4JqlkXe6/EQ60hGQ/S
fMk2i+roB63mbs0YPr8m9vhGAsW5I9TjdVm/XKxfjs34KJxBeZRLpp14lw+ixr9vDkRj4E5iC5s0
QlDt7EysdA8En2tVb8riYKOQOo+l0xxIyQZpdrPCKtkGEMFPe30hmwkR3MBSlg7dR5eDel9B4PiA
bDe46TmBkHf7yorebhoSY64l0kyNTpBDaV52KMozdGl2LqqNLhJmMNnpBkZpk/GhUqR4qdoBOKTW
EtMVKVzZeu9eCDx2A91uoNMwgT3TCUJVk9klKbW4eYGDOE/02pGA7py519+cQjphYS3lGaqSe4/8
DE09GjK0FalcegQqJ0ag8omm/oT0UfBEcnN7S15I3ammoYweJyZTMcxSoeMtK/rjuCQuoW5Y6Z7/
1KAn80adYejoBAA/jhMd9RvBRo3Sa9Vah6xr0w/yH/fREDVvsqne0y4tz87qR8rQdEDEskiRxbSF
Pcj7SWE17aPZuCcRNzndzPtum4fDgjnRtfOnseseHBxy14bG3aNXmH7PUAlb7QCeqRUN0s9e2zuN
hVB+XUlMpkh7DaRe2L1nOXLTbrTGO1VdzdA9RJfWIVkAtfE5sxVSc+c1+fPXBV2atrU2HzG8a122
92yk7nOrfCDwbS6xLMo3waEF7N6o2LSsbtE4jqdi9dNe2k8zi75lRU5KY5J2Z+lF47HrYuyghE94
VaeAmJm/NUq/bNIhI9mV/hxiIBqzc0GGVVpoj+gt3c3KyqCow4k39Xv9lq9n9fjYrLX7K6e3qR1J
TLmZHJtJZ6aySoUHOqshYUtoW9ZbpxXjM1Ui2YL0eA6GnnaNPzP0/vU04TczlmuQtnpZi6XgdjOL
1o1e2RDOWjI1b2NsTlsoptmf0RtkdXj7G7vL7MfjHBnDsdKj+PBLVwDdoPoWY0UPygEBZZLOXzfJ
xg2vkekdcQnvk7mG1HNrAuVfX3y5OjGUXLkYwqqOMZ5NUmymCYtGTrtclEa7HazSCAghcncSUvlp
7W+QTAsJpQbwciaw6cSpSrtgQkZiwbQuNYGaNA7Uj9v96NpxuydfdKuPw+km4hKDcqHlom40HfyZ
2QHELe2K8eo60MqV3AqJCu8oUZsKybHzETUyuk9sekyqeoh1mXxXZwDluLjgn1Qtrn8OcUSrk/za
YYsMhVqt/X1YoPDEjDd0hmDURzo+yqoQ7aol6Jc6e2ll0W3qNsV8rCmodksE7G0TkfEJCedSJxaL
4qzVb7/e5GGFkt4uoijv+sttLTIY54c3jWkJNd5NNfbUz6GnIBTdaDQf8dK3YRnX9hpVVtLvIQZs
qbpXdTV9OBmG/NipamCm4LYYgMJC4sy+K9w2obkKh8uDLkADIBrNE48VygKWjhtgBhHaNVKFOOiL
5ODSm69p2bwoSKsOWYF2+rb0abU1BJ7h4RKKaPpPy6vR6DkTkekPx2OCs46NZlLJUISPXehmzN/T
kXYllDamzw5yBWMVKThq+zW5zs/btuPBPuFKdWOkc5lnH81JuKd5QITQMz7yo1YlDGPur7dnuJAX
y43LSqPmWvdgFstDs5oJ1Mwmd2w1mPzaQh002v6wLibgi7VgiO4LR03PFBT2yeF13NZMVq5gfTWM
mWb7WWDlmVUIsrqUcLeQP9nRUMFIJDsokWhx0GRcu2nRX80s2cdN274xFf9mogjgCm1d5kdT+ZCQ
GIn+2D1rHRFERN6a6Cwy+GAjMLbYq9GZ1MoGzRi3uZu0W4Kfk2sDE21YhpTI7jo/EZ27AYyKUjSx
9V92omGFDN8KN5OXEYJuHu/XTrBvat2wiwvD3bUDk+g6fefvbW52OgXCwp92jlvMSmuU/c5MIr49
5Q94eAaERbpKc3b+7uxwlOvXX0dEIhAscq+Qt9HVoXSKSY4oay1UgJgcb+8vwhhkpnexXAjHqiQ3
Zw/xhbxPokLJgaE16CrDU+Tql1SdnW/2wNcNwLG39+/2QfbfxeiShe6kbsh6XD3YDZLBEmSGv3ap
l0ZOL64ntLvStTSfELP522zsa5PIULs99sP4NhPB82Dlzh83iK/hAD5gFZVkq+BQpbYiMsV0gKd0
v17CjOAt5gTjk4V77NnB252KjczT6SlF8fmUWkhg0V+qUfI1C036aSKye87mu5sz47YdJIVcs3kN
dK6iueqVxVhQgNL7tfqNsHZ8tYFqMUaJEiZzUt8XZRafb+/b/2Am/LsF1LQ0w2J6A5zZ5t9/d1YS
poLvJpfKIwHdQMtUJPnOSiBMDBphjCm13ZK2KvQ4RwPKNUHa1aOI2IC03ycEDW162a65Vt5Rjq13
XN0aW7Oa3mQxw9pB2hTECGKeetelubtELAu1btN0q6xnSMPApZbMe+nIWgzQBxmH/+HJ/d0n6bmO
6+FxxbAJQBSt+199kl5BAxfUkXefw3xitWz+FEfcFBLrB65M6lLXZgPhRzmOKmRsztl74bAZ/Boc
apPzAo1wOEkTQxSBaHOgOqCPrZHOAM57XxBqck/bTPwC8v/H5/S/4q/64ZcPt/vXf/L5Zy3mlnm2
/Nun/9p91ffv5Vf3n+tv/fdP/fV3/nV33T7/P39gv3na/P0H/vIH+d/++bDCd/n+l082lUzl/Nh/
tfPTV9cX8vY/5wmsP/n/+81/fN3+yvMsvn7/jXyASq5/DWd79duf3zr8/P03zcD2+x//59//85vr
S/D7byc88fPSyff/+5e+3jv5+2+u+k9Yw5qrklrjajYs7t/+MX6t37G9f+qObWtoaCCgelwJv/2j
qluZ/P6bafxTN+hxYtGDJ62qDjdIB9yPbxnePzVuC+y+Gh9c5Eq//deD+8u79+938x9QAtayQna/
/8a99LfL0fA0TTdtx3MM/iLA2b/5h+GNRFjIVlms+dlObRUKAj0nT5p+Oohh25G8m8ZLHHR26ZI9
SMdyGnEiiUp/8PLxKWnSNKR7TDS8ySwx1dYeYUXUkBcZCVlphvQlppp958yUxAoOaWXyvuKOeXBB
juQABqwhxEb3bAJCvUtduce66Lo73UIimrn7fJYfFYtkiECVhknrnpaZLbqP70jTtFaTaYs+b3i0
23FLAlri1/ZE3854KZxMkoVHvGlcf9pKSlt24GmggIy0x7p39EBEcFTLGhWYXTySovMhGSGGCw10
HPGDr9dkj0qhPo1Kgpi9436M1VahjTZ8K1t2H2o0dd91E4PiNQczpZy3NADXVQW1jWTuUbjPEhYU
0wGaSln3TZs9wl2sMr12/dKepD0hTkk8rEXPrUm+y0KKDShb8MN93CHac3hhEMNsk9l7Jc073klc
9xEBMXHlvuZJKZgVlp9NSrR70tY/Gh59P9njnp4DfxR7RNlbxo7imQaz9qUZTnSguRvSJA4VdyL6
bh29pbAD/ALveqCiJ9q0DZl+epOdi/oFJHK3SdHF+SKT31JE/kem/MFix+mF4QqVwMiBVPV635Mc
8LM+sbfj8hF3aX0GQ7mX6GjBf7S0xUVkb+B5xHRIjdZKwpJqb40PUlxlb+qkKSx1P+x0EkALWGKN
GqMhjxkzGZzs9uCemO7inKH46zAihrrMP6LOKzD2DFxkQ7EEitOkhyxpf6LkdYMU1FDBGenAYwXJ
m0XPQ9coj/2UbuzMSZG02KsQaEBwAn7EsusMKqwy0XdrI8i8jMLx3GNMMTn62IY4cpOmVCNxsdUj
R8CXUP6YChrMM20z/KjiRfH05ASgLdAzR5zVnrEjaoKNkw/UZuiapp5Gj+TFa2z10ev5233T7C2W
OVpp9attTgkvQfQyNcmnN5D1nqtOEngW/N8qyo8JNfq5yKicHK/bF1UzHJ082glAfjsbZFuR2um2
WnpjIzxT+BXugUDlxGkMvK89iuJFrrTquawhVinEcgzqlVnxi9bK+UEwXDHFvIaATt0mq5yCdK98
dTblD07OZQ/D6A42d76r3CQ5lU+GcuGWQE/lpu5GAyiccAwSo1T3WE1M04cD8L1qDABQLvkiIF7P
2AvkdngrWdU2CgymQPf0QyUde1MyOPIZHKZH5h6U1vJtcumccBRnwU42tnVlLhf5Q2V2Ozo0gK3Z
67dDrl5GT+t9O4k+o9ZU90bsbdIxkvvOJv4So9K4Y/pPl+uBGsM4Zuqc4a+oroldsggMaB0Qc4dq
z7QnQn06zqpPGGrHlYxlSPfqu7FxmJ5paY3SIQnUvE4R30XyhIvWz5okfhrFfR9n2P9q+DNAisU2
G1lgpnkJsDgSSMbpW9MULH225Q9eBDIKqvO2tFw7IOF2DssUyhAD5SjodXbsMXI3bdbZu6Wd9lqp
vEnNnOjOLplvKe6epqV5D9fysbV5mDl9Cs6cTLorGrdljILbThnloznxExaQVpMACODbLU3oYZEJ
emq/kMTWjV1zIJImdL+sJtO63akjxkVyNSHWzbVfOZFLI8dluhnfZe3c37X98Eox9gpnbNhaarsv
1PgD287oRzN6W82zT53BCT5e4HTo3WOqOwgD8v5xhnEXr+FFELl2rex5nqM5+Ykwn8yGEZBtDtrW
neNXGPxHXiWScFq3vigHd+hIRlWb6K6JG9LsHRGMTanvFRiSjAFxiTB+RYrjoqbLvD3oOg9de4FE
MzGAfQHORrU0q6zabTnizJL1Z0m7TW1SJn3JoO1LxVSDTvzhjfq1nUsCDEg1IHBPy8NyhJEl83wD
GjcKWtL/hHKEF1XcawQZkqIzIV3M01ed1lKIz6jwPRxwmzLOiYBRvONsEuMq9QKkodwJsXioZeWn
LCEZT9n4yFX1NWkwPPUx4gq1Q+oGGWa9jRBG5QzVPLiN8awa4g89N95UJ+f27U3e08KlFbwrzYTm
jaNXoduaRORwXPVN7Dx7qsi4bIqQqdpelMioYjk/80YwaNbBfmuCUzQtlzARRXkkze0ye0nsY9Va
DpatbyxZH3Qr984sym/uggIy0qsdSykiUTu0VKx//YwqndgA+GwqzbX2benrHrkUE5JaYEi0nXcl
ad/dbHqy4F88Ihl5JKRI5cWI553F0u3WaR64pVJvqDrFXovRiemGszxycOkPy2nIrOIwMP0McBcd
XDZ0h4GFG7vbxsOsxyhVBlHs5aTGkEbbZRp5BSPCZ1b1zJ+U/MMhtmIrPOfSox9HhohPslHFJ6f/
ENnOFIwzDullMcJRVv1zmyHKsLoR8ERBOk6vHL0p/ZgR+iCeDOfZ7jZ5UWKCnYatip31rAi98ImN
ig9tMh3WF3Hqq5cu9XajJxqsXA2Zy8vB0DirGX0FvtS4t4c+D2XEbKXFfJG0vM9u2rK4piVNceVn
S7zXag57zdPsA4dsvSvRgSxK81CrthPOE/Z0TMUVEwGnDVLzBz2y6Gy53Zsi9bPezcreRgzhFyzy
oTdhFJ8RuvIePc659A4uO9umLgY0tO0PpTX/yBFDh7qZcPwu7SEUESd1dbAek3REOGLEyJC1nzHO
fm4JtrfJpuPXjWe1k/22bGmQ0fjPMQ1yih5o5+xRgV8zHeMjDpwjiUWOpof6hESTEcy+i0b3ofIi
gLV0iJIh+d61YvJXz1bUtD/Q/iIM1QCYCoorFCYK04KKnUvY7VtvLczIuJ8gz52JdAfpPuXeFn+n
j5smoS8MUC6SKfmFU+dnc/SiDSvLnvKBLA5ExfM4frmODkcZJRRzBgeAYlTNe4vAi8LOhl3eqAp9
G5w4eSYOYNZtvDaaGyxWkoWaaR1IwtXvGk0/LkP2Zo1DvJuGOX3QJy8g72LxWzN/nZCGh1KYb1Ws
/JyHAY+ia0Fko2ZEhEMnp07fsj6iE0LI21aM722uns2OPN0px+KLiOwaZcrblKj3vPuIxyATewpF
DTKojuzKlqQsxg8KE9E5K0u/d/UltBwNhAnid2inSpDnmtg1EyARtWh2rZY/sSxcDbfbTHb+Egl1
Q3H5rY6NH1So7Dwaonkdc1XrxV+V4tYnx7vDMTNtKUTua5ehY9vSzJAQ42eDeN5hsqMTQe1mOvkw
cNARVvC0ePPAEbJq4XH1I+mgwh7WhHOlsrFLLs+xquMIlrC8ql51QkxbWTBx77r9atzwjJcc1dJe
Scm7cxuGZgx/Mw2ti4ISEAHOiVoSUE8KHKEnAkbWnDncRn/CjGASTVBxNVrITwhB8Gs9iUPm9mMg
3ZK+Z9ceSU79mAQpzLrOqzCOP1Onye+YnuXPQPqaqE9xkW1hqFLStAChO4pyiAbKAz0hzLh6azzF
3clKd17LKpSb/Yc0OE1wrFACkVjnxrsmUWM9kIv+NHGA2jb1ZJxVoZWH2B2ujBVZgC0n2aLrOJIM
Mh7sXaPrdzKvavBjQg96LX1Arycn+WwYnb4TUV35nqKqe7JlODy5Hh5bpeNMhEw8QEpOlcPRCcC1
7yqwxSqU0Tp9u61AxhwOk3G0xrcc6Oj9kABP7qzp0ZHUdUY5j+eG/1KoZqHZSt8gSTKoNAeOUYqc
wm7tXeItZC3TeRsRJBEo0qm7WICCm+P+aCjYstNTYzDfiPL+xYJtGMQz0kN0hG84XGiAKjw0wl6V
HdMbcYejvYA19T1FoHGsGqLUlNnJt04NB4YKnlwR4qkhDv+sKwM5cb8bVEQeZERdK4cdoRHi0W37
xXeJsN6ALHgcLDr9WkIJNLp3GWPVbT0IjDzazovymGA12PI246eBvZ3sccsMcqU/jcOswBfV7u1a
+6EZOGBb9NqMEZCO5csl9zRxHIlPoufdC2pRVBLGChR2y5iSw11B407zqHZeeTWprqFnlwcqEQrQ
XKEy7yYZaFRCFxXP0EWa7ktTeB/YzNWw0gnS6oV63064F5TxOjTAJmaErgGTHcMHK8JrMo4+NfVn
48mLOVGcFBUT90w2Pk1lhnsrfK/q2g/0ORWrgoEBaC6+y4iCv+e8xAA5mg/SZj5jpD+81pN3GE8s
E9dVBpM97Ab3unTefJfBaGwKYWyKlENhxgk51ID6hE3uiI0CaitwBubCKZHHcKT1Oxdew5tUqx6n
sbeh8a4joXYpQakSAwj/HOLVeYe4YTkIr6BeVBeAlfq8QZcn/aVV0x3esxdNtlkINuSIhkiwn8OA
0BgE2jqGbMlhEB34dEd3WGdUXvGSrDFdA3wSowIkYJeZDRF2wSfRly9pKmpoEckX6EuQFiv0eMTK
fk8+PTWpQ4CBYuFdptpHlGhSateSFm/RVzQz1XpnSHFBYH7ISeY2rdo5ioRFI7XSbK94NcjYxqKh
C61CVZxqjVNd9aSIr9LOhW/RxpukIMAaCKAZxl3LCDrzJl8a1SP5o+ZWi2MD5Tx+lihCMIYEokbK
Pj018Gp3URr3QaTKF6Gqr610TX/N/nBKzOp60j/PY/7WMl3bUIhYwQr5yNUCtdiEE3xBjjZxOteb
atoUEa8MWsl+Gxkd4wOkxXVUf4k8do+GGafXoVoOOLeee2DJe5v2rV/nzGujpi7xwbr3MfHeRDHR
+HQIsJfLsKJkZntLKo0nul3LqS4WVOoi45TECU6lPASRsMQl7JQslJZ5msb4KrXiIrxG7mtVoyaz
1NNSn+u5TDbRk0wVYpWyFA9ITVFsL8W9UHEuQtylEU/UMULwE8G9d9bUO0S0sbOK11RHNgzJysB/
ohQ+QUBm4PU599+mYwgbKpXCRgk/kxfO2uZdVG1GukXhIjkeFp3O0JRCxPDyCz18kCLU88e4zAQn
EwnYgrC3Df6Y+tW15Wevd+UFItmh15QfC7qpwJsia92YeN3TFp5tCYJx7mMAkO7L7Ej3fr2JJv0n
GYTahnRbGaKuYoKb2mK3CJfuAJwNj5jJhOGGP5huHOAhg2ZeBeY4jbsqtijHAJCWLS2HAik0pRwO
ccJc7qzh3suZ2NYK4c0MhGAbkytpFHGzAZnjnsEgvE5VieyUAo12AbV+lwp/as3TuEI1jNx+7ql9
Echr20zRrnZEp7uY283kZFDBLYu7pE3qnePJdmPmhuQ+11CQ6PkYshEe5soAVQWTL6EOvme0vbfs
3tl3c/RhGp7EviV93Y0nf0oo3WHlQ+v4tqg1tIO4P9VN3W6yWfeOfSPjDZ1pEaCOWjhvl6xgcZff
GRzz4LeEdfM5A/o/iJJxZuTWLF1RrwO2tPRLZUTATMAqVNX0ju/UB6JwXXqbG4kbKHAIvGlWg1Cu
mGT3RhwM9GUrLZ4RLR2a83V0HLvkQWnFNWnxSgs3AUjdUSyKNG+2pdlskqq/E6YBz9OtRWilvXXv
TjgNEo2shUjJ7zHLQ8hUcBMkkb/G4eiwUmampJ2mWGfTQJ9PTos1GScjsj8Aqep7FXsOAJWGaCQ8
Mpro7/OUY9Bgkz+tT8kSoJYzTlk7fS16fNUpKYooIwWgqb6mTtZHbxhpWOEvDzkS0igYpyPx0aC9
h6TiveJg1riViq+k6LZFpn82w4cixi5wk4Eyxab6dRyqVZOU9BCI/be+VDncjAhqZYSfu9G5AU0x
bWa3se/o/ARC8BQaNORhG8XXoTC0rZrj7bAj5bSAe9/EZcj5HLX6JHfzZEynGfkTBtxPFMN0dWT1
rU+yfcqK2DqCc5ITtNg84E6ECvYYQKLaaUqyE7W4zjU6/ojG7ASwKSC24egI+jTktT5Q4AaS0wnb
nY+QS66KZaw9/dltOOALboTEm49VMXC28pDuZtD2NfeVnR+Ypcq1K1RnK1i+fRrDysFmCA2Nstxk
GcsvXVdxLFPb3Bkt1KK8kNybrRmgPQcMaWiVT/YCqbWmOCbqQwzz6mo6ymkYen3PyTLZZlk0bZ2W
wHQaDOgyQDL0LlK8MpufLO54hVZYYGfFfb/6Rrwu4by0pME0xJiE+naPAMIOuIf0vUFmBwSM+YXj
YbFz6Sd1XqNsZ5uGBPb8FL9jnCFxTk/QNbixCzR7c64RCBrNVGw23F/PSzaNFxUoxL2XNIHXP0rl
yxjL/py5MO+y+F2PWQ2VlL1EIbBKNRx3h/PvjozpcSdmNzqq6hId83agaT8YkN48LUBvREZL3Zeg
MTzpx0UzbBvbK+8sJLm0wsV3yPbj/VgW2jaS9D7cxHICa+EsWxAbeWCWcQKnXe4bi/kjskzYI9Zb
VLLpSc+3lrWSb/Dqxm29SzN4/lWJm7Aj3eh2UG9QdFO4xMe6pGUmku99TjZ51MbfSrO8rvl4lSbY
jWc784csuVYU6n4hlDos5hOy1DRQ+4gbHKSmGMznaCEwXB3noyama6NmVqiPzeDjjawp6iSk+ER0
oaMnhB8vRHhIhg2FktnbKjMbHwpEtLcrQfGxuDxsjT0sBh9SSP0lxfEbFNA/VT1Jt3KkHFHqn7rT
8AcKZQokaZaRhnoZsFTIxnJXJv2L6aQzyMO0P/aVfXCJCZU6IVixp8SYG72nBbncAy6KgwrBMVzw
DZ6INdjQPgJOQNYfEPd+4xRIrKzWVoO+G2lGpfqx8Bi6yiG6YLuPHwsxXJRBScIxm17Ahj3KCLWS
g/MKe662dTjVc/A8kH1Od6SJ9mO9fEujOt8V5vS9bSSe/wb+d+q4dJaa6LU2qrd17skoijdQvGK+
YHE0zO9d8rwiyMI8/tn19Oa6cbI32NePfdR7sA4gFI0Dt2JFWIIyr3IUNXqJjKvdsNagrk02GnKh
NlmgGtA6FY41HBWhvJezEfleMQj2D0E1qYNljAonOZvYsPxB6CtYY3nUFO2UpHH9Q3j1K1kEeYhG
jAm01285OLtHpU5IshLC9pcxGchGpyVe1UyNyPsCFa7o846Ul2JRE3rN+IcX+jRBKt1L2ZtfbPLu
yXK8/CnnM7dJ63fEVhwbkLkkAHDw8MOsIPqwQciznJRuTYhZ5QK4SvlCxZhFK04qSkzf6pi9tqMC
kKNLssc2a98k1vRYjEAPaL/hUYlSqukJpDRMhYQxWXKdMibVpGHkLNHnmWkDGREaXk/bJU7MJomX
Wj7NALOthNXF4RVWJ+tJrs1dImjaY+O4RAUbynihb6X6Zju9ZHL8zkHqoEx0AqWCgVy6xVmZo03k
TfwPNAJE1HHYSnuN7ajqac2FvxgLMCtpN+VlmqIt7vD1LgHAGjdxezBInRRZtVWn6Mqp78VurX5f
B0aqs/DoRbpvckC4zYAZgroIl4TFGXnpkMRkaVbRL6jBhgNP0KiOFs9YfNhCu9SdSWAwaY8YcwHx
vvU2sAwosE0T1+cKlB1YBtLybplY2qMcQ2c+KCN3vsqRcFCfARWumki4r+7c/6FYwDilyL7IudYO
zpCd7D6qdmSgi53hUMMQC0hyqxxJMAGn0DvKA0K1j6zT80Cfy3fgWrjfF34/nioYeGu60YM3xEiw
acKyD3cqB1qqGFe9AEt7RcD8gyyrMjC64duYevau05FmouvND7XCDMgpKzD5Q3ckiBItV3eYOsLS
rbkcN1NG/p0SGXeGriIQxwaHaB5FCNk+Cdc62CNpjzrPma5nlUuLPbY76kicgnFomkctx5ZCCgTl
ZhT7dgsJrDOSw4joA8PaKYuTH6LkzNvo5hO3UUUmksqlUGZ7+BGMdMASlWQUhslI1ZfFDZsUmmRf
tyKa2YkTVpN3tcnc3DNDZCY0aMhFlKe2RGTZdEPkjxyHesAqXm+0YYc8NaRXSAMoPaCClGFUrFF+
46dnVBBus/qd/iXgDSbYWAjpjgyOs6ntmn75zC0eIU3fQD0bfc6lMN6ynEZTpn56HDn6KesDrRVP
eled9GagM4TzZnC88jQb8bXp/jdH57HcOLIF0S+qCJiC2xIgCTp5v0GoNRK8R8F9/Tt4m46JiZ5p
NQ3qVt7MkyXQrBQkS0FiB7xXIY+D577whzy1DTi5CJ2s3X4Z+AZCqYIJ8pNyT9tRwu0r4epEkSnM
6xI+ZOXAWKPT605FJ1Ciypz2UPHhPEntv1jL/mjH7sIEPBQrE3rreH0CS7o2Lmv2XMoeoqBsuejp
NVh5beaGnPFgK0auob2U9LRN6bIbxEdsrjo/PGUCucWFioQ0MBg0n+PCz3VXtvndKszkTFJAD8YE
nCRdLSCMXBJEca1VB9Znvy6etTtr+JOTuhSNN/o4Hn96kiqjwxyFwQmKbDQyhzuy27ux9RL3lLpK
qyVsZK5hxibOLoGKlTyFz9tZaFBLf0BbRjlwSOqaBUMyReOBg0x1HvT0zunwPeU9HmjEyv9WIEot
/Q0O/0BMjBoafOTaxViUBsbBXS+TapNDHG/AXt2Owr4378tF98Cxa+1upLDlPqUMewdKjV1wlfg1
xq7TIOU2bosdj9AD/a+srqZltyzDhu9sDtGKKwvh9x7rz3BMmmW8ZNbZSTCbyhISa16PvEJVs+/Z
NV6j3g3rcUJUIn9TGFwEi7i3QNQlTzU5BZ9yQDSQCf5YHXtP9HRdQIs8L0NqXU0vfsy1JA16WrAK
8es4NaahLTqyRChPyCBOs0p0mZldtDd9c6qThCb51A9uwoS8DQx1ggrw1WsoNvT0wt9wi7ssEXQF
00yxN6efpnCzu2GikypyDgD9Pitx19jRhyPcdl/lC5GG6i+di/1Kcu5S1M6LRsxobyl6nF17xLmJ
BHlbWB+N2Yo07enh3JKhHRfNC3j4QRmKxb9ZU68LODFfW4kxKUl0Pd24obIeAnes3L2A/2hL1flQ
ahiV0Bu0QeMqZ473xtxPZAY1wJOC56xCygyXMT1xpcD6NzfPA7fWi2vuezQa2uS2pPOIipeuLIVa
Kh9Sl2JKPKrwzCJIe1RBjU0d2mKgPBQdeTKnp6jyZqJBxdEaCyiw2ujPOzFM4x3VlltBaATidbPT
Z5RT7/rcPUlafR/7FfFum07btcOi1Usdy5N6rFzXYIEEgptirXBdCyskc04+SzDgkkZoTmUFggHR
pEcp5lRraf8JCWQOu3pgh21jbT2x3M/glZEWTF5wSEw7GlG/Qa+yTWISM3TnQy7OFDQ1EJSMGnnV
z1OwGukKqcED+Q3rZteAVWcQ6OYgQrqioaP4cFmJsnUrH5e+78LaEt6ulAaRfHss6FhehkuTgiqP
jfcFgvJu1sRFp4VitxIJq8BL3qLEoA0r1U6lMu7iyGBadNCL9Y8FXOkDrJE47PD9kwJjwnEK/VtH
vGW/MpxznbqkRRbR3iCfxdXvSqEXapdVXyqb7POSJGxrq+XKWzVftg9YlbDBwQWsAfEYqQiiNxuT
WkDrYHISpOLtLiI8zgab0bbvj9Moz5Yz21h1sze3szCnJ+DIee2EqFlP6uoD9no7L+j2i9M+JEZB
SidVuzgSQT7WOkMOQrpDoTyu0JMRWXQ0jwXpyPRxWdtnUzohUs6892L7kW5XCfoqu7QYVfhGMg9I
g54NYRVAruDgLyTeLSju7GYEqQys7t0uuRcr53ghxnerk3wTnPIJ17w/6x45DPyVbG6dr7Ga+D/W
HSh03JBom5CxaOXiO8fvMkz+/TzE32ZHZLZpPz3B2SWTFQBq7Pw1XHSpEMCgmGBXWadXfcUVW6bV
USXTy4BBj7IsjDHKqGw/Kmg9mDi1qslcAtC/BN7jNACSwAvTc/+dktCysguuwfZUxwIDcLfARfc1
/stH9OgwHhz9aGK19aFqXuMqN/w4zV88b8FPMZK+xfjsD3376IGj1jsGQ5peoZqNTO/0x37WCflx
J+savlT9a624gXNEl0FcDHQuMVGOeXxf1NE9vGPG7TrFatz4a9kwSReoqRr3hixr0dpgmbvoOCQG
8CZV35Mhf00sLWgGjl+b0OxoRbx4NCSAUByo+fHMnzJhwdHlLgqug6FY/o75H372pzad7inCWf2S
mWxXNfl/SW7gMZpZH03oArFF51mVijzMep6ksUuiXy/oD3M8TjoL97lp8bkU6gxwZ2O1oxpalXlL
YJ0+xGUHkGOcZXGR01hcCP8xTnKaH1IDyRUMMn/xxWa1nN3hweUHpIoRQ9Y44Axz4605mE/uYAu0
na5AXiOxIIk1jtN7snyZ64KppfN+IMYz8H6XVhfavVwOQwHtu6+JNjZJLsHKYQ2v+385rrM9qZCv
glQgNajLqUTFyFb4p5jYJicfThFE1lxT4Ogz918MquWxneRTJt1qt7qquhVWOR7nYf03ML8Fg8uT
qs3OC5fNq5cOjART9kSy7pEZUgWmpn5gOeyWuczvHL2IH6SiWCMRwKw9EDEeECSueoMdeKbxSVSv
Oxdpo57WUQ1nI6VEXpsQKQTLkJ2hjG+ZxP8lkaJppRVw19y6xBSup0FiTIQbpkbswGJqD1gX78Au
epfY1oewGUjUl4PEu9ezql5hL1ArHVLgu3cT9zi3oFtqRLwtEaseciCv2eq8Ress3pF0qDbyMKcw
cbxaBpatUoPAmK5yCCk2OKq2uKrG2zUmyyGHBeOSbcGV1hMXrAKTaQ1n4sTnpKyYu+uJNgB6sPRi
cK9C4zcs0dCcG77aMOod6lb5OzK1tcRSMDferw61YaM1Y3oEcs6Xlv9j3ciDRSyspwkOXvG7Ggcb
hEuV7p1E7xDMnRxSiWnvozZfQYDUddD4ziDVYebtZl7S8sBMlLGnYO9Kygq+ZhY1F1ljkxplEyKd
w4V3Nd5tc35p5vwF2gUbndHRASuzOirUtutPJm5vMdFkreJxUxFva5UT7V3ne+5bk4JRlwJA79NS
EM4qA6PQZM8fcUsiZS2p4LXKCQR25ezZOb5YPJSpsTBjH563exJJEsi4Cvl64OOo4gt58+moTEpH
aoSyZF7PcjUGGlFSygRw8NVJRQWh4N4EO/KUigRHtiu9c4w6cFCm9TdldLSvWssAkoKOr1bnOJsl
qr6+r7N2phVgHu/NYVgooxzt3bLyibU8vtOq6C5pxaHDDYTTotWBv86mF2SA9y78ib6sWnXtaSoR
EYCvii8jBATKPZ3itmAA4ZGGRJDZoM3LUT9jeBwObjf/lOxuWsO4S+lvD/R1JqSv9f8Vq0FKaCyX
a+fsaPDiSwFEArXKGHds2e5zEQMYmrxLwU8GIwoqqMvB0U/4j0qaojR8hvlsGg9uwtNUz0xYf2RM
j5GNzNy71VljWT515RLMtQesBs3sUiiHnhy9f4klJq+KveG+wfW2S71kOEwdB1wtY/rqM66wElxP
KOLiDUsDrB9d89Mpxum3ACbL+F8nWaIhxhKKcTH78AEjXpLGbEWHFC6nFpVTGK0W8SqX5WEm0yJI
aUfu5uSdrM1+mWdx1w3zvhSqeZjmYWYOi/NwspdnEVHXkTpo6c7QI2RIXpaps8OOMnnCTXt38n7z
uND3lIJTlMLyix8/rJk/lCYLIoQE4uCViMA0DYKvg0ckmyc5+8J+5xYTOm0MVZyEmkG+AHRA2wH9
sJneCNfsCrt4b0GZggC2ePrV+auMw9SjkbOPhgrrBqHQddm6JmLJGsySp3bmrVddvOVEnKPn2MWr
OdYGTCLaVvlK5yAawnIMwTou+wm8pZ/kfRHksOGCuOvBk9jlueyoIZzIYgajkcfHyaiyXelDmcYT
Os48xTmc8vmSCIuyr5XGDZPdO99JgJ3s/c391KQ43uIUaZv2ZJzPgLkm38YdxBXHQU1Avm80pa6m
8ZKWm/C8phcCf+m+NM3kanMN5mlRXqnu+umMSOwN/If+BBhpD5f2pMHuP9RtO/rp7HfJEO095u6z
KjyaT9KC3qeoPLA/vxdQKgE0PVsl9dLIoSFFIYxgmcBrV+WU9k5evcfK1tFyC4zAoqwYuhVhRMs2
36Jh/pYDLdydp85jrNoLmyHt7JaMkcsr9WFccgeWESMli07cvDVKw0xk1uWeHqgwzfPpZI5krnPx
GifxUY1d9Uzkdr+ydg9tB8vPsPcmDHwdtQhIYEt31KGFoHvnuINTzpxpDLq+9ti2v9IuByG6w7zp
rUDTjBwE19JixjN6PBHGWLNLqZVPjvqr7MrXWDb2mQPaPlvbL5iF32pABlAmBnAKim9E12f3sXf0
KoKCDF+6j4hpBK0twHRHj609GMFc5bRAkWmlSYbrCPArwOZ5sc9peL3EkXM15/4/rgGneaLyWww5
4gYoV/Zf3q85cvun1iowkHZZCh5GVsxzyklEznBhMdJLxMyzt2KxbpOE/Sj7q9lstg+WYrWyMmjT
op1GUoVc8SImOBbjKKbXeZgcv9ChzO4HPjonkeEUzpSjY3Ax99GszgUdb7c5kXoIgZW+2xEbPa97
ZbPb7Gr+Qze16B9YMFJPgwJfGKlL2Vd3zjBwVABRoYzuQbGz1qmwtKREXbV8azA6TtrSPbhTfimI
1e/1DP3GWau3ReWfEhDkke/GdCF11wfYvvtdu9rX1NOf2DNQoZeIq6OxB6N88dNLx/gLG0ZsL8Ho
pcV5MetbslgUc8zqlEzPWroKCHW4ejE7wcuYmdel+i+nqJvkWK/5dAFoO0/K+VhQlOC7S6KuWxgV
VbB+A5RqnrAtKHpQXeNc0THEoJdhokCt5ZnKvcl761ZmXnfq1A4Qzmc8Cy54MULZxINdqmjBJJC9
GPqw2dc3448mzi7DvmsVoZNu2+asYR5MX7nzDFgjbzJz3hdT4FG3X8dMUO/TIeIA1Du6jS3viCft
i5hlVDvG/5zJaGkShc+CLYR9X0GDdEG48rhqdH/icvuKsNNjNx3+c4EuBw2b8cYmGzaTSQ0qL4UM
UEYf40Is3Ur48NUorrYyq4Pjg+iilcxt3tqFR2HmPDoVcdxJm3WfewmoZ4fzlzpDbXNU6Qfs/xxg
sMPW/kKMRewWgQ9YX4BudEl6g3fSko0/0I7yzEIRXyUUOQjmKuCbWQc1vUo7JiA8guj7s5Gj6jk/
NtLepYyRA+K4w7DnHguiyqFW4dNtowPdIRv3h5tU3JyrDfemaVjTNxMaPZ0vieX9OJ6ad8CZOAMH
8oM53DMOQu6d6bLe7ImaCM2jm1TbOjIgh7SBm2hYY+KCWKJrsuSPiv3spj9jk/Zb2v1+HF38wl7C
jiVmUgaHe1cjYj7FrRu2uApHgFYv+qPs9Cy0PTwpQofq0EVXCiKYuQVhk8XrQoiIP5GpFzt9AK07
RCROVputk6kP+ZVso/TXxv6yPFalUQLNLUMirDRYH5kDgmXucDAWzfOKr+hslD1GlOIQu1gkTctM
7nknDwZJFc1Y23+GZLmUTa9K2tqxl/Fnq2sWTQvr2fIWkuL6fxbsp2PTiz4E/+wcULdo7sm/mxr7
tNTGx3SksWeUUQc+O+aooNVNq6INzjjgq8PgR7VpWx6/9VE7Te5NLzUz1Gfm3c5nWvoZcfT4huK+
mKbZrZ0pqNUhnTAUaAdXd8tLh5kkaleUv+4SDfqfECiB47aDgZZQcyE1kxGz/GxW+6iR/3Erog01
s4n8RD2++Zj9x9RmFxe4vW9Gf7O2MTAWWr8Qpxq/6JjPejR3t28opuYyswUw2MxipU5ixmqbmPsn
/LshXGBO+X0osBwbno4LgV8DTKUvdQ4JwMMeNOc0UwyLvIwmHylDNg9jkpvnplbwM6Ee7TSnfpMq
di40tXZ+x0UC7ya1m1iv2hMN3Xcl4XJuntWdYYzokthPPUtP7yPI5nyRN8u7Lo69Y3GzSw+gGWq/
4MDYW7X2mkcFtRVp+yeNED79fFeWzq13p4Nt9qBTmuQh7wZk0pxXupy22mDOHHYW2LhiqVEgkS2s
QaOcdj52Cb37xSIe7KbbmIGdihhZzIBiShLwTABnjT/GmWr0csITrrW4p1MsC5HVNZd67skaoTy7
/XK32sVLh8if5BTVVfs18Shnj/rnYVz1oKfZ+2TEzT61+R1TjfQ646BLsxzLTXTUEq7EhVahM5HY
ye20olKIp2Gis1Sg7t5ACqCWljRUPtoadxD5FUcgmlmOPmRD/rBWbG5hH3IZ1Mlt50Z6Y5YneWPg
taZHYOUYK7ID0kGP+rwfJp6OsTemN9oztmOgo7W9k886QYEArYIHdMzZTSHDeJDqjT5lXFA69Wgm
zuACYvZcJAfhMHu349/slv8hKpd05TKxa24JHx/XYyrkw4AHDpHNvJUmz1fBoZdu6i3yOQBFAC/Y
U8QrZ/i3Hc9/5uApQvRc8QYx+L05P6wNFC/uEp+g7sIq5h6zss7dRZQET1rzYlT6b1ymNLx+rk3P
ajR1PlOlvcfzQgPNOL+pFJFn6vXpWt63m1KEfh+6lfE1CXZ29f/Ls0gw5LY7HznH1KmrEDYr/SNq
yiY08fW6tExCEiZrVV27SgGdEfbke0y7VpTzaWpoujYTWQf5wPjRj9yBbY+PCs6FcnJfkbpxjmV8
uSBb+6MxdywjIP5OOLmQNmfkQRLYucc1vc8+sBL5TmK0FzY+fjYAay+qMT3IqWs+AH8kI16YmyPS
u7yD4eaWmbZFVBB6PDdc9fVTU93J45PA42id93Jxz7Op50eUXcBrWJ2acoV66lwcnaGn6+x3l1ig
N/E2jALIWjGI+hCT2rNikK49Re/g3aHHRztpMQ0uCwdXOdIfPdHs1/Sty9mv/ogsldz0KYx00ppC
0kx8u8Pw5nCIUa/6MUblLwV4ZqDT98H66OJxdQb2O1zGKr+4itlpdjbe3NBr4It8LjyC615SGDrL
vvaBcM3jzCB64PKY8tG0Tx4TTKdq61bZI+AyLpOrfTTm8kBNSfZe5D4jN6WUVumcKQ3A/dMbh4Rn
FHqr9uAI+96T1TkHbODPzRr5qYZhIffyC6TYQBYT9x1j5I/F7VjzgN/8i7fK1D5liQkQzYrDKeTa
ocGhbOn96NW5XXBssr1x94uc86NnzrcudevzrEWf1MSenSV+znISJLa3TxT1EXJmQZD9NubMsren
AnRtnyLCOT4sPOoprOjLAuy7m7Jm8fu6eq1cUuqSuNk6t/c4oZTfrK1x3Yh9u7Xd5FviLC51QU71
QbOXCDPd64NWsUrNlzenYkk2axYqTFGFcxGjDk7rrqDouTRx33YjKZy8Z7ObIE4O8fZo7PUOD/61
U22O8Wurk8nUPx2JsXwtMtO7jMp8MOv+noUe4bQI+6fXN3EwNnpziZoGnqpbG2AsoIxkXf6QLoN1
YB7ljxHFRVnESIQ24EzqtatlLje5mVhjVyTYNLnb4mxnL5Sat9FdHtRAX3xP0gVEu7Of2/5zBC57
0LWIo7c9VbB8DqvlXMCYxaQv2vk4mmzHLLXiD1us13SGewEcyYTIMTXz2wTDpjBKlkM1KctZGUfI
bHxtHfx6OFcPhCKIY6zKgXiSWzuny7zdd0pVwd0SewcAkX6vs4fp1AtthZtWlXICwuU1JCGqrOA+
vtBuAObxwVpQqqd2symM/9UYZf2ilX+Ztl1Wukqw9uPmaMh1B7xUHjGRfNkTV0JbwaGZRi/Ep+z5
fbSmYULWmEVZi2nbsfl6ZwSHV6unKXAsnpCd8cQqF3Sr4AoHIveWdlZzHjT7k4aYNQB7jZrIPsOj
0mHP28/h5uvuFplqvLNuI72U3N2webFaGMYUwcArk4PXHJSBhwB8M1UbYxUMpB54J3ge9C8Qj0Ie
Mvg23Jjb8cq+x06bZ9tY5K2iD45aMjyPP/mYvvDShfz8AsMzeizgbXJivMnYGpE8LQyXzA489l1q
2sd5IDcjQqMizNYAfNjTwROabVI/NUkysKdPwIobcLdjy+/phthulyTQGus2xPkBO9F7k4p7HDBU
DWWtBqU4Z1SrmYKY7y9Zgs+LY3tnJJ7vaqhIeJJZLDNbP0YzHO3B6x5yqynCBSe4NpGTncVH465d
oBU9ihjUNQhJtGOBBQqYLRYIx89J1bzKWTxiszivkcjYTfKGU5Gn8Y0dhYCaKl8dekC5EjkTcQVD
ugfHoVFBLN3NFZ0essFaLZSuyWQhLwcKZJpwhRh26avNxNiIJy/LM7/BQB6QdoEP0posUyaKg2hI
iv7ZjsJYuRn6DIpb3bI7gBsEHFW6/xZu1SeyoTV6Q/VuUaKzI7A07lme1fqtz9bDmpbardY/tYkN
6SZwlqnqD4NGclrySt6pbAV5XuEoJp9ZWnPlD9WBinbDh1y4z22euORX+vvSTn3HuebuqJ7SIq6C
iNtRJU1fs7x3pzfUod4Earyc7Biog6blraZu0FmZJRsimyNR4wn2P8IOEPXWzAK5ebYrkxdeUqhu
ejKs1X1lG+c6icFpbcCKNZvM3WIjq8YzpkgHfJ7dtO/SBltDbct9lotLkfTAWFpP3/HWbgqLEzay
6h65sdsobPzp6XuvUy+DSe+r5k8/Gqv8liMTaEafHdZj/WQN8rHcuEAlmGy8bysoomlBRsmInHTd
hzZkL8NMXTAB4hpP4uscKWYxyc0WWzX7obXQedJWnOtv3LzwG+jaA3H05jp5+OqcVKh9UXAHbgxy
jp2Nl32pv0Cd02wtDJdZy+ETVRPYp6nY6T2WcbG8GxT5cstbf7e7V0F1FWkt+SMALR8pdOU8rbXf
pU9tTn/U+R41wM+HdfGrSB9Je5qBo03JwTEXngn2S9xktOz1J0dil2Abco+HCv+uFLuSyzQCovsH
seCrdk+GE/9DpqZVtYs4zFf7lcSgfWlEmxMtz29Jh4C/PVPYF2c085YnTcvTg5GbUGQ71r3p1mIA
jI7e144VO2LmbVP6nAWLer+k52wV1s7MaHxscKTg+yrvl6xA9JTQuIgqod/Wx07wF9YoOWJLIR4x
YWA06X/Z9mq0u1yXyDKoWyH+kXTqlR4U+0DIbk/cFmlu1FmhxDJHuOubO6tlJm3t6QmKUxWWmnWU
NIuuvTGjicRvupMsJ7mws6i36LtKiocSVclwiatD1vGuWJilP4uecHTKGyZNl9mhsuxdPmQx0yXV
chP2AcwwfOQ8a1dORFXifg1s2T/LJaiyZb6fYpNYKDVdFXqyP6wgDVOv+J669jx7pP5ZplwW5ZyG
vP1y2PfYyfTupd6zBg/XpykCOjzjQFIVdlCNGOuV81+c9z65XNoJtCJD+S4nfiJ4CC7eha5hVppr
cj48ut2i2lw6XwCWWDgTHMN9kux0YksUNM/mIcX6vpgp7lLNJ9yMM6AHtz8WYQXB9Gh4j4a0Ash6
H2g0JMndzzHdHuCe7IIk/lSdOwRe0fNjjmyvdjTTKVhMbRfIiC2o0VjtHrN2cdLB5USN04ee11a4
8Ygds5ylkm3g5jOnLF9Z+eRaR7TDIIRj6utzXpB8ERhBd2sjKGffLHfJoVmNZ9oucnyZFNzWz2QY
39dpq61ur+RL5MHTxAsg0HPsdLvC6NYAiVb6NroYdrLmTBfaV1RF/SXT66MOrx0fNSFk3mYOEHCe
geqqPxt0dtaX3t6IsE9UyDvH0bXsE+hiGEkalZ9G88dzw8F1T9NkitUiMMy/rrDIjpsrotsMJcxR
DlCCLXreHVTbLAS0udp3/xrPEIGTuc4uoRfANyYwn4UwDm1CT+DoqT12c7XHnVGHc83Zv9SSoSSP
390udMnYH7xS/Zc2oNXS9ZcaLlLl/F1XQtUHzUadV8XC4hg8gV+mw4FZ6MtmPRemtFeifUj8pJ5+
J9STGryEWLxgVYsAk2ivZTykmKiRB8jXHBXVBbt0wZdYOPNj1q8Xs5bVKZ9KXq6GWXcR5bepf8YV
pm2hcNs7q+aLycbwbLcHytSYOxpGreRV0Ca89uTCdCIqlFoLpN+IMm9lXiNK2ojlG69dlEyHlY6E
l0yfY98mQgKeJN7sTfOulSAbjKooAhBuW2Cu3+JTEDoMnmlemV51bIeQkKY9cP3u05KpCOq1Pepu
+kHGM1LFCPMR40Ee0aHLd3YSfDp708NW4LKDpiJM82p352njN8LGP6/YT3alEwmWfPxMSB4zN6Fh
9o26e8dI0Z8mJd6zmd5Dsxpav8n1Q4zlKIFUFTn/KlaXjWFqd4DLbnlvdqHXS2wUZbWfF4cHDfit
0sLg2ZGBEaZd+Txc1keLYsYdKUgeG9HJSxvthm8OltNbRrcrCcTc44mDY12a6tbW+Dow0P8Aw/uz
O9divCsIgTfdvQabwzYFyQh7vLFXwMxL7FaSS+dKDmnWtal9rhfsCeyB2XfFKyvBLPEQYSoQe6J0
/nACj/cWtjmnM1yCbdxE2MSdwWOeOgv3emqsv5mn/uNvlMEZF7zqmEbiAVdjnXDVpApQ32Ui1oiB
gUhQHTBHvUEKSkZLneayfOo6LzkMOt8OT3nId3MARiG/yC1V2AF6I8eSivomFLdCY0mvPJ/e5syy
A9hgP2PryVuOhamMivUChupzKPFYZCYxXGsht6kGi6Bnpn7rjJX4khpXLvgflRwcH/Ur84Vw3kll
tmWNd6NaXT+r36VWPcVcr8884wPd3lEIsMXjmj2uFLaRQh2NpHttusNS6NjsKnomY9NifcTYYHjl
5+gs7tP/f0nxXusrEtHcqwNpnEChnix18VMsghoLPZJIDDw3jJxglGh5EKS5eFa6a4UUq/F4HBzt
iB/geeuUW0vSgxOrFLAGJmNjKjK/4wqOZGeKM/yRW1/mI2qx9hTFHfx5dTKQDPdRwf7NQpe4DIkH
ibQWbMQZkrAS6YGqe4coCNUuPY1XVlQ0p1Ru0z7r76xI3zujK+9HZ/gPyqkOW8yn7he/JsQ3HnYN
CeUMNk2PZetIrxT+HkoA8JdXT9q4/PGodW+J5nzlvYXWbhCaNHonHNHc2zryTiY86i5jcsmMMnus
i/K0wq3H0oIwRpX7xdK7CN6BERHiHPBNAnshrEp9j6j+qRXhy9aTkDja3ixhJdT6hJegpgeOJ4oC
Cec8tVP/j/McpByI9fia93VyzYbG2i+jRpx7Mr8x3Jdnc45OMwtPe449ElwW2XatbPc5WwqfxCG4
0Yh5YhL1yMA+YyJUfQCgczjmFgvOZa7Al3gao3pdA32uZ5J2LKZMq73FVBxSEUYzb0iW/6uKV2Jn
UANtBgE/ynX8TzPViOM/iXHyHuQE5x+99BarGlq8iu9sTL+2fT15ZRZrii/Kk4H5iGTSQPgiQ1q2
qnLdT0Syg3lUEynWvNkncVttzs6fLnvJNRPxhbt3QMRQCHk1ADFrOn6vtC7ouXAxuOrcCVKZ9hSE
YPpOuqNJ+fNpYR5ZFpYFA6lG8E29hxplvcXDh0xswjlxHz9OFv824nIaLLEIzZSuyM5sXranj9nf
9Wb0HpftdGE1qR2X1f31DLbtkDUxf09o5jYV3Lm5vIhhRPBzzPyYuFsHKPiIDkyRyRwzest6cezu
I+qXCadB5oRZEX0op2hvQOjfTcLXhy3eICuWoB0N04FtpPm1Y2NCMozdEcITItOjR1bgKosXFnmP
bTF0vm6ZzMdm0Az1ryta644z/3Fp05Hbls7Db1H3kZdqe5U56w6gPCs7NTwKgIR1QkYLnKqxn9hA
KnJplD1t1tmKM7URIn8rtCUE12DEkIEG11EMt/ojiQIDqyVQl8VNfXAk0bm1n3N3jm5UI9zrTdcS
pxPpLa2IcFdTmftpX8cACkG2OGQvHgztveA6z7zOuqvL8FTkTFIPnuLDsOlERh9bx9KMkrPO8Mw+
hM1Gy0JRla68N9Ke6MH8T9HsGLq8ipgIFbFG3uJLjPWYT0lpYhKIjHBJ9qXq00DiCB3LlZ3VPIyw
FcT60Nxm28kfh/yO0Z4Pv2WuL4ldf5sggWqbXLnToDvNedvyEHYTIv7kpaPsz9CAM8VVE7Q6druo
U7pflxw0tQ0Gcl1eWG25aFM0ZKbYlGLr5qotiqtjYRdb59pgjuKqN8t90UbG3l3TJ2FXby3tcSRZ
VHU3W06geeYn1FDv0K74+DmqfpEdspt05tMKuKBrsYu4KOGUbIQ4ZzFPY4wJvXX5lQxJx0onl7yP
8fLusLPRn9GYdIDknQ48adcu1SF3i2+Oka0mh505Iyo3Tky/XJBOqTZnl6hufpTJh79ivJwL767C
4KpN8RIQgMOpXI0Pa07x3oZfAKEvEZ/hB+l9j2cN4Whp8uwAT/w9N5NtVYLJDtg/SE/oaXW5wJ8l
IwJkgb8AZ1kQaQaCVGwShI10tVdx/Zws+Klp5hz3BnjT3RyFbJ/GUOnry6DrYEu36E0W/45aJo4i
mt5mq4cuEG1N5O7OdQHyUqf8wDyCgbHeFbX5gX2b2mJyo8Ha9d/ayBORr9y531Axynb2CYB4du8g
iZTNPA9irbkQiw10r3pgo1reGbO8zjhvfJx4fJGp1Zm5WdKkwlyQTyMxajt6j5qJNwy3AxgCdZwE
nq10hKA6uRxVDiqt7aR/Sre1EwSkcKWhgI0Bm5O6Q8ZhKrhppMQrmmE0xf6f/WvYCVq4tXrl40q2
09WHDOqbhqBkpVOQF/et/gOJbMGAB3cb2PM3Zk3hr4ojfMbJgdYdn4HMsVTsh4cKoi/VcCVUPHb9
i0oeirF6naxo35T6fJ/Njzm3KmLM7RnD/f+YO7MduY1t2/7K+QBzI4IMdq/ZN5VZWZ2qpBeiOrHv
e379HUxt4EqyYeEA9+Huhw1bsmUWGQyuWGvOMbN9aA4EK/f9ygvVJhugM9FeiOj8tmDRkl2FN23V
JLOapGZYo3XJB29ZtLKYWDCT6cy9iBByhA1QjaEYvzs0iUiG75CrqHDnyvgmy67cmoDMSQWGyNKQ
bxu0V4XmletB5pKjwigXQ5rXW5OlymayZsBEUgTHgjOjkAtMKGbhrb0aTDSNOnIC3XmNwbOvu6I6
JfBt15NCbjxVqEmLIF92Y7LF35Uc7Kr9jgco2CMBPWKVjw7ivkxgknU206MwtD5akUXggumdwfaI
t1j/9WfXEFslyuC1lngZguaZY3HDIGM+DZYtmYouB/mBr+vU+7wlpbvH4RALGULwNrHxyzhcSxC2
S0G7yAnztRaIF0jctyB07uPwFr14sGNkEoMaSjWSGIZVEHXWXtfNpY0T8djr6P2S+Cu953jTTVxR
i/pkIoF4TaPkuy2BTTj4nJeqODfhUBJ9Q+ERWcysO1u5VItUrk2UM4loSBDW4QnyGUVfaD3WOiSQ
kDH8qj7YRosL3x3B2vsREVIVOgHdNnRc1VWxJMOlW3gp+d5+a2BrZ0ha6b6A7EJP2SlSd6VHzNCa
KqFU7KolAD1kqs2w72a1kyfBmHTjDpeH5I1o85XhuMtURpJngZ1EO6aFyE9zuhSHGYWBI3eWOGRZ
yUTvUBaF77GnAZ6QxHOFJqgOOokeYJC6ICAKEesKtSS5iY1GSYaHUYwauzThzYx5sSxhh5iI6fPg
wDKfwojHSAHuEKlnAPuh1kfbMqS1E9CLQDRAEyzrP3hPPu06TY8yRmEeWDvly3Knp96O9/A9IG9y
gwRwyycJTbPO4KWoGOLksSFvbLIAuM36ahKGtayPJYF8D2Wafo9mrpvVijff5oxbjRIpbxsvVWwB
X5n1Pq49faSmi36JvNhIL6dVO6IIzzXSBB1DnEKXpqKHqJ25RahRQw875vtUXKaTIlQrvvV8irew
Om+7dsTQyN8gPDqVRmPTbWvPtmpo8JaI4jMH0nKCgCaDjxPgvacaI+VK6iCJCJZOW+YCaZGx6Zr4
UVxI6H1tk0NIMEU2WRaEj7TbSxuHHQT6ASbowch8uTTRLJArML0RTaxvQ69CGxA+Vcz51qXS9bXe
Msacmhytqn2mqtAOukbXyaG+34/GtG6Cz2yshjdRM9wE37Soc26QPyljLotveR4eKfSQ7SbMmhDc
0zkzJoPLXlRA6axPsl2KXQDszncb3P86fmINXTvAEIbVAdOu1Colzf2a06qUK4eg+DMBm2NhbEwo
GbNMk6FInL5MeK93neB2YWlAGRSMT7IQT72kxzkxETaSRi64HPrVxoRQKw/2UZ/rq1DDP5373U0t
37W0A+Vi0KeDcY4uOJ4+iYqnj49+hK5Lu0rLsl1XYgD7YWLfz7vvHUhTHAzmTkd3z1783fEQtCO9
RlYx6chDBIdkLWyW6OzEJglKY4k9F18EBRg0jLXeeASCu1QkXo+tVcSATSxmOyt4co9tm925bsOG
ag9vskPpx1jjtq3KaP1XBWndsWPHZUXHL+XAs8DR4vAeE9eS97R90BqhOpXmWyjRQIUNmu4gd/eE
4K6ChmP9RODfDacdk7fKf+1tP7zLpU+fYjLvJwPZV96Ox4g0HQ5i1JXlaNkH0w/4x2eMJkpPJJA4
2FqEbzQd7dF6c4wp3qBk1BiBhMg75/5T4GR8+krKmm4z4Ig/JJgmMgi1myCIn6epnicN7mZgwZak
ybEhka3sEIZNpwYVYN9P3Y4jUave8wqfedhnOOzVY+VR0SdmB+SrGIPdX4Wlx24qM3+H55mR0JgB
GERcC+QzRq3GC1gP7FWtIpcpHx4xZp5TPV0Vvk/3Mci/dybNs5BMbEASwJKEarDIZO5J9+JvuUnJ
gDB+nw7qIUFCvklaXPBABvcVJc0m1ZxnTswXdJHuagyqBOt3e29Z/qEU5t3E4H5B+4ZBDt7FJq7m
oHF7WKaVcwts4B2bGv4CLfhmBZVxtKx0R0Yh2Bd4fmsH9gyTNvZIEKYLRrbMAsz4i7B8pI+u2CWh
syO6lLVElCP6StAZXoL/lEW5mih5Md/OAO0Jrk1EZgwVLoBbsXM4l5JqQkihfu/Vib1uEXxynGgP
aZq9kEeIeydzCY93aOc11r3Q6eOgODG4oAj4ZjZeajr9CyC48jilX0rf/BrUnsd2D8Q+Mh96vwtO
CfoXhHkzUiyajeHN3DvH0WwIbWXRDNUbbDaxXz1zthXHVKhHu9Gyw9CjPyJkSEPaj+7NGBCNl/Je
r2+igfwa0Wa3yYC3BGLrLQL8J6gDxnJo49eq+V4nPDWt/tZiGkawxCQSYR1o4Cw8VVFNAHK5ohlH
94gdC9SmuesRAWAICXHJk/XA9Jm9AnqG9oWmQXQwW+1LUw1Pg6JxQpQMmSKlTlgKTmMRxIuU6L5L
YDf3WZ6QA0gdr7tdt8xgOK3/wm3rSXCsRF5bwBrmcHh7bptHuG4W0DHw2OgWzCX4Z9LXrFXSWqh6
vlhWF8J4o2AaBDQahz6NHCZGlbE+G7t9CAsIYmTV6kur96AdDKTfNURt7C3h30xFd/Y0XZxb4R6d
Zronq+9rF+Pk9JuNgbZlQdvGpxNCDJre23sGAcV+nnE3jTYQAmeCNmeh/lUHNf1vLwt2TEVvgLZO
C0RX6P+MFEUH33UmhzvPUIx+pllvGiEjN9sbSKnJso40a30ldv8/YZr/f0kkV9ef7weyfQXx/Bci
+cPMCf+fY159vv7KMeff+oEkB2n+H/oTFLFSOAZTKH6n/5yR5FJX/7GEqSCLi5lSL4CV/xdJbjj/
sfhtqOQUg0LBr/+/SHJo5UIYAkq4oaTtWu7/Bklu/Ab/5wMoKHdtS9mGa+mmgL9evL/eh5kPwFz+
ZcaSOaem+ZdBob2B/RatS88mAIsCbuFzzvVz8OCZLtY1qQisZKpzC01fklCPd4wnIWP4i8FszoSd
0mJ3mGXNgZ6sdjqz4y0lRHioGi3Y9gm/3wz+d7bE9hSEONqr4T71SL3LyclaBzaBC7S2O4R2TtHF
B9FdPMKLtg0QRehhU3oKjPNPD+u/hPb/+YnILv/hx0dlq5QtTGHZQs689p9+/KoIrJnZ5F+EHmfo
WKuRSb5oaIx71mY85R3KHTmhIwjiUB6QvizybKjROzXVV6N1DlSix0EXt5hSNY4tVrrVNciNf7hK
FkLxIxxghuLbPCQmMJT7SCFclov+20NqcMoyK0qSC76EaGmnprFRbmwvKtlHQP/CJzNHeZn4o8au
TYaOm0abmE4qXXjsgf30CnVmNtajh+9KKzr8++Up82+Xx8JB5Mk9nP9iXuE/38QgxAjl63V+wew5
nvmQ52t76N+kmHdBjYw+NKf+Kkbdi1pzuLWajtYeLfAC4B01wri029I/mamln0edgjEJSaPJa3bA
wn8shmaFPu9TkRO4DNLhu5UwP2JJ8w2OhnTrds4BHU551DwGuM2bamrnJDxhHjP0qPeVSV8GsqVc
Ohjv6d4xiqpaf1ha+GRRTnXaUrp+yRDeNI/kk/AhnahifcP5/u936Zo08etD1F0hHd0WlnJN5f62
1FJociMt7uQCol2eCX58teHXbXSC4XcdybpLHKzohqsk3ZlM21dhjkjWtXI2e6IHN9R1675t0J3D
Ij+jb2US0+rDzrG0e39gFPPvl6v/llTAmiOE3UYxpti3OKkavz7UWpAmAP48u+Spke95c1a9Zt2Q
AddtpnHECYdPhtCSYp2OtUEfeNG63mMae9/xi+a71nnCoug8D01ynGx2l8hP1oyewu0w32Orc5+V
IaMf35Zf4jJ+fp0V2+KvL4ohbEIfTNu2LcZj15X60+s8RbZbQFcOLzagHS3NaCx0kXNXG+qzskr/
MdW0dTJpzhEImrwXrYUyo6geOaRnZ+R4X004YXPolgMUMwEN5OfFrvRkscrdUqeOIk1uSqfXvoFY
MtqPdLPCbT8qyC8Y0HwzOKbzswVHzEwsz09RysB2qm2cRay4ClLuyqQlBvcCJhcs0cc6BO7S1sCy
rfGutKttO+MGrYppRj0Ze2cAz9xZ6JT+/eFet7Vf1qIhlWXQPNEtqg7L+e2NNbXIDIcWPk/JyX8/
ED59hkSzrl20i/1Iup8EI4PZsc/3KQ7AMwT/51yMJoAQ7sMfLmZeSb9eDNehO4ZEp29RMf62u1G6
azUpxSgGC6zwPv0vv6hALIpa7GdQsknaTDFf5xjpct9r/pfQQpThyK7d2Jr9/r+/nPmu8EHU+cLy
Xf514WP7TlsOgUC7AX+HuaudPFDbbGSJYMMNx6VVDDonWPCYHRqFNdrjcMlpM1i4/NW20Sjn/v2S
9Plx/HaHeB2VInnDniuCedn/tKwp6hxfK5zhVu/H+6IV+dkvpwPgpYQwZ00x23LwJSwcpmBG1dk3
LlPHr9G8jCOtWKAK4Ts7uQskDP7Rnt1TNUk3mrlB0LdKClwUDjp5jraT2ElCyf70+frbVmJQqVim
y4dL8Hz1+SP80+WjjfcLvmGIhuYNQBHnp2noseI+2Zkzr4cuN/06dOOnAlPnBrKeLjBqeWH3+Icb
+bcvFVdCCpDDV8pxJMEuv16JNFtswqpRt9dgR1MRoepbumLa2kXnuIjtXVgj2EVoNR1TlW0VDMBN
XgDbLSyTyYPqbwmDWjVRf/ZHDrNalHPzBodjaQpovYBUDlH9rGkB48TQNObZlrokgfGnW/r3jY6l
aViGNCxL6FL+tiJKUbtBX+rqdjZmbNH6zBST+GPSBvYvF8Gzz0h3xPP8YBiPZWlVAC3SvY3AEQNn
lj5lRpAtet+kC1F4cq87Qb/6w73+W9ECEJHbbNhScaHUuL/ea4H4zxplqG65ipmEmC5SWnG7jpFZ
FqfqUHGIkla+z6sm3E5BAReiyE7+mNxWxfS1qtSIuHsWr/TGuqrpRHdmhtxiyoubwKe4TKHSXF82
tBoIq5KMKXoMtMMnKu7ff5R5Vfz2+v3yk/wW2tM6ZdrFfaBu09R68YPwANPiD9WB8Y93i/ghKlHJ
V/f3lclmFlXA9/VbHIzJBRGjtab5T1GHvm0VS5jmWIsYeQXlW5/5L7ETfV5/1dUwiWGYTZZ+EKWg
VFo+sVpf74RfnUMY0lAKOncj4UpE/rDyU4MoljnLR/Zmvi/s4nV+cXdgT86litKjiqpqQ9G0Y6j9
0hjGRYpcgxziZfwZgDVSzXj897sr/+n28i4KPkl8toX12/ZQR8bkdlZkkBJsNE+RcB9kKMWiq8J2
0U1gXwTAnE1lG6RI+NWbXwARbSzkyrk74ha1J0iiWaVu//2yjH/YK0wObDoHMRB3qNR+Xb+a2QDs
cTp1m9nOTclU76mhTQZDQDePhXM30qU6GjPiCft6fCljtIictTjnA3hWeBgXRau0g98qcQ9391r7
GPH0llgkL3sEiiASdirQLVmydjo6NvNrAPBdXwowj8euos12LUoju0cNVxnpznFwgCL2KRa57btw
+ihOmvTyh5/7Hx4HZ1Ul4YlZ/1AbTOAAelOv5a0OwHITjoWzyUV/05TApo0OUVWbyq1FMtDcdESt
7MPXVmPnwiwwz0huCNGxXBJhe9NeG3p963rFtBShjsaxC9YtrfmjVGQR6KGXwfEkW0InUej6PY3o
GV4DlsnseL/esajSjymRpWerjO4sUys2qAicP5RD+j88as6+juL4a7kuP/uvjxpnqrTJzJS3afEl
mg3Driva3WgH2pk2HZoHICdwqnNjo+XDt7B13ieYFjccaBcF6Q6nMLLf6T2jJMthOyf9U1IpZ91N
xH2KuZACFbioasZrgokhALQNKEXn+IfnNu+nv+1SljIV9ZNpOzzBeYf56SsLpGxSIAn02+uq4WmR
h1BqmJ2invG0P4rFtZ6TlU3DyKPJVCH48YZ8b95rQPYuTI+cBZJbEnJDy95n9NdXWpfXG2nI+65F
ssxwP5pjDqMbtsRXixlcaQRY0yIdU6AfdTRpOYfgh7YRFVt/OJD8/fxkzN862iWG0m1+zN+2CXMQ
BnzuRN4yp2E4OPVHK/H7lZbq75LBEdh2exUWIzb+eaVi8VmJJvk2TrwzQ4f+PndgXXrd8zijJIYW
pmpCpXWn5Yb5h0fxD+W1YfF15jysjPkcNRdEPz2KziqmIHJ7LrXozaNsVHLRY6jSgwJD2s7msNzD
V5mk7sOoocWOBYHuOHbLEqX0vy+Lv3c4uG022meTc5GFQ3t+3X+6FreVoD00ECu2pW0qid+beTZg
hRibd+qe7EH5xBGw7SB5nnaxDkk+COcIxBqCtphqd1fFAzPhKfO2UW4v7BQTuGxF8qcL/ad9xzFM
y+V6FUic3/Zb4u0GXxsiYjqsl6BosXXqIepPE6LhVDl312ucC80jxJ7nKYu/VFHr3rU17eg8be+C
8s+F69/3BTpsUlK8sOxcMAy/3ju7rVrbGPTpFpEuFMcEpVHpEQxUCSKtaHARQxNYDF/oryP7Uhyi
RCrP1y6C1LAThNDTGD+F+lbvjW7z70/W+XvJwNUxt7M4KRtK0Qj85cnavSwaOwMfj++ATKSeLDk3
E8XXrvNt2DUJftWIaFrTbeFhlfl7QzcNJDRn0tTBAJfU3nFAJbdp2qbYQKZ11ynjkN7IzHWHxIW0
Nq3eRB44GCd+NjRZfB1GaENEVodzkrQwBhiiGpx/IuaAB/Q9+htUafko+EARCv/1+ld4LyhLSJbe
GxFJ0n5c2RSn7wGtlw2soBwWvrWzU2lt0MycpJWlyNTmw16gX7Q+11Ya/0N9ggcWDgo8sBjtKi0z
NLeHcfIew/rRayX6xakVG40TkC8Jl7hudaXs8ZfBiUVqBawX3+ZX/LjBDREMj8j+DGB5gOsr9NhL
3DI0gnyoe7C/ySooEZBqAERQVWjAuWC9hSGOIp2AP4Fb4PqIHUadaFR1YGnMiqIQ12BtVv4fHrNu
XpfZrzu74iHzXkjeYcP6vf2H0bOM/bb/784+FUNwhhOubJoPZvmtJppl0dpFsbeJmF8UDYbKihwR
cC3FizOka1RExT1UOrifvn1GcvqiPD7q7XxQFYJPU+Jg8DcM31kZxPuAfoOpAvaQfIZeWfOsMFiP
ZGaL4IGoVWjWRXBL3OunbuAwof5kaJiV9jJ2gCD2rcz3dVG+agy7jzqnz1w/MRbvL61mMu1UNBS8
NN2PCBiPfpPs/Lg8N9HU3WkhtIeZQSbx7NPeZJ6fRJ3celrabzTkzxgUfBfiTdSe4rEs9ipiulHO
SyWxNXiIIai7dCDvWKushuUQRzdDhQmpyr2V6IqRoq18AzaVLHsyzCDlJB9BYidAHAndm7JE36JH
wntpx+mSweXn9TOqi7F/B5zg88+bYhOGJQNP981EppRoFq5J1BsAM9dZBZwyowdQIWU9zfLdFsZI
Wp4NnRfJN+Othtp1k7XZxTdzyCiOAXP8evHgkjhCavybI4w7bdoR7fneZF1/Gkznk8jGzehl2RPY
ONjB/Ml1RCDQtSmXMILKCrwkrmWbS32I0IcM/clCZf110JMPkrDMiyr9Z1tABjBsW16uvQvdbZn3
Cbe76GoeywbiMe3OjTOML7rX4oJEUBF3LdYAStJMTXT+xneURv7e6tVHa7sEc9FMXo/c231TEklk
KW/c+iE2G7hx0XoS1bBxBKElQ70P1FSRKQVqLaeudcC5nIE3V8zXkDtY6cSvAQNB/n91eBYXM11l
5dA89diCttettZsaeXbcBdFm6budA0DOO2SHMMmu7+H1XSfLY9rWrrZkmB9ve+Ugg7N4MMDrztdT
opaDJ8/KhDQDH0MiB6hzmej6fiAMwQLUecwAI1GGsn82Q7i1Eu8OLQSO0QQZhVaNRB8hBAYwrptr
xt8JUUw7DBrcV993tiq+8UlPk0V919J1JF+GnooUp3QuMYayQ/GTECnu9CGp05FYZoM0j8Yt/UVt
g9Q5WQSpB30YIVfR0MBpxTwMl0xjTSQPgfLyvYFnFQB/tW4TBMsTjaizjYB1YQ0MDk2bmaZHHANN
AIUYSBNAekGwzmWoMRGGaCZdCgVKDs/GxcHBSUOXZLEmDt6MNDLviR4NQCclyTqF4Aq02zyauAfo
O9DkElQIeYL8CbxeveIO+euFHxj2Mp3bnyiYZ9tes6v4jszKNPMI62vPKpVLt8RDqKkWDpwpngHB
V8ehcbr1dRUW2KYA4gbvgC/iRZyBpitcL1rQERL3UxPdG8FwNmgQESItkQvPZaXvdd4Oy1C5C6Jm
PBd9csNEQZ4795b/VPeozxSRGr5Ib02PpUvojrvvpqQmBpM1Pv9YwSyda3xcGUM5MA44m57bPsc0
QJbG3Nt0ESMf4maHljLc+IP1gskXUcqERoVX6tbztdO1YlT859B0MfVuSR0EXSR2qLT316UG3dTb
5rU4ht7UbCOYPqtw1o4YsrT3fvotb1/cYTY1+5AT5paYLhASxE2wz+eFbyaICtHC0ie3iVJaOUn3
3SnLdSOt8KbMowPGQgMJGiOOa33ZBVG2TtPK29YFQJHc078EbE2O1n6ZiSC4vGgJuc1+MNGwJOx7
tApabxOpeCsadl3Ao9vrZnctnFPhbyEPpAcicM5Vmp36ivTrskTB28Ot8QAeLAM/7BhcgPBdDkmi
s1bGH8/0+ipOE15QI9S2pW3Yd6VQ6q5us+fr7/UOccJ93aU3BCeJFRbez1KPpxMhDcehEG+DWdwJ
yK8PnTtH1MRx9ZCRfLDsekPdGlEjVtcrzVrNWGdA9d2pS1deV08E3PAlILZl2WFpPlz/KS/Obkos
cyfbM6dlPLbmUenFszAi8y6O3Y+SVMjbOCLbJ4LR6hcTVLgQHRYQv/spMNfXRzDnb6aQBrCspQWq
KYguam5aXnuZHNpn+vMcQuKdKnimLB0su6ykTRpbn0VpZieRA2M1VbEWdvXf4jAI8DTmcXzJ2maT
OaTUXK/XDaZii5OaUUEqv1yXa5/XF8SiC5k35Ys52fUprGerAnKkfTqOTyKzivWQtiQ4cxFOqKwH
dI/WoTNocXOueE4C8YVQjeJIfAPIN6U1W2/QOaMj/drTtfUXobhAj3GXgSYlAMKg4c1IJJqWTB8P
ih1pmpCl43Z9z3OsAkZERFkQpm/0Pnn75wOOKpuRDHSFv29eilP8KkunuskCdRy75t72AfPO/vCw
i8ODTa4TkleH8TF4kW3dGtaCN3VcWG2GyDcTjAMxs1Ru6oOpr+uVnvanSdXOnaYNR8oKSM+V4uMJ
2+1gdpKwZxk8IwFjvQTcyosZ5cSSmt/r1ATIPRdJXo8bXBvTYasneXaLIkSBLbhuzbzc+TIz6+rO
5o9g2yBzs4FNnQTWEducOnlgJRYpnhYYnRX3tRvXvjJLcj0IYRig7+7qOAHSacZoqWsQTfMfHeUm
unFkuZuiG4m1HofnzDP8+7gi1aNGXEm/FFJyCQvARzsP6k2HmJHy9aArXr1hG3FPKrOJkTOh7pkT
FXvYbjpn/iASI73Xv7OmZjX04AGiKA4dnvmh8QiAih0TP0lKckBh7guJYsgws+LHc7FBtm2Qextu
ir2AXhtftH2JzpNwwgLN6mw6NTRvUUCJvYRR1b83o72tDBHfpEZ/NxFBsqysaDwkmJyAVUPjEM5O
tSdJlOcxSHuovWQ7LegTXipI4WVCTu6PzUkHHY2x/2bIre31xIbioY2WE4ljdyoNX6+feVEWSFYG
dXaad/YCfekxAr27vtecfva+hfLw2rK/vnoWo7KLNp19ELDdgLjeS+g1/diG+OjNf9fyy1AfBIEr
uUUPOadSFxBwwaGPcw7Q5/WgcX31JjsAlAR8gABOshZ0gUCw75FxcdpB387/mYjLJSaZTKarKRTh
7rpbBmGHhb4Sdy5UF3S51lkW8T4WXXIilwkVf+Cg2c3HA5ovh2810ghVyjXdDXs3ObE8j6X8SNxc
woFSwSbjYYYtHPi2Bm2dG5W3hs1obihZAGi8jhpfVycgDYpl/eRlTNZbN9tcP1xlp/wt7NlFW+C0
SmF14HSjKuQEiLpi0XVMjK6TZ9E0h1A6OdyPQSL2IDxoVMa2DecJ0vw6J9Es2YBSOHBde63DT88J
LHQKtbveK6l6PiFdUR4TV5W7RqVPDYP/hWAL3QLrIYsTPDeMO0zkCNRbvjmz9pzekS/74RT6X018
6+D13H7F9gSZz2y/Uk++K7KQVnjQeGNDbzd6qblrNJhPwWOMYHaJVmW4xEVykSH4MlAi2slPDkVa
tTuwkZ/wNot9rdJ0jTZdX4F1wkPpQIaIU/R0njsignTb7HBdUFPALgQMBnlrVOKIHndN38uz3xRH
JrTlii7tbkyC7r73BU8KTzbhM809MJ0ZfVAV8XMYAfaA0IY7UfXMhlVxn3ZWesqwvm4yDJG+N8Vv
pfY8SQwAHrPoc6/xUoSawwEUyH2LpSR2/eDg9+oOrXK4LmrSF4RPAX0tkOj/a5vasjfTPJ+lFtHX
eahxqp/nj8LHtR9oHOYNBzZZpqEIbUt8RPowbfTpYAnAqx3K5w6FXp/2nx5raBuUJbW7ydfdTd2P
nHFqgAJgL3pQxdejG1NCK2YChl4bPA6KklVn6g9UVJj3ctfaUZm322ufvpcswxqX4qYmWaRjgLJG
sextKTnErgAwtwQC7Cz6xoR47pKI0/T57BiEshiL5n5Ch76coDjQVYQ8ipQDMlVFlFZh6O5t5LhP
17mQROq7cqK0P1x7Dxb5I9Dd1UUkJL4YpJ+lI8jYumxBwgv9YUqmb2QRUYCbxAPktXXTn64nDow/
YRv1W+K+Iq5O3/p+7O+7aPzUxuCTqHZ3D2KYMgpQhPDxb4YaeREd6rjRFvqPGZUTgVboOJTOTYwS
bw0w+fhY17RQuctzXM1D5Kvnkisitmr4tJX9GDI7PBBwXYHac8/KhVAVGUIcvdR6xnvgbOnPIcox
wJxAizeIoxsvhROC50WCeA4JFiT361Ooot0YoiDt0sy/SPOlclHpm9ZOq3zyawz93vb8bhN7U/Gk
hU9Bt82cNHwOjDpb9V6WPDSM1ybXLO+vVWPN6GzRK/dGzuWAH6fZctK1FE4R5z2Tod05jp0VfP74
x4kdvf3FbDJ1FsFd6JL6otHbXBcqBo9ST+NmxP+AMSV4Q/ocbbMYRU+FNQGjndSXTKyKTVn0wTrB
H7e/rh3bSyyc0LgmzEpXm0BBAum8Eh+PIHpVSzryXNNpAS7iDhO7sQ9z3gS4ay/UrS1lBINtjDMf
JoYzKxmm+4lZl61kfglZH5WCA/pDZWLGr+HQ9yT6xvH+2nyw+7ZZEVfHK5+zEkDD4W9UWXYD1Do5
c9OWgXDOGlrUO0ZQgaOJCxu6j1RN21BvASuTRFagQKFqCGLQrY6izxXg4O5L7lkTFh2kweJNNyv3
Nje9j1iZ9Abnk2+fioc8CnHWlMo/czTHxei0NC7B8QyDvUkyWeNHduytF4UPhea/mqY5nlvOVYt4
rDNuAI3r6wNse/ObpHC98+97wsc2mtZAz6FncL4+QlI4MJgQN2B3F6b93spVtrmRYEOBENRrOmLQ
tZViVNGGuALsuRFX2DwfYHUcM/NdQ9KkajOmgeVAjkh8LjXng5jd+EFvs6+mcIkeHpt6y3DyVI4h
BPLQhdo/LFpHQiYBbDJZ/iszh/gR5m23kJBIrLDhLABIkht4Bod4/PH9xFsX4W5eBRgyHqJqQK6Q
uIeGJFQaJfIL5IK3HGbJHfilC8Ix79wh+0c4DSUgS2oaHrEMX+HcHCADAhyNu+Ku9mMERsJ661VP
jaTz5SBe7YmWPM+LMMA7ZyDfuYF36JogN0srsfdlktD89stxz4/94OtNudaQyj64KdOSTR8M3i1m
pYUZd+bRmuqP0FmDrbE+TDt5tfheKBUn34R4qaduW+SG9dFM1iuJ2s5dbmmwwr1yh3ku3KS8VOup
CDoaX8kLrU93n6OOY0dJXlBcxrDahnbTdiyyUN/kMMNYN0m6aaIGx4KWGutYqmTjWlDFker/eJ3q
WkOPX/tHEyUpGQEhQY52lR7iLHAX+XBXxGbwkcsB6rq3IR8u3jeITeDfwOdPRW/sBTG0C8X55lGI
7GOKzN3EjnjTuOk2S7mjmAuwqeHFWExOWNHpaD7H0Ofn8vBBAHZ/hXZOJ8ip90xyyxsvRA5V9ngd
gALYpOLRY+qG5DyBuPDGoSAiCTWAk7gY5kCO4bOCCNi2yY1NYu+CqNR6Ubfj8CGA3FsD2BG9q9xd
3xP9QyGfoHZgopPqrJLvU1JcxgiSV2muVJDFxBGRwDgh0SrJNNGsMF2XuvbGjeErQUtjUWRUy+Ob
nYIcpUrQ/ByeJQkrVugdNM+D8YwsfkWHmHANdd+gb7htonYTJP1LC7h9y7B4jgFovkLjzjAfw0fi
8zQt9XEDu0SSpiurZU0aPD6yac1HGO+GV885wxye0yE6jbK6V7U/rLvS5eSTJ4fK1L9EKXlpCl4J
6PDbydd1NuPwqdTTpypFmd238bgyvEvZzJ4eg9NKQrNPhGeQe1QRFmEKLbGnG6NyDrWjZhAmIcRV
v+rpJ+OoYko3GXiOg4TWYUzWuWGr59EkjiKFFLuCDQL2YPbL0QpegSc4KDLDAAZhTUqGb/XEq903
REZOU3jSAuO7mzMrBMM+lD5OBnfTdd7M/O6KbTZOZEO5FzvXPqu6JA9O4hgsyXxKqxnkxAdspUHB
X5Be4exhoN4qVprbmQ/4kQqMALrEcB6ydpHHp3RbQ3+Uh053sTC7W+KiAfJJzuA4j/3FWJfo1aFg
doEjkDeJswumbMCKRABFtx49uRoMgka9hKmWM+fgBHyzCh0ME5R6tl95mKfpCYcudAQEMuAgw7UY
PCMiJY2YuQmhJnduiwWP3km2Ena/9zTT3SNB/V4GpF8VHaGrGlSIYhxtWH3qIS4IGS1saE6YG5lB
aunJy+lIIepLt9gg9sGQ3vrOnhhgVIr2wsVFsmpyB0mnj72rdxXRZUvX8JyVk/ePqeN+p0tIy6p+
sfAWLZOZrM4xb18P+v+h7Lx268bWbP0qB+eeu5knCfTZFyvnpWTJ8g0hyzIzJ3N6+v5IbRyUZaPU
dSOgqlzWCuTkH8b4BgvYzvCWCVktsvAQoGkFla7jPfH1QL5rhwcrjF9GATAwdfmOG6W9+hT2dKub
jEuHiGmPqFJom0tVrVa2Fd8T6vwzFuVL4Gv3flstyeMo8OaFX6OBgULk3uj8Sfxwvr4ODe2hRdG6
qOzMInYXLFxnfbXJ0F4Pqo7vJi+dHakAgCcU8gsSk0/wzheB4JGDgWUKT41Igu/IYd7WOgTn4SuV
RLvJyRTYVrDEbC++B5aHuzgYvjYmlWCeUZUR/ACiHQdYcAkpTNcWIXX4Es0vsgd5HA8RDIqyekui
al/3bTRZcX+Cg4RvKNqz4mJJ6iIIjLb8opKBhB+NNyUgc3e6E2/qQbt10vgqjDDf90R9VRnRNTH1
PJ7tYeGY8d4LlZBruBjWATwwz+QFagyIQdHarxru0QOXwovZFGfAWEmuRVvBomjbdNkWKx/5B608
wHLaxEzBFz5MCO5/fYVsvNkuUXWrKyKv9zoNLJ5yG+4KuMnlaFtESjvwOSPeVY7VNNbNvcfTccfG
e8GMbWMrRLfkKnDdsDedRWoFzz231soz7SPJzuky9ZpsF7n3St/R+lTYy4pSrJD+UitUe0UH2kz4
zYIPc1mLLjy1gXW1fbQnSTYc7RTCFH4zEX3HsPjqJiQMKB6k5Mp+9TV8g2xrbIWpPHnuD0WCY063
Enfp2r61iKIwuU0K5zBo7XNs6PGlk8SWIXLWDlLi0hJEjmtm40J/lIeICYXb6OU2JO/tRg/r7kZh
5yKZ7FUy1HekIvTkt3nnSImDbZKAhIUojH/XrLpNmxJr7BX48aU5hWwQlMDD2/gR9K23L9yACiGP
TvRZ1aHSlXurq9UHeNYZkxBdP4+tf7ANCNWKieMNJZpz8rLue6/I9KKpz4Vnv9ZgzM7VsNHY/BwE
aUIbL82Llcs8a5fwKR9zOv9YePfg1ZL90JjBtrKsYNeZRFK5sls4BssF0UoSpPyOQKLUEjfBBN3C
I8Sgu3zWjJEgMW7nZHJMqIiOHed2/pH3cEKawFThnWbu+7/TMvPNHlXrMP+r0svqVdiOw8rXc+s0
/xD07CdC4IG2QxbadG5RHBLT/RZNVBPGsTjOGYqs7J7NXkaKHgOjWqGLg+QSio5t3zBEjLx95kKl
zmIO7lsnJr/ZNCoIRxyPEX0ym432e2A27QPbNrCxd34iyfud9LE4iUljVNw7vx7uUVfuJ6/AgkhJ
BwaeRM+b/vTtigGSz5nmDjfWWOtfHNm/lCWatNzP2UrSkA3gvs6Kfq9pQbbFLJFAs6QtngXXMGiI
E6FlIZx3HTdjQh8Fg4aiGliuXhjOLpvYBEWMLMmp6u9aWKy1UuZbp8xhV0aiByePHhJ1AeNT0HRs
PFM3ax+dAVm3Oa5lN5S3TSTffwOjxns3R+LpWAqqQ9saF1bFZQxRdSMjAOhk1TL5p7LVu+qql9X3
xirbQ5tWcHRBn8JzvDRZt09zRiumJR9m7VfuuaTJ62yZp3fRd6TiAYBcqy2Qrdjj9Ag852GWSaEP
M86qGiIAZkZxdHU8MqX9kiqtwlR/OIB4uDG9fjjWHXEx844sawJ5dtB8vuvQWKXUgZXfD6jQF/xN
4fu8zw/ZBoME/0a+q7tyGf0QEF0HLPUkOacuXAsvwUMGsJ1tHmPdZUWHuoqHEWKfomtQMipotiOh
ZUqVbAvNUDY0XKzlWZA1ozha4EjpQxtSG8oauhDCzSm4xSgOnduxyZeEw7GzM6ahrZ3n6yIrn9wi
ZR6gxTeNALFsF+jIbKfmupn2I2lt5XsfwsPJctxL56IYDLOypDeV1Ol2Ay9hetNGC8Kh4JpAnasa
4PvNW6rqZDNva3In/loh/5ug8Na9QlTUfVwdsb5TdwK9OmQZFbydO9YWVzee+wDPTTpsOs+WV4ZG
B7v2nWMypa6GUyWTEWg1TcH93mmJ6SSlwk+d+FIWzbDQCeXbdLiRDa1p9/gm2MfY3X3qkJhjVq2C
jm4aVE4rC58WXq+OcL7bozDOzig3hibI25F6t6INhn3VpYQ4iOIBDjWD2ya41/pso3TCPM3URhcs
XAjbbKkFYBB7I34zg7rc1D703fnD88XEFm1Sa9sHJlCe+dMLYueapdWNOtKK5WFkfLF6ONnTO8Jv
cYHsze6BB41VnMJM5M/s3oOjUpj7zmryY08S3qI2AfOlZmXuoJDjdDVG0CZpT7qGTf+cvE908wJd
FhnGRdI9gsZy2eVNVB+unayUWMr7twm2dNJBO9SR920+bcYxc47hBFonk5VgasjPRS4w5zUahhOv
ZVJbpdDEqhO7+fSsQnN1a78G5ukjh62D65To4kYF841+lQ3uAnT4+M2RwxcCUd1FpvhAtwf0WPOo
QKcev601b03tOx14/ghsQTLKugwmDS23HkPwUAJQbkh7JmejQaWpiltv8ly1NoOVClCSeoLaM2zm
VdggpHHUouSpn1xOHAPWlKvD5h8KKMzZlH3kJMoNAaMHndqu5ntViwrrOFrlJvAQqxQAqzsndPZA
B5eeQKrYo9O7D8ivlVkXn1HDYpbFxwo01kZBkBJeSyafXFe1cLiZR2M7X52MEtIdE6/FvJQqCvWJ
lQUog2nJCmgVwqXMpuRW7jGGPc7KY/BCUAk0qWrsoy3cmldibR7t1Phqw2BbF7VN/0Ravc6YF0hN
/74JFVKyfPCKWkIiILMo4c3TZC+4WtfUECNO/jxZxshuXLuA1C1IpZnfdZRWqGGnX59kWbcTvvdN
URCgTRdIo5kT8ciFjxpp6ZqVQf4sEtQf/uhuG0qW+2EiQg7NnUG3uYujLlv2AQFe2Ja+Y9FPjrk+
ztzrymZA3bYPGr3ZLAYUIXDrRi2vMvOInJ92IFynNuIug/4/YkdjYidTchCKnWXfiLb8MQ+0zDEd
lr5HzjO5n5iq4fsuiRJultakxSgwP+xVIzXotm4Ec6yl54/BRq999gLTexzgZjNGfcjwZa/00g0D
wkLYC49FuRGT6JeIv3Rjpam/4aNkqc3lMdnWKpTDfX8EoBTBLdUBhTBYgw/HsldjFs20sJc7UNRs
Ur3gaFXajqVxxyYhZVpkqSuOVPg90JIY5K54P56DHsv1O/1BSfOTZ7X7+aX7IeNh2QbDFheUXAMY
RCdQYnTSrVBbiQKmXa3dWz4b88AiDZ1BKSXUQMaw0q3zaS/rj/j/Wl3bRTrpGwrwhuniR47wapc9
xyiD1XmpE2r6N9IF6lVmF1yIQib7EMbShFGizAud98e960RPQM4pkBkbo9PK2gNms5OOUmGJ9YKA
d4RhG4bagGtYi+8zBo24dAjuzO9j30nY1GKRN92i/uJV8bVianR0KweaoSJvmkDtbxLTvMG3HUeO
fGry8admVMw3Urt7bbP+tW5gnLEigm7LuxjLFM1OXLz2Nqhud4r9ihDqnqycFS0YmFDzNhxcAEvt
8CUo0H0oRF5O4wX2HDE43fcNVx5xfvlntF4LIy8JWjcjb1mIZjgUnWNfw2oGJnGxtLqp3lbcHng6
i4eyuUF5p12S7MiYrLqiZgs35dqjPwI3LiSBZTw2PZesgbGAGllaxBA3MRxp3BbwUJSqIjGz5evn
qbglDLp75TuiM3NGb5f46kWBKWvHVcnWu9riYIR7bYRHpypZLY7iAgWqBtnYtNtwMDeEISRbmXTO
BsXkuEFmXsHCYPNJ9M2rSAnT4e/19wl7v2UIV35HAvItsvafke+mN2rJ/NXSbdZY4XDT5fr3zknC
k14hLMkKTz3ZcUOlMUtZZJrcIVSTyHIiC5FJR+jy6HbqRZt+kHBnL0ibgXV1ceLg2EU8MHzfbdfN
pLDvvSJ/HqCML+C7Og8jna3mNNETSwxj3fSIQzRu2TXA+eI+KEkocVzavoq7Nwq+6l0C2cxO6Zdn
P2NRJoQbAn8SCh9QDd0k64thiwM638nCAmHa2Hhz7WqPyWCNslnukY3s+prflaLbmXURUfWado3c
FQ1bkoSVxV4khwLN2M7yI2tFnq62FgY6GV/WJtnHOUGiPFhWqQdryglMCy71hIiQ9Kk5QAUSnKCS
DsbR0dt7Dbjz0dAjiMi5w+hzhFqgmOVFaavH+VGke1Msqp/Y5KMMu2zsHeCYa3Co7EvUx9DMWXN4
IEsnloU/1bRabZ1lpIHcaduIXHU4fI3UXzJyvJZGr8pDUw6XfmynsEXz/YxDGMaS0wh/KGHr3Nrg
NIlWVKqL7TkvMDmurW+RNO+FTwOYiBtUqCR4m8dIeje80RhFlAdEpNIuDBdh6lHysWnHLkKzS4Zl
tM0Fu+Ka978cQaniNbT3GejIVZzWwJInfXPFNXhxi9w6liCKlwSOMhzG39pIjWGrJTH2ZfGedR+y
KUV84WKNyU7E3N7KfKrkKCHxqbElTiv4tQHpB9Dx72tDgUvYGCtpR5c0UyCZ1gxI2lgrtghuXsfC
Q+4vD0UqQGTK4nHewQaGCc5bmNArUsyiUVYp+z7kUVgg2jzYlLtLpqb0lbO8AhTAsUCwUPTBvUlc
E+bSLRwulx52PDia+2SorQo13BW3LWDWRSkhSAzO+6+ai2lXRidEQ8U2T6G6EjhNCcQ3y84eZY1S
7zTSNRxF32eebR4TFTEIEqELeb1TAyfzlZKk5pa1HeTQ6chjnhBNZf/SV0bv0BKUZRuc8marP7YS
YzIuEZoxsDHLQAzpDpBovxCZnJqT20ICDrR95ZvmelOQU9Z+sXRINeBcvF3RaXQbuWqT+sjNElp2
yqiSbiCVUX+iAXrXBnsOIU290ItlgnprRxCUse0sAtyAGy0LqSQbO03KFc7qmjuSjjSxKsKnNUmy
OfftgEfwOC/NYXeEexszwaSSUja+2j5VU/c1F8kFOOKdYZ0NjCqItWodIYfR4nM2IyyLTOQoulwh
YEVaBaQUP99Lo5jCsNo70CLZPmo69Cwt+0bJxKx7rDXf3lVOMKwFxx8xP/Wpa+jkkgIkRx4QItjB
pj1zCZk181iTZ4gHYpQNWXcae6RKrcPhxAFd+XCK9NoiY4YwukSBbgISGr8qVaUJyJise4TSnZqB
ignN6DZUgb97JKjz9W5BHhyssPCPQRT9iCNQTxWhoFckKn7MSkjawaufO8lK0jYfAmKIRAxNLCoq
hrx5efZ7/aS0w/QxeM+epjEZ6YkYsVtyeoL+x6i3KU/W7pAMglvMY0ZvVReghOWiUotqOxT+sy3G
+FQReuy7AgIvXNO0seXO5FZ7t0/7yKzpz5hXF0gHC6VDO+U7KD0Qkqr5Fpq7cWGwiSrCvMlS6dzN
fZxb4S6y2eGa1iSxCfJHPwnEse8HubedjiWbdudh1F4abWehfAs0qgy8qDoFxC7U2a+gTjnNCgiv
V9L1XJlpiMl2ZAqWK7+wBl5VZFMVo/A0pMZCzmCWE4cuuIjmnmcOEmWM8gwmEnOXRPsopNLtvW+Z
QSRPqNOu6LlPOnQFxapcd77kvhl7Eo514pdKPb/Su7pMO7R4U8pg2zfWERP0N68IvNXfewf+4HjC
QSMcojM0A6SZ/sGcWdRUNoOsteusOIwjnxxqLcJGeWgTxKZ1S+PmqAwkQIodMt33d7PqQCtjsXUS
Bs+dl2poogHJVtaRL3RhEkr5ZA86Mb2BcleroYZ3LGMQw8YsokiPjU8MI396D1iiVWFYpq0Z4qNh
pOlLJj05sYaqPhKvG4lsY4cyP/sF3c9I7LKEp0AGH9VQ3kryLAgobMtA0qz05s4gbHYz1Eb/XBnd
Yr9zBlZPhNv+bER09eBwvCiKnS8shdDWoZUE08Ma+vtvQZt8Zb8K+2GvQITRBQlFOM0nZ/xfvDlh
6XZt4ynOu2UrMzy58khNWGWaQESWuS4dMipPPAvEhRsgGLyyJpLKzD91mP/uwZ+CFGwIFQbeNl18
8BO3VdVGeeor17k7VDKzfMxYDA1GBlIrywokHOSeq30NBSqmCki1nokK7erRET1bix7BqTY9Qn2k
2mX5baICOrHdT8qgiZeGbh3mgLMoBOhq1aru//6TNP74+i1TnYxvmm7oH1xO9OrMeepRueZGTtRS
7V+9HGKUoxMtPhcczHZWAfJhphAcnm6gKOu5y9cwgC4YhB8Uy/rh5+q6zyrzSS0pYcg4c7P8KWua
aJOJJ7dsQXd30DBF4IVrtwKe7OWcUllE2HoKKHXdodzdk1zioyEVpKlGNV1L5nwCrfkdzWE4AIBo
4xzbwctufLCXeYmV2Z0ozCsbIHo+VMaXLhoP49QIz7Xe/CV6UHUYHGj7uHAqGKBQYFELzUq7jP3x
uunGvQGT+Ji5mC5ilKNdFrzZ1o+5H1FrR+4/+ZJ+5wA4vGqgj4bDgNY1Pxw6TDJ14sB141pCCViD
LVwJiW0enem9we6GtGLU1Jbhbn0ddnVERv26U9iYJSHSscF+nIUfA390n+nsKS0zJjoUo9Xe387N
XGmh8KkmbYnlESTgTp6Rua2sNFCBItTZ/mjeiYIHOMzUv1qiVNb0nJ963//4TsE1qC6uUtf9yJCQ
Jqv3gLiAa8Uhv7RCxFRDPv6AKwi3oh1JEJhsoYDg1o5bHlTF7Da+BtOusmS60O0i2Kp9x5iFQw9d
rCiWcxE0i1mZ8porN0a0lbCnbNiBfPIt/X4o8S1Z4BEwtNi8gw9XFyyi3M4U/NR4tk8kfjJkLEk5
TgYwKE0yjWqaLj3FAGvXdVjLtQ/V2jUrGvXJROjLBk5iGW6QzliniMweJ6Wu9di7oUwkSCNJjLsx
NZ/zvPiJtMpiV4erkNgpbYPJ33h39ICrDPcS503VuYe5CP37N/kHM6mjWjqOSEs1LAvOwK8n70T4
6Hwl1JF/10xbxqJ51hLS2nFQ1Sx9Te9oTpTkQ1Dpzo0/Ge4DsZSs77ZyzJFXNnF5KGvw950afiEW
LV5lKQrnrHH6Tx7Vf3hIOHwP06HGzWMI9cNdo6itxiYE91eYcAvHDR8ZZjgCzICeg3TO84Ni8rTT
i4HAZJ1luGuRVOh3qlx+8qH9bofklTiQsCEUgKJyPtikO73QR6jD+NA0xHNBH/6s3co4G5u8MtSV
lWgOPrSx2hshQ2xWS8eYB3KR7ufj364cheyYUn7iC9Z/P/odFXMmV6uuui7xrL9+lTiycHhknCqt
YOCbTjJjhMpaH447pPf2Yr7VtEys0OwDvD91BUgPk7vLYucL4fGHbLA44u+LV1JpQC8UYgvJrT/r
JYpJkmt+YlnHLkId8kkFo/3hA9Wwa/OtTlgSW/3w1KLIk5baVfZ10vsj2z20KvJ7N8fnNt9NTktn
UOC4Zu/svkm2wVoemu+j1aRq7qXfxadEqv+8LnE4pgUOrKkwMT4+YPByKyZZd9Z1fhToIsfOIrSf
/TgBjWt8G+aENckVyN0z82ae8WkZzf/fX3F/etLxPLdUClUo7Dz2fv1ulVJT3Wn1ck3GaNgaCk/c
yNhD8iUclj4Ntr46bHLW1z3Q4v1cokqqOZfN+RKlnFg7qU6GFHbic+Ar7TYi+AkTfk4+JC/WKjoe
IlKczUr4n730P323EI2EZWvgDjT7w3drgAOkFrHtq20W+lEU3RPJ2S5oWLXEBESNAaCJVVSQvma9
Ghw9B3NO1enMEIAuKWgabrOOcJ/5H8cBqrXiJt0W0SR86+ZrqksTUxbBC1Wh3YMPVTZK1KiHydv2
z78DPnjL5PrUOSs/lla5aaTklAjnSuQzuTuD0j40lX03V09ZkD4R4H0NOlA05qCTWwg8KlbZFsmz
7DCUzJ30OyeJHIyMzKkGm6kd95fuKDC3dH3s3f39K54P71/LaofuWEBLgpc0ad5+vWrqXpqM0Bvr
OoslWwttpBkzLyI9bIOmhMX2aL/iUPAwLqXX+eJVffNMoI7Pfr4xlq46RBczjPfsOOP1378643d0
D1g1jVPU1E0XbvQHjkHT5FOOnBnezFpN6bGQRD1grJWEX+8O9Fu9QJpjC1msyrC7LyB3zqeBJ4ZH
NojduQG7cJ/b2pOO1udQ2rfISztEno1yqnKrX6pMwFUilZUa2h6/6n3dV0Fgq2JruFUEIUqSxIdp
YBSTxEgpCxM3jsGQeoREh2Ibao2zF5Oo7u/f/B/ICBPpcrIzO7Q7v9EIyLcyFaJjI4bWPB9Ux3/I
cFoyMdDNVYDmZRuozRenJN/AGXVvPy8/kth0b/zoE74LBy2XwYfLxHFtGxKU4PVQYPx6maCC7cyx
0oObua7ymY7v8xSWh5RLGO9wqBg2lwYzrHgEfp1p1AlpHlDJhec+dzAmYYVpbQ0+nzr5IiP8NPWz
x72IdvY2b4oQ6Ue/agr1Mcntbm0jLNzMP0YDoZxWp8Ga8oJ1WR3eZSbDXNG240lTWmc5hCIm9HC6
jYjWYraKbDjOjQdIztqlkoTEj/YAFA3LThO2zOaJ2gtUUeOqY+KgspTpOfKUGDglljndGh+B736b
z5LMjl8SIuRXYamdk0pql8Anp7hoFPLcKqJEySRcxmQuaPKlaenmGjYAi3mKoppYrKLiq2sPeHBD
VLQjQIlFHKT2bd+JR8YpyCejq1/36Y/MTK4KSlyapYoZa3bCImnc+pmzmZX8UY3TNjKLlYXpkx0K
yeCyG/1TKpw7v20p4fnmWGMgSU4xKe9z/KSYhPPwgMjup6WWMBq9Ca0c/Aizzjr98+sUhOTkmwZJ
p5ofn8w4OWJ8eFyn8wRWS91LatoUr4H+w1F71E3xwJBGIwt03ifPZ4jTVOW+RSzwyWv5w4FB/Agd
kw3rgRP4Q63qu2xtWamHN70fgAvOBns9e/fzTj3gI2p380uYUS5vOv7ELQ1rQd6btnfT8aFnnLsq
q3rjxXhOceKMnzQMfyCMoDvUUbrbE4jstykGtG0j60g1QZ0qwWrSBKSV/kymDmHveVE+aqO3Dnrk
9ClEyJ0xog4PeN7mZggXiDXlMneM70GNhSOQObmgUbAXbfRpUTNTfH69392J76NDI4M2ZTgfDl4C
a9xWdn5yE9jKCVmJPBH6KE9CmwjYNno3brfCkrxYs1SOAfINrBzFUjdbuSzdQZwx+uF/1Ya1mtSk
xpIg/m7hny/oudFUwAUtrBb0h4qik5BfsBNJoz+JsTPPBha9WwuYYuyqK6nn9tq3B2NhD8RSuln4
mLqpcxRV+cPNjDeN5/pWNcp4nd/Y7b2BFGWde6N/Tmz9oTdof7ucXgOYNaLtNqYUqrg4BoaZyYJ0
AmydpensDRTVSw259Z4bPgmbfG839eOsvM9NHKtK4SPOaREPFBE5mCwjYxzWyJ/L/FxacisMtyNU
uyTPIUpaZoA1lqw8944M4N+gPgTgp3u5YefNViWwy3NQdBec9nwIfS3vJKHlgGMjiJc5/uMCK4Tl
9Ma5q5hvKYBabxq2PttEGfLNyBG9msyMfVLvsvymVO3+4KBzX0VFduokcuAkwrA4ukQdN90wXsyU
YO66bnZt0EYbk1+xiHqhPc1D5LyNzXNu3bRhpmxCUVV7zRq+ETTZbPuJ+pDmVb0o05hxcojJUusD
4+CU7u2gZochYuw8JMXtvOzoO+NZJRJJiRP/YRifRtWD5BO7x9prMZ9SEvfs3vdMtbaz2VgizlkV
rBo7grnWvjUO2MxN4tjR6bB18Q5O6Ns/9BA93PgZKVj/vXlnoKgBmXXAFk5j0V+faX4nTXbXibzx
A4VJuBGbR1Uf6BNJ02HPcaiDwlo4g8nu3devkiRX1Gouxg2TFIxQ2qyFy1jfZj2xOqly7xKCzkZs
3IbIFFagyhaiY7v4yQH3e6kMakylsdShv8FP+DBxsOukGBMlKm6Y6NYM2vNTAcroOGgDakYN5rKF
9G5ZZCF6BNTLZq7iXOEphSYVkl35Rbdq48sQBl/+/nUZU534y4HBigV6kkMN6epUCh8ODDDtOjHJ
TXQL5hCZmkPgnueWG7tSDuyy0XS5zY0Sk7syAafauGTjqWOUnOYgM61IJPnONvOnhHNko06kFdpU
4lVVvzrOfwotV7qDohYgEJgQQp7w1k3M+jlJMQOSRYqwImRfqwPQCMs7uzVhJNhTjnhSbGpoPYhS
hlm6rl3s0aJe9BhPagCePmkCiAr/8FmYrM8E7GkmEZRLvxVLpI6J3CI/5DoPzubiPx8sonPwkVpd
u3aKwd0otfza1GhGiG8unZOfs+eazfJZivKiEuFtQ5iudltz6rqh/RgEyfsgbmSEeghc/zqXYqr5
VZp1vZu7z8BjT6sVnANeVJkrwohRTQurP9RUwSs8OOlZvnQeITbz/tMKWM6JEq014WyLPgt6jLiI
wC3EV4faS88gBLcNK7N7Sjm8kBEEyqEmbQf7lLgmNGFmVu9Qs9oXItzJWx79104f+vtBF48zdWVQ
v3VtfUILSIiO1bDjTuSzbpivBpmMB9CFkgDbca1LvyE71WP7IWoGIUaPYaOlVksbUg0RLqxcwc40
MJyH0keyaCAfXA7OgFbBMbYVubJuftAUMn87qX6Zr4+U6NsNrfeXiDV/3LraPgzNAv0bF8m8KLBN
Za+zkDnPld7QlyhwmvIkmNLF+cC6MRC3LAkTcjXqcFM0Icua4qwKlONVORhrmYRvinjwDeNQISSB
s2SI23lbLKuU3aK5Jqs0ZE8u4pVVEKZL2PCZTrqC6uki6zf6jvz0fNn5nXGtKh9Mm41ILm7jjTPx
Xea/hdSFmjVyWVznNzV4VI1+1ik4EuQ6zbj621ov7kNoZVOLpqFLox4dc0wP/Qvepnzt16hpCJh0
F8Cgl8juQ3KpkVWYjj8ppxJHvchqynOmeEOji5ilH5KTCc56p4bBfS8CbQ/dGtCNfqNrjbkVZX3X
NOVu7lMDy37QIYs/tOEbig1146S2ucciipsm4372m5NiSph5fXYlmVECOElOGV63Y6Z/NiD62KIw
hzWFBi3csOGQ/TYxt9wuGyKtVK9e05HfIMCeko/l7yoriLnv8BQbQXUpNRiFPKK6nZNU5nt594/y
Gh6CMIu7l/Lt/9CMlC+v9X//ktTw7/+G0P0q86EM/aD+9/l+8/C3f2C3vlt//AO//IXVv+f/7L/J
KXDhl3/gCgvr4bZ5K4e7t6pJ6vmX/+dP/m//438iHB6G/O3//d9X2WRA5u/e/FBmv4Y4UIn/11//
/l+iH44v40sMLubl9//pPfnBEf8yNNh7dPvQ+5nv8TB+T34w7X+BgHeFS4yDykzW4DH+n+QHy/qX
aWhMNPneiR6A0vH/kx9M9V80PQAqp00dTbRl/JPkB/3Dic4TVzPocRjwg5ylev8woHIgipEHmxLJ
ws7uKcptb2UeBl1Nn7Nx09e2vRnxSWCZChdJDN6phc2xTuBWVrk/vP/A/MMsXLVWowGXkY0HC/Bi
JBUBVV7lwLE3jGVZe8N1INgFOZ9h3HhG/tlaaapp/vKY5o3wTKI6dC1b2AaMtF9rniAv/VHtFIhT
Oj6KgHi0M5sV49w2BLmlDuGbTVHvRh7Oy4QIqb0T9fu+wtQniPOa2nU/01nam4aya7zsTP0D9Czp
4r1ieD24gCGGwJQvE7DtZ+nfJdRDpxZmjZlSE/V+i6vNCKz7KLfGs4/uLBYW2cWNqZ+MQf0sbMGa
vpaP75YNreqyRWPC9bGL6SsjlUoP9IKBprmFRO2vRh39MT8SXElsLiKkzuweJWHTbox0fSANu6ZU
aeNELoCEwtCJAZoRrlgQZanaixJQ9GqoQ2PXYSq+KF6Ad06LtB1AjH4djwwlRzIxvEFDchlr2oOX
jtVKS0e5xWrodCPcmOmHGFSEwwmoGx554kyXRMZH1ixDd6yu6igIiNeSRyQn6jq2euUqG/tK1m66
A/gCkCPtjV0EhnAZV1mx09y4J15jsmk6SMyGMTuQvtoEo30RlfNJfSM+1M0Gqy5YVjxxXYpnQiA+
lKC5qbLgMZJ4E06on8Qu4XcpeK4qlQ8pAciyaAdt72VphJDph6Gm2SphYLQui/rRQmC/t/Htrvy6
PAoSiFZJRO5nMlSSMo7sd+SHb7VAVV1lVY6j0UFg5YV3ZauW1EK4SoqWd97uZTvkV82GLGOqab23
IjLnSwTLGPuC8Yxm7OT0XwKXTsxhcboLSfeuHEnSF3WWGlgkZIEWhe5wrj08XlFG2hrZi+E2x2mr
DJm6wUzXHa2s+e4MhrZBThmCKKlbGLy1/T1qv0WKgE7BEPkWDlbKvw3crWYE/i5P6ic/sNsHLnxt
NxqjvjCt/DHNPaRbqgK0Ue2NLzVxqngYKuWThcR8Fv3lojcsXaMO56zkYORk/HiL+2ToKrEYYVBH
SO+LaTQrJRUH12u3VmyyvJEbKUbsnERh6FtDq948kVQM4lgAWYHfblObHnkcoRBYIy4tHx9t3ZjF
Gos/34g5aNuw7Gq8F2Z2ebOj+qFQ02jpVYD1Cp1VZ9ahy4B6CgMkTxh8ZUheEGV9NaNafxkgANmW
773FLXWpeo0YfOLfwHxEil5xGvpKBzXQvo4sudvK8T45AWk1zKkX+esn5LB+QqrAf2GhqQnzw8zb
GhQQSXAk0IEm1ETQZg8t4xQy6uvnsOe9d2QsnL1qAw+XSQx6P+ho4cKgkuoLuAKybt8AD26aMBE3
0l+MDOcRvfE9UyYryzq3f5QGYYEVWjucvv33gNxQO0L22GvLuomrJZOoYMlUr7oNUoR5sdKzYFGg
6Wk4KFkDktqW+D/N/KRG8bqROM7RcvjruOp8MFLjnYGgMfAH45IpRJZhA8RamT+VQO1EPlX7Qbrx
GMUsBl+tNy2Wl5pVM9SaYme0WN8bgyLfZNujx+QUOSK5M8P0OtoZi+QQ9F/P+binVFwncd6sVd13
lnoWP7QFoZiYJVGriV7wXCDvs/oS64A3bHLqeqRkghCzgw8YJCj0fiuNfmlapLpXtgOTDTkJD5Rs
I1uwLYraH1Se+4xnk6cawugixYiy9qCSOm6WMftqnzUiMjGVvnU6WGzdbp86lTAQ+NNLrwXcQ6Tc
A0+6ZDGY+W3GybMqebYC/UP7a7kBwjXyJXGC2iu3dp4dCGwgZEaaY4iU3auHTGLhld0zf8WO+ZRF
niQ8gZIxlzEIb4fXSZwbbXjVsd5n+otRZN4hwn7C4rb9RiCGDeGa12emCfrFjvlENy7LommRo3dk
/ybkmDW0yk9Kucrj8PF/ODqP5caRLYh+ESKAgt8SoCflKbdBSNPd8L5QKODr3+HbTIzVSBRZuJU3
8+QyTf6P2c/fNYDS2GVjr4h2bmsACnG5rtgPffrwEnjDxMsPCdsMotgy5iqtDnkjgSaSNNvggMIR
l61Pbk9c3iK0csSNCT3J/prUaKIUURxu57U8paETj42S+0HPf0qfjojZ3vk+XhBGlP08L+9eWEJH
YKE7lAUd5Ii1R7dRmzBHjRyDEcvvyus+l52H8IGPD1XmaPrutiA/e6B4mH56GCAgEHYiZ0MBZiQ9
Tct3sM4goCBdzqqnF4sMLA75rIiR2Z1IBPkrdhJj64jqmhaAsawMc0tIWI2hh0xtQ18xbwJ/77dQ
Z9M84IuN8r2Szj87mJN9V+Jz7WflEh2DMbhQPbqQm96XQdeTRaToG9c+XZMqP5h7Ui71Azm6IrFo
kTNCmD+FebaHsDmE0EjX8K83vQeJA/tJUXBuTQZ+EYzXEUB7TDUoVZ2Xstnahmb/JbJw3Bchnxdy
B66Z/m247mGe1N+gQWh0D8p6DwiQ31HGfXxtv+56SNwEE8lMA4zlkJ3qdM7iBvv3hoqodKsxy04l
LDVlNWe1unEOJ7AIufpPNr8879NvgvaTx4vYIKIs7EOlidXwucj7/hCCdEDov/iZiwxnjZj35ZOz
ulTMkjo586iiA8CqXhADxeSNNzFMbypMX5N0+pMWdncRLUedZGkSYWyPU3tt9ovrug+FgLwzgzQQ
wXcREnBtnVzxc2bpFhCxfcnvvNzWa/ZQMgo4lAacBvfRM7wpsnoBRaMt6TUrmQjygrJEOvIyJM5k
uSy19HehqygZXE75Otj7lPqKuKLMOEoHMrV+Fl79LpAkQ40grp3HxDdICHmsjDqDGLwt3sgj36wO
MrcPeXtj28PfyaZqNS+JoZaJ60dUcQ5RTdZp7YrqdTTs8FaoiHbBaidsot2DCOAbiPY5dA1y94ZM
9qmPyMkhHCWdeB7DdMf34G7W+yuONcnH6jgDCx1Zuonyqlf3rQMIsANSBqyhRr/tqy7BNGYcGcge
FEF+Y1b2AxhJ93nQfJ6TuxWazfuA39oqKPCu60tuhY+TRE2dfNrOoaB8O8bq7W0fqPBqi59+fUTw
duIUUtiprF6hbf1Ngt64aayx7NCqrYFZaFuIf+HUuzSVMrEoRG6hDX21H2V/33Imw9vEDxfX4rnR
9ueYM3Gbk7FfpnCJKR7uuy7cVMp6FeGA5A5kwE5moE7+E23huN5YdWaWnN5qk9+oSOd/utXBjngc
cV1ObDhEP01r+bFDAjtqbL33FNcZH7T+ftGi4/mtICDrZTuPsHO75FumHW7txi0i3KQqsqQTbvqm
rh6YYkdCw9XfuaHlGzOJeyRL9zIq+p/JydwG+wPv9rdjZvaFgfEPq+dbS4g8mvRfT9sQ1FbCMbn/
w1z060nyc15LW/zAT8Pazj01GY+1BVgIYdr5g+ZyjrnWeNa1k/Ghc871KfNLuPcV83PCaHnL5+Eb
c5eK7VYY25Tw195KyR9241WMLAiS8N7DCqQ0Nsc+2YTOAlvyEw/Vss9XfsmqdXBAAsENs6R50hlP
Fz95CXxT3zw1Rb7Hu8HjLRH3E5CFSea0c4hyB0P5DB+GJW/4PE9QO/qUlDE2+ihxBuqLAjPu+Hcj
eyoOoNjL556LBmar5TTV6DsyZUstw1/q6gUntDw2EpOTTJFaFZjok21h6R/Lud+g4xKhnBY4UnU3
n1O6kmPYGXaU/GlWa97Mjprv0GIkyHLLdMx8UwPYkwKFOfCikhH65K7nBIDqugxPhgNnBDcnAU/I
n37fKNj9mlr0hS8bgJyQvDCrZrXWJt2bGLLvxaoDTm7HOlTwZIiLhO3OQjUjgSeuaYlZv3Wm5bhr
cw3ELl/A7Wc8GQyLqK2t7qPLyLrD1b/hmrVHVU4d4z+qbia+DIuBJS2Ys3y6c8DsZtGUUpfsl11U
tExyva82bV7C2lrht7GX3ZFO/2sHLP3WMatoMCbqzhGcR8kxbbxLTx34S9Aw51Ql76gpJb9dhtMV
AiTri5E2ZT/xSQpXJJYpNIvmkILuhaSNMBiRTEMUjywrd7BciC2LHqwUiT1nXbzTqnzvZN3/APKE
kG3Vfg/S+k2L9o89gvtDgS2i+l2o2b/Kob533q35LhlvI5mWyE1xzvb02HdrMR8qn9gpPOojQD64
c3P34PCSk+UTKY8URuHtkGeU4HIVIu347qhx2VQo7cdk9Q6W3dZwChx/0/FK1Q7kXFBjG19k3ib3
mg1tA891t7R7EBs81c053AvNEzcj1/gAnoOCRcgl+zCYrDNRtorAG6SUrk2dg6mbQ2YUeHyzDh4p
DceMXulGUJy7a+dLtSLO9qPLr4Sqt0zVLUWYBhLIAkG14boXleABt317SpJR73vZPLL3z06czx9z
w9m4IkHYxOc9p5XHYM3PA/2z9JBY7aayC3XwAW1sGRh7wpxvnFQTBNKFx8ogbp2okqNYzVgjmPDm
4t1dC5uH9irJwAkz24zgX3Spz2DzMgil2Q94kzNd58XGrsMuLu0+3Hsk5FRQ9Y8aR5pXNd6+LDR5
OccBfzfhcPZ1814gRBxatZPJgIoAHYk+mermo7RQ65hmW2tp3xjpBJUIzANas/FsOAiWXkLotDV4
1FD/8pDy3yx1HSbTfijWlnZwgIC0clJIBkKzmr0Tp6uJxgQ5Wghiia2kfBTAQtwInCwy43+HEY4H
mzMM+2QgoZs19btmMziW4qUuwEjVaT8fUJK3TjDUB9qGW8c/JGKI/aCD8T3xJUIqop+tL2XNy0Wg
UlXG1D2ZjYaZMLrk26XNp7Q23rOxfDAcLJbEu7b/j3sS+SyuXR/syZDSh6jwE0Ndmw+ha+UYlFuQ
YD2dCNWnbmd2BgbhXXvj9nzgB8F1NvCX7DiEwWdAjm6bpykRFdr/6DDAHJIppiNtjW/ah7/Eh6Pc
d1ZGweKMJkHh9e8Y5MkuF+6f1aMNuFLjjaVAd+DAZqNij7+svAmn46M9YJPALx08Vysfeqcwrj43
ukeH56ct9QIJxmKmgZJLH4B6bpLEP1gFrwXt2IACrH1WQUzrhHj4Y9rSjmSvoLYBrz81pvgVcH62
uKx/5GwpMGOeAhTgNCfTkRd06qd0HryjS5dlm/j6CEDC2Xuufkka0e+WgS5rfG1s9phfIuTRZ9+l
xMBTuAT41tRjD0ITXFkaVwboxGb196049C3l48h4tLl3mUHNOOfW4rJf/f8ffOA7bHj4cmtPugpL
lOiovwjLketH266nAUwlxpitQyEZ4ZFum5jUsSgkoHDWb5bhoI8Ud9xkWtypj3Q8Q7TJtshvm2bM
zH0CCogbbJdHLbzojd0uP7N5q0SOhdmQ9qnGzGLD4t6p0n4exECjLlOKq7lTqX6AdU/o+44gs0C0
gqiQQ/6G1xTSDVufcG0/7C47Yo168IukO5PGy2OHCpH//8kymGXMhX/ZKI/bnavcMva51LsGMBcd
0hxGr3lUA6DFzNXkW6Wkx+tTfqBO3rlDj7rtyOrilu1Tg4JzVwfxNEAWyMtFPCbF+laH1du6imAv
Ky1Q+ozuNDTMxeRyP1zwKoFs9FZniUM9sDhpkDEnJaMxWY3zWiSkv2QZOf3anWhv4Obp5ucJY9rO
VFB2nVVUN2di97Y6sVlAYNzERhi+LxoUhgvyd1cY627p4cEb1p0nut4RBEwgoST9bnNHCg5l654C
vIbEHMMwNo3Jesrw3kwGmD7Eom0Q8IxK8+7vbJnpVUC3WBNFB3iW/qF50AupSunkaO9Kjn8YdG2z
K/NuelmJpzwORhUN82DuzZWB2nIyUH32S92s+wLq0iWwqvSpMLsDsyVeeG2HbO0+aI8qKeaGNYh5
v8JjXJymAGgsjNuILGu8FDq/1jwwLpN1bbtesUuaWYSiZBb02TzYs/2j/FIeKTqP26ZHVATA4xez
c7hvc53F5MaTUm7R2Qs0qNzkao0gor2meehSenbzBEoDKLZtZ04hdITHlZ+1YyELpzL/5/nLx2z5
zIVOeF1Hs8LjML+uuXgweyJ09TPgICKJ6HcHYgXMrxpESzqFUPr0BOT9voNlg0jadCj2s3aq87Bk
9fn/f2bPqjr3FTOskT8lboP63uMVaIv3Sc0RTs8KrITZMGYsSMKWv3USpMWQG7aHNeayOMZZU7bs
JWDSDXVXk5qfgSz11rHoPugN/ehXX84QvGKK+4v4pNyUO3QI945gJLG6paAp0kP7xKB3daC6CJ9P
Gx/WyAutv1Va/YQFn+pk/DUXaOZTIB8H0+ei3HoHT4OVYjaNcvzgo4G/OJ/VMVd/pjJ9hL4lYwCP
uOPG6jiRToi8gg9Nk/HiABD+6mB0GVhlHlzC1L3yr8yIh0yOz1Yh6VmElckevH6z59UjGYBS4zfL
1lIsElPDpZU4C/VZD/6HCgUtooaBa8R1DoStDe66rH+yg4u1C5pgBrl4rPeDWPDPtDbYAHirgja+
tu7/EpF3QVHBTLTZfooVrIA5vZMMNWJv1GCbluS18sN/AOKx5cwkQ10lUF/s7eqkXIrXuotNhwG3
W4ejLYw0Khy0kqSoduA2+Iq0XzcFgV95Xzq6Bt+QX784g4MqP/C2WtdzusoHOI7Tpg6Yox1p/jGt
+ZCw991ArRYrkddqQdVrJXdKxFWeo6m7nTayVsDMeRLrtX8Nl+Gs9BugzwWsBYUIJiTSgXztJsgl
Rb5JEtdtdQPYvqP5zqFrKTtwD5ObfiIjaQCXC9aNJ9ezP7g+ENAOFdHXED6Uc6o7MwMBMdkcEzk6
sDl8pcta7tK6/c3d9ZT7qxPp5d5p4y4XyNXxqgzrslr/Wpjb8aw0b9t6X4baP5te3l1as7tQ2YPt
qBPfE0loKQcj8irrRxlDH4Wj0lsipgxhtRBP4TIu3JXevAY4tvqamEshi+nNoLimSFOxNZ8xgQVJ
fllVdggzsAOKd6RTdJKTs/Ujd2Yeysr0pU8b8Db2S+n6y8mHDRUlfLpis7YVeikYNqKrVuxhjmeI
lkYsRz3H/qpQcJcu8u70oGLE4ENDQQkPDM2s+7EyaCJlOn6PITlmx//TC0V3i6wmbhygZAYqxg+W
Dh/E5FiXuh2qGGZaz4DLcZ77ZwKfxfPQ1ZADVlo+OXyfEf5q2hpDK1JG8DmyXX5oV3qK7NoZzqmT
hxvD7ZgSbSido3NkE7pCpfDEIbXS/zfLjRxqB3l/g05hAWJYUF/OsDeNrv1UC2tnFu2rleQyqswO
80ZItflQaSeuJe5XJNabZ+evbkb/oCuM65ANoO7z+jgPIj0S8U4vScokOnrEBQ1iGDtLWV+scIxT
XhyCPgxPrWm8zQLsiI3/huY2KtC0ytkJtjJWfpVusjv/itD6vZkEWDy+ZVLtv3hS37u2XkjLG2eH
NN6FjqQKo8VaVEe7n2fKZDI8DrxSDNLtO+XS7oUN7S536tOi6+zBbCTjmZ6/FQGbxBi/vEL1aCDh
U8cG8sh+6mtJRxqaxvSStf286fsRVFaW6O0kf1DeiKLDdcgy6/zOTF3xeUCfy8Jg54zdf3ld/iHT
le5nr9yWQdmy5CMlN88f5lJjQeZW1dheBq22fzPr+XUhILkxFL0szrBQwWPm/wFo51ZXr9zznSyM
jAT6I12HSNzTMV805boY4zYOo8rGreeSbweWv5r6M+fmdEjC1j8t5ilBAIC+af2Tjt3sEjETYCBi
P9cGFNPl6nTOulkILu+l2VLOwXecIvUD3BoefadWnEadSWfdAFHY8dZtUi51LB0U3aAMGPvGFCKH
x6gBFnZH8cEWgktOxwFDROuzLFq8eT/U8/ww8E7ekNmXe6PHvuIy/kOwogybXg4u7qN96HzfONUE
H05qdK5sH1gmo/ykLose611bXMdo03sblCeO4DA+Z8f5gUr8n9kPYCbqJ6f3X1hsWcd2BLpoDmz/
UnP2t3LFd5NxP+PN53Mq1726hs2tZRv7AqJ6s2i9HjPQM6dinGE0t8nNXKS4JD64q74wEFeYw13e
/1sNkT7ShtltQQY6G+nfbApUdkG1XhPOj+2Yl2SJDfmVDmwh7T5PD31/X724MVwDHck1hX81ddyH
mIEiogD+SdaPgqU5PL6lOaQIofzNL0FxDPDWpKAMqnHlNfHKQ0/9YLSa7ssYBm8OMXfI7DDzRI5d
MAgryJMAFUrk/ZI5P+GdOw2YiLppILefFFFlXey6nmDUdFAFwQ9wdFMG5y9E82eISmxTlKwi5lr7
Qjjj7M69fYWixUsHK3fq/GMIOyJyV+iKjZienRA5BakqA1plD7E7ZxejM295yfN7yqQmrN/ISFvK
wLM/W5slYESWkDs2Fv4oZigESqw0Xt13Z9zJ8sFRgkpo10V68SlT0COU3+Eexk6TPwNmrg3Wjxf6
OEF4ZO67bcU4z1gjIL/sZVNv6C/voqEZ4JfktxZEK5WTWuywFSM2Lf/mbsbo6wXI5wK6sc12b2eV
AcZ+i1EPvgXbkv4nREBCU7KZBGtMpaWx4gtL9/iNn1aF+3AZ6clNIRnuhjHNHlTSbCdcoueiW6Ki
KFrmhvC79OXBmJiZAvgSJBjMq5TcS1Hgos4cf1eqmYCt0Xpu57euVetelNQDO+Isp7SPpW88yYHr
eeH5w2YhiLLNK87aYRguWQUORaUlVlfpyJ3rrnNE506+bTVh64liSbQ5KJtuj3Xen9fNGHbvzszk
UajajJP2A7jSez5StmdQ9ONmQFFS3HqbtetsLKm8DWgIXuJC+HvdmyyWlk8EyWap1APL3h0wt+4U
BvhC81VsjYTURgEqlrSzzA9r5d30wm0pL+Bu28148+7DT+9QT4vCl/XpcHQsNKl+NP/yntnltVtf
J6+vHwGM52ay0sTBYT8jBSQtT4QQYO4mWRIgtEF1IRNgg1JVz6BKv6bZ7LeFbcyPnc84ouZ6OLm1
CztvuAqPgKkcVgM0tP0RLOsets/JBioDdQNuF0i86wTCSgpCR5iDcvzW25XF4d6Q3NJAt28IXpDL
Ly0mxflTlsEzc99/GCXKc2uO015i/4xsExpnbYbPFLp9OIqoXJeOX5bVjo+rtM4FyYWN3TUhr5Wb
bmYxYze9U1wExo6CJERMjqs4S4/agMnzPm35GCTgamn4gF/xMQ8lUO7EGg6y9PxNnjqvVGsoKIk9
hMuS0kmtEIN8RxcEVWBuieyOVF7YRsEKSC3j0y96aPmF9TzTVQEG2nwJKz+7OPWKydZgfxlatOpg
43+qQraPre+qkzW4L9RWsM2cbjAk6SNcxMkb1bEczf8SNHAUdzqI7uCQnD0CnsDFIlEd5XfZpxrD
rSf6nyZHISjBGtvOl8wAgsPhercc45qjEqVe91enxYc3sk3lYrEynCbpiT71aKTq6zR3H7L1uL3O
7bDvwUcsxQ0CvP3g+c7DmPjNAUj5czquN237d5OmEWttOA9Ja5EaIc5uJpTJ4Sk5YULw0YeQ0AZB
h4/BAjDuO9BPDXWSXAp5YFcZ1kuUwrYIqxtHwEtu1Cx4fNvcU+j4IBvvOGN6PmHv505lT2mEUA58
qlUvGakkXt3qAfTYGWMIH1JfAWJH38RJkm8z4dxURjhsGLrqiwGStieEHLovzLjMIK1kORIgGYob
2+b+PLjVbgmGu6t03TmeMxGNxflQNVTaUyCIC0bo71pzwMHbDrOsxcxq/VrDdaK84W0pcXoiHGz0
hP8rWdham7avKFkjGFCspGpzcIUAkS1UVQN7RGtH7NzEydKpe3Qp9mYiWg5DWD23ng08C9OAMTT5
OZ1JngYQzXnbyS3ZrCW+t8nMNQuvtcwQl1hWdY2fHgLJ2YxrkTSVa7FoXaJEEpJKV3SuJE2feNvb
9+Pjwx5AxdTDY9DKt3Z6hNaf7uwxNy+ND3bVxAQGh2085FVWHqsME0CYvCXJTMNzVpvbJbsjgAIr
XjmiIoiwWczH/ccQZIztImvju9q9VwXMfLkW24FLOsNjhdKA86k0JsJXFF2wy4ctPHnLYe1TFtuV
WcQTk+2E0cpmn4E1KbEMBDePE0Vr+yF3xIuLcBebZssjh7WG1dqIbd0JsfY/xDzJfb4HTzYzRwct
fZkJ+CgnR+Su3XtmzEIcFOPHPL6ENgUgKMbXvi1+Q/oMNtP0US3Bt9O0Wey+KoX8aqSe5uc5hwXE
5ZUu+fuC9qt3kr/JuPL/DzhP7GrDM6Pfu0l2HMfZixcLbRbQnLjW7/CIXrCZ8MAp7XDTgVHmiG8/
FofRgGoGsEY6SWP6EQIk3ey50MDUFc2GG1Fk/8aQLHnSM+iIz6nWz0iN4dbgU5dx2RH7si9x6PuD
RznO/SIUjP0efKoT99YnYo0ZL+N0bO5XMCiGd0pbnR2CNPilY3wzQwy9tMNMXCIA0TDK7iYIImzL
SoW7zjspum0eaPYmSUGVihwQhGgwhZi+9nvMHnvsn1c3XxbyM4XcrdjzcXFVeygPpJFnIw4wHcgV
9CD1UqT3WMc/3WdGy+7/kzgbYtmVYTSTjiRoY4DfZRdue5QhzVnz5jKgd4EzPuV6/UMwKkqmFKh/
7v+XCij/YlmHPbOZv0vANlV8YBM7t9jCWPWj3Y/N1hU2WYl0yeKwXlSkTYiRve9tvcz6ETnb7FXU
7q6sgg8Hytg8VG2MN4NNPsG+TSlfbLAp+zVtL9Lu6XMZp4R9vUWIPsumk1u+dEtw7NqkeDBhl8F3
QWc2d1MA7aV1oUWy/IiAG7JFMPlbMDUjWny6I5dg8OhGjyRd+xuvX+sjRKo4GZc/JFz4mAbB5zIj
II/5Sci+OPYJvDFTV4ek1m+jUE8UW7KQWINi6+MeN0r1bnvW9Bw0KUSGiSsRr2s6cSJYk+FtOyvp
d6ivbLPS42Iv02mWgE/SYKS7gTcomL48knZN1KkNQML0+AP06M5cO+B+miAIx6KsInv5ay9qa8Ex
oQxNV3uXNBkI6Szfs0L7Yqb/7cNOXB3TFqzskaqqnCGXi1D4OI9+A7GhRJObRHNK3HqInFSXx8KZ
cL8T2kqgs5kilA9F7ooYCAaA9t7+z+lRdKwwH0BHlugzU6beXSQGhhl4BobHUkpn6jcH7A2Eke27
ubX5AJOIAC7mZMe5Xy9to29TD0F0Yt7Z9Z2kkIFqlgJYHclj5wGyKhDRJUEUHfUtsO4NN+WXv3LL
DsptlhIro3puz7L/VtMywNC80DtTvQ+BArXoeP3eTyxsB+O8nTraJQlC7lkHJjEdzkDEfh0uTJQp
JWwt8pwfvjAojA2zy7SQ+ZMKs49VHyty75grZNx70BAQULKtX84eZxdNS4BecRVolhgrwaeNlWKC
8Zuy2jeNmz6kHk8jsxIyatppwe+GMk/T4Z0WUG1bwhV0LHqcyhkNQcNSsTLhe5MuZEmvL2HeaUxu
wZTGBaabU+3cD4LgN0xDExEOc45X1NfZbJ8yV9ZPXqb+UeYyWHOFpyvbLHJlyRz2VP1xjFM8K78N
rg87SoWZ2cYZkigwqoOusAozM9y6e0VRO93TsWP7bxLYkujQXvem1ZRkXdo7Oqygwixt25fCYFhn
9v4coU1G9Z2OWRQGFGmotlVuvDqrxtOWzVivm4HfC6uc3Zqvct9pZ9oslrNJ7ORuTatZyRvhjxAL
QKy02SFrkPIagDii8ZyMRbvoSj8Ygn6MvFWX1MuyjZ4RSWvAu0YHQWeYHPYOGmkWTO66rVbjpwrL
v7zm68UrNgQ+KUxBSKvA35w8q3zwDCRQl0oaMRgUCbMi6CXNmIgRVyJRB40JlSUNbC1tZSe/WGUE
zfBRJBrQt8MUObvdd9G37NTH8D2UPFnSHnVbIKbEbUrFoDa53JLeeO/YApSAPj2JoNQsLxPZul0v
kM4lLYIwkqaHroA3iDWm2QYDnRSdy92PTuDqOKYGw5dgfUUvbjmZB5W7xcXQzbQxenvrmrkXG/fA
tBfUPKHrp9RjbgsbYtFLNzYnpuimGGlKsw2qIrWeH8yxPU+rc2YPBKzbmRRjP9cfbKFcCSz1o6Z0
PbHRxtbMD4cZrQBQDISwWsEUBcsQwemkvi+oQeSnVJfjudradelGy7CwhCxcbrJdfvHmJYYDEevR
4FqVkgZV+CV07+U7kkIvZqodLJHNUcpM7cyThcljw3PT34K1eh1q3zgs9T+/Mmg1toziK2yGG6c/
VgGLpWOazf/Y5oJ1mL2XLL8z9fEJXKSu/7rYYPdam+8y56JIAM1zFlRL7g4bW8yPvMYneiCHYzek
blQX6lqj8+39GsHP1eNPJozHpVh/fUc9V05uXEthXmZLnAyRPobwn6LeWQBlBCKNqZY82HOUrpb1
1YdfueKaK9dSxE1Rrefa2YV4rrGbd0TO1n6beLzVsdy9wNU9VUv1xxpZNJvOU2uIN9iJwaGzSM95
1acRlLHVA3hb9GUWqC1FwB2XpYmm8QBEBfTDnSmgZ0OVYVmBwNAxh2zMoH2yTP1aaSrYrIq9vzTL
mcwY1OfAC/FFKXGTHTZFLBQu1O3/0jr5L/Dxiw59GeLo8y4M5f1ONMDxxL6unJn7AVa6nMSC5ard
jMeR8Pu2mqgWGO6q7/BJkmskl7Cb3PudBiErHiZjYfmcvGO+RAxyf8H5vzX1XR7kXOiGwN2vVWWx
qlQp1m+X/nK85RvSKnh+svQqO7xRo3PIlwyUCoLQhUrzt6AFxWB1Q6QGGw3SS6KFGvBeBOmTmyIs
ptbdhdFlQEM1/3y0wt00lPIKrJOZRZSnnHHH69vuANqGZ6v97Sf5rTKnNS6N+hMjMA+1onyHsfoc
TLe5hrkDtQ2/RHDEbMDXVWZIkA9bgwFJKBYTp+0mCLJvE+1sP9ErGVXeYkTksj/DlJYTC4mM09MU
7dXLp8eSVqHNfCc1+IFkn2wlLyto143N0h9aCpVyU0tbkM/YGYTcg3mrMlrWbbMnOq43tqPs3ThS
R1JxFuXF+pEkncXMQqlD2Sc/TEKM0GZpUzidmlGdmz9hwiazHsqveXCwNaNcFaFCgMYfiGsITZ8a
lK1D0gbJArxfoUBnOzk62KTNaz//1Kl8CiUf76F5G3IGJKpywL8HDa8JZ6JtDadehx+lTxIdrva9
ZYkcajvjwszCfD6Wjj7mMPk3dVKdx2H66xj+ReAQ39KVQ21YOkZWWq+xqugmWGzz6CfK3fFf8Jzk
+QozPYNwkaQEz4unosubCxVTuNjy35z1DbcHeQlDj4d/9jP7SD7mXH2CAwOOVciDTZ9vXjTmi8ry
9nXQgm7hAjcL8q9cqAkHIuz0dbg110xDjITuoUHppQyQbDZvbP6GrZs/ZWxoXlj84Z0u6gcWGxdz
oX7VAHdwhEPLk31QbP34PXh+/zzr+iw0RjtMgcjRbfokRaCiwQoeewN75kBX1RgQvaxgV3ievkwT
R+/YVPbWLBBYuAqRlWnfIEHiCbj36jJ+Nj65GW/4TQkVPMrgH7TeNArnvo/9mmVlQ6P0kii0WZqy
Iu3oEUIHbgNnzh/L/LGWWE5SyK5bEbjPZj6MPIv5fWHCZ2eOXE53wEHxfLUbyABoys2+E0sf9Uxg
Z+CsD9M0rk+2lzwZxbe/TP6lvQPKJ8AAB03snK4kruNJYB8y3pYotK7eFF0or4VNYfCU3LthhYPr
oqNtYLKopMkoaUu/SpGqA/Q4qo3CLzBFya9pAiTgxkR9PD9n4nvnILRYsnp98WWxPYpGtpM4WNev
ccjcm2LRqWvSqIZFTLRJjnUagExXsAYznr6u7023xs76yAqK5DYHAXWqliHf09QzNkVuHlB7m8ce
btN+qoY9MMJlk/HNT8T0zxrETCcyA8SGYzxZQp8ax7pXISNsY9N6GdZeRvWcmNiIyIJOrvdojuF6
Kk2fT0HtFsfJrGt2Mfx+CCREFb944VjpBVtTiRSsxuxa33fChjttBiflcXH/q0WN97GI+WVK0GFS
M9jysWBxpINHgU3n3LWQ04L7DtF9cenRO861wjTWiuTmzvlnN8BtUQbV8oIhOabb4wVbQBGpmtt/
aD1ZAQG4qgl+bJTRg5Gw6+mGxD4OHtmheiwQe5PBoCqiwPRiebwgZlvsxtLpX9HLPqfBbyPXMCc0
wUEdl3RxOITBFaeDg+J36WlPsNwyuRmyPM9U8Z7Myf2RHdaQwpWPJRGTo0IHxLionzD1u6jn2j0l
s4llpR9nSFnhbXGb/mQgiETB6Dh7xFhnvyyMWczJ7/P/eDqz5bh1LYl+ESM4g3yteS6NluUXhqxj
kwQnkCA4fX2vcnf0i8L2vXFslaoI7NyZKxXe0QzHuvL1VzNP+iDk8MnmBEcpBW0gKS9ske1jbkri
37Y5tYtgQM1ha5rQTFdbd5Swoy7tGhtgUeMv+KvcY0V1+rvXheBu8/Ti2JX10KtX+TgnbxL7AIYa
2W/b0YZHn3fuRY/OL9sRf+1BV3dieg9tZFzPXPXPhojH2dVKrSi3fvGkyJ6nAhFMOvKFTA+3dZTo
i5nKCiR1dIpj9puhyr2fgcr+KLVUT13n/XHLlsjA1qQ0jU19oH+02bQJnIfNXOZXrWyM/ya7FjTc
dCHFvJ6gOzDr83ltCT6GyNgX6MGFE0BKL7GyZGVe3fxeV7d/v8KQCqq1gRWB/FGuRzVYL5wx+SFd
eD4snf2i2glsEKCGIxqzPIRL8jU2M7GHuEDwd7zHKELtncNImuQ+gkY+VfukYZyhndHdgNPYxwlq
vaODy9JXSMT0D0iYIlwIMZ5Gpf+R9B0iRdZ+DRXgYdaSAUEWXuFUOOCOOT6mov+VZrhQBB0/bIgw
0sSpWs/M9cWy6QtUnZIeu72wrnKhbUzUVbjmjjhtBumJjZH63My4oqtpZonSJT8omrAPSzBE1yge
yIt7hn6TIimOwK8/JXu2Q5/+rmpV7bWAvhaktBiLQx8kj4ptBcUwBXwcz5cl8czBL4rTMpsBr085
nCrwCOsKaQjs+Jr7wK5n5vtlULC8hyBfMls+u9204HHzvQ1phw8vxugFU3s52Zm1A0stD0R4lhN8
l5ep7I5MDB8Yv3EjT8tnP3fRk+0ajckwb6+NyU4oVTSIu/QlZqQTEStbboeRN9+7kGReRvsgZYos
w8BdtplTn0yu2Cx6CfO4yaprpzRPKrXUB90Ye9Wx5P7oyvAw587X4kmeVPk9T+LqOqPDXiF32Gew
yigmM2s9DEO7jJvCk42Ku611qNa2zwcNG6vAnYC7dtTDq18SnyS7O12LYmRk4GVBa8JpkypSBp0a
OkpacSY4ycJ7Qz4lafVXB2xVmZKs2D7NVowkXP6nEnumXaXPN9oQWjCo41FOf5bknYJOHVRnyUVv
5Tr6WBkK2AIXwkKfyz37t7c4rlC/3Nm/tmHkX7kab8zcZ5e5PmM/xrxizzkt3CSovIkgbcdhvHNw
+2PBT/Gy4DqEJxBD5SfoaMp0M1Nytso9tz0FOCtXdv5oS+N9v5656LMRYexJQVSu87zZFB2ZjDko
MEQ1/gtLdr5/AStnSMdv1n40c1WUwE7590gp6bpGqkTfWcZd3cc/c5vuokWN5qZD1ETqiahcQJmb
1GJ20UgUgpjlWyXe5CL02bTclDgeuZ3Rs4x1b9uliXV4tMct4P43pRMk9LkN1BhJgSYFY/tx56O3
RS6XqtA/XRSsHwz2e4Nzh0aT7GgRDNh76M8movEAMsuSYlVZiJ3qhwmt1f+F7GmK3SJDCQIWJzqv
wjv1AHgyppqLbDWCGhmW+BDKsaAOZV43S0ONgke6U5Txk6HJAVocmwRefha4tDLO2q+ezXzLBJ9a
H1/kIpc/87xs9dCfXOwuUBD89lAN+jjmLK2leC+B9J0aZzmhRD5o0MU+hQKyCqfodVExhUU9P9rY
85anrJFvHM/ViqZ1a7twp41zui+Z/GFtlx5VPyMXzyDn2li6zotbkAbp6pSTp3P2juGhTR/J1sX3
t2Fk53RVyVXbNvWbY3F3mREPU938HI33keRBS7UfoxBF2Fz/uAl1yeCc5/K1p5TILityPrF3dITa
NwFKR2nPzUqkYfseNkQUgnYuD3FKTc8A94PGjnNsTdMBI8R/FMfz2YaszInFXDRmhv4fOEiqtomK
iuKDBMfdJfuCDB79IUxEgBkVpaYI5ihqsoVl/msY8+ZGjA9mtvMIG9jNLzbSzb6Zh596at8i9P9Q
DMPNj7gpOa7NMU2hZJcTAMIcZSMdmVNnzLKPHMBHXMTOQeK+Fp3hoMSWegg57K2ZWlWRzl+Wb6eX
Qci3tPXwQLVEqEtWDbjBy5uslyfuVH/yLPk2oSOPWa2CjWRzSpPuI7wohldEVGQFGjSA9OOJTvr4
6OgMaqUNCQAU2t5EZtOHdHL414GBB9cd3vShjbB80lW6pHyEHaJzHNxqnQV2RslU/Cdeiuq8mOk1
tKRYySZO9l5A1IBGq2ijp+wNPtJ8dwnVUUhSPFdJfWinlKtt5df7sWGcAcN3qHLrrewfoDvKtg66
91fREhbXssv7/Sy8bo1VkMRewYKOF34tohTpymaqcEp5Tl1GQWXRzdfJ4DJnQtyWcRS3LOy7fW2V
3QocpMDw0/7CajezvxufFzOXJ4asb7MPyEdpmCvcjXZNHfNGX7wDg3R1Jm97rEsE/pFxqy3D+GnB
AJq1VnyT/GyflOnXNN7RK04iPmDtSpaEJZHtXLSFgBXG1t2uZX7CaPocLQ+OVOVRddDaNNuC0MZR
55LvsNaBS3tQQV3wXg/EaQquWgd8W1+NKfGMe9NX5qhXeMsuPmf0oagY/uiF1l1U92wfTlSS107/
ILbkW4sSt5OwYLHMTsLlvUDk5d5ny2462LMIrwwYx0w8xuaxUz/j0gRbe+CO5JSB+plV3XM84APO
8/ZjcOVTV4TDvgMDYCFOucTM4YvR8Nc/3hOB92V4kAKVKZ+G2rnGft2+EDj5liWVjbFOZgwc7CCX
nbfgDfKTLNg0jfmYYz6LJLIvdMU+rDi4LHmm5rIgibFEM46ZJb4HSByrKuQ1ywbxStWYf7Ew9gd8
2jdAwAacvaZ4R/vPlmLGEywo5+Pj49kyXIGA8zZ1p8vL3PGfrxO73KrHb8PAKS8tliKMozOUqyVp
Ts7sjAeu6btQuNG2SZ1h5y/RB3Z1RJiuzLdx6/LSPsJKietaG0E7JtYt16sowpsqZ6t1/2nYHqzm
JOJSmj3yYk3Fqp3b0h5XwJvwEWbgDQfr0TjHrBDVG/TJL2VsvfOynJs1jk9XmXATxpHEABvmm7bn
McIZKF9tT6pLvFTPXgJdsbD9g1E07wW19UxakrQmtpsKo3efWvWRBpfPhfEq8KZu83OANLmuw+Fe
gE7bFGGRvaRgZaF2FwXN15gut0HgOLtMsYjDyNKv1UgsWPLOBBI37Fp83aw/uE5huWP7PT2jaMQS
FE1GXEDnvAMXol90T2U7bXJ4+F7GotFM61nktADwT1o9mmi8mNIyAq56A8iQBnozvod07nJ3JvYT
BiVVojGinJth/0nvU1vkN47GcY+YjRaoeWrmA3cBoJxjQgwlqn81+X/gL9xnN0HOpjW6V5h4RR6H
xDWY62KbPGv6Ofjorm5g0RrK54PdT4k6O/hvceXiZk1q616W7SaK6t8lbO0ta8E5KtFEB/M7blmH
LDX2aDl5l8EUoL3oul5k9lhywueSWBuGsOvvstHUOyLCR1bmHolm/SgCaPCaXOTQKvqqwxjqqxdv
eh2yWGrGdh9hBhv0dCo9bjsT5I4VtuDTTMwWwZd+PpcDxS2H+Vy3xUtmDxdtxmhvZ8tBDro52Gp+
83myonJuFuosL5Xv7XHrLE9DxunsE9w8lAOPeRenV6yn6qnin3ulGPbmewmWz2D8AQFkucv6UYtN
J8SxCVVNrRwuUCvlZzGy+b93Rf5hD2oG7luhKKc5qp437uOm8/F2Ff4uj+Z7aVE1ZYV8n8E88xBO
6MAzje8C0nIqLOw1/dSjg1enUk8IKJ+q6KALJKPcLrZ+pXn8b9mT3cdkS0s7pDVG5GJBqtUvs6KB
O8WYz1ok9zZ2vMDv6wpxwj8VYkSp0D5GCjVFfbMmsANeE53lYBfnTGc3v3uwXhT3dCWcLUKOOzfF
L2uh00mlKSbdAYlx6jy6CjEEsAXcVx7FPzxz10FWZruu/tkIc1YGlDNARYxNtIhlvPex5wOAd5vK
f1ZU4DaSGDUgb0T6jY3esfEM8jdWB/qdXf72McFnKAbzHgSBBxaNlijh5v2G18o71BN16tHCd+5Q
Z7fJM/pWqS/9jtIdCWFnLcf83bOxFpRYaZE1pCLeR52mRKOtub2taZjVZ/SAGaVQ3SN5LnR7nzkA
4K2ovybiXhwlbEDD6rMJK4jyFdPypmhTpoGpEiuIhn9Ei9CrQ2veJ/afwBlO7FTic6MfATraUv1m
R8A1vzEX+eVj5w0c1iqALtMzmYZ1sjd2/9nl03/GNBKVsNujrqC0yT59thwi/pTXsZINuCqShnO6
/WzZHh8qyJaPoyPhln6YEtjAuNSbF+Lb02aSgvg7LwgWj+Diu7q98vG7Rg6aCNNuT1hIPIcyr799
kvJpPZifJohBYWqxrMVc8gTCKHkK6MI4lRMMEaoH2I6pit3BGK5dimrTkB5gHQjIEoZPHw9VuGO+
LTZunh9tj2z4sIR/SeWOX1PGmlWW+CnctvFWbOUIlypS154XiqPZ5DNRk2GOf08ujtHYmz+gGDl3
T6UfDh8q7qIuqNEMa+NsEt6c6fIbSeY5F5DO7SzGMF6yRphMe4c2iiWP2cCNTbXrYqsApruoPeYK
ptCu+HLaYnoGWNsdBlKdm4klvfjBeeisKnahmzoZ1M0tHvpToPn+bfO1WMIcXD7k5AFdKIoxe2o7
irdFxe4BDCgN7eXKNtzkKpu7bZ9dQ8fSO4NKu18eLhvn8UVEnUeJJAYyU/JWy2PGtAh6CBOIYe1c
NPabdr490xGiJKwz+o71lFf6nj/kSolJ5BCZB6V0iD+DKum3WY+DBLZptW5G9/ECQBZYePZxiLun
HDJsT91uxyXG5FeYWw0HODFPmNgLGAFnk+VcXPPBbe5ZE96rCGpLZ3k3clEHxxoTuBDqvzB3yWH0
R7N8ZYHcQatwn0QGIWJIrGJdU91EsopVQCW3QctbLSUfue4rMIdVweKhrBoeQkVm9nEqP5fnakia
XZHyiO4R/G0xv87+YvYOUvnaSzgODDUtLZs14B3NSjErBkXnnrF040+SdXkmHLVz6PPamgw9moxt
uHeFoQ4tIF4NdWCnIxWe1ajJsPHAakZGdNyCjGNU19WF99IHrX2ogvgXPJcByIBnrYImw8ibBMHZ
X9kdmajKCQnAJNWNAJezwmR3gpE67NTAm70NdLuy64roQ/dhZdl8hKx+TJHkcFgxdrqCeMLiCd4a
1sObKD67lvV6Oh7LRKwZqIDYT751muy2I0vNzy+EBuTYe0u6wCvioN5TX/Tf0iNDJ3Hw1+4e/pif
NhyOX3p6y72QH6Ovj0QrInyWAlvWPHjHGePnJg/I6M2+YaW/4GvwnAOkALkuQm/Z9x50xqEhmJQ3
ZUiW1602dp3dQio4VvMgsRDyd+6mR30o60T14QiqXTWPCt+t6Alqp/Lku467a8jIvUfTRFknyopM
50sf+TfOmIZ3cdcfAh3afDgQVIs32iu7w4Jj50IlTe3n8y2lJZjcnKQE09CYK532gqFpOFE0iFcm
/BKPsrPAEu1uCYjelKK99pgjmYE581mQIuDPlruqi47ZnZ6tVfwIHPFfDQ+1RXMnT6aLp4enRjJV
t+P0UuH4hIaVc40lUFy0Y4oJEh7GzI2fS7QDVSpTOBSlpv/MeeENmz+h0JptXKUU4fUJyX8fVABo
YXH69wU71p9l9kGPhu1qgKUDZeOaEbTFUISPf7a8rS+onhejvAtJpsT3OATm2oGNobXDw4YvOIvi
jZjxSTsa2lgvjlUy9Xe0c9ghFUYXUor+EQS4fPBa8EEUy2cx4p7tcb46buMdXC862kM6nSUGxMTD
4GM0nYujS22X5+ojAKjgvZ/x/ASiS3eFCEOgbRFFyvNYYvTq7mwdKHmq2QcmFcwOtiPFZQi4LucC
9/XQhVfy6z9DXwesOJru0MzZGZOge1qEV2zsRGPTS4cTPhFe9ySlaGPW3gsVPpJDyo1/PsgCo8kv
ZT4T4nH0e9meOh1BV/PZBg2Tep2N++I0UfUuUqK/HOj49DQ9jUO1POuR+rECW0/Tsp6g8jvgoEnH
z6ls2HPgc1chBhgNn98rxwMG1MVgr3Ym6xmgZQyPXf6aTEX+286Lw8CmZXKW17KhXNvmnK+UATgw
0njuJONPbN/mnrAm58hfZfxs/0iXjIRSD1p6xL40Ry/x5AJhP2j0TS1Wx6qY2uA68diFivRSF0oc
wqKZt0xyeDQxwjxwKv25NPlL1AvzoqJEQyYhPUAZRb6u8xFcfh//ZRq2to7N54+83RPsrZV2J8rT
IwzFvp/9Z4fC4io/EYTJNdtdv4mfFc2ZpzbrMaq6sfxd7embTA/OBKnJm3kkmykU23bgQj2k4bOj
or8GXgoff4a41GuTUziy+1Mt6aapGfAM0b3rArdm36ubfTGUkPJaVFpFag0T6PC7A/xMjXZ38DrH
PJW9a9+GpV8NppbXpNGH0UQWZfFZvV5YxW2VJPTTV/IIlXclO0fdVBTwXKUW+66ckP9XhdITsd0z
tf8fHdjzxXaDu6ljc84tj9DoAkdK8+1x1F+GgQrauS4+vkksPbWsyo8u8N62DRO6rsznHHZij4Ha
v/b5W4dthZE2tAlgIjh0cfAFqdfGe18YvEsq4ahS464beZbn4jdL4X7rhfpz7nGWpsxSEamBnsTo
1Teca+3I42UMQRSHeDW4RvfbKnOxw0wPrq7XEus14hOrKYv8uSZMJ8vnOY/tNcp/8Gpp5+A51n4S
gX5XAgaX+4r1i3uOBzrEx9WKgfOc9W34I4yOVYWiX3bib9wX9dFbPv9d0OfmWRWOPFP7lK6LnjVx
U0h1nbuxOAdCbdT4XdDldktKXsGA6NhxSO3vYQnK2/zpy1nfPN/Zw5saN12BF5n+kb+SrSXBwj9a
hMvZPPZKwyPPjKK7ScL6o5GPU9r+g4gRkzlqcS2zQRIptltrRLuUnT1u+GzVLBqyGorMJ9Nuuotg
j2Ve37ziEsW5GdhvcVSq139/xNhVLkRuBwvnk6ZKMK7ydoMjBHf8I+FoWT8X5tWdLTAC4X/e+ckS
H33K9w6imTZwHcQ1dLMWoa29VM64bNIELEWcSf+Sux9WYpkzqfThzAV+hZZMsKMGiZUNGeJDWWJm
ZQE7NBkUIS1uSV2I61S8LqlqL+HCJrSRvLC57pO1Lt16HTs8c4Xlmn9z4dUOiIWEcGcYDj+T2Zw9
YVfvdU8LpyYm6HKzPFQmto5RbJEwjL1lm9cp1I6elzaKtLst7QL985HcR4rptmJOfo9tRLYeiqZL
3d+h6byvqYYGMS8e7Q34cRatPpQ/f8dEPC+m6uNb7tbXMZhviQp4L6UQ5bKZKi27Z9UwO7A2Mgrd
wql/HXxfbwuIahccfpehw8RTUt2NgJ1apEldHZ6r9kinWcK29pNsrnulYsDfOAux26G3fzp69nZu
zLihjPTxt87VRXG36NuDX3eXpl30iW2APuV0c29Gf0S0KfPu2PXFyapHrmEyOQID0wSkwG5WM28Y
2ym+tCP67WxF6zGjZDWae/grQ/8W9cHyaJdbTwPH21SC24NmBLDGLlmsjIRuBFavgbcOzJ3D0im1
i/zJIXCTf2dJMjw3z/DC8q3MJwDtMVkBCLNE7SglY6mPIgCIM7b+EkvBeJ/2pzYxByqi/D0kEXNy
ogEBFg8bpjJ8PSEggv5BubNasa08p70blqt4Iw7+kr6mXa/AJ7dY8iIbzV7DYfAIup7+fVGGanlA
2ET+NXC7hLGtHwbeIC4WIoHi0Clw0QOojwAN8nEGYJrNrL1AoiC0d3Ci+s2uSybKUpJKMWKHhYjn
sF39yWvee4y4KYCDHZq3ZPlajM8eoYZrQENrmDxeopTMQhR8BgS7IcPByiyRpaQBr7nk7e88i5FO
8VEw/+m17WWCnZ4zn+wpftd5MF2iGHZ9zyixLHf+yz159p5bq/n774KUJD5TED+WgnJLZijrZjO5
enQnEHmr42QTuOWXWzbnUiMQpbz0hCFCWhMZ6iN/4eMqfw6TCS7/vhQ9+1d0/w+VLj8G2H1cosoD
vESx0S7BnCgoqgPaH/siK3uLZkOErk6nC6Yd1MzyibXcjcdPdtLGSlZTVlnAc7tdMTA1kNT7rCRO
s3E39aA/VdHDQje1eeRGSU+4+qoELQjgAbitzy14vXG8l173K4GvuMkn1AZlW5TzFkOIh+LxJa6l
/X+/aip7Ffd2v3HJM28Bx/whpJKsWtYxKPi+tR87Yr6tq8/uEhw5Po4GVwGv21Teq8A9Q8jEAMj0
tnMD5ytw+5pMRatP+CsNRR+x2vkDAiBCSL/pAvdFuuAATUN9HhHzFQyy9uQBLFllSzaCFoDyaDuE
61MPpxxFHNeEDh6SfLgZGuapf/9wTMiEmoOAWN0QHxOn3dW192OkYnLHG0KfnJRHsfbSfGMjQkFc
1O2B2P/r2CV77VDf0VC/q2QDpVhmvzp33s+82fAsfHh0mZz+HRVMQgobpqiobrd2ranzQ1w75Ooz
TCdY91hvwH7ZpbnDYl6hNBGc8gRKv1mc78WqN/SiTKfUj7mUJcN5GXN1kMag1sQNqTpKLDk6KnEs
6zIGIeZgSMPg8EsjemELGcstycpmG/tWvh3tnzW8qVulqCmywE0ckJHUpaqpx8Q9C3DOv2C0Jhg+
MeJ4ATUsGbeWA8OdAx9k21A0eQ5j235C2nZXmh307zYAYNhhBMuz9heS5saUAQtCG/+5TdfXhSRh
+4g4mB8J4S7s3XwC3eTELk4R/iiYi5UCSwIBb+9rf7m2+GSKkQ2rbfnt5xDc7dF75TwJ38POL/cV
S7Hj6Cn3ZYwe+qkH7aTR43xVEVHiqg2/DJC6VUciwfTBtAdGxC7VeoupBiFrbtGPrSv5Q7nDRzzO
+ppSubiG5ST54U722YQTv1pGG8kCPHG8vBRSJh9RBKpjdCcqiCH0WFNycKsM5y4F1at5SZZzjnlz
W8aeCx00aGBlAinIqwmlLF++gXH9HafSetUtScIqtLdVn3V4K+zxtaLnbCWDhz+fQo12cMOPxO9J
pMSReNgWxB07J+GIbC3KQnwLdfJZJP9OTRatu6Yab2hK0dmZMaRp3eY/m+IcF/JQ3nNLg85Kb/hU
WUzQkFmFmGLEkB2TkTA/U5jpy+/OAxQUlrm7XTKHGFffX8EJjEedTe+TwK6dZZxZTUKU1F7SvQgc
+9JRRcAwl33b9dx9gFBqNiC8o3vcDuVBcphhZTHPI9jwi5HFM7PUX2Kvj/DXzzagvNOfquE2WdGu
s1SCEa43+xag50HSWJgOQ/wdYvWgEApPhpnwPRgQ1qtujtwPhSa8akFrw9mxKa/Q0w0aAtBX2V7h
Qb0RBTbHPpTy0EtNbbMU8zG0xUebIfP4rq3fK4ZjZxn9v27WPDtdn35BtptWYc6GulMejeWEKp6D
B2GrddxyFTA+X0pxYigQB4Gx4xSjuFCIlZSHIUpgfan6vxAoxi6wcu+pt3o8NUIHr1hy+/VoZcVH
LrB++FRh/lqq9gfXFn/n4u866UKR4eQuRuHOgDjRqD9NJj4ZtNLPBFLHWvVk5uau4mIMDtMZogf5
KlUXC7DbxUuINo+1HbzNLc3BThUyf3OXEtOH8UuQRxR5ZlhXcIHvWhgtvzBq3tgh1ueQ8ou9rnBj
ugYuRpl/0jeETR9nMXzzh7+BTzOt4/ndl8F2CJvmT8DHevZf89zJfkd+C8uhg/ptyA6Hk+iY8MHj
0bjk3QtmAxhk23SruYm/6r4Xm6BwnSdbR88ENdjaeGH3DhQuW7HJH9atZCUDCw79uRV/kgFjccLT
yqq69gaXAH9mlT61mQLJh/2QjVQP4oM6L63MkdVxzT+bipCI9bR2iAJ18/Qru8eVAKaU8Dn08fx8
5yRq3enNHQLvmwzIzUKa+M7bd4/+eqgI/qer3lUH6UP0XnDF363uoI9IuM0ArdgvlOSHCgg8Tlef
LRTDD/mgPcde9MZo6e4kH8x1Z+zfNDUFHwThAR5BuWHm5Lea7OwKT0p7cXPL/0DVQm2JrffCh83l
l6563FdAgeJ3+Bgz6msfybFkgZEe/ouPRc50qFwPGLiTqvdCkxTwDVEdX+YuIDqs1nSFJGe75gab
9mn3PvXDR1LRelalJ/55rGhpxXiFlTs/Z+mMw5UAe58YEiKG13lme/LCmQGq3pTv//slPaQscN/E
g8I2KHx3nVHPgWnxTAISdgff2tqIoVEaj/c/niWyd9oHuf5gKz2hIcn3Bm/Epuhna98+fksSqIBs
zFZghOuzn8iOwFQI5MG37Jb+ksdfg9Hp5GI5oq7EEk9ZUiHsZzZnR4EvWgsJiGOe7lHR3//9rtNd
+EKmef3vd0pIXCytVZxCYuCMGWa9cJumdrdKr7FGumvDsfrQYzvtM+5HTPZJ9SH8gsR1WOvTv//V
a7wXwADNytVld/Ibp2KVTcpUwmH1dVtCGZtZoqQYJ1kuAohKi03U929hDpu+75On0Bfx2e2aq+rZ
bhmL5Vg/AB6sEpwgLontMxkmbztZgFa6RyWSj+9yS9wFpQupE6zwA7ujNmUz7WZL0hFcUxgyFQRE
GIufVdjpfZmGlxESIc98noiWXPbWog5J62bHcsGFhHl3a9B6V0Oe/52ciMzDFFFgThg2zuvh5jxO
Fv4Fq5DvEte2TMjTRa+iCPxXM9NsSxPD7BBwKO0UhTyI//pQL9YW3dPbDrwSkQ+uHiLd2zX7IfAT
Iwfw3D+u43uvK82lK9pqnRTOFlZctOOu5Z7EUqJWje8MLAtbq4KqiPbhoFvMLfeoHFlYwb7Ux1my
7p0S+MnwGqDl85w86EB+iSbP920D7DD37YMT2v+5FhVr1UJEZ1zqd6eZqeKZxIgcrqGopHgOsNUN
SEAAXbJkNY5jsa+z0L6KrsVaRZKo8vEPwcoZjihcgJXzLt9In8BLR4kqBBn+oUXgJNuiZkLFyjBG
ZX0ocgyXSG1rvwtZdAbYImElGgxf22Jymjvy4BvfWbg3/rIDEBQ8//uyqIeVFJn5pO2QAJVHEtmd
GmiE3wN3MVK1wbKJg5SK7mle99aI0Ng52S6z1IWzV6KwMON6/FDwJW875ainuZUvFuZ1Mixso7pH
ommwbYq00648I0uPPB1DF2OOpzZNCde06dn4YLLh8z7mEBEXKQ62PrEvU6euHAKQJMNrFyXjjpfJ
5oSbrG2rva/aFdO5GufprIPu5HhmPHbzbyAL8yWBt5w8xmbdx+3B4Zx+0p6cYPumSLkjzUKwB64e
bNZjFbJjHC8sjRh5u+EHkBu9bXDAjm31dwhTdZj97AO7AESM2WVmJ3vSEqLD88Jp/cROBy4ltjXu
0I8/DEqwsM6SsSVW+Ycp8+hoCg+Gx/9/kYu1d3Lj7zKR/5fLfMT4wTF+5lF+AeMd4dbwZYUhPGg2
IiNz09IQsbdzOjlW2ELe7DEaTqoBFwFQPT90c9A/iTSWh4WqRrLThXmq6gTCTDYguAqig+h1Z9GN
7b23E8F+KxePVDImqgGF0I6+RDSakxHmonzPfgbMxZKz12CkwqubyPD873dtN7LpEcvnPJU/rCiv
VlbSyQ22q/YmY4BugWo/lc+mA9GUbArj9sX4HcwAkjFCpgt/FIabStcfKsRJo8iBSJlbN+0nr2kJ
9ljV7rBVeWs9BaqKnzSTRSHQzVt3N446fkWZDc9zRTylGuUvg7X5qvzRv6t4ulfkS/a0b8FxjObx
vGCLpgAj2tV+8Kdrmm85kvgdg2U8DsESkTtuuQhhEFn1djufRyUUlkA73VR55r2N9jxeLC3p4JtF
dAC5Ry4Fyg8XdfxryyM0594rKyKrAFNu1ffRzUdffK8lAN6u8Fw2DKGzlekE9UI3b8Jrgt08xMXZ
b4ZP2ixi8BmMg2VVw5G2UXXHrCDLHU333mpWzkSMOfCa73HpxIubm1+s7PJ1msFwLkh2O9PD27dI
vHPAedOa65Quza21CCPkLTAk12Ygkhpwbeq3O8GqvCwWHqOlvEVJ/TYwpK9KNdRXII4xNDjxXzzb
N4/v6OgHzHFNKy//vvAY/L9foX5DrsOYTAidP6uthJbsOf1IHDU/h5n16RKmXdFWWm+1M0/P6dR0
FybEP/xgf/CcpZsjEuZeYh3U1F7C7zgrjr4NKsH4qw8qcHXZS1DO6taX43Aui6rZsPfsf8GdedWi
f1WY+C8uN2jUpApfYQVnYYjG9N4IXAi198CUjYl77OP03UZpuXtTe2l8ppdmKGga5n1ZsdtYT7mJ
cCiRrSP1oPplV3/Gs19c7PG37zDi6ip8QzEJTzapSQjU/8PSeS3ZjWNL9IsYQQea1+NteasXhlqG
FjQADcivv4u681LRo55QV52i2ciduZLMAP3kI2mchyGCBk7xhJhuwJDzO2yP7B6rqD+Xi3Xy0+BN
kU3eRzxqn0sDrthhJ7KdLdDZQT+KE+ykEuUs+DZ9hivPymvsRePnoBY8OxSfYASqJsIW/JrKAjMb
J23gEK5f3v99aQaV7bt0qbYF64L//RlKrELmm2FOrUIqR8OZLhDIjRa3e1UslySYflde3n4gS+Dc
bOrfOtQH4QRnDuVY/3LU6LlP3sMwiYBj9xg9tOES67zHuPK9J+OrXaohD0QpZlxKdXjarl/Cjqbu
0mmnfUW8Hd88yJ+y0lhvY1xlA7XfIX51e4nz+78vGmY/spR4UIVenlXNGkmAkCRpXdsVXrclBbYR
2pANeSN9jQqlH43Ef7B0WL4PwMf+/fn6D1KgIw1svu/LyAZ8aMsd8nxyjp153BgQAABbplf27d75
H2asYQV8sLpI77r4axIhuS1CsKe8nQBVZitQ0gNB35dPA2ujPVZ2vekEYLrIUuK+yCS5deNzYXmE
vjpOekgif0QmTnG1joG4WFWs4wPQ5WifOH5x100jNgKuAvq3ukeruTuuCNVDaPlO23zc5DnXvoqC
4xh06J5wC+hm+FGlA2nO9Uvk2gDeeYuUsoJt7PX9sfBz8Jqh673aWXufyrK5juU3n6SzAYnJQ8YJ
P8syPAlQ51wdwVMTpQh6hYVJAMOv9ub6KDV+jJiNF5MIS/NBsjhKOO6u9AeWt9FfFlWEMrOJ1Hmf
vxP0lLzKqdU0uO8zr4IQGEgc9YTtPAnG2V6o/aOQIbiOM6+QhrsaG7Rz6K3wV1SE/q3tcS3qJoGY
l0SnwgTB1TaedYlhRpQNRhT8iN2Lv35pPXKi/psdDaxERu7SAuHr2DLDP86dRbyn6PCNJcTfyHrG
G714yX6NUjpjku/zIUH/rsGONUoPRH6GgQl251roergH+yu62bQnPA3VY/ZBSAoJaqXProAjaN2U
6MhrocKIZ+sG1B36imXeKxqywJgQJh6thsiLm1QP9AChVqHxbdPUfYVy94E+yLAqZckTtvpi/i/e
wBH/0p79KxLUtKSredIq+NakFT4nkMKvui85bgTms5h7lJ9QideMuEnZcEZ1ydEdeAB72O42g8WW
oEi8U882OCACWqZ020xIxIGLLysVSOV1+O4kyluZ6uNxxhN+dWR3Kv00OUYTBRAVM82/sQsYWcmn
OMsDz4TvHK/ANctwzI9S38Oc3X8szbTnTBxvpnE1ZvpsjGUm1iDjmr+De4J8d0WHj/YTv0RGhyaG
GKymi+dsRRVQQ7JCu7Lea25BIkrU84qnQd5/Vy5oMB2Ssiv6pt0LZWOr0uqC15QVbSRwB1KMa8uI
5fiTmvg3rbWax4aOlhOKejjOK0pdKg9QUeJ8jXHAqjvlFRS4QGP6PNotgPVo4WifyZbpY2pGgW0B
3YIQh3Up1y/1VP3vi+5rzSLHT/duRmSugUe79yAxU0UDqE5IDhd57H9EXi5Pul3LuIrUPbkqvRNq
me4FrSJ0l14ZePFA9e50c2fnq4xbe+eRl2PzKPaiCeKTSH1Bv+SL02bdhV/PjM8ruZrKhgze9/Il
n8nUB+E1DN3qWtby7uZzRDysmvbI4Ao7V9wAfkaopuc6pDty+OHgjL0spCjvOdjmhsUhWZ0JbuHw
AWG+3cV+0mV7cGEYV1hzQBmx30ms7SuZxE9jQ79xn3D861zxnndmOaWuEx4sCC3bPsxK3gQFz2PX
uxi/1g9TF4Cp7xEdOj89pK0ipSr1tUyhe9TV9Cf0bXNLi9FgFmDeD8P6xRGSOFfEXiYMQoGDMT52
Ea2kynQfHb9+gtf6Ka6XEwmN6OyUVbaLCvdNVOgoMnCI1cdY52APca2RRf7/L1n3qNcjAHtMlmtf
rlP86R1O1jgjok3vYowJnZfUJTJu4hVEWLWE8TF3sni5sxHFwufnsOHzAVs/z/4NkknoivEmojG6
/funklV6wEbcyH7fCIKqTkkhYGnFz/mI33YAFL7jmBUh9s3NnsT8SgrjMYBPkddAgCel5QNyY87c
fnSQ1XxFYDMHNn3JGSrbT5zyL17Mwimwgz8e+8btGPY4VTKavhIux0+7NecaiqIdB8OLamXxqDnX
JDsvm6y3JE6sl5YPvXTjP7adoy8yRhDkh+i0ePM7zqX28u+LN/ot0T3i+/A6LxJNPMltDJuYh6YU
R4aWVn/0RZ0T4kAjUUG8kR5UXR5+T0uEM1Ksq32w5+6u8JILSBLuuiwvOS9P0XsRfuVzQFOphBah
4eESFZQXPSeKZiC4V3mTnXkuHdH9Xv0cq9QS9i5s7/ibG7B8xsn/GVvDJewLxtYZvk+PYYIqT5LY
JrzrBCQU2U6HVA9OuAUI5zJw6bSsn6GIeiCK5869YJP9r51m0gR5O58Bn1LMUlFc4k34m1GVFiLd
y/TsNu9NND6Fpu8urVOdgmzVyweretWSaicCtnsHMASPL1rsfKmp+Mn6/qZIZPYbGRYMaVxMhJ/6
EFNYSq4cTe86KqJruTMOHRJZbYFWTgMsIFn7yNElxylH9LQn0xFqjicKgJHxnjnq83AGERCI1XJS
zWZr2Tz31BQXe23UU+CJnUmAeU9zdMt6TI8wbZ6R2Y/9JifFdEs67uCsq/ptSvbtYoLqb+a174uz
VnjDSMOK7Yq9EeNPEBDDPpARoQffuWrLfxMGbgLmv/qA9tlu1l0bDhL+Jn+C2IKVu4776jEYVmgq
XVd2EwabHrcT1Bl5T9VIlViG57ewLJgiSfYmnBgiWg5kUayJPOqlzH1q4CXrBmwhQlN77ShecdkC
U842hg+N9TNHfLjS1kH6lwFzM9WquSbzlH6EE6/iOceJ5fpsGLIIbM1ksw1My2MQtupa5g3uBUpl
kl0LbJsJXgc7yDzbwKm/C47Zh6TBkCIKmyHX4PJsE5Q7Xly3VOEEG5Cdua6WJ/Bbf+o2aUBRp2jK
ObZkfPYbfwjFNW/8YqfaiKWCAaWS5l+R+tMazbtvcuQGhZuDmoIu4zIPstSp7q2X4lD3sKjzStWY
+eWOxbemlJpzuwaHJIwqrrYXbn0fncaV8FgYcZ7IPs/0DSzPYsE6GSj5wi+7OdQZtDe5Xn3V4kIh
KNvHmpfjib0dOTvsgRsdVn+rgTzDOFlwejNF45MJCRnW6priANz4XqUfahaVj3wACatySeIUUktr
Y0afFDgeNeJo6aHPZNX4EaYhFowkJuLX9RPQHjmjZOQ5ZSBD80CBj7mIXCCu24TLMFMcHLZ7nR+B
U5agX332tKlgPUhJJZn6eQpucTCDveWJ7eNrprWnjMDfhzTdWNF1xGG4I+pZ7cYVP9avkoW6LC2/
Z9edXiYITSPX3mbwgZXbS/nDqahiiqxfRPnUhe6j5lqnOTDkqWGf8Q3Bj8gM3Cjo1rwpfau3vnKj
f/M3PzPLpq8ksv+IJR0/VDh+NoF9JIiA4deRiE6jEIfRqLe6RYDLY2L1Rim2zvRV7EIld47FWrrm
/MIj3b9MfDjXzNTFzkUh45AXn6hnPMiufXaXMHvQ/M6K+DyNxM0xLg1gG6V1x3/3NCcYFQS7i2Ez
GcYQ3DHqRBTH39aLpOujDvk75/KeJwbb0YKtbPIjEHG2Ho6Ktp4TDjZw7FRx9tjuTR3ll7Ls/4sm
gzUrKdJdP427ZNcs43ghJfeF3dA6wiIB7k3YE6zGNL+mLAv3DjyCzdSM88GYtr2AbYLcb5qnaSQW
2XAe37MtP2DaNkdT5U/xAO4oJipjXHi2dG/419huSVzONbYn6NW3f1+oMNt5ZevewJ0RZ3yvdW+9
YM4m4FyPK2h1OLcS5ZCj5AqaArK79O+8f8dTIvDciugnA1p7gdpePEkCOQRLMEi2d6sHU4F7nPLR
kesrLCGSzTbcGzdIbnIBQVv01T3wW6CXrnJxpQfq7rKnJY9gUYwpNPaAv3Pi1DuJG4NzSPejmFpz
grGn7/VCnUoBr/kIpz0CpHx2JYk+qPNh4k+v/mgQS8AHlH4kjrwvSNgqPOrgZY6hsulspfinKVlE
t5ojjFD5HXnVPjfLF7zP7sGpvL+jeg3oMfjR+vzmkwwyKuhYRuk8ca5jAfeyj21GbgnUZrFK9+yn
7i7PnybGBSRw7DeDa52qyTJE8hY2OaY4oXpJSuDihXhXtKew1cD+ZqsOACAnYDcPDwDwI3fKMF1p
59CadV/GMs6T7MnsOg1OeqKkJ+YdD7sDI00VoEsR9AzvpQWKcWDS2LcysZ/smX4OK4NzZKeYo7I0
DqmgBahZxfyYnTtilkzGc5Hh5SAREWyd9sizhb1pIIddyWr8/822Y2BAHi4VGetAsgyK4LG61qpn
UIfgVuVxtnG9xNq+tGm2wwo7Pv1zJ7ZYRHJvujLmQwQcHfbJqhbXITecnSSHz2UpnMdgst1rJsEd
VKiuzYLxIrIGea8iX95bGlp3C/WKGzexXq2aYiGYFAdK3uQzvnbMH3gZIkkAHtp5ChCQscLQ7rNV
fpC9Ko6sx8aCC9AEHHfwYkdHJoQue6gMBjC2FuHB1oG+O8N06YvAP4Zojsd+zB46LWD0pb51A/a7
7dz+7M5ReoGS+zupU/xKaXH3Qzbu9cjNwIuAwXWaT+zIPOrUBn/nWUhIFbLz2FE/w/WKDZLtYJBm
wRXZ6yEa/Y/Aa0I08/lIJ+GrSVG0srLeFn1Lr1uePsUEQRHmSDMKSp8WqN+vfrg8GbsHPTVnyU2T
I1SRWnZLm2J7DIiuus7w6gk6JpS9FteQ0NwFduLtgzP1qcFd4BUdalVf6rh6GIUyeEVfExmTXU7r
/iTjcU8hPUju2fsviSiLnLLoR9fgEsx0fAzzAoj6HNxj0WMlc6iuUOlLUfS3JUj7R8q66JOmxqao
ToON5aAlJNfNM14fTRYjI9rIEg3342RHp0RJfJuLYJZ8swhOH1J2WBsKSLkLHMHI748ozqi5tGAg
vJcRgRbKi/L7wF/VKERhuvLK3b9HWkYul58yPLVzEF4qkvObKsOCawros4qa8I2uzBH+DGNQkX2V
UE7AKNl3R3nZY8G3bLD1btPKxZeAfRa7avrlWuPzmmLzLFjQ8j03HkJn613omRx22VCYrW97APZs
WpIczXcSSjydPhbhpLrF33oQzSlJgghpPjkLtS4VW+c3DqWDswDLcy2G+VwFxJjYtuVFcCHa+IAy
b59tK4oQ2TTLoDgm92a5v9pE6EtoPNYW/GpRJj3kOMajLjhSD33mGX1g6rlHFGWW3bw82GHgkuKO
/2vNeDVp3f60mgjR2HqIoxwbRlo/km60t1SpwvlWFA0xEYGMjuqLY3fDjqN9sV26YBfWU19voroP
L/8e+27t+NvcMa9O0P1oGCzvtfA4kaix2f+yhra72q/x1Ou98SPomRDobk5u3eI27Z/D9csUZhjD
UOlwIp1zgj5hXLHMIeW2SWrCHjAHSInxzOOUMnPdVL9ir1T3PAJ8uETynAhO7pPzWedEKegp1Htt
pemNTeymNswtWtHOkrAyCckWwoAal7WRLMV/5MVoNwRNj6oYFrCBzqOkyevC9/gYtvP8MGHreehk
We7nHDHE9uAHoa7c3Cn6wfqep7c33mfoWWDLs3Nn01Aj4WjvnImgIY62ZjuNMUider7xij1nfQkc
b2wHOrU9cxUTKZFCsmWovYQ+WIcmdt+59P0C/QxvNxH9K6vJ3/2U9RefnBXBIPk9KEpN68L9EeCO
zCBmtTNv0MbnhMZwSvObIBUMd+9EzeuIS63Y5658btIuO1WV+CLQkRwFfQ5uLbFJ2BVaAWUQX40P
gG7gaNMgtngY22Jqe42z6xlFMV24G9yb8kHFFEgtoXt3GXUSRMi4nsgOU6hiw6rmWxfLsXOSD1fh
OUWwO2ltqDhxMD6lDA31QLce1kN+lJHr6QpYIUZNFJ9L4/q3MGk5xPXJd9VE+T4k2rwtOUax7gy9
CyUc/j4Lx1dtZZxJUIK5X0gQlCGpgaW2ibDr6Q5Ewl/XLZcgn/pzD/3o7qR2fgjr+H8/678fOMyb
9m5SLoMZNjO4UQIK63fw70sa9tDzpK/e2o74aeZSakFanCVWxCtHDM2BphLzaDVrl9bQ8aSO6vlh
DkEJmBm++r//OaxXjiWSgdf2asJd/+dsiC5jtd/S/gT6aqTKvrGW4jD3Aft8KwDL7qZhs3cxUU06
FTfLIxDYmupkMQQel6b60CUkFSCOeHGkfc/z331WWpAdO6b/YfroklbuBgfiXjNjB+Cqf3Om6BRO
ZMKWHPjCRL30tqbF3axPQArGnqXNnkSw66V0b7kNpF5zv8C+YBazrat6eQjLsNiyOBuP9kyQt7Ih
+Oq6QRd2wGnLpt229XRPkrI7KDZoFEi11d3zUmKjguxdvLg39vVsZeZJk32A2lE3KP1WAfg9cO6y
YuKq4ogQOYPC5ETqJQS8h7UOKhpJyYPNuay0EvveKqQB4HfXmHPjVSanYLCyPdVjzNQZrb+5gurL
lbA1LdEJy547XmCYzZoEWXoKlhd+Oe8BMLTTZNFc51dcPE457mr+jGHAPbo9jdBF2B89x3urrfZr
wC6PB6veKcmzuoAFAOcaEHMUMOVFVnd1w54GBhLdgn4a2EhhfYhYCWxEVPzKBWV8lqyjuy9wZoe2
jUmsZm/SNxdKwf7DL/NkBlnv+gTHdwcgZKCT+KlgmmPYouFEpuqpj1OP7V1TvmL916fZrn5P2nrG
W+wcZMHLEw68xGM3XUL83C+mpT05D8N72zYPNNYcRtV36MjOfMAudhJe/ydPo/4dihQv09kUuzFE
W4N1HJ+kr5FSI/XhE17byiaiHCunSrxfeyUyfFQ7/OOMnMJw6DbleE0dOhD7jucy68ttuir3wSDR
qMMYyNTEAOO7z5nPYSSlF+Qy8d5k6wJEvUXvyhooGD6h6GPqvaKaiFfhNPZRTDV1lvwnAQx5+hCF
87qncp2Tr/y/U+NPR2dJXmYjYd6VQf2msEwQGOpw3DyUriye67zINiTU4uO/N9HIaYn2wJZKtPxP
G80v5pwBq7mRgNqNCvO3X8qe4rPXaKLcES/jKNgMNj+qYjpUHo4GFkfnmOKroyD+UYzhcrPYtEY6
eiiGn8ESX2KWALtcNl+ihEcl1Xvt44EoZELNxZDdgP89RAz8mxwwfQryz13vN7liCaNaH4Gl/wFJ
VR+yubqSwe92M9Gc3YDKWAWvmWF1kEtabZMdvIPPiEfQTtEJsFmihyafvK3fmZ9zmP5nADWSX8JT
3LvdX6avZ9rQOT1PQQ5rbFnp1T4O77nC4GBfu3goznbLEqVlouiJfV3S7COnjODORbFxGjz6Redz
99q8FEYtvkZpGcpTDBOLFVJx6+gLZJZDQyX5pe2cM3FKCDx5mu/bssV+SJGdyFm2ZD7SAwkzEApZ
bu1HmjxHZGGeLHQFzhGEymbhpiDnfnYNLdPBqpr04Te5yw2vA15plLRSvlfsGMcZwPG/Tsn8VGY0
rnH0/nByDV00y3FTsjXbamrKCFMAv7ZGd9j6PcbWhCdsWtvP9lQ+JLRMRCXrUPII5SHAXbm+qO01
7d3DOPDQ8wtJ/lJULl7M2AKezuGxBoSZifagEkBB3AkKjWFcJcwnp6DngRlk3s6U2m1i4C3OqgRY
i7nWzfhbGbzosiqg0UdKPSF3vdZTu/DSmmAg2XiuwEH9UBG3vGYRij2Zq5lHfTTFb+PgRvcaFwNO
Yfb8DQUqjhvXt5hnYtYCD3WbkslB0exqEHu1h/co9DDIUEpwctPI29ce84XrbCyNeWwWkCM7e7jZ
BR4m7puzCdzvsaWNOpIgRMFzNMdkhDcvCEx62Kpx2D04Yq1TFECSFlKk5GZjfWT5kp8iNbAf9tkJ
dtWuW8Spq1wypsBYbo7+g5GCqVE8q5T0nfJpySkI3MQtfTK2Y34zgJVUIfUs7pvqaOB/4GlxufEx
1pXw0gG1qxd6zycyvy6moGM4UK/ApmLH0Px7tElOMB16Gw+inPEY/RPYvCgsP7yKLYfGwgmtM2pw
Qwd8phLA5YT0V6eAJITiFdbHDmosFqv2lNHOvV7w7QYjBtG33ofeXVnEoKgNO6a4ZecmP4Z+SBNK
D4+Fpqj91NrxeTFRfP10LJtu4zl+8sinwhxbPixLemd4Jy+NZ1E5AEwz6JD3Jg9X8yR+ATp39lnB
eD+z0eosYpoeSSaOMZgVvTwC+cCbpAlRN1rSU3ZBaMIKyQTnVfo7WjAWzv30mSu6iHH1pXsx03lM
hvuA9x6/jP/BoNpsm9WDHwsqxsbqj2+INITX2JCv0uSLD4mafzg+ik9kS6DpfkzQrvwceXJAmCHD
AnpkS0hRkDzmNO9GZH7j9gU1Od1RQ02PwBK/YUHCf06ca1qocnfl6j+1rrInR1sWI+6R8DSMVNDj
bWBB4bCvsg0szBEtULzgqV6LYCkOtWY2auRR2XMyawZtExAvkQg7xAwYFuUJ4OhPvvtfLKCbB/wO
9Fx7Hsy7tdscvW7BeUEqDxd7SvPVTHxrvYnafTD1+JbYdxrDqOVoNk4KUyG4//aNYo5h5zilv3cs
ie9omXBGpCtXrlrkRbjvNJoCJ7O0/e3gWCgwJmyytiPKdoFWDE6zX+5BE7zYmM8el6BLz3Hr/4Vb
xH3t1WpfTYIzckA3MZ1jzx7/WbBVvIAy+4UGn+6jxVtW618sU4lhZC8dBRgbPczBPnKTt8Eh0oin
xFqXAVtcPuYJXY50XAEaDk/zuVz5P3L9Uk/6PLtVcXIxBrHQTHaYE/66wTmb2PmLjnVh3mNYbole
9WTJw4mwCEuVukWeSZAJOCSwTbRCsGNuOpwGr/ir7BkfANl8ye59159Gum0obw5wOtIMoAeOqnUq
f7RWeYLZkRMUmN4MHoNt0nKUUvPwCwbNnxDLId7M8Yll81nDtNp2S0SxkVSHYY7lTVfyM6sI99Ry
JitYox3PtfvHmWuSnu7vTpiQsN5wmFZKlwy77JKDnmyQ6i/xwOMTPFvO+8Jngq1Ud+Qtmd9qWLHV
BJ+3DZN71WQfzI28rYLYvdVN/neySJq0mf+8DqAOnS1HLwfuwhmtJPfvbvw+EQdV8oDvzHhMV9tb
MaI58n/FVzFkDQZvcaRZ6a2ay0M/Rle6tvsz3S189EROvWy9n2DWxa0u716QUfIkBZEaSEhk13oM
YAHb6U2jcQ+FMSSbqUoPRgyaOc4FM2Xpp2hQ51iVzp0KAzal8NLqibO4Jd2CP4IbqFv1Wy7mj9sZ
kCSOh8LRyvIU4GmeVeBtm7htd/6Mt3Jakjcx/KmQozYAvyinyMwx6PRymTSM/4H/OJOu6ZDwRHMu
e3EX2UoeI1qwy5pfPlTWW58dUljaEWLhExb0fZTZLis47oYhLsNnj33wPZYEaoN3SK3+ybcpLyQh
vkBXQIdINAs3i25vxE9MmiWB4TlGkS8QdnbLerizhPumlVh3/sGJqbDdESbG2j3IjyQbWWeG1qc2
Vn3yf9mxTk9adeFuJAfE4km8x83fyvZuuOFhZpLp306sApxaHRA2MTRDuoRZk7CPCqbXcTTfWnBb
JsjtexBL1Xnu9W5qNC3K7Qun8XZPxQAr1YFW0Go+9w9um/xt9YsOSnYaGXeBHfr9qYnNscabdyiD
6dsVyZu0ljNddWsV60Cslj6hfV1mHxEdeeSBVE1xedjdxmTeyxjuooudLvMweTQZe/dYd1TGNUt2
6Z23vOc2HpPJOuvV6Oan/Z2TPbymxsEA5fL3gh2hKcD9onn1wme2laqnqpiIXwAqkg4wCTkErw53
IMXINijkAWSn0+UofSL/XTueTZV69fxvDbUO6oqfw2qtDy638uL6PzMbRzRHu1d/ypCdo6B+4SG4
Le0+5SjKa9LCu4IL0dr3E/v8XD5SoOVvi0x7W6WAuvuut6v8yjvgUMwAgkWbQEfiVLhZyuIMRvxM
bB4TKqI6es++VLidnJoQsESbIoxaUKEGCuResbETZOnM1P2Nojg+VQUBXT4xNv9UVaPAOb8Lcudp
Yr6ayphdMYy/nQitkcX+0Z3KJ9qD3moWwFsbDsUmFIZR1HGelhbqATI6oco1iNjJKdprmkY3/JYN
mUIcsbaT/13fSgeX/PFOCw6ytiAYgzESGwnNrHuGZxc0/vBroGk+LfuAO0mDqxhc/wjq6TwE4qo5
iR3tstuKwWXbkVQKKYOrvOWVuykrnD7rWQla6fo5Z7yOoEwg5AeURwzXOpsZsSvpXXqcI5UiZyEG
HkyxgN0RAuWDOEtPFMotQT50kc88gPGkln/4hRYPbTZeeu0fmJL1Ke7oqUwTSCw6Cm8K4fuM0nN2
NczRTiBXEOGTD7XXHsPeKvgePOeGaWtXkQ5fNQlCYpY+5ZJHnQdGB4xAd+ln5630zrHdEAVy4mNu
3OC5Z7I7uRmkEBbfYe1jZbcA6nDN8FGK/Dbk30MB1FCHd0zME+4I22xXNKvQh07FGY2wJYxjBJlb
H7sfXg1OOsbnbnJV36T5tKGBP2pqcs7Y6b989I9zVcTb/EYkMKGXKJ13dsYLzemY1n1czwuj4Yn3
CsrG6D65ibNxqbKA221vtJ+RsmVCI85UnxrHSq+d74t9bnFS4bBqnwoLrVIu2bZbIXdN3f9wK0yL
t3FujiOYQaSsGOnaRf5oQqt+sBtVPwSHmfVmRmn2I5TAYdPBNQBoS0tHwiMOVxCoQj0wUzWpfQLk
YDY99C6gUCLa2G5rXXvTPIwZdC/Ivg/wcn9kDYythu4D0+ceFXqsxW1DI3Ro0RrqUy86Zgz46Lz6
RLbG8KrGKJcYBWkqpKn7H/qvpNZVgoI692s8YbV3YzOj/X2kO2mQeI0CybQfBa04yugNEwifjwV0
fYFdXzXOZUZ23adUikxjgKEvK/eyYTvUQmyx26m8wdDbsDzyL6lQPpi/jH5zX1/DNWMN+38fFF2P
HTz6tJQ5jDteCVTQBmsLL3iCTg+8fFnNYe0d926huVsccvltnb5YolM4KPObh8TTM4o8NstLnEdm
B06VlluOlk4jxSZWi3qyTTqdKDdgaUhlwzDSBNQ0mpsVO5aKMItOa1iZ9Ul9omQmxDtqJQfXDvtH
R0sMyzm9bdlM/Wg3pBLRbqi2g/cD8ABdolqyLuujV9RkdHxg+3w3UbTnB/lDjMjH1LGectc+gEIw
d88uUG72QNtEK/jVJh64kcUxwmpnahuEXjX056TJONQTKIvEAO/XZ40VNq9uFYkL2rsA3mtoKkJK
S30fwUWvUyM2JORdpY6ORTW1TrmmunFYFxgl3WoN4/Y4L9ZzQh3jJvyRzDbr0kLAkCUZZvnwEoK3
sMFPqgMEFWZma4nLN8zQVzukZt2L2/8czUJxAFT/6O/GGq81c/6vIlBnDAwwuZ3B7IYRVJLymjum
oGbrDH9EwTl6gIaySSsKg8rglKyIya4gDiAJgJPisMvgLSpzcxic3xw2L6SZopOcix1uzv6cN3Dp
0+QQ1FnzVXjBWY9Yk3tkRzTSiGwEBXlFxbm8s5PXZT0KVumE2Z2C+2NhW4g0MY6mCLkGL28Zf7sJ
Z/pu3vUwWyi3zk6esJcXBnIy2W6gWRpMH7b36jjwdhrL+qROWN3BlW67kFXBXBE8sAhL5asbULIw
7qyUpXCa1d9w1/stM12UuMsZXx2MPc6KzPflNy+U6FqZKrgEPKtrH1/H0pK/xrqw0zxcvvsl2c9l
yM41wwDQFX51IUN8bSqVYg9i6B9YEzZ9uwr3Pl7LcAyPqaY/wbaDywJ9y8xOexkKQRfJuszoWAua
TuNoTKC6jpbhibb4OKxt4mLI9HtNvBvkEswLermQQbHp7upVO+LVsRla9QZUbrlPxAOSBbMtHvhX
r6Qxc2FbMWfTn9YuPn3P9879OH9muXstWz95qLy3uArplS9tbDq60ESa47MHfpWTWVPdWtWQtePy
R31x4/1SVvd4cuYnCNI/oiYKab76WQIg59e39C/Y0m9uGif7KeIYqWLykkKMuG9WzbFq1UUCMWIt
AdYua2EDbbK/NTHNW24gvdne38LindGWnHdcxr/LtITQ1CNJ+CcI+mtHwnLv8a8Pw1iGR1wsnAc7
qEIQlLhH7FvhT4+Bl4wk4WP7JjBW7vBz8qLoxn1Fzgua0aeJ2/IwlQJxOlYAAMKSTKId46cA4163
vCIGFvabWUkgjxgpoYXv+i4Dr1Y13i5o2D4ru6+3+QoZUW1D+jmgY72r2cNEWc9ZJX0JAfMw8q17
cF6vNPnQ1ZG2et/BFNw3dv1ls8s55S5Z2zAmjIOdzNpN45Jfk6pHUotc501n3UOv5gvC+vTeaMrE
50Ye7ArXVTkv5oUL52YJ75jFiEhO6Iw3M4+cV45h96HitvmvSWlaSKhzWJB9j2k8BnftQWQaPfOY
UiN3IfQLOyDb6MgeXmSUQTYyvr9pOLmnETopBj4S1CHNqnnwEYls267Nklh3H3FE8/tMQrlvAlpB
Jm3utc1nFgbXOnbi964DhYzvCLg80g9Qlkd0N5q9RHoa8KTu6jo4WP7XMpD9oehlC0qCTqUSN43d
WBXV9n2+omJ/Wrl/64dOnQ2YwHM8eGcAdhAlKDHasjp0RSFwS6r03NrI1olQ0f9xdGbLcSJREP0i
ItiK5bW7gd6l1mLJfiEs2WbfCwr4+jnMi2bssGWpRUPdvJknj2PtPnIqiPkWxu7EdtCxs+SnNCJN
s6pPPTb8M/PtX9+xnztYdm+NLQMn7kyM5noRGnkVYfKDPSoEtZ3K7Pj9UgGN9PULCTVUGq/3rp2U
r41lqt3c0kVRNu6Pmgko8Hz1u1Ur1lFcITNtkae2+zLVhBSsqvKCOBRMtTWcEDOsiyq8v0Dm8W/6
80vbAD4ptQ/boMHK8fpz3LnxoRhY0UL7JtvukKNk/X0sFtxrA/gF+tg9bg4zBjIOZykBvXgN1uyH
7Un3kW5+ZU5IOSEPIvsVSMyxLz2A9MMdtvGfeRytnbaq35bPNkYNTsbyvT5OSf2ekbOnv5V1bzoF
VoEhzreL/iWGmvCiD0yYwrov5WjxTh7zd1y8PLgE5nWgJPga/TvJqv0KAuDWr+WTq9GygNL18v8H
rR/+FAOjF+UuGJw4TdPqzmK+HT8LyuzD3EPAlyW5kNjI6jvGw+pAdhXSpT1AssIzh02yOU9pHUK1
hOkI5ODJRFK9U7EEHjylpc4X7Gz6VUdXyw3sXK2EGutTjiX/mZLtVOHSReOTZVTt8MlReggsbgpY
p7jEMeStnMT8PhpKBwxAgykcdfVrrtk6sbRw9hb1VV6T3dmys6XjNB/oVRFj1LDjmwkQc5WlFsKk
iHxjM9FAzAmWeGsrnW0Kbyfs6l6ZDBtVpjoX3URlc7z17CVzEpp287ftkhowvdy6sAbrnA3LRmdi
lOoCyijMcxPzE6LgGBoD62gdxSsZJE6FZhxDnIFEUDwybGlctA+YXpFfmz+ZMSXULGc5+c9aur5y
xkAYSyrAvpSJcOFz0GkFZUM02rVZpoWW5fz0x1ubAZydZ772sjaY4Z1mm9/dkfUYrSqxaA9JxZU8
8/qefeOjKbM5svvpQwJvUqSseKRzY+4E6rlhy4umqJFaTcFECykYcYVjYbpd/42Cd8VRzfatkAfC
8EgnwbyYw5JGbzgQf3BeefhAgTDaY7bZuQfGIdRevJTYo5yg6jbRYDWmHd30eYDdWIRl0v8Zavdu
0yT9DId0D8xU9ql40ce+e1K4sZo1/i5JO0fCG+1dN89m5EA75dymYPOZJonjlmwZqOLcEbfJd8WH
tWZ6ZGmZGywSQcIlYBzh1Aara4LDYCjYFxSZYNJrf+J7NZ5TL37DGm0fGWRBNy718sFT/5mdyjkm
GsnECT5cq8B2gNyZHYoAvF9Otz662I3SfoaNZblM3tS3PGVpRX1PJ5JgTCzqdzv2OolVPJTDC8fX
fk41AetbX1g/ZKfW73TI6n3xwLoDJ0MNWdQqH8tXC8ne2f4iXkJ0jGOn4sti6Bf4SD4GCfPi9JN9
8rSJyPLgsmlT7qPVKn3fYE6DRtat90zA5uc8lwWDCBz+exrK4aNcCTROA6WB1Vp+b7zIs9F22hP5
aKBrRmmD65RYDoiI7YVjmSHcVLbaxp1TWPLk1kYTVlRFsXlmQb2RtSePYHJvcR/yXfu311EPZ27+
1z5dGT8tXz3b2wf6EdAtzBdaq0paM3qPovo86c/AAJ9ac0VIKNOEgWVh2wCaKBwgXx7nxAvllk1Y
zVE/pbaOAykfrF1ntxRpkGexcSPgfPN4o/j0f4Iw6DiJsJxdGjRhZ1IQdONjn2zNkrpJf4bV5kd9
QjzueK71o/dquDy4Ghl1jHQnV3OHc611mMYyHCT4S5fL/x9M+uB3nEYEGRS8ZSmWky2jzSs0u/v/
JeGiZ3NqYo4NbNfyYdcxxCZWXh/iEux3+VFyWoZpZXH+M1hK8HOcD37qDLu4nKadC+iSNWXxQWs9
uJnyz+r3JIAYoZ4Tnqowo7ZOXiYGImihmZrDgzppnHkSWqPkMmSsNN/ynhEMSCaYNDqk4grlwTmR
BokQW7qH7KrxzqPlQAmSftW8yriuPspRWdQRhBVmxyc97XpsSSR3CJJGfj5P/GDj6tUnaEndNSU0
hmWQgGub0HLh3WXD2twbw6C1rPfLKynQy4KwcXerV/ro1Ae7cqaUboIfmBd3mag0Wqj+op6EwJnX
6hI3UtLvrRYUX79cUoPDTw6hTc2v0H7iP1TpHrGEbxAeyCQG6EfiQ5w39ZlbVb1mp8L5qpLBvvR5
EjaWwTTcWXhqZ8Sk8l9eLvU9ZzS8wPWJahKu12Uo/4BZwYVocAHxRVPfWuU4UWx/n/f96wRoOt/3
pKp0cLEc9EkdipU8ET0QJKR4uu41j3tPRwcQYSAJVGH74C20adhg9RDpClFYT/1cfmn+r9Iq6Dhe
2/Il9dr7ugyvXjwXb8IAMqG73JRmH2+ZBkO/xwUYKat7rE5p3AVED3R3qJprlZ89+v64zGLI4j7c
eEcWhyYfngjN/UWvZau4kO/f0hSGSTG9129xrqS4Nvnanib9RS549tfUOoBixY01zV8MfNaVJlK2
YVtrRmE1KlrEiiXR7S/cqKyzNtxnwlI0Vefvjdaup3X7lW2on0bVcKfLtT81+ZAjaynLwtAE7vLX
4ClKgb3qKyk9h/X06B19Nb47uOoeJYtbZqzvOBvOAhbNQUOSi6yF5jTDPjWZxVG2AdY3xkMXdBgz
CtAwUOyhjlZq5KAOh2fhcby3NM0gDQP6wsm8YKVYi+28aV5wuHy6bBD6xcDPD/LlMEqjB7syvxlj
MmCVZGs7+OixY8peh2baJKyNsxHTEpAq6OzCAhvmdKwkMg/xke4a81i7AvmJdhLAPkccqu4ei/GF
5UWyb3vPCLDEXfLFL5/sipdxRERaS9JkEAkztjdkspMqO1V1FYgS8a1KdSca9GTc62QB+HzciHJi
Y4u31ZqDFUSSfZ916PWaxIeKdTXIABpZbN7fkrlLgL42AKjH6h9wFdxfVLVgp2j3VHQA+9dS5zqR
hzN7XOD/h2n8oudYUEI4II2P8pnMZPzJjN/dhu0WEIyzX2+wKKwha24TD4Spw87it9YBj1qa0XnD
HwczD3a2oZkpbbahm0p2qj1hbTXjGu/8L3tiwiNgd4OgxtzsseqMPxmDn3KBMM+4e07TGODA+tFa
2nvD36UBwvi3ZvQ3K5/eyGKi9kZWmxCdLYfRdB8V8ue9UGCa62cNQlqEa5SEVDo7PL634qGF3VCL
wDanb/nktOgkFGJ4WQMWgJxmI4BMFuZgRLa//tP1ODuNrGGx+Tm4KgltVMvPzuFOIS34U0aG6U6f
CH8RWmdJudFa5fjb1zMc6GnLuiZVrF9GcXfz5Qd5DO/JdqscZ1qzFYPkkaNb567ub2NOpUmKPu92
9CybyTf8IcZyNMI968FrzzvGpvOJR4IG8WYQHKj9KczkplObPeXg2Jq3vSWxVDMcdV/t2y2bc1uY
ZNl/mfoO+Qyf03CZWbweVDze9BGHrlcNXyaAySHfvqWRsdQm98Db4NTa+DBnDr9KwrqWlEo3jvQu
tiM+8n6MT8zQYCOZOZU1JxenYmUguDwiDXFhbVyq2wwyDK1F3N7oSX/avGdDJZwPnLXWtZ5N41Dg
N2iFdY3TpnzGnkUWxxGkPpXcrbXBEETtUmzgvR9S5kUQBto+S5x3W1rzkUa1oVXELTCjNbb5vXTI
qhbE7tgbjQv1QW9Ty9mkuI7NlLMaFuT+Bkq8TMr9bHQ4IkFpsLb9EAZN7pDHrAkbgrGMYVjrskQ2
GDqO9XCwseCw4yWOsR0TiMzxz2wxI8yFLLqnBo67TSs5NeCgPAxWN2pbDUCwnW8z8eC2sGEplM3C
+mUtX8VaaZwwulc6ZOmc9Rmik/7biseX0nssbYc2WrDIx03CIck+mOWiIwT4MvSo/j4uXdEHOhUa
3MyecZvU0dB0r2Oh2Xd30Y2IR0XYks84GFuTR95xLOZEj6zK/t4cwFlXKt17Ltk+b6LHbdywYqYO
5uTejdBuoKjLHV5RbI6LMzwsgRJsDXcz7fOnmkoF73Xh2X9ZkMGwJ0xVVLiGH3Q6ZvwamlWEmXGG
H6jEoa5gARo6kKiYOiyWpVvBOQVAK/gEtqtLtrkmaIPcECwDe6h1Uc/sE/HrxCtfOBJhYu+kWpyL
MIkBIlH1P0iByga526cYIKjozQPLmoPa6Nhh67rmHrRJfo1T30QO2lCbOARv5TrsBcHeLF13Ot2x
nex/8y8KyCPed79Kin+M9qLnwz9WqvOh7EfGFhvPsrHZb+oPq2rS+5hmJ+Cgb7zeGCuSLqj5nk65
q0Jch5E2TfrbhhcfEPoDYfAc6BuZH4syuy66ek9NiumbmONgOjLBU2i1/Kqz8bEm5hi4QIMovGEd
bpMejcovv6Lb3LRZb8gUZyigrvvUGqzIESGGP3Ku/aPmd/Z+oAHdL34BOf0YXfNzxDI7c3s6LAvK
sogx/tLUQIYyWAyBYX1IDnDSaE6mlqodKEhoe3DDdukfUknnwuhsCzjuNofYwwylmT+ZspnpWFdY
OrlXzzahMja2uNYW64d80N4pkXrJrDHbJey2TlNMO9xqamf0VDReRKk9rxhwj3W+FxkVJD3GswYV
dWMt9B6bEWGDfqrpJz4meo69bohsOU9PDjbgAx02dWgDprrgDgpGDfcFtJnASggLT5uQl5Db61gJ
L0MfzS2rmXRsca8A/Xwtjabeu6LA2jFNZcjkoYdi6fM9UKajNSs4Evnc4cUA6cTD6TQuJiQUjEts
Mv7lMafSRtJGV4ls43rwWLEaEgxcJU9dC11niUms1RMwrxZjflpYy5vuI6Gz8vQB0N8chMYfwGS4
9Gx648DFRpNJ/W7CvikqHe7yiJrvrLdoqvNseeqALrxgN+w4GzQUiVLEtcsAP9yxjuAM6pG2US7U
ayq0S0ww8FQ785NJDJlAME9laVXsiX2H3EeZntdeQDBIv1a6AIoKxU2A8WQ9NL2MCaqJQJDBv/I+
TxlWgXYljdRLvrmyVHcBjeJhKnFTdY1aqiZQIVN3aePxz6LBZuDo4+xs3EWJRJC2Wx93tVLzCads
e3CpfEr2vFvtW+mI7wy7XjGg6zOHJacsLs7EwroTuWsiicIm+Lz8tVPEzZmbNvEHynso2krocdHp
wtJ58M+yZfHG2iF0W/3b4Tj8MMivQ9an71tLpXHQhF2dCn1cwj6p2rCsZv/EfCu2gAqHSs9bjk2S
cc6Q8l2kwEW47nTHnz5TYm5nIvVkTeIhkp1XPojjkE2wvd9MCT+9FKuHTnT9qlUE/Sx9eHX1Depm
W+T7SiCe8CSGVi9OOMz6k0jYCrdAwHYY757YgZFW80gHwSKDucuFpFkpK41KZ650xckxjPaFNnWc
KwYSUVyQkzeWlbQPInvQNd7Lai9fjiN+Tis+j14ofMK1PM+qFDCxqXmvMjtwcL02xJZ21tT/i0X1
odg0H2ejenL1jHVBZ6Lv99kHHHsNqkCQvwxzrYKlgWIruMBySDaICGZ2MNOvQXFf6HQecPrCXKQ3
HuszxR+QEpxY+rFkGu4ZKf9iMNutMtGxWlBnb9vVAkqgePYLeRQOx2PfyvjrkmQCF12KiX8vcaIx
q7dzEDsY6ZEdQD7uoNSU0CvksfD7n6yXD8To8Hr4xWfdaXurX4bdbC76j1Lx9XHRREUc6R6O2ZmN
2c+0jm+2nl6ddPQPcGI56Ni5c4OJWUfFMvzT16soDXXDd39Ps9aK2inj0UB4vl+d6hsTElGYwaEI
sEOlj6UoIJJl3i6dJYqgIB5LzRzbRiDdV0KQe6fznIeaNEytDvkWCWQ6Uo5G4LMviaH6HCuxYEMO
yhqdVQj3gdplA9IjAXJsGTb0Ng9fz9NeOZjcHBccgdINbu9aX7IuSAjszA6Qn7iY9npMuAVA0ccc
dzx6Wsgy2vq9pj9tawotT+/vOf/+3vKNT8oA4jLTXzwt/dawOK3Ude4Y0YcQAsdHW7bpm2zq3wJK
QW0taAq9GZI4woMM4DQcbKt+eLLGJKH0J8En2lN2BNDDc3/It2zGl8MAjfkp7R9lZWZ/Y8XsUQtW
JNn43W8KIbLKi9Csd2X2d7sr2PAJJocsK0fm8OSaNnC2/v9AObu/j0c6ITtoP1XahPEaU+819wkQ
+FocdfYZ+Nn1Y5PTqM1+EWMbN6q01BBSOzkyj/V3N6vla9VafLOLTR4yEWE7vFZVvUT9DJAxZgca
jU2Fwi1QHw7ontwXJcJVTW0GuIkfUDWh1MDFQTjc8AFgYzHO//RG8N5DYX2saRv0pusEC0WkwJRU
3r3B1kFOT+0vL2b52yrntZb17ywxMRFo3VvGWgeszcgCyO2sozv/QIi/jV58JBDESv3F8aLEVPqx
i4e3jN3tzh2Kz1tHSOEx+M4v3gDhnHm/MH5+LHU1IjK253h0PxKHm5jWbH1LTvGXT16FjqVtzQap
FS6MgNBdP5JeELXpWSxx1DjIzefW7TPqSXbkKc8Z4mrthbrNyGS1rcd2DONQEq9wA7YPpBpZWVtf
aeMsQem2PxhpnYNSlMewH9hzC5ruWISqHUV599Ymkmsbxl7B+zrY6cvsG8DgVgNfGMljtIj4kIAP
yeYJM438GxsgsNbcQ/0DgBKUzPms7+HoryOSPXL+2MYnx/UCaXlmVKTZqwPwx3PgeLjUzqIqpzuL
IN0Cw5CHdskaOiVmmwxpMLhVG0CXmQg+LujmaXo3HE479vRG+80W1BysIBPcLaTzbdKAkM6sFWwb
b+akoevXMoYF5thnmQjsrVNCjCx5XSfa89yr19UeY1kDf37KIsSVvz3dpSFaFzVOrLwpzjsOMxAL
KfDZ6zBx6SByOYmB99fFp4Am3ii69Rix8HGNzYeajHf6PlJ9YnOe4C2IwY42/CZP5rMnIdrybeJ/
HqHYKO25EHF+cJHAdigLGTEPEJUeoxCNfsVnEWOvVaN7XpLp3JPP96shC6sVyk9ScW3b1ihDTGj/
KlXyaJyxlOTTjdJcLiU2NDtl0p7aodEFab247Oax3uQIp3YvEE16wrqjgbWsBUqetFhIy6J/coYJ
fwu1sYeC4SQYlnXT/JEwS2cmkEOn7moCiZib+lUZdnXImUwPiFHngecOf6hxqBqqf6mFHgGdJ8xY
J+Aoxb8JetlRelhRE/IG4K8/upphJNNHe49LgdiQg5fh0BU2RtuXMjXYy3vU+wzp9FCGGiOb1MI+
141PWjDMa0HnWdeLeS/x6u5otYmtiX0mu11ALgzhnftN+zbDyIY9ggzFMGkuazjoNFQsPiUkligf
/uj+cidt3dPv/dZmDCrj7EbzalVRVVQo1mBvqHxlZogXa3OCGYGNdHvotpS6u6YP1A0ma9oBewJe
1Vb6PDIHKEY/eI0Cs2n8lpbVW91buAU6ySzRWr+rlaxiJppg9N0nmGoRm6GT8QWhrIYJYBchCmp6
mEWEcymhYqLZ+ge6a5noH0xNINa97Wk183Y0Y6g+FkKDDBIhKK6Xv5t0vTvCuE+J6x7o0AQ45DN/
kUPYj/Fnbhi3IlkbMLefNqmzgF3FC2Tb10GYkNzt5QBCnPrWFqIfh1F7LORJA52xePN9ngTy2XL0
NYR7jhJq57KWZUg9TnMRebr2o669OQIE9GH0/YeYsh2CQmhXFFb1bnszTY7kvOJJoJu8togO8Lod
RcX85D73Fh1e7mLgIsb94+f1p6zUuRZvWlFbQYcJkz/b/YQ0S1H01ld672oMS/S+HGZVnZ0yyXcU
wqBthGlhf+MlSoV4lPEGYULaN9ti58NpEpB1yvraQ6gQDmXp+qh3p3RASeHIfsNXCxtoV8QKBwme
9ow6gaDXObXJiggE59DV30qP1KcljV828PgTqU/QUfMlSXj7ZMv8pywZxLyhuJfpsi/eN1VpYyUc
aNv8uSCna3MGOCwG7coC5Adj/o8x3only9dHK3KX/MlkqbsTxkK1q7I0/CeH8rnOMetWLY811XBc
8L6NQq8vpfLZEXppsOXud8Ie59Co8QMayXCPWQq33HH2QA3ZQBTYKWWyPlXqaI++H/atax4h6elh
F+P+Laj/Y9G7ZGc/H8xnaFHEZ32lEx7w+PqTXz12yAgz6eZkqfynMRa3CkzSsaQF6Ejc/NrpVF1U
Cf6uJWuv3sqLvAzQHdEbNnQyRahoFCGLg4oEXReAf+I2kWq82bjWwgn53KSMlQkSIwLdEivgK7IW
fefcCn+qMMmT3OW32aN1j7HARVvNoHL6Bg7izAJj57Sk1YkQnAje2vRxm8OVieXdruvmSmr/ve3Z
UGxZZNzOgdIvLanliD6If3lbvZkuOgU/yfPkNO9LnOabINujCASydmwg1UNMZdXMzUwuwewu797A
/YSu3zxEWi9C3i1khkChHwxreZms9v1/yJnDAY37WY1ZYiOdgW5qwqxHSFE5AEplmF89xt99BQ7m
bk5ezN046VkJc9xPLVOL0oL2kg4HdgCY+ILFbAmgJu7GpRIkalDG+AntmdmGb2s7vEMTIUpkGK+d
hs0h97F/a+DvwHY/Ezv9O3imG7EqJhOW/NWSlH5uMTXbDo0Ohbb6q4wEGHQHXpWbnX/MUvNVr6kV
qZm6pi6ejwvSguSczQWYkxf0yegmmCtPavbkWSn9n47awXGHsZ0Orh/l4psXrZQY7/z9LLL1TE3d
ny4z2VcSuteAMc0zvAgv0RGBzsXS93up15zOQDm5hCh03Q6GhpgjMtty1C37pqulvfkATkaz5DFn
ZO6zx3rsOa21X20yThS1qeppyHFh5+khw/iE8tV/rz0yRNZV4gxWZyuAxVs3+FYdSgSdvVyT31yb
J04g07Eui2vSNuwogVEGLF6Jya6YaLq54Slmdhmj+WbmA5/FtnIBnG3K6eLO/YcCMxj6rYPEJds3
xeNr76b2bqHWftcRqSRPn6eXDL5qKfBY9c3JgJQVaHSQmIqyaNbF3ZQkRytOoF7jDBuFDRls1v6l
ZmwiDTnm0Vjh9a7MwXuLdt89cYbyxlKwvKlh4YFbIRBl4D1XkzL6Fv9eriFvYrWfTe0qcDFbBhkb
mLj4QRL2cZyJzuhp7bW0XFpPuZBZg8pA5tNTWzh/+ozUH1MArdwrAaY2iW8ioYzWJD7PNmwimlJs
AZ4SNIimE99f1axC05n/1GFHQevVnCnxMKaBzexUEM3h9BpgEGyq9ImOux0+HvncFKmOlxm9LPcb
+aw3wzWvaz80c9BEU95z1p51OlaqryVPS0w6SVDGfG7YkzcXgj8GOAq4JofTY+UUX6PmmvRBzh/E
UOwjWaAzQJuDNtIN7nistVNP5LdKa+i0UkA0PSiK5FjYdHSchxYcJhM1QrW08yvbjn9rg8E1M2V3
6pijl3lCvEFX5Q10g55w9031p5tc416n/bMRm8+yc+w7Gbsu6Dv7Vju1DHIqwcB0aSPdguYUaW31
QhuIfrIdRkH7IG210bpw13NRXtKMaCA4d/hWZEd3mASTQ2lFCxz+G2YIL1cvydTkoWdzOgOqZu9K
xuNEYo8GXEdsdLKIF1j5PZt8+wkH4ZEipPFYufPNIvZ9Xivx1dpkIEflvsuM6lzTBhPLonjmtkOq
DkG3NySdXCCha7q1T6PbHDNWsfvG4mSlNfpzpeMGh2QCyX3kx9MhzKaTFtHkJs/GwGivesaD/xEJ
QLiXcBzin5rFGL1uNYEtO/ZLX2chUcJmp/B4BFtDCrpbDc8AIwTnUO1D0EKij+LDzCmHKKiO4C35
qsd8v3XJGWmkV7IwymMCWy6amw67L7USqIMJKjlh6X1dNF2U8RXTf1XrWKf945D79X1Ur9P2pqzS
QY+m3Kue19z5tRZ9G5keahFD8RQKKP03XZcXDJcUu5Yr3Xw677EG8WWFLMtupbe8O2sk7sStvP3/
q7HZ7kyxYgBV+n0BH76vYvz3G70pARO9y0d9uWVWa2CksI0ArWHCrol0EGf4XFXj0jdXYfZfulvM
qnifdq3zY/Ug1BJHTf0mufr2Kt97nQaYhVOMGUPZ6UBhEvwc25B8gHbuVxGa05yd1UYnzt0RRLHB
zZT66vOy2G1omQ3rnwY4Tp7P4uaMOye36pvIW1pRpA1nagniP+XkPLE4FA/44c5tEVlk8OS/+QWn
DUHN8r4xeE9lVRblksGuFslmPC7+CcKSJ5Nk5Ubn9AiWYhQEYkAxGSxLTQDtF0PQGnF1sduUg4ew
b5Nl8FbqdT1IqHo1l486nTmoD0ijriyvWjpbaKbNVS+Si8sz8ZUdO+jn9MOIl/x3r2d/JcmGpDWy
e8WB+9pHFWCb/WqUmP0Wg7rmGh8MmYAd9AH2u6Z5GxIyLqXM//IESo7oO38sVtEBHB93R2GccdZb
bCCTAnalUkKaeQPx32485hM6sw+Yey5tS/37ojBWEyN0cHtP8VWWIr7+/38k3d5z1DJ+TE5EYAHH
e7lqZDIolOKdOu/LXH8dQJJFJMtYCyqGFAejw5vv1nrYjgYe/mYgaoMP8ODNH2Q/un1dz/3RxHjP
ipLknovEuJMe+xxeRE8JGVZxhd4++xDs8DpnvnxkBFMumYTQFTNAU8ZoTPcJtECOnHsidPTet+MP
e8C9v7jq3TLhT5dVbj1sjn3ZVtIlzXk9e9325ufhwaMF9MPYG++VquE+l8j/LV8INI/JPvCa0erl
527otaQ6cMm4SGkkXIfN4onyRpXwj5KRLu8RLoyqB7bQxb+otWNJo8Ma3DfrV9wC2+k8Ggv9bCl2
Pd6tRq8osaPN8TiD+fa6Lr+InB4/CrfOMl9/k9ZuHrOWwYMyq7CQrveUB423aE+umSNqjpT3an5N
6yfV6bwQKxVdafMLPrILgorgnkMS7zDDg6UdmkyjJ7qrWzWBlDk0l4KnVmXbxUlQZ3b24Ctf1qye
j52ujr5tuM/LsIYsg3gTLqkZzaZ4KCAeTG1ltNT5I04lSRy79lF1OxaN0CTYz8x6OBIDcIe5CvOM
NyGaeHwBo+8d2hGEodsgqRSDw94bi/J+rRMVuY16xHm9kNGU5UHW/bpnJyQPcd4Trw8MbnufLbyD
IO495+hVuvo5GRHgaesTO6J9ciedwKlW2fR3MMSmOMI6nA5BPWrYI63Jex4S13v2FW2ZCKQ/V9bi
c1pVz/9/mLb/o8oDo3IOSL3gnATMmL7l1p0ISbVU6Kz6hjxiSx3QfPBIx4x8hkf2MjYJdxvZwV++
9ExgPUdvX5Xi2TfeVALg1qTnildO3SiB3XDBZMilHxJqGA75CiahibFRZSAeNDRMp/01etydQQ/t
Sg7dAMGyOkp0/5pps3E07TFileod6sah/EbLT1Vjz/cpW7dK8op+seTLL/SPtKA6dp3BV7E0Yn9Q
kLx3im+gC0vQ50JdmDmuKAXqJdP/pwKd+iznyprtn6AH1zDTzyNNDwf0s7d5xrKLEZU0JiXHtsYB
20s17haUZj7TuoWbvXAOGKDcDRezFX5WOpmRyT1Z/mbwGbGwsK8mkFJPQbakDdIAtamL7i2hx9ue
Aj0bc009XU3DfjKha+5MC62SKMVKeLGLKFvZgq8VfHTWNPUqIaxZrzzh5yDv46e8GqeAvIFg0US0
aGLqRJNZDMBQ/VHabOCtGBI2CHRq6CSLkATezX7uxXKTDh6cvtGRtCz/ZciWEOB5F5bSaU7xsrDZ
a0u8h2OEcafnPYvZOPWMh4e0FZmWizjtYac3gdCpwftqFzt/oM/y/Ex9lijutuby/UDo+rlCEXK4
4e2Rq5cjDkUiHap50uxieZ7Wutu7BWpW7PoF056NDbxjqM+m5rfnD2Cqsf1GJFjyKLcAMVognlt/
eXJ8jtMLh3nO3zydybeNmFRhFYkxw0vdURg1quxod1kVtc4YZM7yf//FeJyER4+wkdmQtUbqYyf5
DWLBwnniATrou8BtR3z6ZfaAwzQdR/oK/Qzo1tqNv4s5x1AxGdnl//+j1f0tdscBC40Ht3aCEdo1
VkB8rDvn1arwTVxbKz0O1gh9eRxPSR2/dk79C1WDoKyK31ZrCCpRyE+qcOcTzhWO6so4WHMjOdAw
3A/4rh6jGWMaalPz2UC0DfTJCTm0q2gs1uVEO5YOrEO8iQSGbcK70HEhFnjO/AuH36E3dO0beiYB
t16VL7OAkmca7kEKSZmpPcb4RS2xJ0cMKYAAj3Q31aXwk1+2Fn9odLe+pP20AmbfiIAwtmjWFq9q
lcMd8sfFLrvm0Gc9oKtiiO+Dacb3bvuQjG1y9lnlisY4gtWtHpuLcualmzBRlmDro0HjPN765hrx
ZcbIjuU2wRLvWKPS2LoTneGeORrdEUZbhf//spaTvGNNzC8JO5iwsvWXWZ98HO33ysjMazUNgk+T
jqFe0H2rKBHEqGuwx1rkdG2XjO9Wm2jX8dkm5RAPx1qczHzcuYxUCGmzfTfS3gu5MYFCUbIj2s+H
SjducbkMJwTTf6xWaZPD4WXQwfvsahmNQjpYAUVF2d0umrelNd1gNqv10E8FC/V0nF4b1yMt6nAZ
GMtfkWCE6osvMU0pzWeDe6gM5AbK6XDbZMZnj8LkLbmLObaiF6jnsJVuYY+4Nz/h1bIqas3uWE4I
gi2hnkHA3TEHCgGphdVDx8VYDgbaIgy3ms+iLimbrFvyrIpCVJS3z7lp371mHh5mO1DVgn0TIcKM
jJy+jxV03wT5jYhLWmDHZmsEk4sAs2keHUeLnxoAwm/cbRKoGMqNWJd0e+lR3vwfVee13ai2bdEv
ojVyeFXOydkvtLKriswis+DrTwefc/e+LzQJWbYsIZhrzjH6sMqmvzMLpjsqxl07MGKjRRjcUNL+
IWJ02eix+aloIJxDkHd78HzWK8fBZmg79TYFczOyb3FWpqFYMYgJXsNk0LZpEwVrqGXBa2w1kxOs
RmLvBVgWIv+1x5j5SFPqLJ2en46HRsmxYXUl/ePIKe0PVrqOExPeNUR3T1UgbwYR2jaaKm4bvzVM
2Qg/4S9jL43fpJtwUTFT3j28JleufW+x4zz7WEwQC3Xx1qNT/pLR2UZ9YzQPFMbBWtbuIkF/uVKw
CtJG9aoLhltPGs7V99DRRRLHX9BF7nXesIKGPD2n5w392Qw9TGXCB0jbai8xZKs2wB9SdOl1zm4x
Deyj+mi5a4grDHpqzduULbkCARlp66TSCXGsgbeV6Z8RSecGHkZAj87ZFqN9Vg2CFRjSfniqfiJU
+EORrfnaVWRYIVqC1Fhn/dHA57GyRL4anaB64fuyzS1GD42p/EEtvSw0rPlp296RYtxsPYZ4aWO7
9cv6XY9dFr8FlpOxzs428B64mRNjlBgqEYzWMSx1pN9K0Jyavj5WtvIn6OxuzeKQd8zxjQsuFXR/
4iIr1bhYMKou4NB2jVcyTg5HrvP9MkmAMXV5feQI21WjzM+YSy+tA7zAG1hAN4hkmNdm7Y5VX7Ix
c6p4BB7KOsMJtqDEDzH6qS/JxKPq4gK5J0j9lZvb2k1zCTIvOAuSh4gnWtpqzTjfiw+R59Ob0VjK
2rVxqr0Y65hamp/xNKotmzckr8lngprP1WnbZJWT78g+1Li6Y2OSf2vcj8sIEDgaAGVPN/CjVkgd
KYtouKKswmvJxyJt/VXK+GUo1XpHq3HcI5Hf+/jFtpo1Ohco/TZZAAmElNC7Cct7KgzSxmpMKmvx
hlc8f47CMDpHsviOo0TdSMrClY8L5E6Hp8X5Zrw4PfOhin/4ETF+HWmJ4DkBz+S6NoJJV+4KqX0k
krSrT7Rvw73Pu19p0igEXUXlsiKpajMH4+QlekAlancm2dkYepxk2Wnlrdh4nn0w+Xzy4d3gwkhz
oH6KOO8v665tntV4qQPXvBC1kQAdqdEq0EJCWEZ9k9iKccWpj5vep2/qZGRbjpIBC2yQ33LOSi6m
2GSP1eI69mBc9rBc/b6BbhDS+OsqFgyjTIg0801SXUIw95ZbHKxpo43jhpDIhRmpEMTaIWUsiMIe
KUBwMHJCydW67bmAxp/S0btj5pb1AU0MRZqiruIJEdjQrtpLt776cZcdQ8+CZDE4XEQcg54e3lUV
j/kWqfhRrRgWly0yOSdQSezFi/NoAi6spOkGw4QOjRgX2qH15jii2HoMbnZ65d9l2Q6XdJTP+P8J
tjQ/w0OVa5PFJrTvscX5OvS2ZeKPCOvhq8TCeC3A1hNV2kaBdssSXq/PYnelK/oxiOi9Rczvg8GN
r1jaSFrvRfvcUUOpWfaWwTF67T0q6oGrjEOx8263YIx6m0Gj5299BtP7iuST0XjqRrAt+NPOMVPH
q2srl0JrI6wWrGLG9jkbtfcRLfCGETTEhWaojsxdNx6jAlJsdR1/zOAtzSwkUgBSKbMHIY4BFq2L
maNZjUHHbhyU2Kh1TVbYZDhuWaSyHKRFDvQ1rvK1JpYpQTLUGr3xZCNwW9tagyYfquFCOLJ7B+YS
LTtPp61OAoJjJt1H/KkI49sdhuzqt7F9tRz/JRheg6AqP/TSi1aBVtP1Y52xasjy2xqS9Y1Sk2kn
cnUCPX8rIEzxMroZkZID3yGyZK3el6e/jtGqf4JJ6OzVzGci6RhnIxTnxiEMWGhuTLxHcitgaFg5
6sDYZ06Lh3ir+EN35bkWFWzl72sjvzbWhOPL06khkpDuVASIgdGLrihsEWBQ1rLoZm3VJDqBOPSA
8QUddGswHplmP0nAGXoXli+N0YYoqsA3eLF3cBn5LgJb6VDQML5lyfPcdka/HbnwnOS0SWCSbIYx
/KtAzQcGja2lae21ndRftBlRlWekI/PFYZgYaMxIFQPqw8eY2/0loxu3zNoCCjQmryDns200PyA3
j5EOcWiLWsu8c6XB8c2g86zjL+HQ6qxyf5eFhrYFT/xHpzdKMkP2WqvOLyWevDY9X4kUUXDOD505
D1trJ3XbRYpFEGkotONar+0NU3HVLBhE+qmO7FEeYs25IFX+clKJ70JLYJqkhDdT3i2rmjNINH6V
AfnBXO0RjOCI11MAXqPRghjj98SyBaE6jaaw8S/tJIFN3/WbTFCTd6qKMj96Rq1CO96QxdLpt0aL
hQctx4PcJSSkwXhynCmxsfReIMl8e9V7UXSSbha1bYeyArfR1rau9JWZ0KfEeNCSByA4/k5LPlot
cI8dxt5Fr6mw5rXoUKq/mtIgHbCSn6r8JrPcX0Rcmpforv90KhVlpv2N1Olyb7NxuhRzg/wOCq4t
YQIXZADM2dXXQS3zNXRW4obG/N3k5MDho3Rrav7edIpV04A+aMnPDgSVoWEAFldK3pgmpdsUBL+L
qscGBmkUuP+t5pICoGs6bKfWR4QbuvC9le/LZiIb3fG3oM7g0LurQa9DxkhWKGDje4a9PlgG8R7j
K53/+V6oQQO2x+YcT9dfQYs+YSJwVLzMOuuZtiOlVx7MkG7lvMsfaaaBJA39bVA23/MD+vRoV5NK
Qr+Vp0GrwGdUqiqdH+7CLfwk3N3dkBNKUzcu2iPN9ub4z92mEVMQh1JDRWSAQC5vA+zABoGZ/Txp
/vkkvwyIkW82/vsDs8rfFdiAO8Gn9f3/71KnXeb/fmq+N/9oKKqfJ2IE0GmopzgMwbY8+Sk2OqaB
JTp27rqoWI69lfz9eXD+Cd/81Zs62Z4sZJ+aVO56jMK0zLzh2Coxy6wBsqYg//WXH3BaJctrqQ91
8PD15pUysH+Qa3iMXWTXILpRYuFtAXQ4kt1kTdluTnKnf+jdSuIKXshHT6s9JDfrHpjMbBk6JThe
OTYgcXxJ3SEtRWjVvuIyt7bMMTmHgoWzSQWxIY/riLYw+OwYUC0rR/tGSqydVXfKfIRzsgwrO33o
TjosXbevSMfjlCs7/eoMUj63UXFzBYOkpNQMSACufQ0L9TWqWInRPt9pNlhbTLTlHp8mWRRZ8lrV
OUOvWjl4zIs3nuMwIUGk+iitFju++Yu1BKdS8rPobzBQascOVpF0njONaCZhFRfXakreyASDkqns
y7aVdJ1NSbMlHMgd464pVWPp4BQjzeGK7qz4yP0+26HVHReuOf5Khdc8CNDgfE+vgEgBYupNLDlt
CM3T8v/YfXQx0tR5nvipe3xGXQvvaeHwLqymhtkG6W2WofCTjPY8Ln2APgeHmjeVZYVTVaFUhtsy
bwB7/uUKpp2rQPmIED8dkXijYQ/SiGUwni3QqDRP7DDLr2qVeU9WTqcnFCdqPzi1lnAObuSRP64p
Rws87ULLMuKNVRaVk9QkGursyda6tYWpPUemc2hxAep1xLihFfshQdMGC5RMnX7c13Ax7Aq+WBj5
7RtIe2fbs3Jk9MVv6oWRbFy6+5eCIdal9iBZ2HrWbRC9IvYMmYotjZpBJLw4+jwNuqyuELwMWDe7
ZkBhGRV2/fDEh514276vWYDVuNptC55sGKbr3gGhuChxVII3RjSXhGibsSlWZxHiYTBV9wQ2DmC3
0HPILqk4A2Z3kLEzycymNoR+74I0Of88ND2eeqBis9E8e1wvV2iI4oWltwCowu49DsTwCGsESoUz
Lm0LsKHZqPBAmcQtO8g1G2nEb4qSjl8jn7xKlJWtjGcvE3sUqPrGMoVzNtxy6UWmyfwRABgNG4kI
v+6hPOndrhzVS5PH/Wl+8rx/vjXvgwNl7FIAQCQn6OGGsJb4SPOm4esL2GfUXLrjAyyPOriAddPO
aMU/8exaCDC94eGb0bJSKvt53tWOI+3AerjP90aDDPeeOWXQd2inFYboz4oZqtrJwj7ZQvh5dxPz
NSeEJ6BSw2o9NH9xU32LpivegCafO94fBmqDuHJ6ifZm3oy7JBg84JQuevoEmb2SesXH9JEsA6p1
iNXVq42p5BxqoGK8sVKYWqGRxaYsyfiOBEgkWS57IyJXw0G6reuOjgo1pvQU5VokprFsUEQcgtY0
3hwC2kibL9dt7pO1gq/ybEW5yVSpLEB8UpL7SuWd5g2qeVABiqecFV0Jf6mV1j1R4LvLnsvHImxE
AleTDoFOB/fRa52xANz2MWDF552Gau65FvW+LvdureKncUbUvW72R7IuOTFH/8JN3jxVNqVMEZ9D
vyUET/juUlGi4EkakQp/tbNfUEuUo/bltAwbkxYnf1904hIk2UssURN1pj9cc3NUUO042G88ZEoe
ZKIBqCL91PqoThGKo1KUB63+xQmceQ0aMxZttZFs1VaT51j0Ng5pgtcDLvVwP3Jtb1ry2me5c02Y
POV0Hpk1pnjuExCxHkhFmxb+dVUFbcYBFlfFjndIOSr4Co6l6JhPdEdfDt9VnFQ4TjloCNdCjG5q
+AG8s1m9Yc7N7mj0JE1TSCCOl1XMQIP+QXMEPd5Yip2wsi2aj4urq/7FnjbEMkUHwyrkjgJnAcix
Jhq1MI9MNoMnqBpfqtITrGfgszMCc9WXdA5o+dZHR3w69AIPhNmu67FUnnq9eLiD5jyamMhb18mU
bee50F7pbtRx1BIOYa9N38Gja7R8I2K+gPd54wFJWwAfc5I8upoBC31ibV770fqyKKOf3FTYO0VB
WL6MBZP6+Yo/X9WT1lnmkDSuA9OBZQDJkKsgnctOGoLzGasEQOG5w+FMd3H+0gbCvFRgCrbzvVFj
Fk8aUDh1VdNXVzT10rPH8mAoQ/qaxhKVsqKnRCPwaF6AxAaou7AlLtzcsJWrbXbKlSSGYFu2GDeL
aV/pafYprcUeFve4L23MaeDr4XXEjJJw+4+nrH0aWXbu4y58ttABeE5VnmA14oMcYCla+Ak2cUVw
kE35/MbxAXZgcg7lwcj0puRINfOljoHpOLp4ORpf88+iChtkQxzZEqUYVrA++sys+qnS+vCpp5Gz
ZTS37xVPOw8w4YhXH8VbEnDdoffQrG2BvC9lRH0qTIOVWB2BaUypwDV9FGtKTuspYpibe2V4D8rg
GjDy3GOqFVQWdOOTXNn5Cin2hkVwNeoxa5tHeXFsnPYPJG1tn+ZGf5aWfABUtXeNVZkUxtTrYVgY
uyZwXzAv2msLjcSUb+hdmdO7sKYy/rso0k6xFGdRymwvVOdAcemesrj6ix4MW3NFzx0EcXupBkK3
EiezTxD1kYmGmOusVh+QMYNPygh7ueR2vKwjRpiGZXt8CDHxMh1UipKs63IqJmWZMZJT4FJowB5A
Dt3qeXeTpjRVqsc0LdrpHCYvgfbaKW11yh3vNwNbczP0ZkW9AgVQMGhpFy0imqWZ2q+IWjJOTqD/
QN0f53fCsydzT/g+NEEDDTfSnlmqE03muXJZTTZb4Hnmcz4NpvFMp2+un37EFw87K8sMZlqec8xV
F5FPwIzH9aJg4yUaSWwlCHHF5F9ICdoAO1cNl3njkycAmwjRaqXu0XLJr0TpXiHt1V+sBz3xVdZo
6upAzzdqiHaNLsvNM0v9FCFh2CRBpK7tSE7kWNZzQD+QEIfNEmyZdpdeF55c0vmWdRb2rxqgDoCT
kZee834ISdGt7gjPcd/ZCXhI6aqb0fO+bIi01zzNEK3GI3UCbhW96/wF1WIFO3OsTn5G7VXDut2i
c33M99Dxf7WgIR9IHJYGbI36Mla6uCk5cQ2W5kcnzKLY9/DmH5oyz99pRoPxcl7CvO1fsoEuZJjT
zwbHQz0JQsCdGjN1MODrKiPoL5BNsrr4tCWBEFVTB3ucWuK9wws7789rG6xSVtvbtmEOqjELAJHd
sX4+lH0kto2dgznxlPJDKz5iO/Q+4y4CKWWo7o5k9+xNC/q1XZbi1vke0skeL4uqIqTllAdQEU7m
xuPq/lq01UsklOa35yRXgmP1NyclT9owfO1AYbBqqSXWjZ/rz36udocxBXNXTKyllFSWq2qEZyQ5
ervMyzvkOuWoefq7xQSRRa9tXAOt+U2LstjPu4xp/3xL0U46clq0Q8rJzqPwgYIgPJtgXuZ7ieO0
Z8nVBV617XwpRaMcpaYP+4FVRyqwyXHxsLALxSvP7cxv05X7WCKcqCHV7gQ2KJBA4YkSQz9qVUMP
BIeiamGhrNvK26ku2sZ6sC5uoxqfUoVXRZjk3m3z5u7hSV4y1RoXSC+w2ZqudqSji4RLASkRDLRt
hfVKU8G+gC/+NlIozlJL/bPSEYunGoxOZUgfPJdABWpJFEM7bUjy0gP6P5ZabQen7p45R21LaXp7
EbT0miNUJkzaDGurGfJeWHB5is5elfjKlcFOblhM9RercC5oGlJg/43+Mj0230O7/FqEHKKuqtfb
PuiLZW7VsKSnTaAkzbYyKvoXNnKgYUjlRkl89wB2+8sluXNdWmj0aDYhnFmobjoc9GkTQ0ZSbQri
eVfilBsFQugpyIi8raLQvga61Hch7pXFfDfWZO6AB9DOOmGX6GUqbNiy8vAUAoW71qrykZSdsa84
7VydBxL55lEN6AtdnStaOt2d9yVpQKKH7V8TDrCH3eb1IS2BQxJlDNKM1gvnnrsR69Z5ilY769Om
Z25ITEGJhWp6wJh0xPMtqFhbOn44XkYHR/KgFvKEKUWe2obWMgR+ru/Tvjh0Aa6YEX7xLsqxz2nR
bydQmo2T9tpeEinLR4yPy1SQ0vuSaO/2o/e96h7GxVbksXJup3v/t2sIgIQArSbKe85j6sKI/zzF
NM6V9tB5Y74fSgqMEZbk0EKVhOqT9QMzYpIlfvaUMi03asc4W2nhptpaflVKFumOtLRrYWUkHBCw
QuSmv+7KMGfWK5GfYsk9mJ6aPYu0dzdjEdurxjX55QmZFiGxvhd/0oP11WSfcSN8/B369S7LUb9r
UXifN/131JbWTSpNeM850HwsRjuvjr/mg7AO0S+LIPuyXUi3GJFs8sV7KimZ3AYn3pjCqrE56N0B
KuVdMpk46Y1A1NYZOblZqgeqjqXmaBQROa3+fTo210GMCkuxY2dtW6wzSejYjxazLMUafxlBPnke
6mGbte7SyYW3cjO9+Eh1eByNh93LsTCY+M2lLov2MnYqwzlFH1ep5pOFDLCiVc3x2aMny6LiZb7j
dzeFGKonoNsrD+PRNWRt+bNyaUs1X4ne9HfSyu8S5dbKJkY8wZgJrdiPDMwbhAMFJteNeZMXXnWi
2xEubM0dNzOt0B8AGA6J/Bs665xFzq2ozGSnVh0HV4FpcunRXTsqUmQPQnW9W1OZKjD1zL+Qq9mt
CfaG8CRj88zYzd2mZfHNz1c7W9WeXaD+x/m0JBKbOoS8wip3+7MYfICBAbA0iRf47HuOfRCQWqos
z9eiUocj2vGJiY+Znq+b85YP/J81VYKTEFFrJeRGIE0iYtdZdiYU7Dg0T0rRetu8ULU90/6tBlDx
oyohN9uY2Y6w7WALJYO/0Sx0HnDskSV79UPlW08urOoeFyQ2TPEfY/FR6aXy5mmIRlqvvwa9r27t
qd5um6y+upJ0GSRrD0oZoma8K3UTBFRAFkt6tItxcKJ7SMTdrdQAu3iDc3anJTa5qRb0V2Rib65Z
58Wqt2ICY+A8k2aluCBKndLBmlhJdaqjUeL7gb2JpuRFe3o+FgpOYVzMKLPhOsEgS58hwg1LZ0y0
ZwWhHEnpHfx8d8B/6an+zUTYsMZaCeMPLfvY6+UmHw0anqbBC4kH3tLYo8+Larw+1tMG5F19RD6N
kwCbwoomxATBMNJb2zLaC0lvO7CIhh+Kjs6IYvMW2km89kRprYxy1A9lWL9HZWveWPEQldcBFX1U
SGfXcIsegZpvrCQ0di22Dkq6INfPBvmWJLuQZg/GcFUzgiXnS/ntM6W6BWBWb2GLUcNwkJHRT+Xj
lvmVPgvmmLjqNhjgaD93zBpNPfVOhdoat6Z2gwV+WNVkyL10NVdu+oEuAWzxUzFtAiMLcQjkGSo1
jIdjyfutTjNqrOzAfEunO1W1GW5SSyrHwhqKU6AJZ+0ltXq2AS1YSelfOj1A+0Gi7XpeL8775o1K
FOueQNtPh1bvqaNDkBNC8Azzb8pYT9o/pfpImyoAR6gQqhvF5QNxibbNSPndc9Hrr6R8fwUDPXJr
QGYRtdHw7pCFrvm+9ip7nFRU07ib/fFzBNR8bqhn9xHj2bURWeVHjAEXAJ1/K+lu3jRGVziLAwZt
UQyTLO/VQzPg4p5G3NCvrZKvShieFUKrz9J3jxQiu07TnJ3flv0t6Ni0fdxuA1P3wYm0zylOp4Ng
VMOlss6D1RDySbraAlRjtCrywnxqIBIArMsX4KUoq7GI2oemYUa/QEpvoWDAR9IMrTyWBhjRPDWv
88b17Jc8s9pTSOZv5OA5NFyOw2CAAEYqVw/r2jRN+u3TpuqNmgW88dceHHF0pw1nK7EpBuwbljBK
Oo7Y5mFBRURqK7+B31o3ClFvQ7WJphALVmbL6gGZYhpX0JEWo36uSM89uX6EA6NiKlhB9duGJeES
VL35yckV5WXsaRz1tt+f0/JXp1TVySQ0ca8LZGeopL5Jj1M3vlEW+34Eg0DVE51qs2+W7ghdoYkH
5zpv3EjRFiXXyrgGyFOPHVLSmpJBARHedQaeSnCB0UioJ43XTyTB/cnKM3m20deBjiIfljkwrtt3
mfbDe5F+OXw5b4U51KSupp9GVaX3zBMxbbOxa7ecjqAyBag3iccAfuF3owNGxqZto8Ji3+dWQVqH
2/Pap3YjQEKGLzbACk7Iye6fPuQgoaGbXauc86DZAk+BwGvVEJ9tJ3yCMkQ2c6RMZL/o3WFVsUgL
GO16ozvn+ZZs5EvYklaWY4BbjYqdHomrNB6pbn45LEl+ARkx6fYkA/I6xz4rFeQzC+5eSWz1AxSU
eCim+T0wlj3Ou3ST6zi+rSWCERu8hdLSvWirO6ztpzSP0/dBpB5xd525tonJeC8GrBtj3n7pnkUh
5aCbMx1VPpARlPBawv4p0xG4lwgxnovSw7Lq2O0LrKatjyJpqTppjQnQVJ7UKRYyR5aDjdXDYsrC
aB33NfaHDr9eD7SQDsiooKWLOkQbdAWTrm3POsLG6ygFrjqKZvg4dBWzptUuWZg/GlFU+xgk2Jlh
SXCZb3ms+pZlCOQlRPJLg0MNxD7tW5uzo6vsgs4qlpnUXzJm0a/8xWJnGp2z4otnvkZO85t5Jvly
ladtchNCoQYsESxCB95APyeaGM+5qF4wOhonVn7NMu5T5yMIS5KLIuCiLd/QThApXdOQWVdVXqwt
pxE75twOjTgm3nC0b+lgPzVogg78+X6FvTn+KAe49u4IyiBXLyG8dHoLItlQ7GsL+JkWwgP3QP8z
YKUcAnVVmtfct3DHoydsI19sXQHvwI3R3/W4ClIO1FcXHt566BnB1BonMENHXR57/SelHJ1G3Aoi
S4OdB9D7lRg9hEH1KYyBllqNWx/pM30i2hk2TUKkV5DUKH6qDLU8qha3A0vMKuxvk5sPzCH1BsBo
8kiRWwnaydsCSTi6f8IKY5VFWaL00YMvFH2DtGj3uhHQroYygbC2X6kKhLvI4dQZKxlqAihidXxB
YIUHn27M0lJGeJcVpXtVDre6Jlq1tYlHKwpKXoic5pqlzFufx8m+n9F5EklrMZxbeos4uQZgEmbE
1Qe3oSXI2mqbDvOh+PYD0Z+6tP/CK4A9e8qoFOnf0E/zY+JoBc0fNihLVpgrqkPLQoQB6ST0noYR
uDHKLVmsbyDlT4muGrvBrvZCeMNeMRvnxNomOE6ZIo07hWLYtCWKEhmBUn5hzVVIMMEVpBMIjnnQ
Ng6OPuUfqGgC+jmxJMR2P8JsMWrznHT2tJgFLeMQgJNNybwwagU+UUNjwukP9qntTA7SSaQaWoyq
HKDaa7q2hI/lL4FZJ2vPcLlSPlmiMk5jmqhrSahbT5rHUtWIa0zjWmyh+SRXs20ukW8pWzOx8I8X
+NAru4lIkVFy2kJYWQ1V4shPJNA+nYuqUXXBHkMEDhLhQEdRR1qzWOT3ZYiEIxXuiKFXN7a5o8Yn
AR3ETgjxnrq4zEXhdmoTKEwddwTDWS/B1DydYkl3Zl/+0UCgrkuyzTHvasTMBEMAPR60WwFpDoqk
3PeaQe8mCd2jFinmmw+7b/Bjf1M6rA66Uome6fY+FRpu2KKkA18FUfxiwLYtISQy8YvOSU9CYtdF
2pGiKs7Mexl134wCjXUifKI/I/XTdvNgL9pEYvLP8MfEorp7zlQBxaTcRG6VnfNhOOd0lY6p0NN1
VxOLVVh+vh0N3EBOJmlFqRSR2Ae2fiHl0WyjbjP48mw29q3K/EeV/m7FKFY80NL1gBAdN8GNdKBi
m8DSwzdojosC4FeZ62B7hLH1VOtcOOSRVpSsoFJOMiaG21QREOuTKJtZwzNaCXq5pUKI61B2RMng
5WciB/NkRFGko08ZIhiKrerjFUrjQ0me8kZ1yNjEr0Hma6az7MFxJDpVOZEytO6L8qYpRfhba733
nlALKOfpk47gyFON35VZQvkwjJ7pV35oMtI0evvVV4pL0/rcGOihJSuvAtWFTTZtJTycaDDBZfT0
Ke0Xz83pmXqvUB7rXYfqbAXwOLoJ1UoJ/KhfB9uq3+rRZb0GYTdvqFzTjqZ6z/RbJzbtOjo5IwDZ
r7po2KrTO1VYpf/chfLVd8d6V9GFxKRP8F+dkG3SSPiQFs3vMO0vGGDuxmj8aisVhJY/fJFXTPBH
pYiV4puPwfQI3umCb70OoP3ZW8LuHE5BQ3LMoDf06neFvPTYZ3Gz6nC4jfGUhSgWwhOCzoVYSIWT
DKtvUipKwcS0r37TADPFw+0RisgY9Ike/Q6iJDuhp6XrwrU2HlLwNjXa0mqXRW4N2ByvSYOuroSM
sKh1zMwiHBA8dgibPRAjyVgodO9MsrABl61id5fosXV3OU5YVjZkotFEGA3Dwc6k3sAt9LvMIqsw
hWqpxiEyaRVGSaRE8VEqFpr3aV+UNq+aCtvfbjVlINSnyw+6IsjfKUa6twsAWDLbuWShHpq8I0eX
UIv80DPvGFFIofddtPPt+SfmZ88/MN+db/08y5ie9fO75r3z5l87+4YwvP/+qp9fML+c+ea/njY/
4187f572rxf285J+dvthH9bHnz0/t/95Vf/60+38p7XQHf77f/7z2lCi/G/nv/4GKvtJ9PuvVzz/
3p8d85P/9cM/f37+cz9/6OfmP+/Z/ASJlGXVQDfG9isvo4bQ3/En+bFGQWrda7c6msbAN0X39+qg
IQwA398F2DooY/3sNSKqd4Pk9FIo9a88d54wp4M1KrLjgDogKlyPKVCzVKzwb+gqOXguIpW7yHo2
Rm2p+SAt9CFKGMKFNtFQMNo1J9wrLSkymLRCO7ZpxGK0DwzvklSVe6qqYVkF4bBzwuavpqBerDCm
EDhrOWS6Vi9+IzFkEDmKJYYCdBVHak96ZAbFXWv4vrlQI4KRBCVUBaxhGcj1iY35RtvqbvnZ+AMd
PVWEqBWzqr1IBSKSujCtAvW0hyODYCP3MphAF8vuAsQpvIK5oP85JsEurXYGljPeCTM627G/gF5l
X9QSKnCfQRhOyAS6BOp0fZpuzY/GoNSY9hPlMghlWSVGj+PKLTYdIcFLH1TbOsd9vIw6VPJZppA/
4ha4d5VWyp2RZn/GgHgOklBWfQePNcho44ylngG/FnctssyLOsT0q2s+LFdtw+28z6lsVIIB6Wtm
qSJGN7sGs2DsnEX9AEpt/bw+jMPASae7JM1LuoAkj8936VMvLLWOz6DY7YvZuMwyyb0AQI8Xvmrx
vRewIa2WjHgZTsLelnFmQRpK3ynw2Yjou+ilERyFzA4ek6uLZIi2szFtIylCrqlV6V6lD9jiU7ww
bcVog9bWml4Jnj1j48O05SrZMmjsCSWQOOqDjsSu1mj8jSdV/M7THE1U+kueX6XlGru5ggtrR6XX
R0FWwObZuG0TnjIOkT7rigXTpJ5/gUlcN5B3Ob9P86YzjZGhaV+v57sxTPMl+RzhhlErE3hrQMms
4OEo+CJxraemFbjlWN0GLMwtLoSbAEU5RdYpng4XohI3owTXV/octdMb2IrqSVdGn0MV1ElOf+dK
K+fDlMEhaBLyeK2gwaVEcvIwYPStRUeFC0domxpaeVUT0UBxFJ9UcoyGfM9bKPTQGcnwAdl2uson
urqOuWLBPAF4d+ft+6WvluVNHeB5CpsyELolTbxIOeYYHVGJwLOZS3FaZiUzQkpjKChIK3P9RaEO
9K3qZb4z9kvFH8XPnWhcqX2Yvqihqr8Q8JKxvPnvjyFcwXr4PD/S0TMg4Pd5/gUZUALX1n8eSdpb
1HvDsz7/guop66zu5xG/exW6Vv88p7Q+leA3sXbOY/4dov9NeFv6zHWh3LCMo55m5OJWfbsZ+zzB
w5UsIJX5txb33xKuy7D1pyALrQSGCN74N81PZYXG2DoOhAaecvrHbVlGSDFfVfqY1wqPF0ORqD07
yXDITGeRl2F0iLluLex+HF50/OzZ9HoKPRtesD9sGqw9j5/HogQnCAjF+bEKBpAXht1tfuw/jJ3J
cuNKtmV/JS3GhXyOHih7NwckwV4dpZBCmsAUCgl963B0X18LVGa+SqtJ3QFNvAg1JED48XP2Xrvw
KJdi3UCEwfeFKHLDutRuv4/J8c0g2+z2emwW6isvMehfj+kD0FvYKd75ehCvI9VuVZTfT4uGMDSj
7qfT91EDXZtM0/B4fWqF0OIz5TXfT3Nn6pH/VtbhejQXgBLZY0B6X/6kaFaUlwQ87//5vSBuM0D6
++ufEVFvbzy9nXffR9O4CjKgCLvr0T7CXmSP2FivRxHPpVshw3x7PaqNxbitK5Lpv49qFRMjH+TL
9ahJZtsurotwcz1qyhiLXgRi+fq0dI1hPxYoYq9PkTYkhynx3DUMvfHnlKLAbTLGa9ejjp2WRzPT
CO1YXtEkCufYOFjxvo96SkEfkQDol6N21idnjb3G93m1dfY1PTyS76NJk3c3TmZH30c9WaW3UeO8
X791zGrn1qzl8zBYt343zM91i49jkak+WlOKeTX9KFMcB3Feaqt08OROs9uJQbO2aZo6eok/0zKF
e6Fme+eEqTpfH+KxU2eQI39SrUSwVWa30gWGriMyi0pkV0Vqv7BiWiB2ehje1gtORvVked6XVlPD
QqpOnmrV+YHSYnHGr4HvZmFVl0N7YiebPdBU09aTJBZKL2mo6T3KYyMb3yz/tdY0+4u5/ZNbO8av
bO69taXs4R53KXI+BRYaN/ybO1zyqM72rmYcqFvFdmIlIp+ic+6E7afEUs/b0NU/I8G5jxe2jWP+
DAmuxNUyh2+dmd9BF8U1aVXjXYSIWmdxyjQyO0a7fSPB7TGaS/TvjvvQKU4FXE4PNTEig6GT/DQU
P0dd2fArWt0igmMg70YPf3pePdz4ixZ/jPtmT8ffDGy2Xb1Xe9jmPp1y+T2NbxwBt9rvjgtihSLk
NEq9u7dVyTqaedrdHALcRaBH1Z3bfKKi2j/mrguQCFbtnTGaIRMqoZ6UX5BGzGXHOD26eNE1i3U6
Qm0TT2MoRsQSzc+cecUqnOcKCy1hbAW7Urcm1wEWxxm7Q0JQLDdthlTpTTQmBLEuT1sceEAD8EQ8
hb1Z7OmzvSRyjPd66eY3Bd5oPx+941hX2JuTyT8zw7RpFTSVjapc/6gtiGlziDUiDLGzFzDgYSho
mrEZSvNMEue7r6cseEhcNxg+/TOkCs4s3620GkmgF51ExpxcXdEF/34wzB67dmTGm6lo/FXnp2g5
2izQHQ8BgDdfZjhveyOiZPufh8hNTWDqNlTG5UViCvplETlPAKExw8Sk5zLqBrD9BnLXWapwPnTF
cAAlLm9KjURPO/RiOsn4pkkPFGfhxAOUpg7ys0d/Ip4StjDLt14fCDWE24eEH+H8/F437p1XhujX
/WZY51j1zxnt3XOxPCgHHEIbj3t6cD03gAgMJDYbnB3mGFhuSad1Efp2RH6R6v39ZXbI/eyYpYz9
Cz1/6dJx7TZDdiKcKb8ZF7RG3DP3FuCCestzdkke3tWMi05jJ3b1FHp7PgjiJC07OXYMBouqi0G7
3DZ2bJ4IruPh+tW/H7xxWKak0ddVFZYtm6lOK0fYO9jb8nCGN89U06EZT/zOdZCYjFFBlz4KOiyY
pyHW4pNaHrKuI8Szo4GcOpgsMvB/2z6ECVqTtw0NoKFZ2sXeOhvkwbPrds2UsQDlF+1qxVZ3zMKf
md6OR6kQ6mXC2Mp03hGtYx0x5MNPXL6yTWs6qAqZH6LuWZQ36B+4a+AFAwbJ7HhEmLCa7B7qa8q4
ztVwluCOOBagxkGdmE14HNxmb4yjS4HW3fYkt564ct6b2H6PtHgJw04D3aCNPtPuknYKwqMw2ruI
ZgDaUVq/caLvWlWZD8no/4bgNgWks1oIRuFFcB6rcNL2aeLR7iF5nKlXGsgUNoKqmGqPBsEi69EF
A5jiHQEDSPyi8CAjFmY37iqryh5yYzDhsZNp1ixP6b5jZVAU77YFowxP23Z0wW00zLM3Vq5x/9po
0n5q9OzFshjE9w3YTMujH9OAe5SVdpN19Fv9ztm4Aj6KJL/2VEXZJsIGfMT8cH13FXEXdCpgtsHG
oqmZNsG0JFWBHHmZbWQkSxfDUtbr0OAAs4gSB8m8IsotCrALam1FRYRDfUO+hDhkj8KvP1z8xw9O
Xim0xQRmoJm2zmRos/d3ASKZkKCb/GmBYiRW5CNBwj/lyRpSvoZvIvIgBqo1Ys7h1bLRcIYQmFYV
3TQ2RL6+8RrqA38W95Hm4xkgXAbHOPIfNUwMHR2CvkhJtX47FAuISjeWF8+nkL4lNzrr1hEiwSnF
zkyvdUR1GuGBNtj3vhb1aW4pAdLEiN7g1P7uzKS69SE3g/i2bizZUyqT3/AWJcz73KKc7412IgIa
pfiKyfsKuEdzCvGVs6zMPXFxf0YUR/fZmKkthBS16X2sd6Pyb8Y4e5kIcHqSZLot3dLiiFAn6r3m
4IweUmFSBrArkovXRBbjwX4iIQ/w52Ma27C8ZoKw1Oxs5Rh2JyWzXSJM9xEUTk77XIPBpVGvzVJv
QP15GTvZZnGoQFeqnek0Ggvs2VXLlaXBvD7PBaGRZebeiEiYD0x2xIMMrl/n7BAcdGW3lukxuNBp
7li58eBYUXqHG5JxE7k2yxfNrN7ZwosHpEbiARfbIuL0SRfVCKJzqHr7Ja02XVXlLI+kzXZHTCUM
dko4G8ZCJMhxoRyt5auIRGpC2+/zjtC8VZ/hwom6cDjaKOz1DEAX9Bymk161oGSQqRhRvE2N8XkZ
mwdjrn9lrLRHVKI5XF5gIp03EMPi1kRoixD0GwT49qgxU6WBDYFFhHKgmOu6/TjqgeuU5jZFchAM
yrtrkfcFhUUcWwxzfk2THN+jzK0HYnOcVYzQe8uwHa9tJo7Av1nZWrIKShh7naqQE/FxoXDNzn7K
xktyW+roQZllgZScRDrdQJQDxz1HrpBAIAbUZ6v4gREFu3ZDLZWAT2AbY1jaw4I5N5dViATAsCFX
ch3emDpc+V4lH5j/4q2j/dZDzz14Yn6onGze9ruZbsSxG4DpWHx+kMYS0h2aWGCt3y0mrANF70ZJ
E6/RwoEZ5/JBw+5JRAoa+EH5JIRP7+M49FuXVEsi5cIDelCfYcG/Hvw+m/ZdTmO0tD9wlXfbhajY
uafrA2Mvdz87HmjAQjtdH/o59PicSAf9rZ/fFwDCmBeHqNsKYe1tEKbfnpNeESzfL235MmXoZ88U
NBo476I1xfn7y75cvCwo9wM+MRFBdoMG+oTD5K9lhzp0jzh8m3PhaTkTj+QebHgOUCucCI8ucDzh
wVsVEcty24KRAUDtBtdvuELeMm5yK2JXW4ppVZE9xYPm+AnhuqUbH+NlD+i7zrqHDgIYnKNpe8Z/
3Z64ieFsi2cIgoML1MrLbW5kMSjxlAgVXFRgi9Sviffm9P1AZ/L7qwYjJbkddb2elv8ncUgcC2JP
dKz6p+sDpI3s+6vr08rNv0rU7luxvL9u7TOb7Zec0aoEobss5iIU6em6tl8f4tCTG9vwId0sP4nG
+7E3jUPvjGZQ0aw5hcSELo1mkmUUaGQz98pjL7sK17WEe8Dr33gx0CXYR+aG8PM/rrIbMG1ouxiz
GGts5tauCf2HEokKmTQUuhHxm2st76ngin89TJoJakoW//f/C61jnibpMQJLba5TgqCO3P8NtpTy
ZUBfHmCJknvgDbtsgNmXGA0WvY3mOOZvP73t2Ku+h/lnatrNDbjD+5776o2q6hqAKuCSRObeybPA
bdVN+dV0vU9Lpb8YWcHH2hpPm0JNxNK01QotPukCrik2eB1Tn7NRmfbjnBZHo6I2Kf3yd9bEX7Av
i20vy49a91RgdQNLlsVU1PHTXT9Ov4kW0U68nhqanSCcLkrvC2u8pBXWjpaam6HyhXv2k+YbaEJJ
GSr6paBgOp9mz+yrLpLy6ywYM21roIuLxNQcyJLGmCqWpkYXf0G1x2qJcHeFb3XXoiP17fCXSpsN
sXpnmK2/u3phYYv8DpvKIlDxVkOv/0J2eZa9f7I8hOJe3TLAbO4nojBzu3jLK3BSIc5AgzT24YW3
lQFtiUZzxHaSSkymG0J+yrvGTi3GEcEt6maEVj51l/IOJsyfddwumGtTPhUxlkUANH5if2Kz79So
XyZk2qt07lc1BBqwZusmgaGiQeLch1aRBwiqEnQ9w3w3i0ZDts2AOxnURrjURH2rq5WRoELXhujQ
F216rmMnMFH2r+x2xJOMiWTjCZIdSIS3n73B3SSNfLfj/MsRGSCi2U7XjF/vM0Zj2GFTTC8Yp/eu
VZ1bVm+y2diFCih16w4O661jlWLNHtbYt+wywnbK/4Rxpq/6PAofumzw9uBEzJ1MtQ8HQdzOy8t8
5YP7xSeqvblRCRuwGuZt67YP8I8Ip2sV9BUHzpfVpeVjWCTDPd0ARqOXyp/Np+tDgx7XMw85/U0O
Qu1mmQsLk2Jr5prEbmjuRkJX4GIyvbMKyA9MyqpV6kd0rslZWtfMdiCaWpwV0iHGyl8CIbk1scZQ
1TfPkRs9sWf1rvLuVTPMK+JSwTejKQxEw9LW+iw9uXVfgxhbT+6ESsGngTyr6Pjjb//1j//+r4/x
f0ef1X2Vg3ks5T/+m+cfyP/bZDGj/+fTf+w+q9v34lNev+vf/+r7h/z7Kd/0zx+6ee/e/+NJQJZP
Nz2oz3a6fEqVd9efz69f/uX/78G/fV5/Cvibz79+fNB/ASB4+YySqvzxz0OHP3/90E3v+vq+X97y
8/95cHkBf/04v1fy//nnn++y4zuF+3fHdwU/wbZ8T1juj78Nn99HxN+Fbwrbdg1bsGg4P/7GnrCL
//phGH+3BagZD0q5h1DA5rdLkPYc0s2/+zoXsu+5Ft/o2taPf73s/3jX/+cs/K1UxX1FcoH86wdC
In4UAKrl9CwvzOXGBHFQuLZu6I7h6pbg+Mf7JSkj/r3+v7zSqMwIINdBOOGn9K17XO+HREmIoMt4
046gjethtxaeS7c8xJEO14HkV+4rMxYaSfKXswghQiTrwrqpO4JW6ikCw981UMJK1MNq6aJpM6Yy
lJZEhNk1017tjj/rGd67GWDuP4G0K9ZDmo+BX++dtGOn5qfTYxb3bwcigJnjTIg8s9GmQkm0tSby
FItLgTBTyxeaF7bwYTBroGoevvD0T6GrTdnAJRgJhqDwxbNr0zGRptwkKRxBF4aGV04sl9whdeYx
i5sqWQPY7ba0nheah2xXOoJIQZUsirYKnNhlea0auelEj6KD/MHOXIT9xDn5Y3OZndrYZ506TIjK
IdP16Ym8SVV3aECy/KVW5K6QqCAnBuA9nhcyRqGRmMPR6Jbw7nYM4sF5xcYKgrkz7kTifhJ58ZBk
qKrsKX2o0WJA7XD3pke7yVSL+xxCEYLt4WnquBv4PhyBqIW7Dui2pn4wV27KpCXzwHjr5QW1wnQw
Em4Ns9M+pGlPUB/Le9QysxB5xsJH9lWINl+KLlBh/8abw0YW5SiotL7DTEcBqz32klGAFzE/sEJu
uM5cB5YH19mJUTbH4d5rxukmm3dFXusni7/Xwqozp+EJTSMo0WHfDUSkmqazMSds3NSZO1Sje5mp
kTBG/tQQNT/1+XRJ3Ae7JXm6Vam2M0iKdPvUXVfVkt7B8kqN4fQHTXuQg5rWFeG/uKbLnVKIRhxd
W3LcEU15vb6mGfvQnQfuqJvKsayVsGAwND1LMasChqh0IokhzKtPF0FkbOefhY55Rs3rMkFrhM6C
UEcBWWIk8XQ3tNx0q/wY6tO+zLxz6PKyouRj1s2fjtuf055KybBdHQ9sP6E9hS7fuX8EyAs+QapD
fK4zmG95v++BB2fnOAEXijPhhG1JrSfHsIPJQlEAajzZdgbDLVlfLDhs+4pk2zUxZ58yTm8dMCkA
M8TO2vdkL7PVEE320ZkmBCGNRh3bmUfcbCirtIe8R1sSjvEOVsl51Mn7ivXPGWN9W3aX2Mba2uty
T4sKjz9mz3WSgDtg8LzDL4F4WrpHDfMZPReP1PXKIO8sOhqlTwIkWDPwxdOVMhkQzPQzk87F7UPY
tiBco7mZAY/n74VDbEGbUwSR3E7ezQRZbNCKIIrKC1Bpuc5z5LAtyIr1NLE1LvH532YukEbq0wfg
mVBlFbgxIljQGLczG1wuXaObDqI0WeVSbNM2V/6ss9XSUcLobnObsWnbq8TdFxqdms6HYYx2EpXc
axsjEyDZHL9jTE4SgvSBqdvCmMhYlBmTsocsl6qTTwdbardYOuL9lLIhto+WS6gjZlPiGBFqFzHN
L5fICjyTgR8zRbbaxThbE2QDRiCX5anri56Rbf4grOpBxlq7zfRky2XwGuqS4DNjyV2y+RPdvPid
uk14p6Vht/wdt/HouzRmsmrdzt5PYwK9NTneprdBmBMNT25Nyq/Npcp2s7EwfcI9hf6vtrK3riF/
UwcwjC7cPYb/AwbBp3JMg8x2FBynnm7mNPkrcVF4enEQcXPGgffJMOsu0aKnrrDJk0l0BrS+WCcG
8ndosKEWMLKsNzbRM8jju3Yto/pP4UUg1z0699HnVMKUtpPuiT4i/ln3ps4duawPbsNwmhQsOnco
OGBeb108lKu6Bb/ZuNVHU6AI7xOQrYJ0ymLi1tRYDSQP69DA1bjVtXRv8WlNpFutx5rsuMnH4Igm
lXjMtok2bjtsZCV+R3rjnu1xucqjI3GFhH9MavFrIz2IcDUIkjlDzT7Gbax2tEYeXc2/VdYISqAH
tYJpdQ9IICWEBGyE1cw3gy/u/fFUWM1XlUsrULb1CN/1I04RSee+9XNozWo7mDDdmeFDGIX3FpuX
zra2tiOel9CINfNuckQujusG3QBvNEPXkyufnaUjFN0K7aMTYjG203R0BvvBsAD5hn3zlS7S/3Bs
/LWKSS1IfFrjjIrfizEKfM1/InWrI4NMHhqvPcU1T3wj+fIgL2lDGQBm4GTUBEhOI6Amt7gfSjrw
QO7JTLvJsNBzH0ruqlkg58TO4sX2L601tIPOlJ8YtSJhmua27hZTwoftJi/OzDXTih4W2rKfjUig
CjvMSXN3rmYwI+SVTe18M6HxCbykcdZVlDK86qrXjj44exWG3pFVv9i1sfXbdq/LEdKd+5Irloic
SpKRaMf+1PmMCzwAUzUCjsIqJTsyJntxoo/K2+F1n/rkBciLwAaIVeV5fxRcHxy+iJk0rBJjkm8G
zXTXfs5C3mbaR8aylGAJXK7Nt56YkbByvrgERkBSXySS0I9FFbLI8LZZ23/1xVtiwvSp2z5dLzyW
9ezjxDTIC7dQqoaWv8/ruVmNpRfdOuxKBVCMDRJSsgUi54vW7kxYICu7Uc9M2epDMfk7xNTPdeG8
DNObjHJ4B1kEH8++I1S9CYpFJ20iAusYAWyhk1kBQWBsyArt2XMrbVXWLulSon3ETg4XGEMhqQon
3DV4VBIpWHHzW1eI0yxoIur1tGs8BebIHVCIEauWmD5vP5JUn45v4U3OVsfeqBUlEYPzW5xxpyFX
9y6KvmUNyLQq3VpZqX7vaez0kySCUuE5pFNyZbqlpTCfE4WqzEdmGSwvoUIt44q71NJIN2mydZoy
aCkkxZywAL2VZVavclgDnebSkdFdG6Ql43I9/jAXEFht5z8rJmy8B1yeeYWQaME6giDwAy/v/uh0
cp28/2w8+ZOj/Wo0QhrQZsF+PaHLzBKn5vxsKTgnQO8c8Hf2dmUW47jzLPMdkcq9N0I/lgMkIelk
wBvZYc4anTE/g4yoE4OackbIMKQYzXTtmf7gq59q0caqEyZdesNa6FRACuSKVna38WfjrTCNl6HG
B+lCZ2OcFI8gWUFGLmGAmqaemtq/dIa/b4QPAglvyKqk0Rr68yHxFA5dcRk0LWXsJPcSY4CasnNq
G3ep26JhLoEK5xax4UvA0FSSGG35F/hZJCt6SC+yP8IcAD82SCB9F/R5IdNjF9LCIS0K56rVn/Uh
uqsKOmOuPxwz8uA4K3q2s2b1tUD+JWBFVL00zgzQu7rT31jadE+nguRoqb8oBvx69GoWiPnKXImN
XuevUNuCEjMjqBOg1AOjI7QmLv2IiVbU1lwCDWYTPo+gM2e1II2y2tj04oMhNVvomXx6gmEQ6OhR
H2gTGVd5qr+rmk8mZeYKagIWDwYOpA8A+BdeFtTt1G7EhAowE+2aC8/gnV/IrAxQaZfsweVS8uZM
DlKGq4l8CQebVbODwZUb5L4XyFxSL/3Vd2iKU6VA6Ud0CDvqOAvecVyXeIpUFLSmorJx91ELXc3M
2m1EBvEW6KbsDr0FOjZH3p9kFOg4n3p2FEAK0plrafY/nDK/FTiddjB+SB+18Cij4zRW9FozkO5I
4CrfzgDDtj+trGHgFXJJ+GtGPow2G1oe2FpP3L2CsS7Hc193J8exUFolWY5lu77kZfLQjegy7bI3
9mwu7k0s+WYBomaEUbGpe33LOPar7mxjjTlXbhuBlaCuKJNV8QmzOSc3FqymtI9axAfU1iAhtfKn
g1F79AcstNqtLmW7SRf7lkFkkfQIdPYF/AKmwNB8vQ97QMLqV8nGKR0/cIAEWMKhZBTOrUsU9iuO
MdcuTgTzdmT3WXIzImPeWFa/jYgNK1V5zmvm88IaFtuFARDEZbTTPIq6iO5y9CuAwIZ0E9K6IlIM
IHLb/InwrIQ6580a8h1r/ScwvVVkNXTcZxruBWI/9gLUlGWBUbV5ncYi2iUDa2o/GNuUPVvVsmJO
OTLRqTrFpA+3ksZ7RcBRGDEdoBqpbuly3xQmvLYRVNUxzH0G/pBjlCl2ExlEUO/Fyk7Fh0v7mgo1
t9DN+b9b/YheO4GbIm+qzDhEWfpejn0UGOF8GXyK8DifhgB0zWucyFOiypcJkTiKelpwGliX3J1e
SGXZp+AZmMdiAmRvsJr0+XMmqGMzOewiFGQmLxxfag9ZAQxYejJ5yFhPp2jSbRS0+iI08uFNTFiS
xtY5WZaTBFJ2TwYRRXGt2IR0encwMHPprNsWYT3EEHmkZkQxkVdDNu7B/NTcTyMaQYn3PERdIHCN
3Hp92mAmcpZNGUNIr8vswCaGIMpF+STr7rNjYk6RwgUDC2aVmtkS4PRL1ZjuRGS+2UV0bGDBqWMr
kj06Ko1AO1uuofTu7cqSQePh0Zky996vh22vYy3DJ4oAQ+67qvjlUF6sm0kdR6D4J4n3ZzUQLblu
ildICcaamIrnNhEOkTrcwskZq4IZuofhhz9rk3n2sNwYTWKqs6l4SJdigZlzwwZ11WAT7pNhK3xO
X+8TDuOw1q71pUgyC23b6cDr3LOu1X+qITfWtM0eTHes1prVHyoa9NLf9xN6eD2Z7tG8PTdoyYwq
OeWur9YaqBeUMPa2GV8d/lurKHsBe/HH1mJjhfQEMqEOnHLS91kKHdNAK55BBydTCpZmepfBXlzn
+kSTYJD3sOfRTBbWk6YvWVXbuWrZILC0UqpcdAKIVmwX/iTmfY/KeeUHsRr2k4XOhOjvLz1yKSpo
pjD9iV+ZdR4IdmXG0aAYIY1zY3v6J5SZTU6s/LbUiidvqMFc8acd9bwpd/4Qsf3pBP3sp8QUWKtU
1W/AkaDtbZx9NMwEU/m+3h1jJIGe2y9xId4W8zHQ+UpjhRjltsi6+YgYivT3HOBhOVVfMaP6ACmd
t7FbVOhSD8laXx7Q8TIxM5glQXHFbLtvpUYIbG7WB2hH4aqp4CaxDWIDmG8SzXk1+mYXISJYsXHJ
gnz0X9pxPHtJjkDcJTwyc18sR9vUpmDBxjUv8BlTolEVClcwfg+9tZfUH3rMwHWqL05lDeQJi2bV
kOaDiwNBnGWHtx1MkVAAxhz88mGIfVKrfW/bhfDfGyQ+eNqtPRMrIvgYyozjjEFEY2LfEHfoa9FX
ckRJZR1dor7KkdVU6PqzjGvr2LSExfqZsfeM9CcZJPArDZP60h0/mHr9di2HnpeDDDGK1OL05R9T
i5o129uQAE8SsDYplB5yBv0zEe/q4FflM7BUQmlH76dXv4NBPWCuE+Tvgmvl5DqtdoeC6mOEB5NH
RgRpg9Gjv2SdczvQ60juiTojwYQECfgbHWF25mke3IuHL2WCjV/3FOmDTNamGSWnIRIgFbIUWx25
rLStVqOU+mmZhzU9LuGyAZJLDoXjkBQlXeYOonw2bXURqCU48Um7q2R/O/npCyV0tF4gEH6S9Buh
yDfTKu8nk2GDje69kQ/hHYLJA/N+lNhawpU/+K+Jx/QBhy41MXASYFCF2umNCRtpZiJRs0SvNI89
qadzqbap8cs1omFl+iyCsuhvHeXbAQqPlSad8XdTdWLNlHm4c+CfrMyKpaW3d0hBmjW9WsYwODbO
vWfgTFmibmyNMLwlwCGE3DyrhH4+mZT1ZnLL+GvK50c7mqk8+uQ+9ponU6P6wSDWLpKRaquVB6y9
6mwAUWLn12571bTQj5aBSOVtJmG8NPNR7+yXSWlZoLkIs7MFhcCG7DJHUbOGcsQ4M3V2DDmbW1c6
gcH0l+7gkldNig7i5oG9J4ElwICRYTgFmHGTzL9KobwwelwYsKi4JdYB/omvfOgJnS9T6jWT3JvG
OY+QR07TyMYiDlBRxiurGh7m1O4ZbtDZMjzBxmhAaNVlsdxmuaw3Y7jux3KLfXZet9Vc3iz4PF/M
ycqqUb4kE6l7E0HArCar0tJfUiKZUUfY4PyUaVNbNfkNavzbDgWgoCcA7BVMf13ugYiViEbh6rQQ
QIcoeiv7BeY0ECntcYtZZemumbgqRqA+WP6J2cwQOlOGI7R1C/trNsY60IbmaJcOdtIaO1PuH3yN
dbPDArMBM35SbIxWNBaXBi2/KmvFZvKWVjingSF+yvB3AXmkjsf2hIrOLFJGyTkpoCno0nkO8QMm
FxtlIco6Z53Pfkizoju1EGGMOV0CpGlbi9k6DlFFKHY0cGqyR2r1Z3jAn35DQtw8Ud7Oeb2ry6gh
wY+PCj+Z+104PtbJ/DH4+WuskDJ4IzUe8qIjtAaPXW6+55WFq75HXTAbyFgB4zLOBawcMsEkT847
AO9e65k0jkXKFk3g7WLB49M+zSzg+kDSeqvHx6TO32a7W6WK8I72rW60c6ENr7PkzgtTn2la1eBL
ij6Vau0Nix7ECEo6H/cAGr11ThagPWmE6IYkphUllrFMgei2eOdMVnpMr3QpnVdHTn0w4l5md2Nf
zI58bRywL6F6GIzQ2YQmf5Nbgk5td40Q+1QDmNUDnNxpo3ihyDaDurcOYzHX+LNdAizr6NKGGpsw
w2IL9c5t5qMnH2nrMgVEcMpNtK5PpWIU7sNf2RZGFiQmt/hBRs8OaWhLcodOkZy9Nu0Q5HVpBKTh
QA1p58MSGDyTPhlruFJityQkzFJ4qztOmIkyzRn2ejeX7JjIuzT7iE5DlMHVGX/FzQC1k2tyIb6h
hUOj2UUErmrIqfpclbvBn9ngZbSxS4vMeifE44GeowlBU48TkCfYfjsiOZlCRKyGYq5xGMMLz85W
Qk3QTmjhtFHd6M2ih9zEg0dPus2tQ2KwOaso4hxjpB9p1L8WMhPRMYGTqlejrV9kiLe18u+lmUo8
kJdUw1BWJNwPTW4yPmBIeIblDk0/noTeexKoyojP5WwYCLKT2NgkRBCq1qC3i/zorFT2jGP9Nh8M
6uYGEVjijOGmrIn2Gzt8cK70t7lBnVUxwRg9byQ/kXsnu/x2G2Pa1ZIqCUo5vHqReZO1YPY1Bzxz
eNfDs2R+XO7tNH8uTO+u6cNi0VZs4XRFuP3Xpaxp39JZxMw2Pxr+vEfe3q75DG8LfBvslH63GA9M
rridzqZmNXE7XCbTvcnV6bkhJCGNxdnrmJlLQ+w8r5hOhT29M0SjaHAIxlZQW1vObR0blwGOMwVz
fDJUrm0MIvscH+dABpsO6gCBWYwk/F6/Y0SKfqcQIRZtl9ug8ejE+il38obEUQ3TU6peDBwSq8lq
XAav/b0c1UlydR75NYFmYhHt73PdZBnU+EMgC7mrbp6tVQcNcxVp1XLDCVIJfyjC74xouCbExG2R
vGg7EyFD2Gf3TZlFGFyzW24DIijymH63qZ6rXJCFmGR3bYW1c7D7NiiLw2zSkbH10SIKVMN3PCiU
JiXsIZG0J9dhF2c72rtq3OlgzTqNMR9PddWsGc6/9zaD+V6b6DITu01f5z03uRRpcp3sWT4a3LWJ
ON3mFsYmW/cP6WCsJdF8LHDJaTLrDmXkyF4QO+0Kg/VuLvLnsbTT3WBNn6VenHLmBJu88ykyCN+j
ptDWtUMNX79UNbjPDrk6fmKi5omPAuhuBe6cP6cSofRcfJiAT2d7mI6NadymxBkWv0QKqrFEx7Qq
0PgHWdSmWzQx3nZIo2OLvwuaIQHHms+gzEkfHINBvtsYbzB9i72Cq+E291XJ+YvM6bPQGhsqA+2X
LLsnu4ESRAKCmHQqKStCLGKn2qtQdbStp+U0VgUK1kJwxWDdchcMd0nQEhx5eCAOHdAw3elxmtNt
0Q8olLkB0mUSE0IpR95pNapG16ofMG9bqMPkz9HEVdqWhM6ioeLmqX3gmv5IkMZefdp0TmBvsm2e
V5O5VqZbHAyneDYJx5Gmvmvm6K5Pwp7Yk6nZCQy5K/LWx0CYjL8iHcgVoBKLEjaC3D1q2XY86TpY
EzYYDR8pgls9s+IzHu8F7wdVRDJvc9NHG6M+mpnUx0ZJMLcmExIgWrkmg9AvJpJ2igvFOh0rwk7a
6dWrevrKJV4+QVKlMv4PR+e1HCmyRdEvIgISEvNaUL5KtmRfCLlOvPdfP4t5uRFzZ7qlkiDzmL3X
toIU3r+Tf4kFUFs+K5+UR7mJanJ146R5Jc9DN2EmKvdkDTm7mPXeIy5pK5Hx0us8zgUYMGaG7PBs
d4ue213rrU84Rdi2NyWL+H2XxP+oxo64LPdVYtLqVZxpJZG1mzmeSKigBg9X99rg/I5FeEx0ee3t
5VbKPSEUhk8eON5GFfS9PR475xlp0caaoT/YIF3TdEFkOFcbzc4X7NzQXDH38DrH9tPqmc2THA1z
lyNDbt6MIQG2T7idj7LsOHv8wPM+8jao64nY5adNKMTJSDK5AzwbpLVlByAL+cton4HZ38K8JDNx
ZiBcpcwf56Ack+7G8bbmfW7hh/gxIcHbAr9A66UFtIw6BoeS/ma20jcmSUZ+WDC8N5m66Cz7Spg+
iI6iRzHVSFXKx6WbmMSGuN9c3Q6YPP5GvGo7fBLULyNVEMePEeUL9cTMr6z6MFxSs1Q8mOwS6psL
sl+NuQ6FN7A7whMEzrdSaNALDdaNfcUEzaIS3lBGOswC530USq7muXuJiBKQ4Kap6eNSog9wMVC2
F0Kx1NYSfbSbWLihAugOBh8GfULylpDdsSG6x0Va8NmULg+WPpIlEg7g7ryTo5b5lK7jzYTIKq23
ApRveJgJI9BuPYWtHm+zCMv1VNKml/wkCjCVRd2y7Wpydpa6DOzTNLI9CxtA+w5YbhYmzJWTBuOg
y3CIFUxXdevxNT4IzJgoA6w0vzodEx0TxRDsGpTMkTJ8T2KIRANbcqnJNqxxnKB2bNZRhuUSriDZ
jtljR3R2ZN48e3rnCLW2esMCNap0HhVWpwkcgX2swIpxKCMDzSdOUsbecOwQFoSQa7jYssi9ItbM
N21bftRlmZyqmB2PaVZnlbEmAXDtEAyzqbXhSwmhbzu7/lbOcB1U/oM6ncxmY92rGJsqj15Lhb3D
0cZfiT2FeCYGCChFkIXwhAzL2jixHjSXS6FzxplDQUDugpRj5qhtkp+GMKFAKdke119SHaqTdCo0
SQN5pgxOwkOS5pG/WPVdH0V8Dkd8kA+pkL9RkRMK3q+sIuLdR8jWmMAS6JhDVce8ShjjzftIz2Lf
qCvmigST+mIUcmcwFnZd9hleo39odvhgu8vdohk/ReP8mEq77zIiV6KauagTm1+LaRQ7Xp0lzl9h
0omgmRDW2iNZMVxF28XpHjUBcaecI3kstfBxnsI3mIlF0I/Ne6vl9zT4z+hKvQCB4M7Gy+l3VfNj
jlTfQGjeS4tXN0qZ1tu4hRTZMiLlySZoiB/BgvjR5JUOpKRVkJP5NAH/9JeWBHoEmQki7uaRIfz9
gPJdEVvJC60eUqLRSAKRm3QjJzqTOvaKQL2yF/+NBuxkXjTz4TK6JaRtxS6CmbhhXfS0WAwRcWkF
fdq2uKc4/gAn3UydHaJMUxKVignFc90clKIEDU2mAhMB4qJoE7bCOXQ10VvbULoPWTqK9Xh6Niec
v1Z3m6zhz4aI7oP8JQYorx88V3ufQTW0dRE/yyhhzYiIB/Mki2BVBG5i7hp3/hdhxI48FIP9IElo
jugCHTTZGVm3Bki8JkpVoMevU8bzn9Ys1WxjOvTrNZ1ayzvuJJYlhc+7VLyGEcnlY1PF50GmxrFJ
qHMaYPLoZZgpz7P9TXotbSqkVV+1DO+ZIa594sqimae9YYXvdj1psGj6mz5Y95J0INmiTw/1ytmJ
NcTCDeuFLLio2bBafcUF8+o1IwIlg3apPS0MMHXWU0iqqFdWtSeG3WyhJjSip6wcHqd1wZFETKAm
4QVZESFkdnXiS+FczANdHBqZtAWGPc6pBGAynXrkVbgreh5uBqGyrXkt1JuMNEZhtKPCXqX7DzZP
wMpqCwyCpzkMZy1IqHOzjDRGkbWXsLWcnWeG97jJ6FXLK9dMuKqHJsafL7ki3jRP9HqfeOsQOlXv
Ip6OZcf/rcpG7mArshU4O+zkgwLoIg7s/NJbNUvx9X/M0bzThfpepxwZ33wcG0SFz0tgZNPnkJeC
z0TOIqZPCO2HMDfelpqqyNa4jfr5fdQ9dA4VCExEB4fWQu5YV2BiVNojP9XlyWlQ6XSKfNjQjoGg
MLltHHFv6aRchoHrkgTTO8gJJsH0MyadI+8BV1oGCVe2dipF8sszuBxm2EuuhniIwm3aOd10GvDY
uqVR7gimmTYmObiGN/yKrnwREwpWaOrxtU3CNaln6o9utvgg1S5lM92NI+OxkhCZuCCiXjPYbi26
LTaEyUHXGkOMbfXZZcc2Rbr5xJsb5MjO/HxIt52zjMeq1Z9iWz3EsB+ZX4TDSVXdwbS5rNNaP7W5
IjKYHoTOlqGoqZa9riq88THMAGtlklb20S71O+DPNZg4444OlmTkBUC46S5sqtKz7rYkqyn9s3Cr
uySr/2ShqEfDgdMGTRa7qINDfiS33OJ3CcNrN1UWSzyC2tnr4h/Jl33UDo7f0d5sKv0py0AZxlW6
ww7WHOKl+PFyS79mPIPjqqquJxcsU/QrZ3RYmAQ/hPWWYKLeyQ45EagImIPZV+SOjb8A3QZD4hxi
rbxp+iyYH0wdCcedxyVn3eqiObtrUHA2QWdNsxxBhbzPjMq62Bi49xQ/AkSSv7BDZGrb/poilacM
WaWfEMrAMiK+jjHYmYEfmkMcJW0gppIhLDnDFDEfejnD8ZwZHimveJC1KbcgUDBKoSXpm9gP7boJ
0qo82+owZvyfsY23KRz2DfAWRieAe7q4igML0Kef19ImN0DeDbCuDwgTUsDXeHTTmNUadSHOh0Al
vbdVNpYvufSvGvkrShcH0hLUwS3lFJDrlbMgJ0DMTypYc9q1aaM2CL2SCAHDQTkjiM0E2IVoe1E/
rSDLjIRXXzb4xsjOCrfEm+2WSIf2tTyF0gRtNnp/kcqhZtIfDz3z9rTi/JClZFsNc7iQXrzhznwe
p+YNl/lzaRqWj54h2wiLfImkDk2fnc0ZYfO0q6V3w0Uz70XVnNL1IXFQFcyO+zW57JfnDHim5S0v
8dD229ZiN1sRjpdMyUeCn7IrGA+RxMff00y4ULYmIQi8TdUU6IT3BXEFd5dPyEkKIBVBNsE8vf2K
nIZwkHCnjTMZwJyqOPZpBFyr2keiOMSSk6NK7U8DnrSK9HZndurNGY0DqrFvmtCvRSsJZyNVit2u
QErDxDkjQ1C3DER46C04aPs7k5GFD+4NgcjKTzDzR8YR7RbNqsZ6kAXsjKkZVVS+yfthfixmVLnk
z3gDHd+y5qX2DlqnxHnJRxzk2uqzoCx/ybweW65ufrUph25YZt0xxxvnJ4xLMrov18ZMhOSStm9q
Xb+tu52SgAmmVrCsxOw0Ty2XBAhNuoLkvsXczI2lNRcPyRSKesWXQujh4p2o9OK9afkjrS6orZem
gqpRMc5j6IO+YTtzCu29qfuoRdNvyIgwfDMZ0QFBhWKqkkebqIoZNpn9Vz0yxqZEdbQ7qUIgOqIn
VHXsyruuy4PUHB5njCYQV+a8ebFbHcYUFM6ZwNwuVB1fsm93XIEX0/BMv2g6FzWSc2tLcRau+9PO
9sMEA9bCjn6EyeEyVXD5sPrXpFOTiKr4RbpHOrcd/TBminF6hufE2JoNT5w5jS65tuuzFRLxXpu0
YWh5LTYqGDIiJhPEk4SXWNi3IiLYia9dRtUpDSfrPLkViSct8q8ufhi8daqtSGqvGPoxPtYO9VpH
R1TnOIejg7n8pAaiMmJf4gOChAF5McZuU6IYRNI3MtNEbVYt/OdAZDpqwRiIZsb3NDjEX3STfo4N
NrUiLr7rBkpBzPInzGK6mZr3OSEV3VH3iSAIk4Ek43otB39UN2gc3PQbJrPwF+fkVPdRSm3K9Rs5
HoeSgWxAdnzRKqy/yFBGtGGGAiBrsUoe0G034n5K3HtDzph9ydQJOeECUzDs1mrjqKbqHZ4Yzgtu
V5IBsj3JuSiYNddHkgTN2NhY2tSwrKSwJ19j24bTTxHCJJYDMoG4RmBT0dLX1FrNTOhRVIdPQk8K
H/nS6q9D2ocofDbkPoJVJwmA8QnHPCnhfkVm+9561E32tE9dFUy4SmLI7hw3Y8BhQGU7RO8VJmx8
ldBpHcmti0AaN7fS/bGnOmhHsHNN1mFDD+lhBvu02O0XR9GJau97aBEcknX/y+qNy3hRZ+D42dbM
UY0ygWZWmS+3LKTQbFoGdXaHgoM4pvjYZt0j0mm+EiECSOMJnhz7HsVsrgIjRybVGqvV2H2v+1s3
QiSvMmI+WYf82ZU8ZrJZUwNFINDUIn6HuGXOgj/o0h5aZIHLFuGcWhhEmVcRedYua9ncmwgccDH2
qHyLE1Uc008j/6o4gtpZbdEbQy9A+GppqTqSqcoMsP3rCRqKSqx9pv600HxBEyme2X+eXQPqstEM
DJTKOgw8sz/EPeJlmI4L9cOTl/S4goMVfcIggtUMiXGLP85kqdaWtW2MrgfSJ/aLhS6CsBTyXdfK
4qm00gOunJjuuBpalmVU5VBivZ4IepvHIaJJXOytN2bf1Vg+o5F5ZJuRFZyWlUieBblX/oOXi2k7
yTpFA0AQpTw6yqh2MTCAUVujUYHHRWh7Jmuk+EgjZy+LhaWdKw5lP1JwW0ynmjdshC9dNhM4zcDM
byeYOhT3nuzgKlrzu1cqze9pMvyUErJLk+5oa1gtu+meSNfqEFnaT1G2UTCq/LK4zoXnM9wwhSY3
Ee9pPK8DBVd/iAywoNHSbzVR5/ukvpht7ZGdMIDfVsx9BjQ52UBHrNpoBJUQV/u4eJR4ajYINkiL
WEYmb1P8liYkNGMWLIYQq+mMntCPO4eNRNef/l/MWAk+KET+R+JK5MbFNbvlhbNQbPh9bzKuz5Nf
tyQ+p7jTjDI+4dIuG/bqFBRr62zfeifKDwadDV0mUlaHtB9XlCMsw0iiLz+1XA73acgu0KgJCJwr
vBUing+qgL5t60nrT105wO2P3yAM90iykOeRXZ1uvFL7pnFAlNgC9qnn/NOO84DTHR435i94KtYe
GURK61Jxdic1ZdhXlbGQT1hXYgorEBdh1C+2rc24Bz/cQVpmd4hS+yeZjGdLR6FtorLifv1hmgkk
8ykhO0Wy4zeppWj+jHMEMerUyuIvszoyhk1yc8N+LqkbVqU5piyfj8AJVPYXdLXlARH6walCbBce
2/x2WNxNWCfUvMRCSzM9Tg4PIyHuSeCGKO7q1IHI8FKxjWGl8itsQrF1y06vbvatNOOjs8k6cm0U
JBKActCL+pnrekuEzovDIvCowv4dW8nDxCwmTw1coXmqH2rB2rhM4d41qKqc1bwFy55qdzM3nYZK
kh8G3jGzsyEhjAjlvDZ0yFCPWMxlX3PuBjiW24PrFkyjdZrZKkLQgSrjrkVnsX6Of4YJ1qopsl1i
DGIzkeW7cSyQi1Ks4F4oEnZjXONxDhi86RxbNInLAAeNXEd/KmEwYpqDZsqei2r6Y6nAXReEoA+Z
tW9T/VNUAt27HLydBzlhozGaCoaDZkBJkat31x7GAIPR0SAfpI8LHD6qLgFTf5hWCMdHvyLrNrnd
x0/XDen4vQw/I36PbFnORZxA1Jy/ybY+pgtjGmz+hLnzRCSDJY7o55A6alwiSYg0yMIEsLQPXjha
u6nXf5sqG8+VqT1VGvLMooByH61XUBk4Xmru5FIzyEof2fhzAoauuoCRRS8DqF+y9skr9VkvwiKa
u7zoA65fututRH64RhOwQvaGP4dHfsm0aofa+ocgFuQauV8jSNhZC14oYWbbbh53M2jjfKzdoGqj
m11UB37HFF4egMyUmssgbX1nK57NsWi37IaU0z5HWf8QMtfwgWWrjU4enE83+ZXOQoA7kkUwNaTG
EvQxnTNNywMlswufivtWR1E0C6DteT0CTB6535fDwK/MSSIgGQPc+cpZA/GIGVFEJmkRxh19BDU1
VsWdU/1qdfLdQd7AiH8/s8zCPtlh0F4OWZ7i2cy5cwbj2k+JucWIx/ObmQd3SJ9DJ2fknb4R5ub5
RJj+ahSHrowfVBTvbT7zht/0HBiz0jiBgJGOCTNw2HLWtuZVc9mWega7zq7jGy8TC99UzO8cJx2M
sMp4TBz+pVBddV96n6KrH3U282TCYtNxqrsQSMpGJ6h8wyin4l1i9lL0aASMFhW/Disw82a6UsE2
ufss+tQk84LtXZj+y6nAMHt7wDqkjx4T/GrxwgpLpRNaBc8yN69amMFxzlJt43cS4dP67Q8uJPCl
g7eAzl+7QlxCzDfyMYsGcorSrKee7NNx1rQdekndL929KzlcIH1+DuYt10eY/kgLFIQOE7WC6baI
3lcauTu179HM993OFrnbmdzWZvw5QquEXjNtZDZQKBrGse7yO5JEqCY9tHLopTQTXdAc1jUDVhu5
+lPKqeknrX0ZlIYEy2crh7XccjJmZXhd+hxlfL5msncDiz56qKWdT1offhIgqG1yY/gDmYXijT/a
gTcN2k68Tnr5ZBt0mQRaBpGki9NvDAo7thEOZq4F8WAS24Ixq3bDeYv4Al1xMdbPBdoupWPBs4jj
NTNsuAZbdARQR+DOw4r7SJEx3zcLXEhaW1w4DrMR5oXXwo7OOWwjNjkksHkGRotx2LAk/TPm7mLp
+Mm6/t4Ck8PCQTn/eHyxzybNB10TT9Wq20jpIkkQuQ0W4SZpaz5GGiGmA+BgdlclZYPDYUItcKp0
w946mVyLASbJfdMS7htFv0nGD1kfmxvgp3/hKioRMxtm0k7fBzuprqIdsQx2dLg1rMcZ/yfViX3p
gdl1wN4D4y926mZvpNm/yo7uisUwsB/21zBv1R6lnBUlJpEi+oFsMGBpGk2Lu6tyfkvOWCOALhhG
DiOyGp6AVAy/RFQ+6lobBgSw7wYGIuPIdezMyXnotSXoSnmGf0Rsxjj6ZmqYQdfnz1VblpTRbLvt
gT2BHFFwGtkxi5dbj3DY6FEQ8eY9gsVh54Pbw4x07FjNHt7xHR7rYVc1ct6UcNYOUzw+w4QW+0Sw
NB5dJQDAaf5SjA9mrOAQLUxakLEfjDJ5Xfh6GxxFI9SnbLeANN7UsvQOTYUogPAtYje10S+8PN22
TBRVzXjbavV7D2hipyc0XyR8FEP36Mj2At+cCozZG3tiFAWsVCrXO0SU0rsKLxF+aH1Xa17jcwzn
NDuIY2TRvmPReqpEkyFk5tq12uNcQd9h6zZsuXRfBnXvRF7EuodqP457wlL43owxf1e8fmiOrTdE
as4+kcll6it2grBACEqDSEG7ovrOOMakLOJ4eBUTEo7OZcwvtLe+jikfZjEdJu/RwlFeJiWZMnW2
L+wedhEinE3TScSyTJm5bZAmMAoj6H61+8/sMgq05exmT14nz0vFzDuq+ERT3zGRiPITKXfsQWCJ
6FO6tXokim4tNrHLXHXqNHcXGx0otOGzXOQTmkB28NZOn0gkl9Mj4O/+yttINF20hVD44BTua+vU
djAwTKcq8m627K5RZmPCRe+3mUPD2I3m/MCxo114PFdtP9qamrJSlhDEshXEVHADo04MSveroR/f
uJciJKmOxi3BABzUUocCS0d8ia3eZllEfk2X0+/qdfWgPVqURiwEAOrUOCI5f9U2Ljh8Jj26FrX7
WqTigSCKeOtOIXzgeN2H99MFuA1z++rMEIDp0qAew5RJgTlRt+eOtVCotY9GPxYHPHmEoxCqtCGg
9Nwl3l/h5tgT3PO8WHEQwgFgksClMQkEnF3PpYGFeTG5PTKbrTWiGR62/o4k3LHjrOJAnPbxoepo
dhJyqPbESt5oRfHtwDfOSIeryuiB6q0ODBt/oGcC/8IqMLctnmXO2CENn4Hz36I+h8RvoecZJ5iV
PPVLUzw6YwbAmB5dC7A0oVvNGO7z4NMIB1baZEEVKwNyzXSKZgjrcdctWyD4EBWyDr1BVv6rWui2
HuBcnA8o7+TyM3DoINVTyN7N9KxIs9u0Zfab49TTe+5xom4orcngUQqK8VKiP5gKDYS89wu9mV2u
ImiiSeYN67iLwkeYGfxwPbV3MlM+QJBhspK8uKKY9ktaSobs5tVEgR040+htTYfaAwvUTri08R1/
S5FdCUPhQqi1P6CyRK3PvKJjxI5boA/cZxIQq+0SIlVaxS0z1/ABx7gjt0Vey0l7LAa8iZVhfXNR
w6/IHqIWMv9bK3BgIV2b9iZZbrJVWxXq4kw+zIZK0zrkNocEc2bq1HzcZ2R8YDMsP7PJPEqb989x
magKq77WkwCqjpcMYerMzOC+qg1GEtLIfG9qUE6GTP5so3tuNfARRgLFJVvBZEwhK4pSA5QKUbea
DL+5ejABoAtGksn4xBAxpbzBNchU0y/mrglQCEvW+ykexRA2H0Jp5Yg9WPrbwpIyHPgTY2hExKYZ
48Pc6Vugcy36VgdxV2PctvgdElDIXNmAF7OI8NU0uxCLxD4wXItl3hcW/PnFifPMd3Pzyymr84qn
QqRu+Dw9LqPJodgt88bILUaNbCBAtYKSTQ5uQqej8hkObWr5E+NIqbPTyGR1yuxIPbouGetzrh0j
PI2+sURqmzTRnYsLNiAdkN/mCONQz9xAS1PYjMaFYJrdMJZEgINuzBrx0UFv1BsLXcqCJ2Zgvzin
0R9u76MhJw0josEBmGsD2oTwO5wYpMSp/cyJONCQoxMI+Zs3tW09oX12TrFd+4OCNz6N2Xsr66eh
IZsDngKPsI3glrU20AXT5wtuhTM/ufR5yIEp1wxSNkr01qTPfaTDQoC1tvypwjisip+7HJPqHekH
PapVljtd/ESBgZhFY+LctPIrpMqYZ2wtYrnLOwwCJGKKjaF3r3nC421m1UPvhPFpUNPDqrGeIisw
pszcOZ+x16PnLvo7t8wJ3KwdVjBYWzOJMVfHi7lI/lMJblUSatvVeKmHHLtqBHlzCV/xSIPTr0g9
cAh0U/HeFesa2vxr1klUi8SXpfz8mgrNZ2YOssco75lFMksYsl2FHY79Bgv9EWqOgeaFJQfwEJyb
zmLescWGgcgRGA7FETMZtTzsaiNKOZJPxE/D/+3KY9c1z+in/pGjAOR1/sDFgy6k7/80bBWbNC8J
1VQlwzPjsTHDryxNMIHF6nUVu4p2+vKw14zp/J5IuFKx1d0nJXfHMH510B42qLZYkFQYL2oE+9QX
2Dt1LIYVqPj41qHv3HSQlgPHSBLkBQD9Uju5dhkEotxZNN+KcP+F5skUDUSw2nsQQnhnLekR7grw
UykaLWRI69YUTGcRgivjR+amCHdVfk4X9lJWjc6s4BCOGvZCXSy3C0sRn1ghPDmmCUlGMDFVCEQF
p1Ka9utonXJmBjHOxE9f3TUxpddCsQPq6FOgSZog7ugTcONEI1oz+mZpCpfQK1CAmLclWfI1eISk
T0yZrFnw6evutCGcmUSVtruK0bYPjA5NI/nJSuRFaSXuUptJcEM0JLbYAPUWGb0tEzMBjNEjKIUm
Z+SGdVsCsAudMfGM90iX8bOFUIupfMu+orOJYGBFrVLR7rrGwbETtkHkAqtgw7GjXVvxn8CEM/Jv
V8j2NBj5PSKFq/Io0Jm4YfCCZUrr+UOuhLGhkf7lSM11HquQHywTavhWDeawikgXnZCVOMY97To6
87Mh/J0jAx0oJMSoee+85alaxMNUetv/6VFOF+r+YpuwkdpyU9fprzNOP2Fuaz5mru8KNjBnKGPI
KTuXsnQCreI9qqLlIl06BU5ZVs6MVEwUEDJb8p3MXvtEw/mdUv036d0YVkeVrYEUnp5fAC5QRs5Z
IBH+iELjfjKML0tYFOgNEx996g/tpH05aMOsUv9RqO/wwI4sGuAH0vDckb5IhhEHo2yX5wyOBYtB
SaBPI1BmjOzEHPbZXDH2S1O507YJ+38sdMJgSFqwJiI5Y8XfUkKgMunTa+0Wz+B84MOm4c0ZGM01
A7saii9iT8yMHB4j0+g6nTjQvdw79o26G+vYPaHQB1LhkkyMe65seX7LghwFYu024BfEVdVVzcaX
o2Cq0eZVZozxDBrb1ov5x8kt5NFEkwNHQt0t0a1JIPA53Iahpe3MWkc7EL/aGDF8aCVQJVg8S7Nw
d4KZHH/jP4DrFft9fbzk6jvJ5SkpLEWvWftMD5GdzxFjm1fibG926b1UxqLDiWuZqHPpD93az7lY
bLqkvF+iR4a2ug/HDvzhTUXLgwaE4iKxVqAhTn5qvUwZoxYeZxgrXbeavrnsgU9RCo4DotDKilBu
iek0Ya7CYYzEDGXEq1fWc2C7NvrM5gfgAxEAOvN13GicjmrHuL8ColTehgyZCJp07tvIfuolxpJR
F94OhLaj5BpvWjtw9/hbx5hhKJSMkzkzPtZtfjAlqGo7GkTQ1vxTGj1Y0tsljCqA8VONUwW9jvOE
799jWod4DNe191HXjjqTriLDnPcf4zbUGsZ68UIwgmN2AZsKNActxXwHJGFAkYcPzsRQt1USixt6
zLESJ+Da0wEharVnfW7P2h6lIENCb37Wx/JVYmHSXfWKu4bdhD7kAahcagY3+qi1wrhQhUUOpSsq
7cukcYhp5cuEWM93mKyfRpZce8C7HBUZ4n7YQypN7x0tNjkPWFYbk2btEYEMm5GSwS9td5MgAtjH
nDBjmjwYY3FuJLv/cTSgDrbF28xO90o9kW3x05UvhXvwYpzZNFp4+0MNeDa0KuS3m5pWAYfitZ+R
8GRimbfok4KhioZ9IYanqOk+jYqP4xXqwWyYDQMTy7fO+IxDnG9gaR+Z8PA+ASRSQ8o+yktwnRnn
pByZhWr2x2SxE0bgBkcRYQu0/GgrFMNrnYTvhSgmfrjMPDWM7MsS2ZgrowCJVkQaMUMat0z3dQfm
e270qxxtltI8hZrZcitngV5VX2aTbRep38w1Fsmduwg2yPCXxd3XLFH2m1Ha4OKoDxl7mWAhS53r
JOr0DwIqIISE1tkRQ7iHu/taodTysApuRtNLSHYO7wASsNIujL0Vqp2ocTLBWz1XljfutP4bDSw7
XxygVDk8I1GmYZrsExbKXGNcLqy9hzpIC5tM25xSLsupLpmz7aOh2bvqR29Le9sh5PPNfEsCC2Bq
VFX49lNSbUguDiocyPiB8TbXiNP6eYQ2mFWDX+fRpeRvw1TRnNC4W3xbXrqThbzv2Fh29SvV6zZK
tbNdaZSDZq+A8loHSsgRhx4z0LRGOVZWJxrxYZ9P5qMT8lhF5I/5RR9/QD0JeQdigNqyPLpKegdT
WPxaMcJOKMW0Wq2GpDAnJBNneQp9FyYHthVsX695Gnkn9LlQABJC7fXi2amseO337xYb3S2BQm/J
eHU50U6Wy4p4Ssq70oSTR1/LScxWVhez409tX0B0dM8Lqw4UnoQrlz0+vcwagR9HJ2Mi7i5TDvJZ
j7wjiep9GTHxtPXs+pEbxEwGJdNUVWG7J7oWEg6pFk1jIGYaI5QysDb6NoZ9ESssd5IGWCtYUMYF
0ue6PS6NeiNRgeirnF0PRTPA1ZAJj7fulhmcIk/3XuBc71SX3FpWzlhZIbd6TXnN5xiQShiOdC/L
FVT9cGKuzkwtAQmBb8sefoeUoXSmFYeRDmFu+vTYsWc3KJwYPS4/7DGYFtKJyuorHErOUYPxM0/P
PadvfHDGoPIuBOae9IEgBYASZ8Ac37YwdsmYNlsXDFDX19ZdbtaXaS6PWm+cxNA/rvcQNMvFZ1Px
EjV40kTUVQfYqSdPqKONAnk3YV71x2mA5CjTvaDZ3dcwqANFDPEhHJLrgK8GopEu0Eul1DctHR+R
Q/xcdeOqqeTHqX9CCpoHXds1UwwNnBHHZtDr7qIyQQbkZKFfTZ6tMPrj7eI9mdqvyfDixzQ2D5Ux
txwOnPPOeIDo+D4hdOJL/9IF1+dpwJ4fd2zzOre8zhL3c8WVFzBDSLCTTZ+Yd/PVsZ6w7jtUlcXW
svwSdpnDHJ2YjA/Gc6Gj8dC17KsM9efUs//KMsUOMWdyk3UEq0b0gigBEA6h6RrQBuyLVSVVkU+Q
YKQH6WbvdBdFROe03zaERlGl70tCaA4KYW3SVkpuFnT4hI95DlyjmO+FY4eI01D8IobETDTqVz3q
ASwpebbFUwJog3+BybZ2kSXq6e8waq9Y3xRLCiZZEuTMwvARCUS4iu+P+OdTcybzYi6xURcDWCGq
HXbpsY2+DmaEG/Ql+262QHJLtDDjmOJDwzW+iwf5ilJN9vEhWspzZ1ITuwI2lqsxNcQ+u51j+bbO
PBF/63camLABVQ6XxZVRQnxER3WcMlqEnlKSJ5JcU2JJV2dd8faFxPFimPg0yIcuYAc4/1y97Hfr
nGpsJ7pOD49H3zChiHU3u0BxayFqu8cBQb9fFLONYYjfShk+WeBEwAJ14QfiveoYGw9F6+Xwkmnm
VP1n/79PcwBLo//EHekqFQeuMKF4e4dQro71QsJzIabYFereYjBsI8mL14WHag12c5F3P7tRgzcy
/R0nGycbrva4mD9FEv1pYrxIY4+7g25jZYHlzWPa4tqdbfu39PpXI/ob8xiqejza29rKnyKDe380
opcxw1GDsZhB9oDuROCBdSoAPjWBO9tyRam0/A5R5W36kKa2cjWYliK+YemALmNBrp/o3NyCVkLL
uGgGrwJzz3Aymfr6hYV4MFbYQLQoebCL7nXWY/TJiv0V687HiQcP5XD60WcTHB/H24QSg5lRN4xV
8PgM3Vs1pTHpNdQ/s/WFwf2KwIpf5vwP1NDDHA0/uqlujjKPXvcfd2e2Gzl2bulX6RegQW7ONw10
DIx5Uig03RBKKcV52pz59Odj2egqG2gDPlcHfWMYVZUpRQRjD/9a61sM4LNS/zFdhVQk+mROhKKN
5QXeqNfb0ZfQ2s/eHx7kqB5U394UBaMZp3HPBmeJbyfYxBGkGNm/6zLYtBXdBGNTYmSnPY03jzFj
tI4saz1BAPUDasdSjS+Az9nGmqEYxAtqU+xTtFKdkVXAEck2LO4sLUgMEouwP8J7D0TRcKHOV5H9
M6KWTqfJFJtECTkNuimjBPXDVvXfuUi/jBR/NOWGh8p27JUV+d+mo0BLBg9VYWRS9X3duNayR5zq
beQUTPysWtx/o8jhcPLlRO2rYhU25gsb7o0giEMSjO8vvJaxDNdqmRDDq7XXOhf7ccyQgTFBEqAD
4zWUdEiJ8C0h4M+Os01Y5MWNl9HzcyIarVQTw5WloIZV6Rbx/iGQ5i1fOTC22ce4/T0Aer/lELxz
1qdCPTkYXX7XXC4Vtau/Ourwx2eQGBHHOULS2D/EnOrLEy0npXptgvYnsrO3mV1CPXP3ltGvPGAt
0EJC8J26r+r+PFCZbobtDUBYvQSQERlOsNFq992MbKw7BAOg4k7srka/0MLvPsE1rWAnbFsu7hN0
H3PAOkwI0K0ecdsvzJ6jkKtyBCO4QLw7tuYRsX5B3b/orMx8eK7oH6Eljla4ElydPSXGVTbg7u5c
hl05Io4F7a9lvpLyhsJi28jxNj+ntdFBaeBIDKD0RRY698KM8XSky4MMlYtrvUB76paOqytoZmw5
Mox/dMAYKE8Yyuj+NmZZdlKSnWqwSdkIo2qY7UbMVCtmo1igyaf3ibHpdA6graiPnTYco2R8jWuD
mIaBRwLi1LOV4C6OJtbIOhWQa17iEMCj7dQx10ekVRV3kw/jHcHcv45Qj0OtXI/Y7WTSnVpVA2zr
xj+aPd1KB4JwDZCmtRNPUbnyicn/JLqKQ5ICzyWeiI0WhNs8TfcmSvAqSbqBpE+DzkG1PLfScaNI
9+GE2q2D3b3o3gZV/4jFeJNafotYFku3eAqHZBvj+17goNOY+lMvq8ym6Ay/yYLk2KkbyBFH43At
hvTkO5oObdiQK8dVV2aWfEDsIm3f8NbzHRoWGoed3HGOITZnN1Pxivb5mRs3Z6UeVDmhEUoeuPDo
5lbX9RG+gryiYB/RDSNfnIgOvo51f2wMqjB17eCsmdyV+J0EOkVRbVhUZnRMmhH7qJ6njg2a4l2Y
E5ykuym9+CUJ9pR8vipte2+1waetWXtR2s90GMCW4MyqWTpQOudoVeq5aMzPSYi7WzcaMIMEJZYM
CfWm6lY3TJgHAF0ZO3H+7DnngYtfkuvu1gbLzgqu6SqMKoDRID43UlUfphzPg41UMxk/LTfozaiF
A8wiIsSh+qjTaBvnHrmE56ZTm42s4Q9Z5cGwdbnCiGkYYAzdtH/RLFOuR7zYC0ulPTetbWdp+14Z
T+QeJ4DDYYdRH4cFvFKQiwkSCcOFRah0+FUmOiYYaZPS3zQ0JOMM0jdQn/kyptm+iIyH1f8eJu1h
RO2WxE/qkQd+0Rv/3IJ7OE4KHUh6/CJGrPpGHTsby5r2INK7pRLlyUXTFWiaqE6lclQxqK0Z0Cak
z/K3WmUQpExOt8pjA/KOEDj/3erT7bjcZbA6tSlYaqnkJZT2RwoYb6NW6YMhYA1FyPxJWwfLSJMr
e730CZL0Gcw2/u4xzs5QCE6xQbOnj/05GLlezVGcQxs/24ps1hWjJ7ARGn+y+XQSSIcM2u6MNQ4T
+bE9g6yw0sjlUbC4nGKMkC55YDKW7qllY5JAA63RoEA3ozuZRhiMZtabBKseAL9CZ6I/iLzR++zP
T6z0t+CLszB0bCdkJBBt4aGqodhII7+nW0TPblU5p/EYT8QqpXFzo754G2NOX62wxtVEyMnPd51O
RSjUnqyDnVS7aKbmNwQW5ZJ340kwK1wKtX3U3RB6qqo8FT0u+yyAW+241E8w0/Rj1BMqwpHGovuo
Zfc47oYnaKMrhevzUO0JDJBn0pxwF5U59nhTA+sY0HvacMMv+pDbZ8ZIvkk07Ki61NZJyACdCUXk
qX54mhhvL5L2V90HybMtn3tCDGhaGjtfcrEsovUV4y3Sm7x7UOamHTHHpwhi9jrMBxxvDD5A7qS/
TIcwol2Gnoa4Ypdqdw8w8qwB4hTeGNA7noHrKRiGLQVceGdWfJpkrBCFjXezLGkI16mHijGnMUFY
RInLKgEU2K4T/OaWsUPVdRYre7bMB7hJVlGr/uZxwVVi8G3jc/fIBnvInCtyFVfcLMBHWndZDlhE
kzn6M4zOWW1rxKAaN5GB2ZgtRt+VIX1N2aQfhTUsI4f8bBzCNdMmnPZwKhcKxgC4118ND44oN9SK
4xAD2Dd+9ogOz0PLmojNwsM6RIuXFaRUGH4NiSl2k4IS7mYbs6VZVm+1ZwY08ZIMy7iMOstdZGmO
9yVwb2MPDY83xqIJitrrdq4O8q+Gc3bU5JVbk7Ib+RLYMrSXzHm4B0UBOVacIRS0Yp4MZHk13PYV
Vm20oFJgift/G8ru0nCH80jmMVwLo2Wl0FWRRKQ9piphpUh/RViF1h0SZt+bHkTZfSf0fUxZ6+y7
1q9R0n1mVWsugbYvUkiOWz0psaAGuIiS9ilykuaaadRGGcTkKOUCl1nsKYpzPCCgV8In1aKJh3Q5
t/EuAaVCl+8zbTwmaFcmZ6gyfIJfSF881RyskNfaTm/E3wgYteFBK617SuZu6NtqFxK2CV37DYao
6zlQDW30mXFyCdlo5RbXNQVvZA7ahPq7nAOKZekVG7X4GlRXQtkwOe3BW7HwEnqF+FQ0E8O8NLLF
2F6VqTU+ZffO5OujBg/0ikNxw6EAslzR/fIV9t+xLgniRCPeSSNfMk41GQ/RBkr9GxmRNnb28Dml
upR4SQ8NE60xLtlIYO2v9OKpCkij+ZF2rGkz8+hUQJtWoAGRLjwm3OJTaJ9e1mBzs8J6lwR1SdTI
IOPbpOu4ad5gea+SuglwkAWv+VDkDKSDR64SXxBh9VPji5wpPiU/A/yzUU90W7fE2zSfKmOao/sx
3Od6h/DLtD6236nSCGf+8bTLTM5qZQaXJgIxgPGwIX/cSIVJuM1S2DBmHqDW+MReYNeupIlpP3bp
6mbPeGOYWZxtx39gRLae+9CcuJon2jYl1gyal0x/RqCgLS1YNrJhlhug4OZzICsCpzeUWrPMSvXE
TO7HCoxTrqe7Af/QOVPcO+W2B7sAjvuHsiBNh/JvqzhJteLefjO6KTqUjoGfO5JgM8vpXN4qt1X5
5fpwZ81GVSUO3a2S5Ax8fkdddmIeTTlaWCa7AjopKsHwFCjBizm54bay9Jeogh6Na7hnuKj+Cv1w
Xai+vYtgvuWDHhzbjPwyhgm8SjPOWRzdue5Bx4pIBLB76lLNWY9aI67MxfdxDERsbCyvVG3nnuPb
WfUWRxfZToIdi7mMbXNZ4Xq4Jp0Ue67bnoKkix9RGZIG2FKsVj8p0VflKs2V4day8LUtOBViVC1F
GzorU9cBB4js9qX2s2wduuX0jEkjY+CaHEHgc3WoiN9NY/wqUD5FN2brUqT5co6QDypXwRIQ5gZi
NBlE60aXgzioUJAgggqvn/wLuWv/UBfjVSlc68B0YeZ2SCCqWXOiP3tatYGLT4yeJLMOp4cbMMAE
0SlD6WzCHJiExAIhoF2uyeEwD2uw+WPHKdaljKlmMsynYUqupu5s2AsZp6ZGu6iIDG/ixjqSbVJ2
Tq5DvbB8lKb2CyBMeAmxx/lafVDCHCSK25G93dYqGGZN/03Ic9rGNqOzrJquVscGrPn5VlfU+oAl
4BP3qk5szmp2qoK5H+907zlQbwhcJ3Rasu2u0r402XLbi1YC8Oqr+neRwwSfarMFLQU0uLKceUII
qMZKuRFn2aMgeuDqacdAE8aBNblkt4ZqqYKczlFQMcSZr1GrtF7qtAe4wfpNjtraskmFVaV+sCI9
X1FhQVOFuS2EnNECTcYhq3WvAyXfjRKUXulqqGIxVFqVGOaiK/h1KE/iD+bueuqbLcHtYkeqrjYR
eJtS/QyKRm5ijc1F8VGlafPwoIHFR1t3ARc5Fgp+ZJFms+1z35IlLbgM2MInJElJjU8iNi8TueOc
fMdVn216J0fILa1t2PDZRA3ZdTeqwXd1yZPuSCDjnb4LeoVpSVIGm8aekd98OVN6m2wz3Jr+BAup
iiRjpvwbOhNSQ9y/Mk6pPN2kWyvPCYa3zo0qw3SrcTvkcunm9xhObvgeswN5akE8NSTAVqVKgg9g
TiLbt8m0k00yxypiBYa323BYMpjmDFE+IA6R/8SgyihMA+Fl5cexZR0Bt/gDzmUA/Msgtu2dNaVz
9tqZ/UgIhZyq23SjEQpZ+A3tNkDWVmrf+hQ0CwY+ARisZgJ0FkmT62NYHYyMsboMUFjKqNo79Wzj
piF7onVNzuTHUjOJVgCtsaOzxuSMl6ZtldSZVk4p/ePU+g9rUuX927Dr+h6o3KVizP4bTHH3Qfrl
tiMdC9/dFOvSOjYB1ZqD0LDNwpCGczUlzXMxJPbBqfztNA0WlQLpKXYoKOoLqg36gmUHJBmzQR/R
p+hx28rQfEpGnNKabrkrWdX1dqRUp6qnJ6usbj2GRxJ6gAJlsM6a4iOiQGeTAld1Z4ZnpjEIkc34
DrLpF2xsfq8psjdGuK7L2maBmlIQlEHN49FSG5n1VDpR1q1r44lhNN1ObSRuGu2D4EKYCyfB3W/g
V7j2RxeVLp8Um2vrzOWyWXPUdUHrZrqtCw2eL/QbZ+BS5PTuMnOdH83RGCHE89iAmwVZPz7+Td2Q
6Oupbsfzhb9PxoR3/a+I36qsdGfnp8mjN9KPeASDnmPyYYAtX4VuXBWiLERplLtGspLkO3bpRG55
HlYTCS/kzHxVsbhOBL7wuaBeUqZ3jTT+T4zTfBufTNf5LMmFbLpiGFdpG2w4y9fLyprWam7FtzAv
bk488GUG53DEv8s4mwNdiqpJKNzY+FgbfA1hJpTU/vrxqS5jd4UgytBabwtiTRLT12jR+a6x/M43
GsYbS92yXyI9DNiDtnX+HIWQ0gRJmqYxSBdnKkwLnXlLxWV4aWoT5mSgX0b+EXBvhi5c60ig6U+Y
2BRQEq5Z9yurZVqJH/CWq0JiBGi5eDHFxS6PMhQV84QpinY+x1pOwpn7pM37eWM/4hA2F0CTc4Q5
YMiQeWY6ICX1udfkT3VYcVSo5Lpsw2+dkH7HG4IwaYE6oPViAvd98FP7iV8r2U49hhVoRJk0mF3E
cK0cAxhOqF22E66xraubPQ72GeaUsu1bGJFUNfssKufY2BX2tnjyjJa5eDBW1TrW3wMNHz6cUGzJ
FZgNzNENZ5BAW2tMARgKjeS9MC2CmqEMA60Y54pAyj1NwyC9vKZWCtvnPg0zds4ckctXz3E+0H8K
llQ3XwyfOWf+MIXO40w4V5Ar1ECStBpopJ5ToqVRDBX32BpNWAi1xYAXon9eQ3mTKh5tIXaRzR5p
T8Nrif1wSa3Be22YPKN0Tdad6i9CybwmtI4SvVIQX/Zo0eq3VckASLWJuXL34/PVVy7jnYVhdb8d
Pjn8cBPSO8Zz9BG8iuyJUWXD/y3w43LphCEPt4ITar3OKf9c+RWuij/+J0hqELah+8EomekaRrGs
s+WmoXFmEWpvsiwoRgAzN+nIPQ34fA/ayqydD2yOqrB4CQZDuomGTWKbFU5q/62sm42BW2Fp2kzI
8qb9kg2DmrCqj6pJVNfJscXEo1zTf/7EmWFNEq9c6IqVMvKZYG/B1yRYlu76ziDHISDYBw1EEb8P
th0uXK/su3Fp1ZgvB04CKkdthXJOB/YkYCY4x2Gvvfim/WGgmmFuAQFSJY8BjS5xSD72cUnaN01+
cwbE+FCF4ZY9wRsHLpdxYnyPzXSpxJw5GujVmOLojZFKRdWX4CnAX7nMfeWnNOFPsXDhlfQ1zz8w
4nHXqfMGusPgThLsptIx3zNugmWIdEpqMzyUnC6If5frLAKKNrXNe59zn8ftg1Iwc+R1FzN4EQBL
BIS+NMNpqRMfzzR8gG3qNKwixrR0VEIDLn0QpaIdNd58LfE/+zgbjr1BBWmAzBp0NhUdnex2Zfq7
U7ttq5o/My1oZXV83TDk8hfyjziPzf0jyG1k2Rf2mOLr1+QvmH2kWzq98uIJT3QPASQlbMi5luox
n++dAuCSM4jSrWwy5HzHilooa1kyCxTK4MHDx+niV82MEvoSo/LKETflEIwFIkzwdpdkSTeNSE8p
wFeU1hjVwE3enDSDpoelohuLd3Bwi4hVaZFlZFC0yP8AkhUDhm0TDu1Uv9S4nLLG4gYBwhMh0l6N
uLuMuCHhBAddaMqz02Jkb2yMvx2NhmzddyNkl8+y527+NSY3eQRRuIYug8fo2rXypPl85OmAzRjg
JWwkon9+IbGHIcivhyYgkzHTORTkGPw5WHninvGlXr8ORfo2sfu1wviEFYSGR4AIG8MWGAr9vqQN
lhG9urZj+S8chwsVuga1s1ch9XXozGXLpKECzhuE31qFbswRYJR7Vga72wQ4KBtNuSJYrvCga8vB
NnuPgfciGJgjhSEYK3P0tMzEZdcwB7AEL2j2n5dqdYPXQGRVhc4QWnOQptnEACRLVNBe6+/gJDZt
ghPMHtLO68K78EkcVzoxe+fRTYC4mixdyQH7Z16ytEzltJsmB8GXONG2xhzoTT1Ru9hVlK3VT3td
id8qWLHrrIuSVUuFGtI36zYUu4UfoVuFBMbX1F8UV2mvK4n8C8wKbh3ukRaQTlkqG5X7d+OgWtCW
s88y3G1IZ89R/qa5KHWJdk8yWe2F3m8qbsqLcYZt9n7wUqPwc2qW6iulhD8ZjYBJoYSvaCRePXyr
1JgSIbZuemXsHeZ6I+XvcD41fnBMWFxi1BUR7gX1EsLi8qxsK6q0X1dM4GRlkSmSKc02ZbXEEcHS
SsVN2GITR29m7AZs2HdEuyrwNrM45+PaHgH0drY9ev9/t8OZ2r9rhzt9fn0W/+v+f57+qSJu/jP/
qIjT9L/BlyP5awuDh1t1/29FHP/GFI6tuoamWX//N39WxFHYRlOjcF1XWPZfKuKE+Jtq67bmqsKw
TEeo+n9SEadRQ/eXgjhFaIZtOKordP75X4rh0CNj5F7Kg5V7evX31V7bhhf9bJ70fX4ezvk+P2nX
7PCXd+YfBXV/LaTT/rmO7s+fJv75pyW9DQDM5HaZH2Gpn+V1uBcf4T3YMM04y3P2Pt4xtp6cc/Hf
/Yl8Hn99fTSxh7Yq7PagXdS9v7depl21CS/JyTo6FzAxZ/VobcWrc9af//1rtM3/xzv6L1V7pkrb
DxBwbtAUtQErbpwWph9hO+pbgry9uZp5NIVSLJP4Z2bMNWZzG6RgSSKMFYvIKxiG993KIa7bx3Qy
2uauTH7UCnpfEAdPfxRuF8Ej7JUnGlSOrZ1/WMlbHKd7m0Y6xWk8wZnR1oBXTbtU8eLi19yhzbZ/
HwDSKPm+qfRT0+gsAOM7IuZGY0TRJNmeigxyLNilUfUBpqih/Qbp5Mdw3XcmxYziuq827z9bRpGJ
WNP3akzuO/VDEWzx91AhGcVwKSdumQXjSs/YqkjOV4LmuHba9AHx7BLp8NV1MuNeELijDTqT3//5
qvIaJVH5+zv6/NfSyb8WVf7v82e3y3+Kf/1v5iLK/2nFlO6/XXr4xn3mvE2//yi5/KPJcv4Df193
hPE3GnNsNmRMLqrpmH+uO/wbHPCOa5mGiYAwrwn/WHdM428O12nugLrjWLbm/FlNabh/U1WB3uuy
YJgsaNZ/su5APphXmOLPakrVcAzhaLZJuYaDauLw+/3TN1RTjAApgbyd31zwZRwSWXqxox6kdu94
gJaGoi8F8eK8p5tS1Hsm0JwVw7Wth+jMYMPkd8P0BYj0LuG2q8DmGZlo+hb0ytbwuvQ9tk4BibiI
Lh5Y1zX0GPJ4KiPwJKPbjzHS9GHj91bOxI49LdWwwDeeQUFNC1MwbrGfNp9lSA0M32RtFJ/ZG+OE
xVijRGHl642vyqrR9f11RwyiG1+wjy64kByTbgdlJidiSNQbqhB4ruxjaGYg6+g55RPj+7yNnz6y
4Jl2Vc40J+HeMXLpzUEHaG4zwIiwFVBKkdfnrF9QactdaqOQRwUgyvEohmx4UsqbScktLiyF4w+J
XF/5IHXlzkNt+ntDPMxMNheF/Vbyl4oWgOCTixSqr6LysyCgZIDBbbcNQZ7CrPcVZ06Sjz7ua2xR
izY8SWVTOXsd22WV7mr1nQFOPPPlJKb9OesNaY0qAwL1nfZj19sGvaksh9+dhI+t6E/4e3FKn0KJ
eEz7X14fW7zPaMYJt+JuYozI5BzWyoYEF+wProV8aOSV1MYi8MlrhGC+yfRXpKEFKaK5282mkIq5
fu+vIHI3dK5APOgEERTjNcq+XK7GdQdekoA7xBfAiluo5hcy4REwG1OHcI0NT3UHrAXubqLopEZw
EmTIwS+sc3wuqQV4URVrX6YnIW50O/MhDCtuI1LV+V3VHS1bvLsETkMKmR1c4ttRv/cuZ9bUIXqO
xFqnJ2Ok8rvlLJkxZfVPjnUfbZ9J47TqzO7kYpiY57y9mPEhM4N7yRAIZyjB1uSYGwxUUcx2OA4J
9z27Lu7SB+L/tcP6MukXl0IrFuylGvJWtZdBHsF2XKeA01zJFSvK1lN1KRFVYWkcs3mmIhUa1KZd
KYtvuMy27Y2Y2TGC+LcwWkUB6/5OaQirfwDnyxwSTDmzPPACKV+RnkpFp2N6gpI6qLk3Cmbh8bQu
Uww9PDRJv4wHAMKI6S3NAD5gt8JVDmo+D0wBq5N9xeW/znWXM2iwU6KtLEOs2rjGw2ndWrC/IMup
I4ZVrBH6xmpX9Wb0Oyir6NYvcaVTK4CE2A6MaIHGFeSOOXYfc+7AAoa4T4fiwLG35OHl+0rp8uBC
kI60TSo+5fSji0eV8jeO1x7iu18nXlVpm6wzD45E8/yjSpTKQTgKIdyvSUIznda5u41051CX1Zbh
xXPfoIVzK4WW10WvjoPBa6CsKEw2hS1fZ8B4hqmA436IUKkMlyj/NNz8qFbPbU1mvcf5ydNIN1dX
9x/Q/JvyK5x+2dDDBQxUk7qtyP2V6jdS8oTZSJob8Cx5pCB6eVbxmEvFJFWF1WAc+mj0EtXeM5A0
wcu2uWR2i5vaFNsUQiePKMcN5TJih4wTh4+AaVARbaLsp2MlsmenstzPqeI8E54Ouygpf9W2jm6e
ehSpr0B4rk3N3Qcd88duL8KG88MtZg7m6pfMAsA7Me5opzUNpnuD5SKQFUMP/YTlFp0eIAQz+ShW
Ke49SAFHPSH0yqibhkg5/aJHfNXabxjpCeTWPUmoJvzsdGD1DOEJKHIpR7blxkuZQY5HZ9WReqWx
3CDfZ80UJh3zYe8b2qKW4YIrd4AFEOSmZjPW7LOzYSLxDWW5oRwXPD+6kJTJDjY9kWt6BXAofRsT
LigxQqByTUWeij0yIqBHR7wx+//qojScE38eJXn2XpjRi7CFu4kD5csNuaqbQQpeQ4CV8h/YjyVE
fQmPWNLwmZvIBx0GLeU+JjCYU2gga0fHFCFiVFI65VLclCuj1hGbIhZyoDn4dNvfWs38osjoEy3N
ZNglrhOtLTe6M/6/VXNPSqY3S7/urLeCZLIrGJDnTfjO/BBSPOxDXmf0E8Squ2VpzyisR95Y5mZ1
NZBYcUIsA7eDKeZDr6TSAggZCOsCjhOJ2aGELEn/d+eRo8KqdROpIokdrtwMFHw+JCu7GcELZlwx
qwgNF6ebgflJNdPVkBb0Plvxbzw3ZPQWVRlti7FtF8ooUPHHCFm92dTmKyZZoiRYt4BOtViuDOKc
C7BSPt1B8ptrplRmw2uMDIgLJh3dbNd0/S6E10ynSvUloubWj8avELr6zTXZwWWitBvMaxHyytDu
21L9PWjsehXju9Ifz75KsW7DmN8Og40hkeagicCy/2Fxw92sSWfnRGRh07B/SpkzPnExPrsai32E
nVVAFwNLwdxCr0+pmo6bSEwaq7cDVICWaiOCDSUH95EMebWn4usj7vpfYswGNAaHDxYGV9nB1Wuy
57qHTTA/GbDAO8gY6GZIoeIxqQk1FJVDgOWtGcCuWC4KLTrblkR8tGIGMm5HVhKzN/hyGOFrlTWr
TBToxKDmNh0Os4fSYbsJoIMIV/Y7W9P3mLrwgEdp7YHOog7eDk9xZFPe3cUsgM1XlQUtUwccarw5
jH/yeN+iJIPDpzJEvpiACk44VF57E3CZ4mL7bLUMu5estkwRxhpoM4GsZYjmj1JsGLRGpGc2w7Nv
BOHFpzbmDEdfNvjvqowDkjtkn2bFiNVxim+ggOq6N/BhtDyjA7ZHabrBOg8L9JMuIIACLKpJ9P6i
ckugYpw2yJxBODr4sI7iaUlyItq5qcUMzE82sVQdDFvGGS+AFCpRL5+g1aqpVQyfmLn25sh8rYV0
tjRKdBq/DnbtwH7MfzaumL91R7qdXiw7yRbN0ZG2w5ZnNd40Q0qcuDlL/mN2VJo2Ym5Ma14dZ8Cq
2PPqYrzj3y5IX6OnnMyIMzwbXXM0Fb2hAaJn+DW7FItqp4rGw0r8zIDwE+nwLIwOB6R+TRvCg8Td
AFUvYrE16r3jU8TOUbAsCPiwGQlRcBY6mOk2lsdc32ET30D1WwqJEwMrPEfLwFkRdFi2gZfO7pps
2mnNJ8PZXjtY7aWmmVknx5SxYprIxkFRXYwUaeAj1L6s4qBrv3X34oYbyaEh5RWE9d3J7gqYcG4U
FywOvMhLFuyC/OiizijJjxWfk6Y8Z13G9wQhjaAozY+tdeVCCA9lhbtjlxZ72r69zrn7PY7zPN/S
u87wzyDvRKNyAG8XoyWTL8yz/naEHJm5h7SJPvIm+1R00nkZD2/isc6gXDWehjDoMx8ttVdJ8idN
PNiDKuZCOR1qpVrafL5UKRyS6okjNKnN14KzK7lST7E+ymrArXmutHrPYFdea5CxFl1yNH9hAdzr
MFja7r3u5FMYX2a+R+3DvQeux6/lxMDbYbfDklh0HKk65nxteG1b1bOMYVX34dGeE0/1XpueChpu
UNHWhgIoVT2A0nk2tIbsuOteR9J6NAQvEu1sju66rt5deLQq89R4plSZm0lx96ocafUZzzFp/tmC
kymM9D36CYxiU+KFV823Dilu4DiR5Z4E0IZ0e8DDQTWXRzGzUTZXZpPobpyqaemRPo4V4GbTxReI
syYgbXsnwl/hAHaTVybhznGvGIZqofJQkcR31JualAijOASQ+qT1BUpWb4f1wGeVDg03mJND5cM0
fCfYnGoKwZQJanf7u4U6N05ckoi6DexiBGNWdPElLpyAQxB8AsIZ/OusbUQcO1O49GAPjeJkO5vE
eq03EttVNdzm5gcaRdv2AXsJc7PJKvcCu3kZcOJ3pwZxggeOGoVYEHONYLjBrZyiS+Wjy3bQ0Uj3
jsYqyux1YjtMdpFghhSGGpDNMOPtLdEuDZuISzy9tJ0LtGlunQyWNdJc4VsYoZy1XeyqMQTUYYD9
4LeAOIFtaN0M2I9bKGG7jiAavd2BedWKK/1A2FqvavDkGNeup4ECoi7xsqrXjm70LhBR1Uh6M3Y1
05eqFe97jN4dcVA8VivZf1sRhMY/4htOxgWg46f6H0mYrATvZ2kTh6lqTr0JTeO5pxsU2tAVFKjl
U5eMd4v0jzHsCYjPdUVbynFQEPOdCiBTqYdVaQhm0Ke2aF8JcWx0iLvKAbnCq0jHDPi1EKDbcVrG
1jXJuaE159DZzfZ8JbZoQtUJUJ34Msa0fCUdTXf0WmRZvI2ytxH/tMaEydkV9i1qh1WFbdENPmiX
2FW9eSj9zxZFhNtmZ110SVe8UAP8lo+K3EXT0XjF7asSIel+nlqn4BN4M2X3MPAstrbuFQSStH41
jjh/RXjJsRyT1lgm+h5Ho9eqpJm5EOI3UqZNaxFlBUzUdc/Cfp5jDHrYU4NMXtraEnfcKsp8aXBr
buu7ttmPZf5cQ8dJMdmnICMm1EACtutBlvdGMZ59XyM1+muozLPgBj/gf2aqMGmohmgfxVJHmGOV
MEJssjAgCLE0xLe38GI3Q4kqSIu42q6C7omo56JTvqaaminA4VwxcHxygyUlth0kJYmMIHwIM1q5
iWPbk5QF4YgOL4GeLWHXXAdiLz7BtbC45Nl772B8DsqdwncAo94FsfYXKH14SYG9HgP7WMFSGnY6
i5cWXwJxr5xpa4ftxq6P2PJXZjjzgR/lMO4UGezInh7FTloSw8i0t23lgINp6WLnTbnDQ7jkClnc
WRY8parv+UTPHGJ+VmcQRNIXNQx2hiVvJRszFowjCNJVkLzgLSeTfcBIiwOBAton03426wYMKCbI
SJBOGpM3Nw4OaSgv6JW2ThMfeWU/gTyK+aosxM1Wj2RGNiodcqpGj2NkGx+Zw1tvXEhNnPDkHbXA
8PK5YVodx1MXgXeBVhsju1duvLbxvJjmg7jk3zE/KTOhICABnunfA/WAdstHXL8IvOpmUB1CX/ke
HYWEA7C13LlFpBwcrpBINmvFeY/VW0ARpFl8DzP5+03G+E5B17nqw/J/UlIZCb2lluaybsylpyRp
qwjnZVvcusg4aONP1ZmeIK3kc0uA6/xVxrSmY6wrZ3tSCyvfsjnIpmuBrIWLoF2LUYJmYsvRJATs
2qvN4XUkAwdIog/qSxph5JCSiUT35ozZZTI3eAk3A8nOCam2yy/CDNZqZ1MDiqvTwAG9VcGFz5mS
9L+4Oq/txrUtyX4RxoA3ryIJGtDL6wVDSknwdm/Yr+8J3equ6nrhUeZJJxpg7VgRM+YzJNn1wrzt
wRiG5iEnufoCT/iW6aWvle/swKgOq884ZJl9f6janHJszKqx6s1fiXJUAuozBr/AuSjGvT0eIpAQ
0iQFlU08VbHf4k+GSNyop3AC8cu4Sm9VUnypZQhMIj4qpvWuxd45jNhlO9EtXu5kI51Oxl1t6LsQ
Jt1NO8vh1knpnwUD28k5mEbOIk3trfKk/raM2ECDNwNjRlTksJyDpnp28+6QwmWiCkyz2l0FpYZc
D67oEucJn2K9OTjhwIp/PFbkzhLXXHnirLg3vIS2SZD3Jy+NN5JPWoo7rvK2QKOPamXSv5tsajyG
5BbLOr6F09WIoSMLLq7GpaYNmfacx2rgrHg1Znq8FOhTh6oAiNFgJVTvCTyrERZH3355cfdkYjEA
AbaWtcGo+NvFdDgDJImnLxxzvCPCNaSsB8gCRBALX0G6T8gqkRlKX0Pvq3O+Ynl2vKeCSPMMfKQo
gW10e6/A/ykIkKw15W1u4ldai5mQKu4189poxl0EgWOac7Aywi+NdaMdhjLapVTMezBN/cikPdOn
BliwzvbCo3m1xaWal4OmXJUR8mixqvT+0E6PeYbcAVOGlLK9nfge8dHv6mTgeyA9AKCAw51DQ60J
x7rHRmuQyE0KmCaVfjB8cwkN0QPlYqrn4qGz4Y2TF7j8AMKvRac/3Oaq3RKPR0h8krl7SuFWtHNG
G+QjlCc37vwoffPoIxlnfS+6wa8NsXeS7sSn4cGYviOPkc3UtjUfzpnI/cx1kDo0LL301fCikFtU
o9CnGJ7Jy58FlBbqwwxmQgIRfXaDE+7rjCql6v2j5n2NbXS1VEnTx+XP6ivFLJt8mP418S9cgQ0+
dI6VG9kGKRHGTvR+XgXl0AcjCyB9fBLJj6rC1qQ5Khyp7YTdYNFKPvbhpsCMEUE+gYJRxdh9ShqP
hLmCSOAQ84k9NAAuqxMKo4Qb3EwXWstor3D5TkouqR4HuvR2n3PiFCBGI0KCJhH0cKK6caFm9yyG
yWHK7LJUXcGmedBwYqV83Kq4uk2yvduC38KRtIAkEPXp6h+YqMWM4gRKKXyincggnM2xVXA5yqgC
qH4qLn3clsRkbVTDRxtiZhX7nl/esXTC90Z43484K3soAF2OWGq1B5FT151trH5rY4YQEUNcebGA
0M5OYCT7qIhPpY6nprsMU3gQ2dn0+MUeXWqES1HzyJaqpgRQzZ5dQ9QxTxMY3CbDf8w3LIbAG2jz
qNpdD0t0mM4167KY5Gzlfrs6vi781j2W8qlrtmYxEYthiqp/8/EVQzCBjG4NbMPvUHjTnGnOS3as
zGpKAUI+pZ2ib1rZMS6+z7yX2+lfhkvGrknp6Z+RJvhsAH9jz+40O90m9XEpVQxIGNqVlWxeFWtr
dFB6WRLUPA1jfRpmisHUZlUO/kDVS5rI05hekunTSTAtABpdRF9P43KBo4JBno9QwfSdcWo/lObs
uzhPrdOA5TMCyyGJR8H7ct6skXJuG8RqtPPyi7T3CruMIcHpMzYbIKPr7iUlL5b0vPvlsWDEaKqg
tk96PvHUcQt2L+rUcOU8uEzSeKohPLyU4hJakhpIBVLjU2191AsEln+bmpwh6PC9Y7SW2HeKkz1f
VJLcsOcijk4dWdbkZR6mvWNQVY2bNO74EIju3fBu0UwFGdR9jjIMM1sohBQ9tQ+6c0yTfaaem6qG
Uref1Wk3YrrtkBSrrtxMnrIvThMRJsOZKU5/7K1DjTyLjYu7TdAoHxp0NJOrf32QwEMqeqdADtK0
/W3In9x7EhyjuuJeD9M21z7j5nFuvwav2w70urca+D5kNbc3dur4RskjHuBk1yRBEx/UyPYTUe0z
aChaQrJAUY5TqG9YwXJKpxOCvlquPdJBqXEfJcRObnT0uPUJ7zvcX5A/0cVjFutEP9LKDvIZxCl3
AXNaTdonJY6GyRVYGRHHHgarWTd6v03G8Bkyt186NetW+VExiy5yL0UqBernPD9aXLc6N2fD86/k
Mm5Id6UsXZHqhNu2PNlZvrz4gFqzR8KxxGWafc/ajAVxzNwV2ck2xMPdD74XfxZDdbInBJwNxGtf
h2/HiRE0/TphBwS1iBY9QI9cKuZ0DZLcSqeN55YUd57q5mlkkjGmbj1G1HAl2K3iFT3RhlvTFnye
GFH7ifLRARZWu51h0yCpcM9oXmH6cnIXkC7GgKTTiSo97LJsbwqS79OzIxs/bCDSkOLDbbtDYCQm
ZXr1AUbJA71SuPve43hkTnuMQXbThDEXyYvkveSEFC6Vt1q7lvWTOX710KmFW6OZUFugEA1mO9NG
QWkSQZK/mHmmhhZ0RJ4ju09IILcQx1jeppSxEgkQ3kab3ub+daJN3dlpb2EHP+jBozXRtqgwjJ6r
ynzEPNVeBNcsXHYPs9k/k5Pg7axea4goWiORe+fDYL7a0iFYi1m3c+/R/DkAqZSVG1Qt8V0UzEzB
q6TJDTLu1Ks84zB86uJpjuuNNifUhUzt+6jOL3mMOmZzT7dgYZRi1yAGRZ6HsP0+Vx2OUC5y3Gpr
Xdm55DGq8WvmuGimL9Nw8fT1pJF61ItDo1WbMMc71rwaKVsoO38fEOZgpq5Uoz+60YSNTjzmlhYw
pR/cBhpGTZ2hLoe1np9dJ2WT7/gl7Y3SOioy8GAM9cz8tGJzc3mlapjFDahZrHSojTz7GPa7aDM6
JTq38mQtrljlMKWgikdvzalyDfOeKCgjEdR4Cp0eyhGrkj5sy/KaZk/k8TbCQ6qDmhsBPMsS6FUg
+B9a9ykuYSyq5jZWi0BD9ta8bCftN5PIoksqeXDc06BlR8um35ATcIV8yeFPbUM/pmipdJ9sL9yk
7nvevHbwuqZ2/NfRceidSxpxDIx0wg6MSt8gsK57kCkymAsHmZpaIoDwSb3J5LMXyDq+dDHe4+aq
q7BP7KBvBpgdrLfDx0q/JBqk29x4DueFPdbHfCoZ6BCD+9/MEReRldt4jrdp37+G/O2WoFipLXyH
PZjayf0E9bcn11I330Kkm9YVQcvZZ27TQNpg3JKjU6aA81knL5f/S8r9pIFFhcYPLvQo+3BvWfQh
4/XVTbRsQvEI3YibgBMP8+T3kNl0l6QIan6kvXMj3PX/uBLY4o6NQ523SX8ZvafEfCRByQ1X67+5
EysYa5IXpyXFTlFy85rmWMivMAZWRO9ofWmACd/ptorivfR88ayZe8LlerjLlC3EUUHgo8H26qJ/
2J8UTPzLCpKKCpNdbPoClqMmySP3FmciO1lPHVp4WRC9hihMIatmHuykgUlMb09HIeSSpmB2YnOH
pOvcBvcqETgK+3EusDsNxZbSbfCOOzmnp3LxEdTTPcFA0Ij005t0QHmVvyBczEJfOxrRQ0VHfzzP
RCuWxQcMOn8cyk3KJr7p633GsMHe8KCycKCyeKWTky7AjLdkqnhjwEXUzeiQmCx1/0ji4xbE2Noe
BWi5fG+E78r8a0MVyJf6MQ7OAg7D0hE2C2iVzZIX5zKA8SYk1UJsOkaTG2AgF2OHqHcdXeWTVgqS
KHcTYgPo7MFdZ6y4wTedG1tHzX11BcpBLsaH2bcN/e50RPumaWs5X7q261DrZakBBPpRpzem+U2R
Oq8GXb+R9qECXxfdJ7akE9cCk2VyDfw6y84yvZQcBHSuUQ5vvDmsgKZBXyTbQ9yLBOrwUWefdmKu
47zbajXXek+uo1xunS+pxxyCoX1G7z3m/xJrZlbQ6tHcsGxWGi1I2AM2xETZbFHxMPHZ1YPkwwmr
S1IxsKirNJfnqviqrPcFeEjbLcEqbpZFePVwuCbDl6UcvM5ax/oLLrCTrMKt5L2t6D+Dd45n7ZXp
G3uJWAkl+XY6AC19s0tZ0iopkubI9pucojBpWKQ6SOLn5IbOPnWVxjY0zueo+C3J9rRU6SGHZcZ0
SfHGT9wlTbL4MNDoOxCcze8V+a4Qwtws9ktTnwZup82VzQKpmM1/bi3OhES2dhg/VdYEPMzbe4az
U7uj2z9PKVCvCC2F2W7wXu3i1yp5Dg5u4vqk9rEZ+JSvryzursArpZmz0CQNY+DuYNbGrbIxY+UJ
JwZXAC6RvCwc5waw2XZ3qjoOtQ7xjNym2YyGgL+69nQX52AuunHvmANhc2zXSvwoCGbnw7WXyj9d
epvG6Q4zbXGqLbeyzg8zTRt4Hlc9i1ZZtJvI3ZjS8ZUyf+rb9IcMHsIFtoIJFuP8kxMbad5TZ+Rc
3V9IdVAm9KPDPCME8OCyMpLmSEN4yyj1YrlsucnyL6ldTBdl05zI4b5O+k1xTBDYFdlYEdRZzkqG
7+K1I0HAgYGV/Lu0ee6yaefoXsf7q0f0IlUUc6r/ZYzaFTp9h57hp5ij712HlBea9d7yvrVZrrwu
2bZS4EQ6iNHYDbV4zkrUKswHafeaZ+oWT+6PA+SN7PtjVbNkUonaaOYlCdUL5SsV44YZppLRQX8o
RLOVY79Rp+KI8B5Aeb0DvNiLttpHMdWK+P8kmkBVa9u226pQTiqn2w94Mb8rRN9BzT8dVh48LXZ1
VlsmcF17pBMgwBFwbLr2dyz9HBBhONtbwqb7WFCeZA14ruOgslF7MA/G9SnuA53LGWFSmMrwxEb2
ktZg740Oun4W0IL3oLW6H1buwaObW3UWQIPXE193HjTBNrYgNl5xldJa+ejS9mxQvxRkdrsfMl6f
9D6DTPbyEiWvuTnc1iYDSX74Ck3qalhVkNp/Ybdw97IO+i8MVuAK0DgYybs7fpENPsityihhADxU
LMi8iNTYSd/kPBxSblqaMj85FtDEDLeOon6yEFgXIRzdVtvDieWALMA33gboOF1SX6XWHh0HX5YK
pxkqhJG9u4NAxLejNc0HPX/2uAH1tquhVKF9bqKEA3debWh6ufVd5zv6eFVwboTXBi7xxMCMRamn
kNh7b92IuZear+FZA3QFHP/B7oZNEn0TKtpQm+hXGt1eHB0bMyjYK5aKedRoqBgLBQPKc8uwmaRk
ER8aLgHdTrHYMocbm+3cPIHC+O4UZc/EtJ7y0J9LzD662T6Aa/ox40X3lodSF3vBSKbEAWPJ0IqX
cvnkkeOeRLefwVphXyohmLf0b1Y4j8qMrHxLwynmoNxxaIPRXzD5rY2QthmakVnCOVetB5UxMYNu
B44mYSU/ZFbtYuzltmTVmm5rMexSCPVD+e5K7k0tYnQUKTSR0LtExR6aRcEkwKJk4M1RLsHQZjuJ
m5TxKZtGKOz0jpvsfTlcE9rpsVqEQOiTiNCvuzSbNbvFSioi5YWL5rrKrra27J1BTrZny5zJ2Xoo
xtRc6+ZZC3lzL4gZcOxJd4nCnYAtGQ5OoCfRxtIjIpr4u8SC2kY9YGNIUuLBlITKNG6etI61lX0g
AXUJyV+1Xy5vyA5n4LIqQmknCVW9ldWLMugXGlG4uSMrJMOtpk5swL/lOe4dFi7hO5RmToal3a6r
W9PSD27TA9XOe8VSeN7rx7SbVqIqERDeTfM9mRlEHY4i6toheTHOyYpMM0uGF4fhtwVQ3Wgnmhke
8q5/qmV5aK3wH75yihPHepeY/V3JjHddMCoZpb0VaDCFqm7aiei6hITXKedxYioqC9SseacmdNUx
Kz0MkUqcVV/D6oIXzCkc/aLRfafGiNw2wzlxYUPBSFcorulcKJWcIlO/lC6TeIaGEH4nYUf8v/Hz
LHoG/bVqnBn3S72+Nl4J8NBYuXKGBPWdYWAbBdWYlfEWpvue/dZkvprKT42QApN15ZVvrjZto5RN
d/M9GVuDWKcWXyT3z3CiWooK7VZ/UkZtN9WkTqzkVkfmziE8Q04hofOnCvdNREcma28dH50sTlpv
rGgNh4terFu8cWb0aFgfc7kv1N5vOv5bwNIVX7X3qKfKrrYsoCcxm/3zrN6j+q6Pn0OJKGRuUlBO
nQkmk2d20DB8GeLWze6PUyCkcGdglJVEkLLys4qJavfWY1wMQQxmivHxBJxpMxj1doJh2LNUNyiW
mHrxlajDOz1yD9qw1OtVLGBsCpUq0Gdi7XhbRTlBMOA4gFGEi1k94wzvmF1srvqAzVF6QLQm4K2G
CLqJ6/0MTvzeIq1XFtTUxOhOLRe/bgKu2owfc8hlQXxVRcQoVWYnFtSZ0Z65oFrWo6oU3UpoxEVG
iUelD99yk1pNPprFGXMo74aIRqB8Ak3SPDZVfIJ2CsWXlI5Qg8XOSJZnoD68V//16LVtfZjn/FOM
NLTVIRm9rF707pY7jW8yqVVacQQmWWwUGOeviLtXG7ZfkMVqtJ0JwQ32qL4MnvkdZepRxvF7L6Lq
1Y3GTTU7L+VCs6wVq9mp8cKYlvR/pPa0DdsJbRSc4WKkiu6W4jkRHHqXazuuMN6yrVLDvWUzCvfM
AEJeYgftDWl9dIOpkvgr+pPGi13MAu6G3eUInCPeKjd/L93cd6r0Si4YEF2bsKbnMjfXkMJKsn2r
kbXUFqNGnnM1CDPimaGxFJ/Ib7dTQoZG17uHCdYkDxCNSVm53xTmV5Wp8YFiDiCUnUbjHTQ4bsP2
jvJonBsA9WAtBY66aKslGMgZuuc2y+vXmM8vXdCcAyd1o2NF8FID6gn4zzjbqNp8kOGLcgTXjvHv
29PPEmiLFr9F+W2sxoDJZ7PYL/Ss3tvhtMlhdjTsTotlQsfDwx+IE9KkRe3icr/0op3uUDJL1yIp
gE2lk8Yq0r0IX+U4wjWu9yrzLOznUuUdg/LHJp9tvBFo0fRIGWcYFNGQP5kuphR9UF9ICfaX4mUy
udm0aXoms0m9Rcq+Sjr/epiZ9ECaw2tui3LDYgvME0Fv2lOxtdCtodecDbt9Py5XhAoYV5fvMrjJ
275PIRfGY+dDGcwwDrPsrQaWXFXWruFqw6WhXH01GoUNm4lTMKhWLhYtu0pUusG3SclGxmODJbmB
Kq/iNtBGnI/wVkftCl2zPWjN+EWTVbsbqhY9bexBO5uZ8gSMZ6qIv85J7bDHyFQOe/SfWfZFaHgX
6rh8GnG+TNE5YXVL2/Ba9v9mNDeKtdn343YuUYK4/3noayEwY5d+NXU8LYMVYiG0n8MSqrXh7LY9
W0EqvEIGIYfrgtFz+zZVUAXcySJUIRwMBuzE/jfnHNqWOPrMZyOSu4E0I/DPfr4LtC4v+mrwObi8
Wqn1qVAP0bHmySv8EeraNdcZ6d+KMxBVwQr9h3VkraaO3x0B9cLMXmU5FuoRdtthtD6KUvpVRV7e
+tfjyVYsfDnes5bisIcuajms7zzQHtz4a3T2nc4VPrW3UD2RPomwks6ffY1U5kAJ/FLHMrPnUxDM
XfOttD5Tk92TPHODbeunon51EY0Ifu8XH+tcHaqQ4grnVsVAsmlqMtwcozFDLG6XpOcgCTWqgQPM
t6OKY+LQ2nirWdqB31/TaTeoE0rjK/WPD0ZGJ16NfSV8stWWjc1bXyLtcnOkhnctaVMZqQJekOsF
zxqFz5TdBXr9yxFCYTiArzMhiMCde2jti8PtAgznvo3Z6IOWQXouxaHGhjMltDNT1JQ/ojhNnIHl
UU0CJAwrhFeF7S6b/FiG29HcDpz0Heuj1+61IwAOQxFa6jgqpAbi9AZJSMpw072nhBuGeGDp9bYQ
3krh7mgiPcffyKJESY/4Hbjgwzkugwwof1oh0lFgQBQg+yCBA+X+EjbnZYGksODAftw0n1VB8IDt
RcHKDTge9LOVRi7WYkCzAP6MPDU6PaIopwCfFOfNQ8Ltkreap2a0+DW8KhXm56rxux7GKSbbxYlJ
ZrBzX2dEaUs71yINIGo92H2CbRsFsX5Lxb4pMgrIAMCwjFgOJUHU/+jhtb7CM6BcBpa4fhrpxsHB
LKZxpRCpsIKBpIDkjF7P5K7xbsf5WmkDJ3wipEvyKX0AmrEd86ci7Q8ZR/S4fpyGjdn+mxts9Pq1
ib+b5CAwOeEzyobT5P2EPdpqBP/bLNkmgWqFKzFYtHiqvoXLdtrZmCcpzC1+PNEuO+B9zoe45WSu
WBKcx6+dc3WZETlpmbPsHzXmYDjA3+C74AjfwNkxxQO0WHWEnTCtulgcwnQTh0GSPpdQMyyOoZnu
J/UvTtCH0uXYtKtMjDU5gpGv2TA+8hEI0YqtbYXkFofbGfxUBG9r5FLSqTcFgomCm0a7UOj8INzt
hDGtfaMOJRjyfxHTbLdAR6qXkXi27bswWhaQHG+dmS17yhFIbdS1XX+OJEFa3xgXOe7goWxGERDf
KwhfALRvbfbLjfZBt3o/4mppJBXHk4W5KqDZMNppq7rYG9nTbP9QxBnlHxaGz+a7IkZbgcCW/+wC
snL4DCsbMaBp1Z3TC9D284IYyFmWjvXVre7OpIodPGlM703/bxrqaF3pmr3XJivfO26i0eFCJalT
ctjiJOSD942JxhCibxf3nCKrW8aiD5Hlx1DNd3umadSaFtZUZ4WPnnUZOCQ5WmK+KIm3rge0dh1k
Ciid6Tu2CvdFQP5fUzfx1gIpJsFQsRDoVKQatuaVi4IMbWYcSQ72qfXcyQ+9TJ0NLQvFegDYQmnq
rbHL6G7m/7wQ2oUOJYAbqiSpZOsOk2P/W9TTq51z98Qexit4q3KcRYn9KMIWLhGF3gCb3jUWq1/F
AuwvOCmYrLM4WNZobh0XfMjT2ibWh8gv1FU34Jq5RBrljt2zysfe5B9iOAmbkJuW8GHAPuHx97Cu
QLgF5EeN0D5Rv0bqSsvyXmbHzpuwe7Jgcn/ddOuo16nKniZCRHY5H1r9NwSmzJZoOw+/0tm1w1Oj
HN3821TSW8LTiyeaPoTmJRuwutoEn7pNB9YlwUoDUWrtdBANzbvASEIKFBR9g9/4VI4vXm+ePe9D
Ibej9H+LxeXmaOQDOrIJAHA4tibfTVwcMjj9+KOc4VqpgIt1DrIyUd9pFzrPkMIewIHRJxp6K8tq
CJm7tBxkAv8brCjbpltQcbVv5NataXXZsadAMaRZoknEPlYYeQoHWmhqF7EfVZYV5GNab7nzv0pl
LfJmuFidAbB75sUBxbhLM8XbMilH5JaOQCjPSc/1Dh8RNz9tYGOVwYSTjF5OY60rRYWcX9fj3gMx
gf+b84reWPgXBgLsqepccyU9hqw5a1oez3wWoGygNfqNMa1ysNQ+kboXF/r/Se/okOjB+j9Arzm6
Bki/mdX4PTTPLLDuMPodcnGCKu3FsTUXeEqrBVNK2P/SFmjl1IdWUPmgeiQHylvH9TDElAwyzVKm
DDtuxn6OPXoXN9mXp2NQYCDWtsx0e88RM68U1G7lKcYr7GaXNqIwwOJUBtZIsmEqPjQa2jhkfk2W
OiK/ZmtFWPNWZA3r7Cz/QcJZ/DjYMvnYslDhH8SzQchHe6nozuE9dOWbS5j23BHBP/HbkPt722Ke
sTsMfJD6DhACzAeCpdzuDHrAjBQ0cwzxQJQIEgnFBB7gAEqp3ZXXAhuZBQUDZGcROXobyQk5eUl+
KaAfOJ0wKUbqKGjdAjHrZDEOjDh/JIixwy/BHIHxc26wJhCUpwFKq95pBdmTDDxEJne+KO6v02gb
Rwec7jDUG9Dy3q4rC3z0hHsTlI3SwSM9R2ymufdpCXaHEXBSDRwj+Pux2agmckT2OI0Z28HlIcsV
6jX/vvz7yb+H3HKmQ6oPkrXk8uXfT0rqEGFI9Bev8TxwAMpgrf6+nLDbUPmkEWGEJ9muOLAzyVTs
NIVaqodueRgdqkX/Hv5+7r9/+Pd//9fP/f1fKYf/+dtq8tUHtz1UBm/BFahv5zD1IWYWTaTpWlHQ
NRxDXj0tIq2QMPA91KNRBUqjpv/1pVo4eLs9tZV7ME6rboYugfOwCv7zPzQuryppBbq6Dko9kI0j
YD0d/vPQ0+iUDj3eYJ2YTjvZzuHvq/r/ffWfHyZWvTdw5NGFUgRx9n8fDEODiu9GIMcVMwsoXskQ
Zq2AjRqdzMVSYyQDXVGIFy4PVsquz1ge/tfPhY2S7+lwQktPHW610gn+vuIcjwyVTWgS6Bkm5xow
e6Wh+4wIFVWC3fsQGiB3SlBlR8AoOd7HsAT5WKcwiOU17iwzcCGhA6A1Eovd62DSZ2X8fz+Ox2gO
4tf//gV/v+vvl3Yln5JQs8vNrI7KEQ33vx66uW6Dn85h0RSqafD3MHhQm/7Hjw2eA/ajHcKBSX5h
O4bqp9RbPbCskliN6zQYWnPrce7d11rCL+H0RWPSTaFs9kyJ6mZQ0vbcG85m1lJxMw2ZHFjbfujk
gnCJ4VDH2OJuB0p311YLwRlYb37qdO8wwwgJHDI6m2HEkWVqaXy0UziYvW75wlRpLzAkQisKZvD3
QMCTbH0Pn0TpasoXksLlS4ULaFd6ckNnlNMaQTSLryyLJO5ozDJ4JURYKZsaOGUEh40lXNYHDgsu
BCvmeNoITmHbKmCwQ5vWWzJ+cIWDtsMY0yjqHcKzugOaty/KAVuBGKu97TCjeRhNa3siiZwhx2lw
j8DybS17xjCmgpMao9xhddxd0tCs9snwZMeu8hLh9y57ThX6bMVbXefEhtc83DvU4ZABVWBJpTCa
Zs/XlHFdGTiszTLhbGZwtpKKfoky0n2qqg4Pc6zEB8A4DHUZywW6ZnzZqMsuI7mXHrKZmGV+rKKG
aawQ1+o0O5Jisn6IN4mFSp9oeBpduMpt04oLtKK/v9oC3LiZQ9UKyposwkCrbDkRG5xCNlOW7J9s
hTgL1pS/Xzg1yOgah819qeN2MSppb60crbX3UHQmQkku55lN3yQ0Qw2V9CG6Y3ZpPShDaE23AeMW
03zx3qppt9HozvTjghE0ha1Es2OpXkuF4dRpZjjrqjtfPUfCrC16JHo5v6vePNxskpAOnjaYxdNO
x5sGP+m3ysEhlZqWXStgnv1cG6+8FjqtjRBQ45nVpKkBBWSk7da6LbGM5dlTVo0CK+fiNQ2jXwrV
rEDHKhwWe8Qh9P+sEqfUmABQR+OLVVD+IvJ++oDjuXLqsr1GMrtPbuHeNRSiOlEcdgmdc5e60W/1
hevFkx2Puk2DbGPfHJy3nA2Nwv/vn2vSRZXWLZxU3dhdOqFihFTltZ/Z35N7r7Yp0sj170EUcYMF
IbvrhjqTOXPiiz3rx1BfUqMVJ1ZR8jQJLVK3Re21xxFYlq9JAFcU8kVBoSlRgERebCtDjCzjUWwc
boQyPua1HR2ZsFXjRP2xyWIamBKnVCQ1fQLh4Tn1CedMfWoipoiqrj0YsC2qCoO2L+SoL8Tx6txI
tyQBZbVbe5HURNtUp5CO7xULYwwxFvGVCLF8TZHJeGTgT/ZGmp/k8m7MZrzPc4/5Q+tcvIrSkM3K
7qIvg77JIPI6jWI9lyDqqLOfLZVTLzVxVAiGj2anHjtp8qBTxDzkHdKMe7K5pQS5ljjXWGNrShfO
tBNY1D0Chbcsj1Uw3Bq53OXPaugGWlumeZUNSLOmNNubrkjnSneE1kN4HjpT3cvJGd8czk5sUh0+
Ls+WcDGlipAIDwOgnXbO1bEtcc+c8DXHiM5minUPf4fqymRlKbESJA2k1bhzdZTUOTqlXUIrDkD0
sEnPYxerQS/uos3RicAKniOSrwG0JBFk4zQDe63CzaSq/Tmvmv48atHNjshz81Kb62KKw7MBoWmj
MxGuXShzawXnzs6loo+Ion2LDO+llhONHCXHOr239WcxDIDl3b3ac23Giz7s2ZHcjY6gqafap8qT
+m4cBop5mzTHXzQ99Vjxj7mF+JF2UKHmYv6s3fpp0AmBh6naBApA7ievJWCDZMLLnj0zKxWbkCli
r6sZbdUGTpRGKU7AceW1ZIXqRE8uZTdEs8aWSGphQbDDPfd3kQotRPOiTrEyxPrdbqBVSXfgCIzt
ryNLSNbQaachaApe7W50hsAyk4Vs5WxCDeeQRVX81qSpTHvoKfTduHE2IwezA+sjaR4yDAlamvzn
/eWQ4qF3pTugPOLAHMb4RFuysKKK35LgAxzDpn4f5lS9AADtw7J/VGHsKapk6W83zqWJJ4WSJ95Q
XoYcplbpuLaSKNkxngOK87KA25fYNLVjvyV46RfjVL0TXLguraYp29Kl82YctPwCGD262I9RpVFq
xsXKp+KgXIGD5YfLz7nMFjtdJ/rghcjFoIcsfD2Gc5bLQ2xRRxIns/qfT/TUmyeXbre97DDRj9X5
7wMHsNXx04I/1u0lQRBFHGuFwS7qvRgLgYfUY8a6uGiQsnctb84HFmHkgdT+JUwz/cIBRr8AKGAa
KOF0x429tXMzOctQJvhLk/Q/Xwm6pin0wAyJ7A+SL2RbavFAYW72akxCwylG5ahr2fo+AxUQxa2+
GqVKCrAnpD6ONEh0UXUaEsxsLipaZoAEIT2TLBuW7DxKKs5o8NkaKeT+kGvMVU7ur4iddGu7eRiA
sujVNPSpDf/xYgj2mjD8MFSdlW0kxRoeJ8KPk5kbVUn8Bi/yjhXY1WDNiYtQJd0ewhw34XNyBidi
PwKFzVzPDcCZIVHa3Vta+71Txr+q3uDwqRPjuS/o2BhQdCdycJakX4u8dnrILczKIrMIa3Hr96iM
3ofYc7dAkv2pGC6jbq69Uuwx7zLoTNaVSNS96eadiMPVAHfK11VOfbX07nMSPeUwHcbtgFUaPv2H
aRXeo6XRTaG3FH1WDb2P+DQ7A7amVcTgkWgEjScyaKVJ37kKQHBuW7/PjAyxrIaE3lu3oqp3s0vn
wv+h7jyWJEeyLPsvvUeNKogCEOnuhRs3c2LOyQbiFJxDwb6+D6JGZDKyUrKlZVa9q8rMCJgBBtWn
79177hIMMtj7wiF2tIimcpszwsqtxRcwGs/52F1x/tRXYhGT1B5GHYOaXw3BTcGddq1FLNJfTr9i
fhMbtqbn3dgVZ3Lhxd0RMiIGupvJStnhanHIx5R1uDnTDAZs0uFDBy6g0PmtKje70X1BmZF+gp8J
T6QUxqtUF4zK8iegFzThlrSP8E55BfFtgjDqtAnfzSSzlvg+/poiOPm9ae4NQhcrPX/0YXIQgo6k
MOb6UlvDswxRnxFYeSXr4c1zOW11LVjAwEa/7ml0t4JU3aSz60MtGA3aSG7TEfNb4jh3Rax8Rkwk
G+WueyV4azYyVmTvlLa7TJRoNqSXvu/dGyYREONMkgOtd3oNiL1Aya0So4y3RvY8KUgliBWg04vW
PpE3cRKYD1rWyFsLaFRrt+1laJOdXfjNE6RWpBs5X32qbn1vJg9IuM5N2NHOmwsSSzKUY8cMoSm7
dYc2Le8Xrp0+qNjctlAB6DNGh8hu9JYxx6KmJftGO/5rZIJtmdLm0nei+jqgg44wwwRkr2m4BAYi
y+a2STLjVRCUbHrdfRaZN1VDjipYxKOB6Q8ntjmTXOrwcYfkhnKt2eMuNw5aDMdCCsgnOViJwZkf
gF2SzIeX8ZKq7Ulb0e2v8u9X0RfIjmxiz/zwrAr5CRFXsVMWOwYQIyoha6cXo4Fwg4y4kylGLYAm
3Yk1ilT4vIaXMMDKy6sR2SBjqm6ViGljql5vGbcSYpN9iK5+UhHggYCc+4ID6mbsb4OEuAbSejax
WZV7AqxIwuMAPs2cQnuh4L1ME+CsAL6KGD+QCOD7h/W86qugIZmlXprVuNMqAEMDnxtdraaCx2Lj
2Y61b6dPOTUdSKP8jhuu6eszrSLJ0du0PNjGTtCFYyPc2a374Za2Q/7w1+w5SLCmY2eZ1Q7j9qsU
IZTasnKuhIY1ZkwkkgyvRJiEa1EnCMwmczeNJffbtDHGDs03uZYpMQBGvPJaRI8RsGr0XDFKVPwi
db/OaFqB4envRxf4raFpLSf6jFHYvMhk/hJN5o+0XVK+E6DcuUlzKxcI72FZW0GBMn9mNqdRF3us
uEAFJTpyfn4nKCAWI+bOSp5bDhGbLqlrELLdxZc/kaSWfZZmttcufq5C8lCN3ElWuSMbggEYdGV5
Q2aSCz3DbMR69iqLaMTxKYJHpEZIiqQuvJnAQLd28uozVN0NGho6kMYrP5cIc7oSDYLm8N8aD1VK
2GKXZC/a0U9RSdbURLfWdsz7dpbMl9sN3VJRZt2LaMxvmQ/ZZYfZ2zfZBgWFJ1yRjD2rynZObenT
BDhBS9AgNiFqJOJsutrZOj1kYAt1SucWt8RFvkYOQ/TeQVA4hAyuPXry+ChZAKFvENkQH6cuuSO9
ImjKn9A1gl2R1DbkUDADfvhtpflLPAGi8CLMUXTx95G2w03lQ+WZvPDHHsyRNEFs8LYhv0sFj14M
47t0jUcSUpZkYOY1E5WMMqNLiyTC3h/saygLlAVl+WW3L7YaRqTl9UftU7wHEzu4IZu3KaDUkZAx
lS5RhaErqiwq4r4XqDNoggVZuyJx7LJjRFxOUUHCGWQPQua3o+yvQTAf5vqifDBgizO1YP5StC8c
eLDqTOyfrnUHYiNY3zpF8t5khIBoYjzbggU+UMNLGC2mQ+1+h+Vo7UKCWWWC+4xwW4YxqbyT8Wca
qofOVTuCF54msgtRZOQkx2L7dGTNMMU+2C4R9R2hGcc0iR6N1GVs2SVUMOW7oyOU+SWyt9FzbhZr
kQzMrWOPgozb5jYxHVp1Sb2L45bFhZQ8gj1BR7RLlHgixbapMNIPevlcsX1wK+w2Xob6YIysJ3um
MaaccZ2qzybN3aO/jH3nirksx30PmEEmmo3d1k8J1egGGsauLMJTMI5rgqDXQ8zKEFsoCQHOxFbF
6Y4BsFNZ2Zaaijmzop0LrHNfmXj0ZYq9sR3qNeLR+2R0TyHCwd6boSIEHb233r+k64yxdxLb1Jge
qxqTfBNl7DcDF/TUDO9hWiImObdkQfNpL2pOogkkMbt57b6lFqIet9g4Y+3Sp6WZUfHR8iB+Gfvu
YWLrBPyi9l4k6k2o3V3JsqVyzkU48oHXkJpe5OdUuVclktiCQ79IztqD+OOVPOuEWF9q+vAra3hJ
tFth3RCXNS4A8BwZkbCoNevA3QfyDi6NWPUBO1qLisqmYVAV90ODYsMoVlq6Yk/GShiNnzldpwub
6DWoRQ1BjkjOWebQsErioFokZ7LKbud8OoLM3iVFET8QsHMYOIRxJ5fonyEDZJyzu7Argerpnzow
eYeI7hKvMcNZkaPhgC0WbaYJ3An4lBO9L2uV1sl6TLNHu2j2CFXfhLgbuuq+Kgg9UFZjrzxtrdCV
LzcGZWIzTUfSVEmNDIjDJRljq4OyZErQ3NpJ9OqlPqxeNqmLti1OGYlUgJjfpyJVYBiBszjTeCvi
JbMu6FE3A1qjHm12bpLtF950tmDXmlbU227kJtWuvRNjtxECzpLh4+5z0/sitrEt5d1O6D7l5EpE
Ye7bWAHVXVWhHvGS9jsOfkHryXafajSKhFPoBLupY0mFTO524BUIigZvRlp/ZskEVtLW0CGCe6Ys
eMPGq5S++FprJin1UF/RcrpNsDzsm+X+9S6MGzlyEI385Ch87KxSPUSec5l2BjqHUf/UeROslexh
phSf6eL6s2yXCBgMxBfCsp9NEqUuiqkgJL4yv3SXnZHOdTQWYdtNUXidWjT2yjm5scBnr6LQ2Rqh
euZDzkwIk5dsisi28NHcTPZ8BdiPfpkn6RryAuzmSq7dBgMrrt+T6zMHhc01NARFhkmEItRRa07R
q2qp8ID41ChYYE/FciJuHWzEpCB7WTa1Q+miwylLQW8ESUJlZChjwBAjn8J3YIhncjXHDaMDfshN
7R7Y1A9ZRXagkTK7gnswF9llxc/Js9SwT0d96bNImQji7MJ9kYE+sTSfCD/5mRQDOZCIqNygR02m
fU+nDdBhZLFzp2/zrJtdmHfXWeM+py6pPX2xAxwaGtUV7+pb/QvRQ2+ywGWDoYmMYqcSJy80r7JE
X07hcC4CswYB3d0z2XQoFzHz8M3xHrsMURwUVLhlNMifGhpYS1jp7A6ggSp2VwAKb9jgaI/0srgh
5O9zaKv3Hpipx4R0axUIqEv7xk3CAYryoXQ8TDDN88R4lQeo3hOXR27OdrsetVhNBvX1ymDHoCbI
rOsBmsw8yF1Ka4JDYBuu+OY0RBTpjdruH+a2ekTjk6+LlvI/krW48GevO7bs6hRmb2jPgHaENtAD
2kYnrxuBugqYTnz6PPHPuRWtywEXG1hrmIame4dgGCEJSosLI56efazODgt91t0MpvWkQr6/pDQO
DAZzswY4SGTSlnPKhIrZQG6FBINx2t3UWrgmDAM0SyW+3EtnbliBM4IdEvIDdAZHZz1ndn2iSHpu
Robx8GA2pVs9FpwVqySq9mlGmOkAeMXNYhq5FqaztD3NhvkxYxjr7JAI4xjYeR9R/M92yEK9VL13
udGwFrgE8BhmjRi7UHKVjHVG5FeSbQCxRKjuCGcxgCFONuwwsGGEIPh3MsJRoAyyZIbWIdq0paNb
di0MsxqlaIswrqFrndI7XZmKP9z2/r62AoAtBkc66NWgQLznXN4OLpGNtBoIJ/VTtLvNs7dQfMw+
eGpb/aZrJAaqo/ualdvU6vYys+5ba5xvdZbidyJJk05wjjjeHndjCyyfnDQywa6bOD0FwYjKuJui
NXOYG1IVAsK+BGKSJvuUAynnJDltBi97Zs/ghxz6EmHmyI+xUSdalPXG9tWNWWtiwJ6c1JKQ9fq1
nwzo4r18G/bxG1Yvyn5Z3gU0HDZB4l7pRe1bxqQzQDu970owSX5mIfUM6IpPrbhsASgGiGB2fmii
TcvlWzIzkrdc8wCAnIl8JQ+8hCwrIL6DSH1VURmwC4RAEz0W664Nd2EMsrKiY5WBH14HqsFhFhjc
YafH4eA0FYUae7U3Z3fM7bAB+VijjKx80GXAicCiHzlX0K6s8DOnLUhNCemE+cdDPZo3pUW7WmBU
tudUbmf66HT5qp1n0iMWSTcR8tI3O1bYrW/4/tZAgSg0Jn7DZj4djEN61Rb5Vesz+VRtXt0kI7WV
0yLC9uLK2Sd0qLKQnT1qNOYCoFEyxvkzWdHWSguxD2ra8pqJ6mzr96RMgVXdEidH9KFB1dhZOBhD
Mznl8bjl7Jeuh/C9EAGiV/j4JengLBRg7EiUifd+YBKyxkCySOnOyJzxx5jDqAjmbZOHTxlqhXSZ
rgfAmnM2aaLOKoD+JbwxBuynPPDTTdujQZVR9lB4nNoQpCJTwtYNqNGd+1MkMaAELhxGoYpzlxpf
Iq8MfCPuuAq96nY2ystukG+aNhppWYS4Jr48//p/kALLdZHBIw2ZKaxdRikXbTxk+5AlM7BEd+G5
CLfaCbNjmIUs6YobHQxbk1TAVZUxErdE8tO1AwhauHYtivo6jn5ATyJ1M0nyGS28fO3cP2qzIpB1
LPZEgBP952BvM0kQIPrCJsNIoZwVxVnHyJlCgV5tSkDkY8dcmS5UwF56h3DZrmLBk9NkJ8jCHrZl
313LuD+iiTz0RjqeyWf9qTmZUhcQ3WIStkY4HKV8gDq7csfTlGIZc7rBX1vQaRFFIgkitIXlpmph
t1RgbRbOTkm5Z2XdW6y7cWtAB2jsUcKs7n/iuXjuAzvfkADacULgNR3I+8IOV5nU9YMNqNLOEHsk
iHn84IpREeMHL1402jggWBb77luI8CmH+HTZzsVbRkAydVN3640qPammuAy8GqkdxME4bfIrpmTP
tSCayIkiCELGRWDRSqV+QaHTWPPOVtyNJDeeKTWny8JLGWrMnEK9iNiJhFeutKZTNqjkTFE5ZnSH
p5HsjW4sxl3V53vK6JPRQXwwZmILZkWoPX+ZhbgPd6iz72S0L2kHtTBiePdBMs3xuEti/mLHmteJ
5eK7LfS6j5FZVrmdrixyPBHq5uGGHgs/kfzYC5fWTOSslYbT4Ux8FwUgodFAB5do39wdbLR8E9L4
2mrRmYjPivcyEkbEssv3EEVDdAyxS0ZBWKxE4BdVc3QWGc6UGYt4iNCJXZ4MkQrrQD40JFel43Y2
wuEwxXCG5vGHQHgiXnTrbRXzh5MgGSJLnJAQmx5ITvI8+LFFAqRFZq6Nf7wOoQXh76jbaT00JDhN
NbRAhmsox/qYTG1EJzhj1rGNBt2PovGykvz4+Xd30YDyCBZHCuuWjz4gmywoqyxEH021LBioddIq
588nmA3rkHQlN97bqn5QpbSYiUU7e2RpJgDiOsvDc54haLEZ94Hx4KhK3BAJR0lGh4Ros/qtSt5E
3TlwPMe1P/se8gLzYyqdDzvge7TkKW2HaCEmOunGsuXb6KR3beHg7yz0Y6NwlM8FlNgKiAX6IVZu
OiJphnzO9989L0BlaF6rNP1Ef/9kBGrbl8nbxNliNZrezRCUEEVGnKFTQTCoK1AvtPVwnEzYibJH
kFXoh0xXq6TsGBQiVt9O7awfR7sF51xOBzwzV0j2EfTrstukxRLGWiDvpfN8QSgrOwm4wa0ZwC7h
dw/TXi3ZkHDv6LHHIbb6tkxADnK46jEtbDLy4sxE9zuSFlmb2iTnCNws4qTlv/DwWKbhnewFWytK
UHdp2XrNiXHVeIFxkFU9RTZpdtCeOvlTNTE61yx4y+Pocq7xGADg/MSugLAUfqvQr8wg1sgUoB0L
LTdDqj6mbLxH0IM3st7WLZJWc7rPmOOvXePWN46tRYs0C2j2FlmB5rqsypWKJei7DFZe2/eHPAic
U0idXgSxfYxYUFBmdbgGkGLPOedl2RSrKYT74LSwIZnM+HFB7gtN037qyEoHoDsPHsW+4QwbcxcP
VbQK6tTb1wjyRVIkO18kb/SLK0gQcGw7p/9yK7AaClOfGNp8BwU8uOghaIw5HLa8QGxfYylCTs5X
opOP/r2Oyx83C3wY3sG8c4f0qUaEPOQNG3UBOAk9zibuI6TVQIUGz6fR2xErgmVwdpgMqpImi0Hr
WlU4G00evOHL/SA9GG5I4nhgpuCRpIpA7jnlgIH68D3GLsIZ9JxFLj2nxr4RhfncN4g569rkVrg+
KfJtFNJBnjdNKxV+qaJE4orpYEJZSd1F+u/EEhXTlybYyqHUqzAS9g79oQC3cBShGjNDRDKGt9ji
I/mVZeVjDUusMI3kpE3QAjh9eAp5i0JkPCnUjBe2Pb5mRYoPxk5flF03B7sN30WMs9LgJKxbondg
4TRd1e9NR1wHk7svm+ZBmrSkGR0CUAivNMddTEbFV9WEI0As79XK/feSLG5jqm6ElzzoCBV0atQF
CKVsRQ25ay3QWwO0DsZKTOUdtlXef14NgYsIcyUDz2Hbqwb3kJfiiqkSBAx0gwRymCo1MO4C7PVc
kIigkA92h3+5HwyqPo7YPlNijGo9611jwU0Yb2ZVOgv/+9ZIcWKlKIWlbT8RUuXxUN1sFWUfRvCd
kSe8a1yJgYAuJZBA3L+NcEE49jhWIjRZYV+eusn6iVX/2fUIDqNq1Cu3rLZMFFFF+8Repltl2G9M
AN9D0Qf87CCdAzPOXWSxIfaYIqAUbesP0lyPhlX6B/Q8NypsCCHtKNtIqLs1emx8nUGbNvxGBHJK
RihzZHF+YGF6ms3YwIdkIGd3X1GTcdKc6kPOykFv1Uaay5SlwRWy6scMMlb/5L/2g/2tlMm+1BPS
ldAQyUb1HlDCr3r0PekMihd3hYV+MdiRIButqoLR0IBsGtvXuLVbXtyq6elRufZFF42/1q3HPF8I
7IeMlyDoMZrPVniFpmfLg3B2iA+w3ImJBQzHww/UDLiFemTGmFv3ScAgiejsrevRWJeOh5e0eRsz
/PKDI+RaQmZRfIVWlngfE2BuRIvuHeen8Cdr3QVEdrf6lHF83M1T8KA9T546vR/hHR5bs9qCgooO
Tjd+ho1KGKr5ZEVxSPPdqL9HVY9KbEgvM1bmyU+aXT3Im1T7WPAq1JkN2lwihYejAbqs6+5107Us
J+Hath0S0PAi0nJIEBChZDnTSzoQCgFIr4b8rUW7+ENh1sXZ8Og3eAc7Y3jKtNTw2PwbW4nb1Ia7
0wTeB6syvWBrRhgzsXm1hkawFI7GOqjWXcvPZg6gDFS0kSgdMdDdAEid3i24+utE16wELVz7wtDB
irk9caEN8xFl2tHa8ouPouIviLKnmnkpA00kWjFBndroQOYE9R56Ygq6PD3GPSbPlF6YFdcIJ/r6
u6NJPAzyeyAI+KJgFeUrMLdu2U/aCcWN2fAbH2doE1hM1MyhzImJ0GxoyROb1Q9M0ZfmnqyB8Y10
rIj723oZmMy2p6SArb5hSndZeaywWl0ZfMcLq/GxzIXjzsnLcjPko7M2qbTiHuF8EXfg9wbxlqsR
WD8IDBvRWEFnZ6CfAgCOFK1k9HbNDE6n5ICxIYj5aZhYtGaSESX2G8gP9Nw8pBZlB+JrmPPned4l
afndDe7RDLla5li7CZQVF6L9GtoM/iSjLGNmUtYFh8LwTzLG/JUhzvZDoQ4inG6LEd6IRLRz4QIu
LUXxTO0hyLjDgYSiI0dq3/VzxGzeY6ToMH1vHzsiyRrkRMArADl1Ex0ybd1zvtppSwKBr/OFH1Gc
OG7QVCHCy+D0Q1sDJ9SI6ArGymUwzw+sNO1FOpEdkLCit7ESDHmWg3GKE8FU2XYyWAWcxjn0FOEr
O/Dg18LBubDN8jYbTu4EVlvFNyLBzNHPL2X0OhrmwSY/GUQFp+Si0Lx9tnUV0zWlwALhX2BncYhe
MCxGMGPM9J05/dZn1sN7k3qb5cdR4ZVhkkVsmD+OV1H5KtghVzYTJ/b9+sWku1MpfIJlMj3Fme5W
o2ZlGewSTv8qjkDpJ+MXn+Iyi92bxQQ8jO0lEO7HugthOzWbNPb7/VwYOEHpaRPbzT0Lh1e38acL
JG9T4eLLollbBW4J1lacG/+mj3ygQXH7FHlwRf37Iho+Uuj62+plTqhWqg4gr1upazOLXig6qxWZ
vXKj7RdWUIkmcjjPnXE2QIcidqHtXF/zEp7c0dkjYdcIARUmG5/J/FAkX5XE7YzOIlzaCEY9biPJ
UXu2kBxJnz6SaUJPJTgRCIT1zshsbUQxE9GYUOOFzZp+jPRcd21RUmcNOOD6iI5p4S8tpmEf69oC
rrXj0AQly1TernYccL4diOLZJHRSLZPGzniSWeXjnqETFLZldDCqxywbQZND7TUpmSiioIxYDGWY
4uxEA+M5IbN2JVybHqDsTpL54tTjnbKGMFtNNSmxYXYX5s5PPp8qPCk+P/KYzuSqiXwPGBBkdTXQ
oY1o71Bh4+2rVbvPcv+ylZ0+YS1dDuoAF+ninzzPfhYzr3ha1P0mUZ+GDcrPd+rrQUocGqF+iCz6
BVVfPCGAx9oUsMbMdFsvmjxYC0XPxKUdyQBgYAblMqUZYFPDR3u3U+ZL6A8+CFMnwsQbHzJaR+to
6IlKJPAdfxVdfcosoupcuLY87KY+M5RASODZX7mSl97oe1t6PHgsyPYEkM4qM9vruXbeVYg3EQuu
iYGVwxJDqCmlKWFhhYoL4EhjnYL89zLW3pl/brBkXwx7w5i+I6t5TiJnx8HmbiQ5pDIDvLH2mTe7
R1tFhzTygLdFDm1w7INeoNcMdHqEq7x50tyHDi+SS7OkAGoexrm6yEil3BFX4sE+tdZj3p+t1KzP
hsbnaEfNIWfGqfKWjN+wv5Z1F2/qkoPwMAQHz6k+R0YExsTIKolcRMEa02PW35QYszi8j+ADyOyk
fuGbylQehE2/BzLNgepxbfp0nN3W/ERNp7hJrAdEGGzamWk6MEWDCOvkMxpJpi+z+8Tun+cA2QA9
4c/SN8tNR2FWdc4e3cVn0vjpASn7JsNrZ1pNt8ZM1O59pTbmCMSrit5JBXLhzRSXDhhVPHSBhxQS
57rE5gg1f7rIO9wrbQ1o2kfKzyDrKhSzcdS28Ygo5yOCVrkJh/5likdmANGjAHy70jnuDHk/TzQK
HEQec5qDgO5oCQy02+bRpcWXZcD+kM+mVfocpJToDeJa0pfkq9lMdISKN/Z31/0qxubRaijVjYDI
kqQ9V4Y+dikHkHIs3hIP3mIuX70xSXklGfCnTWRtaie+663nUmT7uY7TS0T5Kx1sJBboVYqhq2tB
5xvDe2/J16LpbuzUfmolhWQfW0ek1pBCy/WIBZVz+zuW6XvZoPZpexOMqJNsrBLNrGSW4CrNQVKK
a8YE/dqk57KJubFC2yXCiuKmYcs1xuJp6pzq6A78D3pDR6mGm7hG/61DuPizE5wTB/t4CFAJKx+E
TDmm91p4zFJpbY7dY+DTOlUu2mM/S1/qkuyKpKopxLY+vr8I/3e11Q1sHOwtOMumhSkBGbjP4ksV
o2DHA8QC2YxQIeCQbJ0br+iZtC+mDLM2gU3a5Ytv0/iYpufQAcVpltEJIEzB9ex6Y+qzckk40gwR
HGzW6yQAFONJyUl+CrHl6mUHpfk1RDjbW3PjT+qJ1BS4uTFNo/wFyWO97QVXoiuCeh3lKO+PrfjX
qh1/iim99nO/vjDz6bpHAraOm4QmrvxA0JifTB+jS0PbnZ8nrA7L2UYptvegUDcizp7ce3qC/h6s
KQTkBPEi0VFeOdxUY3eeM1VtPUpyi/2O8nLG+m84BytnrFsnN0OzFDdT+NBb6RLSa107cJqUiQnb
0+zxhJVHfIfmIOvkR5bpvm2fsrR6c6MugrKlz2XAR8qHte27r5XFclMj1VxnUbc0jisesOXvA1P+
BAMjILNu1nJI6G2Rf04Gb3hEWLdV2rkHQP9UaThM5HevC8XhqqiNTR9rIvVyGirDeNl1WbEtdGeu
5w5BsruR5I5uPc/x1r60XipprDWlGpnS/WMi6NKaxD+RQ43YVfcTBLgB9RbyT2w3boG7Ov9KmNKv
Y881yUROj+kixZP59EUUCoVHNz7omMxr1K6kD1jylJnOvABdcSwvaDAXpNgkKnkBbV7Jx9hDB0dr
W6wtl+6zOTGwBJuwZAcZhw4OOjKEDca6j5AoqThwXx0bmmLv0UvovSdBq35XKUaPJfSsI77nolTV
CkVDAxelfapKP0fRCjIi1PHaXegOGQpnXLGokycfQqtRPzo11BKsnNqGgaKT4JhH7NukGbMrKce9
8ChGAgvVakDYJIMKvU8s8yMcSAZ3LLiDNaZbQBwu2HP6BuNtHA/7IelogC0Urykm9nV2q7e6cnkg
RU0oRup8h4N6mz2yckoVM97j+BzJnC3CSS+vSgbyq6xjEygt53PyXxOwFyZmmjVYrcVAZj6A6yVN
GYXQ2kLDvx4NEpSFuxi2TMhxOYlHHRPBETzamkAHTH8Rdiwvip617ao12+WBXW9aW6FxmBv/zrDo
8WLA8Bt7B2fCIKgxvayWXDNmG1jpM++Rnj4aRwLAWckNuuBDTUAJtUKrM0CIAE0Z2FFO1u73CBKe
vB6yeiTWOkbizKlIfS4oYRK4/y3QTjqBnXPbWV9OqX8cHsS2z5W3luln5dHQJ7VolaGkiAO0jhwM
9crvYXYRuGX3KmNRIsq8KsWWPSSgrkVT6cmRw5KtPFxuDBTaguinELUEOmxr26EDWxlhYWwni+Gl
ZYqdKFsJZcI9z31t7mQIXaGcrVWnx5Vt5WcnfHGH9go0ykkB1EvqRyP4obF4tsz8ngNsDHOC3rLK
yP10kkftMONrqvgbT8mLSWwSvERN3IKUDkgVAAh+P2+niHlQHFfmXhjWI9FkpcoJTcbHUkUV66tZ
kdnAzzntFt5p/VaQcX0xoc/qFeo5VwK3QpE+h+91iISynQjwDlD/FLrd62VB8fKT0eiv0JzgX3PT
ywQeDdqdC+fLq4x3WVnuto+THycxq11vCoRjdgoeY+bMzdZxlTdaXdPkPDj4Ao8IRzEhB4L636b5
XCsMrbRIrhicsUj7SMazAHh29Go7xsvICWKr+vIJued964sOh9idL9tmO5v6xxzxgtYpqRx2gRSl
4seWLWAO9CDIf9TBc93uwABl5jlx8fFuRPmTS/IE4DUyuAqt8UAP5gtp06YIP1i+wIgvGJzFPfk+
L1l/g7tszHeL2yVKpudZZgh5Xjt7YCgKKUtUhxhykp2rXRQi6qr8E8IIxIthdaTO5+OUR43ZEl8L
GFKgxCRaG7Am07PPQqLRMeYwpa1lgcf2OQf7Rqf73s9fa6qCeAxP05y+ypklidTt0nttTI7lQwAF
w4o+UoN96LMu1KmKb+tXpwrPUj6H1htv3HFgF8xgAMFnZDLoH5HUXFMYrZOq+VDAJFqSHYdnDLME
+On+0e/HK8b068pbBBV8RLjJeihe6pq7oDkOOG1zAuWQ2tkqR3XAJkN1KnZjh3pYbqzC3/o3zEY2
DinzeSZvKTzemt7eeME5oJXph/atA6mksCgYFlWCGhlB6OAUZOCM4/weB/fo6p/QYgza+9Z0MZDg
M/jyoJJkr83o2anAOFCoau4MJ9LXEtU1ZfyFpc1d5I4PYZseixQdZ33WZv9lykdJ3BGryUURp5sk
5fWEOmqru0mEnFGmi8jwrnVxPU0cgf7nSau77/L6Pf9u/zeEqCoSev/Pf/478a7hd7l+797/b2Dq
8gX+49+u3rOvuP9uf4tRXf7I93vb/ce/udY/XCWkJT3LYZfgnw/fv/65+Q/lm76LDM4xXcu2SEot
yqaL+CP/kEIR7eMJ17V803H/X4iqIf7hCukIn5wyx0Zxr4T5P4lRlUuo8B9CVG2ub3N5PorpKd9V
S7zzH2KcYZjXmZFDE7M8bJsleaFoa9H9VbRCA71BBIpYd+9k+p8Z3v+8R+d/XuG3JOffc6PdXxe2
hJQeVD5Xub8+2B8uXKQuUtuekEb6Cv4YbYTILx2Oe6mPCivmQNLSvVYOFvwYdBSFBAkUEq7ZNGL7
7KAb+cc/PLW/+kR/dSsAOijaExx6xXLX/3gr0O6Zc9MCsuDp0D0guMBHbBQBTucw7NFMN3OH2Iro
mJ///srmX17ZhsIGsslypfmnh+AjgKzsmXthlsiNzKPOcc51xANM5Xs2eI+B8eOBbSe55Cp0QR2T
mKoUAmdUaZXJjmlPVxP5joJG6biWnr/++8+3BOn++TdCOSws4XjKUt6fPp5hkf8XhRreD52F8d4S
4zqPzStRLxhYArkNjiucBv/+on/5y3QEz2PJHzZxN/z+OKrUHdw54KqgtVZNHnFOXvLzzpn9UiJQ
ifyecJOdH4z/XeL3Xz2NP1xYLf/+D79MhQwl7kUv1lWPTs7EC6CQYGXuC4efVUZNNFTjtbC9h5EQ
s7//0v/yUnhyuclSSZNFAZrH75c2kzLrBXnYzKKRS0wYFVEnB0BF29LY/v9d6k+/dtXVUCI6LtV0
pEeG8Qa/OdxvUr9BUPz9pVjjfv/98K14Z0xFerlaXvzfv1VfiXkUcUR2KATytIeqnRNKYGWXf38Z
uUSy//Y7/f063p8enNdzdosd9Eco0vAtMmIm/o6wxdNMvEhoLvJbaK4hhcWMnNf27//++v/ymiyX
Ny3btl3HAQrypzuKw7MaSfPkNZE7z3eon1EZ4m8NMZ4VbOksoqvcs/d/f1Vp/tW3/sNl/3R3oz7I
fJmULB7HDH8EGro14cuCIWVG8wx5Gn6TCxsEecUcR/93L8vypf7lnlsCbS7rw39xdma7bSvLGn4i
ApyHW82SZTseEie+IZJ4Lc7zzKc/X3sD+0QUIWIHWAgCBFitbnZ3VVf9g6YZkzU3YVZ3hsa3dS0g
9hH4fe1QD/1Dp0pbD/pebp5cKf1pJ+/hP3AND0AG9rawXOH46laMiGFzx7N6YU1mP4VugaczLBW7
2emvYjvmQc1OqKpfLeoZdewLhaMDbaRohUpG0R8V2cWuQwPnMUYHR4fLo4ERo/eaGcmX1jbuQygx
yl2iff2b30YE1wjgpmZM7zXHHzyPIrYMThJvnR9J9pZ2ycbMhz0vzXWQwzXCUMPCyoVyZ4Mi4ohJ
4wBR1WHJAmSaBsvbjh+lqi5cPurcTlIRieZHqaQf05AM5ai3bI0wNOg467pCgGbAm/ebl6vrzG7A
izpnQ7Nf2dTPvInu0RKnupYCq3bASFEMPwxqetYt+6tK77Z9RNjxnPyvsYhDpskqDzjNMYj3ky+L
0sfYpWOCGh462BZOAZENLwaQcUlPS6ySFan3mr60ofSZbQ4PCQ9X2f5MwPj3P2MClhVIAbI0Xukc
q55wkKDG3yFTxEO5zNIzL01aC/6psSpKT+ND2/EzHPdbuLS357a2afFUlg3TMXRH/NI/f0lnwFpu
WxT83fLQt9U+sHliuPVdYCu/g+AnIAicV78tbFqxrNNjbjoakUknNFkknRejJrIWlUgmj/hDOWse
alruvjrcqgmRES+ujUTbVJHanV/VjwtDz+1KC4YhsF4ZIwNrMuE2biUlVFDp00cfE0vMPoZX5AtQ
gOd2gUUhenRmdaTFvRW/QB/chXMxe8NaimWDJlNFtjy52Aszsl3Lh7xEDRYTP/pLyINJavCsm+MR
lIva35UKPjaMHj3yRP++sAJzm89Suc5kxSJRViYrEANCymE2jZsRrhYWDt/UMj7UGRoKeN1YSf+A
4NGji15yT0+yzfJzgI5ZkZZLX2JuE1iGw+PDUbi7pltP94tWAXQEvtcVmFr/ZHClWiNKXor/LGUu
pYn47PjJuS+9pTXQZjYgl4/CmddUTbUm5z635M5oKD1tpIxyAfBbFycfXRTwm7sIQ17oC0fEpLYq
ot29cqea+THspYWdMHf2LEcD12Byz2nTrQipoJTTjA+BBil9+WCb2+opAOaroSmr8Esobuppv7n9
/UXSNz17PAVVWeO4K9A5L8+enBp956CItCkwwRM5KSWkbYlznXiLdPDKbw+niP/f1XgcdZ6FCIsA
Nrkczw8VX40laiFgq0BVrEodf6oanzraEJL92mKHIhv7FJAXfBPi21n1nFcpyr5o+dJPmcvoqIdb
Oh+eS2/6Ok01vzIyB2HrXjfXlpNQnvqCERO6GN4z8hWPckfBI3oVnO0BreiFhZjbczYbHsET4qEq
m5cLocSjhEk57KaEKr0PVFQz9aOd/B6z5KlQAdPo0RklYeFrdJbBDWND80tqFr7+9TsI6X9Lt3np
azavIVv8yj8u/NAOmx6kXb+Rik1IR9xwmp1T0Bmv0ZtUY3h2QLmGfg86dLWwAGKCk51wMfTk4imj
esCaivS1hhojUtow87e+CR3P/aJDjVRH44T26X2gBKey/5XXzSsCwnjnafdl6LzoymLVYOYEshRA
LiwuApn7+HIxIltNPblDZePzgdSHkG2iQ1nq9ymfyVXslyox7yG5niyA/i3yfCPugpUu7Vww4q4B
/3kMn1KF34bJ+ogIwcKKzVyRum1RTLE0fiYYssvfFyIUhqkPvw/kLIp+ODLW8YaNhKOK/y+tRrP9
EkDTcJvFIDE7ss2Qmka5iVh5OTKkfs9LSyAPSek/m1ifRrWL6BPqLoN5spxq69LL/bcvq9+3pzyX
NepEBD6LbsmGoU+mrPoBLi2xPmwkpCwijPtKWEld3u2AYq97yGOSET4JlV24TKIHsfbaxwqcAuIy
hwB19cr4Ny+6B0mtf8GFf9ZAAEFr4Flw+3fORXGgcgQPWaO4xt8uF0hyOl68DUK0CQqRJUBfoekt
F8q7I0c/ohG1y9JicGV47QTb2wKihkT07R8xs30NGeqNrSq2KkLp5W8AojFGsU4aVeush5wc0Gh7
ajEyd4fmgAPlxnXVU2oHS+mr+AaTg2yIM8O0ZV29itxKDMkjN0kaYXTsVd/cyT8r5AtiR6WQpAOs
GkASG+uxwJgA69w+XcziZu5SSmoifXRI3q/it1ZVnWsA9afEgKYtUtxdEj05hXSOoaggsQNQj1gC
LNvUDinvjKEPnukdLlzp6uzPcMicNUuzHFufXOlqNuIeaxsEFKCuOvArU6GTpJR0Nn1cruxx+GoB
uW3p9qIB9LPCmQG1OPi97Z2thO+N5+2VCohTUNA8wuXa+ZBS1L4QXsvWA6TToVhIOeaisSj3KpSK
KZaq0+TPoDibRihybQzNeymcDskgY2vUNInyzvwwo+FeGr+GUQoGzUdWiwaM7yEioyd3oYbNorm+
vYOVmZhgKIqJygp1Kh4hk5iAalfQKbTVoO20SD/RljGTxziKQCWieg7WqvjpNc2dkmr3iQNLhrbi
u0831Ix5vcb6fY0Uch9Uf7PD2V06B5xweRWru7Dgyeh5pGaBqyFKMsrIkkXozdhg/8hYIP1iZopk
uJc/paAebS86eHLy78LqzOROlBugJFFLp3I/rQFFmdwNxcA294sEgmKCymr+xUqdV9PF2/UlHBG5
GaX2AXruT3TJX8IKtjyEeLA/33tj6c4Tmdr02KsU9nk7mNzQ02gUN4GrOhHRxwrKLya82mS0P/wa
NV+PpjTXTZHJv2+vwNyQGm9kUcymWjwdsq5sGATqSPdbp1huyQjYM2wnccggvvh0ltWlTz+TJBp0
mFl3GydeTsnlpVrmTq41Xk8AUqzvvi9vFZCIXu3vq5x3uleiWS49QdYEeiYkhuBo3p7y5xGcLjMs
KscwbJlakzWp2ha2DUSw5AdUqQ2gJfLeesQ4FPFajqSzZURgdIMnaICAKyRqgs2+QblANpWn/sft
nzIXX2gLIfghCq5XhzPLFLUdegjBKSCI3NkUcnuXWmgT2A/OcOhlG/madiGmzZVdDQqeiqLzMBNf
/XL91QDt9NgisAbkX84IOLrWj3jXrLQCJyFUeg3yIBkQQ+z2+9vznb2NTBnhO55jgOCunuZOHdTY
WQzYgUUb79/OsF+yur2r6u4O+vgBW5UDyiJEFJ1MDHWAunj0ax0a3LACdQhy88vCD5rbjKZhWAYd
Lo0fNYnwngPtj7YspfQW+YHWfx5ROdNVb9/H5aMZVo9p7oAfThC4jA4wVR9uj3+9AXgm0kkSTUPT
suxJMkbnXgbczXpkoMo89sEYnwzPfXE7/8fPSMbFLV9Kea9zC4a0ZZV710GabDrj2PTtbMCSbFNn
1U+1Al9eeUeHrns5aDzUTvTddyo0i8jS7qgKnwN1Mfed+wk6p48gqWp0TCdRHUXHvnFjvIh1VzuI
m1fr3zpwWaJMFmcUnFn3XseAmwK1bmBlHC890q7zCvEmMXXVpoVKEJpExdHToKLk1CGoxu1Fsmt1
9fE/dd3oIF5oep4cxlOaf+CmgYuYhsX0sLr97a/rBKpMVoOWHR+eRG/y7VOwcqMMQHPTJskBoTK6
OtFTgItMlQ/wjtuFa+86EVBlkkKiHGV20mmxFf94lzZRp1Sk2oLKSGVM2ChXPdQRNAooT9ye2cJQ
+uRQtXKGcB+6C4B/+IAjwQSHtjRYy6h+3x7p8xVweZczK52qh0WyxXNmMlSGCp1RqQyFBgbbtnyy
B9A7pZahDEb0oCQir+UKJw+PXmioIviUGe9haT5Invt++7fMnWXHYIUpfhg2lZ/LBaaaACZXweoQ
Rc1z6lTHcsSk1lbv/ee8fbc8bytHizW+maNE8iRT5eUxR81zsomqrAKsF+f9Bu74roZUjG31Vquk
c6G3WyDxO+SAD630lrN9ZajY6eB+vT3t6wyCq4TmiElLm3tUnuwr8JmNgowbzNit2UOFI2f0o++d
+lYTvvAvXqpqzhxdlahNvkZtFQSEcbnMqCaVGJgE2Mv5SHlY/snK3BdQUnn7j09LQ9K13QD+En3Y
19K0A2zTnoGFLpzdmW/NrHmPMGFaadPWi1W1ptZlUrexQJHKmvcct92dHocbRRB/ixaqdfCD3tr9
7bWeuTK4MBVbdKJInqbJfFrAitfCotsYlEM0+oRFbqxL3BdSITiFivft4eZmSV2EGMGKw+GdbK42
c/Bnc/pug0YaJC6gm76/bUxjE6FTkyZ3GT1biFJLEeo6JqsiA1aIy5pDKXFyprFApESBGOmmpWfU
9K8mfL0R8DnJWmqtZCxoPRmxRQr51V9cktBAqVQ5lB0cYMiXm8uxEh18nA6eDjXQQo3POBtiHeOv
dT9aaH/PLa7BNSywA7zPpn1FnEwctNzcbkOJfp1pGNtwcmQ5OFZjvwsR9/U789D4/ULGMXdjAlaQ
bfaRwyynXYES0LiSORZ6ZjpeONi7VHhPFCj6+Nk7ctDnzPqpBSgBWt7eR0UUZvBXCnWvt3fW3KUB
YkLcWTQmrpKQsagCT8/UDodgf+9nCOgacLXQDnWxFR0dFB7QOLs95Ox660AaxIkVZ/by06qhXvQp
egeYVSIPRG82NyqotE+h7m0Mi+aktsnjZiESziTbqkqA13Rbs2221mRDdaavdTTiu43iJBvc90Cl
KxWA9WaDFTb06p0d5bjuOOe4JQMIMPq8Peu5hTbJMMn52GKqQK1dRP3WqsxIZaEHtz0gR0lYQilr
l9bexrzrO23h7M5dUNQVHTIrsBVX9+KoGVVd2gCtjcLfFn6zjkL13pK/+glFGRoutyc3U2tndQ3W
1iT00fSfJJKm4dsoX8oc137YAz8/FP8o6ERRw22GfjdEJDnOU2eqC5H+alEdcV6p0PFKl81PKODF
ogYZbStcsDYlBI0Cqf0UDepBr+9M3MXrrIN0vpSwijvvIs/5HNLWbZW11XkwXn5Ho/OCRkPCDzED
GMdqgt4Ohn9OFj8k9Bhy2zy7xYhESO+iB9EvQWWUq+/K8IKUgbKaaOhP0wy5CGTf7CgPSHIBizX8
UeAOgxhOQTBe53hVD331y7HtLzaMdkRMXDn60Av8wbUYVxmE9IO4f0PUaSFAfT5WpssC3oxvTznB
ArN0uSyVBNGZewQMj+p8+LH0IjV77OIPhg89TZdKZLpVXGNhiiBJgMiREq5TFStzy7RXbz4W2vG3
uMVbp/OfVEf+bckIVhVKfR9a2iGghefKRLrR0eA3R/pJWGX4rnVKUVghXi71b+YW2ZFRcRJ1GEVx
JjcUyiI6niKAFipIiEigbBFUR6ys2/VyvDHybulumh/PEtU3kU5Nn2G1XpoIyCOpip7xfVHiEjT+
zPwX0S0XTdJUqY5a2z9g1RUHIbxgZ9sBHcCIfB333qtp2t9iU1nIcK7rp+w0cmeZ7IZ2pqyKa/yP
Z4oXDJXVIPmNid9rgRCNs1PDBK9KHOGRpVY7vEqanZ5pSFhr92m37Qt0IMFYLtVNr9JM8Ts0Gvg8
zoE0Ti9uqTWGGvI5qMJAOSuYF+ZVgn1B9YvLdIuv22Y02zvHCH5Ujf21rUDaxPKmSBaub1Vks9MN
DoZBtikTgOaYnnutxrBDMQSWU4vvbDQskbQ7G8MOSnW6UhXva4PedeCUJyD6W7SnnnKTuE0h3h2Q
2e3p0/AAaUCOm5bz3PLq72XzufOG+5/h6H4tDdoorb2Q2aji9Tz50QL7QIxl+a7RJ0af5LkUsHbU
Ee489hAML+OrrwdvZVVRao0wmsMtaN3SpF2bdMbhpkO/0HHnIqevJWABvX3W8uTd4B/LrPkVN1BJ
YsnalqOLqFQs4ddK8KSqvhBRxIUx+enUJahMcCiAdk4LA56W5zYqUqBXbGwXCvuHpWwlJb83agD3
dfQDHchjjquWA2U+COTXUl/E7lz/BEsGviugA5QneGBcnoChiBzDypAoDBTpq1oTsFEidRsYsV33
q0J9GEezTjv3aXBH6yOq/YVE6TqqcpMKuDrXqUIVepohmq0qaci78wMG/cUGbTdCXnW7h6h7s7GM
rDJy1R5jV/Pj9uJfh1XG5fCToClis09iXA2RV5dbJu6r+n2FpCwmGWeEfWoDagrVb21YhKBeh1WG
BJRFCVYzr2EqdRcVbaqHNPh89Xet9me7kJ90N/2CzP2PHIvZsXvsDP0wmMjP3J7tdYNTLDPjst24
9I1pTHW93B3ABo4I97ofNbFLlyuk+mFgxyaoLYDLTaNCP4uetI4oWtcfPIZ/LvyI2QUgN+WkWnzq
6WYrwqjp7MRBDh8yFbrz28KNzwOmAsa96zfbKqqP2Z2RR8+3xxWf8vKYEaxNwIvULMBoTbtkg6RI
hubCjmxKblHaijV8y8T6CRRgd3uk2d0MFgUAIm8dxptkwEiuFbEs+sidC5jUqsB/WE7+K9UfM3R4
kagLWmljoyCRtsGP22NfB1hm6ZB5k7SxvaaVdg+76L4eOUieEW8GjR56TVqh/CuDSVMKcyH3FpHx
ak0dojmoIyLn9NhKhupIusMVr4NuEnQExJMOEOjvnN49i1Yeqd19s1SOmTu03FfU9NnC1y851L36
URk5tKGLUrul/E4l9ScOZ0CyvuWusqnyXdhV3/0+PpiIw+D5sa2RvdH6lgTrSVWqR0gl47qRnYXz
Nbf4Dq9rWk0aHdBpFSFCGLbRow78AA2GrkOUtcMpqkAZAJnpZqksNbf4oCoIdibFA7Lky0vbR0wp
6FP6aFbWHUH+kKbjaZPvMkdCeMpBSNY/FuBebm+wuTuEpi4vAlVA2CnpXw7bs5tlWWKHmXp4GoP6
KCGn3A/4ygaGIH/Yb32I5EwAW7oYiy9yHVHPDxYO89wRA8FCukSSIk7aZPIJPbrCrXFcrkv/xUi8
f0oPc0gsHIZwZ2k7OUUhNjTbVW2qvxcWYGbdqQIa3F5U8rWr+ucQUqhB8YxNj/1y13o7dO33PSyo
ynrwHO0Qm/2vKHaReAVPlMTvWVH/0+MybNYO32g8+1WIgJVxNvsvgp6z8OuuKlkCBEBxB/iC4qC+
OAnlOKpjduuwBwGAHTCV7Nron5YIh2Rf/dhb+SlBC0s1JXpuMPRXshMsvBtnDgHoDY1HMs02MImT
kCqXKvzXDJOtKpEfEsv+6CL66+OOOLuNRmlhI8zc6kRuCh3APmUQ85PdWLRur0O85r7Tza8Iuxxj
CI5SqLyrobJUxlKvbzvaRxRzxPUKc2Aylg/AuasUxqqVL/h+nwXQ0lODU45iNR4IK+6kjRZj9lZ+
BXZpR0tZ0tzGgw/ncK9D/gM8dnnywjzAVc/jbVkV+sGnzN1DCR9xsEDNbBNV/UOd7TT6DLd31Mz3
VBnRNIAJqDQ9JrPWe4MoFQ/9pqDo6+I1WDfjXgmNE0p7aM4tVY9mJqmCoKdSSPEKPOvkYPe2HdhS
Dn+sT6pHQ9l0xosmeTvH6+569YfbROt+dBZeD3O3ySe1jiYK/13tWcmrgDEWqIn5Idp8inv2fOkV
Sbn7MjnVyhEjADMGWpkim3B7cWdnC1uASjfhwrEn728z7dq2xBRmoyHYPjbfe6QxkTBDT+uQp+j9
Q5r4uxSUajdsHHgcpPvT/MTVG23E55JDE6+kaDy6lf/aNkib6+URf0r3rRklxBHq4+3JzsRtlToS
IDPODzFrcjN0SllrqOQRObrw5GvaSaOYno/2izIiMoXbsaQbC+s7/2UBXNiCS0OBY9K6UcwkCRAw
HxBPD08uRi2M9xogXqoBPSxriHuhvtOCjwj7n7+Y7R8jT2bba3KCdDkXccgDNBzfbDp0GZ6UsbHv
MYbK3CWQydxB5R0jk4qJDu/0euo9K0GHhha30XZUUbCRy3AuHxFkMglM2kIaP3PxUtO3AREAqgAy
OTmnwVAqgWwJRAsiFAjA7YSXRC99cZFPur2Qn9txkmVSBrRhBtrIU1JZvrz3gt43UhU20abGa1T2
h3EN123c6iFyMmXQbWSkhVwFa0UjhmWPDrYpqSdUvmCAIsCoNPm/PYYm2HHY22jI7Q1qEgtJ0ezS
01QAUWNwWU6bZK2hRCnWGHxrVTuRf+9Bn+9dyiVwg5ErX+orzO5qgSSiLQeKGJODyxVpwzGIYwEn
wnh6FxjJeURZKezSdwXTTZPGrL+rxm9jzxvu9reYO8J0m4k9vNxUgLKXA6s27iyZH5DhWsZnGbrn
2ghGwAxmge1Rt6vgWd0ecu6KxN+TwKvrlEec6VxHW++QRUcQpe1WCHgclHxvpfRhh/e+R2aiGA8J
ZM3bg87N04R2DlVTodQ7rQt4BdqwBqAVVFgQ/bHjQ6Tnj7Emb1LVxVGlf7D4wLeHnP2oAqhEFcjU
r0tYZVGXQuuKbY5ISR9BR6TOIjUUY/o3PNexQ4VqZ5VsZHth6LklBpwF7pc6O++qyVdFpiP09NHp
uaaivYnq6GCI9pi+QpB41YbfRwSTXGOhozF3gdBDgS+HrADFxun9mFetFQYM2uYBzmzVkexqFWXa
5i9arGwfXipQTz9Ji9MUph+bsIk1huoysM0gqlJkjzxqLWrlLtz6s0vJQBQYoEiCOLw8IDjmdGE/
cEAEVECGN5o33Z14iQ5yvWbx+Xre90FbSoPnXmUqj87/jju5I708wZpR4lGioQSZ/ZBMlN+F1lj4
iFoTzRugpendAN03eRT8w9tbd/a0aFTPZfLja/ZZHWILYMsUqIs2OeNWsa1q5xyF2dlvntWRxgKd
1tsjzh8WwB+CaTYDS2jbyB3bhuiKDBZMbiXYS5GHJkX5GHcetknaEYb+tnLTdy3/q3SR4jV4AfHs
4Fa6/MhjVKmS1ZZUDTs41OEu8809rhf76JjgrNTk3Sq8h2i68LS7plGIbUy3BuAwPKerQrEmxW3j
pyDIcjwP7JbH7zAiju1q6UYr0IWV6Kw36r2RqL8NuhWe3xx7dN1E52Jo0hIxWnffdvE9xrIbu8NB
grdSiVMCIuia4u70ZomJO7cv4CVRWGVbwHmZrJNfFIMaQzzaWNa4zz15b4zJph27fVCmXwxro6pL
RMzZEekaCly1Jdrgl1/GA83uOI3ab+TG26H6s01h09dkAkb7rjM42rgL1ai50E/F3OHD0GwnYFyO
WCH0j2UKKv0hzEu9lB+UKtlYg/XqB8rBXdwEsxNEkEUG9QWKcNojsnVt7Dq9oxYeGKembo4OHhJt
XDwaeyONtp5ZLOR5s/PjhDEWrTH4O5fzQ+fUsYKY+ZXOfek6azVBZRdxhnR8jMclkOTc7UlCib6J
UL25guhTvA6hArFhfB/+olIfS+6x0PxZVSpQnEc5sXaGshR45wYVm1M0umkgTaOD69YxXs4lX9CA
lq56z34ZbGSU3hVXxsnQwXlDfZKgId2+wmaHpVrIV6TtwSV2ubCGS9ux8hk2GfD2KqInCciL3w1Y
ZRmHFCc3iCVm4i5c1bOBAiibKNpyTq4eYeMQekaEauQmaFTsKbeh9yseXxQVxiAsdciLdD1arDaw
+FnX/V+kVQ4Jla5Tq+F9P5lzWqRRmMoE4vw3Sum7Tve4Chxq1GAn0WJO+yVW/twiO4BCaNXT2r3q
N+dJrKu17jJbQLelRK4RHqgl3Reydkqkr31kIY/6V+k5pSiZVxH7ypxmj8A34EF7wDKVoT6GqjCC
gXSXQQH1480oIwkbx++K/U+CYt/tTXUNtRKZ8h9Di+P8Ry87SqpaGlpWeIQPFA2riqM6DHufmza2
EPHyzC32JjV5kOYdI8kTGnkLKdA1AEn8BpJ1UIOwf64Eo2wDBTvP15i+PDKMdjLc5MhzG19HwbAg
sy2/1iNOKIvs69m0gAK8oB8JqappUokQWQ1NDGRoZj1EWYO6Sf+tbOS3oiyOADJOGC9iu+C0WDUa
bwtLL2766TPVAVNPN1GbQwYhoRwh6Av0Y3BfMAf8IthFIvXzZBcltTf6uY8h7hzaRz8i0SqbH0NQ
wUcoF/bATIjgphbYq88a2jQ7GSrfiNwan03VoAtR0ZhJ0nMq3G2ceB3Qo8+LJQzWTC7PkKREorcG
dVL8pD92neyoRQF2hQSbfAM37bPTpKv6IUyrw8Iii3AzWWSKn1BIRMdJvhJaQI/PQfePSp2MyGbl
xjz+kWivJGQ8cXeX8r3aFxsTcQN8FhfWde5sMTY4EdF3omg3CfWBI0HOyhVmqbvrIjFOQM9WfX3q
cvmfvrdfneEjC7xjbPvPoKWe6jbfYVpwewFmV5oiiEBFCY2Tyfl2zFAZqXIBvlb87wjqOPF91kYP
uqT9e3ug2V0kerToaujERvFD/vikdWIrUm9yh2U67qMSBVm5dTABGaJNVaP8SQKMkjEAwtvDTi9s
AYMQ6Q1/Cqz1NCrGpaLa7qC2yIXIe1HdcHFWHON2i68uJunhfkC4SSbFuj3sVVj8z7gWXXkLWacr
kaJENhpbD2XUIlD99gRfPvDXHgZpegEQykRep3iV9lWVU/LGxqwyljbX9PYQP8CmtEJURkTGmWYh
pdzBi2y1FllN4NzZA74WKwnTbAzqNkb4iqE46rRKAUIr4kZXIuRDn0xQBLfXYfrVP38FvwD0Jhvs
qtRW4vIn2QGiGYXZbSVQwjEhopSrY1V1RwWj6YLKy+0hr+7szzEhxiApDPIaKYPLndZpYeVkCLfj
PRmcBGZ1MNZK5GEthaGsfLBDpI/blYW59e2B57Ya8ZkyFsdIhstxOe6IqRBOGax4j5CFNvrbEZvw
CnVNy3UfhJifjQgVb6X97WGnJ/hzujCv2OQmRTRF/Kw/DhZeIl5qgdjEFsQ4CTnDJq0e6+qX36hL
bQ0xgz8vSzEUhQiYnYx0XWJRwyDTihg/mV5NEJR2V2GT75FdeBWU00z9yDr5LolQbdLLR62rzuiM
L0x29uN+Ev8V9jY3yWSRpToqS23ouk364UXdQQxcqmRdivyqNi8q+tCYH95r/rfbi3x1V39OnRIl
/SqNnN6YXF9sUz1IS1DBXoSMeYTka1zQqIvPcv1jxJaEdsFaRsDRoH9ulu2WUuma98HCqZ7bYrwM
//srJrd1pOLZEqp4RghS/SeboRj3WdQdsyzceEAyhGifgM4tzH4aJT9nT3mCVJBc++ryxklryLW+
7DDqpPMBEFXohpW9Dsyn3mVJdEePC/XWfi/H6cKmm5myRoOUyh5diOvaiJxLVRcZgDYNNLLLGmXM
YI0vnoZBwauB0DiJy0ItSCziZJczosBxAeECxDZJPkYLx1/F8LtNPACqGvX7ruFNJWF+4WzxfFu4
rmZHQ2EI/X+BmZs+wBuSP9zD6DoIUcQetxFfmEak50L+ljtL5NXZxQQNip4ZFyMEnMu7ognU3Pc8
rsZGbY7iCYOpy7a3gjUgBOQ/kTt1i+92/L+qMbJ9SOdI3G1uR5mC0+WwSmbTwyskogAI3UgxjlWG
L53WLJyOucsB/IYoPAPNQSxp0pwLJaW2RhmDID3ydp+0DBR0Cis4RSEPUwNkGE4tpSQxZWnhM86u
LDJNOpiBGZ4Rmvf4jUbOfy5/t3kXAlFxlpzhrGHlvopseATBkqDmTHSlg0GUR9iD+t207yo5ntQC
/us2gvUOL/lUB6+YTRzhNQnsrPNXWYWQROOdj1of3KZJORrhdjlzy6jb1BpOQejkCzgYdn5fQswH
9H3uK3sh6hkQ6a2oIcFChDI7pIW1APCcnfkfv2MSBjB4CiJqgf9hTaTpd63/5mNbE9bf+hTz+cW2
rzZ3J3y2FQykHq7qgGFakqibnFLcke5EHbAFOCCg3NFaUowvmYRlo5/sQx1cKbJUbhl/jUx1aX/P
xF/g3PSdhczBNVCtzTsP6wmSyjoM9qnRbl3bWPspRi2ZhKg/JvahhHHip3AxQvkujhu3A8HcLoem
YlMNBVPBc/DyIJPSwptpSecsWCKe1CHAweO7WsvKW4BkbEwOn+JG/L8PKqD0oH9EQW16e9i5pxfp
iAmmpggLm2Tj82Kw94PG6Ang4fuoG5fSjLn9hUA2kCwshxwyycuJjmpRYcxF1KE9+WXIeIuVhwLL
bynAa7l97csXyvlrhNKt2DqiwreSTQxxAbT4FjZM5b2NKTkkpYVdf1UJERepBkOVbBrULXC1y59l
JwkwzMBocQKDWGAfC/WxCe/0tl3l2Djik5PL74LRKDSRbn+E2QX5/5GnfGg5C5XYDEhuRddUkNwL
7x83+OWr7x4FPqlcfL/MpBx8AFrfDj164yoK+6kSIPvS834J9IPW3Qndsabj+dRtndp/doc3tF5W
TbJEn5yLx9SadCGXZAq20OUS67EXdGXSthu/AcGNpJYAeQSkVKVbPyuRu7u9rrPDmToKTZxo8U66
HM7FjkXtsGOhoGisNTwJMmTXHPXJSOMVZi8LUWp2NCi/BnBSUvkpVDryykRtkPLcJKG/l2r0yAz1
hP4U4GGSD8V5vj25uetC7FUgu+KP6XWBIXimDgmbJm3pPkO8Fb2Mof4BYWAlwZvwDNQF86X6++wp
AfwvrikuSe6NyzUNm6rEvVZpwXrtPO3VRfjE/3BwkB5QByYqobC3x/+0r5wFaMFsAmLQv4NsA636
qt/QuJiqKA3ns5Opuyv6IXTRg6PaMIbuWXvvq3Kj1/q6sJdEBGaOJ2k59TIwpIhey5PMh/xG11L8
Kzeemq4iQ9pKCMNWMmZJ+HHUlX4SDIDbH3dmL/FNKYLzJBAS2yJk/vHutLEzs9UCmq2hYLgGc0gt
w61fnyMJ83J9KfbNbCVA0ERe8GVgZKcXcurpfVWnRrNJJZpwPjh0kV6E5lroZGl7mmXrRokXpjg7
KLo2PLjQVSFJv5yi1UTJ4ID22txbVr1Vce0eUTbyeMqXOM2HUrH7uL2mcxuIlthnL4OGHJWEyxFL
qx17MpsWTNGxNX8JyK9PKNH8DDGu11B+baxuD9rrb4aF2ksbBZ7B1WXrenqr9R4nRm65geiCC1AD
dlTnPnyT4juaVSvRerTM/7m2T0RD75EGEhatvEumZSontGuptrmRFHXcCN3s0t2oXbunfHAcwrON
yabzo26LPWZuC1937p7g3SFk74ny8tXdi3K0PaYyn1co14hktsUvWdXeHCnZwrCHm9bz0nwNQRGi
Tvq/X/w6hRTKoZYKw2yK1JRqrVdLPeIqLqOtoqUnIuwdYsqtCkQmWhLpmd1YVF+xW0OrkX7/JKzZ
keeEuPnxPoFRnHvOxvZAbMOIUsbHMPqA2KEEw37sFvnNYsdOXtOiY2+JiGMIvvHljjaGtvPg+MLG
z6St4+G2MQonjeAEtGFFz17oeQshQHFJWai4/cXOBoMLDgrwFfOfxAJqFr0plSU7WzPWIuIFHYgv
EnjDfwNjguQeLp6ht4UsuVBGmCsZ6X8OLe7sPy5INTVZcCCpeLUhzlbWa8f+0TXZyqiQVa6LUy8f
TeFNmOFGdtC05k6Hs7cwffFZr1YfDUZiEvcKtLTL3zA4TVHoesIuQ47KRCIgk9J9G+x0RLT1IADX
s/GTk0CYmKF5Mgv7a5NhTpktNWrnblIhpI3qB6V4KpWXv0OB/tXmeoajZtg+ZVa7s3k39sPBdsa1
kG8OCkwnpHxp+jNJJLB6KgHQ66naTR/IvaZFcerUDVKA6kleBzK+h/2/WZVudAezFY697NfHMfpY
WHaRtU2Wna1O8d8QwgWUPi6nC7QpAqfWNNhEG4dagzgBgbQwXzzPPATBqmbP/0xMvHer+JDISxXh
ucN+Mfxk52l1hhWhia3OEBknOQccDY3EAYInlzunexwaglhTrQpQawsTn9lvjCw6SaI+rE0ROlHu
WHlXUTALAB7kKWRPAuUIV6TYClG0AJv7TpJ2gNa2Qf7avSTSkzQuscLFZpquvuj1UAyHtMKuv1z9
GEftscT4cNOHP237Xx/L3SShILF4u4h1vBpIFRLpVGFoIk7W2Q46OXKkvtlIfGYhDu+6walCoEm1
/JU4VAbHbGGF57aWAllKBbvMaZqisqW0lMlIQkywc39r9Aa2XUxN1Q/tYL923/u1VforvOo7TLrI
314Whp85UUiuaLzDebM4V8Y8doS2bxxzkCOp26L37g3Oc5ZVMJyxRgzRh7ZL/iJpw7ozFwefuUUA
uJAtQHDgWT59T5QIq8VRy+BF63/3q3bXSOGPPkifrMJ5FiIWdZTipY3JuZR+cZ36LsH8WCktPCAV
ytWYG2b1ne/o5VprnhHtW7purlNianCQTCAjiBfd1X4oPL1rS7famHwGW19b6JVGlb938UtofB/X
N+OlrdN314VbY9ovWBnxb7/zeHyoPembuH5psSw8Sq43KWmzEFuiRQSVcBoCZKjeSa/hqlpmPxou
gc7vdigSecm7akWnEIv5hS0yOyDYUXAqoig5pUh0A3vUUXCWQ/4gUH5YL21lrASy0UifWnUtJOpI
PjbjCqz9ih4wCliiIdyuwuDQeEApiI8LP+n6WhJPh///SdPwQzs7cLuu2uSVDinYxIS94e2L/ADO
ljb+VklVHHn6P3sYTZjfQx9FEEANsZkcFn7J9fkBNCyK4cQAWnZXgMJo/D/OznQ3bmTZ1k9EgPPw
l8UaNFiTLdnWH6Jt2ZznmU9/vtTGvVvF4hVvHzQaDaMBZzGZjIxYsWItpTRbpUYMw3Bj5KubssNB
nl/RoLkSIelTlFeNj5XzsKUEvZLvirU1OK6imOHf87jY5rMpta1ae2l+b8gPXX+LIoFiH+pIITdA
XC28zaM/krM1Jn752aJADZZD4smY+gWAF8D+1tO5rT0Hu0ILOdK6AB2ref7+vhKOQQGl3PC4sdOX
x5BVaddxHdF2uPBWgwNmKo2e1Z4d/cdbrc1gukILH7RDop0Mf3YtXGDFKfg/QwcDgg6a0+xsHKlt
bNGjINxr7db1tMINAB4QU/MQt2BdLimQuiwxr+YHtSeRfFYZYHI4vNsmjX1wLQofk7Au1sXk9fTe
pbF+bmzO5QdBAQObiqluwtRFX35qJQO/cIchX2hdUcucxXWMTEnxKn5KhuxFryRIzhjC7Pw9TxLU
Linf1EkTFfT5DWpAc8V+jsBEcm4sEiUnqduhqbTai7FFjptvdfoPgtc0WLH1FqLggdsSsr7GyV53
fnJ6Pt+Gy3jN6kREIRVBgFgym1S5S/0ysWsvNCGWAWyiJjrWmHLiJQ9V4vPF3nkHF8+KDDgXGJQu
6Ebnn18qJ0E5RVHD0cccGNZaodOJ4r92MB1bXLMc5Vr6grt3GdeoaacnxUpv0VHfCoaX6ZHBcKIg
KQDK0eNc/A7bmPSimJg/fA2T+UFirLdAwaG2IDaj2CmchgSLwGE+SqQwFhrOvY/PdEozq/P+bmyK
yMUWm8KvAD8SjFXcbhYHwM6NLPGToPI0EG2oyG5zp0ATzdIXO/hjYShaVJWbUi2WV0GHiH7nqria
HzZ+xWVSxZZ8+BUilnwo1YZe4v6dqD+a7nZKExi6r/30xMn8WiOpmz/WNlRPyfCwsvWyvtk4hivx
UYy+QeDAbgUBDPGxflh9yn1l7hWrZKK73gnIRw9x5qKNlkXGTkXTmYTv4KvPnz/06qo6TTwT2SkQ
NbEnH1bNpiDOi9YovTA6piNKO7x8IQImHH1qBhwlJGtrc6Obv1IUA7cAbLGg6GMt8R677CX4CcQ+
2/pRnYJfUeJF4bXTT25UlwiPvU3lKZmfEkzHOsXa2Oi1TxA2GFAE9xGDz8vyhPvHCCQNB2bDhgFG
XTJ+M3TMeXNX1INTQ/euxOYkfR1oxE8mcq9CyZyi7fOtX90FzjqkP6Lw5Q0wQBqPtDit34k0oonX
YubOLczcyU6oBwuSmLgghQMpOvJeiUZmXG8B5e9o4vLjY76GRpLOjXQhEBU7aW46Y4QhtaJj4XVd
QmCByJw/lPG9xTC/6Z+s4XeRSC48TdRoX5Kk2WXTXftqSrtBs9wq+lamI8SXrTe1cnmTSgt/D1i/
BKkFbjHqWSrZjFB7Do0JjJHV42wrtDlfSVtrFNA23sfKRSASRDEQSJ7CVXT+LdBCl4ZSKSpv6Kv7
xJlpT8hQi9Pa+qVO+u95NjBz/M8dLXKEjJuoUXPKjXEvJdZtVkwkVT6oyaBs/bSVhPF9uJk9pLSg
qjj/abndlnI2qpVXa/NxGHCT5BsVwLcUAZgWgau3DOH07mBuzZJf6JgxjMTJYHXoLrR7l3mK0lXW
PKpzBbLfuvO3uGCAr+QmAKWdkHMTheeoC1m5eOeAaIjDGjfo64XBVV4+bbyilX0QMK3IEyA7UP+e
78PoTDAtK7P0pmDcD+nXuRkxnVevbX266wKwPdhHUZXfmsbWwOjFnBT7IDoO6DMLkYaLsaO6mLCE
aonPqpV6zCOjCHmd4oQUYoAB1UCYpsoY02Ix4gnyDkD3zirg1YxPmpnsTZJMC63q7pcUmF6W9jd1
NbigR1tBZeVeJ6KIuShSSqGLfr5DpLeNyqBc6TkMu9DjcrVmcMMARoD90HbSftJxvpEKT47uerO+
miYG5iOAUDxCYzpGk65tIaArWebZLxJX0IcrxoxGdMEnmyuGiV4H7AfLEju9zp1Xk+qnZYxKBDyx
V3zWk/nakHwqxf/mHDMEBF8QPhdl9/Ic13KcaX7E7d7WP+byUWq9pH8VGngNkWTs2504yeKtCSpu
JaVY45AHhcAYylaisfaOQKVQVOEcQ1VaxDV58LMklsPKa/WEW9d5rkl64zS/K7p7PGiu5DH6Ln7J
1Bu7LnoVPBrbz9+tDMTMZbCJj4vPZnEFMDLLXUygZXhnaSQxGdEQzkXCN45AcBvtMpspllT16YMc
EYZD9hs5XfNvbzqRW+JMs1GlrcR5IHKqM0IvZcgSzepIv5Uh5asWCsK9rtMSNtyKUQ+kbvd6onnh
5pzU2uXLxYI8HbCwzgCkqEk+nMpGN01p1rTy3dDLsf6xgmYnKLsDRlFlbe7sMkVj4XYIi4OtVFfs
5q6uN4aV36Ggxb4z2yFCCp/qZWzts7lGg9QpvFI2aUAcwy72KneaCaXQ7xrzW82EDU2BXWKSlund
XhCIhcaDH2M6Gb2VWXel+O3WbbPyxfKzxMQJriaXWrsNvU0GTwO+2Ly9aq1n0MZrBPbxOeE2dED3
QCnaMvLG7rnX1fexJ/o57nbQXXtLgnfDoRQMgouJ+RphmlFK6tLDBHWnte1OsrJjc5zq5FTo7b7s
nkqoNjmuXgmWUhG99i0P8rU6nZ9Ae5LDgseZtjgo6lyMJPtp6elq79Z5dhKZ2oxJ7VihRcWMmRlJ
1KXSIaq7O2G3XDLI8Pm1txIvgDmZwiRPF/0E8f8/nFWnAO4s86j05EIwUbp3X/pRanbqtMVxW/kU
z5ZaJBpa0Vu+lbKU032vg+CLINwI+WNnCPZ5QECcv//bZ8PDgc4nnwGUQjCx82dL1M6aGN0sPAGD
iTFQVZEOqIhjrrfxtV3uolhJxH9GhwXR5nylqNflrLeM4t2mAnKm6P8x7b2T4q0PaHWld9V1ijlG
TpZHRiqTpGi7wssJIqGqXk8zvH/QeX3YAi9Wujw8lUCQ6G+h0bU06Uz1Uk+bfCq8AW1N8rFmDI62
kV6X0NF8Lg3R0KWX7xaW5H7+5jaXXhxLc4yQnOmGwmua+n2Cdy4A32v4cfI/xqi7jZa6heLsAkLG
xtLiGJ4HTp6aiRbhS4b7lrHY4ao0YqWvygLH8ao5tBNwlVW52Qid+caKnb1i3w3tMan7OwMzdMFr
sqPslGWgjThJblxfKyGCfqagbXOHQVFfOjnIEvymAYNWD7JGO6Ir3Wa3UnTsUCUXFaVeSl5qIKsi
6FUVxtWb7SAB1iy3AzBZMNUYJ+BzOj/aSZG2tt/5fETjVwfwupr4YrlB4uSbHqVQYWkOMZ5YEq2G
bku9Ze20438lrlJxDJekHCPUizJDk9qrE75gnZSYOhU00ZX5wDbeu3ivyweFtU7iJMjytPMXD5qE
zqDCxkTPmnKZUy8112KeqcH4G1RGJJI+is+1QrSydwoV0RhvkAkuHlfV4ANSh4kJGMrTRRiZuAIY
qoKKk/TBPmSTBXBAC1+hAPj8aS9QMbESAgDYYzAlry0hOjO1ukKLzdxrDPmINcmDHuDto25RFC4g
IJYRaimwQhR0hpZwiDzSrBszlhlHepVhfhWZ9i5FuaqXnVtBiqnQDtPiLc7jZWEp1gUHQlQUV/GL
u31ogjKsGiv3Mkm/NvdF2dAh7naRKe1DUm8J2F3F0adK4x0yTNdD2N2Qwe9DtcOJe6tbfnHviR/D
1Dzqn/Av0ec5P1hSyBiZKUm5lwcPDlNiOcE6yFERd7Ps8f8jxVp7tx/XW1x7fUahEjg+D988Ibjp
2nyeMCa8yp+OcsJT86laTes62f69rhWNsTDaO8leKzaO2WWSxbMDf8OOYH6AU7C48yutKNB3JY4b
se4KM5Y8Z3WtjR+VaS7wL0tP1pSe5pTRkLJXHqY+vEll9PKLeEvrdO3jMojpALGce07G+Wuo4zoH
juLmjKlYmzzaCxvbkG+9L/SNx95Yagn7w32ZdER7C442Lh1NvOtoQAmsO97MBy7c4myxw7C1eSTw
7Yt2fZUj7hQ3dQF2gD5chhkMB6vN83/kCUEEPf8aJdUTgQUrW+0ltVp75/9IpulHBrt/DqWdZYYb
+P/FBSp+Ea6sIAWCnWQvboxQ8R1jzrmyZMnYCWpS18U/p856mwus1bF4+jyUrZ8xuh4C6RQ6I4v1
urDJ466PuSRUPvMu2pctgsw4tKFpsK+4OIYClJuz5zhf8y7Y9yb6Qlv00cuLmqdGgAv0BqYf6ebi
+ogYwDF9k7RBkl7FpJVfH5pxdkUUtxEaMlFT8rPcDYxbY0ReQfm6sQsX8BUybjRfGU1CYvjSw7RJ
osLAprKAg9xdlSiRjI3lu3MRQ8Lz73T/vqMJVvuaF4Tzy+drX8K88CqRsEGrisVph4rv4UMRodJG
kYrez7ym/o1rDNAlmT1siSkYDqrUH2IxKyR3h5QhJTEhBRgD9X4vRhnzvoMNRjeIDxH069RXr1lg
usXw5/PfeNmbfv+NuORCnxYHc9EDSQCoxxxDAE9AnEIVVHaYNIRPIjUg8ZK+E2auYm5XNxIsb7ZC
wtr5sBCZFZbvsKj5Ps73KJ2Lym5a9miMnrGGcgXIKazf4rk7JEw3qIjvIXZ+DPzwKNuPUp0dPt8B
8Rmc5TdsAE0gskgqFSKGdv4D2jCZktKw+AFataMn+ahjnahh3/T5MqsP+nGdxUarUxTIrVgHjKGc
B5SaGKoZaC8MPqBhsmscPLIj10kJ8gJuULbu29VXLaAPWqAmvtTLIUQNxkMYljp9Ftp71b5I9512
aNH5a23SOcDkMHsbzNk1sy0n4ZXAT6eLEWkGSdnmJQuxag29N/DUo65VDvIQntLE8FrykLxONrDP
layC/jpyzkJBk67C4ptD7HoyCUnE9Ui+F5B9AHJChcbnznUPnBHlGyu+X9bLE2SDJgnqGxpA6uLN
zv48WWGFlY5aFTt0jEFdk53VI0yDtmIM9VUFWhV9Zl3BszjwAU6ia0Eph/UsqJCRjq65vlGvraSY
7MN/f9Qi+s96WFAAcdx8UKRm7HbN9C3kkx7xhXmnnaKW71Qbi17Wp3xMH1dd7L6WlJkxi60o5Nw1
bAhHlOPzdyX7kfiTywysG8+la7cb0sbr65JJotEDYnTB7knyRMEWGMmBSn7NFeNkUoKKcQF9wBSW
xoSvv/R2yMzLFqdkNcYz74LkIuA/jI7FPpu13pmBxMozPfSADc6xyMZ/wSeXdhSmigni7dDurAm1
HpliolZ2bXxlMlL1XjYxB9yH+smA+tBEPQKsoOI0Lj4PPhde6GRDfPn//ZWL96LqbZzomiRMD/+h
q1fIJ3VUQQnQU4vgQdBE8g3Va6/UqXCzRKbn+bILxhCZIX/vW5Igr47S3yK7EWdWzCnP8UZ2tJaw
8RN11CrAiOkRiw/7w2VZTow9dkaUe6WwcWMzZ9iydqJ+MTEBFeV0BFOlS1NPEIWE14tgME0jX5bG
l0eDKI+kjbrz/7FtQtoSjIF+8WLbMj3D2c5Ocs9+xmD7qJu0LaBeDmSUMKnEDxSftqz1B8y8ZL/y
Uub/Zpnr2gyPAIuumNELKnNXG3eVkfxsbcDKQfb3arvx5Ylfch6DLMyfOP0Y/ghYYBGD5FKrrMTU
IlKNW+BlT9eLg6696c7WaM5lfGUhRK4Zd1KEMPziNVVSPo64wEaelcrI8naejONeGKOLWdM0mHeD
b20c3pWTIZTwaR8BtfB0y+FLIzbtjk4JJj5m9iWCtheppteH1TGopsj1Lf8lLvU7O+q+JnX+6ACH
tPlwkqtwJ32bcgXfn61xvpWQL4A/LG4ARVCZWQ6RqHkTjmGS8ZMsmnmTvE/K8DjN5Yvd64/pKJ1M
OTmlIXJNCO0oqtso9T9+GHwNVPl3oLr+BERnb+XaK68GOAF1Dq49eEbLTm2F5E4xaEPEvG7khtgF
dnK2U8antmo9I9vr0taCq29GcFwpYnk9cM/Pv9mut8Yu7uPII7gw8Te7mY3DJrgfll9mDJso9oE4
wmMPz6m1jL0u4FHT6N9gkAN8BNpBCb5YQ7+Va13mdCgPGijAC1ECysBFUO4oJSTVkEJkM8prudG/
x4r8u6++t0G+L+L2W1RVBzkrrnE+DabhD3zcnw7KSHgs/EYq+PPYu7ZJwrxRmDgKRsWSFQ8TqEHx
k3JSnjmZYX2XSc2RA926GQbHYbnTS5t7MUl2pvL9uYqLq1mNZbeJ6TaEdn6kcNwihq4ENkafENcG
gEHqEixo8eLosAzoByMfWvRXqYzGrFDvq9TvdYKQS5sEfNtZDWm0Vd1wutX7+Yfu4H5TKPleirur
ofbvG/2q0ewXk3K6liFTSxp1NdMPYJ6JCtt5i4C/crzhd1PSC69miAGLl9r38ij3gc1vLrXbDo/7
vpqfJ8W/HlQI6ZH2u5qsayXT/jp6+JhW6Ul7RLrzpq1zmvHTW9vU6a6YhpBJN+O48Y5XDhy/DYIT
g3wUM+9ZwofLK+raNksQR/B6X7ktIvXLUyWrd0kwPjOk8l1zGH1CDQqvNU8dsXqIo5+ZfjXI1R+k
k7eg8QtkGnxPSBIhqEvrDHbb+btNkcGMpAbZuDl1nqMmfEKh80UYpDXNvVVrt3KcIqKPmJ/sPwmq
1cZWiL9+cRO9nys4dVBcLxJw1UgdOS9jnBDkzEOUCEkkOswqLhs0D5Por4VyThRyayrxYaoC6p7k
trbbX50Rbk3tX9b+7AQoomVQd1CALBA/wFUmSNoA2VpUE9Bxvu3t9qoxw6d4zh9kHQjACe/sEOQt
n6SXjX0Qf/nFPjj0iATHlQRiUVcGUKlkOhSo9yEPZWERLxinjYo7RNIdyMRCvD+m+ltkHHNN23gJ
K58KrG8dfqEwkbno7mO5GZtSZvXMA1PVBentXAyuk+PbEk/7gUHEZtMifqW6pIIHR2CaHkxXX+KI
oNylXKAc742ABkIXJcnxgsQAWg0mt3KYY7UOAs3gVJ4yaeOBV6prVoegJJJcCzefRVrS6Zn5HzdX
B0MX1/bLmikHq3f7DjHfbsIXrTOR2sWbQpGrf+RMiEXk9P+njUhwWXYJHANPc7AmwTZZBNa+iUfJ
yMzBs/3iAarL4xC2nuzn+8Cur1XQN2ieEP6NeuOWueRK8dXTuKCdICgulLjnXz0IjlbLkj28E51m
mxQzKfZl9iUB1Q2w6IDR8rcJo69qR1ZqOk/tjJqpQfMmbP/kpbqTgnSXN2rEp9DjDxu/VGn/y9DG
OyGq9fmnsXY6HewJhcykkAtaBHJFqrrZlhx8jWtqIqLDEMXXPYISKUar6HoacbIREy+hVzbnw4qL
PAU6ilZDu0BGS4fgC/LWsWpg/rYhhYt0/F8/H3cnRA7gNIaMl7Cf2ZrSGGUILca4HRaqfl3o+Gdm
LjPeR8V0bnVi8ecrrh3/d2Y5HW2KlQtX4TbO5kFp0e0Mml8aYkh9onC1R4x39tfZqxKQdqXqvVUW
N71ePNE3+/v5DxAbuAh20LhpDaPagsuCLF7Ah/vPlpjnVnMUNeciuiY3uwkMyDtWeUqt4vD5Uiun
hyIR5hQTX3CKl53+rMqbOZ1QBreKeCcUF7Co2nem5CV19YDzQB1tsYZXanwGaDFnI3cDJSTXPX86
WR3nsB/ZXYeJpZSWkFVd5Ymd7/oATUdU2ZXAOBXFryBJWlIM6WVEmm2Hc4vLCXdH0N65xMEjMjWg
1c71M93Y10XQuoH9599vDoI9JCICUr1o8IX51JUouwyehbUFB+Wk9NqXCughaJJrC6w9czbNKFc+
LvJIZho0FAXUiwZx0DuZJJlEnlKfj5TMt1WrX5dj4iZ+egj1LSXolSYmbwNqjii8WHI5WR7KLRa/
eU+Cob3ksXXI1fZqUNuDhjJUMfV30ZUxPJvZrsjlXYqvtSLJ7hRReDOBvhF11y6998FqkHMh+rn0
b2lLW0bvOh2RZo7RoS7uUu2lCdLH0b7CkgJ2qrqvdOvoSO0vjGX+fc1PdkO2ab6DnctBAgynjKCw
yDAKJb4WshyzhF9vfaU3W4MS71qWy+/7XY8aXhbZt7VoEpZjHxWNkCK2kvzBqcab2tT3tV0/C7BD
svuD6sRPsRKdtDG8Uov+S9kG9wY3rJ4cirT4ZjX+XcMAWhu/lXK6wTJaO4Affpy9uHOhdoZ57g9I
6Q7RPrS7gx9FsGolGPMo+OfxRloprqflXtjCsBDZYhLs5VxnWRTgVBVaM5kUv/NFfUvfMXS+AT6t
hVTgDjgXiMgyMrTIaOI6LatmRDIQ1G2ydHoxLf1SKBi0Zz8PGlsrLV4u8g1hFrdki2JWVEyBOSYu
ygbS1sbG1q3F7g/PtGwAJwE1wVCyUl8wj46i2KAgyqv1kDlA1pjJn1Bu/fzhVtqgOFcIoEqU38zd
LYK3npV0JhO02wR/RSB4hRrvDKU7xKpzrJghsP+O07u+ZD5BouFurrZkXlZPDPiIkOIF3lzqIg0R
OZsTI8ckInAAJX1Uuv22m9Tad8CwwP9dZnFiuq7IW7yXmVAHd+7CP13yAh8KDPUQbTaTVvJcoS3C
aCnqpBCqF99cnQVh31ro5YgehyDjWzSN0ko6SNqXtp3o5/qIjvx7PVSYIiSNaNcozNNezE45HRoD
Y49qTZT1NzpetWI3u6m70aL8VYpazwnyndTr12pvf9s4SCvbC3Wc+AdRgn+WWQAj8H7tRyaPLEQl
mCWgSSlGXPsUd87uGZ2kp7j8WyfpY+MM3zNL7xjTcYdo/CNJ0w2I1EuoJz9C1d6ofVZeBWkm6JKg
wiHXLz7vD7kXOtdWlY8U3CkNttyZHm3pNkV2oYqNb9huW7HvNlW/cfdcHmlBnialVpCboL4Wm/Vh
0cTvQGFiRKhUpz/o1otKrJ/yf983pJnEtBp1IRNr6Jicr2LE8uhLut5Bd3zqhienRXZQ/p7oGx28
yzfLMjBhOU+ifl3C/JOkwfZVlc6DkeA2Uu2WxW9aseX4pSq3HmmlVSVgQGKOKcpUSG3nz1TYSjnY
c4VK9hTfyWlNftjdjo6PqOFbZwGcFY7bRi8qxI3PD/BlmGdhkHvEAYBqUSw7XzjXrGr0ewSButJ3
TQma1ey4enpIN+HFlf0UBqMOqQnLKMuefi/natCriJEUylU8+hACfzTFI42xOss2zuHljYJZD5Ko
0ANF22/Jxa2LHG747FBjJw7TPm9ahi/3ILl2d4qyCtusLaWVtQUxH0dgAWQFasniawNgV5s5YcEx
ebWD+9H8GYQeg4rC3yZ++fyNrZ0VFXFiHut9/EpeUOQ0Z9YxfrJbNIp/vNb+o9O9Ze11khwq3FOR
ZOt+fr7gZSjhQIJaENEZCkGG8/yIhFJK6g0ZytOrt2h86pCqkvEK8E9+zlx4+LfxN5KclZMiBg3E
h6CJwkr8oA9hJDb6Ns3MAKmmuKEzj7D5KLhK/lGbr5hG/fzpVlIBtBfQ5QeltXSS5sWnV02SU5Y1
0l8KNsq5kxxzM0JKvT6ZGUVdfPBHEHfD2M+GfZNF3d34pdcf/je/gYFrsjrBZl3GmjaT7UwNkJEJ
o6ehve1H/xhm8tGK/KOhZu7sJAe5tA7ylNzULj0cdYsgsRIGGLmkTyhQKpQIFgdYl8Ah6zjuvDrP
3Sr91ZYvYfU009P8/EnXXq04TNwTVEf0ys5fba7XmlL5M8pTtb0Lmuyq1p4VMzlkeXEomq+fL7ZS
oEBd5KXCbAF/vKCZ+WMejUamoVBTWzuVUcFAeRz90Z2bR7N6yGYNhe2fhQ0oEfxk8jifs/2QD3vV
/q3yBobT4PzU1Wgj4q6Uh/wqoi6SQWLGfJklJYORdwlmb95ovCnF8MTYxSEL3uzEuvGdEZ3R5mZm
CliyXyaQuM+3ZCVQna292P8hmJpSmQjCaS7ake3R6hv6089KWx5GJj2CdIv9sb4imqPAMzSIl/Nd
vjWXVefTEsZB1a3pFlG/u1GBbmx/azRYuBfyxgavrwiLFlkPtK+WibVW63bvMBjq6eFw5AXP3TOu
sscegeQMWQ1//PP5nq7ER/b0v+stAsgUx3Vj1siLzSmRotd2mMlB0ZvRYY73xVsIsj/m/3y+5tol
AJyMwSayPgopyiJGtiS9M6OwhHsVPzHtV1ZqV7Kf7Iz6t6Rph8FEM3GGPKKeNhYWJ+S80EXEVaTa
QqBS8GjPv2A9hfovoRLpqaSQMhSisZQZvfqbDnTdS4Sm0p6GLyEqtXDJ3EI31t6t9o4niqrpgjOm
NmkTAxOzehm7ZvqSK8+h8x0aa5vexdrW2V1BlXhYAEWGShAsgkVx/rB53dtWruad15f3DlogA8V9
o7yG2j4trrLx6Oc8rBnu1P5HDYp/1JK7Sbva2PG188W7RlceQU4SxMWOD4kWy0x2dJ41PtSqsoua
COdh5t1eEtXHCkv35PLJNBG77t3Ul8UPYgJHQXasdM2T3dVuwIRcNm0c+7UrA+kxWhr8Njqvi71J
8SMN/JI0JFK+icoiiTt61Qp81S3J8dWIyeg74sGk4mT+i7pSCaUg72lh4vD6O/oraPpIbccJk5mg
6TTsitbL5Kdx2CjuViBeXj85AXxdcEz0i89fvxOpTTQG3Iphv+sK/C0JHkwQndThKjevu5/dbwP+
WnGU5FcgxiI6kKc43xw6+PJ1aHpbNZ26uuXk6UKkh2Rs2UOoo8Qwcz2i8omv815xleCBETuMhL4N
/kuj3kJydFMNB5RT3z7Pw2sgHbrqh198waCzkx/L7vGlLzJ3HA9mdpTL1tWiO33axAVXP1IAZ/gm
SMmSWJ1vm8TQkITOaOep2c0YeMhLd8WM+0B4m+byKbIeVEajGueX6cyHninn1L5pkGbzsQhElLQ8
2JtsC7HiRdACo1QYYaUiXtYeLfWVjrgQ6Y3oLQ/arTlWtyPhGle3xs3j7EqW7wLluYYnExuZG0vZ
dZqmrjk7GxfwarrJERZ1K5In6Cefb04TqmZKycLmBChOBo0nBwN9uKckzNy8aFysmj1DSnY2V2Wn
1K52XQYbX+5FEgZKiZ4xd7EQvKXqPP8J+K3TGMqm1rN1Hd4D6+ZEDD3ZyXQINqroy+cViyHmBBZB
sMDt5HyxKWiboEJvzMtDTwJEU747zZ/Kv3YmV0n3Ddy00LWwhtZphckbm/1+1Z+998Xi2vniKuby
ASYkPKly3UWP36zEFQPetTeEX2fryxzugGx3NbstHVAgiOQvg70vU1dLH2V7N58mNcZr9mcbDzsr
cC2VAstHt7bY5b/UJNxFdsyEo3JiuOOghg/lfF+13xLnsZNTt9PRbq5Uty++yVrm4tSxw8R5l4fp
TpvLnTI9Ktk+sPap/VPvZLci1TbQQBw0N8BqDjuByjXDAwPfQf+GkZVrJBbKT6jxuF1M7/DUZvcN
7KDP75qLq4b9IsaKgXMmkS5gCFwFMinK2xZLi2cxCSVUgvPJg0tAqxxtCOJcZu4/X/OyTcmwMakE
jXpyKCYOFicklaQujiXkAAVCKdj+QnQJhoZbwt8ELyuS1xgxkyn4GRobhdfK89Kb4onpjaOh6SyW
zrPEmZzCfhdHVLRATPrrzl9J011rR8+iS7boSuKmWhzIswUXB1LOawr3yGm8gkwiYoLcbLFDY0Q4
58+BhKMFnwWW3kKEb2ObL2Kg2GY0QgXeQxYhLy5RJw1y7lGetTQi1wpussJ0EabdCUK20JaT1b8p
m2+YqacMqPAJ4alx2Fdb+czqnn/4HYsSpJbH0ik0foc/Q+vFxFND6q0c+v0kIy4kjfiazl65EfLe
uWvLjYcEIgoQh8tzGfOmRpOrPDJbr69+ts3X2jm1yTc/3U36V8k+2t2fnvSV6ituI884Nr7rV3tl
PCTVEZq2GBCztkCqy9ucFwKoIoi5YEbclIvg5JSzg9oGoNF4UOqTZZ2c6caskbn4UZ6kmUveTQKX
UUgQ86z1NPuulr0icu3vhXZrHK0Bcapd9WYMO8d/0tKrz8/Lexl6sWP//XnvFcgHFKao8TDoI2Cf
OPSqeW9kB3zW6oc43dX39YQux2Gs9rHNd3mb3cpwaBqdL/ZmLk5zfnWbN26iuai5t/I+VGAA7E4Q
AJzhUbE24sc7rfbihxKr0A2EVsX85Pk+ZnGc+rPCPiqTvrfZtRCxKCZmXvBSfIsDZu7tMbtyZCwA
LcWjP7kfB/UqdbqCUZv6B3J3LvYmbuf/rePkOJff0dXaVz2ZviHdJ+ZfQ2ZQwTqltFHNL2VU0cP3
Itk+2UNxMlJU6VHMoxLA8kB1DrmfnyAQXVnGIznATlJf236mF/IDLcWmfE4q/SGS5QN0twRr06hL
T62k/IPpqdC2V4VL4UuceNVk3oTdc5x/M82rOCSNM77o2RHtdjeRbkOp2nfw3n35IZD/dtpDxEGG
35FgpZ2KB6muCwqTwpqfwyI5pFp9paUQeRBe5kL6/JiYa2FFeU+SoV6AaCxCqOH4wTgWKleG+JWH
5p/gpno0hkOJNhS3403cnWa4vozSqSfFhNZGZ2Y/jDs9QOJlx0RGpV4rzc7pHq5wP5HjxA0V9K3y
Nw743jAOEUl3fcXXpz0qX9rX7DC1xKa9w/X817z1byXpjhmeeNzVOjooHmCPahzL+KZs7337gDJa
+qTcVQfnISxhGXcvzKr38XFjEy4yXvEpQ/gmsxX8xuW3olfSEGiV3npTV+zzH13+YKOV+Cu4l342
fCWdhaXqPz7I0siheszsG6W+UvS9np4quCDdndVeGeZLWPxInUMVtcy27ZrG08fSLWleV0cp30+B
uqtzYIwWCseVE96rjGrPikc+M+sHJqYxSHgJjYPVaC6CucFXuCXGvRW/DcNN3t0Fzi57zsqfqjPs
EqU6VMGd4WNXlRACaQXBWLnX/OOI6p8aBF7RvUFgvI2CrXbD2kbBzoCIihQx8MECZ5xktfBtdSAb
ZBgLRI5PMtgLEwI3b17hEG9cemvL0QYj16YfRdG0qESSTFNiycqBrsNxz+VedOZJWBwk1l8tpi+W
bJHfjZX7HbYTY220v2hKLrJ7p09CaZDT1isZ5pvKVyHXIpRuPz9vW6ssIt6If0dF5xEUJCT66M7t
PL5OSr2VrFyUm5xqMiPmVAFaLoGHDI2+oEwFVbF7Lpn+d5j9mQmjI9C0kow32fzNCe57MYDONa5M
DC2Nwx0kj71eU8i1Wx3ztUwRPJcMEZELplqWit4OI7KxkSOeTRVOcBlU+1pCBTW3f6Xxj7BXPYrK
wFe8ylF2fvv4+aZfQm5oP3DN0JgQUyfEuvN7xidpNsNYA3MYKlfkboKlKAbzVf+vD0kiDZFVg05Q
1F8/X3klYwL/gUqO8SYCPctD1Q1O1scxQK0dkQYjMqiiL5No+c5kOLV4czyj2+rkrj4sTSa+HN4y
QOPiiCVTl5FHxQ2jQ9i5hs9iKkz4hYhcVWgdCriLTwD7tXbjcK+9ZZADQHsCqmzQ6j3f58guZhmH
AB43+V4ab6nkTs2z2Gcr/ia393bIVJcEhxJnNSnZAo9XauN3ki7EEBQCLhxwzMkwRwB6RIgd3036
+1SgTCgEGv2rYVVbj7pSDjB2C8KEQ+a7+PP5o5YoP9tJzABADPXeqrOTWh0MZcYW+l4M2DUNKooW
06nor35+pNberzD5IfXEtYBu6SILTxPLGTrHqj2UpnZm/ypU4S3BAQ9fCCbvSjnKqxDK2VhXpAOL
ZO1s3UW6gBex2jExSQWO1PxQv7X6rTIcHeMV61XXn/HMZd+jbCfm+AKsIj5ffiVwCmkr+k/EM/rt
ixqoHZR6KEBE6UGbV+2kn8rhpz9GWw8pTujyIdFCopjWxZzRchAsT6KcKNISKfSXqXsyQEQTKtgw
zr1e7w54/xxM5JPV9l5oi+dBcGhH2zXlp8+fdgV7gYjBN0TvlqoT5PT8eKUSgynKhJ6fCawQI8+j
oy5p1N8LsnW7eRSgW2+4taO7o00dZkjesCUdexm7+Am4RIiZDzKjZSve8IvCSm299MQklYZoohgC
qDKGISPyPjQvujK6ntON0d/Lr/h81UWagWNwnURCnjQtsxMGBsgVoKuun+Ap31Zl/rCxz5efsZjy
howCDM7l8I5ffyiVFPt/ODuv5saxNE3/lY66Ry+8mZjqC9CTIkXZTOkGoXTw7sDj1+8DVc12klSI
23NRFWLKHJhjPvOaOE2DGKanh608psSuEMqsrWD4JTY+CjNR4SKFO3JAeHVlaO1iqhFtTjgVaM60
Ks5VkIymr9itaBeOztZEVSsCeIVuQqOmN1mBWvJkfg2uTGcKRiAyJx1xc7zmmnwZZp1cxPmyiouw
CCIjEHNZ9rGiRAk3NNYydB4V33VvBP91zcvwsjMDjwJpGuwTEE2hjjmt9N8eedmWdaYpQzkvlXwR
+4AGTXkeafXGKqXFJH5VTMK8EjYXhu7mqjRvuuxYJ8k6wEBSu8ZT/iCXn5ifqLwy06c259m2RtzT
xSLoy3lrBPQjcrduo/m3BHRvhtaZXwEyJD32kdE22uXk/DSdo5NesImVHc4/8zS97YAVNegG2z3a
D6YG0PI2b7B5K1yQrHPqRJ9PnXcx99NdiksFK43UPqqO1PtOH2Ha2fagDDXqp320gKOHwgaEdQoP
kwC9Y0PO1H1XIEmj2s3CHxs3kY+TX0S4yZo3fTw0HBl2/di3WCg228hHCQRqw1S9EUGwNWNcAdVy
I9ni2vY6bVsXF04zbkJLkEecq5aXOEqqrYVKaha/ekTzJhp3HULQSLROwhVmtRpR7uy4rqS5FhN/
sNSpndsy2d4klXV+bqKG35iSVjLv2MemIHCSb4lHY1YUKzVF2UHDljBrlmZ1ZUv7aDM/GflsiuFF
2NDOFeU8HLDQQVNgEkSZhGOm0S19a6fcPVEon0LMeFQo/NaPz6fMZSNu6p5MgFmA/R+oFTWmJqRa
tMVc66COTekAIM/M6ZZ5E69liok6tfQ6HlYx6hXG45XRL589o+MfBkxmglqfkzzaOM9yK1LZ1SVz
WY1r4yiNk59mNIvifeOtsdVbVUW7/HzYy83tdNTpsP9tp0kqiJnmoBT0EHjLzb76yRJRjGqT5PG8
sa7A1j+Ifk+HO9vYgAX3WqFxk6MauMBl3CFAHAVPePRwWyR5mWeT/qcf85q9pwm39PntfvyO38MW
eOwmyKjT+y2jbMREW0bqldy1ih5VfynH6TxJ7Bl87sBI3u1pW8W7kakaXxl8epinS5u7/23wsxyr
DocIduLIBKPbooCmQF8h1faOR287laiSsJtPrxnfgG1S6esgRXMcS86svLY9fhAhcynAwSxIohA1
z8uzlo/jcVsPk1x2PAMd3oxP+dgijZetu3CyWn8M0oqt8BpE6jLrBs6hovMOZ4oe77l5LL0WQI0j
imCjX67E+HMMHLcElAlP6EqJ94OZTWo3pdNoGk7x6umbDqwccdSoRgsMuyE1FLOh1LEpp+tVrChs
buPx25XXe7lzc0AiM0RfmGAFGbLTEc3C8kssCnJIBf3SIA6BoLnq20OPH645CNfoqYPRSA+WeWs/
fT74B3c7YWupOREOX0rWp8JTUkAL2Ryzn3WRNPvAc1FYCvCt7vLwVy9+fj7eB1OZlhIvknY9TKjz
3lKqq4mvpXY2l4l+5QFpI19cOcLf39DZcgEuCM0FGV3QgxfQEI6EyM7Qs5P0fjloqEFHxj7IjD2k
vuWQfEEFZY2kN/RW+2kSZzVT+yHsK2qT+TdHb3+UsT/SejL1uRebc9/BHcw++Hb8EhsIETTjcgic
R69rvzUYw8yqMlobRitcG0nGOTicZRhJPsIb6l0bfP/86V0KJGh0BKfaE4EeQpDn5EENo2ooZEi0
SYCKxjpdB57/IMpwa3btTiS3Q9e6toJqcJ/eTAyYaVOEprKqzHpXkF9YanXlaV/6lUyXBLyddYm2
KyXF09kbocUNMA/VusFnulK6Tnoi7SFztY5TGHU0SF/oOdDFijIg/rk7CSamg7ry5au2bh+chSfX
cpbaeXqgBgqsIzQ8iHN7ArY8eKlQNTCD5Mb06p3PrhjiDG/7V+E4H83sibHCCub/APtOnwNhK1ID
SZjPa+TBhtRf6lm37DDiKaT11DGenJT0l9w3iHK19y0664vlKPvXXsgU8pxPfxp6QCkVak2mcXZW
5j0c3nEYMpBRkBiNHS1OSucxylbGu4paYbbuaMrUE7AQQbSo79dXZulHV8BepqNmOGEpzsHD/pgo
Y1/lCOXJtxa5vILm0ySeP6BFi7zHzMNmwej9RWL5K3Vt4Pfw+QV8cFiws8D0m+jlICenV/VbcKKk
emhoscFqDGgea3Dq8b6MyBXqqLgy1IfTn0QT1cZJGfRCFDCQoqyxujTDIshExqtdqM5NUdBYI86m
kzFlNJVez2o5pBOWuL1xBHvrdurbf3rLlHCAr+joPL/TLE9vuRNSUaOqlM09Vd5YdrByEGPXKp9T
7Mr8uqxdIIhL5WTSrIBWel4DHQs5suoI/oyny24y2AcoZXvH+pF4uwp1SlmLjl2b/ueAGUbl+DcU
bHzQHjw7IzmuabfVClp1NtxivV+NQbmjiZRK2yYNt04mZpnTrqIsXXh1uNckYxM23ZVb/2D7ZTYB
wZ+kYKBznefXeexbWTtClZR6Zd5kP6LK2JAO4X0uLTND0ElktQ/3tpJstDFeIPckKfKqsUeEwMZ1
HqZfPn/rH4Rj8JdZYXD1aCCBHzh97Rma31Imox7iVM2WIGOOJg6cRP29Il0JHJMQS7MMFMIGefX5
2JeLjKEni8ZJOIST6GyvDQeRW8WoApNgencKUYpztMoAqbbw+PlIH804Fhf8TtR38ECbtpvflnNV
aD5Ol7TGwqDaoIfwJbOGX1gmz5uqldzassNFN+bXergfP9vfhtVOh6VTF8jxpAEJHqakSlFsUzU+
dLaIgR+IeetUN57s7zpbZ7r1y8/v+VI2i42LdgoR6ITRv0jnI0ONVEOg11bUm7IuNumQfwO4v5S8
7HvQDmuDSR7tYzV4UXBko7C3E7m4GU3FHdykeG3y9P7zK7qMFCeqvD2FHgjlcN6fPo4oqYQyhOzk
QS+2yrBzGuSBEtxQKE23cs4RY1zZWz9877+NOH3/t/eed5VhlgVAHLU8oA77KFnJsyS+dx4Q6yTa
+4LIx/pfrah/D3petWsG0F75yG1W5jyEDh+mw2qIaf4O/kqyilkbhss6Cva241+53Y9fOROdM5Nm
KcfX6f22cWxYXhuA/0n6lZlDu6jqmzIFZRLa+PyY2zjNlokqZlWRY0pqu5Y1zLXiGczGD9zrD2Qt
D1puXNl63zU5T+OJSRmZZU5zkS34fKHbRh97kgfHrjekGz9sAzcGneqZR79wilmRVdlqDIGK5Kjb
E/6FpbMpvRsB18tR/fko/C+hb2Jv7uU16Wv+VI2NiZtTskHt68cYSbNBrW6hEH0+XT84mN8FnWnV
TWQAXBhOn6ZdxjpG8vTqHSDSvf1UNG5tr3xwt1ZKc6f7VvT1wVLQbNzFmFtGNGiTwPl25Souc7vT
qzg7t4K4zqGikl/B3Frwvtyv1Z1ngFWOoVWhLWuF4yLSk4PsR9d2kI826KlSAQ+XjgZ6zqcPILZ6
OylzrABKt8rFKvGNX4080KD081u/STad5iw72V7IfkXRov/iyc4yUNZS9aRoUNiyK/vHh/vpdHRi
PD1Jep9Xg3slqwDpo2QrEuB2DJbEwJzVNFiVPruXUzwmwjl2jR3QdAn+U/bcVBpDhQApFBsr1/Oc
cNBDxwwaQkJfHlbCliVXL6rtaNRLJ64Omp0HV2KFj7ZLtAgUysiTbea5bJwqd5YmbI3eVq/dYtS1
zM3mwTOMPZ6Ba2kY7is/23w+2aYM43yh/j7k2YkMXkSzBqr86Kuy9qJg2SjpzM+sBUomS1SPrjzS
D4pyU7kRPvVk0OuQ8pxOMBrffVE5ClV439gg6u2OCPjKrbILCOxBj4l5XOUu7jC/BBbH8ZAAQgu6
a+m+fpn0IdlOhwH6LDP9oq9Ya0OXqjiXzA00LxOtWVlStG9zQNSdGa4TjSSwSYnLkuemDtdREbwM
WvOFcir+kXT/Akn5XsoUy0PaYZ7Qy3lcJsDf7fHZSsqlpdU2vgLh18j42qsgiYpm2Q7d10zr4SOn
NlhQfbgpLIBoVhU8JkmkgVLK6Pj04iaK9FWSdjOtSNZGYRxRNe7dz1/6pZoVDJyp4M/JzKlxISLn
4QbYdX0yJSDB6z4crWc7Sldm5SCBLtuNa3nA2+zhJWrrneJ367hRF63qb6ogGcF969Usui/qFBEY
oipPKWfrtPPXct9diRcvN2TgC/JEieFF8ZbOjzcvHAtVipVoPmjDqpIrVKXi+zHQbpNMQD+Wq6/Z
N0kpF0Ea//KH8pup+W8DVktjeM3c42JtTleCMgLHAjEzQezpxA2TptbtgiuxOmdeimZTa+otusiu
3JSzcoy3leddOUUv1uY0JOxOjnWyGM6k0yFVzwvaNrOiuQf3g3zAy8UybetlbEdr07n2rD+6QRAq
E5kUWUPA9qejRao9ZmErR/NYeU1pgPZlTdfx2alv27euvlLSm86Rk22HW0PdhYOGoSZszOlgLVLV
ZViicqypz/roYxNXu1JeLT6f55fHxzQMLQ4Uu7grLGFPh6mMTjGw/orng1Vt47oGyQnkCZ6OlrT3
Gd5qkQolaYz3laI8XBn74ihlbDqC3CA7OSnoWewrglou0wEIaqDhfBwNu0iNt31ifQ0z5dYw0r0N
dYVsaDfk9kyasOJavC/79pYsdR1YHh3OoLm2nj68KPp9lFExySA6O30gapv6QqqCeJ5EyTasDgNg
CrlFjbSxF5EHH2tsNplX3gy64zpS5yYOldChPybyCLlkKECuWVdEay7bJNODAuHHFCdZ47w9vSar
SpPAlCQcqOVqEZniRlL7la3RFQjM4wjz1PLkGXk8uv3jDgWqaxXAy7lIXRnFM2iYFLQ5DE/HzwrF
IFUsonlPgzkfi4XkHY1OvjIXL588nIGJhU8wA99SOxulHxyjUHt62XLx3BT3hU0WOu4xxFlemXcX
RxtlDXAM7MKAZoDmnM07WUh6gCphiNVh7gq6zKn0LDrPtbEigfJeL6xj7QVXRr3cPBh0Ekc2ONMn
J6vTZ5grbWTkshXOMxOQeFVNKpiuLKVrlMF2qW65snclVpqe1+kOwogwa0CGQrK/qKENmRbKuR+y
H5fjZmreSmpxp3rjMjXDfdp6V47MD7YSwE7EHSQ0rOcLBnyFlmFuJF4E7H1KSVCaN+UdHmnHsrMW
A0uodsqFowsfjITxfOWdTkvg/GbRUp1E8Kd21rlJ2Ij6ZBMLM0J/0JungNZ1T76VY7rX5XgT2CoQ
5mqpa+MuVGN3LBuQlE18ZZ1eZNbMq0ltAH4Pc+uCriyHbeZnMtcQDKUrOPAGu3mwE/NghfYCt59v
sdPfxeJKwPjRqJDnyEQm/CyDn06sRPANWXAGQj2CbzO6Za9+wQzuoQ7seRHIxzQdn1vv1+cP/MNR
DQIk3GztS5POvFG1gD0jmlfZL8MTizDrnxW1v4tSG7/f/h475ENwlX7xwUsGE8vWwHl1SRkLwKAa
tscDboS9VBJn3rfjs00imkq8WL15sqJvn9/mJRKCA2pSsQV0ZcLlOT8OAicm7C4B8VC73caNs0fX
OZrOHZQd9I1Wt4+DXK06KD5+/KuViUGUoLvLxP/iDEBPXeHmTdq0XNFZWoCUZRrUERzBFE0nXe7v
xGj+MPN4L2ndXdDKWBnrByb7U69Eb71zzaTrgzOI8c0JSU+Zltro2e6s2hVxUUd0N8bFzDDGmZGv
kb5Ztm7peauiwHESeWETdzCQrte2lunmzlY3sdDkF0pD7LIdkDpOJKDPEnkRpXRxf1fENw4mkKGZ
7BVfu1VCe5mqwbxurAXrci97lYsOx1IKripqTPv0xaWQajPtSX0v7IIMySisIB+It+VhjeZgVgRr
yk4HFbFhoVWbuJGB5dmLICtv/Nx5HgETF2SLn8/LS7o489ICbMkqQGebc+x01VcB6vF+MOl9j2Kh
JcMRm7x5gSbi5NUbh8O6SseH2DNftNIGVdyWS2HuCnumlf5cz7HZkL8bifyqqxlK/YY2i/kTzThe
2Zvem+znT4vgHA7yZNXA6Xd6mUMZpmi3ecHcLJ3bMjTuwrQ7Vqp5aP3+EIBajDvVB80ezI1MkTHq
NLC1pxHi5o74blcyqJR8R/CIz2dR3bZScejC4j5Ks33mVEtcdRZDz9u+dWrvXlLyn3rjWe4wpDvF
RILFBvmaBvqjyZm7kJr4kKklhSpaaHboXLPU++CAp0+Lnj0tA+Dc57eqUFctzBorggkHmnfAiv1y
YeBpJQRU/tCtAR1/Pgk+OOA5ZuGcoAbnwDw5i2N8HAOyzCYjb/KfQx7fmexMpYjuySaO3WhdqYNc
tmmmKQetGm8jyLOoeJ2+y0Tv4hjKLMYbvnbXJtWb5fTzemzWudYi1A8DLWr0VQ1Fw8fCLh+yx75W
YS+UCgxlpFFjZqbAK+Pzh/DBQUTVnKuZWDBEHmcPIcy9PLIt7EBiRWL+vMZpsZVSsWhK1L9asfAg
D4prJKwPlx8sCSQAqZBM2ffps1ClIBE9NjnzKuy2UuH9Qvga2GX6tU1NwVsfXhttdNXe3Ao7XdZe
P6sDc5HiteDXzXr6T4t1OM+lak6QQnqbdIxznK+k+eePR5uu5HwFUiylhMPFXuo4dFldBRQOw3k7
HGSrO9r0pp3IEzNvUOSdlrxSwXyyy7ra16UHi1I4T4OFIKYwYN80DjRVX0JHNi7mlvPYj02wCBrJ
A9gS8jMyzKPcgiceavCsJHTmM3sSusSDIfa0dOuMEfTIevxhpcNyyNR1Xn75/P4+WnUOtIJJbhig
/TnTuAxjoaCNzBrg3gKOhrkRj1/0NH2Om3wH05vDsjOXnw/6UahLb/Dfo55VArBvL7Uq78M51HbM
tY4Iz29B6nl9MescdDlwdrSKK3vpR2fg72OeTblIGiPUpxCNGORkH8YSFRz/SgA7reCLuWJQRpnC
WCKes0MFPfmqtH1uS0FjxVeV17xOZ7aX3Xu1uHaAfbB5TT1WNADQzkNg9mysrBJNLA3klOMgboag
vxs8aSe6LIbFm9iLsRiPtlray1LIb7rv3GqovmiGGyfxssn7taMV9xrmJPhJqdoC4427wCrDWZk7
7ULO1ZWo8mexbdFSiOa4RWl6cOUGTifexGLRkBtHVoyiydSyP9t38mwYhrImiQw5aB5C6QFnKDju
yozQYWZH1pV1bJzGHZfjTfvgb227NvOMorc9yq9pBQV1fAJBfdP5BeVSUGWqVALiHHfyGGau4wH2
zvL23iwglnuQykPcqnzZv2/l4E4jk0fqdhX5T10zzHv0Zia1/gjPtCYAthUEgGqGOW5t1tguPK3d
2QX+ERG48VEF6mQ/+P2XwRJfzD54iQ51Lc8bqVuFfvLS6fUhNWtlnleoX5hy+9h2uocdOTlflYm3
Bqh+I7CfTM1tStrbVlxt21xTLdQv3g1S2ERFGA0CwOM4PjupRmRA4G474dzJnGVRBksr7OYA8hEw
mmXWLQ9q0Y8tzGexKwLlJtD0w2MNrqHpittOxlQ8s5onQx5w4k3veh9TdZLzMiKZDDSor+ZD4Q+3
EWahoXD1JY7Ns0ahYkZfYOh/DZz6qbQLpGwf1GKneNlew0RsGJwd3jtzpZTnVWGtynzTIk0Py2/d
DcpyUNe9NlypAJyuZ+bM5PA88QfJx0FynNdt9D7SG0dizvgjYEsfCbrhLpV/2M2Pz/fDs2r5XwPR
X33vCk46TWf7oYbpVBurlBrGChLGVlesWYDPjZVVy0IO753hZlDt2xrPD2E7D6YUvzqQj197+yC1
8yRNMGDQtqVna26uIV7SKUDsrlkwnFXK/+ciCZbYJpFnOC8Wl3Gtm2Mfk56D25aj+otZlQ9pQtmu
Ry9Y9yAjmImrN4cBAUhgvlm89OTi4EnlFWD/WfTw95VMfqwI44AsOt9nRa6mgOqzKXn2CI26fZqJ
h1ESX8qo23f5eKM21rb3na1kF8e2K+8NRb3V1Hw2aA+gFFy1U5dYemxSu9hHunqj9sFWUeACff5a
z465v6/TebeRoKABSuR0zzGNRLLo95J2DftQ3yr2NyG2pbVpjJ8NoCTC+qB9/HzMd2esf59Bl2Oe
ZQxa4Ut9M40pZ0SzYXHIcmPlfE/yfClL7R58Mo5ahZrtErb0MCnBAhWHYLwflX0PmEBN8LjxlGWc
wxsO9wL1mkr/ZcQqOof9EbrG55f7Xlc6u1yqawRXaDJTHjivO4EF87Pc41WWZX+U9HJZ0es1iodO
L36msrErHP2gZ/7Ggj0wDJo7UTggd620zt6kjbZv6tdkfM47gdaAddAG5QtWMc2gzpS22bZ6jaKW
uiP2J4uoId83aAPFdCJf5dx4UbXmKMf+zPTTmdY7kDP8le0Pa1WYBz1M3JGwvJTmuf0iulklQWpV
pIXR4I0QF1tjSObTZ1DtCyV9lmwJ12lloXbUC/2lJgrkvJq5gtwZQKGVVsV3shD3ZVPeTeyysbNe
1LE9+l3w4g/JQx4hmqB1r057Leu4OPcgP08NZly3JmvG8xazrceeGEzmQ9mN2KHfONJsBPbaNQut
vAmhQufjMUoRqHiUc0R0sr+20P/zvf8v/2d+/OtVVv/6bz5/z4tBhH5Qn3381+pnfnhLf1b/Pf3W
//upf51+5Jf+/qPzt/rt5MMiq8N6uGt+iuH+Z9Uk9ftwDD/95P/vN//x8/2vPA7Fzz//+J43WT39
NT/Msz/+/tbmx59/EIr8NoGnv//3N6cb+POP/VvyNlTh28Wv/Hyran5bcf5JUkMdkfSO4vG0MXU/
p+84zj8py9MJJuRB1wwE1R//yHJRB3/+Yf2TQIg1MFUioIzTzvnjH1XeTN+S/0kLhfIZfiwT4mtC
1P3xP/d+8uj//Sr+kTXpMUf3qfrzD4Phf49PMeyhAIWZFbsETubWeQPO8jIrzGQB5yoISCXU4ZVl
qcxwNVdv5Jrpibj/awCp+a4wpBc1kFXsx7yNWtvJXdzqWO2MCHbILVRjOZB+UoPID3WVKK5FoztA
I8K/L6wQdZmkHV5rHYlLv/SrmW531a4qdAuHzaxf5nShfI91Jj0pXmxt5VgcB7VV3mLtWdaH1xHB
M7b1yngRpQCDowSzTHjejV1iEmkq0rGTQnMjEMkzhSLuCvpy24xE61i3ujTZH0nysksF7FlLKl50
OvwrLaH6gUKueaV/et7lf3+iIPrpZZLbwyWcnvhvUWUqlxw5UV4B3jDNlYR5y02cNN98lOZdvSys
uzjprPmYTRYiiSUvlAHatJKgAUD1CWQ/CK4uAMYXy+Vy1DpnFY4KGpF6Vi6LBzx5XuusKNARcE2z
gknTivjRTywCZaWheqniSiuE/aYLoc6SqhluKylAdWWsD12k9fMwDJsbI8UTahi1wm0Hq3hpM/hK
koDR66fhlcPnXe3537s5uwtlFKYVvo0UGinmT0nLb4+j8FWPXqhSruwwBushvrVNpi99nSHNQZYX
Zm5KLnXK/EYr4+oYWb4fuZkoQqx1lqmuD1/tXqhzTYrLBwtSqGFK+lJvo+GYlUq/yNpSXgpLL2eO
kwabUkNhiU27urX2CnjyW5GZndtxyOydEsH8JEeWpkarE7+suN9XtUgX8Vja867Syr0fpzoKhqNL
tN4fbXncYO47Gma398ZooB4dVG4fZ9mxiIPmNtZvFcfXnkwp1HZgMr79to38vVR/X5o06c4Suonf
jxIJrf/JHIkK/Vmw4Neh4aRKkK/iOvK3ltbBXSrNnyY1OvTTmxe7DxW3lP1NnXrSSvZBg1j2NN/a
YjkY0QvOv87cRrp9VYwWXkpdseykdqthHQV13KKhQuQjJAHYKA5exz7aF15LqtGb94Wu78MKzR0Q
rb/aEl8kMylH129U8JNy6lbGtvGLbO4I+zVMkJbSKiQl0n464Dx7YcS5Aae5HHDs0deiqxFltEww
U9iB1Q7M08qjaAr2f1ZimQoCx5z3HQEaBYIZvahqVwp/p7X+senbZudw9M6CLD7KfvjoKCGgF1xh
54Hk6bNRVY+Dj4+8aa4VGhcucuC3npJx5Ht4q3CJ7z9bBtbkhxYMM2i+h3qgwBKn0k8nSmeBEiD4
Sy9LtUHHCwVTWkVKscXkWhsjKhZy/St2yK/oYM4JmpK5lORwJKV+33S1s+4i9UfHpGCK/hKGXc2q
uoAuJLjlGE9Yu+q7GVXFYhv7ar61Ri/fJkXmbEanL17YfW030R0faaqq2GaKunZy4oqA/GqjxbjN
5n05zJPaWPl5Zt3katZt8TW4z02sDESQWYA+5cZtxcpPneJljEWx8dLJGrYKEQiiWYgf9AjT1Tf9
6o7N5kkzsmSW9hB9Oy0wHnK9DdZWl/zMy+5Oi/r00eiknkcodn1uhjdVMr7p02YZOWN1m5XjrdDC
owHTb2drno1gTBWwf7XjW2X0j63u98sxKjUsussvlacau9jQEToapE7baA5S/iigWi9BRspc1r2/
T4ymelAncnIWlXurARgcOF25yzpDuJN4ymNv9cMDHBUIR2Y1w4QA3B1OTBPSOdzpBt4KfaW3y9wT
Gn5JBoKvZWOC7YgF9Cg/QKcqQJkXgfJaPkTTV/joohfa2W5aVd3SaUZvI/GuDgIc1byMV7JktQeR
1goThSrr+83llnPv5+zEVmtPADI7X/ZRBGCpT9NDa7X1ja8l5OTTBdvZsDQjHmtdhfUKyaTyKDV9
gZfR2DyTmuJ40e21fuhuCYLF80AOVxb+lxxpU7DSnGWu7Qh39G1/Voqkf2OqrdPU138V1YiyvG6+
IZAAtliXpPvGQW6xy8aDGmbBSxx685GT6amluXPj9+TP7/9ehfkqynvktIrMRFaAQ/L9f2pXVAtT
Gig4BKkC/0hCKNJt+9DceZlh7Pr3r8ICEgF6crPaCRr4dp1V4YXuJwsBrFwKEKAwYr9eSpFsPBjp
4N2onfYSxHwi7Ci3SquhidWgFJoVSbJ1QkvcpVXWrnRJ95Y96ewikRvtKW66xBVKXK07r6C0W43t
zHPs+GBxaQdJTx9HzXr1i6B9yvMCWNb0FdZh1SxvtAfwx+JWpQW9MrscGbGxANoWFPKiEb217wSx
bulUrHI5T/fFtMGHGVWodV2H9rZRimjrFeUjnbd+E0qBvcLsxd/7Dp0NzgxBbSc2F6EpQawbnLeJ
adCuKJObrhxpycIz0/LFa5y7yGyReM5j6a0GoVYo6NlVldodjDpsD4qHXn1aHDR9cO5Dv2mW2RDq
q7K3ygO9QOipmVLaeydOAsXV4/pHo/twNiT5W6m1uJtSEllIgQaTuGjzQ1vFN7Jk9LeyFiZo+oVP
XpNu/lrxJBXKwhl+vi9cNSxx6nr/+w6zbjvoubp0bApYIa5X+7+O3Moav9Z9LN3JOGv3dqk8+o2m
PEapvmwSPbxL6ocYx9FnXn3PQf01sHp1h1MHKrhSLr4aZQ9QQBX11ldU8bVvglkXJdKTmpj6XiQK
GbY9+MfWbF6q2qrXNT2/WaCF7WPCTR6cQH9q0rZ9DFSrfQTvK5rUfBgy2t5JZ7pSHDxb9hgcc9+T
nrVvUZFrzwOiLKjMoYMZq3Xg+sxS5NqqYu50g7OtLCE/D2Rkql2s+9TUfuQ/wVQ3MRkPTkbTFwFJ
lxr99cVf//LRj0R6b9+QrY6zJjG8HULEB8MU3VfVk+ZyKAfflM54ADLwBQUt887sRbJMk7zap30X
b2j9wHKi3Y9YvnavZLQGYQroh8TytEOSWuoyIjVwowRf5lALxqdkSOuF3zbJPsm4C0MM3hILz/He
6FjxmuO13/ArmmeF2X/rYe7HLRKXXmr+UJvsm1dJ8mz0TGU9GEjHhxIcz36I7NvcjL4EQXs/qk71
vecnpqfQ3gdFnVPN9Apqu1Wxk/A7nmWtZjzngdKsgm6SvPOqbJcS2Lm+b/NUhfPDKg0E8bw+qpc4
IKagpJUfeuTkt7I8elOzFCSZ2U7VY/kg5dp9NpIr1F2vPORetUKW7KDGdn0wtSZ4qCIalg2N8I1S
SZPql916S2WI53IeyY9prM5rjwAv6xBMyDTvps+9bqlX5vcBSnXVp7mbyAqeTbL/pWy/ZgQmsgdG
M4QaBbUSXGxcP9bm+FVOlW4mJURCsP0OGF4jf5/DSeVGKDajAB+n7VquwcRRfxSjbLnRwEk+KaPM
A3l4LIrWwOtgl1RtvVVD58B2TJFrbHdjAC8YVVh0h2k2+YqO7BPYOsIrQrPJNDa0ERNkj1lEEz/b
HBX6Rr619u0G156k+qJXhTEz5fRbkmxqTg1osYh1Ok61IMjddLGBa6v30pvxU5bDnwrD6qbx8tdS
p2bdFIiJcvlaX32HQ6Xo/RejFHtZoG6cxa2KRaTfr/MeddQyHOYiR2RC6kAQCwUbP+UYKAmVbCYg
REdlJknai1pQ86JA1S1AZjzaOdLGmJssS96/ieB25CDYYdhY/9rDsh05X8O42SkVEYjoxKuRlDNj
iB23QKoSVp81qwp7WgmQXIFELlTfUwmPNPiOOHrdGLG28Dtnq0XNm9noJX+ZSnFeNsTextqqm8e0
0He0/91wyJ6LgcYX9lGbwIwDV1I7ILBxZXLCi5lSCHU9aNVzbsi/ULlQAXY2Pt6eHmpcVvaUVPla
BGU+07TBcQEbEDN4pauP5vfi//J1JsuRImubviLMmIdtEPMghaSUUtIGy0EJzuw44MDV94Oqzbrt
X/yLk6bKOiUpGNz9e8fRJd6njpY4adXPnqQIw7LkZrbJTk3cv+0k9kUZ/E7y5NVfxn2dmze3DjCR
BO0+F2WzMTprK7pfTa4b+BSBty+zoo0mkgkLNM+IDxOgxt9EBr/qsb36GR2WHb/vJkLTVGTEW/ep
ydQyYd7qaneTp+4F90G7UQT4UnGSHirOYLHpj00cpg2kwTmwadVponbnjhEjFKnWBLGXxJBVl3EW
ycmRqiEnm1mwjR7Tu0Uyp1juvjs7h6UMW0iVZNp5Kun2HK9jq7lLo3QfOy86LlWbXqfip/DJjfWw
64TMkYM9nTMdPfqV+ivWCPpEpPewLL09kgDuJT86HbKOE7XM98ZMG2llk3/u6GXa4aHwrrasDCol
Bm9nGASb9JZxSciY32g3eBxHdgO3+hxdbIoeZav9GppJQd0GPfXjbMMxCHHPR/nTj/jRjjmgEEWd
TZhH9cwmmd/CPiAZfvS3ixiDvVrjLhbTBXfG+4zolj2a09VXqXuT0A/xkmUBgoZlIj5Lcyah37U+
wKpBNlM8Co7j7oSLXAJV5bsq9Rshy9XGdXmEJwpmetdRpOnoMXYNtb7hxXhssnuQ8dCrsDjZENee
Pb2Ngx+QuMcTt5jjS6DKTQ/mc+Z5qaDvpzM+g7FPtqSflFvqe80YvSLEXJFfkzH9IV0KXQZffGWo
gnxbJ89+NZMKO80gxOYpr1W1iTp+nVAtD20nn6QkHqBx9MccUJpb1RWL1fKWOHTnloL4VI8UgaaY
3gqJJa4t741h/yr8FCK6+9MdiaLx1kiSXZ6ZGHMpzdiR8kHCUYJ3C2B435FkBDTBR6Ip5dQHn+FI
fmnYlJ/pQGISqTrVZg7s16V07l0tqr1nlB+95taxzHlbo5p+l0P+JDUxuz0LDGZjdhDRj0dXpj+1
QQRsjXFinxsH7A9/VN1epsx4XByuVrDedSuf31ffsrYkS7xWGuC1t3fZzZslWhw+q2rnN7sX1snw
doEMvJ1q2dmb8Q8A28ZvxERu9FOZB2zAPprUYYWFouIjksLCmoaiiFUNmEp33I/K+igd+8VLnCZ2
x/UM3YbT9/VL6uU8O7KkLxC52ByRbZANL9jt4Kz76Smh4RMy2YTzgxmyNOUWXro3auzARaXM2zP2
X5eMn+7gWD1eV9s+J4V6k73jHIphOdsW7H+XPOa6gPpewktm2cTM5+0DoBL1C1G7rVTQX93uObN5
Md2y/6ub/GDWbXhSrnNMtImUTpwtRD7xpB03Jh2KMVZOb99vT2Lk/SZrMQ0yTJ2Dcd5//yK6detd
50wlGgNqJQmOvaahSWvXuubY9C/sKku9DrnO2Nic/jAQprhRZE58f9Ohst66kRszM8NjFKvliY6k
R1juarO+C5nggiBKP9Zl1B/K0LskLftL4HxWIUjhlPR/vSZ5FKl8J1vwcSiq4OR7Wbhp2LA2fRg9
8liCEnRuTF7oKwEkfx2/beLOIVrGlM+z3bIk4VXzuP6XfNaxZ8rgwcyWA2MCqUbASBwUl33OS770
4pTDqT1Ytqx5fyLOv+hbC9LVygxhehQqUv2XfxZGZAC0nmwAO3gFJZ3j75dsHsUHa1d6BpO4zDzj
GHbIjNJlv2PWkdvWCMNNWBn/HCOlM6C5ZjREnibhbK2MpF89jEe7Jp5jrokZY5Wi8uP7x6b+mbHx
PPj2nepW/rYobRQ/L+Sw0QCDFOMtJ1Q6sopdLmS3CYyIJO9yfjMtiLWybKigJjgkzKBbq7WXWnn3
3CVwNDHDTzJ7X4C/ngt0Y9icCrFJG/HBgYXm6t46BDNRUN6oqgOeiaOv2MfqoN40hvilhPEv4h+2
0rwoO3T2SyglXPmIZydPrRt3dCPH4mhMnuQgYdSwjNnJJOMHDSPauEoy7EbaeXOi+aOW5HDXlnVY
hUcb5UTpwZQe+YqD2tXSWAvFlg1b9u8oSQjgCyskzsnrUoWcJ6bO3DnJci77Nji2Y3a2q6Zmha/A
dMvOOMDN/43SEohRZuOxnecrAK84cv62Y7tb4LtG6R9Lfx43TtVEx8kryms4atampT+ZpfUskmzn
ZD3R7TP0/Kg4LnpkiBrdPfBbkvcociugnXb+SHZ3K7yA7YPgDkenl3ahiz0Pu3zH5mNvlhJ5xGhP
jywr5pGMreRQjPPVk6KJmW/iPKvJdUnlDYFrTB7CmkZrPAwti5qL/oucSUrGa36ednKCt+vxsdJk
SQd5tVJL08UfI2QYCYKCzLs69eDuUUVxmf3u5uKX3MxFiDi67OgvnwqGbPoSS16aQ+6JKR4tszuM
ZSNPsBJdbA7evI+eFglwN1MCvfE5GZ8qrulmCSZkKggDn4tQy22Yy37//Y/ff2Bvf0js/KLNSL7Q
6VPFhv6Rmp3Yz2Pu76hI5W9yN31DTsdXTS0fab1CHKDGy+DMFbqsHrTAKm4zTsdT0TnmddShOoRT
cHLn+hN2BKspC6F9EwNDtA/ZLjz3tMYanKJpVUi3fnrPxrRztorsDPWN9ff5WFwnDwWMHqroXNj5
nuAXksujJbr2kA9xN7TgUcmSPRb5bhZOXDc+CeX9ZnD0+GB2ds2Ku18q6b2l00zBpS2+AGHjufdK
BkFD3/yLgXvx0Siwn1qhoQ5p+Fz5uG0Gw3dO6wcwanXXtBP9xBzPyqr9N121ITQl9MPg2hG9X4Z1
Wmr0wYStodDJ+25hF3e+mqGdP4HMVBxmM6F++Gk2RTi8JmEyf3quZcRtr8V1qAO53lrAyKmdz67R
kUgvqeDpTHloRe68ykYR9eMLggDm/kE4MtqCqMXG0oWHsh566F3beqwBHUS6vIHRqwPaDvNKfM6w
G8u6PnxD5GIJ32VgLI+RHLtYO7O6JZH1teSIcTnSd9QXCYFGzY8uQdE+f18fK/HDw+QGcDbfw5Cn
l4LNYWy/XO85yMXwwxpK/mXO353HFYQUmlUDlG77303EF9pvGV2KjTs3/bGbBvU4B+4+MxXTRiGb
B10FxskO8wcZNlDAvRguvfb0rei8Nq7FPPCrhvoMdbjPF7SDi3Q1A1UwnxYDOdl/z0AXqjm2Cusi
Ftv5iYneOPXJ8jkn+kHWob7NusH9XMBvHpQq0dVkScVbnyo+rycv/30TVZC3lbaBdTBz9QZyyFSB
hpigydfSLaJjIsMqjlR2sNvOBPlNNbZ5dClwItbVVQPu+AIorcrEgbC68k3ZjdiRkl2fU+jDVzsg
o8Xai75/C4Oxu2aj2x0dZdgD2ascz5ykVGS/8wfD5Ge4I4A6vdle77yasn73/Pv3x9dZ9i/J/fkp
MtLuVgXgEIX0f9V9np+/SYwhXzqAHafZlsLy9lxjehUXBTPQrzH2wZj/ximx9x3t/gOD3jc1Z5wk
nK+FXdT30mIOM0UomTxM4HGA6MbLw8PSGcWu5ZQkq4ACBfcYUCP1e7LNdqPT6snQRvUkOl3i3DGr
J3bTbCPz1CRtlRs1k4//tt5AN8QbRkzqe5Z4+caohvaV8noIpZQbuT7qQxkYBy8U0JIVcLepUS+k
uqeB3DFOOMuPRdk7ty7xHlXXurthlPNt4ADbW2q5N35xyrAkPEoNg2EFGWecqCGFyRlfGXH+wpo4
r1qIeifoodq0GZu3YV88w/R+MO+6575Nn4eSTcpax4a8nebVUuu9KKS749C5SF5Kja5emrumojch
V3CfqyM5NtTsv9QzIUtpIWN2/Ok+Wos8tV8tmViPg6dmJIlDTYJoHj1W0USdj/amAzrCvYEQ/yPK
3V/VcnWU5bw1opwfcFwwaSwRc1aWfBjGdGFxUy9pW/wpU8Wsb8v0ktbgBu0QXTNzxGVR8AMaPXdP
WrK8uuVC+A8KsEOkxzT+/heAVcHe+b62SSKO4RppyJEjpval3jW97e3qbDr5owv+LkVm3kxBgWFp
GfvebZI3f0nAlXkmeFRO/73gnOdY+RLiEh+qSMB9cBdJ6fCojzc9NKcxA6zNmbHOTlkjrphQud9l
gVG5AOpz5xAogB35XvmyO5XC6NgBUHwFDAFTOFxcYol3zPv9wffoWvjvVw9KO+7BcDglzO+tXhym
5+S/Tw6v4O1TCQIFf1Hdah+Uev32llmFV0ltg98W506o+icWuCUWM4sp2UX4x+vf3/fGStvh2JG3
z2mIlJG8FQ+ymS1ixKR9NB1DPUc+gacKVo1FczuWen53OxSEZMbsl1KHW2VCaHRR/RgM/Y9G86rW
YYq6HiDcaELj8f99ZeQ8ukY6vQ5umR0yptZXu0Pexf4TcPz4MI3yV2MifSrrhFamSu76bHCOhQiN
Xc+CtrW/F98Sw9b3c9rUbDFzlwSndhn+2XIcnpwejAi2/ssdlw/fu33zoVVpVa8yoi0QJmIx9Guk
sO97yKG3Q1iOQPx1z/nNTYZzOX5kZHT/dFxtcVIL0Qjm9ylvnZ9GRwhm6BQmY2iBp21InYcweBrm
IHtnqtBnmTHbYtO9f2sNBhq+D9/04PcqFanykCqvOZXkN5I0OWZxlh55g2j001ZHdcyinnvslod0
sCgsy8tLbTrt1/qFMRZV7BXKPuBXq+/aNq19lK0b2FwcxYD7Iy4KskwWbzJ3Y1a1t7E3LvVKs4G9
2kgKi79zxlJlzWRTrF/RNEzzheYrQ8/9S7P0T5yHiTcazP/7h+Fgov7faeH/GRoIKUyYFX5On1Aj
EpT/p2uorbwAF7w/Hviw42ZgEpndQpxntBss/hY9ol1Hl4sK87g2ldglJWfKqVh0LKqx2weZ4iK7
/lvp1fOdw2V+mR3nRZghYivjI/WGq9UQHGWZzXAY3EAeHXOKdv+9tjSbUUEb7aumXH7MK39Zhy2n
IbKBDjUj9a1OjOP//nnZF1ep4/8vIYgoBQJgd9fUMOqf/qeLtQJc16UIMAVV/RvamKPw6jpegN6q
0pVnd0pLxraRBVi46rhoumVCwfaUdvN29Oq4q9g2XKkuxbJW1RAXtrG8Odm6CiLU8EMCBWjitGay
QNF3HWWfLZjrxWPQYI9q5vK5YerhvtdU3gX2FgyTpz5jzu4nd1/6R1bAKgbv+6qlrw/fM7d4xdf7
Jq1uby9FTR+OKEi4Y0ectT7Clbin3h6uvqbrkwNb7GjPj+upQOGwt5rixR3Q+I7JbG/kYB0IFXLm
C8WDl3rU/WlggsosR50b7Nq+Ub43mXK2vSO4wzl2wT5Pdj407KHhvx1YlZGRZa8+UzKR1eM+aNqa
c7xz46lxd7bfdrG/y8eVWc3MbD9S53Y1wupeKy/YkAWQxlhejwmTxWaOwg9lAIfVjf5dOaKNExkJ
7HnhaR4hOs2yihN/nlHxRgn1XMOPoONBbS6DTmpKki0SJ5rw3HeGdxxLbk4BhiGV8RqiV8eFxKQI
ah42g7HzQ0K3BRzBgWji2tH21lDdq6wcBiJfg43+zmEvDp07/1oECUiGoH6NeDsaq+bsj9OVw2mk
MywmDcreMAYFh87P5MlUnGZ8yumIB/J3gZkYsfSTP7Ib3XubAmVFflTwdGQ77cMr9Grw93OO6I/A
xmeDJuTthPSHkd2M81a1m9yTAfrj/h8fzQ3Tn7OZ3IZsIcyPcZD9K9vO7eoOWQEex78H0hB712X6
R6IR50SF3wju2s8Kpjf1bVyASv1ulAM/n8w7SxI8r0mxRT7g3k2NTDFhe40HJ/3MqvqyuIQ4JsPy
K43aK0bJa0G76KaTmXGwDDUe0POV0xdDKImKIGbc2SjG10Z+v0FHokoizu6ZRNjR/AkQlxdJoo69
Dyg9GNcgd/O916HSmXuEsiA75yJzOCynZy7mMXeWv9KT16X1jzIK/xGV1GFlzz97ebITHpWRvEhC
97Jr0qli62PsK4S6VMr/ZeQeWKKB9B0Ijo2Lqbdv45KWyZ1ubW66pz7ssgdxTqtdheJnxI5PNNyK
r4TTwRo843kJumOhc/KEv3wvtQ8oVnLg2enBUc69xOB1JLo/j8OQ1GWXLtU2S+LZcFClCf8jU/Dk
qt+MlsFcGfDMzs76FI+UsCKeMEbvTUfx5C1yG41wNzA95b7s1vKc4IAioz36JUT60vhb4D4iu+2f
Zs6hQ2fFYSwYds2ZSR0PPHEHy4XBYwDo6/o9RRkjfSGg6nURJ2jiL0XQP5buTPWYHNij0KgttnGe
QmvrlhPBLih0OvVPILCMRVsfF3YGKHhgW2Oc3/Olb49eFn0VBiSOrKZsC2QHW+tBcJqNg3iirk7S
NYqNaGlMox797lni31jywebE2zuZPFD1TKeVKKJd1vNRgS9enXZtFDGKmxWpmgTMrSnHOs4NhK2W
CuMu6q7l6KWPsyP2+dqCtqwRtWH+1ovG3uFIi7ugf2qD4KPW4jPr8OoNHL02ieU+daUw+ZZLvcP3
hmgcxHVR1UTs+qJ3jWRV7yjHge47h2MXkf9esOjMS7jJzAdt2aA7fiEezMFnf28+er+b9zIp34PK
OU6GJy5hkv8F9kuOntbJoZp6nuocv1LoG6+DMn7VefmZZY27IwQ15u1r477hNSBUpqWuZPjt6+ER
C2iA7XOR17r0DjpY+lcYNm+MlsO8VOUmFE9GGXKMT3ruBv24RWECX7FY9mmqz0PrjGdO2K9laESb
0kobykNx14pp3LeFPom8/GFUfK6oSOEwtqgUly3ivnrHeNhuJhO0VkzsdUPxarUVuZiSoLWRn6HG
10X2RFgvyZ/QQVOpaRpIMZGExVfIALMROhEbp0O+GVTGU9n5JGeEkEAapirgWHaluLeKR4k+CiB5
TuZis09S8m1IFTr5Uuy9sFhLfMkGzXMaHiXpwPj7EVqwu/te9xTp6dc0rYeAzMHF5JfvnVkcZgJX
gIU5zys5OFvfpVl8MqeXbA2TnRtEJa0xHAvyvXoN9GjOPSp9DjZxJKIdy8yn2xod0hAy63qiQGgb
Nv+kFsINvUSIuikesXMIkiSpQUIioFpf3b1geMnt6JddUZVeO+Gj5XUXezSe6hrk3ck0R30cbNIl
miAyrEdRpObOq6d7ZdjvTe6d6hQ9CGQmDoU8f5gtZyum9sV13AaeI+opgXDaa0IuR9iG+lL51nWe
CnGo8oAH3mqQPlkL2D2l4rl/5SGJWFDHCF+UQXZUNP5hvFlD382r4xEih7In2BJRCmEEi7qZjGw+
ttI+zCml1GPxTH9MDzKT/g3lvhcAXVjeRpR7rcdjov6MFtCVP/2AOYWF6nHN+DrKObbIs9NHVIKY
/q9wSPm+lhkL9vVd7hFOht5nVawb/wiRoFuEi5w7VhovBjogOeSHMnAUILr1e6js56gBR3Gb4DWx
uH9WyprjgfmPtXFQqAwzz/oBUM/mw5VGa6kfWyPb6HFhQe6QWpm+zQuV/io7wu5r4PddnWRn5F79
Y9eqK50HZt86R7bSnta6YpfYxZ9lmF5n5BVbdIjQnrkH5xXNz3O6sIs1E72L8G8USxfuFnSwAZBc
WD0XiEY7C7oT+FgaB1iPz9rW6BMr88uwFc3UEz2Oolpie2Htq0C/NjpvdbyC0iIYP5menV2fDPse
kUPA+0aIRpyPk7lxioq1ujSJ7vE4Vnpynzr2D2XqMyZ9BgGOfEo6e93NL8K2ehQbPfB/6pNgbDh0
/hGoH5BBSCh5HgGtvyW6Ru3kfTEArkQSvbB+X2Kf63nIJxi19btnTkn9xdQ+RXZySSQBf8JPrR1K
ALScqcnY7V3TYtoI16kOYWd9JmVLUEKWPeaJJIk9AgRxs2ra2RwS4iaL1NnM4J3lbLD6hOpizfW/
Dl/tS14WF7uwnjKDJ3LEYnAJluFhiMYFKsd67wPoeqfXr1Vl/EgUZ8sgXU8FTvg0VvSEQu8NoX/t
zZw0EI+iGhE4P3tivaFD80PjA4v4mf+EVGQn2v4PnDHvRmJBzVr/Fqty4nxq18aJNlaucaFm5nfn
LOCsWbDvZ4ctC817LIP+T6vZQ1BHMf83oX03bDoz3BaKOqPXsy6fo1b/JPYlPGX5lZjxf9aYNfum
COdzUqd70oa8g4d1LjZtQlJA/bMtP/RqRl155m7fuWJii0jtj4y6fxyANkGWBzsHNHqjTfCG1c6w
WdANx9SSIuVB9Vom4IQaSGZvpdMv/OqgA+6/ocmGczDY0Qm0eVgFI4DkPjHKlik3drC+Rf5gcQ3K
/URn7wTW1a2KVaUZr7ze2kQWLyERbUhVkIAn2tgkSoFk2OPFzgwTDFHYm0pkn0OZsV3NKC+Ktkcf
0v50SulvuolTQqjtMZ4fOEjtCA48pSw1YGt1HzuJ8RFMeYyTqX/SheY3rMI/RsAs1FrNdGK0fmkq
IvT7kHXece1dmAFR0VJfUXW9UW1xIPtRvWkiDChG7NFtEgTgVP1w7v0RVdoY7oIJgm7J3mZLTTfU
iDLuJY41Hm0Z4muC4n+223l6wUQNm08z99xNUL2p2aMk+VtmyGwHlJ91yfdipS6W4KO0E3q9+vE+
58sPnQz01syqPKXIAhm1u41uIVeivpquY4g9PVRl3A++++KOIoFE/qvaaHrXHAI2S7XctYu6YBb0
m6oW4qrq5XvirR1eLB7sRN4TeCSrbeEN8WwicCRwo9i2LQhkpJOdVSYh7erDsUwMH7ulyvYsgdGu
b1mu1YSyPMvMjjMkVvMshHzNkR4V6iEdjMtEkMeQrPQUDU+baMmKPTFSSMt9ckkJV7kpU7bsde5V
t1W7L1o1bT2RS2iG5Llr889uQWFUidFAalm+VrByh5w8UMzg715jfFQyfUPMyYKchWumLenSqt1R
fxfGMnLvPlAYMGT+kQdDtXdCGZzrqnFOXpCtWSerLsChr9yvsPtUQ/auieXX2iR03rMGSKCRmL2m
jHZTLgKAg+yHyVMnR46kbdov8QJJPXX+XqokvwwJBMws/1Tt7F3o2bIow22pozd9ZEcEF/mc9ksQ
6ees6f1Tba+fq5bzjv/XKTd68oCleXflg1sVaEgMoXdhvnCccrJzOBXlJ+xd9cTdrFfvyBKPJfa8
UdlXZBgIk7LoOAf10VyWv26Gwqo0iZNLSJi2h9WU0gbRYXA47uggiSOs+NOeYyVZyR6mAs++s9yD
b/MOgQXbUGA/zFqEt9zusSqyQmyowfg9iFOrh2ZPPl2k32QwYh/oyZ9Y2uSiZQ3S2ylcZOW57brm
nBbEI4QoHhfvafDMl2AB9GO0zAZ/IkeEfVXWJ2P+i74v3IwBeetj6P02qS3cmiYyjo76n6xt5Q2i
ZM1VMp+6INz5VnMzdPY37CLjoXMZ1yHbLymjLPSzN03dNhqKhaMao8yYp9vRVNbBU8taBU6Drls8
ZP4EyGm0crMWlbO61A+zgCxHo7tK/yzsvKRgJtWXYRjBxSrVX7MRcmsazV/wmcusZqgKyNO19PxS
Qo166qEIoCHtEvEUeqiGmdj/6XX5OkpzLlzMNnYa4lPTyj44yXBwSTMd7XLfLPK9MdLXRRHsMrGu
UYIRs+jX4037DYFwSiZchuiVtuZ5dKqfVpPfxyEi8bIKRNxXbruHrarAv9hL9IbSlR8hwb6Gj+yf
8ylU3uDYMXDXtm/gWMsBqyCSwBYBpXPL3NNUTM3jbJCTIjJo9J6g+9klx0TZ3ISqFoSleOItDL8m
xcrbNpAQXaK3bqp+jiJA6bMKRgoL1RYKYGCXHsmsARySWt5tVg3gdNVHGy+KYBfImCNJBF3c77ZF
dadV8KM1/ZdG0d9HsDBwRCvTaxGJr7Q32+uixDmoo89pJrclC5AVzFJdp2R5KxQS1KmSQFYsXlZK
CmhfQc6FZhkDzaI7cfpHS6OJ7GgIdnupTspD6oOYZzb1ScPhQLqPl8lJnjqnJWW4YRzwySPI1+28
cpCkTS76FndKUC1m+75DA5RXPKUc3f6FWb/OzBmVzVWB7cuFP9kGhWP+cAHgN0Ikf1TkvQ9hHpFP
zGnNyZxdATSxMZI1clS59PYS84kHbI3OVD9cmBaJaHBoGOwyb6QyjV6TnBtJMS4vMrxlRhRAuw9r
M9mGtILENIAjse+5cvlqtBxoNsv6ttz3pDbFS+5ECDFyxj21kC0um7PvZ+427QpUTIYqHybFKbKv
0/A4T5DitTlzyLaHt3Yawm0+qTtH5+CGXxOnfaLfOVadapOJgIPKeOyMMuM752eUMSXnRazoeqcl
l9B1zCc3Z+cewT+ca+NzZHKxzGzsOUZC9GEM1s3rFvTn6z6eKSljTQNqpUFsZcrJ1Ekta+c4iPwi
w+doRIwJ1KR1FhiUsUp9lPVyn8Cl42kx1sBj2tmJrEINqMRLVRf/jNZO4klocAPRPw1WGR4VtKlm
rcmNZgVHy2QXDj7J2BBw+2Ii1Le76yQCtnRatbEbNlJzDh6CInkiNOpHXeDpYDAKkEYZH31TZthW
G87WaN/RPpSYQjg2MwlsRG7PR3Otva/bh+8Xs+ns8yimAALBD2JC0TXsnR2mQDgoPJFPlkz69qWu
P5s28G/BQiihn8DODjxcvIYohExqTM3gMntyR0QPQNY4/sKbjDLNnClS9+5Fnvz5TCZdnbvaextN
dht7du8isp5VbvwZ5sxm/WjtbeOp9GKuoHg7lzf8I+bWdJ48aJlD1IJQjYV/L/W48xz5TFdeysjh
ILA0R4g+GVA9aPKLzXb6vBpkjIiuZsskw7IkH7uyPHufUMopFKNoJ85y8VD7efSkiARl5qA/QkUg
oZbzeC0J8N2Mo7HPIw3Ak+Y7L8PxN5YJbhuWIK5lCm+Xb6yWQd7JGVK18cNvIt6AXrxIdp+t5/Xo
lqdf3C1KfO3wvbBmJMoFSlk1PJVmeFNzBX/r90ghUDOX6ok+9qco7P9V3bzhuILs0dMBoAC6W8e6
c/3LY5rxKHoa2BX8hK1KPM4jZ7R1Byc+2Ni7iUU1H6QH9YweIqMETlbniKXcGx20CN+ZOw1/PSLK
HFZEs4hyomcPjnOiKRZ2jkOaOzpOAeO2nTnb+8EeUT5VBvJcf/Jhvxeqzl0TKXGHeSXwzFtIIeQi
/DUKaSQVDcHToe2zD3dxQlhS/yNwmYPDIP8wSabZ2bo6pXNjP7VpZD25oIG+zp6EdRTOobWi/BCM
1S+VLhN5brkHShkOZ6MHa+9flAT9HmH6dtIMYkOmN6e0mzc0+9ESYPu9k8sktmAkX6bWmmvNwaGz
gLQt7ysEXNKLMF/Vm3B9FLhe9eAFa81zr94B/B+DYOp2rog2ywQo0EQJYru+vow2ip8hnRCVFpDm
xKvEJpBLDJS36wbGMKu4qpq929Py0JOrkFsTHp0M8QQaOkRW8tGw6/eRNKH9VLm39X++wRBS7RN0
/g+Nlf/tjdSOFwi40ereClGCl1U+aBSzmukXyKDq19TwUZ9CnHpDiFNN5AT5l5zlZudVVHOHdtUM
uPkT6FiRBTx84i1Zidyl9D78oHxC+vGYegdDsdHSSWVulz7/OQ4zmw0M6WhiHCvqftfkZbotaDMi
tZohKMRxhQg3+QwGVGaE0vjsnZusWOYYW9Qj+oo3TijnxGzMve8RLKHNoL/nNHO6ofsLz/SJnYst
QFa4qXrzb1vbfzuHNhOgdndrefJJCU2LEhKAyPCSB0t3d1subWx14p/SnJYs/1ognovp/sl21jhu
+rm2tj7GFeW6Lcd4/zK2dJSgOqVCM3SMTddK3LUOrEIA36gDYLMxEE+pJ/TB7oYvLdwrHt33dQyu
M5TZwzQjv4/8P671hLRrjhUqbywG7GRe+V458/8h7LyWG1eabP1EiIAv4JbekyKllrlBqB28KaBg
n34+sE/MnPhPxJl9odhqtZFIAJW5cq0vC4Kn8V13UGTMurvCcAl39mAOhDIQD/T2SwCbX8UlBh50
PuiPFktRa59FPTl+Q1L7n1LId70lrZo6JGUJ/j1SA7kF8z5SZDccjaneGTL7hRpD+HA2zZpAFxe6
h8QWO6fSSj61CsE3KhmP9B4LrkRtiaVIe2vZB+6bP+EUbBP95OMWseL5MGae0akaICDBxE6oxVCL
+DK7X6nzg2U/VcZCk6biuRsHyzraZqWTLruWA7uWyjpW59gxjX1WgXZi1W6tCvA6A1r2YBo/8spg
MhE/tL7QNljfGNlYLl0LIJEAR/oqm2ARtMZGDo0D+rwG2SF+9ibveJ8US517g4DrAf8W9eLYvdcS
HUybaGvLbtxTYIaXIcCmR7nPxdCzlIObWTDdWPsE2OoGwmcY+7fQqd7DJPkVjeJWOyGBzdHkzHUm
SsRc1JsyGWmWnt9T/w0ualoaEvWpwuRJIpQfHMkETkRoxl+FVx/agbbED4aFRQBm4RSwdztJTIOL
hVRJHfW/BqUeg9C56kLj1YZnuzGS4tzn/ouWeggBft3vM6cpV7aRTWuVtyTwiG0KLFeLKQGvS1H9
QPd67117p4sv1jVrmGBZC95bNFAxXE/eMz1elbY4GcWwrD0v2YQFttSv5KtgKseCmIb2pgDUE4yv
fgDiwpAmRUoncGozMlhMvvUiCyZSVQWO0abnw+Yx7JFrD3K0zE3ktydVG962yfWHN4dLpMyWpcne
rgCnAJOeFMGBJo0o5apgxLsBLPs7rhVPfhuZsMmYDw1Se/Gc6GMoWH/KRNbeqS5aVR4Dq2YwV1Fs
PkSeYgakDZ+Q7k4IphglMZ6ScIei4qcm9Q++pZhB/RQ1L25SpwCAfLEa1NWnvSdMkfBO8HoZyqvX
iV7gxbR9sXQ8fxPDpZt9sXKBoWaFiO1vUv4VZLlo0VXGoYz5dy3NJ/DVYyscgEP17S3oQCB2BttE
rLDd16VeEAeQR8BwOO0EXrlmukuzcXlkVKReyvGFXAiP9vKBJ2Wti3TndVN5j/y7CB3UlxZkjpX+
RNHGa1fhdS/ajq0lmr/zLErlso5RJly5iEyHPii/ufpkL42JUULD+qbAX+I9u5Yd05/ODePNQIKk
rS3y2CRtArsorqikM4wHktWouVSPbkqGp86H9yLFYa2NH5PL9Z5p6iPppXGj6jyZ9Tj+0gKMeKw2
Dti7OPwhzu8gV/AoNYHvHp4fIrCSzkBy1BsGguZzzvn5QeWVhXqWsyvei5wDoq/BXoK835I/WbhJ
eTPnAL1yWv9aZ9htIoX+HbSAT4sSFmU3Vns6tYZ4LF8Y8untGbirChJBEd58dkjHqIAVbnpBFMDX
X7JySI7DwQnd7o6TxN32Zn2yi6rc2iqM19zl6EkYabfKTYFZEvo96aLkvYrG/m5k9g/EdSKQDmKg
yHH8xV3ivRik87ZYDiqMe7iJZE/OFzt/vB0z2zAX1l76ozg384eqwj4k2jPR1InB2ZBtcC6r+6g5
xyJ1GIdYpHMKs+8OiJzYsVqPk+L56fyFEU9cP2jaWu+a4KSNdgZ0J1J3RshqWWMnTxMVR5DJhHl4
Wv5is2+uvUHIqUHU3sWuWV+Z9bF0NWeOGZPVLFLACm2GMMS6i07PFEZVb1jGoG5xHaivvB3UHdYb
loDRw/TLrsORUyFryLPF5aZn+PRaUhT2XmAMS1mlf0bST4e8iqcNTf548+lLbo1vbXyOslPzD89R
I+Dz3zYdi+hMK3R0si7HjQqKHMNV4OP1NLrDZIMFoA6ZyKeIdGVSHTIhBG1pqGbb6n3+bSr2QuO/
fadIfo+V1m200LMeycTEERL1Uu+j/JYaA+pEB8M3HtojHobiJrAn7VXt9bsi1pYDhXzrTM4xtL3i
XHbKug2pyyYiO9qQr6zWgkDZqe04GdLafjzf8xZTn82C2bOjxN3F3g/dUUy3tJy0lRSW4Ph/DweP
/B10Zcgd+Gyssn4ggaYbe6yLjWhYMSbTVhxbHaO7p2mP2kdXxbDTvYWsEQ97jt5h8Mz3xC058NAO
Llrlxxyl+UYjZ/QejPB2AYxUn2E1Hp7/WmKG7mLIOg6qnuoxrKwtoBBkJNNryMOLaZPaNnAprxdg
stWLmrDZpkVcXDvsuHP94CAV51++rmY23ei9J/0y8HLjFCDXnCDv77W4o301+v6uh2V2DN0yWhWZ
QiB9Xu14ff4+TYFoGV3NtFuVNVostp35OwkW/eiQIhtTuU/o/nClnDpbjXPR/8fMu2lDzvi7mfDF
1IX15uPRQ/gOxKYUYbVNWpbOP523+YhrJp/SHrbHyK3f8IVOFMYyLKVagUVauvgMj3aTr+vRi09a
nNoXM4rCtbJIQDWa/a3kZJ6ssR0o7qaCv5tMo5ivaX/Uuld3Yq2r0ZaCuCHV0b87Y74XBmzIM/4m
25I+0g9xPP0mmRpdC6dqjnbv75+fPT+MbGThOve1rYxsc1OWAV7yoqNI1Hrf5NFt4vIBvsIu8uo9
FnaxHKl2t2rwowVPWRvYWBdfuHy5eAZB91T5xkUjGLDoUGJPE4vcX9DaNs+kfsgmiXVeBS7zO1We
nx+wh5VnPXwNWa5we/4uZ2qJzMLXkUNx1ee8js7G4x9xqO8rqRhCTFV9ttBiGYdzwzw/JT7YHkZ8
L/tokhrnv6cYoHTRTQ+gbYUMV3RcuIjktEdaNFH1MExmZaA6lZTMOK71YBtE5cTzJOh3VYuLUllt
/sqSiqVu6cYRr/yfPGqQqAPMkUlkOWcqtT/PZz/BXrnSpkhfkTV7SVORv2Z63l7gnPzgukvr7su2
s3Zr2GyGApPhL8o2MPYY89n9m4j8x9RAaAgHXKFTJdKjcHKDlcQkPDwnD++1w6NeUe63o8c+09mI
aRnVb12bkKQcDDfKieOfWJ6OAR1zwv0c+RWhxd7Rj21RZofM8t+Vxujg+aIhzgVHx9uApLcXnaem
7943Pql65MNw63DTd+rbSlHyRV/JTz+il8dxOLDrUnFQMGjKTpYh1BH/3pKDwXkkNZdnkI2MCySe
6SEDfzJ6FgI46l7375k7P23SIafECOv3oJDrDGPQkiXfuELSlqx3yD2cJR2ETjsI3wO32PsaKaNs
CH/0veKxC4zl1APwvuLr+tsUXgpq4Q4hArh9oOwTTYVahoHXHodJUjJ3xkvdD3/cxJL70sU1KiLK
skl11b4Q3qky42ZNtTfxTJkz23Xkf3NA08216aoWRntoDKJrEn1v0WcdtoEkKU6tXzFENIeMaN3E
yy7soyeUXFfQQRAzk+hVgcpayyh+xEZjEgX3nS3d/zMPATJil8VI/t4IgbT50Wat/2AEFjDe9b4A
ePg/JJRStjbESO8ZRw3WvIIBdulfJaDRa/QjGop4g88vXEW2Hj302Nb3rT4A8GDmvPAChPmFpRwU
45FFFSOPgXtlCAbyAY3BLFkWehXcEOl3QVbw4CbN/UnJyT1Ucq92dIOMK5O3qe/ljeTJjiWYmPHL
LtwYlTUQItvUhV9fi7D9K1TEqZixZw0DAiEnJeMjU8tyrYpEfesm60LL7lB0Nj9HaI+fmgOqKKGK
xT3Q3s2k6A6CG2DhiFEcPJ91seS9/6Qijr7n70+Mhnd4RjmquHyPdAzuZzx1zSHphThH84ckkZCj
XPuGqyfdOYpBZzp3vkU5BcuJnHUpMvE7f2PPNgvnTIome04YOFJdlBl2R9KAHLJWjOpv7cs8Ua9d
YcMKih5ydnKDbhuWqdTkzgCZinXfOaUurtoqSCTDGufTUWn4ytAw2betsvDFIBn9ewvCYuDpVeTD
uR6Sq1ZPsAtw4CKlINT0bbxteR+3ZSj1ZcTBc85q76hh5twX8j0wql1YafbDQ9OmSPKX+fxniXHt
fNeMz+XkjgcAJ19VWtbHtAycY6kZ56yfGKE3mXVgR6650jEQHvIhuBQbSwx85/Pvg8iTKCPbUnCK
ZSVLdc8G/4JMw1WTuCr9Iaw3vZX16t9P0WRDtXu+FLJ+SzUfc4mT/7K13b8v11a60fKwfxMvItaa
ne9HNWRt4e80z9A3YardBCcQemVPTrbw6IWoCmuAJ5X3kvuRu8iwRJ6TyvkIIxBiwUxUibvU26eq
v7Z5tDPxvn4gwA8IikQDYRBYazPrsXtMUF262CzPvsF6esUKRF+Vu7LW31JGgxt809Oa/U8pxgUt
IfLQhQt9qIqLPZCs8AhFfDTqY9KmR28MDs1nZx4wdVAkB7n3kgGXQnK9kmTgZcF03gA+WsHQ1lYt
CZAdMGYdvU63Npb/c2oc+yXXcE6qiikqceqMX1b9o0DrwUxVI5w8X+CqtfSzk0CZSNkAmPNahYFj
3QnMvXBGdhdqd7XvoB8v1RQ0F9cMCU8JczhkNo2XDspu14wGqEM3/oKEKV4Ce+V4tLRaoJqH7cPk
hZEHlhQRcte39kjrNf31XGnSWVnxVWsEDqIRSzGREyYiuh8dc6tv7qEFKpiR2NJloDuXP7wgIVOU
osA/GBrRq18jxmoNSYEqwxTp9V7IdV3qKxg/5rLufOeIx3X1RIyZqu9Wz4CY6pOEUltzNrAXcF2A
RF7qHZAZ6VvvbRQdp3rMsD5gKukibTYgDtZ7V2H4KOMJDKwlN0kkIafMZ5piVqQ5dv7hHLq2w148
yGllELS7q8K/9YnenlNXnoFQDMsqxNzmXSs1De+KMcJFOKxBf35q1hluW4vZTirC8V0rYpRvpa1s
JJ9XzIHXLEyuqhHOxYJIxxHlC2SDnKLGxrySOV28cyYB26OPYWOhEW4LoRlbI4jqHRhEEoI2qeqs
1YZLYpSczd3ETig9w2cQ1N9mpe3kWHQ/psG0dh6cDqPzs4Ou4WPrnVCeBmPWCrt8lxup96XPaf4s
hDN8SDuf2NxwSC3pkD2p/bU1JDWPCe6kzMmqQw7JijGA9eNZ7XilHd0Y99BM96Renz+GPpDD+5eF
C9uP55/ESpwtgbG7LkAHTMxrU7bikr8WRtJvU2guX+mtj8XRj8rhHnjd3ahz4xj2uK/GwUq3kvmB
OcXWu953Fsp7M+Az6+kR5STW2mSFZ6+xv54G+8iJN74NWgMGEg2nR0qy/SVbX3xTgPEgiq5TgKFO
zjgRuglGz4ogeevV3/+eEZIssdZZOijCvg5OOMCzJctX4OW1aYU8Cz+iMpmaPUu1ddmhm1M5NWvl
d9yOrnawm/pXJy0e7TI6OhSw+Ivcjhh/mv8qAzRwAwelhFvz6AL7xlzxlaurvIzCZbtLSZRnhDnA
tMp8b/zs009F+UYq8Z1tgH/Thjg9pkCxSFu8uDxG8ltshD9lWiUcSDbP1mfD2+I1O5R91u+i0fku
p5aUUO3FAKeckfjv3FrmFHKEoutowwshXrKs2AH5+MTURqNn9LuypB/MwysM6TUhrPJVhuF1AlT2
f/78JKBYPZFPz9VtyKLeVtfBUHesddpIL7kPmZbfBM/lHW0ZAkDXurvJlYRIRb3OtAQQHMoF7h1c
D2U5TWeMp/bC14PufeYKMvx0Dx0snGs58tucGO/eHGTUfPeeWbHEVZg0L4Y2D9lD2AA4s8WL7np3
uxl2KViST50nyMTSzMgK5Ks/Wu9yJJXt1DS5M6pqtGqxfV7EfoI4BBbmgQL849mscgyayxKg4Y7s
HibTvMt2SdGPyzAvohMWim0bZqvWiutHXiModWWJL4rKbxhwJbUyHTZ2WGztvtpWQfUFuXwf2OTX
cz1OdmE+7QhpXfFgJ4uprM4sr5lm5x5dCZVX7/3C6Yq3WFLoUSJq+8IOYG2traaHtQupxsmiYMEF
cvE4pk4pSzHx931PjtWR1K+uehvf0T6XeFIudkdWPDOzj7Ze+2Rgl06AXSUiexG41Taw7HVu5ATs
jQdxiBtL56r55MQ+3sc/Lcy6nh+9G8pPl43D/KOEkNdJ5mxG1GwQYpMD+K7TaOkxto6Mla8at7Zb
foSt/F3UzYjTtHoXGcPlINP73ZjFe13SpTTjMR9DtF7xoMvC5kct1xNi4LBhmwqrHUIRFYzdklWB
hIFqBaTcYBiKAUHusrFF6wMptXbHGskOqLnhjc0Jynm5nJV/KKkPwgvmjQ0in4gp64yZ76WLYg+g
GWdewmYezADRuSmhFruuyRjFvAidGXwl3Q8H1+TCmee1ZCF4xwRDCX+CCOrdMezjoGhJerJLxlkr
wdq7Lv1lDCrYSruWgPHVHVV8l2Fk1LrqN5u7441eWwf4PaSMupkozfaEzn1VfsGj3mdBSHZ0KuvW
DS4Isyr+mc3GwL6mgApyBpAVs7mNp86GXhlnr5JcRzhVVao4M9qLTIrPChblMpliD8Og9icr/kQ0
Hpi53C8B1WrVFZSfAylHU9btKeccg9jwgAYLBqTLFoHGAh8GQtnS0MQ9d/yPBPVsOTY8qQIruySs
MurTSFuZVvjuu9hjCHpDImvc2xAmFyGwK6PUuTvM67c8JI+AlqaW+OWXIHx5fOOvYxgX7yzK7VNS
vIZcUDLJ3sJq2ItKdlu3ozSPm+alDy2d1QVuTe1zs5RS+F5gFpAquo+Rv/fIBLBBoOV2LOvXyABx
x4QMi/4vsL/9ymD7GtGMYlOYyAW5b/9hKTCQMJepdf23wKCIpsUPNUbu2S4xAyRZ/rvOzJ8yxAWu
0sTb1478VQ4Oe1/tlwxkgOyoYroF0HmIgVjYiX+kPxsXb4rXxo+ma2jQBmiste28DjLyflvNhfkA
QwL+0WV8SGdYtol9PIsHYFOBw0QjnL10XoubjZpt0vuv+QbYDG9OWjM6SXdhLS+l5/7u4EYllsac
hpiFJZmc9Mu6TD/L1g+OeXwqKjksPc3y8WiJBQN3ndGcHgqTCZnlkwVn6mfNIzLeW0AfdlT98JTP
FIVezOuIKqcKJgrWvq1fxgamYY0xH2skQLO8ZQmTM6Dum6kE3mNMOza8ThscPiHfEjEXC+943+nj
Um9gbeB5/AhGkpU8vtesoMZHSqeYlZ9WSu83yUPklszDWJS00sfskc94BcqpEnxUFV1x+LVmn62m
jte3B9aPMT+hA/9MgAqeUgP/TJdbFy9y5zg5M+lCq5pNKasvp/TaDVfSbznCGahI4QblPg/C/g6k
iA5thiiIauGp4guaM+EcI/89wZDccRft3LT5CjUvWDC2+jYaHlUqFifU020FXg/bE04BIj37EWAR
VBFyRSEpkECF1sY243otp7q6TSnWRLzzh567ean5tTyGkvFir1FO8bPE+9Ht31XDG1SRXiurzNk5
4wU35A4H96dh6wOP8IpwprcSo/dSz62HdMW1Hgo6JIgBl0lOv9o+Rslhph03naT9wNvZXiCt2C8a
JSGcQE5yYKGECIBHs8KEJ4dl1G9x1b1MLmiMGmu6hlN6NVUerD0MjGbb8SxEiGbWUfUrN3beGkMr
V24XxCcy3OERx8LNh/HJIZKsJ5P6xGcOu+aAZ/OdkPs8XlPz+DbBHQUxdVXJeDcGrGRGgWbmayjC
Pykw9Fr90WiW9SA7tuyl3FsBKW2udHfwadwjfATh31aKd2ZM7Fxg7rPGQk0hA1+zqhAzjGyOZya7
jLVGEu3fsRUFUsc+Re2nCzcbSi5GkLisQKRxgw9q0+bVwax6xiVD9sFN8tHYOTZC9jYxurJAoAiN
uAZbj1bzhF+NWP7NzMEiy+V4Ik2DC7kknIBp5+ZbeN4zEI/4Pthd0Rc494xrZYo9JJO91wbusbap
IiPN3/Z9dnW8OVrT7MGkLAZZPxJWHy8dhTup8ifaN4J+dRNcEXLvWZI0a1JYBPPK6UPAIe5CUJsa
3X9mvbTY8ZewEJoV24+OZZM7jI0uMCxdxpPRXtBvctuNHrsuSm8bShNHBUyZafSWg9kN8PLG1eh5
8SKQI+F0/Gulho1ZMG1me58KfHEJao90SIh85beMF5T7hnvLvuXZ0VRirYcTw8f5prZJQpTMiE8+
0o8ImkeeTt9GkuhnzUzkXeRnOyl2Vayd0xFbq+3lxCusIj82HrzHAs1WJn+rllPYzUd0vly+WDwB
SApqzHTB7W3CRMs3Jue2wfBkZZpgZnXGYEsGnSeVWrDi8JQhZhtyIUMKFpHgALVMTOfR5F383l0Q
MIZ9hHE2JPOSksKD5ZG0J9wfV80JGW7O+NbnL0lxNp5h7so8T4rSVgY68nOQZNAhTP3owoVaskqE
RMmQImK6qD8HZeTYenN3Y5aNx3Wpa2eXVaqMQ63xq3YcvAA6yw9hEoR7sqL2KsFweH/+X/bf/5eq
xtvZlf/VOmZyF0hUC6hGDVVCnN5zUbF/JNCLpQEbjjLdK17gf8nVwKn6BrbTWzAJkp+GnvwkWBr+
kuG26bDGOOb0SUiefSKySfEycoclXQvwIOmau6ccl4NQil+G+QnoaPjjG5hdaRXjtxJMNvNe1zoy
VfFODVc/b7q+7Sdf3eOIx1laBNUBcXI6RCmr04VXLW23dX5pJgWkhQR6l4J7m9br+WFq5KvTGGum
XdMRsLD2w5Mjva2sXjJha5cqs3ech3+NxqvuAW3gceqVw1rnfPqWQKW9TNv3TwKKr2vBvnK6j7wB
stWXRnOICgwiUZ00dwhrLNioTP/QN1p4bjU6QcKa9RU9d/2UBTz4hHvnh4mdEsNmmP1oI8sj1mw3
l5jZ4NIHqbq0ewZ2fViOX34Cviswb8/ekWaWW7Tz2teOWP9KDEa3NYOye/Wwei+0gXMI0syj0HJn
bWrlvMInwdyf+7cG3+WOllOtzM4139joXv77lNLdlIJtWX1gneNSC8YFcXeBrjT1q7Ly7JUn2I6j
xxkMTa1tQra0du2KyRR0E6aTXVB0j8mYF8qZyXVMgONZAYSDBKqO6R7DWmGkC3QfvUfzz8//e36I
UZ2xSNbd8vmprrvhPjFBfjpN/WIPc9IMzzTbX+z65X9+DWcIsAX6222htQ6BSMgunV4Ol6HQMVkL
zaZ+Ijb6P19Q81cDA83C0VWw+Y8vPP9s2j9cZQzn5ydyYPoEtwKLRhKd/ucDIrN2BBL4378qqxxb
XIL3PUub4JKPUXAJIXGfTZzCoTlMZ1shMo5WuGs9dtiApCkvzLaPCnre2mAuepZ4EZgRJ8OOVT7x
3tH1CE6U0S2jVkQ/tTHca27TcDOTPWWNgk1SvAYsgQ37k+Dd39hJPuwpT4DD9v49+ECN4IgxEucH
8n6zV7gVV89Pqz7Bb8Shs2lxus1S0TRz2SZWmjddyUhSsqz+4LA9DfcgPKqqNHd12ZunpA5KZle1
QYjS0Skxmp/jTLoAqf+j5vv+zHQ2uaBFMXq9Pq9uMX7bpia35hMuwtQF/GCt+hXwrubaRam1aSvL
sXdTWx0zXEBH08Fz7zKNPtamQ/y9cmcnemOlF72GRMk37oStf3hODfgnreXzRhjyFBAkf2U4M8yH
nGWGLDUk3xsFZDs523gq58vBToyTM/Y+Y/ogePgdrgYeccWy8VHAu6GoX/Ig3z9JFI5kL/k/xJGM
EcILw4t+Etm0O1d9uZvUTZorez0+Wsca95EfJ5vMS/M1s4BqH6v90DIce760/y3FMezE34z+RVbE
+qHak48mshYK+YGAWv4aGsMmcnXrVraUqmMpAeGqwr40k8XREXq0v5KEjaZb7kp38ag8oSpFAxtv
qBQVcuKJbSO69iVJMaqaCXE2OSmcQ06VBTttjJfP7/r5wZ5V3CEhmuf44cnBMk+HZB6e6KWQhMaC
0UlyaDq61mBCOk7xcvDwqnetH5JR6RiFPz/MUS72ZKcvsm7E1mjidlXXuAvF5ATnfLTce22EmyFM
S2rUod88lQw9t/mr58UduPbGE2jTjSfe3G6PL1fci161Z/R0uH5DIz6nHPN+nufdpaTxOv2TuspR
kgmX4x7QLUkdA1JpR2agnqFO1jAdPFURzPGydqWLwnn4mHFJLnNAsWpyw0jSfbgx8l0Ygm0AFCpP
ZQC1cqh14zBIBsdQXYB5WQw/esv7wtQ+WmX0YDrpLysOi3U8RiCqYkodXv3nHKBtuJWLK0BQpG0Y
yG+C5d1QIS2HxyaF7gc7Qh81G4ROlsmb1apY3Y3C/u4Dg/3zgflVVB3mVyeeeVXGrScZ6jCLLTbO
EBjbZpquqGsJdbgHixREcALmCgqn850F3DXPDx52dI005aEf/D964o7GKi3SXZuZ0gIQom08lykq
FwM/iVDGEkSHsUTYM8CYi4xQk8gXnlcS7zOKcZ2DIHngbotuWT5tavaF4rclJhnYjX4ZoaQtnHkG
6rIjbIFzYAWAZPzS43Q9VaQEsdId3Tj3DhYmLaA7VGaGsihIZ0nMqavdOM0bX3Q0Hzx1lDsgKYdd
NZGw7BW2nDXJ5I48p1tbFLeWBf3OtHGBnMCzykeQth1zguqrA/Ozt8zM2sEqXk1lgBcI3YcRCimK
1szwwbCLglkhC1YM7w9ElB9jxVpENpG/cJMcgH6Bn0r8P6ICR+FSTV+s2N1OvJRbq/CBhupTSTyK
HRZSMmh1BTzZYFXqwzWW2C1hlUaEWUs53iTJDFYNqLuvbMJ8vLOYsM6F9H6608+w8RiXO+EScuve
qhtiZKV79wOJwTOH9p9u3J5qu9HZfTLk6pXKpdn4Ne5yzjE0RmiNeF/bLct8Wc4QnmMyVKkvfjej
U2L2qp1tmlPEt4WfgMXANE8gu9L0NWuQUWCM6lEpVW2loYX08DXXWyvASbbwKCh6p0o9jF6HcJoS
MMqx4ZrWX0OU366lfdtkPTcFMAsxKLznZi5v+qgVm773P62ONgaG965v2HflsTaoMmWyaxRj8WIO
H7St9xZ0hrfQDBMseVqseOKqiv5yAJjBScBvHCb7I+srcLGp+53o4ttBziUr4B2qCVMK9MOzZvBC
qHg6iqSZhyM62xx0ZugTqZ+UAYaXINzUAZ1sVEa/s96cNlFPeiRRETnuiQpSTdfCajbGxA9CTEqn
jsCHmgHtaBUZGNsyj15ekcwlsseGGawHkWR5JgpblIcQzoquIFpjLwWoURaJOsy3cbfXmEFbF1NV
5urbgKHkNqlh7yXdLkgjesbCO6rKxsBeTvZCZ8Nyp1kAWApCyBjBcteBGereDE+Nq6idAxTliBse
XjFoQLmFJf+r8eIvXEoUABb9CEdY56dvBJLPHmuHltgJRbElCjHmIRA1FqJ1jfXNgOojAd/aJvab
FnCmJwZLIyoCRObAj9d0OG+Y7TW8WMZ7ZNewX+hv0smL3mxv07d/BgtKlxebcAMgFK5Q3xBDykWs
qwH49+xP1fUHG7OSVhtXKqyCRVUSySqk/iX9eYVK9ea2MSAe8rU89Tn2BlTX2GfrpYKVR2c6/qXW
fy/GwVv0rW6udRVeQS027tpsWhv6zH1sL1HVQm0Mwg1WRHwATvE1CZMgovQvPEKZec6IXyNmz50E
fTeORCe4nHhz0O4NqK603nvlYwCCBYQnsPuV5PW87VO86cRxCMjHE48wzzsF/qfUzS+9C/YNdyRO
6jLfpPo5VBiH0KDtDRaGneEGr0Xobh2R5yuNwfE6xQru6YGz66sKEK3JX2dpG0SsX4Dyvu2as9BV
l8n2fuU6qQ7SpaQV6e/FIcgGOnXfYcHCGKwDkqSlRDR0ZmmAvW6LMcSaqDfEb6biRLIB60GtMzhy
64NjFsXZkH7B7nhTLForIb8WdcGufB+M8c//wmaaFxD9X2Qm39BN2yLGZri2JRzd/o+toFREgEKZ
SlITlcENx7FNqd0YeroP3UnHVWHrL/+cg1PXoOcZjX3RsthmRptvEOfHXT6x0tjzZx5nYK/1in2V
djECSxgz4geqc09J5rinfHTbIwHrhZifYymQNS5bMT3iOVPZxaRVVRcS64jKdGPEzA59xhvLsKjx
AbVWTjayE2Tlq4PejcYFjSu5qXTfeMZ7ZmBsXbBu2/lfQF3uf2Cr5hfHMT1dYGUxHeH+5x5DIlKp
46OU7ktAF1x4mkIDG44qLFkXhR92pZdtsrGxlLIBpKjeG5AoTmZ9+LXJQrOgdHAa1cEycX4N86g9
9S3FtptuRzHrHzXUEAOoyKG0YLrOZpTeAKmhu/10jL38MFDjXw3m1QwUzOSUHmK3LQ+tGP1HYnwD
3gMmlTOz1ggyYvR5IZ0zbWvRWe+12f55Do2qH2GbmpRekfXal+Uh8qwtAmr0M6AHQTZXPv9KRfUG
qcVO9PIy5fGIDQ1DwHNq59dGc9G7dptI27iEGITkED2KELLa//8ydPT/5zK0mZfojkMfysIs/z8u
Qx3zY8jk1Pov7s5kOXIsvdKv0lbrRgrDxSTr0sIdPruTdM7kBkYySFzMMy6Ap+8PUVUyVcoka217
lRHJCAbphN/hP+d85/C7UskPBXrBUtNFt5LaThqwTZEO88lxtUd2kk+yR8Reat5jnNLF1hkHL9Ao
DrjxYCnQGlavoyEbj55X0FjTACzoMHaYXowH02TsRIef2k0i8rA+YaORuQQ0VMdn2zZ+pKCzJqv1
u84jXGpBX4HcXj54DPM8N/sq+r5/inQVBX0bghHklFhJSvTSpC8C0kXZdtC9cgUJIVyHYNhglTMs
HZ3wxAgKDt2gJ8C1gI3/9y+g9c+NkK5vWLrJ80pZm+CXwvrTC9hD4qgczl8HvQzrb932P5n0JC8c
E2L48WI8xqER74tGiV2iGwOeRZUDX2Oj610Ce0bvoRoTjSfIC2wOgo5Y0wIbnugAInKkyHN0Wjms
c7/fqTLSdqNPXSavFQjKHJUxne29E2JsGJqwPToRJnedu9Mw2N2tsHoc/F7m3vz337P4T2uXbTiG
rXv8x8dZ5v2pp8/KEgARpTkfsto1Dzh8N1Glq882hojU13gypSlQvzjAl8D/QWbzq0i26er3m0Na
2AQ9s7DoyADmBB7eCROYfMv9cuicU6LM+4oO0hvZS4IEdv6tExfe5RX4JFe3YCXaE766mD4fpFOp
agY1ioNEGL6k0nZPcmnWqdrcPM8OT5oCDLaCR9+fYkK5j3FHhUmcdeO2wzD0/3k/p0Vv97/8owPz
P/Vznr8/P4rynxs9l7/xt3pOy/nDAcXj6Y4jQNTY/yjntOw/DA7cv+uuHcf3l3rmv5dzWuIPhzwI
rXyG4P3y+0Pt38o5LesPHV8fphzLcpZF3/ufdHMatrE0kP+H/ZUvjPo/0zQtXSfo6v+5qZWIuFW6
fWqsxaQdpbRObY6rPPbLS+8iECVuQVwjvHVjzDsMcnqGbzL9xmnp/xqkKE4QSY2T7JGhZJKOZ91w
gjYcn42UiV1dC+/qtXnDqdVKukCLCjJGTsMNlCjeBmG3ZoCvG0HhhD8NCJptXCBoppp1g6/yXUb8
G6F+T/M3afC+oi+3z34sz8ZhYxgaLS+T2toT6RXKPW/6MTqQYSW8PMSvhWUdfbPcY13cZlYOrtG1
jrOXJ9fSsJchrY0jc8waGkZ75Ej8ok+jDoppoJ2OUFDaH/jc5Cw1sMl2UlzcEkXEEJa8w5NR73OH
yJ3T51QhgT2HXjh/UVFNFU2KHQ6SIx/0jVNoGg39EDUgHW5K1fM0gwAehZ09cFnJrjJaxkOToobB
0d71meItRy9OsewwzSr7UY+78Jm8irnP89F7aaWpApmbnEbIUJfkURdgjf9tNvWrSxEqZZEFie+5
uNhGdxEzJgxe/41GxnMN4Soide18e+hV8PG9jd5w1Z4wGoAw6CF8+/rNEKZqM/bapyqqK3SYx0mH
tuIXGEuKMZsDqfJvo5dfo5VM3NgKMGFedO3q4awsFeBmfUpqh8agSJ7jKsGwExMQsxC8VgJuHXbW
7kHqwLd0w/xpsZ5xKa7mTZbVuOQn3Tu4pv5F8Os4aVxE/LqBHKlX94wVjbUZJu0ZcnV2oGfha4jn
8VHWxaN0VbS3MyPZ9/n8WRbaEXMVwIQsfpqACa3Syp7ONHPX+8go+0Nkqg/s8NNmTqP8ArzGJejP
1beIofGETXzX2QnSXdSWlyklMxritDsnHuAo3bd/FVOlnTlGh9SFaDgkBjhptuYWlxHfdlAaCK1y
jBvgPgwntPacRtNB6TrUaFO86VOcP+aeE35kWcX+HvcTRDcXHaH357pZE2XKbqresy9kCIB0THjg
29qzrzD6Rw78sAfKTrc3WZjAUDPypWrP9dYRAWjc7n2FH5rcgFPP7a7pOb4qduEjnbvWrplsYhiq
fnSyjPnm6G3sTs07LYa3YeGoC0aiXDApq/7o2a48JXX6qkk72YBLQGPCpBNhTRzM6DZSmFpUDJkW
+AFiUxR+dj3TeHe2vvu2adlQfSYFNkJFPuNYdE2tPVSjupeOy9wR+MOOyOBSkWkPm1iDh2ASyDww
5FBHjnTfGWNMfhZBp7vZnW3D7JvNFOZtndvMX2qE9oLPg9uJDhKBk1CBGIPuvvWWJOtSZ7IWzHjf
rLqz3zSrjo40sdzXXV/gEcOFQ047W9v2QMyucO7F3LyPbfrVowmlbbIds+xu6Ix4LTX1Slrx6knr
MEnq84r5Ft7Pk4t/BtsCTDSiTENQ5M4dHVgfrQwDn6lvr4s97o0nMwz1/bjMzrjyknttvKvbZ/uO
Y/mu1DogiA7Oj8Ge3HXeErfjLpVCa+HP4zp+DKPyqVdCY3ibCirpeqqK1HQ1qwHt1W7afTL12ko5
vdxk9lTemFO2z7ngr5y24MeyZJ+sOCbc3fUvY9vGgdtOyd6kZI98yivBuTRwOR/yWmDstPVkkzcO
hT3q6DGR5O3iHkZHfwTn/tpSKRL0NfKpAMONjGiC5oPNBqFz4W5o+F2K6ldVEaUaEkosSw2PJQi2
Wk+fk6Y72GZ8b/rmU+X6z33rjkHL/ZIYcStuac6giNikjCgHDrXrrNBZ+ZkVHQ2vefX08qUZnNve
UT6QhPaTovanmmYaI/Uf+z759MakBV0K+JBWJ96jnnYmd3GJ4MR3fTmuVMkYdei4mnVZ9yQHazo7
raL7xs+vnY8ZyfHJK5cN62XfvdMCT9o5TK6E0naWxiSHq09Nwgh9o2n4/GkntomyH0aPAeCs1R8j
m9EqG9WlzN2HeeKxbBP11ClCmDJmkANZFjYMeUAc5D1TZYcINHTLA0BlyXyAZkVp+y9V0/PGyiS8
XIOmvJqEaZ8qIkM5rMEmRFJR/lkRtaeflRVTphuBfz2P9fdm1F+NuLmPOTkTvRNPXo0EwhYV9oSi
gKLPus2r2Lxg2v/IuSCuTQQC4rjVKSECjbr9JsCrwnvFgDVFeMjr7mpiE4ZE6t63qb6vaSkRChXc
GJPvEfJjpcRdFgEHcHkcolE/smTk9zQcUyhUSCbRhBEby3wyND/ed/Fo3jtM1oOq7bc5XXrcPDfE
5g5pre/aUccFW6ZByW1pPeE9HF0ENxUBLZ2kTkt99JjY1SPJ+qO2JEyxmAjdvfNlsR8H+Z6Y/Ihb
qa6GE90MjXwsXBldbeHdiYF7U98C2uDiuV5Q52ULC6713U05Q/FyYI6ZhfhJaejjZplfuL3tbC1+
hcNJ6Q9VT7RJUrdLrTYOr8ZZsfFu7Fy+Fjj/PUImFJzQFQF0KG8nnPQS4c0+NDou5mwdaRBH5BiY
ZXc7Ff5RsA/SlrkCYAPgJTfKe4dmC8PWHlw7Y2ILRYNBVN7vY+yde1EiX+oQaobJPwjNWzn0rYQl
LlAzvs6jjcAEbbt/dJqXSdxXzNj1hTJJMWH3K2u6lYXZE9/XRYXZB2Vld33XUDPj7gs8GvABcfbQ
bgVuPWfftlxqITSC9+a0Ksxvm3GsTg+ykjcFvSWRQy3MHO1S4mu9ra2VaNYmEIOEWeNknFFQ3eEj
h60x4s4aizv4Lasmf0mI2o7VifYz8vkQR9OXjsgyvdywWbyVyVgGtCnIX2yUCJA+XDkNBrHPuWuC
Ttr9eFxfwVSb8K7oZNzUJU0F4nHKx4yN0cObo2i6SvgheSurxs0bHbyYZtgIkSd9m01AnMRQfRxo
Ovig8NldlCmyu4PX4m2xd7xdti74p4Fh36QlGFRQVrgtQSvIGIMkF1Vf+tQNnMTcjli/Zs3d2PWp
y6AiPtFXtFZkeHM6HMyJHi02gPYaAaVL1d1UHzpYUvCuvGo+KLyRfeXtwpE+G0y8bXnf9hZtHvrO
mKKgrM9aD8Kel0Gn+BED7NptfjHQD8oyPREyo8dN7koqcoMpdrc+QcJVYb0N7euUn8kCrMd8DDLv
s7TxtcHE0jJ3DTWFRHh/nBt2xvLNLuIbpVVPdBsGfWkgKCJiMLR3ymtEHx7ycKsg0tgtcMx8P6Yg
geJ449ZfRg6Im2qkXn4CM/Z6b1MSvsxIIReAexTIMI3Rj+d+RxyfKo6O+gQYEkCskb9402dspatl
GjGxYQ1qXmeVu0mLdrek+4eEy+mU8BDzcifRWaRiXY/lPmY0xnvKpN32y4eMqc/JDQTwC8ODeVXy
tdIYWSSQHFt6C5nNu2To7NUE1FDAnpSSM338Q0/RauJ1anKMSVgRY0yPUq1zpqsuHsmMn6oqnkMx
wU7BsshndirrwRmr15EtFV/LGldq4DUFRCCeaGM5E7N99g+MUdZ2jlGm5pjSmQdtdPZ50x/N4Wco
nmX6rJvP3fTma8VV+AoXfr2in5rbe/7lDuFvX+HKnj5id4C4SA+j114FWUBvfp58Oju85CKdYRWp
+BhrIc2/1ldiyNfO6LbA+TatSkFdVENQRh9RhgGdvAJP7qomJMlheqVcCgcFpAmdqJm6acrPGDhq
xKblEtSTgvJ0D7lHV6u86tYO6FLIiOu0f42XIDopr6hSb9wx8SmRoklolyLYQQyn5dHCfkp7wtc4
lSsTyqTw94V/SwHjqszc28nJoZT6PMCXkC+xZM0lNQRx8FyNdJmBrsfMclflHs2d8h0cE1CE/FuW
9/3c7JMFcjJ2uzy7lz48D3AecUlYVlpbG7/W6ELI6/ixz99NeTBh8XmUvU7VY1aaMDcuUZJtMrhg
nAzxgB/bCJes8YUNc0lO7CpUqglcDQGj2nJ3AxHXqWgefUrcFsZCF7+g/9+5xuOEYq9YPHUHUIDC
7avOcX47ke1LaclO5uTQCF638D2cz3RerfV0DNKp+WwExRCS8m6yXtM0bhIOc5RobEereiesNbvO
m9mUW2KyAN+CXqtfjNk4ohPs9IkuJTY5DUGG3aX2Hl0LMqCCZM6EbgTHhzlG6j/6OJ7dsrwSMSQ1
ITZhl39MGYlwchfVBAV9rh66BM7d8jLPCGSxZV0Kgv9rXUw0+iaBaUO5cXt302XOgpbcOjSLHMYo
+gEU8qTNzjmbYfRjX+Afdp2fJouOdU+UnlH4jvvofTpGRLDaIz2srpFvnXweMeDZv+yYYwjh+PeQ
2CtX1a2TdmcCPW9T8+PVcqPX/prrCg0C2oPVyFdUykvOusTecmOn9tVvO54ILjZNyWqnBVqK4VWL
PjulPfk13W9De2ZPfZoAQ0Ob5MiKJJMO96ZbPLaevkm0pQ94cAlDSbWDNEA0z7wzGyrBaxdjJdGl
rpwAO3DVm/UH1fjhnpvbXTb43Tnt1Yvulzvf0056pU5R1d9MKSpQZ4Jn4XEYYWPkVvvEJezTSkjd
RwA5aufAkOKX1kP5aMyP3KIj2NSI+k5cscJX366PfPJtxKU069lsB4qNuyooqSu1rerkw5RNSA86
YcyDyT2KS12CvN72SeBD9w6MxnxafIYR+EJGt1Ur1k6q8a2gNEEHTbjy1QTI2godxmGzWg7aeLEH
nH9NtpA5Jtbn+H7Q1cVvIUEnyYNGxenc48K1udp9somsnE7j1DhR3EWD2+CT5s2OowPy2VrAY9o9
YKsgdr8HT+eYBlI1k8eZmPUyPAhLYJiw1QTyTl2SONN/0MLw8sdQB8cgr9GqGsdGNHU/BoHVFpOA
I5v7KFT8YZBT8P2IjFmX2WqDUkb8F/aYiwBN0VkK1B4/3eI3fiWxBlBlCm8pBmAJkjmWvnSjmeWX
jRLXVoTDfUzZTnicPOoeo66/EqrbifEX/Agozi5X43Yt0ezNyKYFptn0jTzKiduP/uFSQROb5ofq
7F2PUUNSARFyvrB849ZXya+a8UTHYGUmxjq+eaV+TwCeFFo4YPOMHkKMu45NIJmb9hqsK1EZ5w7n
8CoXRKEuBpmXwsySwEhIfLtMasYd9T2EB39y62M5h2imQ5Sj6zCBPuWsUgBk8mRb5yi+ZXE/ddqt
H+N2LYe7OHmKkBqNiAPdoPPZ8SvGR39+sup333khLDxGDyQr+/leRJBvWvVMSoVEzf2Q3TfjRopH
q/327BcnxM9JyL57ddkybOdmyHdjv2HuTTblKWHVk+U+nF4MaAjdbVlsnQbp8z1Z+s6T8BiDzidg
Dljizou0fVieTYPmg+5e1oyLi+eZ6ZET7jPNO+nsHlXNI4KoW6Gfp2O28WiGqOAnzA3lJ7AYkuTi
+j6A1j7Av7oSotjWRXi0c3PNe95tuWdxOq84qoKzwwB2drtP0f94AtCvP2yVTu0gTKGXqDU+K7bM
AuXFhGRQzvaLG3nPoZY/Kw41/UzTzBFGwGbU3wonP3oavrxFOHHkWXl5sbJM/Iyj+VAXVDUWz56p
mE5tUPFb+7ESF8Q6GTbkXQh5Mwg0TXwmfFHGkRSY8DZGSYpiaYhMbx0Kj5M3/J+cvKtAZo9t0Z+8
ntei/arBGxUddCoGRsa0Uc5HiY/Ogs/bmq8UP63CKoGY7mWH2iJPUmN9SX2QuB1pQg3JWDMxi4UN
K2QInjlTOcx+DC2evY70k0lsnD5oSDebwqg3vVldkpFDYGuwXFTVqogjriHxpkVsqOUOjDYneHYq
B64rWErk6N1SN76yE/EyG3oQt9ohow849R0MSvHJB5oBp48p7KtZPyZuFczUJ9gpVdPwz6LuFcrp
qvfOIBfw0Ae6u6f/W/j6etScfdeYge8tOKbBCHoWz3rvLqmKazNSzJzeSR3qYGkfS2hIRGXObjrd
ZvSlUf+8XyjTphO+6Z23d8UOiysevwVA9VH1W5JNq9B3AjlG26ae1xSvBXP+pZuskBVeoBWAwAxs
N/k282omr3H05LvtUYTWCVAJyURkJY76datd3TS7Mi2i5RGnM1lZcK9gBJnRGoAtTfIwQSGzvQH+
CNs8wQKDkbBuNveWZX8YDSOugqikXWjvZM1BnzryqTTi+mRQ7EvJc/Jcm+lBFRbL7oDZsbsDPHjx
khIUGdjheux+CeyZ685KH4XbB3XLdxVPunsohlz/8CbczG7uiY2lNdm+HYWz7hoBpyCSVJXE+q82
dLb5um26ai8dNkRhx/gFMsajpLpkDItTJk54rjXRM7CnVDzUr7apj9dRGPMBZ9S9P96wcH+UEhxD
nzSvotaeoJ94a4SBS6pRej4x8t5OMrll9nbvzuSphrakvWcECwf7b1yH2iiwRQtuyE0THQaHGTdl
3W/0npQrd5koe2VxMHJ9E9Xpocz0bQVkCKz4mVi9sZ5LvElcsMGtEu8LWsElok9w5zNadgOhYD0S
i41WvwWZf/ka/zX6Lu/+Jmi0vxWar7KamoWg/qff/tvuu7z5yL/b/7P8rX//U//2z7/lL/39ky4y
zz/9ZlN0UAWu/Xcz3X+DI+n+oyD0//rB//X9+7M8TtX3X//yVfZFt3y2KP6TfLTIMP+14HTzXX1k
6Eu/P9Xh11//Yix//m9yk+f9YZC/Nm0b6dG0hMVH1Hfb/fUvnv6HbjumKwRC9m8h6h9yk/6HwMCG
o9axHDAFHhrR3+Um0/nDoqwKCRM5yjCYYP5P5CaLQq1/lpuEqVOwZRi6jUNH+LZYHA1fH0yropZv
43+3AiwXjTDNvrE8XDlWxR3RtaHOssB4HrpH3J2Jv6yqxBj2kZPflqFxbzdkB+xZfaZGi8uHyCC5
62HbMrTZmRMjauhxdG07/TlKSKgsxVoQDewtCMwfAv35UbcOGeQSxknPcFIsMlnwUsHu4lgt1D4e
QpBntqS3d/a+emlrgZFiNRNT7FEW7u0rTi1NPbzi2KfXRbpfzcT4pHWM2z5iUch1RAelMGUanf6E
iICiDY+iMIt7mSbjVsX9bZLIbzkaL7lo7AB/KYScg2X8mosUEo6DwETMeM5aCyy/3q9j1QLGIsfp
3xahh+8+pmTITIhu1lwiRFO8D7T9xj3TGeVPz+xNm7KlpSvh0qGNP9SusG9I687S3F3FuhmYfttD
z7d/Sd7WC4mQM+iUbnw+xomamC2GuXyXz2wiBpkG0ehT4CfhG2mYPT9Hg2iJiDbFhJ+09aNrYvj1
tuEcp2MLWzFiZ1pixJ9u1dP2GtPng6kIA2J4Ie8BU6Lv77SSfUV0R2YxA9YU6W3wW9/qU0UIJi9R
8aHykBNM1kgoAUQ445hEFJR1bfvst2x+DakWStyok2b1dzrI+pLWwXpwIRaVIQODfPlne+e+nZ3x
iDSH19pPh30ek/mXuHWmtKLf51LN7YJszF4TEJIMhGgE6Ox3hNb72CHeK+Z+wVSTQHVlc+FT9VsY
9tG25ThgNi7wc507dz5njzFxPGMQ+sYwBppIswvaH/lDnwKCiHNPZ1AlntEEmsMVIbsFvd2btXcb
hlYyAd6BqVmcszZ+4kwAUbKOdC4EbD+Nqx3d+nZWUX1sVXaz1MlfmmYgUCXXM7Wy/jha6wHRb8NV
ormt+/HqThl+RMYgGwdA9apa4q5F6r4OBrN6q4vvcCfcZjrF5b1lneOkjYK2hbpaNOQGEcH8XOZB
HTrmSkQ/jM+bY5Ux7+Qb0rdhdsAqoq1lkadrH4cZ5QG3uLO/pTe2x17zz8TQsDWI5tFtWqLp/ggy
IHlSxSiPI53VQwhcMyXsMwib/vG5PfsGe2BPN3JTp7w+PbMf5XdY4HHf740C3kj8ZcZhd8Mms1OT
UYB+8u5QXPUgtUcmHbDOAFtj7KNdNuc6Ui02XSRzsGm5GDELDdgwvXHp3saP7d5pCfzuapA/daId
KQ4eAmBQpHoAMDKhxTcvIsDCFACtfOgsJ9w2t6VbT4FLpG2FmsaIpO78rdlVB+WlxtljGkNz5bj1
tVntQescaxf5ZJRGu3e9rRZDtnZigrN6J7RVoiZMK4pGlZZ2ma0niAYxbaDrQlcn0+Qc7AEoFAQp
goY8uUcZL2Z5mCyj++0XQ7vtEqtaD9zu6fRhPtVwE7daIMd5RqKi4c1dLTMQPYtvK9egWJ5E175d
RlcGB0zX+QTmg6OHLo1Vq6pnrduPoOtXABFZcXqT+t2mveDg0r8Jkpwa1b0aPJyHpEPJJM8Vhrl9
qA0qPwbeHwk/Q6ZyII4XK7UGnIQ60HyrzIhvr6HbThryguuYQ6kZblWZvwJRk9wtkwcb5DxVcx2D
EMqNQP1v6R0CXq6lZyPR7ooOz6ifPae6N1/VqDbGNDwO5AXhCoXPU+4+FQwlwBftOcPbzEHpDCG2
BcZ9PlqKGVSae9GtPjbPDiHNKRwRJRzaaHj5z+5GVd4Q+OSWQZxe/DSNuKvYXImhpwRi8DdYrcgq
EyLEJ2xT0JY0t6DeKJHK8aEV5XOdM7gBoWMGRtf1WxX1+hPBm3eePtfCgtMUjn5tOd6Xbcii3Kjo
MaQa0F7AbyGVkfQOJNiUJsW2wUoZLHaAKnbR5+x0Y9j47gvsXlsWLKpps53F4H0ll21HE2qg/gQ5
PUmT2zFNMUyrjx6w0SpK+xuQpdGm7vKt7YWX2DEIaksU1tgmpQ/rHLl26fejIw97ETNQTdtVlvk4
qeQpY2Lqdh6cT/Y6HkZS/jnMS39BKBuVhxA6xSc3hNpPoIQJcu93TFgFbutcO4RzU54owcuImDXr
KenEvuhwjc4p5dIlOeLBbtbV0N9xm9V2HI4pRUDaQLF2LLow+MqurQ0wD/zoKRYA8fJbhUTwOBYn
v5b9DW1c597bOWmUUgV+NGXPCKnKOC46lL9EBZ0ky6+2ZpQ/lAUk9Sbzk6AiaQtAMVHinea6Y+yn
76FcHGO5tndqylenzt0Oiead48PAoXfDe4kKjrCqGRZrKYuv2CEKmJdmYj2w4rndw1SBltYyom8F
/NHWvBXJUrEhqdWZzFlnQiJZviYeuXRYpdYNwas175jpoIny1Bi/89BsQEpidzB6Y6NDo14bvmMH
CpaSUfIO6sqa249hMj8dbM7xegL1iRR5l+aErwT1DcphEC/bnRsyQu4lhXl+nQmcChaKCng3OmAo
7mlKfWf7OJ9nluhCpz1bBxdxMVvhQ8RM7yGyPKkophlBr5NdBT+RYXhJl1DPFd707yGdOMcak2Iw
hBF+FHkbh+13tDh7swbjKP4Dew+Mwkfk2UEwW3Sq3N5OMR71xgfOkOSQvohCb+2EceLsqDro7Eku
z+fa7bRfVasugvohrJLNc6xb8kx7hZXJ+8I+Ml3FfYauwBCUIQ2OHXKkA3EvHkyDEZce3Q9lXKHT
U5bU2JTizl71ZQiTdtN59s4YW7wgpSViPTDu4wdkrq2u/p7iwt9N1Xs9jNaxo7GZQj6Cb5HlXwzk
o1x15WEsRrFGlN7r3oCgMSXuNhqG1TgY/aYCfss1i/9NuihonntDtQdCS9csyllqzaHYjiGNCyOj
ntrnThzlJEtdH8VTanuzjsOdWdnFJtOBEwjqOzcTjXR1/RZGJnruzN0TWQCEwhBEo+/BcDI1WsRA
5XuLuIK8pqfZp2niS5m6A/0EWoYwaxoTOkvGmN83OAoNjQeZQot3YTGTfmNdtlllM52Ft6DTnYVs
X43k0e3a4thVUVDbdmwGWFJWeV21gVMw20iWi6BrBKo2eDgy4tsKPEYcNYdWUuXTh8sea/bk2SU/
4FhP117ogwdkBH4oChylyjbp4TE7hnuGvhFme28MzW08OvWHwdCthh3ewXCnJz0meC7DEyvRsI4i
jpQArJpUHbk3nNTQqG3exd9djPc8dziUd77OI5emziYi9ifTLDwR6KgOXjLto/GQcdTaYvSPV23s
fHcJiRjlnDSJB7TJ+xwZxbyGiZlfSgfxwnTa8LPwVouOwFxhwkG8jkT6GDVopERzAwM/rzRh8VHa
Q4bee6PX3dgTXI+w4fifBe+EQ92gCRhmwkwC9sChEOazrrqcQcQUb2yXKZLZ4ooLl6+wkPkZ6Iq8
lXVIOML3t1C49TM2YtaNIpZ0dXKspHImz8AANBGiXpryHPaGx9t2gqSslWXDYkBZWTjYN0Cc0s3A
KrTLY+uamLoAp+rDTkinPTtTxixi41M/vZ4tP6G/KDuzo4ZB4fI8mTTZ0M+uY9UoFzGj+DIku0Le
/gxl9S4FRYNsd7mViYOBkyajmJfsFHjnJuw2ZCb2pojsh1qRmErzuKD40s9vKTTLHxJ09yp7cweO
r3x7YBYSSHbG/BamaXPQCuMjFlm5TSBLRFDNT6lMKHvdT7ql9tlM61nuhxHGXwTITJ7AYTDMRbVN
YRfs0tH8VsI7lBLqv9XTWpgO3lcSGymCXl9dhnHJiQjz7IoPjk/2NimJdzYwLwHWFSFi6kT036XL
rGvWmnY7aDZ9zMV0woMUroHlYg7gx4UsFaagFvjmCmv86WR+FVmF/S/X3uN03M8RY9Y5+ynnwtjM
CsaYDzu6ktW1Yx4/omSP0NDXA2JBUM3Ye2aOXf3g3sGq+YxUQ31QfXFDfzyQ+WN277iPpjXMt9jF
meDKV2+2sheRa89urPmP9U4gjq8rB3OMRcngPmGmXegcTX0PtEEcIXjPtAcOTuDojrv3XbWZc/Hg
UtixV4npBG5mazAVYiRUfI97JAqSBAxXcsfZlUJgKNPmis6bDCgMlESpKw6XY/PtW5B3cIEd4dKt
qWKedzbjC3q/d1VPV5MokHKAlh3C2jYORihOvV7ox4F8dmTl5wZTgM9WGbumA/YwjQKhlzn+AsQS
ehmGuH6efZ/AlFv+VJWiL2ssuVfa064IQe9Ek5vs4ikDZEcjFrMM/9A5R0KI0ENbDs3A5bnblM10
Y3ccyWNfP7Ri2kLkgc9mmxdrwvTkw4ANYPeUd+NY7KwFsdVPlGgnGRpBSxEhsexfItLCK3gC8jr9
VBxNswRyOPh8THEK7imX6cw2307VtMuQXaFpkbWhMO4FpMaQQkp0uDavk5ZnyTS89KWM9QS0NYRL
Vmsdpjw8hqoTI2oava2Zaf7QM2ZttR5gnMXJrE889iofclHqp/GJqlfUNhHv4yKhqyRqgZr7DVfE
GZS1iD1tL0dMlKIYxrWG0DwX9FDRLd1uiqp4T10EeEkfXDAldEx1qIXbyXuiGv5QVfy1vvSim9ZR
nL2lLjbTILbyuYbF+4tFNmOE8J6N3BVd9UvDsR6kLVuD8zvm0/Q13Np0OU3Gp1pN8yqfMuBbHadU
9jvsH7N+o0/WvIkyNB/XhvjaQ9AvAd7YiU6EFI/+VCnrSsygO3ly6SLxNqlQ3cZYwn4RCFe80Plu
2eULVblnxofp2ZrxK5klUJiJtt5oLrB4CcL7Vpzt2Ts/qOfhWkIZkqq0LSaXdd9QnqVX77PjFNws
xSGlt/MZu14EFSmJwpmm6slHipEB/TovQGeeBqtGyZ61N6pl7OjszIDoyqchAWjh5s1bSN2J7aiP
3K67c9KhfrQO3QZZu3TtiGjxPWLdbenJBsnhOCxOIQNEJp3yiUMNIUgFLOB3xQees3I+DmoJmBk+
oY6JRiSYsfaGhJ0RGMN8HFstW4uocjaZ9ZQaOBpBO7w0sRoORVzfyZDGOiM+oBSTSEWMQpCJWk68
zbp2qvDW7Jh+u3VLouQS4ys8eHmMy0akxWFcKns1lvS5BGOcJNS3zAgxU2pwjfay5Eb6QFAElezu
jFwCbGitu/58oQTlu7WSZ3NwvCDOyFmmEcS2/8vdmWxXiqRZ91XqBchFbzC9fSfpqpd8wpLL5fRg
GGA0T1+bzFwVEf5nRKy/hjWJyEEodcUFzOw75+yTQxExQXg9Akng5o4VFpHUcPY4vb6lLp7viVEJ
9t/iGGFWKKP0bgx8+6EJ6+8t75to2V2U7eLILd6CsVgqXa1iI1O2xbareppw8uGsgBXxlNcbEnKv
eOj1JrFHLA8++Gsjn7yVu9CYbWbKWTQBlnW8faoC4whok3hhr0fehfMzkM+eEhYycLr177uesBo7
CAqpkByAlXgFVuQl8hdgaWkwQ1TT59SOGLPp+AkLYm/u0s0YWc6hjvfVQG9CQi9gFY3X0AvPfg76
X0X2NqVJbq4OnqWnk9NbX/OgKNfKcUmVAzofeuAxqmlZDvzZ2OGJPlfSPep8ACvDobHzMKEgCqt1
5pLaLEV8sOOFbZLp4LnAJDtExnwYCaZtjYLyR0o5ToBwvWOPKXzrmfZGUx8Gig1Uud+fBr+6ou4H
HPLz7sYmzlgpc09n0K3Q5Z0XzlxcFwp9IF3cz06oT2EL4aQdp2LLjVavoWPA88kPYZWEF61LTApk
cBip3oP5xXniIvV8TXrQezeqoILAIWVHCfAqC7u1a1CMwC6FFokcndWp0TkKfERzWdw2iLpjO5wl
gaPbdOh5tEGzb9jfxFBrQVLfGY0Hqt0bz4McGrDkd9Kj3SAuPyujs699Ox5zEuWnIXF5bZX3MNTo
7UBhK4OkO0tzpIcwHDldghSl1dKKz3N5T36OqgdmdpT+FZxubA7s2bJz8EYkG2TqPZRI8g5FvkP5
X/QfXGuiQITOBET9Mb3pKpxhtvUwyNnZ0kDxYujavdSjeMy0kNuJGfy6wwqBZSwe1g0wXhfFB3vB
5BfWRRssG7J1msP4vXNUuWsWC7xqenlv5u3WjZJ35GRxsPC2Kd8aoKSX/GhJYifkWAgU7Kr76GDl
ZXyMEqyF+3goyrsAFpLIs+TRS9nPUFsnW78+6sJ8ddsx22fuXSBzm1HgsbZ9milisGoZSw8kPzo7
iR+spf3RDMK4FrM4gM+kAhRUzqkJxbiiS8dAd8cP4JCWIgyGI73jbHriTXKNJcFezt0YBZXtcwgw
5Vm3HGATMJ/QX9e9o4xtBlYNVC75VmUG02FMBMFxK9xQfp1umdJtVFEy1GqsxyKX4x1fK6bbhdE4
j+WNGtjEQWYCrjdzPu2TL2e2gKI7/pszuR6k5fDaRyEr3qMEUfgZBs5NA5ycsGXBHhVkrw7AtNKK
QSx4ps91iL9FTYuXGvhYpOnaSUknrpOeSLEiWbAxbEeuqAvy9yJzHnLR7gt3Hi85diDXtPYJpJGd
mNMHU7HfyAZyUkXb/HTy/inqFXuojnbnOcNSOvFKLJWLvSrcUfsOxWoy9dpprY0mF5pAi5Df+cuH
fSClAxsKNkwFGhFdu9im3vjKqH3FHcjYuuJpstJi2BWue4gCsF9Uh2FL6ua3CAHVTqduw9EQwVAz
pCt7jLyJ/aEYix3KHmGDeeJLwtvsBApBXmmK2jRGAx2GcRFFZtewpD66QZxHgoGt6lox5KtqmLfS
kN120HSg1k6MMJrMNdgusmeDSSI57uqLLowLGEiLc4KXHQRd8JusKe9zGLEMsdp0lzrGcNeZlj7X
qX3XT/2TdHy1r1yEZx8DR+m3B18PG9tNj1VfXQBXogz3o73vwGDHs4vAHZXf4f415zle1JrIo81p
CvfEh8addli9ajgC51Alt6VqHU65xfNoD/ktzTMr4uRXr+rzE7LDmw33j1XFOBSwNy4uVIrUl+N+
aLvw0oQ/4aUTuQd5zgADj/nY6+Nc+dbln/8ASFQfmsp6LselE0DP3s6jf5epZiO3rWskRxvCSlC5
Lvyr93pMvGNcTjdeU7PNE4jm4TTj9+9wrJbpVQrzW+YwV1FvJPj8AwmNNQPmaqtou93Uhn3oohE7
kmvuZlCMJ7zkmpF4j7vNQCuO2UkDwMnvsrKQa9QpuY/ts8iRvIpo6WNQ4iLz8KdlVqe5mmjkcoIP
gFwS+lD7g2KJfjeGKjz2bP18M+kIKOM3Xlxd0KG/6SBxdwVUZ85FzoQ/DI9KV5J9Mk0Tnb9pm1No
kvmAmnSu5/hQxGZHEaR4HFVyL8PsFPaBPg5+bT4qEb3VMCC3AVhGXlP1oTKSW5H0n7Y2H1onKe96
VDIztL7zvX4FOUK648FBNJru3XMyPL2RCNgNfvxzdJssZkbwg5gJLIvHtQoklNFuUbOramf5w0+v
dV4QIs2DZKpFgXSNcIUpwo2/ZwlzeC+OvihrvCAHqgn3MC0RawkkfBMwMl1QIg+Zw3fFTUjBJIkF
+KlJfyAOAZqTCEIO5nhLkgkHocJcn4ziIWoZYZaCLtHBcDZGgl83LI2FtUvWKM4Ovg91Mye0XNIB
UCQ3DDnhivjgR3KY+0aUPcLYMFcVKumKUWZ4xojJyCNqdwbc5cCAI2BYki1E4ZU3CWvKNNv1vi+V
WFN4TzSfbT3xI+QlHcvbdK+S6Qqe6UYZHaY3rNLB2HEqoD2pPooOdpM52BCZSLXtKDRNTeOOWxye
jPCACKUALrgui4dZ70sLO/88jc5uxkTXLuoYSkDdac7lcXxjFT6ufhIeGJVd5JfZ+1ArpFmGw313
zZz6xWcRuLUFPlSitmzC4DZTQ84DSm65ZiA2+ji25sYEte2MtxUwXUzpcM2jiuPshE9YxcZdPusH
Y8FVjPYldPFvQghAPZuY14FaJsDq6Qeq8771Lk6vICs3dUbxqVEH+NakeMrbwUWGsQ5azQo+aPCa
dPR5511As2bef3cbZlsBZM5d7g3mAUCWsw5aGye9TVeiYreydF6Gc9yvhxb7Y4vzYttM5sMYUmci
ligb4botkR2QfOU+gM+y+EA5cYbqQWfgoUCbEP6ekITqfmaXQd4Xb1v7QoJna/TDo+Au30g3Ziqj
HpOw6w7AGB4Wx1nGM9ZM08/EA7boh5kHR4JNMEOP1Wj20e1Q4CwiX5Fx+Sjpa3apRQyP+TFw4OZq
KWvfcN+M1s92k1jdfao4ILU2YD3umI5EwGKSnbO454DZC4pEIS/7c/uT1hx2RCKF09LSB5hg5DbZ
Q9WlusWgRBFWAP1kxglWhxV8PEx+cErNAYK5XR2dMK0Zq81n3ST3c6Z/uobxYyiqJ7O1GLcX8t7I
miecwunKp5aabhnvpiyelQSL4inxsxmSi1mO8wFg+UxN4K4dWckxGAd+d87y/t3ggLNi/PqqND5g
INJZecT9CAbHLoD0weENS/3NGsTZoQpyHTbzxanao5KLBkbjHXUbyxy1X9d28yklZ76oJO5e+dOG
+RD+cffSF5ZawWO6uHiYWsBNGEEuzE5XvhHcsvW+ESlCOa64U0l1fJvHxq4OrF0roFAU1mezRCjH
KLJXOu4uHVGPICxfnD58BI2vGTCkr6rqeEj5P0wGPk8YUAWJuGgPSUvwKzxrDE1BgcdKN95WZkgt
yKK7DDiaUxXfogofKncrFqwj66zNXNZhbk/x4ypc+l9lGIKtMNrvlsYpz80jVlTN4ZaOCXz73Xzw
coYTjDAZUPjA8BMDU1eBIZpuVul81Q5ITlfRbMM+FUumTW9oPASrvnstqwlrRGI8cHbG4zBRRpLq
bl2CoVwVszJ2Y/sD2gXNcz3TReda2GB9KAcmfZNn19SYSRTNl3j0Hhw7qja1SO6Ydz4x+Nm5Ydbv
o2jj5MEVcM+9AotAcZ/9UgTiVjvOE18O+5F6+uFw225NEV+Sobsrs+JohCUtt4qs089uaXCm7ZGU
JeGWwHntXUJuptvcU0vDDtFa+5FpsBrY9GLb3OHU/z05ww8TpK6VQg6jj62LX8EI0mHcQmN0Y3AV
XZWTcJ1v/Dw61y2GziaPOL8zrImL7KaKuFNINOm9qES/NpWNqTby383EwfKWJvt5oG828wq27hPp
slo+1231IYfkJlNOvCX2qQ8OBs6VpGTiowyLz96J6vsgup8Tu7yYU/vvf5Reh1/ABnTuAvmgIuZ7
MLjv9GC4O1nkDOvttuD1jiOizU/aY/dpLvRzvIDQgPrYPbHSNRfTZjOOCHbRWedfOk/KtdGZtGHm
FIG0E29aw+FYBUAHQhCx7C6f1qrKX9OyOdLZ8xAMGWVMXZBtRcDhhTQkoUvLL7dzTZalw6O2nbPw
jTlruZKlPFlZvhUFNZqJSSWGN3WvqOygb5Npz5jDZnBvNFgGcCbjN14NshtPKsBIGGTHbmgQ0gGe
ZWlV8OXniFFJg+leWAfV9cM5Eu9Sq7PdaHcp9Kb6rLopW/TsTAzElIMWjl995tFVrKaESmrhbcAZ
LG2LHP+7PPqCbvMGWHd5bTJks1yewJiFbWvImH5e5RPizuNzZc4PkcfOyhDf8KgBI7ELH2edgauu
CUE4SfVC68LBmqf51ozGuyxlulE71Jw2AzU7U37nphWZQjJFVprVMJfw6ySrXuTpWqf+zyltb6Jk
+CLAdXX4IGIIXl1Z3YNSrTa+lf+w+/7LV+GZLTdPO247T70yPSNbbSFL2599MT46vIQh1qqVLHAJ
mUm0NKFyuu1VjpBu3jqSsVFdqYPNAXzCcBmnfbshe0J2uY1NsbUj80QokVBHVPxIeJ2vcuJeOG8Q
FmlpWvXpQI4C+xmrWHflnXVWlHSUjXqSnXnva3RmrPrOupc+yET/ta67N0B6lO2tOxPrTyZ/WtZN
SMqnAHO91CisM0pcYmtWW7OzqArZx0H/0C1UZrk6d7zSV3TOAqq0ulUaWHR3CoPNBEeIBgYY7FcW
qM63jm6G08n/rvw+3k8ezZQKAJYZdW+uwdBGRVhV26On1Nkogy/fNH40Vv/uhqhlth1WG4vblOVl
nEeL1cB8gmTwstxN1RBgMR5TZ2UTrxwm92lMJYf44MaaEoWUb/CObgpoGRQ9DKJ/tnohkVrmHQkI
QOLFieM3LgeuS7XMf7p9ksf7zsD/67ZZQo1OjuekGScOhaJYC8u984yc92l+ibCU4RulizAu9jI0
N15evffgr+vEWdeooes68vlbkYDtguZWAam7qpG0Er/ZMCy7aaNyGxMqpmkZf2krPzq35JRb6aVA
cWOG5i4sgVaxBfCp2bA85IEsGfGN5l8EovaiJ57TaJSM9qEXtPIlhQMoi3Er9jvcMT3CTk3cZoIQ
xMa6EqNcA2b8DqN/ZxDH7Y07oH1AgcPiMMSXzCkupmc8cN0fvBmPbFDfVVLsqLHbBm2/J3D3RjnK
zVDLDCkwOPVEtnIV7XJl1RiiSMmHOkVXW/TOueBP7C2JqOGeqRi9JCJl1znVe91ykNYN5rXBlzuc
JeuqxAVhMKJcj8p/oooypD9QUhIriWfZakLpZG2LzFbcBWOe7DySFbNgoTQ5A4nCfmmqdN444VIj
a5HxabAKxUSVppyK6NmF1G9S30ruDxvWsGwLkq2eEnbbtEk9mzmD2mZRchMYn8qglq7v3fcpxWnV
tySAw7l6dqQubl3m06c0mXdlmyxa3HzDFuEx5r85FBkehqdI5dk5NlDyyp7XpDMjuPELLxh7OXZl
/U0H8jhnv09hnsP7qA3gPKe3Sz3kYVl/mgmlzB1IdgHq1/eYjcdDQSSmoYe+MFX3looGXbG0poMa
8mg9SqvZoEWQs3ReccdNdxR7XmPYwkfZt5wTLaoUMHUemACTqSFbESufl7Ca860jwDJ6TTYDl6aE
L/ONejf3pvls2dNHkMv2wa/yH5Jd2zZeXpFTlX+iNj8GlstAcKSSkNF4iSN+8egAeRh+GqSH9iVA
b0bIBKQFNGNr4gsoNYKWZzTPuQ/7iycKiAJGPk6TDj4hAizRTSOtXRBbztFOM/McERve6tGApABp
A0KShk0IrHNU9QMp53YfyeDFqDrB+PRkW25161WwmEJ252TI1KNUPBZK9D/V0DyWgnNJwB97LhJS
fQ21s7ww8Wrjw1pblToKK6n2RouhumQmJkk5NS69yrMJBC8JJuuAiw5cuVw7JJpXls1LgqN/fJKk
x2g1sN6mzlQ7EpBPgTKY/ZazcRFh+RmP5VNmRfWDRMeS3I739vTgl2TuSmJed2291DUzQz9nwGQg
JvGGch3LuZh5cx3xCCDRpDe+0d4EWEm3wwgsPpEgwhvcGAx07rVB0k1AAN5qKbFDNQgLzhKl44dX
ZVUBtw5monnCUneKgksXleSUmdcqx+4UWaW9HRE+6osrGhDmOd6ipH5iYxLfpJpULyPeaFclZI7Y
KjOGCZ5GA+9WTEE3nNzKH3mGszg+4pbeJbK4MfsQUAE0eyVTd8M+FUnL20mnvGno3qZs8+yQNcam
k28sK4CdwF7QyDXEPZu2oFwBt0Q/XHPFHwvhvGMZ4PxukIUPpg6xQRhgKX9GVvwCwdNcy4BLkYzq
zXYo64gnc6lGKvkBceJLf1XQ+DEJ5etct3dBkeoNPa4Hkh9hXfH6RDPdO80l8RyHIrmfCDrHvNMs
eLzXwZK9FegVx9R2D72yMNLl301Fx71JnLZsRg/TFoTkMlZn6HSSli/aA7NyDs8zrJ2T6GEd2NAS
x7ilK07jdIJdrDfY5dymhMQ3vqYpWfOhXj4vLXq0XeHTGG3qUAm2FTvh6c8o8pB2W5YNkJFr1yzF
pvA5YpSubrZ0orLTzQ95SP8hmbNwXVFwvO6kndzI8GsM6XfwE9abPiBfhwEwJH3pRVO9pbERN1yU
lyQKcL8g2nKAxbmBQ7GjwFPL+9QbAMeF4MpGWCKT8u/pAsSuEkdq3wdAK0nO3tp2d89Dny1xsSc/
ZMbWeAAHS4QgiCgIdyvkGP4kPzxV+BrY3xAIYkTwSGUbobd++OzVJy3XyJj0VQX62eznr6iirFwx
ENBG/JXVA7oyRy9NhgszCyiNsIVMQ+PBuYbo/0U409+nkl1BxoHeNnhLx/ldk89wXz3oWWyVbREd
YPYQWmuTm1EEJ4IvSZx8ULiD4GDYLnalgSlKNiPBsivDx2S7A66kd8hqNfV1bErnRseHyfeubF1d
thP9Wsv2WaURL23f3lrQMq921jsblWl/ZyR+8FhmrO1lMTIHaDiHm0arn5vGHC+yIs8DxOPiGln1
qFWfkl797EpF85bGjKPGcdfGHgO8MmBHb0zHUGWALAK6xOz2R2HpJyFcztptHpIa5beLJAEiMIbk
+eKtM/pIzPjBtspvdwW3XWEtR7+y2zYtYBCV+wg+xHJ5cqidyqJ+OwB/WaMVglKZek15CcaFjuED
cV4GjYm41zgwp4H1V3lwkvWoSaDWDXIqnbldvKfAtrpnL7CChTudRT+8s1E/dPxqwbBxzyizXm5E
g44jMtWjWeibFt8P63IgsRM3mt23ijE72t0dYxsm61BLV6B3LeVNp3yacT0hcU+T60PNh83QVkzA
h5x6yNPkdG/IHWKjyolNWFLhg3SoIsHQlGsbs3Yeeqt04CgfiOYJLHF66iZfQploeery+mCK9Jk5
4M7EF4ngLK81Z8YisW/N2h+2neKZMSxMDZ1AlFl8HSVDoR1JmB2ARvJ+cenC8mC61Po0rkXRXZ5m
BeWsL9ogceC0RLLjkKrLIcnoRNmKkOmHWYEG7JziFFEvd6QDdu+3Ql7q8gfTgGhN8xekh8nY40vo
T1ZEYLuYolsDqyAqPdm6G4cOXNdm+Ix56uom/dXASXMghrURtpgxlJFG7WrXu/QDS3ZZwIPzdHHJ
XJorHIA9oJMFcnWiTwXOEgII5XDrwE0tC2jzMWVRPUi58zixQZ4oZH8t08Ha1shD2zE0+B8hqUIh
f2rFV5dW3jNNadm6IDfLdIq0IdilbKTbUCZsIGsNpdJ/zHL0uypa+t9bvLOLxEpbLMaCCPF2epbY
rduME6qZHoQ5tgejtK6Axy7Ej5FFIMfPGJZgXd0XSt5no/mYLv5YMKhv1ryG+sNGO++/mUQZ0x5H
eqxq7PSDeO5Haze7BoPZgDiHM7wxEsnOlh0ZD17pPKomYqDXgBBxZNc89P4mClkaQo8gukHHZN9g
u+8w+SIZLZp2smlViFnK2sxF9J7J+tI6NDtUQ59ttYLOibHUd6xrGyYkv0fMAibW7b2Q7IkKhz0p
fKkFyYmMnXRB/DA61bNmXo+xg9xWWFyLqGjOpTp3KRjtSY63umCPqOlqoa2IYx3AwpsZ1Z5CIZuC
M4NkDLU/PUUxho+hvESFhgJcPFi2/VwM4zNrULtn9qrrPD/lHM9qlw2evhlbLFtAbS3CDbM+6PFb
V4bzOp27o993uCK8/kdU2xhIE3VPsfGWwuBbq4cUYdckIhjlUlr0bZQcfagYIwZaeLeF6C+2ikA9
JMkeInPKtDlm8SLjfWp5jQ/Mak6yTv1jAGO+Us+ofgetbZ4n5Eaj/m7lzlZhYgNiAwTkow8OQVV1
p6Fk9aAHHPdCV7Jja/ptkA7ZQ6oLJmKBycNHrlKphNpLxz95oog2Xm8z5xrZLti6PM6mhhTv0tjs
wz0YxMBU0cf32lR4lfuk8di7MO+NJed8lVdns5TeeRFt+LXMvZNiuGMbzLPaVWBeiCgGJZWJnRaH
JXKEbZpJ3sCJOKWJg6xde2vYHgvz9AP8LeGbZjygA+L6Ib4D7cT+cqyXptXdNoGLdBvqRzwtRFLp
U12njo0+K8ezl5ALLhaqDAPAlE3XKq69V6eNvgnD/9GZMtkGsPI2uql3XoifXYCeN6gGZ+Cvnkya
pfAvzbuKkOcxa2LA8kKdwiJyLk7ywoSoi/VT2wvAwR2B/9C7BtgKqrCycL6hefvDtTER1KuhKjdk
sx4dwLuc2ZwXpdtoN9vltlYq33sOHVuDMwZntyzutABtrMfoGzCqPb74iR0on4jOAurNjXOTTdc4
hksIXdvYYd2jrJeSXVwGS+B9zu4WNesAtzpc12YC1sEcTsppsaGXZySNfe6yW5BR/Ui/IwWt/FBK
jwWzmE2QEWM0jHblD+q5VlGzk1mPyASqLRGLsgj82TW4tCBw3m1LRps5xYhvI6GRXr74zcDjyQXQ
ufnAbv2VWGm4TTmBWSb1OAm9UKA6sd5EFkf/eDy4LsPgcTGC5gL+DhyFYRjf8SJxMsgZa1bxTS1N
fPIcApN+YMyS+h9JQf5FpA1ovg4Xfsw4jjWTaoW4r7sdeffsyryfCa6Xb+w0h8CG7kvnjn5u+/Gn
gkW1bwJ/4xGg8aUXHBr8BEwqZMI9FVDr2oy87JuuOBQug2ynxsRjBbcMx52rJLsmO4duLlX1O1ti
SZUCCxiEmwNFESZDmKX1mcFTGpgfjQKfreNPB6vbKW4wKShqIClttr7wrvxs46wGPkhPcQNdbu8O
rjxUzCm+oyXGD4rG1IYXblIh14e8bfciB/mY4TkZRZk+yaaaTrXHdxE3jwFxl72vu5PxJP2y3qZZ
lW0Mw8CvEWwhwXHrDel7X5S34LvXy79xOkkcPJVxnqj+6BsWYTm2PgfTmdYQkgVsjtRDj0WejEt8
m8ATObB5ha0ii3nPaOw9CJnHI3TSYjRY8Os6TiFsfrEGDtw+lbkdkGvM4skqLHdL0IlOSUX1G5x2
NpEOjHJ/XL4u1PtN4MhwIx3K+EiO03WIAD7R8XENKImcoYmVaTRuOSbigSxieH9dyRlLDsMJyMt7
bIXqVI3YZPy3RkqDy29BIWkTEzDOMa36EhDT7GySilb11r3gedsETWwd7QrxV0DToxQqnyGzGzl1
KhOT+yl5SGx1aUzSh67XnTq64AfLZMs/m2rdhjP5f8qiktiyDsXQPRmDGNdlRu4Z++U7IGLCO7Fv
riwnC86e04G1S4qDo/MbXqM+g4HEOwQzrDQSesNaLj49HXno9Pmp7IjgICTRhKBSIBZhdaDjFF09
/5566RZGb3x2ofTR/fsK934lyJUQMYvfUcY0ox/vQtt4uccnyzh/IHfn1YdxDoElzUAJWlXgZMzi
9GZw6whTE6cm1/XprIi+ktyW/8Jz/58NHQd/GTq+fqiPz6/iv45t8VH9aP8QP15+8l/xY8uy/yEc
+hgd16ZGz/LgPP8rfmxZ1j/wrAsq40wT/dUmGvzvALIl/kG2mB8zLccXFh7t/wkgW94/OIiYDhbQ
wA0d37P/fwLIxJV/T7ulaMsVboC3QPwxdiwLK4XZPrSn0CUqT/7N3bsIzxs3lP05Ili6A9STQYKQ
aqtmFHIVnSzhImy172zF7dU4TeU2hObBoL6jZE5RoDFrocEVMIuNGI3yGCX1fgifC6KBq0KGay1a
0Ks1QdFWZAb/Ob6c38W+/51q/y8e0WudVh0BafePWPLf/p5faNrY7iZqqOr2NNCGu1LSV7C3eh7M
znsrbNC7pLqJL+gkuYqoo4WjHJmfxM782uTIopFckB6q5AypKPIq2pNKyNQR2PWhD29mRrArx+A0
1Ynpe4Zd4SmTqjy7YeVuIeHHW87+DHxQ/ENqIVDaIt6CCHHtjFJtNCO27rD9dDP9ksr80bdGAjg8
707QK+xcU/U3l8H6I2j7t8uwpM1/lyZnC2aWMRnJkwWdzq3n76ODv98haWxbiBziZepTRhbYzRMs
6gk2ueTzr78Ba7nSv/GTf/vVv7C9I21EQhjshiJqSzyhwdENL0G8bP/ae0ysa1xu9+Pwg+XnmOjn
QFqvVUEVdQlLjXPFo80k8K8/ivdnN4Pzx6tAuS4MmSmoWQ/rr5IbeY3J0MSrUr4YJoeMochfXEoZ
D9qvzKPvdmB+qRB6YeLP1HqS6mxaUYtWkzf7oDfjTUE85ELnWrqjSX7i4mVLDU3ZMx7vq33ew2HD
ZCtQG1JMrHP80QTez6mqSc8YBedwwww/sLD46zlCEIhH/51G1TeJhXCdi5Ez42TGu6rHzAsBlHA6
piR2Ce6n1dXhBw2q8dXyWwxOPrCj2KVFtG0bRt3qYipHryOaAo5/femsP2IJfvsWlxvrdzdQhrKs
wz5RJxUpYqjTbaK8F6Nm5DM2xWkxU5kgqs3kM+7H5qkhTk9/+sUh/d5SGtlH9s+//iD28l39p9vp
Fy6CDyQp8CalAPm2twnOXgIlGXs356Ew0BaqhsSW6SOzlEzLGwod0H68jymwviRDpi7xnmRoH508
hc7nv+NyZmN52zf2wQ/dessB8bvAWPvXH/afb83/9GGXG/F3V60iwNAqdxxOXhhdG1i8SiNrZWZG
nURGPad/oMgkp5m1A9fSBh8OngV2vTelETxMwBKLKd47k0z/5vPYf6zD+J9v0VwY57/7PBEDvBkL
jT4RgnrMI0l2ND8ksXNlVkaXPRnOfID6XDWwdfoGoKhBXtqvD0ZEYmQozqWJfxOTa93HUMPmfVf6
z9NEeo5qsb+5ZH/y/ZrLwvS7j+ipjFoorwGy3MGRFc63tmm2MiAtHjgvpYB60qlPn3x/j4NMolBy
oD1aTfT8N7//j7j33y7RLwtgMuhJDKSHTx7ZF8P0GAj7ghZk0GUMtzOOCe6wjJ8Hei0EsVIhye5b
EamU1CWtImYrn1eOn3/gPnsbRAp6WOJMm5C0knJI/qbYxP6TF7r5y7rGjCmu2rBs0GjCHQIxxsyR
xjkc3TjSVSrBr0V3llVhgW8uAsgsna4LGhse8T9JW64dXIyYvgQrlHdG5rw2ZfRqqpZs3jTiBema
jA704m++1T9bhs1f1x/Tt6oZhenUJVodAeFyuGOHPsNrRa1agefF8Wxv1RjtY+xgIH5X1KucEFtu
ywgxyCTHapvlpWoVwRp7arb20NH/Rvt5mNKc6Tz2ut7KrrqNpV0cRq8xMRJgSc5c6eKk6scVnAE8
jXCOskgq0FOcbaeSmiZ6+6wVz8X3LG7uVNm+IxlG6zIAyfjXt9Sf3VG/LIBiUFku07454aTfyQoS
C0TnvKZIioKNzs+ObgsspBm3f/3r7D/7fcuT9bsnqKZJmjMBb0iEHL1K/CnD9cJI1nEIJTmJtpCX
Q/McMM9B1SRbM/m2OGcFkO26ouLI8+6y3iVEwilNKPSyoXHJuGFTb5LqGkSF+2iPE/pPHvdQ+MoK
ja/H1ZAqe5sRSp1MhKmh1594QB//5m/6k+XH/GX5mRsrFtoL5Kk32+1UdZfRjj/bKXhvXRB+s3+f
j/VHWHMMTaKrHfMtx9QyIzkCQlF5cTPHKZHIkC8+cb27PJTHysG+VGsvwleDeKqM8BxktrVmur0P
8FP8zQf/szfuL8tVoyJa/qTZnOrBuQVG8tDBjqjNFhOgiU0zHW/vDW/eUXQCyRI3ejXc4u07GaQQ
FWAf0DEzrsKAPvYgBp+Ma2jFW/zS+dXz33zCP9kUmb+sUR0oQiyv5Fsyc8FCxCddpdMq6XE6Fg6r
lSOAwcJZ7chtc7KMI5gCjcAyhoeo39NvfQsS/n6syW4GLs0YamhXc4wRnspu82QGgXf8X33SIFxu
+N/d2JFwq75z6+KkpohMCTZfCq82fR/bGyoU7xzp3OlYPUwp+ZfUv82L3twFqDyrcWBM1sBzk9RK
1wTqBm09An1+t8RAQ7r7Ny9l6z9/2UH4y9oVIoO7zcCLqUxmDAyvYHYOJrmGNMNoKMfw0HXfawdL
Z8xYMfUe/vq6/LMZ6P/dZXBy/ON1YZaAM49oxSlVRknVQRReZ3eeb+qQJmVrsfpM8qVR1WHKXkwK
i2rM7l68FFBSLOcNN2QuLcVA3/5Ok/uXRvBeBPtdIcS16KGZ4QN5wZuHr0YtfIv2LdW8FTSsnK7B
cYoxNthE5Lo3dlkT+4v7O9fVd6lOCdgXKUGPubz+9Z9qL+/M//Sn/rLs6Uj4Gemj5r/ZO5PluJFs
234R0tA5HJjcQfQRjAgGe0oTGBsJfd/j6+9ySnVLYtVVWpm9wXtmLweypCSKCHR+/Jy91z7EKRD4
yj2gTLnIQuDtmpn7Q7Is2kNo2igrXKbL6DhDcfL7iEyh/tqc9W2Fim326uc6rLe28YaP8SDTYD1L
8Z0BIShs68db/z/qbezWt+vf6Wm/A9j+6ylKovLbe/Ty+W+pH/M/BLb/O5BrptoT/O/ItTsIZS/Y
Kb/92vf4+J6ffQ/d/kv3TOm6PwhqqnL52ffQrb+EZwhGAcL96Hz8s+/xF8gTcGueY6B0cV2d+6Fh
4BeCQvvLgMYGyU396pimZfwnfQ/b+f3O4rBUd4W2C9NRxxH2xw76l5dMlkSi4jnKiSufzz7ig76G
xN4gySx7hnGAEZfYQ6qNU1Ofjyn+hNEt79xiJpUe1CmI7dkSuwrW8NjkeIO6FTov5vRIYvtIwx5m
b1xsuFs0QTunSL/nGm3tsRLLsK9W2kiX0R6dTSxjXF9OeiwkgcsGCs+IlPAA0iyvEnfhppA52U5b
NC0bwY+KiP4AE091tDEgmFRash5muc/quwRGRlJmX12VeQEXZYnhj1VSwx2WuYBpX6XrEMMCx6bU
zUUWkNgRvPH0oIZCmzegvZuiEi07Pg3hOZvWvkWCemOxT8lzgVNcbkxcN+pQ1cFUlbNJfW09i/bU
26Cq4HFWIlu7nEjQ+GJul37kbqYM0PYI3ju3b4Qon520uMs9UpT8gHzyBFLakLMnYbjfiaVsUsJj
oTpDfpTM6PFmJBhPA78/OdNrW+H4IlUgH7sVUHehNnzygY5uYN22WrtyM4aC7W2rjAbOcjTlXkfB
U9BZHe1bS/iHNNyBr7wyQ58xjkXPH301LEw73U+QWwSUFc9zmV1hL1NX1+0ubRBvC+TtGTbymG35
XOM+LaaI+B8TtRiT+6jKjyEr1GIayi9N91rorwlnitE2QiM8utatTuSqkzlLjlIduU7ihGHTRK/F
0tbsnSDDmWyOyzTdqt9Sl0Z9I3502tY24c3pWh0McmTGTs6+rYJ3Jwb94zfP6u+j5jhVtvacsB5g
yj6FyKcwFzBO55rOur+m1Fm0mgsx3sjZcKZrDtJBejMNDPENZxnpt2l3S7inzr2nLsQ0+mt1Q+gF
94HUlvm9FwmQAebWwUMUJyovDg663a0GzAyyczY2t8PQVFswpZGE4ccd0yFeDUfuYapu2DO8CTaM
4pZjbK4dyCyCYJ76Xf34GvIsGlvEMenaQRoRkkmt7vcA10mu8zNq7rAcB2G6Bn2wlKVJ0/A2YGKf
JWJXjNmlNZxzHvenqsu/2nN2RGWxg1Vwb0Th1VThyZJXyOo/7omkCjbFwD0hx8fKTdbq/mA2f7KR
RHDHd222ZmDBwNPfWm5wFaRcedAuhcTlOxXaQdfSbZbNyxybkNNmx5lB4cJqgR47DptCuCxMJVKX
z5rLc5uILZ7cpfqUnu+vu8SFydI8qyvKdH5dmdZ2wBY08PIAxIprtj+pJ6bswKByHTyGWDJF7D1S
0XChXbknHnDDTPTI8Gc9luFmCkjYMXi22UfxcHSmun/cve+if4n5PeQctd6dgLysDVt7yzzu90iV
Bba25tn/QFg7DuEXSHODt2LO4OHfWhNxD0V45UfOJgyQSPf7TEKxqN19bCt7jY45CCXjMnIk5PLJ
GaCzTB60AXJZEyhRWSy/+l3ZbUdmD3Gz480MprUPybS0jo6XHYOsmLZZUUBqVsG0XuYccr7HqwNn
gR0CXXeXLSwzjVbAbnLu0npjhAANS5T9adGFG8Mszgh3aLKEyPi9qaA3ECBWQhGhGUAg/LK8NklG
XBBouzOr4bWfrX2JVwv/IX+XVEUSJ4PoHjX6hVAfsMD4JjfmMJ2A9d2ilrWgalRiJQamjEFknkig
cFa8DZdiolPbIkjrQDAuhjF28FbbkNqAmtmOueubbFoSOchQUMp1VpJ1LkcAwFUEp059yI/jbMUB
VACJDUwLpaI3GZmDF6PPv2MGzZHJmafUGKKdJsJToPtfLFjNKytsJsQ7Di4KwXKDRsd1ynKDcRK3
bZsj0gJhGdXhFzXOjLUCpeLgfx96/FqhBaWddJxdD04Ts+nwmja6BQs0h5wxEura4ALGbCaI557f
jLklcWcOnqaeNQ35LRrCHE+/m1dreugrd/Q2ZWWvSkbKBZIQtpObIknf0DzsMwsnXO7T2AS7nI1H
XQHdGHMaqE6reK8Rx/tLyfFv2v2f+tw/V3E1VrEdIscoC34vieG6eVi5h2JLdtlmqnjl8gaRBdJN
3iZzbt6kbGBl/xpg6PGlv9bQR/35EFTR/c8K9ccROEy8ocHy8YX9abPSj2GTgjdj0OFPeBjRvIPt
L3k80rW0D6EWvf755xn/rnCRuiKi2a4hSAD+/SPrTdR3wewi/irkmUxnUKFiIV17N2jJV922buwZ
fnhSr5BdbNWrJE800GwUD7518+djEb+3Hn58eMnWjr0hTlDb/VSme01g5y6Y4+3Y58uPlzfrOmDR
C3T55dQFmwpOa+LyznUOWnSXhtphTqBlt482tp4YNYftuEuRQgrMF4W794r3KaeCGDYDTa7IINok
fKuFtXXIDk/LZOsPoDjluaLqHw37DDb54FpPrWHv6tHZV6BmFybm98Ah2cx+1UCKOSxRDU+aOdnL
Htc4E7Vtw/xqJjPGwVxOiriTM0O1X62xuis9tuSsP4rTyUdQtcufT5kh/t31s7hPLNMwbV24nzoF
Vub0TA2SYmt49jYjHrn0wdB0pbsJ4cZ9lG+UO6n/kpTvquwaG7mZY5AWU22eEit+sYXxGGfmjVYW
Flr38XFIb8oB/7kQQ4iNAky3V3wzt4QnpgibLNR/bJxZz3nLy7i6yAwIJnC+bJbnqCNdlh8Sm0BO
svsedpUqLtHdUImoNTSYtUNP3TCDw1Arv3qu7FlbGw1owDK/gzx1z5nOSmQ4T+QI7Um+XNI1WjJG
3ucSFmKwl33+dWARc0iCkAiBbdbF0mTu3YIKg0pR9gHZrT5dQXuJenfnAgBRX0tsR7r7om6DmCUz
Hm9rLpyT04clxCmaJHyH12HuV3X3GjDANBArF8wOndhhPH87qBqd6kFm5o9biSvv+ynse6w1Q3Hn
ucl3ja7hR2VpaEhiDkxmzl4znDEsbFCpC+Um18YdvokRna13BhuwrDNtjcfw+6CvZ8/atZNNCB0l
O6mEk7PHwzydWmIhOiHIe7dnoFjyfmh5E7nx9yjI2zXSZ24wD7Tu/Kjq7ip1ODVMVImV0yIsK8Jf
q49SU0zCcfdZ7tWZEmwXeKOQ4bSSTv7aZNmxbXJIu/Oamxf6/1lzBaoH929ecCqo9V/ecJ4wSSwW
klLG+NRnzNG8hb1e4LimrEt9rlVYYmhBUeMRnVQ+cZxD+goqbqPOrL/tgmdURit7pIr0Ob31K1cO
zf4a5e9HOTfG9k69l7tAo0ClyjPtzegi38u2zTPTk1U3IYkM5/PQoIagbaN+cKLJs0mIouba2wnF
958fS+vfvcaB1LC5JBEWd/ynls7gBXpidywk3MxqxzFONgKablWAaoRZugT5sUlREcVszbo8W4de
dmWKVxdJaBK+Llwvv8RGC6fhVifNNaWCVtkPapvz8dIp8XsEV2oHlQI5cbN9OfmkxsGfECfM3PuR
7pn6U1qpELb+7qWjlAT/egkhiXpk51qG/Dztt0otygcx8p6O01fG72KyEQvq6wiaFa0TZ1/Y/oF6
FlvJq7qhuaE68c1KjGvkZ+sq5hmdsHGX4AKZZ/c4mSpeqeopLEb1KpVXZZVt/nxJPk1vfywuXBDB
yxLgOsT13xc6K60sB1stB82DrLZ4o9bDDBJYzaCrstBOOeS7DHgxSfbY0EoJJQtNru7JsyV5KtLz
AFFDg8E0xkRYsmR0zsm9rkEmP/h+xdudNys7LSZRCwOPF4xwtV6pvfyQhCe/Dh8LXoMT9HW4ZEtS
+5yWZchhAzpbu1Cyheav6mhzEuLJWm7SAHM1Y8gNkVHPav348xn5NM77eUYk6AYJsd5xP/78l55F
6sx+YmVpsVVnQW0HVFluchWEASKN9Q69KqJ0CvphEMu6xnMLEEXtSNVH1IsvQ/yg1lcXq43dO0vE
jX+zvH0a1/7jEJGmgM+nLFM6mF97t1hp23oyOMRydD62I9QxOPRf1bZQ7UFLzqLaA00jwukI5bWq
09hzWuJqRBTBJfxoBwgWbl7B2rRUm6RRsj0EvvHn0/lpWquO1QbXISUKG2HpQv+0Es+cud6feSqs
8GpurVuSitYZV1TWbLR4ew8K8KgDiJRbg8R0C1ie5XcnVRQk7dkekpVV5X/ztv035R0HxdUlb4dj
M23z9xM4VGiop1pw17OI8sGX6sxlGHQq2gdBkK3Vfpu7Vb04j3NZXJwquNIG5++i2n/vbf88Ob8c
x6e3fgXAOqsMSrsEaMScNUvbFdsANzQja67nIAyiCd9USZDDSVfrl7oRXWBYzQ2+oLXF5CAB6aLu
ty7qVvX8tUiOWcMMzgGCeuJePsjmdRyU/f9QOq/qWXJx9gBg3VYEqwIZPvs1elgeQfVhcZvT70i+
dqJ7/LgR/s+2bv+3sIxfG7f/dbrb3P8/0NpF9PXLo/Kv8e3d+C17Lbo6+LW3+/FNP3q7zl/CdNlx
6aaQbNt5Q/+jt4s4zbIpbvnPtKSOdvN/ertCR+1mAw/zHCnYLajxxc/eru39RTnIv+VJFihTvTX+
ESXycxP4I7rkn8kmv2rAhOBf+nW54/HhGKBfkc7B7oTn6PdnaCoFWgfc/guTiQlgOwD3JqhTDAG8
S6rqChpsgbdrWPcJES2kkfrrwnsayyGDKuo37NyZItoopW2kb3A+iGhKLO9N8zGcG1kM7nLO1nDN
geE3abUE1Xr2hxrwMSmTKK9pK84xnQnC0zrZ3DBSI0GTjtZscLMLq1mQB/+lNsttVervQUnadR36
56lVrPlNWFlyA43le67XV04371zYRmsjLJnLWeOxt91XwzeA1hrm3h/8mzK1VzA0qpUAqUp6ZfPQ
SBOtsOqGaOzwhV/yypjgi/kX2WVnvyedqyvMa8cmrRHdQoQaXqJiimlnZzmVT85ebfby69YHMCzg
p5g5aQUGmtKuSeLVlA1LP1+PiovETkCpcXMUxjnSvkK79Tp6FB4GM1cjHDsP6HP0GZTkMkfr6xPy
jHmDbKxCvhuj54NLJHVJEnYGKlIVXi79T1/3dgm2BTK664Vr0SX2mDUuA1HcMuzF+Ps9jbpNodf3
3qS/hpY9bOt22CdmcmON6B4MfOoVWX2d57DlkxFhtiE7pZnZJvEZwXvajQ2ZegOJhwOLFJk9Szub
HuxmOAJ/rBIAQ8j6nlOHxLYsJFSXFo0bNPHKDr9Lqb8GwK9Chc2ti2MSVfck2GIIMIb7ZnQekd8l
0G7pv+MrAS3GMBcXIsPnxpk3Q4dP2Jjfaz+/hoG/q0F8E93OqzNYO5bkBGZCXziO+1Iba//d68B9
NgB1V1LeYwl91wr8rZ0O5sbQ3afIrl8IwuX0yPIC78yGXdvVmFe45zNzBh6KygG4kGvfMmhpFzVD
1Q2tCuCbojuS9YeTA5pGEJVkyOHpybGQLagsyGVyYd24drxByJ4vRY3nx9RjYEL4SKsKHvAsDfq1
ONE457r21UjgiuH2mtv50XAt0KyMb1Y+4Vy1vQ+Q/Ls+sZ7TNKzQk97iHRLUjQsFT0PSj3uxm/ut
6fXNAqPgdi5qCqkeY35tP1RjQw8VtIQ1Qavoe9qD8VteTjfSJKbGqx4swkOg9IYA6IJwqXfi0ekw
2vY+hmPLP1QDeRxjcosp69G0ijW0EKYv9f1QHl1ywezkTQyNsex7nGcA7iLDBnTgR6R8Quvt8+bJ
ZVAos+rRM1v8axMBndq0i/wgWNg+nb3Q6J8EUS5LJKFr26zuGiRKC4zmJ0jMLf3s7piP1YGYnte8
hG8juxlpCPGe6rBjNyVEq7/4Oks6ErovjW9tR4sKKDxjSN/4aqYdp8mblc3Ouqti+pZu+zUw4gOn
ZzWL6CUxafUw3R1L8itpvYBvcrND10LzCJTFM8cHTvoHUeiZCfrJXmtB/gBMtyDGAhNoD7e+i0lk
Y9OOqfItT5GJZ4rEnUKbXk/S4bmbvWu0/8+1SRsQFMgJ75l5ZYB9B2doLPHMqviZ52AQ6BbG5MhW
gnIABtw4pi+MavGpxOFT2IxogBWl0au7L0mhHyKca1heyzjrL2gaN0KrMExRRNMf0Tedpql+7Xyc
bPMAlzfiBBHmFmkEAtiDfdLsILw2oKTvSGXrFxX332Isrlqvc1ZeqsIiRsFznKbKvriqx/0wO2oo
kT1rJ7wYmNZH2gpVq7E/G763AwYUb0Ag5DnVXTuP08qGxJPieYRGdwh87ZS1MtrgTdlnfXwZ605b
1i6sg2ZwzHOdtXBPqCPr5pDXxU2neBwa16OArLpqy+9TO+5I9ZS0zqdyDb90GfXu10YXX5IgeGXd
OfoyuinGluzFYb5vBKC7ZTCx1DQ+Q7nIsjfJbMu1heaUMUO50/REWyY10OrZBhtVNPKKdhBsGYiw
TGny+Ai5hZ3k2ql71ZNpGfU7OrM3xwNyVxIzUuhPRm1tNS04t4AzrAwBtIbb2Whks3dJZ+09nU6K
SoWrFPxE92/bkBeyMb9M8XhvYFojQ9YgK7RD7ZbH6TPu5nTlhyV13wTFwZx9JqD91sF3uVZvroVt
ldTVmJB9YApbDYTn0o2K7sxLWdsxjSUJGRiLZtSAPQmvmKoZLa0LD9VKqLiRkgnAUUySsOeUqD9N
GUDCGMk4rAeMlhgfD5ZFryfTMbjh8l2C+Ac8RXUaNXmLK29IrzVw8KtZUe0MY7oSBmH3vW7CBoxP
zErQ77nVobNQ9pklswfK7WV/47vRJfKG+BCG5Red5Mk4BPtW5U2wVWwGs/SwbBY4WxvyAYp7P0PD
FhGbtxxT8jUNG0iX6b0g47sm+iW5tro6fixg9ndadxG+/z7H7g2cF4Qk3TaKQOlgfH4OoICxLDDF
iLr5AesdM0bSdggvTClaFoHLSipD0ixL6y1qbGMVJfk6gGJE7EB3OzPb2vjtfJWTAZQZ47U3ym3F
W2tdN/n3IqVJjt1cW3iRhzy9ZsKHn/stlpoA7NQTwz29FB3jIqMdEYCG30UQ4AcGNNY7j4EGas21
GFfR0jG99lhMuOhGD8VS4TWkQIJ4ynXZkbI4MFw0j/+/WP9j9J1p/rFYvw9fIuU/+bVU//iWf8gw
xF/sJfGSSEnN7agN+Q8Zhif/olR3sJFYpM/RTuBPftpPTPLvlNZC6SM+yns2oT9Ldf416mnucqmK
f8FG/z8p1W21i/x1euJgY7GwZlKkW6Q086/91i7Qy6705pEIplBLIS1EA8twj4XM15LizNDmjNzp
djTy+Fq0KfgHAvmoJ/HCQX1zHudEOwVIeAuUd1/HliwP3YSBL/pwP2gaTAnRRDu96x/aKDKOlD/6
0Z1qWrmzKmYke+y+G7aV5lVfkzssh/292WY6RVBt6wcMHe6uHorVmIfjKTbL4pCM8cEKzeZ6Tieg
HXV8l2Bz20SJHewiUMW/bLp+7mt+3cd8EnZKhDOWpUsLJYxBIwD18e8nh4TIsGdFbnfFEEfHzunG
EzHEY6trpyrsMfrNRn8APDLBlcu3rckK1AW0BtBD+bSDhm7j1fAbVKrYB0TgLiS+aCOG1t38+Jwx
kXIrl7jhU40TbNv0LFqkCWJPD8ZYcbaHuzwwKfk//q8p/L9rdnzaqOFr0vHeMLBgRwh/1f50+WXR
dxISBK3zmV+k05dHwhZ2Zelr21mPnthQll/mVFwVml+ALsVSLeg+E93L2qDRcj4JN6u3RHlZWGod
8yrygu//4VWQQrCP1FGucOebqJJ+vwqJ500mQnl6QF5CJ4RiEDh411wXQdofy1SzGDu1104fwWLh
wyx90wjx/LcvtYVku1aOTOQbxK2qvwqn4OI6lfcA7pzcUpfMxilN13GCVsNL2bMlIp8u7ahX+wIJ
AAuwsRi12V1jaek2sZPafzPCs9Re+NcnkI9nS0aJvAZYCrkcv3+8MgEXQ9YZOgzy3gwElo2F3B/I
Zl1H6V3TARyIZUAKCsXWbZ6P1lmHGHgSma4vcyMUa9nE897USadtx/59io3sCjQxOAkzK89myx0r
Wy+51dJmMxYEkJFKYTESwlCVMEA44dB3rphiFclmxO2i9ub5JYgYHPz5OhrqOv32QR2T96Br6obA
VscE9fcPGlS2MAs36YGYM3PDygWEILyL6zi66wpjhogyMHb0Gf6N3Y6Yx2cYjNF7N8vrzqyyJ4hF
TKgUWsPQfIt4ih4NbAQY4c+HaaqR6afDFCZ6NMk4m+7350fC8HLLscuq21qBMaxLY6J9Goz9GnpO
tfl4Bzgh+3viKW3uNS1uv4La2sGJxW8Cr+ISjO4rgYHR4ccjji3Oo8+wZiaAEqCa0rNG+X/TIVOr
smG+M8gnXJKeEm0+3gPNaJh/02b9l5awVII9Wpmemqx4ulSf+JeutVl5ZBeOeb/tmjY/kpQ0basx
ZOQ5O9nbDA9jCTNqDpprvYwgj1V9u7XzbDy5c3hXd5uJot4iXaTRs5s2DcLd7AVg34z5UNYKRTzW
4k6WUbX/84WwPjdA1WGjQzQheHkEKn2e0w4CME4X6t02R44Hj4vtbqD1R18Q4ox7qztomPceQmc4
mHo634CVf6wJ9OUv5K++Bjos9jT/GHbkMBXTVH4t0DPpOHRtoQ2nwiZUpcpJHXG4GqEE1SaADWPR
dR7Nqc7elDWM1XBnaJ3xYFRzsfYr42/utU9WPdZ2hwXc4VlAcmlb7ucFhrwrmJ5TB67pY9mrloTj
WA9edkIMY9zyXWjwkxyF3tTk+w9xS+sRjDUFLkT5qdpWuUuXITUewFX9+ex/8p/9ODRaiELoNnkB
4nMLLycDClqFXm9Z7O39kKWAZfGZovntLKwciQWuttxbhMrtgikn0cIqn8caJgG7Tn+ZuqS64fcm
/eDLnw/M+lyxcM6opMgElvznefJTfz5wPLY+ALe34wCEWjfi5qYZc7HQFppIxhPMquI4zQMT4IJU
sh1RVeBsSAcvpLwpAElcpQk0vYlgjhdpAAJKTW815crFj9vtqFdujS29JtQ7K3LiAzLnikDJ8xRa
4wWUWb5vYrb+sQbZNJepfLft62kCZWvO4yl0yJb+88d1uRk+v5BoykpBW9dmqXb+pQqhteizdBc9
TTZt1Q2rSU6HqEDuVeoxCCq1gxLjXVgSKjR0jkKiTY9ZEgYQmrK9E+K5sBnJe3W/s/VBCToAcJem
R5yfnq+LAjSUWcXk3PXTo2k4z6HNJthAzr0eKnfT1Ozikwzkg65USlVEQloU4tMiD+IOmqSu9uff
bFR3sHhduUDxwcvEZFDJfAXYMi3qVdO6ClIRn9AG3CKTjZcmWz1UiEUGu7d6CqPLZBGKO4badcDT
wp4qXltp2S4HO38XBIHFstsVpncN5myggRwepVGArqx1wUy00hY5Qp0jjA42ZyYgIhJYQrabQBO0
FkZmFJJQr4a7MgWzRxfjEvb8aJE1716rXQPgRXcwmMvUfnesIlx54xPI8+DYk9IYyQEg5nwxYJiA
FmvgGCQTQFqtXKBysLZuaFxG7RDcWrl2PdRExlSMd7sp8iGsZVfoGQlqwn1ssZtfR4VHQ4D4jfQg
g2JezQ5bvcyHKhdmUNNr8i1CyXpt1eZVPlnKt0itE4B7jMOZ8Ste3h5NFSctIr2WWi3X4oeo6dFg
MNnvPFq9oOei0CCb04r6bR4PxTKsX/ya7WmEuiGPZLmxiDbPYv1EMcecVHvQhffaGvGmK76xQ2XG
ZRoIrqdqZRrdU+zgPC0Q/S/s0ntLR/oPPDCLmmUL6QG3XAJPP5b5gyt9+gr4FUkl1tAsC/37aDXY
IGpzpwVkbybALHxzqJaBQ6i7SxTTvuDBCaf8Me7od5X2Va8P97qCglfdxXFlRbcOqa4ddy+wKw8O
FJ2ZEOt02TS2UhFaSyOAPWUG3MJu5J9k7iIOHMyNPambnsGAFnRfzQYotWP1VzKlrQBDk/kx6X0h
lDue1wYEyCKK43zTeODMDO2+sTtoESV5U75mffERcy0jZHtGSNxSEN5ME/I/YdHAIjnk6xTMq6KH
3RU20FOKBAibUSdA/qsaWcH41FD4j/jObWiRlqifKl5GJHSQS9Qea/TaK3hID3iuvha9fKynec9W
bI0OJNuUpIjSZdlXRfkaJEiisrF7ClIdsU3r7pyJDkhedfZCpN668iBlVIM2EMChlBpZCw6WxBKW
7Xnhe906b6ic2xwoe0RaWef755AjOIzjFe1BBO2Ofo+bJFQxmy0iRIAxs0Hrn2SszG373dRy+F6I
hdznsdwB89ej8hwXMt82Ju+Hzpmf3TRp753sMRaOBYSPRjU5O4vIe8616EnYAtIhOzgAL+yMGueN
inSEuxGcQBZeMEtW63jwpltppLuqLMSjjbdoNOZmGxVBu6aRI1+ykx7p4WuXMe3oSC4+kBsN9UfO
B6hc2lIbAvO6bREcGLXe7HJf0y9VY07LJtfFfUMiLZUu3fugrdGqUbMktXNvqBcR7w3tzo4iZvJm
Jt91OkfgCKPXarxhxISpbyA5OrFK51not0QrTkSrmcaVi72fniUZMH00VssQ7NrRN3r7sRMDWQYo
mo0Wf2gQON0ORou2ptFvfKFle9S6OLyvplAerbaolmMg9S96VfHA12Z1jmctvWoITJpStGOuJC7G
9+obvGP9las1T/TSULfX83NZJQZabFu/lWFFu3fAJjb6VzIKzHNoDs21JvRpM6fhA9sEcpHV2ZuM
6cWjDXxto/O5wAQTbN4jEvBYqNOA0RiL/AByKIasJtO3AaIAwt/omEyAr1lPk4OAZrkCpWXegLla
08CFh1i009oZa22f+MZrKbIDMZLifiAt4mOL4XTC2pDgkiwaNBuOX5eHXuvq4zTY9RFLgRUP7HtN
+3bi9XvXNL21zkaLFOliJQo0wInKYq+sJr6pE2gYXpVsutmAGmq72r1mIx/QzYfCdfedU4z7CWT2
ymp076kdolvW+fabZsjdUDY+0b4qmgr71DlgZ4s6zbFOsxWWW9cYi53ZpfXB9Ln1hxTCeWf7zmUe
q2LXk1C+5JZjkQuT7D5xjUfwCeGriAxgBJMcFWUqOQaFhzRFQzdQZ7I4eb55mBreDAsd1ftQjvKJ
bfMxVT6/KJPlTZvnxcGboB4y79K3OGUHhmbQ2cwsf5kaMyVhTeuIMmnj+1zTbj9+H/pVj7C/M1dV
GBBQofvNNbGQzfUA0ndbRDBNiXPh4hMnhiHZgwNmtRfTxJTA7glRObzOy6B+r6IeOOiR9UTQ47BM
y8JbQ9Ryz6n65eP/0Dcnlv3LbzCORehuS4wLc+QSxlOaKlYovobv8PMXgHbDmofEAHLMH8CNIjCm
SMd1Re/9yP0+HU27rjqalej+4XXBE+f3Wh7/H3/6zy9FVjFLGMqT5oGFb4wLMVjGhXAQ4wL0CQL6
1LX7OLF1IqGGmlqgWyVx4q4+qugsNtg6lOSHEIwgzomo7mSVt2jMm2MRRjJeZmlU0toZgmUVwAKn
RV5cDyFkdXc0oxtmqNQ7WRZuk4KZSG3UN6XGmvRR046EO3/s12SVhaem1U6jX5VftEQ/JXPO3Dvh
RtT9JF4P0te3nHjLQWZrYC3oGHrL+avsagR4cybvwXIuSGrrdhrYuSXN8/wBLEs39fnFsB9AqjQ3
thDzOaYnT4WI1nGEzebq8enHV0jx8x0heQ9tRszHQnMs7nPXdPZay7LfS0gsViGCQ4jgyAqn6oqn
JgXE6kJFjMq6Xrl+UV19/PLxxySw8mVNdF9Qjix5LG59Bmtz5nwEYRK9FaA6uiW9hEvciacBgdDV
EMeSmqb+loWDe10VOXW3I+583NAMPFOyA0tOnemRK2/CCEyCKbhLJkJUjPnHm6iwp/HiI/jZ5NIm
2EVSm7Ihw+rYO+aDjtQq11AtOV6YEFJklQB8K+ttHqERskO6zSEPonShxPWIeE6YPpkJ91mCqEyY
8a0p2QEw3WEP42Ge9qvRXKVj1twYo3wYHFQJMu/qqzS3hlPdPcwf2wfyD9n1Wl14ZxVK1K6ppBGY
/OuP141fRN+of+mVdQbxpXF1V5RefYQitS1StaVERwQIkyUiTi0wa9lAXxP6ZbuaiI6Ej1v1e71p
H2zYtJei1b/ZRvW9Z/RxPfWR8lDZ/tkdGEaMjRded1iC1n2Jz7fwivTOsM2vQRwXOztvo53TW3ft
EIbPWmkROVkbtzjjzNVY9iQsZ3L142dXhlUfAJWAA9UdMq7GoXvKk2uCnoODBVmNotyNbwcffmKZ
snP4+LIPsocf327lhMwm6pw1cu7WBFCBhe2cnvoynmBulgUxj9E73a5++/EVesJ5HY05gW+aPqxy
GGHAAFLvYLmjtiEKg+B2bMa3sZ/d6kZHDETVXjWGOxNP4hrZPrWXzjRGz7nzLnR/hqgHaJqyMbqE
LpGjVrtutC689AJlQRJFp9rujbVZdP09IPke2CrI/KD03TPNm58dtCrzcFRazrvNNEc6KUUfSGdj
BYtPP9+MkTPeNm2wd9T6EIOW+Hnm9AzI+YA+YGk6rXNtTHq4JISMC2M+zY4J91KgnBXwDc5t69rn
MKetohbU3styHxycdd8z0d/nAj9bWQ0l7Jvx0mR4QOyeSWGQ7Hmpf1jp93ZuIKFP9F2Cn9e35fDQ
a3FzglM3LcA/gT0LUn8XJXp72xA35fahdxyo8mUbhqePX4QdX360E6TRbwizUoU6D58I9euozuDa
gZvbT5V4idHj8rkAEPZ02Zh6GfUVkYpOckqiXj90dB33TeW9a219CLvnerAiJuROuhNhPCxlVb+n
1SSu55EwDhG4wLL96Y6aPj2lwH0WVDVkknD9E1P/bg6nUrbmY+2J6WzpLQ7EKV19tJep4qyFzrA+
SZPqi/xvts5jOW6kXaJPhIiCB7bdANrSe24QpEShUPDePP094PzLu1FQGg1FNtFVn8k8qafLEbWN
Faqe8M+uLYG6WLCijFmaOACNOEo45APo0O0DdQdK+W6yT7+//X08f/9MXzXrBMLLQtwdz6fYhKwF
VK6j7pjHNxynvCaz/14X0TxB4sS4gsp4qs2Xivf0f79tq36zReQP0zS5rIGn/Pn/+4jR4otdlMDa
tzvYHDz96MsGyiwvu5FKgiWqGzuB6Z1kbKvtxici8M7ciq9ssrE9tLmLXKEviIak2UtwP90UzfKi
TM28R6DTHJhikAJlYFOtNNd6mbUSVns6Wi9wvAD+Fun/Pvr9rzf/nc15kwHeNkdkncoszv/Nj7M6
mwnfXGHxkWeLlBC8UlRbNiXItoFYxsbbNQO8nhwnDYbFogAZeEgLioy8NflZJlK/Evj8RhBoezR7
w70p6s69GftsPeG2v3GlOW6JLarC7TT8sbgrGNnRCt8YmF4HUd3qDfslUvY0Lsimuv39M2NovXNG
zke3EEmpluajYPnE2wkEc6NVZPz1CXD4bfmy6rQgpUluEy7vzbbVlPc2SVBHWF4I1Wmb951l6lfm
sN0jYXmftMTTOW87dhj+lrViJ7c5ZFnPWW7jYfrfLwS0MR7Y5uTUE9aNsJef3zl5ubbqMGNk8am4
n2bOqqBAf3UQKUnh67R8lpAwg/+ecHrGh7LHmc+kBo9+U2OYh4tYONVblafabdZoP4JkQDb8nrhZ
7LQ9jpVdhotkezILF6qUQvxQNTLn4ejYqMz2EBSTSTw2DuWjxooLVGSHsqpy+tDYnHdkRzRdpIRM
g7z312c/Nx+a7IHMoL9ZsThwDrm6stEaz0SLtyC+sAnMtIdqqcUZc7O8KZ0YmVNdmMRwoRrLO0lx
MrnVNbdkGf63j8gqk9N6RYOSE7txWOSIPomB6+3KsgSN4ozPraqPatDcd2v8gVKSPpeevFv1xjgU
WZtFuBPXCKET16TOVYg7cxtaagI+/O++a/JUvENeDt1YwD2xDasJbX3r5ZO5ghMMQUWhhmOXD/uK
sfvut1ZI3MoFfKzuWzv3uAeJHNKncYrKxiA7ukQYUuRnlHv2i2rnNFzNMoDe018RInU39Y/QquSb
8QFa9rG/kmzMvJCcWHU/IHCbyGT+5hIknaHzb6smLQHzctxovZYHIscgUfM8wm8vR0q3ijfkuH2p
2Tw+/bfCMxBklE6yjz0yp1YLFcTv8qkwKiIle2sJJ0a7APC1kB+P8cKP80dLbPupnPIDZah+tlpB
W2+mA5ZQFZ+k13Hd/b5aYlqna4sjlqzZ5em36hSrRzrzSqRYkeHz0lsqWrje6pEd8pbegjpOjVsc
xvZAxGX5+fsCwumzSBTDjzfpCg1HUXXhf9fvmuYdzu/5sXYxiRRFM4br7xTaIOkqbUaiyjJJoKzu
VhnPf3dShuPfsPd4Las+Yw86fwtT6x51Qqmvg7Y8Si8hc7QdW/I06WRtMPHnYvX+jdvvVsaQu4zw
ChIuBnn2Y37yQ9yexrbTbqGq/4115nCr1Ofz/Ptj+l35/ffoxNUMHqcm3/T3U0HDpRkdvPiYWOby
iTfeD2a/h/ZizOKjdzQsu4k4AyEcCB5Oz7rjZm9bImCBYucprszHcZLtgVw7idzHMN+WXl3k4m00
X/+5iNezMeUElA7TdLHMSXtFmHpHQEL+MDpiCX1066S5V9nFAobKvEO1b9m/bCklFyKbNgLIvhsZ
o2NJOitMqsKD6cbk9be3YAS1YBAFW+/lnKKlVpiH2nirHJrFSXeaR79r1TEvkueSEyXSWJSdF5eN
c0LmGesB5zwt63r6/aj03PWEsRlj7/aRhj0U39gK7Fow/2qypX2cSS3bx/xoD6MYMJb+Xl7b/UPL
VrAkmQiIeUH2xD/OXg5iN6mHTrfluyUrjMfeWa7+MCW8Z0sxvZJNop967DpMN7/SmKQqO07bUz5b
KRR5uOlVmQs85/RQDoEMW9CXfZDN/PK7YyVs8/73Cvr9Zcr4l/qivlk7TEhVZl6T1QFB3TGhncqB
FpxZ+W3TYxhzSi0yfnt/1773idqji6Fd8VASRK0Lhz3tPPOUr6B8ys6+w7XVMtEpP3kVzTttk/Fg
y8xpapTzoVkesmHly+uKezecCGhU2yFv8kRELmYEFxnCfz3fALfxOMz5j5fi+mWYqzE0UF7U+D6u
+QS7WEIj8Qq1uMxYRZcFSeVa5ar/fZTo+FXwHMLFM+bzljYZ1lxGnz6dJ5mt4zdM+Q87Tb1j6pn/
sAQLoM+yu4LGDiZmUbdFrvoHhvDAh5N5by0V7cRkn9M0Lna6gtWrL8VbbRGLnnreuPeGbbrv+jIA
nHaucpJJsnYudn7kAkoPmHe6e9DBElugQSLt9IyO+bKawyuH3JerCA3hGmJ0I+SmEXv0Yp7y2GXK
WpL4yby+39tHabUMOElcIIMPOLY9AwFw0gT0RUOIhUkjKhNI1iPjkt6X+7Ewv7SynUO5gOXbBhpA
7zB3JPmf1SrPOoEOnpErnF0DMRopYUOat4ZG7mEy0uR4adGdVPIoyhHBYAd8ixITWyMJS3h/D64P
Xa3kd2gs87tZW8jPZiTK7Y1eTZ/IMRA1WlWuM4WzXWfgli4hgJ2fmq+WdCVMnDNwcmAXx0xvvX2b
y5T4tWXn+1KyFZifJrO+a3NNnclu1+IxptfyjMDuweALdiBTjYyL3ZTnDRS1Pp8TASjDuO1wIgyl
0BjeLiCAnb7Ljzy2X7agsDG0RA/6v7rojNNgo3XsEBXmOtFhbBQoAlsCSZpQj0mqinVmUpmbgQA7
QJsoQkdgBaxQUDPiZ7KiXMBqSTtSbqAcZIZ/mv+CuNQjcqF2c2qUodu+LQbyNULSQcNrpBWqIxOW
V8JtiNBq9jZE2gDC3uOQuNRchvdCn5AG44of3cudw1wVZTTgStx5Y/fiopIQ/qzdThu7XKL9tfLC
xMUOKilz94vVsIBLv2l6P+MubQ8jGYMaNxI0qavlIYGbc4cMR/4/2q4xjLfbiq3a25giOiZZgEVO
eWr9IicKC4G2aP13xJ/cpUv8bUNPsxAmhiWm+V3a6vNxtZJrbdt/CA5j05f2Bz/zyP4bO+jQBiLg
glF/KVvC6MjxqBcjMgAz8Y3o2GA2fLbvEoOR1K9dV0dJ0t92lmGd1pPIvdcitfH5FiRnCGVpaCip
mxJqON/Oj3TdfxcJ/WmuuoD17NWuizeTHNLFWD4YxFW6JPdazoFupQRsLdlrXAzfUICBQbvdl7Lk
i7kNzlPXRrmpGWFVgNNziyKPUqGfGz39UDPCTfBybOp46Ysu7g6FNt6MSn6z03pa5M/2Xhm4EL1Y
Q5lsZu8cmXGQVsqDtZIeasa1hIj9S3KX1VDXQIJdviaYSX0ykbXg9+zlPGyWQ48y30g0LYhL/6by
JhJ4vZQN3qwggXCgOcVyUBNW0TG1nke0TmT8DKHd1h8Cb3i/Yr+n63xTLXRjHXK5Vfgnb0zU01Ii
p7f9jybuSfMW4qEggR0AyT+nitzaTZh5stufbTvbKlAFDCP/EAslkafMKM7IIiU5JNHLJ9h7O4qh
ZJ/m5RrENC74SJ5sbWBNkXBRLVO2UTK2WYwsXiCGkRxQ6Z+a8kisJwyjy9OLoyQxOsZ68q3yy0sa
HXgfm74qsfqtn3BxdsQnw6sb+GvFI/17GfZbdFO20J7PTHIiXh4Wnq6dYAK2Ai6o/qD3xR/e3smO
lQgdOkJ6BsnOPneZurtzfsKy/nHqjeQLwHlDH4zETWtS2O0CjhDUjFUTod5soxUWVHs3/sKnNwVa
VzPpsIs/o9G5QVeJ935y0o2WG1b5ZnlhkSa1MiFfLztas3s1mOIEXao+jMzJzrIsvzpxkmY+E1OQ
dUzL/g5Gm7E2qAFbdC6LMoL8+hSvub/lXxoGdVM3dscRft40mJGZsAFjWmTRoKagJ7IXCMa5qZOa
VZyGMmvCjo3RjgxW8u3Qw7BIKicKe3Una4gWGILA8GUjpsJtO8dcEpDS9BSzVgpy5DbrXATY3B5n
m1u0toxDJjJYKdzJeEeUYTG4XZ6XxiGTd64wK/8hd4247NLqCAdo7pI2JU+HOVJQEwfdig3tUkzt
tVMk7xTSTg8jIs0Qpj2PwbQ4d8q/01vrnwAsBfPF5pUZiAUbNKL+yua56MxTBVgCuzPfNe3m7QZj
EnhGMrf6a3vqsyTv+2OWSbU1zcA8s+VcJiRld2rUACjQbyhpb1J/cmihpxb8OEJ/mpgKMDtufDeM
He2FiwRnkI7HQevpYNruWFe19jC1LGC8TAgWbemMgdT7SGdDC5pkw+6zGXaB9LuN+pxk38BxShmA
i1o/9NL6hFi6J0STkod3xew43HYMYh10O9W6ELM7EY+dbCxsVpdT2x6kUbLqHPk6qOxuaw2v9TpR
URjgr/wE8buuCjiwjBoaCEAQ6hfUycNxHtLXFm+y9Ix1n3QuNE/8LK0ZH3y6yJWROCtsOBgC049y
zR+IVCF6/WSH4SSLzBW2oUbEKqSa+wS1597yMUJN4ipzA7qOWhA0+PahgRV+5IE5raMWtGnbXYTd
eGHfzwfRN8d6If4914obp87Nu2XuDytXIGPj7p4524mvfthLvECwkatQ4UKK1nr+GfQuHEfvamKu
OdE0yiDTcHTFlroiX3tQRL1R6uokLIzrnu/cJOXlUyWskMEt3vh86WLMEsxDI8GEk7fTZ0Z2xYIb
ZbLra99XayTt+eiWJFlhWTmTw/NZcEDGNv2m6eZsRnwMM0lhnNMEOrXXjDNl9oPlYYBuXecCXUZG
fd1eSVfKwhnR1Y7XfV/NcCHWAWKMlk1/lRFMUmOik5KvWTrDdbJxK/jik41of2hb8rLMwY86VTc7
08+XU0GSNS57Fa0NBgrDX3bCgr6rWueY+CNjDfFd5SaRdTXTuTVny2qMKPFMdOVj5792Ky8E+d3f
Zcd8QkdgmGnkwhLOHC0NWcWELe1Xv3koNqHMuiQXP4a8RE4GFnFk/JbvLuEw6X8naAaRP4qrr4ig
ybv0R8T6faYJ7WBW7KulovCz+pgWZ8OPNOJt9ikHrIVHFY9PtwoL9SIlX8vq1psRWqwNGhySnVmn
dLedzJxADS2Hbr1wwYp0rzWrfpy4AaFHcau0jv5hlfLErR4fmxTjS0bpX9MKY4qun1FLX6vVJ0CI
anAnEkobLPesR8CD4rgbey3ZZ2zqAs3AO5h9eYZJGCAKNkyyTIgWGqVRVdaWMhZHLrzwjq5/Jwvx
Wk8CGpufXpMBiJM/ksk+jx1YMJGVB6eeBwBoL2utz4/lMxO612Veb/QI4iR1f2w/9BIMi0M3bS0G
Nyi8K+QaXxuylJOyu6iFwZ47iIPXMvUH/lPoAsy0Z7y0fg3U11KUmAZHL1rUnPBbnqIKfbINb6V4
N7TiOUmJ5+oJa7blH/RDb9T0CKYwDtpXa9O+WamVP+gAztCduvGbMZbtoc4x6rhTveusHllYkX4s
DsnAtkM4XqXNDwlYZ+EAFwO9JQOmUJXHlUMcggh72q4gbscKxFZFQuP8teh6lPpmjhxyJWTaatgj
Dvy2jLN9jzh438M2IehAAichZZgr8khRSvkqusccP4eWFB95fSf6/kNjDgfFYu1pDyBb5LbBgIVm
1NzKmorz9tDphJ3kbnpOemLikhYHWOH2FBitx5piZsA8Qdu0sKcmGc+BSro0ZJ/XHI3u21uNMSRF
Ib/cNBX5JEontahwkQ+ytN2WZObZsFaAcCo5OG5M04KHcE/kwsk0O9LaGmePEcs7aY79YbCx3Wds
g4J5AzT74l2YhNr143xXLwXwV3ISePVy2gvclL4/eqFMuUZSEwpWLZ8NLtntumFiaj+WPErE5/BA
MhZ9d6rMisx4co4K62YrrYkZEtkiDiy10X6cDXvcE31SHLlDI+LIg0osd6rMIs2eqpvZGa+zHgvi
0anraE72i24wwVnBxcWDK7fBFxvgmsQJSTg96C/SxsoenyO5lzdmwZx+bN/0BRsXbAhclBcfHTUh
sBN4rwWwnQ44p3S5ENgYrb2Gr1Ru9pj+rbcIA+q879TwP4oEOYmrfGLSE2NP0lDLOnc62m1a7wlf
tMk4zWEImd8DCZXZ2sdMThe6TS0/J8U70zXzxuxGnsGEFRRsDkoB/WBymt7YfXNj+3daG9fn3rD+
2c1zRtV6bHWLmIAJ4Ey5GSgHZ4kaw+5OU7OmRCicMa8FbuKhYzIMjfn9FGlqJryx7ESka8l1KIe/
Fj75HebACnAGRxCm41p/Nbw0gsmCOQfguoqbnpUigD5dm7kOSyIzDRgHuZ/3QXmyl2wKYsUeq+Gt
R4WBDRqBO8Irf0XlJb/mhCyowZjaXVMPcJbYaq6I+9LGRABmYfHqBaBVHV2oPc7LbphLN9j+CCnz
0Rc/tbmOp2SL2tOdGeybyo/cb/PVNnHDcYUSEWlcpfWncyreANvnM5aENCAdNptFSoIj1/0qS5hF
neKQJMwDJZF5X3gDigQEJexexo84aeVlIt097GfJhkjwCCDgYLqHg7trSKLM+YtdgWCh+VjSxQ/t
a9vnRhSbQLAbokGrWPs3skHZ+w0uMilUex6n7F3M7LNays49hte7LLP+pkT2RiTNE4Uu5THrTfDq
fvEzK+oXrybywY+nfb8UL+gZSOvtnG/Ndj+J/3u1Y0LOfFHb2/s8LIXSAq+cGUhPB10K8Bf8+1xF
yVFuo2dpcM5beK0CMVD0prgbVwOOi5ukxcGcFnYIE0ayuHxcFAwdv9QCOkRO/aa7EvDG307nP7pN
pTklMgl81M3UfR8ISZu9Ypqx73nxRa5R+8+s5zkBiT4damzpwhRalBomg5i6OqUkxo9gL401BdZg
lgSsN1zIq/ZZdWOz85uZk2/7hdg6lPVC9SH6MX5kOVmpGM738Lx49Or6OE5FgdwFR7B02SHUjLVt
Z/xBMI4RWiemifcoDxPhZm3dHu1+mo4mmpatosK57FypyTisGG1gYTdZfziBw5qw8RcGT+v8xjSe
uY5x6gSXedVRkhIUExmdM0UM9bIpoY7VizYqJ8VYiGhf2P7eDlkJ+wcG7Ib5NCw1W7ljkXqvKAg1
1xHMlLFMstEvkE1S4PRnQMN8CmVh2dVvWtLjyu3wLpWJjiIm9yltBBR4XOBMhvTQzguSlza5ZKtx
/VamrSOi/qzwu4cWbvSgUmvUubzvJhlfycz7KvXK3Un2PQQQILA1EXgJjXHsaZL6HUZt/9CoNCxp
Mfc17zYxkfxur9lRy91HYdQrmuP1YNb6VrJxgVoCG/cg/5r6lnctm5ehfFyZE0dM4UirJQle2flr
OlS3ZkzqGlrLFxuywVgs/iO6BhqeSZ0WCy1nVlUxEw7oM20lekobagoPt9eDYy6HKWwx0Ia6Kceo
LKp/qplNBjOzi8TzswYmSWpetW9aUhc5NyifCmowTFrgvhF5oznF01Q+q/7YsBV/JBjy1RdsVGOJ
GnBwySCNmeaRYbvXzWEDELjubusAiZLNb/RVvLALxVbe9qi2Eusw56MRqJ5F8wgkhz0iBSCEKtgF
FBUO0i5nDWdWXPtiSA5ThQO40Qbn4PjeFwvpbDGOSieKS2r+vZ/zgbYuCmdGdkXfyW5H1YGzDlTG
7REyArwJ2FGLrT214A7CwjLutbZ+A3HJOTobGZQI9VnEkuxaE7Dmmh/rOP7TqdsRbfluJqaZqFh2
C4jL0pHHLs+HS24UOEI9/aX0vX/+ROLh7HmkkGLH7ys9KLk7LNO4LkXRX0fuKC9RoJLS2t/VvvsJ
FABAX/Kkyam/GpK565AaD8nIMNjSlxvNW6xIa5FOxeNw4gntYFe5+ZFW1Q2nMsyTxj3UnIuhLY1v
0xMfw0RksC0koKtyvkqRDVj4m8+xlaFyCR6fbS6Yunlou/VxNfpd13Td0TDxH+cLvO5O2o9A2DBB
xRT4k2kxGKwIBJ0rc6RqnLekupy7k2kx4a3Hes7ci0Diueb1oWqH94WJ2ZBMKmyca9eQ14v4eQaR
hzd6wTcC80g/SNEQ0+N23dOPS1DbE4uVF79uYxCk3hq4mn403J4tYno7IOy6NLr90rXoJjvK76Dw
tpBUxag8bc4djaNd+GmADPeiWpuQXPZGmzEHNzeogFCfhvhAKxQgVgCPO7lMnUDqHkwu4i5hWVyt
ymW56YVZahgAM5mcm535bx1sb+8lCGJqCn2VNWAR6uR+SQmw0yx+5/o4nTPNiHLL6UJhu9lhdh+m
xJLMhbXsnHLhcjpoUYYnJbLlR4bOXPPLJ8NH+xMnJlnsg/dQlUZg2TRytT80Ua+mN5HXNER9+Vdv
UnRG8Qplx5ZHqkP6LqxFg6sdS76Wg5w0alZEPifLY38xZo9xCrBW9S33fd871wlm8+xxwaveLdgv
6kiRsva0bjZ3yahuJZCefFLO35wh/ZJ7t2wjIrHwvjc9xK6ukWfXvCgilfkm6jSgb1WH84PW/qtL
KO4RR/TlWJ1KbzhaDawWsZTBVNnDHkkK80pVL4fGZxY+aEnNTHoK5DT4hD7CbsNLwVFuH62FEZmT
e5i618W8oA990gQ5FnFmPlA2XFggD9HY2m8VkfbIwryX3EBVqzkrnQQj3nkgTScZ9PexKF5yh8sR
JzUESS/B8z0noej4ciqb8ZCVjj+yGRKgSdMdpg77kmMqCJq6WQLPRo3psb+LRIvlbJVqINKIAZPV
218ria8XAFrHxtUWimv9HhkV41Lc9MdicH6EaTz6Pj+hbGIjhGEk1bpLXu/wjcu73J3+OMjwkXKa
l2Yc0MLyo2nd1DysOMV2fa5NoWN6h2XN7mPLfuxd4DC5mKuQ7woBWiMnikia5K7caLE121jZ0rKy
FYqTFKKDXF+IYUC5kvjMi+UatKLoMaIa9P/OpnXyHaSUy/1Q9/FlXols9o1IdzuHqUBpXGTlPKzD
tEebMB3oE9LIBxvcGADKzHGBy4nOFe3GGxXUeO+7yAZqDtdMRwiPJ3597mPYU5wsr9Nowk4E1YVa
TQQV3ImwJjpGgIhpfa2/T9Qf4kC6R2c8qlqeZDaqF0ToN7XNHL9RMEAwox6GdqlO3QAZk0bDI/GA
B7XBDv209k6UQfnbqbE8M6o27qlOCM3Mx0eLYS72znV6Sx3juvoe1W0Z15exuKlmMyEIujjUInZP
aSyR8INvRLoVKMp3bkbzlUdJ4nNOXid4iHVqzkEJLOE0tWIMFZ9j+klydnxJJv2jW1OkZv4kWTsM
YkfYV73e8kYVd43Hm9Me1/SS+w+daJ4wQtMttZwjXXbrsdVlDpQsl1Lzn5a2M26RxpxcpqZpL/5R
QtwsNSszD9JJYNDZ7qwl0XF6tP15JJ8MsZ138g12aL6r7wcv04+ztBnl6NJ59rz4JSkxZq/9/E4M
bxLx0LOh70Wgieq4VNND3OvNFmC5G1pN2w9YiavkJNKpu+A2fChtZiZuJtZTKRHGdsr9AMLEia89
zIs8WxQEUVHpZAMp3ttWtyI8kbxzIOAg2QS0VJX/KAt8MDL+c4tinvbIf/WMMuFzDYGpNe+xUTIU
7E2ATegilrU5DZ2bBTMSWCa/896BO5drUKLtklK7zzwt0pDEtwk2LIus7lo6SBnIwBhiLaBJTy/Y
fPYglrbMVjoOuGQFgHsinNEH+iuj4sGdGfshEkYotycI9dtzRo06gXGoWTdvPM6f3fjBRsD6Wod7
s7Wg7RAwf6mNLxJclwgTE7sn174yTGwDSoU/rmM2O7Y1f0d0DmhRaBAAKT15en1ECEMD5TrZTnBD
jmBKAS69A5rd9W3RnOas+ltn1lPJBO+i2V7Uu/kD2RfdfTfcWMi5AnbWD0XLwPDPtLTLNZ8hOu/q
Ym73pBTl5CTnmG9SeQ9OF6ThmBCbYZ2nkZi1FNWaY9l8qvRxZnHKHocl9azGfquM2COAFnfm7svp
KvNem+jL1szgf83pmexogDor3RpskMy/lyY7qJRsAMa9oD9lui9aOnrwN1mUtOMdHkseO4rnlf12
snRviAnunaKDAGIjM2loH89WgtyqXD2k4CNmwHTSTvhH36rldqir+L6wwEA5tfsVGzkC6/Szip0H
TDscQDPeITruZW/WSu3dcn1mlZqcU784LARoTShb0Ix+p46dHfJy4DFmyxD5NrkMiCOem+xrM0dt
KnqzPmxbp6TP/+B0P+X9VhEVA+w7zEFOCiO8kDxyU21e88a9Ek1tnoAx7OJurBl9dDLCtHarnArH
m1caezIL9zzM9iHv+3t0SwCdqoivUo9MDyA4NXu06PNPgtwDIHgqLjteIOZFyrGQcILCifsBQbqP
Pw87Nt7xiwunMXTqmrmK9VGT9rX36ypjMlscKA2SvWlpegBa6TCkYxVZNRlsZlaNT3OT7bQ8ifKO
2TB6y+8qZS3i9zXwIygfrGjkowWW6KSnGMTThLuQHLtlP5rpHViJwEpZf4/ak8iEeu60Lw3p8S4r
8dtMLij42TUDY83phaop3othANhb8Q8U5CBCJhlus3VhscE6d18KIU+2MXANAVLiVMSJEKRqnMFC
FE9t+kSMEpPFgvXF2rNl9P1LmRQawFbX2OtCe2SUJSNTDC9mRnWPW+rG6nLtjrBv9ulROXK5Z9OR
hQm7nhJaKOs7yW6i6XzeCaZfvWvq0VwNHqLb1rtR6cCo7GR69ZPPkOJA6CvYCvYaJoHxJtTvHcXB
D1SDfbzJKNyCxi1PuUwL/Sw75x3eKFvmYgzdxRrp1KmSsYMlmXdja2zqhPKSwFabJ5qI8KByvzSx
VACIxGVo3Sc/W6rAqvuvONfPKM/W0NPaPhzVs+EpG62QyTfhu/uMMum5XdKbVRW37YqHpZsKfrzI
ZMq+1M7FgAqeB/wfrNPuojf5S+FJ+wAT49NAoAGDZ8XnXqxRPApe0ebLNVjOVcpCViu8kVEOu245
le/Udhl9PLxHVWvXbfFtmOhPmOLd1S4LCtdZz3bH6NsEgXS2yCXSSlqgdZyuzNhvB815ZUKTRyzQ
qdv1F3f6qVGUOnlx9mRLiAFd/YEEztskOdoLdJscXlzOemeHMwxxQ64hECMPXWagpFKEYis9EQ0G
34IZycXw0PLI4YRpl47EX9vQdvtX1opplMGR0pc2cKBnSjhssun7A6fIExxjz0mOvTW/0FMFSx5P
GActTixb/9dn7pUt2q3ZLi+2kYuDXrE0wSLIEw/tv7TiISQjkIEPumwL04UliR9re/p/2zLFsWNw
PDYk4kmrhio7iyeoFV/OuNzmlXtdcETvHBZ2tcepk9rPprLP7pBACXPxN+SchlpNqtWa3/kZ0X+K
ykWMzIgRCD07KkfG2TA3EVUDKJ07QXNUHfqhpV8GqwI3aAxX0zLf0ly/8TOO5uVaN/X9OozLqW2h
/q4qjFeCk6jD7gkvSMLcyG/lAIQ6hx8LJ/xqE07CxI4Fvaahy10QjeqG/OzQNzegVZDU0+OzCbpJ
1/F+mK3yAOMDnS4o2tU2OZNm2HtUgHzvK8LedGZe7FePgC1YnpYPKPUfeqV/qlcl+NsiWR/c1H3J
nHk5zHVzhN9QnMUKwsVHVx24Qp1rwg3G2j9k+LqwyOLGNRLva+2NekdTlzHMA1RseE+Guz4svvo3
woYAYzbepJIUYHz1DoJWqXn3hnLXQHmsa2NHYq7OGJdrIg/K9nXzLTegcHbMHHgHNNZzZuUmWCkL
pkK2vA36fO3x9QwmSfWJayC14AIfU+ZtFVlA3pqdgAUQzajx9pzVqQIsziamD11tA8kV3bGT6h8C
ESugzNb2iFVHImtfGxzJ0mwvWonFEzEcxZNKXgG+MlHuBkSJI9l4D+RDHGzW2QN74Ew4jE9KJ1Qy
Y3ADzCKD6D5UEp5uEWxlKx7YF2kQiti+mgZgKIOYwN4wdp2eLLu6wSrrb2KeEVUTY6eXP87MtyFW
gnGTpcWR1NgsxZa9If+mHs4hiTWY+RzPQk0nKjr/Q1peclh1FHAV0Fg5PExWjCYFzJe/nA2mjj2C
r5hQ0a7u31XOeDYdsne7aP+J5N71AA6afZbsjTrSsy2CGe2SnzkPXTe+ZLP+ZpNLtZvanPYtvTSI
JbQ0fvfc5Ke0Gxvm1XDG43kZXASJrf9SxWl+lExd4P9ui/rYZ96Gata4E8b0p0zxDjPGLBrtrZq5
DkXM+BuhI/78FNW7DgUoWXHR8tKYnpJhQ4R6mrqXkUsZva6+9dqZi86lfVvWPzIlJ8jaCgav7tmU
ovjgGgY25+CPgC7/tdLF0onF16Z1/7ZAEAJLzJfJdsgVlnANPfHD4OpT+fmJbbEMywl1Qz3fxFFa
Wf+qBOU563fWqfEjd2+NqrduGDMiAWrLg1XZNyRmsqoyzhzIu8wB3kd/zoIY45e25cD5Bn2yG6pF
hWT/7a2teV4zXLY9o32rTQ7d9JGlJRrNNTl4CO73MASjlv1wsP0IzP/j6My2Gke2IPpFWktjSnr1
bGNjxoLiRQsoUGpWKqXU8PW93Y+3b1UBxk6dPBGxQ7mvqWteh1x/+lX6jQ9pZ/LumjYyvpmRDyJm
Z9B6vzRTsgdMvWM0Jc+3d2muxIOZfwE0YBPr48vCLDwbd6Um7oHK9G+TRXIdYjCdJy5PPQ7JcuKz
EhQs5lW5JeH7KFL2bECBipWI1Z8wlw9kB7DREDuusfq8+h1EupDtM9VxE2tZUu81IxY2mXkdk1pB
RMpeVIS5ErVi4ACJVtp12SYItgdL6W5rQ/23YDe8GgtDpR0OGpbgmPEc+Zo5dDMwuj+ZbBTbqcrm
oyt/WKb8WYT4p2v+rMs6jZDuOsGeiY4CLmE+D2H+g7H2o3ZZ5UwA/Ouh+LfwZFvbMr42WSi3QpFL
zYwgONWDvZTyyj9+jUaxd62kXI8l1zHP4SdIs01Wbq1bgNOwNFH1vAp8/aNyeVoGKvhU+piF3AFA
2X8kiXj1H/0YaJ9N8xc50/2SAezx/fiYl5PeiIz6gEoS5ldGEq4Xrnu74qyY/ViDOMnvgoi8ay0B
0t6vzjQZxO2bwbC50TnWhASmABouZkJNzYOeOSuNdelmmkiWhXaF2r2HQ0D9Qha8DT2CemzdHon4
NgbiV7zpmrsCFeJQPoiA4HnSjohcdBlQDjW2ToBYwPDlTSzRM4/DuIIDv0kaptnB7MO5OZTe7KwQ
blpZHA1NEXWb8jPVUB6reKDYIk43I/7oyS7+KcWF2FWNxfEb7EL3CSNBcOfI4Z6u9Av/h0K/07Bp
TWohA9tXsHZroJQzg7QpNwuNV73QAAUEv+HqHYIOqzH95USdvxJM4juAEhs1DHdNwPVq5OOzpyju
PkIdPGR2vql6ns/VXAZAb2m/LWPx0yb2s2OVnw2HNfqY8zwSk1p5gtqapGk+Veu/x/Wh7cCcZcNY
bfJg+oB0AvSnxxsyJ3huAERd5uq2+ytAzTpL1d0FSwhPAh0ps9/DcDzoeKajEVMMN8+Dk7b5I/Xz
n3lNvNhL5E+y5M9N7vmort6xq+yefbjBxoUVe2VXe3dMmgcr+A6d8jvqvYvxrI1dMSc5BcZfx132
+ELD0/jEfftCsypVeDV995WVUNKSVvSmcQtwQp4UCsT3rkWTC81wqly7PZAVy7Z431+dEbqD9sTR
M8NtF32aWcrUnjoPg/LvY/y9BWnvbeg6uxbNbEnrO4cEFcc0ZNf4zE4zbtrsULjVtfP45iutIy7C
+pM3IHmKcges7TsIupldGZfX3i2OTcuuXdFfUbCGjYX5pxqeRgUXMBQ6gn/mFM7OheU4+uucIYJ2
DfGheFn1PmngdClfSjffYS96rQz3jsIY8tIWj4aqj9eS0DOiTpgePTd7m+1jdlPXO2kHq1vmZtVm
KfKNVdqrXHF7jTSOVgt7JHC5dOU408Xn+MeNNn1mMj07bEgKL1pbGpOP4kpIk1OWrIVbhhsX1qmS
p8of0307kHKZvfb2m67tDVVFd7MG6Oq44JbzmlBvMIhV6032mmzUfRBhzGVr0J6K8VLNzZstLPuE
xfYe6A74t6B9FjpvjqONS5VdFGGj+Y8MEU4xoI7bIfM7WkATCkg7kPz5VOAbw1eNR/UuToP4kAXN
UTZZsiGwm9Agnv3NbFzMXmpJVNzgce6RZagZPZVKPSztbanOv7vqAzp8Ikb+sMXAlxXWXVDQW9yr
P4P6FHVwHUj27QZNYUsW6ZMPpgF/GMzQpQcl5bketNrqyobJYkax8aqx7ti0+MIPAwABLmHIA4ve
ShCa6wWyCZrpNw6BfRR17Z6LMW7DiiRTLczO1x0f5BtxkxLfVewuOSev9UokjhMtlePaIR25DeOv
socigYnyzlNkMoMkZYVdO/sK6HNVJffcHvNdElYTh2wDUfcWUGmSPdyxO7Tpnta56a+bN6SyTrIf
1GbmfUnwTq2FR8N4lfWfpWN+7LqWOw49rpfz/JJ3FNd51WfEUovfEI95Xz06iX9aOvvS9cyftCPv
SbT3zOke3xTRHHthqXXz0k4tgoYRkCYcb7x4ZCc4ivVtzhDwVtOW1GpB34UlAPSOLGVCG6t7fkdH
GqUfdnwF2w3HblaPVjDJvVc8h5Ph9sMqdYs/4sFtDUQRoT66pX8agRei3004D5d5a2abn9e7iIgL
vjfkLQYS9gNOf/GgtHI0wgvq7IOpsuZ1oH9omxmKbXmSvo3RYHZGjBlRmvIuGAlrzHywFyn3TRFB
Z3GZUni8YHHy/f0yNsM6svjHZVFcywaDXVJy/GASnFrSKlHgz6fZ8VIqll9nqyqwesXnLMQlOUU7
6kCd8xzJv1aHo9W3+XGIxDUsZ5i6+WhFVfWHY/U51J23mvlVTsGqyJd2L7mSoL4xLvLXCqh+S5yz
2My2U4IjNJy8e0+nWwjC2BZCr9/kS4VvkAEoqSJ8+AlvEZasnQop14n/wjXj/hr3HrMLX6Gchz92
hK4G5bLY+Claj34oQrhtoUTTZHm3011yS2Lw6YE5eJqyNFkHEs7OMqvwFKVkyproPN3gmCZAuxyl
eIrqHsRjqZiKk+YlGIcW4zkVPh2z/BR70co44zEW3+SLiLNDZ9qEWfyHpfgtLzriSOtIjyhfHiYD
i7Yo9aObEfSI4uXLuVmUlepi3k8aQnEGzgzVHyKLL89N6jyoPxzlJVMX/GhLP7Ltba5T6DDdsUdy
eEAl7BY4kYW9z2Y+eHn26gCGUuNdNOPadmH5exmjZO2LUzJ8aSsez7MTtcjBv4w+CPdeDTuqFceo
5YWZW4JCg1v86aR7LiOLle8tIWd3p1m+AK1L7/FP36D1wXGShBIwt+N5UrUDlIL/2WvKmFLDBzRV
xr2YJgIERwloQ/KFm2O+srvCPYJw2qU1WVKwDvccsfGxjcKMTUpJToaZaSUKFrkmawb8MwXXlih8
0ZUMVx19jVhHLq5Y0AGsdEu1TQ7RQAPv4AjTyfCr22jaJrl4jSw8FSW2Wb74zHsvgIYDTMnaC708
J7ALY99hkizvMwxvG6aACiMHF+Cgsb8jLE79ZH0aG1dlNNKoTdSR4db5hB2lVqJxL6ImFN3WtzAF
+rgsLSbgpD2iK+giYCbPbxpS+UeUC3Rhjw9GO7MHmlhnYITjebScUyXydRs0IXuTO/jp2GybBSd9
qr6sCkpONE7f8Ej/sZPGFOX566hP7PUCIPM0w/+IF/uhJQaf2c274yiO9GWn/PBfYWFYxbrVQCkc
2YbjAHCbSjNcnYZq4KxMlLvCFbOY7F85JXSMmOQr8mL+A6ltSOxmxQL6wtlUXRGAN33rA24q6nt8
DdwnkCPTiGTdwoumO+YbCzPxLkmGdbu4gpxonazHCQ6W7aTPYpbuwbvlcbpIW8RJWelQLYhVB0zo
SoFccgo7XRPfR/hNuJHDcdPEZ9mtLttFYaDPtt4oxCHU/SVJimCb2czEheqfhKUYKWbO4NF/ADxE
CbD8iaL8rY13wTTCrViFIRio4l9nN8+57EtWBeVPPuppZSX2vQhy8vrBibfnPm7ch6HRnz0rjrn+
KFCipqnY9k1/b4x5ufVbkSc4Mzs81On4XuANHQabXaC4RsY9zhS+sw4ILykFeaPKnm9hnKbksmxB
j2aNKjB4tuuoHt6FR2Cnsqq/0+SwzQijb9dSG5x02zmDnY77xlLlThZqU9kLfhZSc05nnaXbT2sa
w54d86VGPmKZ3KPGvhfaeixwCLpsof3mlfqsI6ZI5kjK4ubGOyFFb8YsbWi7DMJVWdWn3sEExEXa
ApO/q6HySReaaFkVm5RFLJdjqgGtyiIUCMk+sk+BHdM+YePXX96sm/Qxd/5yDPrwnnX4PhlYEjiK
GSAsWUZgedr31sCXiyFi2aoqD0T3GAuGSh2Mt/w4ajcNqBJIctzdkL9Akh+rMAWtn7Y3ijshRSdn
bgsce327LIx60ZvaKbtDFG5pqabyUzrOBjr/V+zpx3DWYFjRB/lgqfYphX/lwztp2NzxFmdS8hr8
hZi62Gj5G942FBfI4cBENm96vY664eYiOoZFUx5puUrJK2izsf0+XFcLeZzFPUVhtBU34HLkw3LJ
zdlKgos3uBPc02evGGIg/vGzGpi3KMl7pp/07BrG38LhV2+cGjhp5/6dGozHEMp36ZRqlvWpwm4y
UZlKPQP1BXdWGMM3pNBw41cFTYdOvIn9YBXkOJ1h1d+HZXsKa+s18dWljwy2F+I8rB1X9dDQWOnT
E9IrViyd4FflufFjIQuuSyLdOql1u/f+DKk5p3Y33g32BAEqZqv2HbOq2gAiTakr3AW+OFMcpXdt
i8HWntCEnFm+14FLwmBxyTXNatcmy88Aehjxq6dota8xdujypUJJ51FXDTs3oJi3k84u9GiGKFmy
bJKWvUhMXPG2zp7ikYinT4M0mnMfqB9WCp8d6/xLGGZbhMNvrES/hYKmWTXxPtA/dTP80WIutrPu
nmD1EAxuWzpMCcCqC7SpB84mrjoBd/FhPAyqu8t6huY2NWvCYS+1xuFDU1sux7tyAa0zo9KQbkAH
QSWFYJlg2HfO0pAJKIPgRy8Cl0mVzzj+BLIaZhsBdor51n6hcU6CgUuXXQcWfx9ZuM0RS1nQ6m/G
SXsz3gTosAMoUZR/WWwCS+Q/yFGykWWCSYMbum/Q5yRxi5X5SCTnJCnt9hKVU74qQ1KFdmPLXQVr
xxV8e73zPkiGVCLBqziKaUyzT64h+phyyAtCMUcMI/cw14A+wtfvFbNAPNby3srU2VqUtYtajGNR
Pm5czAfkYKJ12/pvIgE1xBf37FfSfxQP1DsWNSh8cAGQzr8yQ5rRj7Js5QQYqOl/CepCn0HUN7ux
9E99TQk0DaEQjGy0pJVndTZ9imgepUsLssM5Xy/Dch5TfRoQBy/Ura9SJtO1ncFvtXtgK8FMNpgE
TNOkl4H5gLvNm57MuCl0DiicmDgIwAz5ccmPanb3uWRP3XCvX6eWP2/0xjMp46SVfgSYcsYKnY8I
x6bgWzQaozhxEWTCpSz3fss7hK5d4knsAPmw7Mfe3ZedJIFVFTPLCh56WULm0ziHiiX3DroYUUIc
8RYcBzXqp7abj5GwoLEUei9nWDjke2JnxNI2iYsl47eY+xoUZFqYRe+/NKjyS4EVU1hktrJuJL+A
N+dmcww19Jt8YeUj5/aNC/ZO9Nmriclqs0/ZFwRmkkG5RxftlvwTfz3POOaGKpBo6ZjIcAcMcUdA
rEw4ZfkUmGUi2BaEZp+5z3Kq24OfO69l5LIJEuCgqCm6ZHRewIITHnXZ5aYQuCl74/Gx5gOQDeAN
HY0DusuP2mHBaWxkc3aVGEd5hbBlkaMrMEAsplv7RX6jZpnPJJgPFCq/5Yr4OsthprUkOTdDTPbM
JzqXu/ukq5g0QrY1cYFrYAL/g4epeslrj22U0zMou4dYl3pvCL1DZX73ytFcdPBdjYzL5LJzDLhh
6T5OSJq4ZsPnWnnqwIuxLTN/VzZ8FjBrTrvOSeGA8fvnJvZkO3iKqqXez8n0mZdzyO3jr5Pypg2W
8QPjxWWWLWjVRT+Evvvqp6gERIP+DW7CvoBQWNOxMehjoGN1BDnI0AKC8Xpbz9EmwkyxQ6941f78
EVKFiW+qf9Klg0LsyoD6IxuTXlXuE1vOa2nYatSjn66SLH/L+X4oOgVgAT7iybDJxKDKiyCpbxMK
3i0KK/V64Vm55xrXxVYuo482dhN06wWDM6Oelg/D2Fyr2LoErrpZ/dkiNrgVyjTc8qPe0J7OWUxd
t209/6fndo5nFJi9DKkqysCnb2LJyiZR41UkQ0ybVIVcTkU8ihBwebpNJiePuAngTGyhIm9CHJa6
XQ5F9tlMOuFM5BiL+MM2rgpsSekzFC1EXB8B1A7Dn7xIwwPD2qrMOXNEFGN0i6MT16aVk6rDiONo
z68XWPqE+Ia96WYUop4kX/IDgdiQhXT3lE/oAZJS+VVWYE4JadTz/eleEJ3Hw0SIqUqmHZ0iz5yX
yz7XtHeNA2sOW7o3A9JJjJh0O+rGiJvW+UY6gL2VbZgCMCOh4Hh8+Rb2bJAgHshluKo6bZHvh2Vr
uzS5JDlBq6jH9Uaoo+pinwIQz8eVWTbkMF1+2mgLoOhdFcnrlEchfmWJdcyrD6MzY5/rvGpjHH0q
Gus6TII7U1WqA6zulcPaaNOCsl+1h+wGvXUFpjPHgffSsrapQ649Pe1NIBQIvnUCpEiWbmxInK3o
WP6E7QmVZl+kQuwx+aLdBfFFp94hs8RzHyuXdTzP3sDgpk08VN9IFk+xcJ9YeRPoycEHeFnDwYMv
ErNpkycPkgGQTLrSj0nLkds2rlnJtFTnKZqfrVv4a5iMy1w9sLS2bIqQ4MZaOGcIZB0tgVWtq5xd
JHSycVL+NJe/9kYGoZiXu/dlqaKNtpf9EPuoQF782OYWBJmagJOXI/orVnLJdbaz5oWLdFRxJVfF
BE8NT5A/J82JrSAbOxjsGzFXVNzWH8Km4rAU1DZxNQ28WHB5aMudmjLI3Mtwb5vgL6LWEwHvfN3E
SpLt4jVxy488avpjRwAmK9J/Zib8zANzVzocXZWMjmYuqCHT2LQbEHvrJD/rdPktarazAZv/lbKO
aPhomXXyZVNKR0IXhIstnjyaDtatMReZ4COWsBt3GY/zEI9ro13ua5XAq1JgylIvScfVLGwlzwEb
SUMEUAHyl8TtjyiuVwdgM8bSBgmYsBdaSH6txxC2s5whXcwJ1zKkmz5wEua2/AuHaHrGmyQVYPpS
CwQ54voQl/ZDnhEUFx8Ogd5t6+fLbWV9YNSMV1rQQZYW1p80ne3VhGp7ZAe6aW+pchubwWoMQULb
4w/QULmN8LqMmXc/iezi5SQgAY6ufK4mjKV5RKTBjfGJets2Dbj1Tnm87oL5UmkQw5yU/+Cp//HF
EsHfJePndMu5boEky4D6qyn03y0sI9tQFr9RiEUIuJvaKnViO6ChkjowIbz0mIq2Q7fjDeSxpkwF
i1W/ZWtGhfSYJQ8e5LiuIN+N4E/dRVCdm4D6K5ocTnEBZNC+6RaGxgaO3zBnF85ZoUvTfvZ0AtrE
m0iIb9uiek5d8iXliP03zH7cXu9moPRstU+6ppAr7yj2KOrib+UjQPTePafkuMVO/LL047ebOTsR
YWP2PWAFS5Dct43xDrrifSOj/r2zwae11GLciAQFhzVGGQUJJCKgjLBI9rANLJhkODasOVnPgsz1
NIL5ddgzRJ0GfDlcHcM6tKsh9gVF/+UpGEh++9yT/1gtlYO9mGscUAZMU9ZDjAN33XUwkfOyPvlA
KipOdEb2Bpsyz1sv/eW8x+3eDfUDwNPN4FUvhGfWlWtNp9A0sPfkDV9VOCsw2ITm+JaMAkFqop4V
iQSnGAcQfMlq1ikO8jYPn9qI6EM9PPojK424YJXijHSRl0XBZTtHA3Kg8xlE2M46VJHz1mIFHwoF
xZAcHjiqWPLhqLoKzY8kZzyL+7LCN6AE+NvrIAiqx2WevLGkAqsKvm+GUlFi5ioMsRQcbKu8YyPB
2uDVpwzESw0Y3oEQqkW/OX43VskdfBD+koA1uVWW9Y0f9z6Qy/dIX9Yaz6q7KXAF098tMGG3d3Uc
/uLN4nHk18M28v9ogi8bWQdfTZFgnQ7sXdIRNtEcZK6xL1WRPBeT+grClqiaXiEgvnbBPYhkfOMt
Hx/C01dTwB7tnSzeDe3Jb8ijIkit5QxPIqvUfTjjnqCa72pqC09Nmd85OXi/MnrIlhbXSyQfc35Y
9qDzvr6ZobhnQqX0Mh5CnrgZOg5KRvnGNOlLOjczFtE3VuhNMp6GZmF7EPF4bDzK1VrCepAEXqt5
7PdjTFNAZ9iO+WyNN0FSfEzkgtZ+zt7KEHYMwxsyVWZknUFErH08E/d+T9hnsNcBOvWVjFLBIo3h
gPToUKt/U99qBnKkDXGZGp7HY5J99FOPvGmOFlfNQft/I/PbszVE/KMoi8M6zOZ27d+iXtKD/WNa
51o41hdc7pWMifmBd/8YSU4uN+hFv0DcDoJDOox3PNB8Q8Ondme4h7IleTnjIuwb2ke49GGpzJa7
hetlv+h1yPZosszJ9bofcgUvAd6FYS6+29C9/WVOJxklBaiL+FIM7sxC2FsblXxoj4AuF5HfIaUu
yIq8BxWQ02gcTEehvjFSFFTVFizEUj2HleiPAYyxVfqeBPwJ+s9xZ0e0n2VE8KqupJ9TXANUBQ9s
hmgh4oRu/gd8BHfBqwbjRsGev5H4NNgDwnrxGohA6SHk/1kRlAswALBdGPwfVoMG1YXAxr+5UA8D
gzVShXOtipYg11icSsiTlVfdjTaJWt0pzETqvq4Y9MAg7VrTA/XHd6Oy2GY5Mp91I78sdmsVEVmc
wHeF+9L6tAemGI1MS/ABZZLyxORvNScubaThOW3lNeEbTTB0WN2E2ZvympznvyRWusFHuQYpZzYV
vSQ4qfNHcSNABJhjCyAvpc+hMtD6zrjhXOE1vIE6R2hK+6+ap0C/tDQQ2hc9dj8LF3hK00jPOirm
lyJ+4jn/F+ckoojLw0+KWSMHyVfj6fs5tndYL08GrGtcmfclnzIoxDznnJ0roopEAUHlfg69ladn
HI7Ur07u9NDZ7aVpa176rmPfWz3hDQAOoxhVZbIveB9up3x8IM7zoCQnZNc5FA1WAQl6ehOIkIY2
Zmb2Wag5vC9ZeAf7gJa6XvY+FwAkQLG3/FsIzWTvTEPXumRryWPtJRmi17yd7G1rz8mWPAVlTdHJ
ZPbRX/4483As40hyUWEmoZHP4sE+O+xVZAlDSOBQBLH/wAjzGGQTG92QS8k8HjWAvUl1QPXDO9dx
rxkBgGy+ofe97qWa+0tr1V9sjx/d/q6Ky9dEdaekjNHhWfVAcsNL/DYORAws79CradcrpIve3S0d
zQ98Gxg0L10lfkXIWI0Gv82y8XNpzSUesLv0/rb0lpca/oU/Yx6zHQgPQbCt3YI9kPyOrektATJv
OxZfLOCihufbrZ8mzra5eCT4cWR7OVbUoDY3jcZEL1pmF2vouWIkuGJQtax5l+vlNJTBK6/4a87O
d7LaG3a0hqdc5X8Epg4oLZwfYft3ou1+w+MXWtXiw8vtp7eerQeEUO6v+YKpkjykivS0sYgsjvFR
aL3BubupUvBvNR9Te8K9vRBTCYCuIrHfvjm7I7Q6xBeVhNSBsvL3U1acEZm3PIrexRR+JHHK1JqN
P3VZfzlDNG3yNLva6u8E+4DykHWlo0OhK28duFiiTfAeGkHAFIqcT0uOU/t3oF82qA1vsek2nZsh
fBxGOnPnZHxNquYhy6eDIWgj+qDB/9W+k3LE/eq9g5e6NHb6TYLzdu4Ge2RIJlrUAWxJ3QYh1Gum
j3bh82jri43yw/uMPzFKNJUw/bxdp5DsAhhgRCMXnAAzh5VjfcQKCOzoQnkYmoa8nOp4toltVnZb
GzcVZ+JRR2AuMABJaT1VOWx3fOWnvFoYUArnzbLGv/+/4AahGj8WFtcC+oafoxO4t+Oiw8HjsoYi
K4io/9pRpFUTiAvtQzb8LtBY0rx59lUJc2+Vj6Q2Jwlr1w9Zu40cAQMZak7ijTUu50727GbIEnsy
P+YG1e/2mx6r7KOY5KvhgrVqewJIw73sv12oScRvaF7Pmz8UVB7siAyCj0XERiTdDKMLwEy1J7eq
n4Ym34LBOqRmXHuTx7NbPftc47mRR+6usu2vBFMVLlxP7Lqp3wWomJdbUzWOJTzCKhhZQFePTQOL
mzQpJgbf2gIhQUonw9Pi0lJqfkiGirhrmV5kP+7mGAhMG1uvVo5gGvpU9gb4XPPHwszzcenaqw94
kilu2Akf58T/G46xr/7afrKV0rsPEqxk7PUuaD1fQ8wHYGzeNWpTNQwhFKA4h1vvADco5xckrTzS
f9LAgNIP0z/RTQjqPDiYFO9hGHwIM7EnkDitjDdvZTKQNfifLudjCZ2OKhWPuZwLSgDXXhD/pJoP
TKO6bB1F/rfVwThgR/BacHVZa7TWAlijN1ykG1Gp0eH+9rz8Xuhd15GVmcLkuQUnww6ZC5RM/lGt
hgn8jlsxPSvuulPTAfnpoiood5l8HMuu3FDy/Va/aCGONxSUHiBatNq+48iGqdxUsP8ok0CWKT6t
sn6shVCHMH8Km/pxtClWWPZB7l/8KfoaI3B2k0/A3/+wKZ/bUg3Am9PDL8gbtp7ql9KZhg2NxXuS
mDlVKWrT9s6rCipk2BbyBF05p8BC+ZQ1GF98w/h3nJdWOeOdEIj6kBTnjVcxtPHxxpjQZN7Jq7yB
Lav5a4b2GOH0hQhLvQxKT3x04RMs7gLaBCzyyjEMVpXt/7o9Lw/ETueMIXRVx/NdN+OOgZJEO3Tg
HeAVnV1v/MR+xbwpu592fomnnG0+yyzMFf2vKFIw2Y1Bgn7u2eqspS31HTYRW7n/Ams64tFGE5y0
wsLW/igMkjc37P1IUAqnK/R6vg8M8g5CCY28lsdOPvp/1Swv2PPVIVucF1dP6c6QynS7K8cyznrJ
tNh9SdT0jeZxtu3Zfq9J5n3ohcgVac7YT+ODiRhOybAmZjLrckjOwoORMEQcF9zLoUfIfVnCXqbo
Kuc4xJdVJr/S5y2B5ZAubHaa6Yg+ltDVXIjuVHRdAIQJeMzsWs9z392bQFl7HuaP+ZxtZRhcLdWZ
rWNZH4sp76D5vgcM2qQrVch1PbzAkb2VbkHRa/d+NF5GLyCNVOm7ZBzOcYRjUneaDARR0lWJnL6M
9o6uAmaK0v2aZcqDA+MT1o1ylTFZrOt6mI5h7V0aRd8PyuqB30Bhc1X06bbukdVxzeC5c8AvRn3m
bpbsEAqz58QsVyrsCDICZ8rs5Ddsq37lIqbtHYu7Uzc7h8AOAbdoi8C2zwrLV6G4t5e7eMDyLuds
43kQI3hX8TXwNDEh2UQ58Y0x//6tc+en9dzyrvJGemZkvvbY5q8aQfQarew029ayZ+qjfMVuiVxj
6/HDDvNz7rP9A4mELRvBwVnOE88MCpcGErfrzsqqCzbIW4XvCc86VLaS5wyFLWsd9eLCmH5SES0K
seh5hwfjp7Tdl74nF+V15c0Uf2NTXj2y6KfQZeC3gxFJJhoXMnv9gz1OE2uZUG8g4P/qedo1KXdD
r/GPCF1XE7rPvPEdYMIOCemqeoYL8tU49h4yBIulKpy2Aw/Slc6j7EA0FH2gv4fGwzBqw7gjxXWN
rKttJ/BBZ+c8LOmXp8t73VKJXOO+XxC213OBtAG69NvHMeFbh0FTcETGhdVy/tAPvL2WTup1FsR3
mc2lvx1vdV7C//Xs6VVk6PNcT7BMd0eLgO5KlI29byN5Z+bySCxirV1L30+J2XVsgRlEK82SCg9a
iVmnZjpttGJbWyc+WwGCyf7UvEEZNXtN5RR6FtJiamEw6Npo49XdlbTAi44sZpIROTX3pd428oE4
JdqAjc/fokC9ES3QXt7S+MFWdHjhQPKD98EO7sPlakjY0eOh8s0gn9zwBo5i+83sYrY+AiGdNA7c
AvjWwaCuSVktPNCmI2GRBqegZa2Xu8JiVZAU4zrvgR/0ZTCj8VrfmMoprhMfEoTN1r9ZBIWPQ71C
NsiCvjxGUP9on0ASnWFBrq2yfRoge8EBoYkt1zV/nmc4ETMGHSPCt9wD+1FP2t+ZRF7ZnTwHKvTW
895W0WuGSW5twFRSPqqwNRNbYDbA4TOqcGPHJfwbgPeJ8rA44IHoYg2+nEBCO43EuUQpd0AAadG4
QVoti6MRWHFcOfnWdsgAl819qUfct2H4wUbdJQtaMPf4fc3yGYkoaCKwRBB1xuDs6UEecnxrK4mN
Vs5E4ujAKoiqqyfhAqij39LJCVq1dXhuW4f0TszOIEbJGIvq0Y1ItTWB+Wxwzd6ySHfzuLxGvfs4
LApGRrLrdaT3dAb+zia9jrPhwB7ekdEfnbEH3Rb062T26n3kUugL3RgCPp/dOM1PBv/TSJg2kd1T
M8ZvOGlhMhrpr9s1ml3IYhgqDewKTDmN+UeWgMUY6r2I6cjDJOXzPrDWDHUF/1wc79Bp6QIjbjwL
uJ1kFvwIrmeIqB8/+QpLvuSkxSgeILIu1q8bqU8vZKDOkg7zpXdwXP1qeEZtjN9fjUxYorH8H/VI
oLdzSKalPyTGcRpln70Hr4VnI7yftH9hzP+HorUPVH6a9PigaOuCUlZ8o9Dxavg/YVldqblXKEHL
J97CdGdxSwdslmfZJoYo+hgkKHddeiij6V/gpOPet+Wbk/HqSuuP3Sr43EG8Xgz8sQ7i2cpTltmJ
mPZ1TIxs2pACVJB9a7t/rC2PMmai771g1YPjKsQrGhIsaWLi8ML9MFZy12neXSmaJxY8730gqpeW
8DW9AteMQjdcZayLcNZOz/iCIOruY27ayH964VfDA08js7dzzFMHYz56y+mXO98f6xahVtbfpZie
OHKoREuQamaPvObEDsfli5fYYkSaMJn8x9l5LceOXOn6VRR9fUoDb06MdAFTvuj9DYLkJuG9x9Of
D2zNzO4aFuuEpIiO7YgE0qzMXOs3RvmhaYtXtk6UTaX3alL7ZSMqrAopWAE3fcpIIKQikKxs0aKV
QYwrVfRJ1fZeaSb0Qyhzev6z6NV3ncKVTScyQIwG2h0mH3WZIFlPR1UxwmDc+O8rlGAwnH+5z1E3
t0wdpB3QhOcq1Fr0GUK3Seekz4AIlK+lm0K5KgsWVzUYqwyhVBJEDbnRiHAAJ5ByzJ0QljvVbHSn
NTk2lKm/1OTUt3XDe1UKpgyeUZ8ahXuGJd1yLpZNdFulnhsdhBeuM+ztTIkrlBMqcvUK+FlkptqM
m8QiHuxUnja+AYK1S3tzmSD1Nc63oJI8nK4WL5reY3mne0QIz1t1E7RjAI+cedlcUH8mrzFNQOyD
4CKL9NQhx4K2ooiL4aDETxgyMTIj5eCiHS4bgTq8arA/Ypl9L3qUm0b2EQv+66eoYO2ihpDE4QfY
warSx1vNH1ZBC7hgnAwqU9cBl9AlPm8AKJToVRIoGE1F+DzNmnpk/pikaBCkYbxX9ZbMOkslA8mY
Gt2GQtVt1WOkp3T5VaSXoD/zC1MGREvxC8a08MsjhvUiUjeTFgPeNTDrwol4H9cF8zZct4j2bNN3
KCTPcgsNNtLnEgE1QSQYJ29JCNTCC8xBNpVEEpdkPMnUvHuadd0p9FuEhDsdOWoODyTofI4QsUeZ
oyu0GTVhLsHVXXLxW5WpdpUkCBp4zLJ+8pBKVyDrdWD7vi68BjbmFHtJOS3IEkrtWzoEm7JoUOks
zHWl9YOLfuIspEgihwoKQ91lNlZZ720ioZpFhgDpMOk57mQFxMdLGIvT0qhhUZXNcx5W7+a8AwXy
JCMcO+3K5CWhRoVHF3ujTmbYBQl1CdF2kFsH5C4iHyXuMpLyy5dFsBlGcuH5OyxnMKmaJiryUr2K
0M4XeQplEXUjkuVcIqj+IYebKgGfIcWkwgVJRZek6bdiczMyOcm58bKRpbOmua7rKZmmiZtJUF8B
V99pExrcrSTCeOBsGUKhIMMtveVcvFg0bUP+JvX3dYZZclKrMDzSFLG8BfBhPR2uCxltkURREHBp
OG75MH9LDkVo/yLaOhdkgU8GxBIbwZYIkhiDBv5Wjhi7hd4D8wr3gxloy354F2QI74toTn/KHAxN
bUFdXSUWjUpyX8j9czUNIKSN0TaCHhjVgA17AtYEDCBHR4iBaN+FuGQMKpClutlncei7o5Q9Qhl3
NKA1dvsI5v0xQwEE/b8hcFq/2o0axRqUv5A/LFvkuCk6M9eptZc6XAHUMmHJJIAXkPZYTTq6Nt18
c+JaKHgoYRsmOfc2Qv031pV1Xo0u+NXEHgcpdYhWNF0BzM2hETVKsa5I2nA0ZVKhWdZXoZv2xY2K
Co4Y+1dBkL9GZcy5rSreUciaFFN1VSF6gEI97SGbOYnEDQQLZXRUsGsYIyAtrdrItrAg267kWHwW
/lOF3+blAL5c0hY3ddX9gic+Lan1NU6jXGDWnTr96L+SE3lQzV9Th9Zq7wGO8wWlw/IE7sHgLa50
geKcyEFKlpt7QahuejXgvjdzySSve56DhpKiEjgG+m0SRZean74vAuHXhPCiJccUtCgnNTo1da+V
WnJxj2JHoixBJtgL+3sJIr4zlOO6TMpfCVJmbibnN3qVvLRGqJI0jdEsxGvLidXsqR5kDcGy+k0l
qQuCzmd/5KSlkj0wskdRD2rH0OAwdUC9x/EeA7GBI1S8CYZXkTgcZt01vL8noIFbb87JV1L+6qUs
iUrRHjp1YHtaGBhkciOJVH3r14/SjAgf80FHjpI801xmo/TZ2IiTRPsYSLcwZY+ZiXojR5K3VCq3
UUZRV/IoWhmMkSAYks1SxHuWaYpTbypEFzGuLWQ+SbZ08JbUHCl7btn9FGZAxZF0UeTwRjZJw9Vi
8joE48VQp5GF5xx310mfiVux6zWwVOUYGFOpERNzv14qkfYLo6JsFUCJG9NmPRqovI41TBHy/HA/
7kIZ9cUuf1dSdMFyEUZGCQ5MbwUHCwiULrLuVkVrhDqkceP1zVNN5h4ZHB1goK0Woc6lg5kI4D+0
y0ZIXWDq3tCYFinTzwITzzjrCuxIWNkcrBuro6KNTrlMb4XvGadCoPI5T6+qda0jnkoxUYiyV6nG
eaLD3yNc/KoTVHXIkLiiRikuLzoohDkqQjp0y7rv31VU9L5+0wcqONEKUbghU8mb4gvgK8WVAnoF
MWZwoGGxz2Wu/PHIbuZN3SNmjK7WiXBcyxKUL68WI7S+4jxOsT5ZFRnY/oVsvAHpcqKaFJOscx0h
4TSgFwBFiUoh1w5qUPL0hmelDU4LVQ6zeqiQSZbq+mNqqO7PL6oUMNH8uHhROSI4k0KcXWSea+by
oaqp3oPSXxgCKW1YzKKOzmNMbi8Bt49CHOj0+YUFxVjnyPFDfxD56bi4iinRJ9I28JqHcW7ZF8vU
ldSF7uidgwqB1UnTbQ6lB/U66qJMim2KtNYIRdwtQ/Em4A4BIXmjyuibwZg14f/IK1nFxccvPjRu
jpbW8w6RDgNLLXbJCLdQ7x1xYFfmFA6qxExsoVAeeuDxpAj7S6OiblJdNIP/AscThThFfu/wR5ky
5Ju8VAXVMrSPCMG4aIqx4ZLEW3i1vJKwlPSqWVWR0rTgc69clAXYUQX6qid5OzJbMFN7ZCKzhU85
g+Ixe1dPShe4a20LM8XBM7JLDGjI9eLnkMS4S3az8U4IE3QJtN/SJ662nIsWbD7qvpRtSVAKCvgg
uT0/p1AZkaWlkCgvF770acrjmnwTCgJtoCypWcLLRj/HpJCoInpLOkFEyRc+Qq2ED+SFwn3ZrfpM
vJvkDnxTM9yquea0XiKvzMpM2X3RbRsQ1vMzmKJagXKKGm+FbEhslQOtQkR3QpKZK3O61BYqvuFc
2ZEkR2gU+oA14OiDRAqjbIYchhUleyQbMV4gFTRY1fRS5X2xhDpZkbOdM8jzSKXJo9kD7veauUIJ
Vweu3aDYkKQ+0d7lZhzJbjVQ28nzZ9nIN56AiTD7ieM3vJ2P4QQ5M3ADPsoq6K6SjkfaCCQkt0+g
nCtT3OJwhx4HBkRow0eyPQmVI6BoZzUhDFeJMIAqzbOseJ3dkXdWW/pe1JvH3EgERLw5ulQSiQBp
esOE9nKMptIRWhmFaMqdi3IkSA+fYJXegqwk7T0E2EGQoGpK3tTEfAyjI6yQbAWi3DD4m7JUbuII
f1pymZhxweQCpaHC+g7wrqqy6RU5GnUp9pijKP1HIfTF2gdFlAsTujNKuSHJlDHXIYlmgIrAFFVv
NXUsS5zMbElM7xbg6mS/OYAZQpGIShs153DEfzTpmx2/OJClAoWG8jV7z0VRuFUM+z9QWgUxCzZt
hEiB+aQ+B7ZdaZAQU3IYBl6ZLiivzWCjRGS0yd6HAHYtcy5IYE90J2efTZupVKtxJwqw8gMLiDL4
4EKznJZ6ZVJ1RZ4KlSTNbocJTgUrycbmqndDmauKyS7GDqWvSu++JzMqt0iEhPdya9QUYpVbCbCX
3AVumwHoISv7mJTZLfcS0LD0At5Sw6jPWhfLL95ahNXJWKBxAK0BnGwr7sMAfLQ6EMsLlfOwRtad
s9ZymHxmpqlfpaLo4spLug3avb2QSOEK4v2UCstIS4t1KsuoWXWq1RR4rlOnHS2/2WG1C9YvfGxD
bhaT95FJNeeHxpbh++1Jvjxqs5S/CC/Hmpr8nQzpW97NCFIJuWssAlO4AEsA3G0CBjyc+W7dQMGe
6zgMp9oaEypc1CeMnvXpcx0Aao8LNzIF8H6oD4oz1WqKF6SqovAyidBUlmAo2zq3B65rfYYGey3e
lL30K1VYgUY64oEzheWVrCX6WpgghGkFDHKxVpudYcrlFRS5m0UEc1bLqVdlkUeFFgOHtkTxPB0J
OiMRRxspKkPtvieV3jtd3Bmr1jcRpvPCV+yvHqrOaO/8iXJFY0iXkpd3d00bxywvELwgGDfcBLtH
Knu7tlk0ZLq08DYCoislY0df9ui+TQaVhArByFKSVrCThxcsbAs3qUmRYML77M3Wab3eKhsV0QAm
LWqw0Bx3sRbVl+pYk2zsZoLFhJDCVtCiF3Fqo19VJFyYeEc9ZuP0yxyoKLmqym1MB99w72vdnPRq
bkxjQC4xCdFELbqicuVFozqZh5Artl3yFlpCcTNRTtB1Kr2iEbx5ccdhC9mGGz7sdfawNSXB21CX
oiQVYWJL6TTa56B/98E4PufdhPNB2RibMYtMbbuQd8Zslvj1H1Hxn+ovUzbouEBdtcY/hBJqZf3I
gTyYfGompqIiUqcvyGQK7USZ7UnsjRomDKIHXkpaB0Q6CRsRX06voLYZhbkbqGm6Mrr+oyObsF5M
sn8QF8iKVAo04qREjnj+o1haLFZIXN6WmBHvqiGNd5lKghqIaMJKvPaMau2JEzyOVlkpIrZRap5v
vRKLqlFDd2uhoNUoCVgY6uVCuSYAqteSLpm2H4bSEhvWGIH4tHIVbewukszsLiLENxFy8zjb97OR
YCDPJ46voeGEUayYSvqyBb2/UUQsb8ta82Vyj2gDe0nu7Qp0WyDhcdf/slDOfBTwMn5uiVtjceGN
SDlP8E3sWG/mf5KAzNaoo0MNDR38kcK3TKNUrqCT+menT5Iy7r4wMrKuxxcmRiDqGIzrolmsv5xA
qwzX7Vjq4FnrEddMMzj0qob0+/wrRZkQT4ubDFbdiPy0iCoSPhoPcRA0TikL/k7stXlDShDe1SXs
APQQXjXOqGsxmSUWZsNiefbxZGjkfcAArFQ0ecjZqzo7dPzExhRtBm0xXQvoQq5DZQFSiOSmLxpc
UCsAuSNqiNR3ouxuVE3/Lr0p5w2tlrDLgirVPk4qpDUdW3qtfRT9oZS5Qy5FjMsBgBALv+zSfCmI
d3UNOHI22PTRM3PSKlI2AkKq6GgAFG84eG3lJgWosqj98kqJx4dGybxt8+fcTWduyjypYxh968JU
bn0tHg5KiAOdNs9cYCvRflSjxUUyVA9Ao8erKK3Dg27EVCfkMXzrqbBYYQFuBxBgvu7CutplqNjB
NOC5Y4dkbAqtpOeYilC0jKwGqT8OHlGw/HPto46CpL0IDonMcERYEyib+t3hz1dE1clzv2wjRckv
rAiwwNLPAQIh6f8rTaTxcUQ7QigG+LcmeJgavsjhayJWagU4SBHTNau5A+U5RBvqUCSTtAlZF6WF
GplnvxZRQ5QXAuXuf36V+TGglbnXWBA4lfmz8ImUN+u+Ln/pgay5KfZMtshXmlAI9uy1GW6kVWlP
ECDXQeUbW1V8p4gxHEa5SHcp8lhyrtaXgSTdfo0RIjcz65rMA64V+X4SBPUu1gCwBYX43Ol54yQC
18gQCKDS7JgROeRM3dtE91FXKS4OEoyXEmF4DojQkoRMvRsabP4UlGYBrXukohrkpoJUsjVY0ZeY
LZAUQXnVkMtthdrpZdpy+jDM8hqSyg0Hde0q1/TmvuQKGqSFM4kV9WaVCh06qtVeNYRkjzkU8kXj
Emgywp/DWN5quJmWi+ItNM3xqRQ0gVJLj9uF3rph7ZPoT4Z4p8olCRiljq51s7yQOtN0RcHLr8l/
wg3Altbx67k3zAlepOAj581t1wYc1R/gkS7gPOBTDEc5uKl647rq8Ooq6v4GZUBtw5UdcFbcF4/p
8OkFk6ugVTLAvbj1PVO91RSDC4savSB+JdjRgiuw35QXhgj9XlHQfFKaPUqvi8uMmDmbTlHTjyRE
bxQx23uFB6AWRY0LtEKFKx/iNAf/SbaQzeq8JdZDF6Q7uJGIpV4g0P7eZ3KwGSrISoUGV7Hz8W7S
4HNzH0UHT9D98QVGCUfboFrlBlpwXaW70lil732Cqi2SV+JBFjMcZYbyEaofApARGoO+Cjw/IiV7
i8QHFgCLNPpF7WA1DsG2agrtvgRdazeobV31cXs9o1PduOsLVJ6g6+t5jqNmin7N17LopTjce+Mk
7PuFMFCuwSYQsX4mTaeYN6GzgHuEJLsRX5Crwl6yUsO9GiT4NhooDlYjjoSJrHD76PVdrnCGhn+f
bhuSLVt5BEwT3AmkyZBE1ip7Kvtyo6t6tcoKFG/VTMkJlKDLkJReUStU11NsGK7qY8wEgezQilxu
okAkzEMejIwIpegORcVUGjCCJSHQI/QXZN3lALIRCVWgMmGUkZxXTHxZCeqAFxcXMsQeVY5tdLMP
MYbc6wQbEIBFOSIawr4jXqyaphfQ85wuZSHvWYbgNkOKpS4YZhZTjxJAP0xIqJi6XVYY8dY4EruD
BH9Lg20WLaorPUZS3gCCiwQxSg1Nuw7AtSOreFMhL4HeSu/0iGjswXCZ65h9FI85TEvAquN+GcL3
YEcNURPt9wYqpQiGJ7GTUsJSkgozHCklJ4LiKimcACfbQl9LOJDmQ8WhNjW4CnXefWukruF58+7k
vS2qdJqltEiWtbU7lepNJZv+StJM1TILaaVntb5uEuE5k5QHzhEpR9fCsCcDgKApodQrszRgpiAg
28XrlMmYRb54CAccXUbQ+hTTDACdwo7YlnMvA16ULcLXlB1KrcFFGSLH+q5OVxqT0o3aRlzlSQ4+
JnymDhZaBHU4ShAuUZ6+bdPFSzjHv7GWrzqCOInV8nKMtUMwUtAXAmFy5E54kMlW2aDTZ+yXHqO0
uAd5PDzwOlQFQevkOF+MaHfirqRc6dmI2oK25VZDBUbhoQOKHzM5hkwRgEFYPcoSzoHjB0q8SQi5
GcwbPV185gt0C0W1RASkTxo3RwZgaECCymGCb0nnb4cufC44qAOORtEAMsP9UOTozk8YBsbT5yCm
OnaVNMvutETPwnMA7R4ECSrZLPGBfViwCYUeTuG0zPWeaztlJ1tQBkp4pT5nZGzFi6qdie/zIEFs
NITyppTlAwfenFVT/apI1+uJSlYNJFKhLaBS889UNTBwtk71zSQawFvLJyX3Lhux/+X1kEjrWnsx
ubjFhrpjRJuVp8RrcZCBf+vjA0JYWIbG/eUi68pN2GBe2c3VyiYVydeCCK5IBDcqbhtRB/sA2fKA
2359Lza54aLbnGP/yrFLE4u9YRjBqlMF7FQpj6AbAxZWpkBRyzFZziJ1uNBjLTE/tCmHh0FecElO
RIUuqHJs5zAhx3OzUuT1lBUwZvJoJSfNrwaJLNv3b1JtaPZDqBQOZZy9kmc4QPQUjBbarotR6+6m
yzQF4l+J47ag7Loy4/phlKTt14vEEzoz2DNY1xxchIOXiamjqJg84gZKmLDCBHI/KVl8wOvuWo/p
5YVRoUQJJiAtu2vI+IkDPXuLTdGDiBiEJXfIncMixURxFG4jeXyumcROM/NW9Aggo0FCDIhh/Fy2
nI1mGxU1VkD7B9djLvTPWgTgJXuPVLKAXYzilj5BVNaETbzoHnAQe9BG9svwYCCAjRB4gS7XiE8b
kXjefZ+oBJAXnjHbU4jQt5DtmjJ6r3VUxkZxqfTQNZSF+dDiUbYuCGqA5ymFlAA2gja4jqb2TalI
auHmlziwhJ8zVYcklopX2ijcawtgqFykyPjkyQtgR83FHlCt2k3G6cAqcxJCuUTuykPCzVBVANAG
SXX0HBFti0jeRnN1eL3wqvcaJok/qq84zqOYUn/1n6GKILPDcmnKMM9qvjUuShJSOvJf1F2+Flle
ldfUUNDxmFKcJXgfMxA2WQauWU3HLblY78Ynd9Ro4UehcIcwO/+uQCsH63LuIEouAPbD6PWPv/3H
P//zP96H/+t/5Fc53Jg8q//5n/z+PS/GCoG95ui3/1x95Bev6Uf99VP//a/+fMh//5Yf+tdDndfm
9S+/cbMGN6Tr9qMabz7qNmm+mqP5+V/+//7l3z6+ngJi4OMff7znbdbMT/PDPPvjX3+1+fWPPyRZ
//q+Pz9vfv6//nL+gH/8cfcKVPp//8DHa9384w9Rkv4uCJopkEeSBFXQjT/+1n98/Y1o/J2/pfik
KIIimZr5x98y5MkDGtT+LgO80g1TNxWEKw1+qM7br78S/26YmmZSa1LBhqmC8cd/ffhf+v1/xuFv
WZte5WHW1P/4Q/vjb8WfozN/10ISFR2dCEPh+4r31xsUJ/lH4v9BGxsCVF0M+xo1zyzHtDGq3DgS
XI9N67e++FeTvzehnmhibvq3JkRfakVoA8mBNSUbKJsEUFPM8N98+tzqb08Pw8UQYgyEPwr6NYse
RSwSdqyPn99dOfHu85//9vS60XOviNCDizAGlZPPRL34+cGSeOLJ8l+fnHtGwtCO8cHxXkb7pbZw
usMHDrSWBdIF1ULLuO1cd3RuMQzc/Nzoqa+R/tqm3+K14stBcvAAhCXFE+fRP9fzX5bz72N86snz
V/7WT0FWlyjN8WQUUFUAL4Xh9vgxHX5+71OTVPjr09tuSkojSZNDGpAbRZ4oM3e1dx/rn//W82XW
3+9vP016mWdywgyl/NBqz4W5Eyhkocr48/NZrN8tMnn+8996B8kChVKXn0CzKfHzzhMqPOaw5AZ4
52fVpuJYjBKFemYs1Pm1v1nTc8z6vbkhzWFlVFFyQMDH7RzVwljC6d3B4extIQTrNpvuTnFvUOW1
3jvXtzaodFiPYPDshTWtFat18AuxkQSxLj7X12uEDqy9e+FSBLdRjHecxQYEKL+0Ody6P3fRiSGW
j4KEgRaxCog9OQTGBFOkUQ56tVgWXXZLKs36uQ1pnuffdcxRrIC/lHvVQCOmJbiXfPeLaR2eJPtu
ZY9Ld3i4cGzy/GcCkzjPzu9am9fKb6OOclE9C+0lh6dmfxnae8O6CKxfZz7lxIKTj8KHUopjAm4h
PmCe/WSscO8c9sPGXEaX08q6QHnI9tbpXt3mdyScV9Lu018Gq5/bFk8EdPkojGhc4FH48uLDA6KC
NsXp5dwa6scOc2LtiGe+UTw1J46CStcqKhVX2tmB0XBNa3l5pVgrt7Ds7fbcIJ36lqPQUi5KoUzn
NoTrnW69AKCxwQpZ2Zr/+M5De27qnQj30lGIwZirz2XIogfn4YmGTOtlqS9z+wrqUmhd3Nq31050
5pu+wtY3E086CjfF0KIF29MWzD/+jzGWWxMBUDSanNq6BNDOkH1Yna3xkXv74sJ9dkk92LXTOi6/
jSwbiRLnzGw5MVOlo2hk6Dl04nm2OBhNWG9v8Xp5t8kuxr2xHM/17omlJh1Fj8QcRy2VaGMXSJaT
W8vsEh80e8XnvYqEsshyR+v6TDQXT33RURjxDS2UKTTGB31AFc0LNHyyuPK5SMhUW7xpsiWC/+Ky
xwHElUMIW5zZQeNEQ3fIJmyOScMZ26RTguWZLj4xiaWjSdwgFj3G8yTut8le2EZ3jLEVPe7zTbsH
zmOfm1gnulk8msQ9d4ehnSdxsO+3/ZY00TybUHncD8uF9fYRrgb78Spe1ft++bHHQMUCKWBVtr+8
/vlLT0QE8Whmzw4AVTsfBMwAy18kVIJ9jZC9Aov15wbkE10pHs3W2JiSsGz5xAek+rZPvzzbXEvb
p2xzuBQtOJyXi0s4fuyiye1V5UYXEOb2/pW5BZzmpHuN+XZulp3q7OM5XVWFEoRaevBeQCY/gueY
i+DP4j3Yqub558+dv+qbSPEV4X/bovopp/Zpiumh4AaNxK3K5REEKsUsjAVUMI1mfK5jTwXAeTH9
1lQiQHptfDE+dHsD0cgNhKRNtx/d+cir2ep6GTkIse3C1Qoo5gbaV7SO1glnD/EQO+t+99mfeZNT
24p0tHXiHkwluJPiQ+E8mYxptyEQB877/nmxFZzROtfQPCm/6dyvU8hvXywkKCcUmckWLWTU7zZN
9iClb/BMZ1kbh3rYmWV5qp2jbbLv82aBhyPtVIcu2oETcATjFYTBthGQl0BB7OfJcupA8xUPf/ug
Ti+UCTNtZuRgsZngm+F/IFk63XSDm1+2jz83cyK6ikfDk+NCmariPCebtdy9U/858/6nlrb01xko
YgOSjAshPaBTX3gbOUf2HETEz299KjIdDUIxan5J1RN/x6Ei/5eRjgFIDRq0A2/xcxOn3v8oyncV
0vBSSRO1RLWte4k1iGjTmYefiATCUWinxJw2mFakB7+sQLDqrrZ4l+u3brr2kf/6+QNOjCwJi7+E
gDLMRZhAtDGoi0NOvakKzdufH33q9ec//21qThFknCLq40OEmyA6hhqJ1rRBUSh0mnRxpo++NoFv
VrRwFJJ1ioCLAk+Hg4MtlHOItzcfj4+ifWFv17/MM510YiIJ8+j/9iUJOlxUtFoOFzDcUefLba00
V0IZfiLxfS75MI/qdx8yj9BvjYTUHgS81zgvaavaRjrMvdk0+82d4VirdJPvkSmzOvfZuvXs2HLw
vd3i8rX5eahOxV/haIEnXkkecaBx2XoQtoI9OOyrtrLBZ8py270NbfRMX5668AnSX7/TwwcoMDua
iq0nLAM5dr8/ol6/P0wWlbKLcj/fernFAvxc/vx10qlJfhQIENxDkEtpmCMcu3eHcLvZ3+R25FiW
a9vbxrbXa9M5d0Y4NVmOQkIsmppY+XNjqgUw2VouNzeEHOv51bNuz90nviLv/54tunkUG9KmNaVq
nvaUr25966axXPdie79e/Pq5z76fjbp5FBeMgay/DBXk4MSvpfWuHi5uA/fnR38dgb9796PAMLYB
gqUqyym33pJlbB1Sa1nanoMslHNl3beXgXX9Ga1+bk2c59V3rR0FCCGkVK/OPQXx0TosUzuzLqzt
+txwzyvku8cfxwa/LnPZ+JpbuSUvRWvzrlnWtlqdiaLK3OPfNXAUF7oGr24zDOMDIhOcdZu9Y3ze
3Vi+K1pLyOFWzXxWNh/WprMteVvu6/1kXwRr8MT2Ftie/Uu5rl1tdW2u8o0Lacbi4LYrz33+90dI
3TwKHN6iDBXv6+3CkoMp9CTjpigjDQfSJOVUGShrUtzoobH/LtEeRPq18LJNgVfZ9ucBlr8/lOvm
UUCRU4ATfpbFh6fAXg7Wxw2VmgurXi3vBuuq2+65a9r5cn2b2E76WC2lVWafyyd9v9Z18yiwjENV
mxFC4wewgA4JUBEMSRQhTvD+87edev5RLPGGSOyiWogPdQVbaOt1CFaMr6Hy+vPjT4R9Khp/jcXK
0EcqeQn2HN1aHrg3Xt6smEb3rPXrf7OJo0AiBImJDR9NPDzsnp4Om82N+7533TODf+L8i5fVX7+g
95teHo0uPiwHZ7nZcLHe/rtvfhQ4FMisnhfNnQMtwFremTeAuWzLqlaeHfzbAcQ4CiDyEAWasiCA
EA6Xy2S5WT3buGOcy0qe7KGj+NGnU+J7CT00Z5yd5WQ9hhs7XJ4Z3hPhzzha/zV6Ickw0Umle3hZ
WkBRLHfvnk3YzuW276KfcbS4g+m/eod8I7pJzq5yxI3jiJcq2TprdbWpHpm2K83SrOfS2by9LA+D
c1jebGLbAodp2evMfiUPQDJ941spw3flTrZhjc7FNnY820EwgnzcaG0/f+4R5UQ4Mo5jgteFKiRO
1uz2ULtPL29LcEmW8ODMxaTdi+9aN9nb6tHtyesFFnk995VMvnvBtQHRNPfMa5w4F+vGUejo/KCg
+M1rkA5unBe8URgcl9TPvWU/ruyfP/bE6OhH8UONyzCTQxohfhxKeznZlXVmZ1Hm+f/NvjeXZn8/
Dy8EvwDWPQcOXEr3veXskMG+QOPSucRPztqsBnI+vbvcWNa7fc+u3jpXbH2i/TzZz4+JRaduGdcz
0eDEsVXXjwJNUCsmIq1zNGht8C2rw2a5aXY3V4Ptb3R7pTjXlPBs+PjnTknzd373/UfhJ9cDbeq7
P/v2q0bkux+uvXWRgnPhgC790rp5tj8/x93CgRuBYYftnRnWU5NHP4pJTa236TBfeBzz/XB3eWet
Hpmi7rZbnYvbJ05l+lFUEoTWR4dsnp5Pl5cb69nlDP7znPwqeXzXcUchyUgzVGLAvB4aDkyVI904
nyAJ5xD+gYCUpa1069LKD6l9I1C70KyAO4dhSUt7jTb+uR6cV/t3L3EUtxaRtuixLWK6VEvZ2QyW
NUcdFvzPH3nq/K8fRRkcs0QFisz8fGdpbRrLuqNwcHuuNnLy+UfhI4/R2g0knt8te/tQWpvAgdHs
UOexz0WoE130FfJ/u/DKihnFckMXySxjz1mRFidcn1mv4qmnH4UPwBT/2r0dQvzCqu3NCm0yKzqz
PE8UHHTtKB5IA9qUiDqzbTulRd3yio1vtGxnfeYCduqWpB2tf7ERIvx6aMDZPTmds7yLV5vVyiWG
F1xYz3XTiXWoHa30tgpr/HNp5amhkZfB2ud7LsVnPuJUINGOljlc2DjX63mZPxxe7gCNrxFrW66u
SocjlH/Z7n5eDl954m+Wm3a05guoh8D25s4CYrXsyF5w0OG45saUnDLLfb7gEsCZLbLLf7fJoxWO
+0UBL2du0mndJ66WL9bHylo182Zu87/1uUvGqbWozVP8t4WiLmpIkPNC6d3L5ZKDDXvbxXV27oI8
j8V3fXe01COKYFExzh+Cc4gt2RySSMCgWnp+NZ6azF+wiN8+QTCHTFnMbewOyP583n1crR7fOfTs
OYzZtr75eRqcuuurR4u+X1RTnpk0kzjcBK35/Pd5bZ8DcZyKKerRmscNU2u0+fHObjew7G/oqNE5
t2WcGAf1aMH7SRSiCjRvGQdtm1wdautjsjkmplfb7FwbJw6n6tFy12IpRoFkXo+7w3LhEhDtcymp
E1k2XT1a62PWguyV5zEeV+y8/mvr3m2ax0eMEK+tu41F5XfePtbZx7852keLvgORskBNkI85iAy3
+7hnhZ85RZyK7+rR8tbboUPP+GvRSfYhny8OrUMDn+eSynOXf7Ps1KNVLWIyMEU42B+mDnM1BcXi
F6k+0zXzlPnu2UdLOlf1GOGXRXTQpV8ThY+wZqKWBirnqvtz5586DyvHR/8+wClPLPID22vniEuY
RZvDk2Cj37G666wrsmDPQuC83p/bqeZR/eabvvJjv4WQFvOJRfDV4C7ZTE+j+164q713e1GcCYTK
3PPftXC0vAmDNaJqfNLD02EGZ+mW8+QcmFvd/lLcbTbO8qCsRhdVHOtG3mavbrlpN9vX52d5e7EN
l+uzh68TU0M5igRJGk5qrs59W+ybveC+3X1wOKqscmOuzh6/TjUy//lv/SkY1YgOO43sHp5eROfy
BmeS/cX29vPcCpq77bvuPIoHaqanigeKj8SDtqILc3vTWVa4sdzs4vXTP4utORE3laMwgLC7gilx
mh9KeBZCfB9FD/+PsyvbbVxXtl8kQJI1vmq0ZdkZnPlFSNKJ5nnW19+l7HsBN9s0L3IaOA/ZAEUX
WcVicdVa1/c4rTwmETGgrvW2QPdWeXjBdmuN8O5eM76+Pm1IyLpbgXFoUVCn6s92PFuIWFNBYpWt
CyG6lT9YD6HxMPkr6DSwQhRtOQ8youYjiuKMlfkBEl9aGSI88HyYNKC9Kw+8m/nJbgHyCYR6N8lD
fK95/JNufESfwe7+FkQmBm/luxV/Fb23vu7Vju0OSHQt3jJ7o7BVF3fR3Q7/BSxFzNoF5ZQisZ8y
1yUyiAjKA96H45MegBdwU+qit9FikLHWYAVXAQcxQVTJQ1JrmWwZvUqn3y36hojLQalWoMqpEzwo
euExPYKb1fq4gZi8lxxfC9tjLMIPQOfCIvyUs8+WvWgXDr0YTXLodla+/QDgGEEndkGwvTW+0Fht
lKeRmeZTQhsJdSt6MJcLCz62378grIHDycGNm2Exyh2CxLalpcYrQ4bBcVOUzJvUdF9fTx4LskE7
aUiw2iLXciXyWBBUXjI/PCIefuTml7grDA9dqRZ0ycAijjSSddJQAgqJXFOlsBGTGr+H2z45gefc
uL0zef77bDDLA5TYKBLBtx+5JOm4IsGjFK52qoN3IwgSoGIJAhNrdfXM1MxfLg8Rh4dAbfJNi5+D
59bG/3C+JMMXTP23G5nE7iSQQdmALRUO8yQb2F0HlAscGA3dYMaryaoH0q4QP9vjzF8GaC7Mdbh+
5iW6FRzZQT032D0Y0JQyvnTcVh7RhZPfiIxdTSsj/YTr8+8teZap6F1HWV6yndiQnW532L9Abxlv
AbEb44uVfe8MQL4eAbzem9I2w4PbN2sXUs7nHzucfR9cuq0KUj783gOO5wfuqJv+K+q34PmwWsYl
lhaESPRgVs5SE69rt0cdKTxCovhG8VBSFbB6pZ/uZNdjhYmfcHAh4JFAQVUYG20D1kicc14PjFnj
o6Y/WOCMqw1jt778l35m3AP1vvFAT2JDyN4APptlzzUxvfR5IrsLZpUDQhqf17etDeEPq7Cm7b2y
Q9O1xdmfpT+DI7E6BEcWqIK2g37SirMVVFo1rye+S4B0gLSTp3jhtjYQ5vW1XvSw+7p/Nl79NacD
NvyZd14bwB5cq2dsYFpeQQIJQ/R6akqOz6OHxZPcBqURwdoFu2kbu4EjGYZgm7mVeJzFOmZ+il+X
bEyEGq1eknBe8Ml9iZTCEz3pv3/mfb7Ld2iQdo0Pwal21U40eTPeCpYR+P5kn5p3+/6wWM0OtoFf
x+76kPS6ePet6fo+KGptj3PNycb97nRKjEczd7gdeicT43qQpBqLSCLRCxLPxTrz+huQ82GHFbo3
8Olo+95axvs7szxNK1X91C7OdkWSaKMwym1yEN1o135XQLHWCGGB1TvggX1YIT6t83zE+dluOef6
z6MVRn4qGmcfzbgaXEHrVsQjCgCWh7edL7vvrBOG5lpEPhnWGTo1J4xu7UGsd4+1fxBRajdvbTQG
bOzM/lYtJp5jXZELe4xExYGTrV3CdaWe8NaXOUgF/COPdInV9UJppVBJSJycggg9/Pk1vflWGvCX
D5R3jdfKu2PEop9j/tJvIGJRC6RV11f4DbkBr5xt2WmN3f2zZu1u4KK56dr2dDzl1rw9sT5JyalJ
nJyAHm1VEPDJ6bPYbazUBlQ63Yk3X07hOF+vr97y+D28Xt9ulASKxMvpVTaJgZzj6Mzb+jYuW8nP
hnzDeju6nDwhy//75pqUAqS28TKMQ4t/qm4hGmFBF+7Lb/E8Me5EPONAOJtlt8vJraITSwWNmlQC
r/qadhyc2K7d0Mtd3GFRl9uhF9C7AxzvWfevG45SL1d04uYPvYel2DRDgjaR/WFx3sD+7Rj3LrgB
J/ud1TNAiQYgRvjbgGqlauCIwVf2YL18uw9dNJy0t6zSGWV3KzpxCsTQt1e7dh2+tUXQlRsO2gIe
7r9chP/QcLm73nJvKyO/DZG0M8vYl4MQuEb+/lFgp+8nXQGdnHS3Oe0dtLXgWxJyNPfr9vk1MULz
dH2Rfi4e/3qvQgKOwLE+biCUjd9nJX6HtElwSrtxcJFLtxFghbtn1ZSc2rofneQooZvPS2xWBZeS
RSkk5GiT5htN5fAzg8cBXTXJ5w1gTrg4GM33T43o0bpLDbSnGlu/sn3z9Of6j6buGSLGgyq1q0GS
lRxQwFfXB0ffsN8t1ujCxaAOPO3fi5fGAiiMUnjZ0142bh6+no9HxuFE2RZrs/Z5mSuBBFABikT4
b2m/LNbn52Tb101yOcopJPQIhFjgBy8wcgA5AcBUQOT1dn1kWhjQiDAwq2MRgMod10P3pdptnMhS
7yVUz0BAisuuhnQovIE+D+MWQGmwQVfn3zYa9SZIhmVMDrIhOA7Uyox9/izvwiPnYItVO8U7cMgd
dQeMkca9ZN3jTJwSE5ADg3N1b/YFxRD9kTEdGoKGbM3tp1msFi0rD9pjbesOwB65d7jL3DvRLY0X
yZv8t9AT8KgbGtMe2GjowljPnQ2CQ/e0tcudhlJptD+hQZyxhzZrDPnX41Wye1duRpTrIbVySHaD
A9ULD0Su3ykSndbWb0aUBqedAERmta0tdCpuXX9BjTM76p7u9bvEGNzMY/ZbUVZLJdtyk4aXG/DC
lyi3zOZN7uGdU7KMYT/tUxt9hDcJ3kKUtSbivgr26cRvq8N2rbb2+/DG4l3riZWK/fz8S2Yh9g3X
LWWm1ajTbYwXCF3izRX5+2hrLvQz/gjoa5S34Pw224MbojdZNN59XOlkM9mCLsP0sW3s/s87M8O5
HEPUDXHsBEGkSpyEbYMcd7ZBnu/oDv91D+y12foqliLZ4iEtPm238u66n15ORNSf7XKWVQt5N/BV
L+aHOV4gj3nKwMnMR5U55g9Cw+qQvhzA1J/b5dlHoASoReA1AU1qBh0CAcpt2nOnlZZWP6TpKx4K
oK/I6OmnFbx5woRCKRd5klY42Ror+rNxPnATs59FZ7Y41/NY7rRujwvbhl+97OwXcd2mV6Ahinsx
F7ropnNS8FFBDO6XF1+yw6DnwISXQ1AO0ZNDmR7ncmTKdmx+7b5U+7ND2ms8I4Cy7vlrUL70c9b9
ePZz0A3dgE4dn1slTdGGGKWQiBC1DIT5Q3mqoNfMCEOXDxyVJ45gqM0KhRogre5G4RmSZ/sE3OSM
CzDlvRMUJn//iiyIJai44zTbWw4klqwvXHtRb7pjPXdSnocVjdhb2VBA/FvFqq9Pa8D9C/s3DQHs
7SO0pV1jv4KUdKc4J3Ri/AEjP8NkPxfcfxcHmtV//6xB6DpRkXG0QXfIulkBvANwWN4jC6Z3eU0U
Ep/ag5x3RYEnB4UHtSbvDt3n9djyA125NHNiW0kFyGjEEFlmZXFbhFeIhO24LZiizfVicKPsQG9d
7Z8/b7oXgNpsYFhNx9LegLMRzZc9795AwdgInMGbvNyH9Imxcz4gb+3ph3wwkuMRMhsmAqUnG16F
cGyy6vW0TJFEnqpJEBWb1eQoo0gmup5X6greEo3eYC0rbTORwNNMGsMa6mNwBUffagc8z60dq+hh
3w5esQeH0rZFAu6dQOF/2OzkHetpllK9UUhUqtbV4GOU+zW2oJ0NbG+3grUYzrTnTOMz3iXvo4WS
3qtsbiFbYLPISijlKYVEn0IeTM0THZ9dOUNikIe8AfXMmch4KsOPAUF9B6Sbs1gFissRWlGJ/LMF
8mzghkn1xwGaaWg/rlwRXIy2JmoSwzPX/PvC9iYhprmkx1qnzarPiRzI/zrpWZ6HAyQunIwHk2eV
h1DQBePOdW+i/SAi+AxamxWpms9+mEFE19Y2k1UMD78bmwgxkMqpSk7A2BuQKEEBF3rSAVqJq19O
fS1MnB0vshwrYQypY1+qQ0cD/ybeuMMBismQavvdDyAiDUSjF+hbbKAmqPd3ZQba2iF9h7kYw1M6
EBSVOLeCDZ/KwaxMviwCgj9Wplrxhl58hmAP5eKDKNob8JEXEYt6grLYJLB0yIOkDoZh8nNehURS
CeZEMMhFImPnXs76FIW4Ueq1IEeiNIGeawNXHLL6pl4FmDetA7ymWcjT8/VlodmNhJjObS1Ct5qf
oMyJqKaAah9iogZaUpA+D/UxlhNHRDOVIXK9mwi9wFgv2u8jnL9sNT2XpWj2oVGEdqO9LnYW+IvM
YHiJQCTF+HHr9r3g/yTwtOw55E09vjJoY3iaW8gvoWNYtjagIj8OwKTeDVrV7+eGD30OTckGN0N7
oshDsMyrAyt3o20VIi7wG0hbZxs4lyp9dcOx5N6r4eb6L6Tc0xQSkwpZGugqAUTmbyRR82NeG/5A
9EZ9lsEOfphBtH/fQozU3qStCFUHXXpra+hS6koqmCgwdTeF1KD1O+7zfdppgRUXUK3u6rraR1Je
OJKqNqA5DlD0LIrNoyxW4l4b8pUiMaq2PTeIHq9XoEtd+U4hk7fkT2oPgsqJW6mHq7l91TN9utO0
jnNTYP1vo1yXWTHrByFzaXXXVT8LWqA1j4OcLxbfslbobwkkFZ69ZBDtAAZUml+LgS499xYvt8/P
n6/H4/ZUmafY+r7bsuCUlL5JhUTNgvOMh2obpoDGM+vw0/t5QHL7tFLRfDg4Pu/xP5Ta0RiECqEv
uM+a8X5C/56B4nFv/OkNVnWLUj5QFCIA1tCzUPCogKlYK/UP6EzRbfcRG+o2te9hiM/bW7MyHr3B
Dox3b+udtnd/rm9CWgwhgbciV6OrHFcQv4XGSSnfJZvOUHVIo+unro0gtnDi81O7PF3/3Oo2F5ad
xN/OcyYqooSv6QWoObMBmjKMoj/FUUnobRhnnAra18XvV3kPpL4NOFgFyAkxJn75EqeQ4NtliTRu
gq4dNizax5y3Nwf/0Jpyv7aTTvjnYpVeT3fbk+m9guvq7ntj/Dkgw2RcWn9wpZdMt/7wM48ZZEWD
Du5/E3jBRt2jH/PwsuJ0d/c3zuGAST3s7u/dT/d4PPqv/u0RkJeTh+dQ6+66DWi5LQng3QQ1t4BO
ePHlveThFSpEx9i6Od3Xo/fuJcYJzDvr1YyFTKEALhWZyJwCYRbVFAAuYNA4IKAO1hv61D7QqPN2
s0Ovg3+LLr5b+xENXWu0WJmxAApY5/End1Tr+q8W+DXNuWR5IlZN0JgqIhmzAPeBfhNu8Yb5ZFlv
eEAAFd3HA6LV19c9ogRaDsF6i+eM0rhBJ+t+/+asr8SRtUM0QycR9iNaDY7ogPu+e/TsZ/cTPSEg
EwOdgeHeA0FyswPMEuDR0DCeX18z/BwFNXTvhLw9tVKrepxuEhsUz/bp+/pv+2mzuPTTiMxOA01F
0YLa0N+jS+HgHJy3w+HNsu4QBQFmxS7fPeCXreyW6/+vLAWB9TkZaNSIseUX8/0/ekGIafyQ8D2C
LM87eZ4HJ9kzNv5PELw0RyI4DopaNNqAOT5hbqvnYe1hr2d0ND08wFq73Zvz8HWP1hfffj/aR/eI
/opv6277jcnssVjWn9HAmwcjYlKKmgoJbG6TqoiiOMd8UEd82j/t3x5aA5hMLODDfWp+rY0+R9c2
7O+7/U8Dpwc6xuvrRWGJA2P/30GAU3uRw1UF6/Xy9GLtn55wcD6h9WcNQF/Ya7fARtzeoncC++y0
vzthp6GWev3j6zfIdQDfA9lvVMpiHybttOBFawFLQoMbdGaXjJr+pfC6Dk5ENzXldbHNMXhvg+kB
7XbR4/VZ0wZeT6KzsJnKHN+rFQYerASYlgR4wOsDrwNcMgcRm1KkoHwYYWBNwxMI/xbw978bmAg3
uHrGdYb6pz+1uOtm0S4pFgaHDM0YhLtj3Emp1iUEIN/QLAiuMzYmbWDCR2u5LbICIll+bg/7xQ1C
g3UGXLpsYGOQ+UnQaSkqXRi5tTlj2qoI8NztdUNTJk0mIx1k1eS8w9DYczg8IHDH8BTanNe/n+25
MMfDh7oZ12Mr33KPPAovTKDOatEL247MQ9KY48R5nfRo83c62hbFnXS7caUPJvR03WeXvkC4Ikgo
lwgtQMjRPmfoze5Lt4WSWWP0PiSVoEfrsn7LOuClDxGuKeozF3cjzPS0AbKpYlwcKX5J5gxlnaVN
JPeLX2X3Q/iymRgJJiX8kf0+So6G3QxUBr4MFpfQRp0YW5GJs6QtK+GZkVhU8pxi9AHABPG2OKVu
4/FOYbKIWWl7kvDQsK83qrK6/mgWlg5WUTO1GhY6juJJ5JEodfEgaxNWstpBWcR5/PMrByVPuyYO
AIFeN4iM2i206/GsfX1gijFIAnVei6DIvFpbdBcrPkDe1GbFK8qmJltzRHWaeUgwwXtuMivcZYzd
d/HlDXHwhwXhLKY0Uqdqg4pTARqdXmUpbrydjz3EBA+jD8Xa58ITLeWTddbTDES4phDo/2v56KE/
DNsNQDqO/HDd+LTNQhycypTkGYqT66pWjmyXFitTv1gEX21EnJygQ4g2PdRqkKhvnPpNsmvINkE3
7F3/yKBtnFmvryv8a9tCeBxAW/SlKZAoZQT9i7DA9euECysSmKOD/1x42AWJq5bW6JZmsRXMrjW4
XQcpHmsD7mVWEYVmSMKl507PwADYLn6sVpCgSQ0eYjESdxCnz+srRdkFZJuNFHV472ux53DxCbfN
HmckI1+4WHaAsUgIB1eBBU2JMDTvQhzF1P5otwtA3f2WY1nn4sve+on1V515jLqMMhevn6j8jQX1
56wwm/0MmkFDfqxbc7q9bqSLz1nrd9blOfvOLJY110Kizw8OyUMFmR2ncqA5WAP/N/v8lsXgTQks
P1XEs8+AWFuIhblc/PS42XJ3ESOw0IYlPF2UtAQSAxhWdLvnxWZBPy425axWIbwciuFRNCio9MgC
yliSB9LO5FR+Tlv+z/DErVQReDfScIxm7/NJfxXd9rnNrGZkZAG0rUuEAqGbJA0KWdhfJiQyQ+PI
b6X76wtOSQTI/i9QFmwGSMitGVj1p/Q+xdJAN9bb9cFXs1/Iicimr7ZYUMZqtdmvQugNTIU5QwDy
+tC0AEX2eAlZly38OvbmJNYmNK4foUvpFU6BTrlb8XNjcoc+MPiP65+7BEvBBiCbvqoKSP9Iwdf4
7+SkPqdmuRMHo3JZxwhlhX/Al2f+0HChBBZk1EwnXLwjR7X7HesySlkEsr8LrGelzq9DdxBrt4I0
l6xSVYXfJR8/qNiziffg/v1vdMWFfuYeYDSTFSNoNiGcWYFSC+j3sTXBamOWj5+Kw8Lc0VaTcGe8
KEhlsvqT8jg5H4EPdS6kkKz8keJSZOuWPvFaVgPT53MGd5xvBRClaIcNI0BTjsmfbOHM3sqGVwR9
QFbwJJo1snbWRYM2Lnn8Klwx1+uddzSz28WFYqtz3XMoq0j2XE1txUEEHQODeuw9sLJ3ICMYZRZK
tCdbrHShBvR+xtBCLTxs+OE0zdgqy8I4TCjr+ANXPTN1Hw7Zf6nd4kwPox054kt/YiGbaWYhztk+
h3RdE/DrrXqlv+0BGGHBRShL+RMxz+adB/kQTMie/HjLmboL2W3r+lLS7E045JjM3DhPGFhCHvi4
2V0flWZmwhllKVNCcHqvGTSkAD/CnejkFsTBro9Om7P4dz7TVWM1KTHmPNo5djWLZJeW8v3kaedG
Foo5lGaMGwEvnFjdc5yiJC5FBoQ2H343dcIll1pYKmXAJyALadQWizaGYhGyo0irtRBitTNypO/p
PjFixgMwZdeRfUQQJ5waRYczlsb4lTyFJkQCrtuBZmt+9aEzW4tiWkPSFDMewZQf9eiBBZHZS2Hz
UFRnfIOyCcl+oTgoa1lar3GNL0AFoDO0m45JnkQzzboSZ/NXIWUe9WuxpbECN5cMyGYzIKyr511I
sEgEa4d+x6aXUFPIBrk78kmhOmJS6dvrhr88b4VMSoqihAhvGlWH7rPbcdBHtFmRhDby+vczi3Rj
qoppGFYAdUemep87LL+kDUyYeoZuIHCpmHKxi23Z5ZlVUNrAROxLITtZQU6sQj9I5WhWtGUVmy+7
o/LzPHlmCqkRpEIHiOFnxhu0p15fO9qwRNwbUnR4QqK0Ah1J6Okuq13wcuakkOkHP8ZJFpQYNjdU
PPHp6NDIjmjuZOy4y6eiQnaBg64pKqYA+6LxoWFpqG7CPBUpQ5N5iJoVY89VmDmEuYGL7a1H1ma+
PLJGArz1pVc1ARKwfrFDxcIarcb8c30RL1tbI6HdQd6lecdlG4zc3UYWdE1FKzkAN2j/bnyiyCMo
ENpNlHV8X4QASm7ilHGVLevaTJs+cYD1U9dFiYbhg0O4VbcQOJns6p5FYHQ5ZP/DCS/VKRgndYw+
gAw53QKxddrYv4sjuPH9HaCaDbTMxQCDgyTuGEDEKGNciS9vFuhM/z2wxHcdN6+zDjMowEEnZRc/
sOiJL9tbJdspJWFRk6opNv7sBndg4cX9wAz/yHelc3270CxOBFcxQpvHBlLofnysjxImD70EyJUx
RqdZhoiw7VJoUVlhdNWIsVfCW0jVMoLh5eD9D217Js5R20Nf0U+3KZoka4d1t6YNTETZPuQqaL9j
4OAu3Y9Odc8CddJMTXjmWGtK06E51lfc/wwNxweC/fo6/lyQ/k0bVJ1wTJlTIPfeBKLfOIhYgz1W
fjiZefJZg2s4PcZvDf68w414r5Xbfpogx3rTsd4TKTYjmx9HFLbHhFNFH8rUO7EJDDHs7Y7HLWho
Gdnc5cNPJbsgy6wtuJKTRH9oNFyT+1ZyhFqpbaVfWFuKskBkO2QS8bM0lbzo580Qb5cIhVgxruYH
IcwnBOoGsru6aDZdzarI08y2/v0sT2hDRWt6XhD9TIjsMRXtSM7NTT1bycIxjoOL/CgITf90RnJK
xtf9DNYp6MC+4T1jy9vtEY8OgvHGP0GYunTNMXL52C4dVkC8yPe5fpTw+6GPskrMeAGlr/Ep/FYE
PGAn0X3lhGp+jGLBHXujy/Bk88s3YXR//21KRZ3qpgpm2W+Cg/6ZeoqlAXD7Vu0nwf0uv+MTw81W
d7rgZmS3DC/PHYp6+M7YOq1mipnxMJiV7EyLHbJShNVKl75BBIpCa2MJOr683+qBmfEPzfBxffaU
cEz2teQal9dNsT4E6ElkB9CINkMI9mgO1/CNH4pVyzmcPmTO9c9d3t4KWcsp8SVIlCM9Q38pkjOm
fWjjEudt1m64Uo6QUUKD1o0P0p6FmKENvP79zB+DZJbTzZoJQ7HO4Gx2aeFy8FLI8k0lCFXRj+vA
J8UVH1iF2svJgfLTCXc233osNL0dMCx6HR+0t8iUKkN4S/bj8/UFpE2bcCqR42RJaDA+mG7Qocy6
x9DMTJywehRE4ibBsJ0l+I0dQeDgd/MlHGeVA1/GAgMPVmSiS5KRatDMTBytXQbyMWHdFovDQQDU
2xyH73GXTCZLifqyXypk+UYShyordGzo6SW3Q7exsy0rMNKGJpJedFqUgb4OXfkyoIjjS2eyjkva
0Ovfz3Yf3/JdzOUwCwfGAwj3mfVj+vqrhSRLN5mSjnm8XvkXJ7O0m99dXiCa9PeMB4BJ62gMVz5P
0W52oR3vZK9zfzs8cepxcFClyzD8Aj684gZXDCvZN4+sGjDFG8k7aasNXZY0K6mAdlzwNKaAsFZi
4O4ub3GV7EYU8kCLI13PD3qLYzO0Q1u2UeMyEu0k7gdWy8xlx1fJ1sM5KNumTNFtrzu5y7mF+zvT
/CNtUSbL0FcjBha92G6tzr2+DWnzJc4DkMsWkixi2M5qoVIle6wa32XXATvq3xtRKku10zoMvArl
QZ50lzusWHJ5l6ikLEXbhIGe9xiaQzOnwCI0paQkKnESpMHSdmmLUSUc5CxaeNpUiXNg07R8Fq9W
gOQn2IhCRrimGZc4BWJBX7pwHZa7UczBS3fz9nfYKZXsAxzLRQ90dJId0vtpq1iga7y+0ShTJvv9
UkkK+2ldtAYKbFbqprsF6fj1sSlWJpv9wpSPdX2luFCBxQTbLGPKFN8gW/u6sRDmJsKwmltYJRBe
rBOLNl/C6XgdVGzcunw5FMUFl/VEQjPx+rmz0yoEmHMOlB4m9ksPVCPvERNRR7k3KkTcl7hsiWoZ
QycP2W2Bru3wYTmwqla0eROeB+qxnJeyrkROKjvCc3UUmSzdNEsT/pemdTOF0rL637IbnYHxgEHB
Nalk35qilanUCiNWUPSiz3RXO2lsjI+pOz3lG3ACXt/XtA1IZGUxJ+aQj5lBIoPbhQTZNFb8oMQ6
EtC96aRNKpcYOD/qzGWkzJaEcgvF2PH9PJWHDNR18Y7/bRAl28rmcpQbSYGxF+CVXlkpOmVr/APi
ripl6lJsjQINTNAa+13QIMUbtFyd50nGsE8tKpmdkTCe9WnTJTwwB72drldYMuXuo3cW+/oOo/g1
CdQOKq1DuzDWTAU/H/gZ3E/lRWVkuLSxCd/TgqTgCx1j997iRM5o6f8PM9N2MHECFlEvlEEMM3N4
v2ZdrmgVRplwOGnZhMFU8PALEPjWZgIYQm8oM3QqJ0NOttUxy+CF4j5/GLfSPo+NjhFQKKtLgreT
HvqYCiBP2OKgJYCs7vXlpeS8JHi7TaQqXSCFfNj0pqAbESrrRW51T41xd/0DFJ8nQdwSYAqLnmGN
Ny+1WYLpzvhljZrEcM+TGnft8rMzJZD/TjarYE8z9fr3s1My2Aydmq/RBOonNlQ3GKamHGIS4Z+K
nKhLk2O+oKO3A0czMvuXqT+pnRDGcRS2IlZxBHUY2qcYvk8zBOGfQxcsTadhxtwWKMq95FzfErRh
Cc9M+2ycqwyz1W8gFr1rGIUPCpxC/SGiO1s3MBPhzXndEBCw7U3u4yszJjd9GP3f1UBUEmkta5Hc
8Ks9eozsp3brqKCE631WdKH4Cgm3DuRoFLkZG6+zMmt0PNYdgxJnSYy1KPdh0Yk4GZ5UHT0aGljl
uLUD9/py0uxOQqujJC7VRsF6qpkZ105UIOBys9EAK9MAU8DYjDTjrLvpbHUnMZSzgsOP6GvzC3Vz
7rcXZ5JxTuMasC5sYHZU+OzJZqVQlG1OYquLWOrEqMRRoXlrE9/ISPlowxJOKfFxOiGLQhI1GIUz
90zZLdrAhFtGWV/M7YDdDWnlwYhqtsoh5ZAh4dLckk49YgnOrhtJXQnb9wEWr3nLzA5Uv4kBghLF
Ep6S58Fu/4yizbruUH4RCaVOFTxmRSp+0WiHBl4DGRueshNJzHTZ9JkQrkcx9zKhIpzsWbRUtPmu
J8fZFq95vV3aHgPHRwVwC1ZYuai5gJcoEikdJLIcDcuw3nGK28qXApgi26q+kJvTDdiv5HsltIDf
0gztue08wZyOf67HBpqp1l969ov0SdAaPgiQQgO0OYD5nVVFoxymP4xiZwNv+lCJRNCVH0ZvBMu8
4OUWY8q0kYm7ZrFkRcj3XHkoY1N3oAr7XTssXArNHITvQgqWm/oEYy9Oum390GQkWZQAT6KXWmlT
xlyFcZ8av7gVjAgZnPC7xJOELmV6xnNzhLG7XXtob38ZHUnYUp4p2pCUGFZwCqv1WXc2ioXJ57a8
ksVNGWJfBDOSWc5W7/qC4fa03J/ETQdcPmtBg82czkZem6Kb3UYvLYh0lZfNttnOuiHMYC6X9ult
4XK/4RKH85LyE/MSQPk7hKGq3ux8YdeBwDdxRjt7rc3U1VpbcXi4sBsx4U00GxJOWw5TLMerb9XH
Eh3XFTMPocS3f57qNnXVcenqtGMwGED779Es9abl+u8wSD8v8WdBoQ1accOvWzV/F3GU1yI4gFgp
Ns0ohOv2MT8tzRrJkofU/uTczL4eIWkwARJwrWZZ3HA6Bhbv5u/hJjO09/guFY36z0m0Crc8Xf8O
bf7ExZXLcAjMa4iowHEy2ZHNCJeUlleVfLcTxLyrBA3zDw65Yszvy0uDxOQ2cVQz3XVQ8vYkp/TD
jcFqvKD8EhKQzafapuLX7YmWom2H35Jb100k4VC6ADkg4diC1oITskWagruU4I+cNN3Kk5Iw8jbK
uUI+52lNLCp6p+D1wG1T4xMJeGSI99dnTjMJ4bFynKbRGGxwY/XK98ySI5PVg005WUggNt/mcp2H
EopKgJea+jEzwJAe2ayMhzZx4rDNFH6jVw2GX8HplV25KmMtKSkniTBV1brIqhHWBgL0W/hA75yB
9l6eRS9DmzeRK6vQ/AoWFfMGYsQQ7kuLReJOszfhpqo0YQ82mHc7G+k29qptmaOBq2ZswssR+B96
4CHkxTxPMe90q+x073cvp/9IeUiILIO8DlvaoIdzSreCpOBva/T/iHfE0VLWGw7D93biLMy9fXkR
/1Hp4AtNkEGrhr2NopoCGZCOVYlYt++/keQfZY62CEOpX3PI9NijyPuo7SQbik12AgFEc3xILVYr
4c9V5tKX1lh2duTlRarkXItgiNfZ43LTRQZQbfICPLUYGsmb5sgHtPB40Uuzbyqw2us40JOPjfuI
Dm6VM9TCjOB4kJpgJEm0DUY4dK7kIRhN4xWe3+16p3auB7jLwfMfrY5QGoaqTzBsaoh46dDB0JUx
cmdKZ/g/Uhz6qHZgDcFiNX7lRH9kIPTBrPwtggTUHXd/rv8A2l4j/Jofy82SAUh5aG3VqT6ULavl
k2IZEnWa6PoUjatl1Ju2xWOhqBvdG6s6TJk1iTcVA0EO4joFuuWzhAxKUDIfQWhWJ3GmQ7IZ1EUt
gcmJrCr1owdgjR1Q2MhvzVOtbXmflUDTDLT+tjMP0dHqmE1RVR3C98GX7RxCbayXnMvB+h/BjWRp
er2SMfTGiEYjd6Wb0VI60CNc3zOU1PAfrvVu/r/xxbv6SXzSezO1N4eiBg13dPcoff4O4vEPuzo/
5ZIaiFiL4CDa0JwAqfj1X0DbP0TSHAxzWnYBBt4Yk5Pa0g0rLaENTJy/9RJqMSq9aC7yIzOHYg6r
tnM5B1RIdCgncPVSh1jSvP6uxAelPV23BCUuktiiJBA4sRgwYd5rzdRn9YpQ7ECCiUK11Fuuw7Cj
p9+UHqqBrPs5beTVnc7cRpXkMRQ3BfCJuxKS77LJql9SLEySkqtRVjRARsMSJXxR1+1mw6hUUNyR
BBTxIFGelhHG0EElUT9FJjDyc3GzfLMuCLQPEIetqnPoy1nwgQZ38N7OLGSs7wEDfUYzOHFyLnI/
ZEi0cXKa3e4rOX5f33i0YQkX3LSdMIkChg1csFwbsscC+lHiqkq4YNGnAhrxMPAA3eM1LZtc1gPc
5eT9H6bxPlofQgQcO+stXkwsGShW9ZXzs8df2YREGs1CzPGchPEHq3bVQ2qxCP4pXk7CjNo4nNsw
/bFJ+yiYCStFWbOEC1keiTNaZG1TywXGLQ3dKfapqzvxTtqCFYn1mEoxOUkbOUUNp2oh3B2iIUbX
gapDthv4PBLE6zanFKEVkjsy58pOy0Z8QXK7k3ZboLFNdZpda38ot4VmfLaRnd40d5wltUZVGywo
IGWbkrikEtCvckH/1QGNCpMf2/xO8LSBcb7RBid8Nk3aMW422EiziaRx2zu8odxftxfFbxXCb9VR
EmbQNQIODbku/gZ01u71gWlzJvy2T6oh5hCAD5LHu5NVuqUIKeLfjU1kuUvQR3rVwx6Kq6AdfIc9
hJ5U1haimITEJNW9NimihtExa5M/RTbPCL2UuE7ikqIg1YKqxh5RHl8km7MHr96xUiCKuUloUhNO
tZZE2PazJ4GNVUbnL6vGQbPH+vezI3oGMWPf8rAHwF+ucDyqv3zRVUiI0ihl8sBlMEhtp16M6B6o
tg4oRCFb7f9wdh3LkSs79osYQW+2dGUlVVVLanVvGFIbeu/59XOomReji1tZ+aI2vVBEI7NAAJkJ
HBxInIDAiDiUplqtJ7XSctihhjFF1REpmhrzzHmlepbaiWfWS5sXSrj+AjtBPgINnXveuDAGtE+n
HJNmDiKuocYnzYH4T1JH6MDv1++m0LF2/Z7He8ooq+sacdQizkv0Pn0GTONt8LVfhV8dxsbFSG3O
hYn1CYi7loNVGUUCJQHd4ct/AlSp9S2SAZxji3EaUsgSqCxRJs0h3vL1Xebx2HFY+qeYpcXs6zRd
TxLdMUB0OnqL3b6YLt5133it76ytr2b11bVkQcMEuNV8ULuv9nd6LIUsNUXaW90qNsC1WjkLG17a
hRHBKO9klYqNCUA9HurfREcHqLCP7UceGJkRZyhwqcYwu2xZd/1WYMQ6sGe726cFSy7x0SYsGqVf
30Ty5gMzIJ2QE1kYvk8JJstGFBJ1dRxAej/0Z1B3bQbe+5BlGMQp676LjDqD7MlXXGnPC1es70c8
cdBnNRBjiO3cElT0g9PYJmhlb+uZQSmnU9xSoA6BVKYItbldn8d954LnyP8z+7LdfehohhL4bBSM
H0IhTKGut5Gw+rz8oJRAjP6xGlva8CBeDO1TIFORdW09r/dgDdNEA5+XaGEYIgUwKbUomfV6Rr8l
rvgj9e8ry+iUDLIt5WwYxWTlVinceIPc630XFopYKvNm1usJgid/sY3H4lDZlTOH991qKXBpFPIx
VhtIH/eFa7rL/oWHf2AcOHQIZtJl8VSNkCw6Hcqo4Yvyc/GmTXtnpKKkj2U7R4206kXEfTzYvvAe
ESwDIe4JaMX/NWtKb5K9ckDxNswwaIpQCudBU2IBnYnS0XQzDE287fGMCEgRSoPct4a09oCul87k
OwYHcu/KDNG0sJYpSW3IVoiCw3E5tEAipz6vxM668XyO9vhy6mqLrOt1A9nhY/lePxb+clZ/NZd5
y1uBYX8i+Y7DaEVNIGEBRG8/9wSndWe3dLPNbbVfD34aHb45CoUWzwXEl6/BZm0GBUyxc3hn/HVb
0Sh1SxaFZdLJcoEkQIgJQzxwKEvs+qG/KL0fojRBbbpAUwYmNB95T0GW2NWVvojNmrZvGlMs8FiL
ngqPZ9ksFa/LfRE7oMtDW0KpAIIqv9TOxXxDZpIT91hbJuk9TM+O607AlotdibtZcVdfhkYn2qdm
PxZdqBQ4fWOMivl729ZYmyX5gcJI5igdPvXbbRtMm7lPLLnf5EK0yFaMzRrIAy1c1V53PI0Ss0yp
WXSdit2mj+EhByHTKT8BS+bf3vT1mKTRGlhtRLmSi5AuOpKd4rEHnsXtbdEMNdMK2BKHtW4En2pu
wY17p3fQ6pcsB6o+tRC74ADvXR7ZKWu3xOmKNKnFuoLYGbEt4KZ11v/+7/SjRulTZCkGmUmPEIHB
8hglfbe1UYqUWIjnspxWNbioA3CNeHXYa/slD4siM/KhiGDEmn8p7nMMynlihA1mNq+OgcmtGPnE
+2KsrRJ/E9JOqKMOYic3dnidJiyh5Jgb5bDqkgnfSwCxjcwhpWUIpRWs0Yr7aJg+IwNoQTlPE4bB
0vqV2Uhl06xnmgysZnKvwdI5u3MRF6mkw64qNBpOaBXgVUpZ+yUOVltKlxsSBK9Jh8W50wpo5Uow
NMw3zaBbywZz6V2Ri/bAV1GdTMmIrSprttTlxVqWBohvzeb/m0HkrJH2vt2S4yxD8a4pDew22zWR
nd7Zw6nRKpUlD4Pe99AsqlSbyhbu3C7xsCYxFxB4Y7uTK23XO/BdWqCFqWEO00VZ3cHABLd33r2G
4bm0KmWOkRAFA3Tw88Lr1WecCLQghUE4imGE2OiabYpc1eeV/hjmRetQWS4FyyRCcI252C+8Oy7j
1khrT60lCkKU4tYYX8ZNDrMdj5nHuzKx1Lv+/cuVNInypK9SqLfYSRtezoYllLhZEwhC0q96KO1h
O3MuM6yvRpxMKPsO2QhYbe/lYAhpuK2NrK9GTjEr7EsFoNn1eifZ2eO9Vka8rCpyNTdyfDZQ6zjh
Q+i0nLOMsV9aScLEi74TlNV9/fyx9637bvq0jlRG5SyaGsSOng7A6Z1XD1pCkpVZjxULYsVPZvw7
76C0vb0QI6lO1qttvJ1syeFBUhhXfVo7ils9CDG5aY24YQhAGvIawGiPEReiw/p4xN+s+D+XXHHf
bDFSh3MVYTgHbXRf9DK3xvWJgurivnT6Ey/8svZLvK6y4rIvZAjOTonb7njNuYwIQctDYyn1VWZ8
RsqB68gsocTj2lhv06wLEHbelz2vV4uhWVoHwpRqRZgLa/U20UuPDTd1wTA1WggCUquQpAi77dw1
nRMA37o2ZvACO+PD0dZ1MQ9iqUsgXkZB5ZF3FrG0sf7963ERtPEoptCGCnr9/4bJm/EKpjUg9L2A
OjhB9sl6wuw4Z3SDOylsNVoBKszGqs1BWG9nApJPC6YI8+6TLHWQg06WdC1W5E/Rha/hbXmnP9Mq
0BzUatyZEGxupm0GANu9ZkEOuyJpDb1cIFh2cjyyeXbByH5qtH19MjW1FlbmtM6Nt37mY+w2uHEb
m3f6M8pAeFL80/Kq2JTiUi/QafSAAVjj3+QUH7Kn8E94lE+Dh3rTz6Llzg5j+CYtBOl1pIVyW65t
QfEF00Cewk34LEfcNz5LPklbNpkhqtUqPzuNL8hE+6ov/Mj2vDwjSzz1Uj1eksSCrsJ39Fnnj7ln
vQSZU594uWLWAmvQ+RIGQj2ZClB4rv1k4+NykHf1MTqIW96MDQZ2WKMlIr0umgrXdOindzB0ZHRm
Lz2AQOkx6G0jtYd3sK1tbr9amIZFfHjW1bloRqzVYar2Vvgm4VHUxH74MDno7Nxbr+I2eOS1sDDu
8rSGVLVAXuRFj+TGYXrrp9jJJ0d1FUBfe87ED0bcp1UklHi1qBIHHIJd+atrndiSPmaR8yxnxDva
Cx9WohXnE7wc0wdxXsncmg9DMC0lLesAXiNBWJpc5GfwMOcFJoY6aDFJbQxtHmvs+L+Ld4zvSIdw
1IWix20LsYufvOUvA2a/yS7PfVnKIO7bdELSNAWU0ZlLt82UeNxUYhK6maTLXq4k4n03fjolbGzG
DIMAsE7vKduWCxpjbZ9ccSslVfV8PQo0u7a7bcAdh80STDy10TqtHqpPpecAYJo2z2cYF0c6G6wv
JMSAtfQ1ewM3j/nZGHwlkUv72gM0/aQdRh0fmzcMmfEtu4rs8E/yLtvxUXPwry/8vh3DWIohF9/c
KKVKVPrgOLexU/WPWtDZY194hXm6vQDreKcN75MFzvS0GYKjvNf8dmM8hrvhb+OIuc2b1MwARmm0
+b1siwnATvyI3rEse8bYptGVXET7BJMcY3uO7Wa6L4zRXnhDHUwVYzCCYzdodlcfAWsCw/5Ps+JB
axkGRdve5brSe1XBAkE4uYp2wEwxztYZgedfPNSqaCV5VVnHeb/CBNIX6Vx+4/VvMi7htMVd13NV
rHMIX9kSgl3rT5uat3GGjX4e9V+uDNVo6csyTeaxf61fogsQdZy8EGvT5IUqynUmmVVvYoJsF4OT
rvpennL/tt2zNk1uy+Iyi72lQ3blCvbwYd45EUn79LMv2hDREdj0yWxikgR42D7QI/txe8cMbdCG
9qwf50SXoOZsB3in3+1LzKa5LZqhDNq6viyLHgXdYB7VfeSvs+zvfOzQ1vWoK6zY6iFY/pt62vle
JIlGu9YtS1FNWcDns+xwv+IlxAOvWYKlDHIDNsoi6w1lXK1uQZFm8HhpQ8bVmvasT01pzuABM4+o
qW3ys4Xqx7htHF6rBCN+UArqItMMvVMgfnY0v95YnrWvNjxAEEs4cUWjVmpTnqCUZDd7/UX5GXxL
n+rvt82PZdnEFwVJiic1gvDgjKFIG/FN3d4JitYotKad0W6fSJCtb6ZvYM6+ZI+VVw7IE8jngDf/
5PoPUCnABkyUYi0aUP3gapidGrnLeeakhBnns0rhNYNqSrKxrL65qe3iB9jd3NrPn3OX92mvm6VK
JySlldGEozFZx6y05ZfE15/rN2sfearBOdgYVBzqv+YkJUtSzmNvYS5V82w9CX720jvKSk9ZGLYq
2fLJROE65xbXrnuwahEPzvJBNoCostZwhtAwurwqEEswuf+WsjFPulBbGMikOp1hR9uFl41lmRC5
AWdpUkhmjj23gMYZlwIJFl7ZnbVr4rsZuO/NUILoeQ+YxPGdZziMt7xqEb81tTlTkwbqKPCWf8x8
3E/1U+PJuADHoDgsHiTVzRL3dpBgmSm5CVdirEaihsXk8+Lm5/jBOq+EprxkAUM8xepMsdxgfB+U
FO3Qkbjp3fxhwE2ed3izxK9x9cutACMq8jibsPvwdfwLnhX9R604ySV94hrQ9QitUuhOVZl51RhY
QfoVOaDT8bLHhguJZ7TFq+ZqW1/2H/SLaBQ9pE+S2yaO8JSGjnGYDpXXLNv4VH/jQVpZ8Y6CeqRk
kNtFxkqNLzxhKNE+fBAeMAXHzTiXHdanIE5cBbI45hIW6NDml2PMMLjU9iJ3SDJTVcSTY2lJpSCG
JZmb5cmSbIwgdZL3cFcn6CVIuD0brJ9BvDocy2Lqetzok53uNKKNJ6KbPxkn3jWIJZ84N2xVquTg
U02Lr4LgpDiovxLPer7LnWlDex20iKPmalA+kHeTXW1lP9uKH9yDf40L/36jqxQXpE9SG6d5i6jn
VCccNcKb7mie2m9KV/hx+zewDjYKE5LBRpYXUa7j7Vwo7hg7ibmV8U7BlIunaas+yThRrY3ceVH4
1HA5hFhxl8KI0lTUylTEstkx1W0t9CLhATmBFIR1IKxMlB+x+qe48BrAr+fZVNoYH1TJWNVyqB8T
PKkX0VdjzF/q8x1Hhyzx5LAuIkGY9RniRWmTqE6MqdShP+0qP38Id3NpC9HDHNhmYOsHXqWEkb9R
/4VBQndPFBWxfhwrJzhbg60chNzu9sJDIXgggx68ARNcFYVzdK2R5Zopkogwj12ptTV+4pL9lPuf
Wch7XjF81CAxoEsFdLYuENy8yZfiWO/jCb2cluBxj/jV269tnUQBZRmDsW6gqflvMjgSlsg3yibH
18idhvu6YCmInO1Wpw2BnkX6URjlb8tkPDYzJ9gzTkWKXAJTRKiUQWEeTRAL/1bcX3Ljjjte3xxD
/xTB1C5S2uk6pAcoh72q3uQsmV0/c+fRMm5u/4Iz6bVq1qt8sfC0Y3uUB3u43PY7hsopoMkUVUEs
FYguHyM/4DxWWPulvmz1vairEGqVmNoMrmV+lwFL9Po7vlxAyiQPeisrkWR6L54KW3zmYRxZgolz
BhOoLQMNe86edSd5FN2/txXMiGu0UV7TRVVGHc08rqentue1mrEMmjikZVTKFE2hietReCl8dXTC
XWvaPNom1vVLJ66YiYksa5JgYMovpirsKxN19crrd8OD3Dq3NcPwGopyAqlPtfRLZB41e9wUuwjg
ePmHtPAbxVg/ggKeoj4yhqxblQQAxhA4oB8bQBNfTKDOEkP79s9gGA6FP6WaOCVDAE11b9Jh2SRb
juGwLpAUANXLU5LXJgQr3+rH6El7nEtnsNFefR6f++8K7+BlXJAoIKqtrQ5MOlgm3qaYNY+ai2Dr
fgRO6l/jlneLZOT+VdpOD1KHKtdVrDLvwU2zzmA2dFf0cz+wjSMPrMFwCoqRKnW16bX1U4h70Wue
VkLn2m82t78zy1zJIZth8poir8bUuYY/v0xbUAja0wuPd4hRpVYpYCoIhrLXZWx+RNY//NOYdo75
iOYh31gdukbmY5d6y2nmZmNY3514uJhbmZYIWK9ztWNXbg0vxKwDUJsIiSudbuuMkc2g0Ko4xbyX
tILOFD/2wDK/l+3847ZoRlyl4KoWF4U6yiBa1ePBWXTJnYS+tPNEer69AMOYKLxqsappSnToZy1y
xvt4g7nMdvRyWzhr92sw+XKMaW0XCWBhxInuxRvQpXFslKXvdbkvYicrzFRxgNhgA8KXD8PpHrmJ
BUacoyCrSorqMe0he8QEcvXUOTwqGVaYpuNBCi1ScwWozGP+qKNatzNP4bFCtEMBQuVcc1ibJ84r
VW2oymv4WT8mKgUbXiWfuXlyEGd1P4Rpj1Nsdjo/tcNti4p49i5xCYwZfkpxVxKSprIuYuup6Yze
eEF+zUtVx/oZOjx+VIZ2KPJqiRZMPR/wG6rY7s8BIlvHobxmvVEpzkpBrs5sDex+BhJfOgwgFQZH
ryt+UxUnOvQH8RwLnPsEw2Fp972WhHEpf56XT7IDitHKDnfVxvp922MZrkWb8JO8TY1+go7Uc7ML
RnTXlD94RsTaOXHbuTeywFhiHC2+6CSu0fv9LvK4befMj0AuzV0112LQQH7t9TnQe4lvOYuGXIvw
oHgAWr3wak+sY5725mPOT7+MHVYa/2rAROA97f1SXiv9vxgmtG76ylOUAqwkA3yZeTYax2mHJliO
7bA8gHhxBwL7qVUgdPRqJ9xIHg8Oxgj0FE9ViNY0lQkE5/ZHx23LY9xFKJhq7kfMvF8gtTpKdvN9
chT0egk+jxSKMZBepZiqfGgko7UG4xgFtnbIZDc+I2v2Nn0oWxGl0O+zn76pg92cu/Asg5x3FDnf
gaEuirqKwHQBMl38MOB0MO/jvl4ClU4YCcEymA6rzbx+nF5uxwOWU1FsVTUslRX871Z1T/S6gwUy
f32TbtOHKbOtvyaHTINh73SUyLL8RyURWIV59s6IOLLyz4tCJRV6NoHiFvYuYPbMLt3kJ3PLpehg
2Sc5buNG6hV5hr71s/ia78uXdJeldvr7723dM7yV4q4WIwtjRcXukTJ2Krv0OTGepRVyJZaywYyD
XDYQ41uAQbSHF/OR93xgnB8UX1W3pmKUjYFj3M6Q1fwVnniZC4bPUFhVaFTYuKEZx8WN0MzCqzgz
lEEhVL04i7EQKMbRjXaS359jZ3al99sfkKWM9cN+uaf2SpaE3awbR8O28MCpd8mZ8wkZ3kLRU0sh
dgva7Y1ju94ytvdtd13sy3aHMs+zIIPQyQdtxibd63bJG9vCUgXxxKWYEm1e1PXZJ7na4+DkLo9a
mnUaf2YWvuy7HpW2nRTsO8c8ONDAmafJqZ9nOwH5ffjttm5YZkJOzin6j8LTQ7AdPn5lXhzZE+f9
yHD0z0v3lx8QiKEkaiGUM6PwJDninU1agNT984uGfWfo6OM0joJtobH7zkQwBVCFYlm1GGSCXMpr
tZYunN6f/jZcGjWGOiiMCtlJUTdGiNds1cm9lAspZ+WaKI5KzmepCVLoY3Lnl/wRrdNPeJce86fh
NX7ivU4Zp4K4BrAvXzNX0iCUEizyKth9areX4qN7nTANUbBv2yJLP8RPjX5IQk1DWCnteg9OxS0P
Y8565VFQldk00jzH2Lrkt3/6i3YYtpUnFrYOFl3O1Ye5Bjk0g2hIo3aGt6obbRtua0e7mPb0IHm8
mwRLPcRVjSlXRPFzgffBPtYnHlEe4wCi2Cqzb0DYqkPt3dHEUPRic/trXjcXhaKpxMVagDaDtYvg
+dJPqr0PMHD9fFv49T0rFE5ViOYcKgb2vFLMzlz6gesqViiIqkl0PRYy2El6ES71Lnd5swJZgte/
f/Gdph4MIZ8QCTUk4jv7nRexrh8/CsVIzeg8tzoVepgd0Vu78rgzaK4fDIpFnDEIxLId8s9gJdjo
sn3CLKQHHjyEpQ5yanaY6WTJEdRhbXWM2zCc+/DAikWcsFPLpQIhw3ripIhMnnrgaZplzsT71FGc
egWko3Dv1pY+5F0K80iO4sd9Bk3urlaK8W+zsYr3qm2z4Y01ZUQlhQKiukpIR7OVjGPwYtn5Ptij
3/9teO2c+yDpCqUwMkRl6pI1KoFmN0LuLD3JFx4zOUPnFAwV5ZkYVxJs8LV+HLbZ00l+e+eeNgwD
/xcWSqkzuY3g66UX7Be7+l7gJVLcVbBWKPxpKEuhlRbs/G18QLe3jxFO2/uAgAqlNeprubKsdePg
27S77yjOcuq+jGBiEq8EFlsvxg7BBOxn23WmVbXn4SIZ8ZryGyVWF1kGnlCYp5Fu3nkbZlo3ccrI
EpHmX+O1vjGR5T+HD4Mn2+ZH/nRnpKIAJ8lKYtRpEakO6h7j1m3evDZG/kGhwKZoVsdJlaAREOiU
jvL2oeFcCGW33ylPmC4xOdLudmRhfFWKbprrOQ/DGaYIzrVDcHxBnoljL4woTgFMkzSo8jjCXkpM
chyPAN/ddRHEOf7P01JoM62V1y2vtDqqiyeVf1sXLIOhVEiyNpnTXELr1a+11fwEzPKPcKfzAcCM
kEUxSVMWqVEK+prj68rKOmyVLWYdOCqvSef6+1gxiIvWUmt2+fCpGUD5vNtaYQklh2bZSBqSdhCK
wX5uwuldZJkddU1gwVRxvfFgjqLdwjnx2klebm+Y8TJWDHJadvq8oEUeWh7/LtvlWDrFa7Cbfd3t
ceW+6/GqUMxRmWJgxdQh46NvNNDoaWjUub17httQuBF4y8VKEXAkr9H7KB50zmdkmB6FGalpKGem
DqX03giqnBZzHXp3euEdaYwQTqFGXWoJRSpAvLrP3M7jcZ6xtLEu9+VmjKk3y1JNML7W6Q4q0PIK
5/ux9ksusKY2YW7ghP3WFwB2uW9J1n6JBwZNYZRhaxrABZd78SnzjDv3S7ywXwT0IlYQbGwFQNBC
Xr8SSw/EEetkyKxwNTcNCQ3F4XGUsXyQQozEUggHkHStz8YClz+AT4qtbtf+8hr791U2FYox0nN5
mDEmDqev4goOeik45wAjOFFk0aLpUS6scotn8xXsHRnYlHiHF0v2+vevBt0gv53qkL2SLusA/MQu
z8MZtkchRZaZ5t24fsrJ1w7qSXGQq7sdkxhGQlFEgIqJY2NBsuIH/wWzC+NkobChuG2UojdXsYgY
PG4LBu5XoTihalG6uFw3+3M4Nf7if/SXqEW3eV7Ysj+7yx8ebpYxVUihsziEclxMfQBu1vrVXho/
x5HeAVCXPRkHy9MA6lGfKjs6W/vRH848SBfjYUKRRJmYtvmyYNH6ddmhJUB4wLjN7zzoCss8ydE5
qq3SNTVQ54tfnvPNssFQpOfbRsSoOyoUL5RYZpwC9aYfp8yZ/6b74HdT2cp3/Xf22LqBYoeb4mKd
RReglrGwx8RJao79MnRG4UQasF1ZKmT6sShtc5O4ZmUHv0KH11nLcA8KJhKiCZd1E+Kj5ZuSnrvo
3OqcexLrSkqndgyL1atLAaWp+UZukZNMYztpX6sKQxqCH6MGyEXyve50jqZYP2X9+5fwJBdhrhs9
lmulh1L5JieXSeC8NBjeTiFG8jD11aAC/y3ivmuaf1tryzEshtGq5NCdBhMl7dHS8FZfYrt8UbbV
AZx9j+ql9SQ3VG3joXpvMabgD69dgnGZovxOhZLWAZ7C2tEUJlyKA6nYZ5lVbrsmCx+tNkPy2EwV
49tgiZo3WEn6+/ZPZYT4f3UXIzO2dumKqDPWjvzD2HCLuowPT3PgQqN08yBDsolRfeWRB35hiSXX
FsVomyhdN6xvlK2xv68qqlCyfsFIMdcK7bgAMANZvLlvEgry5f+0flTqirldd9s7gC2/V53dHofN
nUOVZNoiW1jqaGRmpBx79GiOYL1SXXXXHUo/SM+8lqjrlinTlG+OOWWiomONdZZe+WJd1F1jCzuD
x6d3PZTKNPErwoOVoG6VYwbC/sU2Rzt4DhoXAACZA4lg/QLizQX6kOZ4wArRqXtuMdk23ImxHdnc
CWPXnUimWWC5iSJxlLGAPLceHqKOMdbfy6jdgkWKE5Kum71Mm2Z1I1NmSzFlFKpNN3R4k6GuBzqZ
MtkXemw0pQax1bEH07yGjkZOYGGcMzLNBM89JlNMC0R3bvR77XyO3N4HaUt54l6X1ifFv7FdMs0F
F7nWxamIJRpcklQn3INo2Bt+yN/R5bCNz4qbqja4B56yw+znP+oP6/V20GTUP2WaKO7VTpgm1cLC
bomhGLmz7OIHdC2/Jq09I0/PK5WxHj0qeUxlxoQepz4A4tpNY6wCev1fowuig3Pmld85v4Z1jpIg
JfRiPvZro5l5hiL3slf/1HfS1uwcDFOcNsKuz21eUfG6tysUO9rKg9mOoaChMgqPf0qdfDeceYwQ
151EoejRQtSrKusSdDhGP5X20cq/9z3vxcLo2gQM4p+hXM6FPM8B8Uard3dMt4psgyv6Saxs/WSd
653pp08oOEZ28ofzWa5bt0IhpPLUx2oZp7jeoAkN0Ch9P+0ywdF3MQB22b1N2oqyavPLDc3AfDFF
LbGO8E14szBecEEne3Bq3Rbokqc651wEWV9+tb4vy8yWnjRyuID5ys29HhnRw1o9DHtOOoMRbxSK
JS3VvFOlBPJ7B33H2kO8Wekh0sXtVPf2F7l+jigUSjpZ0WyOSB8dW09xscJawgmd0O/T8+0FWPZL
vH0utXEWRBEq2k3GefFmgyP4+gGlUFhp1YgL4ikEh9uo+VbuxMqbJP/2phmyKbi0jOWhjUDldFzJ
0xvzWd8aweW2aIbCKa5UbRNwnhbY9jr4IBpfpQ3IaV7aYtfwICAMo6QAUjMewKyK1y+MpvKH9Dy6
kTeprtRxTIZllRRKGuSK1IYZfsKACXvTttD38o/RxYxaP9M4ls/SEvFfqTNVKY6xRAd6tNCLQYSK
/GOvbDUe/JNhlxRTmtYDuLUFrJBe6uolucTyy+0PfP36oVBcaSJiTm1WQf2dW/k1AJpIPQgDx+hZ
uyYvhQoQnD7Ssevod5e9padiebtv18RNlbSdjaCC4Pq9LYBKarxsn90rnBzGc2RZtdR8qkRxzeEM
2mNcYzhcoAxToajSoBuVWTYhvPUidA6kAy4t4Ep3Yl4UZi2w+tmXID+Vpqmn0+cC+b5PHjt7M23M
cs9L+TD8laJMU1OplkGBfM2OnFo7ad57seGeIQyLoSx9CdgGTU3Bh22ew+Zn+VzK77cthqWWdcEv
ammqVhaH/nPbiptpD8121TpGSdfmfVGYMvVlXRyIsomtB5sleZZ9NXCqcHt794wI/1lS/rJ7QZuM
KVaq+Zi1i9bbWltgzGEi19+KbjZPi6rGzu2FGE2NCkWghn1Qz1K9IBtxiZ41P9Ccapu8v1SO+PhX
cwywoU8/OEut/vTvt4PyeeP+8qMUTRP7qRLFFSG1zbd4VB3ro+KELrfTl/XRiSe3ePhHQSKJx+QT
4DChJBk/6z7v9cM6WigotdWBRijXX1CgN+qUuRq4N18wNnjXObxkC+Oho1CEql6nbZmoWCO1u2M7
usqh+MAA1AMKGI/Bofpz+2MwDIwCVWVJ09SkwyqNi64IHyxKnOOXJXj9+5ePXA6SqooSBPfesAOb
A3fGKiMOUWxqrWsh+mEbEQQXBcrA0h4t0FxY8OfxR20TGF2a/h1FCwR0c7YcD2+5/eY/7y6DfTn9
OnqP37Zb9/z6+7bar37ddR2iHqTPhazIEJbq/mMeAyBrHwZrsYf4w6gnO40LO44+Ig1DQnPZXngX
xmu6W1clwTCRZk1K6jF+KN5EzBuvptBeNoEtz7/DOudEkmu+t66h/vPDN5M+KGVnWkeht2evSp0V
XtQOdnHmpeivXV3WFUhSScyHaQBPkHVUQAMfp4EXaL6x/pQqsKuJ1w92zYDXVcgdJgGGSVsG2QJE
OTgFx8i2Ks5zjPnxyS1GXuQpMLpcOGrRu+6gdPitBrneUx+5pew2+99q6XHMjKUqEggDy9DMArzS
R/VnJdsp5r48Ns2zroPHIT4v59TapOHBjLzuYv3hdxpcPUygO5pqGOfGylQci2sLjexab+25diTL
DfdokAfT2Xb2zWqrBq7Oe+FeLRSuK64W/yXcBIMKZp3JEI9L6Ilg1ukntwAh0XQpFmeYPdHNd7Wv
PN9W6+ouV4IEzUdEXTiNQ2wh/D+bJ90XOSArxseiWQd1GdR4ANANMOrWUX90wLdpvDN39Y1rWyae
DwL6DEP3zDXOS28ixq29RkjaZd/Nb2B1btAr44tcvoLVjK+tRSJArS21NQdYK7XfpMGOcqd1oo90
p7+Jz83L7U9w9QhePzgJAmOc9CCFwyKjI/+NdUfcSSi/Jw/DAw8GzPocJABo4qiPuYYVhmPzTbW7
x5TLKs8STQJAPfRBrwoQnTzX8H9rE3LvDSzRxOPVcMQtzoBodZ+CQX3G5A/etYdxetB0w9wGZpKH
sE/Mn91Kh++LV7pchi+GT9GEQ9+p1tSbcGDpaXiuN/HDuEnBJybNtvaQn8RD+N18WHgjDVm/ZFXe
l2iRa4MVDeunDdAtW7jVIf3Bv0OsZn7F/GneYdKbJi07/JIKFB1l8i4mnLDDOjdoI6sWjhpqKdi2
9jS/hhcDCcPBScH+OlyaDRc4udr3tf0T983MssvCHJ85RoxIfPFH/pD5hrc44Q9xO/BqTww7pfkH
KZFUa15jqBC8xNlKNnAQdNPVGpQpdN6r5nNqwLXfQnxYFqo4ExQdUWJGfj2qXpfxj6bU/qCPfqKc
BS1wG633ygkXX/23WM2OpAwbSYzsQtVt3ayPtfWRDyg0IPlcfIusl14aORcl1ilJm2NjVc60ev2c
4n445qHdv6PzDyhYu2ttqwFXbe0bbveQbG6HTJaHkcjQg7xAXVb3jU6hV+94dVaWVdLMhrCkVpfk
sHclc8S/8yt6A+oaJIe28VM4y607/Rl5DE5XodSI+rSDVp+DKsuWHh4AYtzD+KCOdp263X7EUXku
n7sHY5fWHH0xLoA04ZHIU91oNdZKTv2fbAbeLeQRajF/B7n+a704jr0E2cXs1+/N8/AkXIb9eGwM
dxzs0i0eeECyz+BwxQU+re9LrIsGs1eLJMUx1pf1a1Aa8n6OavOiK3l36GNFekqkatwsAcYTAZ89
uJZVTu5S+10goU2+EFt/xGXuyRJbTHo0Wsnv5izdBXI5OVMvSRiFUlibKW5MPx4GyREyafaNIZ8O
6GjlIe2uPyo0CvqZm2zug8icUf1ZtuXectC4H7qNP37c9o3r31qjz75F7aZssoz5CM7R1he570nW
vsl37qS8zYCMxr4fU3sCYOm1aWwYKw5OToX90xz//X01+qYTzNBoDTA7g5JE3gsoJEYbLFSsZHCb
SkM8kZE3Ao1tx22QZ/0ockBIYWXOmYgfldvIeu+V7QC+A/wsHvKdJZ9c7eYmmGo1wcfO0Tw7/R62
y1lylheF16Fy/ejR6Msuk+coNnXsX4jspfsfzq5juXVdW34Rq5jDFEySrORs7wnLYZs5Z379a/qe
V+WDIwhVnmoAEWEFLPTqJvJW3A5uzbXty/Ffox+OyzCU+6HH8ENPom2+aVJQfOZIM8JDRxoIqNzr
dzWvKf3i26gp/kfsLWyzApapz/9L7H2jItLJOIlPxnPwOlfEQp96Bqa+wf5NfyP+kL7bKX1T4C6h
zPsi3ZvaszYfkuYoDp+/MkT6Hte2Qgs25vU0gwFYDSLIy7VQnGlK+VWOjL/X/4ThfjX6AhcsmY63
asyh7kxvCLuTYsGPGXJsB23tClW6i3sZTYX6ohDDqLx0krZJuvhhEHC6xi6fcZ0uGqtVjT5Ra5rB
sK+68UHyJzd1wHnsXZ8hI8Gl68ZrhTWDT/g+FU59QP85Hnzj+98NTiVVbVG0vYbmGhw52TZfu93k
Rm78/LvBqatRD/lUw1wHF3fva59ActfYvFjITFWoFGiRjSyeZgwevw0J6RtSP5Yvc2GDVxh1l8jV
Hq5P4nI40en6sDbWIzoSBpziQp5JNlQQ6FSCzNfkIfK6uj1f/xvGIaJLxKB4U6PYqnAhO2rPYP28
WXkUE1fg5eiMU0QXhxM5zFNTx/iLl27MbbjHFdvjEb0x0lGayKArlhgl+nXw+raqn7XlZKoc42J9
9/qXP1IesUwDU50TcV9akGYStLuiimzdMFFG1+6iOflMUuN3x5UGcaIWPch5FECXss2Lm04JydRV
eGNCtcWpM7G+UTvFsDWxDDm3BtayUcGx6bulTPRh2UvtraD2RFT3mjGR6weKNThl2ZkpKECldcse
NVy3bcvztAR7teh/l1HTSM/BwONqVGQzGPDjjeXiXZizKCx7o+x6GOU4XtQU3vRW2tT7zv5lqkAz
G6RLVIp4iUEsfylXRfKZ8B8yLi+2RhMbSGkM5mUtQZqjQAjAmD5EtT5YWsSpJrKGX7OfH0ZgCIM4
aS0+vc/AsGMadjI8dkLNWfFvmMaFtJPGv7ZmCdWWHMO3uw6ItZKEzwaJifkwbaIE723qy0dtr8JX
oatmttAQ2cFd7S0/qb5503e/OrAajZDtqihrzBAnygCGWucKsLDWjspwIyEaDS3G5LrtchOfeX1f
l/21ZlG22xeaZbUGvrZzAHs5RM7soSB74F2SLluBRmNhm6WZy7LF8KbcurFlfghhdRwtaduElXPd
QVz2rBqNhV0Mo0bIwV/UtV37zXO9jUDRyWPeYi07ZcZKqkGaIcXoQnmKlxc93afL3fUPZwxNQ2Kt
uQryYXU9tdsSEMJwzt9qTBesgIbBgjPXUKMOw648P3iQ9xU35UQWxm7SQNeiW7plzDE0NHZfoDD0
yMMrME4hzYYgd+MyLTUGLrbas26Hj7Mzv2cuTx2aNfy6Az/8TqAHcypUGH5wdDu+tdyC5Cdgi7zr
G7ma4KUVp0xTga78tAgwTRFINFk5V23vXh+ZtZeUdTZBKFpigJHnhhjeBO0X/YP3Gs76aiqwgqsu
U1oRY1ttRRJIj0yyyFkQxtOXZlIZc1oVap+sNhlBxmw7PaP+pmp2t4kg3du/J3/iF4m7uYwMGiXy
f+9uDKFE0WwwkfgpgHgFSc4GkKQTEewws7M/M2RVOYAphquhWRMwIdVQ1mnlJNvnbmxHx9jhRC/G
VtNECcbQVuqShchzipDIY+CprekD7O3P3Vuacxh1GS6H5kwoZ13RzUWY94swuHH7FpjQFg9uf3VY
ad6ErEpneZwjwEqPhQPpalvmcj2wFp4yYOjWCroopQtKSemNiJO0E3a5V/+mJx71A5o2YR5Rkx+M
ZNnLy59UbZ1ebO08f4vm9OH60rAMgmZOKDSjUKYJE2hnN97kxopscZr3XHXXpiXTa0uSuLyqOsNN
04ouSgnCwRzg6r1sZ/cDGbc8bCmrSGFQdr3ki6wNCkaOa8iHChu1ConUvPTZTdvtzF4kUROSqrsr
9I0W3IfzF2f5WOeWMnGj0JdolHC0Gk8jaOR47E7pBO2w9IAGwrfGbkpbQobHMXPGv9HcC4uJrgEr
wmYVrSuGoddopR/p5+tzYcQimn+hyBRVUWNMZfHE0Z3I7PWn7C72oJV8/Q9YX786mB/BTmoKZRmm
ctnn/eMU4rq/K+bt9aFZ374euB9Dh7GxCG3Uw0fNAsQeClJpj0Ixka6AbpXqtCiN6f20v/5nLJvR
KaM3x97stQTXyjh5hhiaHZhvk5qRUtxgWoO0KWZnyGoSIKzc5HPvSTFPH4URGnUqoJdLadVG0y77
aZBIqKEsU3P6bRmOTKcCet5MAwhaGmCsBAMcjHgad9S+izf6BAno0LC8NB5rv1baxeGs4moiF5IT
WkKmKgQ5UDQcZnTYq7tWShRPrmTTboakJ/0EQit5UZJ9goYy0s5S69VdCb1rzr+vycSlf6ccBtBk
+TAGFYCoh+ysKHbrVzeSRqQ/y06Eoib6Ma7/EetkUg4iDMsi0nv8z+RZHwUypcqVUaK1eTgDxvg0
FUQiWwPYObFvzV5/WxKIwA1AGigJmXlpOwM9otGsEHhHLBJzwBTEr/BJ9+NNvFO3FvpE9/rv0vf/
iM0MyRgrw5pN2pHduG88gsvv1+ELu0wzQ1TTUEKPzJwR+aX35pw4y7F+UB8NE3y3JTq6DDDhJW7r
gW3ZCWOv3LScggJz0SgfEQt9pRgBHjaC+Y8RPykjkr3i01AegxGa7eM5m+6y2eScZkZcpfkkAB/q
5FrDn8XgOF1n88tLpkZ5hQy892U+YeBsvwo0lN51o2A4G5o/YkEr8CBoeLiIpVdz3A6iaQ/DObZC
kjWgk+fJozEyV5oxooL6gGLO+PpoO9vBuXYaUvnXZ8AamjLrDN2OfS9g6PxueO7I6/CXh6Ri7CVN
FmGJEHsE/xky4W9W5tbhvUQwwi+NmGvDFjQKuorLYKwTvEoTTdBILPOgDYzvptvzpga7Gq9lRajV
bNTP7pHH98z6birmNZMQ/a9eae5U3AeJwI0BjAhEw+LmYEyDSsYn635vQ6vZXUpcD6CthHZczuWJ
9fFr+PmRmCy1PBp4L8Ndttl1y3NV1HZpKb8ze4WKYWmYy1M3xOv3p27tJEee4AUjqNB9eFNbVOoQ
CRNob3K3LVFPEfwEje4HHoSA8Qc0Oi6YliQWU/yBtky53/ZZB32mWt/rrZJ9JlqzbFfaZqeuQFhS
qHHIsVqWV6aBc8M4JqYOqiCUc2RX2q/E8jIoeNr7z+tugeHY/tOnJ0GoSM9CeT/7qi85KyhP2/G6
rBkWRmPloLAMxsIJH29+gZdzM67cA9c/mzUyFazAt6ioTYeRs620h3CCPdz9bmDKdoWl62ZRimRk
WXDu8n2xC5+vj8zcSio0mVJaSEEdy2iJhGL2obWNF3FVWr/NOCUJhov/hsn9MN2hTjJD6vAHnTNs
Y1c5RHdcTCWrNETD2QRZC5XOxEGxiOVZid0qRH6R3zvApkj+DMYmXn7ImgUVqKyijeJ63VqrBy8G
3jxvureQk9syTjsNZlPDKGj0EpMoGmjzmg7Ed6DjZ/Ngrqzh199/bAAiYdGpMz69eqk+8330XoFC
LeecH8a60IC1OKy6XpAxePSA4+OD98nlOTcWzOT79x8fPjTTFHUBxoZ0on64qQbyHjjPn4EX7pMn
yU2B+ftlmkkD1pQ0i5axwhZ0DhgR7PQx+uqdICRcFADDU3/fgX/MJUXLdJ8BpbO37t+LgrRE3FWO
ZIHxC0pU1nN0Eixb0UkS2vVpOvU3I6fUwbJvGpXR5K2i9kuA3XdQkIjt4r7eCcfqWFcklTh+j3U/
+DbPH7OLlzYVoeQn7+XbHFJevkQioKd2wttduZvPH6n9mkB8FAx7jswr6bEOHhW0lWQGb26Nw6G1
m3QTkvnUmxuVV2Nh2Qxl7oEcNmBewujhUfMqb9oMXw1Abtd9LiOZoZEaNTiYqmrA4PKueo2A81U5
+/CdcV24p9HgjHEASVZiYmQUISeS34GG6DXaFl64G0PIv5SQPYCaSkF6Pz/gnu62kDkO7hXX2M63
9Qa1ly+lJuBq8KfRTr3rs2VsFA3osEwFjUcWvql25zfxBPU4n5cVsnCINJ5DjXqhDmKcO4X0X/Uz
wG9gFULlbTO+9go8qbEZyPSkn1Qv5vjq76Tw0hJTMX7ptH4AUSmW+GvwElvYDlC/mfYB+pNda9tW
u3Zxc1e71UvykTlmAiSO/Z7axmwrh14md9V5ILpiA24dc5Il1gLTycGUl5luYRH0g/SA1ret5U48
4jvW2FR2MAnt2E2r29JN2/KyG2jVT39/+d3yv+OSLAzVkKjwTM0+38RusjjSRBYe1QPryyn/MAld
VLQFvrxANxDUBbKn7pF3t2QZMOUdUmn658uNcfLGNifLojpjzasUXY4VKg0AqfTQWuoCR0whS+MU
51XpNQQ5y5ZHbnN5bVQaBWImgaAM6x8AtCsRyw4+Hjl7ejkDVmmFi7hNIjDnYORhkhxzfAmKv1Hs
zSqvDHiRIQny4zQEZEATTSP3yISVe4lABM6X0BjkGofxZjiKPHgzaxaUjSs5EiYwQCO2oDocEuFZ
8Yx7kJI8Bx60O/3wVT5FEE36y8sOLkcbleZEMws5G0oV/yeFC4mscyC0djB4QvoqL6nd9VzlvvXw
/9d5qTQYJFKE3lDWPzKfOrxvAjvQfbXb6GC98nRqWFOhjDrUwn9y2SQmMrJk49CD/oTLCny51KDS
WJBeUmvNWlNl8Uu1x78ruUpCxOfhyEMaXzZtlWZIi2ajNoI1rUiNyRab0C67Y1hvr4dCxnVFpREh
hlap2bSOjuf+9mlCrAJIWyU1QsL9SsaWccCIjKxPpTEiatbnltHgj6CYO5DW9pM7vN/hCZKXw3zf
li8cJRoqMjToVSnXW3TvdvfATdf2fJJd+avyDDR2diVkA+un3K2QPs2k32b+WwBERnaUHsUjt8OU
cdpoWMkkVFq89PiIqXGMiIh2f8hJpJLSTaAYn5vQrDEVW49IRcQbs7f7zfWNZDgIWn+jUiNjSkcc
Q2iV16gUN8ffmigtv2FqY6oaa+a5Ap3180Ny0p3xoXTbG141n3k4qKAe6/WgRespLMtjVR4G3K6M
xImUTYzrRzg96OmjWfwug1BpaY5IK/opyLFU1qnwzvX+jSfnfpEOGKGAxqBMad0Vpo5pxMpNn2+z
7JBFd4H1lAzbMYlt8ARGaUf6obIb7ajoN4uMK+ONqu1qUMyLOwXsk9dPA+sUUulANzazlX+v55t+
CHz53Hug/ObBQRlnjcakVHEcCXBESMH0eTNrwquoWE7WJk4eCC/XJ8BIOGhoyiQKkaC2qxmBJxNP
X83TtJnsx5yHmGTk6SoNS1EhUh2gTiABhGt48V29gbbMUXrBLfisvkjH7C6pbdUT/fT9+oRYaQIN
VTHMKAL4CYumkJVMDM3nipPbwaaHM7zn3QWY/0LlCUUZJ+UMrYX1bh25C2iCtePiSrer/FHzeH0q
jMNFQ1fKodUkMcF/pGS0s4fuAe2aA8Trro/O8gU0biXK2kiUV3cTlLa8U11JJAVBHq7YwX0dONf/
5ZuH40KwoAErgzEU9bhuR33XACm2U+HZknPxXvomek7t2h7sTidn8bE8Fjfz9lmwYzC4DO/6h3Q7
uR2mTpaXxtOPhY3GnOTvF8AUSLej3XjiYWoY1SaVhr70Qh8PYK2Q9ohdGhqCnxCdb5WGpAvRfYG0
L+U2H+zIjR55eT5z8SnHoWWSLBnr7Uohg1eC/h0PBcvGsJvaFnlvmqycgwa7SD0Q8OF6/25dkEVt
9d3oA9BBsrsIsZgXEBlYDpVGvZRFrQnxehPvnPFYfeh+4TXPMR6hLT95k2yZcEszF1nz4ff/I0Qy
QtCjXp2JdT/eJp9K5ehO/gAYlN97xSl5QCh7H9z0Yx689Nz5PGtnOElaoKTVm2iR1mpksc3/9oCl
nFSQv46bjndjZTh6Gg4TVUMRWTWWEEmFbJd2OXAVwVmxkga8NH2OlhERd+0XFV8O9qjvrND8TPcK
8pczNBRfO288mQB32cWRy4nFcF40GsaqCrEZ1inVX9NedeqtBDVF3lWDcYulgS9qsNQ92BYR5h9E
d9k0xw4tYdcd1nd19ILD0qnqAWjSg67MsdnGacrtO2MmH9p74AXnjgTvWcntDmMtEOUBxGVCm/Ra
PkftLfeLDRTG7P5h4jVTMc4sjWrp4zDulu/a2whgdOBMt8ot7mMOr7mAsQX/gbSk2qgV60V5nNFg
oUREiU+L8hecB11gcPaC9R/r7z9qy2Ygd02/LlEM9Wo3Qfjblp7FiUysEE4jW5a4s5RkdcFpRvSv
9C3dyKestvsPwSmQc18/ToxdpuVP+rTOaynCn3RevQKXS4Qzt/Hk3z1OqTRupQ8bfWjW51h0wwC5
TMQVbMojhGdFKRq8kiZSr8vrISqPsz+C9TU99B/tFhoMvHoLa4uposFSQ1ezW8sSIL3Obc0vkQ8M
5FQ9yCfBx6MIrj7ZXt7w4PysdJQGtHRlnaiahP0oPvIdVLtvGicGDX1tB36++7t84Sw71lvNTX8Z
ZReNsvK815cCMrhIsv5k53KxgXh054/0c43zXHFZhq3TgJcYKh//cyV6+2705zg9ZFbsaPqNqWzk
eB92HQeLwfqj9ZT/MEg9zHrI42A2gjnaQuD3hQgNkZtAAjmCslFKy2503uWH0fKl0iQJUhmPVbAe
7d42QfPuocq3m3FKduWmJlC/e5X8yFEcyxZl0p4KkswIb8/KU3RberLHk4tgGDDNnCfNXQbdeHxF
eDRaSHen9lIdkz/cd4z1wnAh3NB8CnoZL0ojrA5iu7yL2xrSDq9DjiQ8Ku3OQ008e1zOsWNwkLes
6aj/3sExHvS2WM+jeYsbX0uATEENWOWMzrBmmipPk6227ozvxcLdazN60xMvB2OkSDSLgjHOZW/N
WCfjVBPxXuZyZrA2gIr3gyhPFaCyiMO7cFdueZI1rKWgDF9XotRo1xLFDQq74I38euMm3AyfQlMi
tGgql4U1+xntbpsejY6oWySkTn1O/vCQMqzoSDMjSJIWBBNUbAFoSRzDzRo/BqWdeYcGz5ve4JRP
WMkWzYwAVsJqNNdr9LizXoTTAFosr9mke3mvzVBOqw68UMY49zR0L2+GRk/Wy25VEosopdMRKINU
tsGDwjH2mwbvKZ3RJdma74IAfHFUAs3S1m44RV3GKzu6CP5ttgZIeP9Xck2JQIx3/Wm6SV7UXeJY
BxXxa4+GiV14X54QuObd5IuEl2mzbnc0wg+CaGZWrwEaImV3xk2yBWOW+ljHRH9p3HavPJlgkrie
K7HSDZp2P+tMGcLb+C81Rb6X/xk2w85y8QKGugQnpWRY+38Bf9Ao+04prfJkRh1Jh5uu5+wSa2zK
5Kek+6fUUZ2eReeXGSQN9BMK459FAbPt59/+Id9XNo90lGEV/wHzmaKYL6tVtG69Kz4Hu3lS3F+W
r2gkX1+MBUifMHi8CWM7Ay5UbpzU4wnaMHIRGss3Wwu0TtcLiHwru2vzZ/hn3mpfvLj/jf+5EJi/
Ca5+5DqKWg0aCMzkffmUOaLqhDPKu927uS9WOSF1Uz53wmbeKLx8h3F6aOr9MtTwlLwe/qx6sISU
VNKusnj1JoZ3ounvBL1bwjnC4HWGZ9/U71xrx4vMLLOlYX6gHvnnKSaTCd7+ClRdu3fjACbh9LXw
r/sG1m5TUboUzCov18xCPwyvLxIxSkf3qidetGaVyr4rTj92O9G7f9AOwSHVidyAJm0hBZjRDCf/
0F9yZ9xcnwgjj6ERf6ahj+W45gVgg+o+5xIijFz/uV6aLhxZmq4ubvJoDtfkrvzqIMpqrLVUC2wz
cYSGFn1xrM/rc2CcJhr5N4WKuVjr/6yECwoY1ZevmlO+Zy3P+vuPfQClbqkHCaxO9heZxHtr5oYy
hoF9G/qPofvK+ucI1V/veBfkdRSyjj+N75vGRdTKFW6irE8o06bdnls/9aFHND5fX29WEP5On358
ei2K/8DGKsewSPY6261IBqd6jWc/CP3+FbcG1MT/Xv+7bxd36RxRl3Kh6kL0mWJ/YQpmZXdng/Q7
/KOZu/XR8j5QZBg/4hT35uoNhDp27uR7cTOfrENz5CnesQ4CZfCyLAWBOWFVhVNpx5CD4VX7WYeX
itKh2gVQu8XAnaPsRYF0QNsCLXx96RiD0/g+yBXO3bg+p8k+uORICul63tstI1bTAL9MyFpVXzdF
IVLyaNxkN3rvR7kDLOz1b2esOI3WM7shyKcVX4Nqm/Se4inE5knDMkyPBusZJqRIvh3G5BVOuud5
bdYXr3/3wyzGXIrmZcCSGCBNfzVsKSU8kAPrTYhmWrK6qA+CHsdktKWXcBMcotPoq3hvwPPYxsT7
k0wKv+K0jrLKUrSEZluaOopSmInogy/db+36cfHNJ8M1brs7PPolf/CE45o74fX6XrPinUiZuCr1
5ixMhgS6gwXk/z5YKF+nY+wtp8KXd7x7C8scKCOuOjAfoHkT1YY/6bHwUj/NbV7awRqbsuNZlVp5
njF2c1bA7rQ+vSo8rtzLtqbQMDxwUkVZCKntlednZzrR29vs8+QEGPFCoSF4DRjUsjTQ8NroZAkk
GEjmxf7oxa/tmZd6X86WFBqL14lLCJFTfP/8hbx417imU7lHMB9cPz3rrfO/8UGhkXhTL7fLUGAG
dRzZS/+lDg3HBzGKfgrNsDQX8oKWZXy5QvAuIvVk8qLQyYHI3z8DxwFqy+RNPj0GNth/dU99n47B
fvYau/BLF0pbPHtcD9GlGVL37SqeI2nB8zuqTZ1jvBh4mZ2Aak9fedBo1g5RQBxdq7LRrPAH5mH8
0rza/sAail52e32HGLcX3Jr/7RqjWbN01J9QWLHbp3gz/11wj5buDF/dBDa8sD35PB4o5oGmrLzo
w6AMBMwFCpmq2062cKyB9ifa4/y+nK9P6LK1KzQ4rzEFIxDXEw15mi0oZ/Bkg92/Pvbl6KTQ0DxR
CPBaWcEX1oCVHnnx+nJwUmgcHrSUekkO4dKtF3Btv7yZd9e/9rsCd+Fs0vC7Tg9AUSqZq4kIMan/
4l1Mmu0P6SXelH6DLqLP6c78CGUy+MGxcdTdQDQfLYJ2O5PybTnpR+UV3AqhPX3dK1t5tgUPNAjD
oeB8IGvi6+8/onKqKNXQpyu4G8KZKFBlG95JYxwCGns3tqMoVmtDS5bbuWsAYKA88e77rLEpi88E
yxDCEmMjvRpAKNe8iQ7vkY61IpSxq13Y68E33N2p7zr0YWTu9bPA+mjKypd6Usx8wcmVTpJn3GXe
YAcco/iu2V86ZpRVo2k96wK8le0nJwBUJ5zsQbC7kzk51l3vqzs8TiTE0DeDgotH7hlf8XaA2Fly
MO7ju/aY74yc5AKx5k3wOX80x9QLjmFCIjBEpK4++CMwmylAB1vzjwDm4OsLwlppKikYpCUaggYL
ghvLo3Isz+BdvT4yowSr0GC8tikacCBh6PwrAXV56KDvQ/owoZ0iv1bLpkg2+kdjz++JPVjkC0fz
VrJ5XQeMadEovaHNlyEycDiNF/Q0PAz457/Xp8Wo8ys0Pk/sejNORgw92oYn3AMcAky9ASRC4Q8+
r4rMOKc0Ji9rkjhMFPxJfITjcbVdaPMCHSNSG9QdQFPmscpWkNxT/aZtzN1Ka5/vhwOvRMr6dMov
LGKb9frqzSAFi5YJvBukAYr711efkWfSELwJgklzmyGqGdIQOLEZl6SpgmdpnMBCLAnAUisTGbT2
8Xd/J//bM6PIpWpTg7kopIDF2kZDVOeV2zHEPEuUy0jMoGn7dXyN1LfFg+7I53GbgAkgu+VVSVnb
QRm4pJdqX6+vdfMu3KQ25B4gw3N9dRhGRqPlTNAPW2DPRdzapy7kqrnq5ayB193/ERDjUsgSdT2i
cKMx+sOgA8NJxFkjr6v0Y2SjFaVimrDgkzc/WX80SBRfXwvGMtOIt7yK4qZbvQJSOtm1XLz35A4v
M2INTplsljdRK66ItOihBR3+suP3JnzjKi5ELRrtBq5GUygBGAeD7pDuB2G3RE4wkzH0TDydfZR/
rKOE4lw6kax9lsPNAnLOhOgPwX12N28rBz0/4k4X7ThwhMmX0hS3fPmPAJ3Ceivej17XeRKA//Oz
Pt3k0M8g0X18ozvTsUKylb7z+pBYG0tlDC2IV8bUwjSa5SnFQimeGHzKkcI56ox3V4UG0BmTnubF
Gswg7ZM7ywmNk0S4sw7QerzHy+u85QFuWBOhXEKbJdEMMlSgD4vzsj658oATq/+9tNGUI9AgElIu
a9Ie32FXOPbE8Mc0aA4SxVKpSvha9IK7K9VUuRedngMFY3wxjZgb9XpaUhEJldDlTlKcDU3+nbXS
5E+9FpbhsjrFlYPF8FoPguKcCMWwVRokFzSzmqYWVuQG8K9d6Eq733VxQ4X1376rWuSya9f7EVrh
JWJuu6/C5UUJRsFcoWFxdWt0czPAfqSTujO85Ubetu/QQYH2RrypndrjVZMZhTSFhsjNilmKxgpJ
liOgMUq/hnyqRD5ExUbflc+DY6yLcuG003RPppYHZiBYmA9e++9L5/NXbp5Gw6l1DOGGBLu79Lbq
qiQeQObCi6eMoqZCY9+aVbNHWTdBPeRvc4vubKTMwkvugvvsjwaeYcSWmAiQKLGDjrTvv5oTDYbL
dHOeijUJGb9a8lcEpy7v+snwDrQqUGrJRjqt17j2SXTDOwAxDmhd4C4Xa3gqmFtCE8kC+HaBMq93
wbl61x9yi0RPoieT/Bg/5ZFtPEivxUHdTO71tWIcKxrcFidTmVcdnKgK6YuG2yPHqgjRoDYzElCl
WFcK1eWY9E8p6Ab6F7VH8Vd5uP7prNVaveyP1KfXqzQIWnz6DGhBeEi3jR1teVb9DYC4YG80kE1B
EcOo1qOL5y/lBX39wqbbxzeZZ0LZc1QJCpL5aD8OhW0lzoAHqqOwrc/Au21aiFc8SBpJH48Gp1jP
8ME09E3Pl24Y17JH/dT7H8Ub+mb864vIqEKqVHSOktGQwdCAy1MU/O/pPkWlMxG3CeeAMcK/Skfp
NEMCsH56s4/JX53w6O8Y49IQuNpMallbCx/NPgHYSuG+KnzDLS7sPI170/W6EWUDIw+ZN8ugdLAb
+ZzVq6rsQfxUy70qebMTDp6eHeZbw4nAMhFlTgNds9jWu10iuLyWZ9YkKYegharVVOsbDVpqnL/B
iQcgZJwnGgs3p6FYTqvpPGkeyJDt14kDgGLZPQ2CC4uhDJMZI6s+unMcoA9cycdrcWNr3NC+psCX
NogyfLGtq8pCe/g+fJPdqbWlkIQPRkhMaGVYkQ0xta2cb67bB2ulqDQ8kzpQqa7HrHNa0ryrTrEz
OP6LNTR1FzcyTW00EXnDU3nMvHO04dUEWRkJDXGbc8XIhwi+K9qu958BZIKgHdJcEOelgx1XpLub
OSkt65mBprkTGxNPcPW64bcNYD+rsKZmV4H9JhV78Vkm/T7YN8T8nTehoXCj2RhdBy5ANJ5PW30v
c1XtGH6QxsGloxzJxpr34x59iMEftg99zQ8lLofYNwTnwqmlwXBZYWRLbGKhxF286QDBqklTkHA/
gkAPtFn1Q3CT+BAUl3eZ3d1yebQY1TEaJKdYo2EmM05ZtZ/2K8GY+NR9qZ7yyNuSb5DXpYmtqcWP
OGyI8SiLFU7buFOc+TW9XR6WHNKAyXhj2uNNjQZ8Z1bJtCmerclFYFTqY+3F9+rddRNl+RwaN6fH
cakU68qaIDwAMizwho11q55Eh0epwDodlBfQtZWlTcDpGG3F00DbsLayFTseBQjDzdPwuVL5/1eN
1c0vu4Z76Bgu5ruS/WNr5FCfk3atDpVPrR/bhh9teOBLRvZFw+WkNKn6aa0frFiRlccsycArGkAL
/fquMtaERslZo6WGylp1BVlJ6j6X5+vDMlaEBsgVQSBkYCxd81JJxq3TOvRbneMLGUtCg+KU3FoU
pYOp9bacQZpIfsBe+sEvF2RdqB97afbGmGgaFtz6MG6eDfTDkd8tCWW/ozS12bISAsmH9tgeZMf8
4DyisxaECtR9NBVC2a+LveBp4QPd25av2bw8gLWVtFGapVBCIhyl8xI8HOm+3KobXlrMAP8o36H1
x2qPQ6oL/Zr+j7Z5W7qTl7Zk/uqPkac/jBZBNVT28gp7wIM9Mjqble+S+o9/jCapC+UF/5gSS7XF
v53sqgIJD+K98Kff92c8e5+r7fRSjCvJyZS65nsl2tePAMO/fXvWH/+dJMlUpDKWcrHI6Cbe+FHe
dm78wstjGVtFg+Lm0hzGyUTYLh6gso5OhXHLexhjFTJpVJxhDlObrL55hkLv5NRg7wbEyE7ewK6u
nmSvNon0O+dB4+PyQezLIMBfNd6ynrkP/AXv8s9aIsq8y6xc6na1wsGLbwy73iJ14hg4w5WKlIFb
mRBF+YDP1ohc2+MxKVwev+s6xIXYT2Pk4mYBe8xabFdV1I7MyKnTO0nmWTjjWNKYONwj4mGM8OGA
+kTn4SEkWkO6ZlUX5jweslZd/rdTTQFLlKcZ/9A50IBvbsptOBJle92qWINTd2sFMiqSWWFL1Vvw
O7QedN2eeMVv1tjUtbpEH5yZr/WVbl840h16H8GMcf2zL++pTEPfTPP/778CWA7G2ya774Sv60Nf
/mqZBr5FKFJ3y7rc4+5bsL3eCg5vRb7vAP89izINeTMg1a5pmbK2g1inxYFOgTu/6LiCSiZRQ683
7Ugm0aGxR+d2dCsvfLT+KHj/xPOT7ChgRgiIhia65+tTZRSQZBoiF9YKEFEhiv3b/tDrdpHas9dB
SrzaVi9665UgMf/qAdzZpI9pTMLcLpE03/d7/SY6dE56X1ZOlBLONfa7zePS4lA+oC1EJYwrLA6q
+DNa3L8WJ/NwM7NNNwHpy3JcbOmg7SDp2j6CjcArDhanI5SRnss0wZ0oK3GplnjiFhuyOKZuD7iu
L668UZ7C++uLfdlRyDS1nRkvYgklAcSXyCkcZKL6dtrhjuFJHFNm7iblKLIJXJiJgvWbd8VDuQsS
krrGQIQXs/St0dOkuzyFzhpwtIUbHMVnrXcK/V6oQ5Ke+toJm83/cXZdvZHrzPIXCVAOr4oTPfY4
74vgdVDOWb/+Fn3PB/jwDIeAF4sFdh4oiexuNpvVVeqNumxNRwAAJrj+1ZfTK5nmwyNSoXFbY2Kf
Yv3cAblWPtXSkRMZv4sFlyyGjjCjqaFwpyKbbW1ATvBXjI/6rvlS/PGkp3YBLba/1mP8Fjml08XO
+No2aNgU3fopr9HyCrEbtBlBatebtu1R4BRNGPUGmYbq9aJigPkNH7142V29zV2Q53mqv/io8uPu
C+/hTzxwxuWNU6YBfMMglvrSYwr69kU1TKeJO0cpB1vlEqSxnIOG8mmWEKsNQWmWh3AHMPAZ5Ar5
HhrhPFrg78vFC+tI0+RZfRrHxgjLTdEQ9InLHUcZcK85bmfcI0mb4XOZg1pwMvQUgoUaa+ZNd/lo
IxPUK0/4sGDpINnx4xsAb0/P8V23107pRze4mWpHn0nq2e1i1096ba+B6Ju++Dc/K6Y7nKr7NHPr
NFg2/d1HE3IOWd81ykvfQ0WytDP12JiwKE9QHDJVv9D3aYFLJenU3ESefAuOqXC7BpCxJCweiKuy
GWRoOwRqf3LiyU8HJNLgeBq+pA26snFV+jYf58803gzorXGvuybLcqiTT5fOiVzM6KSYfckNt9Ut
DznBtH/q1DNJEEqTJozclRBHiO5AbubIWy1YA8BszjKghYX/cf0jGLs1zd6XN6YwxKTYFt4l+9m2
/ugb3k04Aygk0/x9qZJIkkHuHVvwmQEimmxyP8X9b3kzPP9O2V2mpSNlMDf8/61JBV4PB3udy4OE
MfYbGgnYtp06agnefnGWJ2mjeRFwSKavcc4ZrOFJwP9xHJuXtTSLAsMLkSe+AUIJ4llv2qxHzsIy
Ng4a8ScMrZ4sBOkKsvZNczc6aMqI3CninDcYd+/yf8B+U1g2A6HJJo753LxJtvza/UFT5UFFt+PX
dMp83iUga6qoaFCOtTqb5EiG/cl8imy0ir+Ou3z3u5sSmWbgUwYRBIwZcWQiCXpMtiAw580TI0jQ
2D8oSfe11eDdtRPUftxuW3CiD2tXoSn3FKkrouk7z3aKG+sUAqJqOBXa9v358VexwaDONrkgR1MR
IjaQ3gV1Sy5FK14bGiPuGHTmMRSTkEFG+qCaDhhlnbVx0KL3q1KHTGP8xLYpuwE60+Dfh0waxBgS
J8sd+SCZIMK/Pjes4Ebz4SnmaHYNKbuCmLbz1NJLvDUYCyRCxb0IrjpOUs+wfZoLDwfXWtSJGw9O
6/aHZkeo/Qj906/KdzINAZzSXDOMEuNPu+isIGcYiHRU/3l9lhhBiGa8gzB5phXk5jlCxSbblfsQ
DbmF/7vBqf1XzLrV6CwMrqFY5jS7CJTEx+iVB8ZhvTu1CQtlVnQxAUdCrAVskSABTnAh0HJmhhEX
aGieKVdqqpHC5uxrh3mnODXndpb12pTTClo4aQmpp+iA4PfeuEMZs3oAJJ+bnZCRLiRnOuW60lSV
gkIkeUC/eAax4AN4hRN7citX++KFZFZ0ozF6a5GIdUO2R4CYH4xNdu6c90ZGVaj+8yvroXF6hoaE
2awR9KsnFb4Lp/L7G4sXnBlzRGP1uiQSu45UxUU05glIs3EgBh7+IDnmvuNUHxgrTYP2BktL5YIk
KJPmzyAcg9AIQJ3FK+/SjxGiaeheXoYm2CowPpjwMTzUgB0e2wlraMp1NUmfiobEBch6eLJnnBe3
59g/42JcpqF6WtT9A39vXZwAlmNxXC0XTlCfQTAzfKV3CY/2jfUVVL1AVcR/kGKKre8gCYIeKN4O
RlKbCz5GQ/aWQmylAdUAIF8glrwdg+tGz3pjynWhCysIIUFVJBHYKJsDmDxs3t3V94XjhXemIXlj
KS3yHMFeBie6sd414Kyt93Ann8JDfktu4dbC1gEwt25lV/SVJx4hBmOLpAF7ihTW00p2++VrfRg3
wuPigj/yliftybi0kVUymT8y9TqsMyMmqEzF1k7dG7YaaGTK3rQDb0KyIbRZZD8GKSO26DsZ9PSb
5Hc7HA3cS1t9NixykQnKlRLNe3b81u8KaC9xzIEVZWkEXyxkiWjmJIQ47dZ4bs4pRP7Gp/6OVyFl
PoHydHHRR/RqfRty+4LOCMiuvpd787265VXgWctP7dNZm/drRnbSzkvO67a8fzd2Smbf/cpjaFRe
2YRVbpJbs+xmOmcHKwAc5Xx9aMb9o0zj8sxW0aqcpJBAHMQQhjuLOOzvAHkR4SPxHXqjd8j5OHGR
NU2U6w/6/6ZpcTQfdc13pN65ozjtzDkRMh7wH7Be8r/7v8kRvc4O3fcVZWdeqwrrvEkj9opSDmtl
hCEBdLnPTXsJUE0L+syRJbvu7MyNUe965J3OGYGSZqyrdesfCMHgNACg6ajZ8xRxGZkfjctTMtK3
T8Ikmm5KV3WlHS+6s84kNDBvVFQxnEjLDa4VbmMQP751N7WvunFnG5i21+t2y8g7aJY6LVsgyUhS
M0B+HMWVU/u1OkWczIk18ZQ3V1IyZBEJtqMfbcA7KuzqgFfRYY1N7dednoqRQTL6TrdjlLC/KW69
65PCGptKuwczivuCRNLyoUfBWj6JDzx5R+ayUq4LfrV8ERPMSap6zWIb7zrihSOeJghkD07u/U7q
UaaBd3KT/NMXIwaiV+06v7zhQQgZ00ND70bxfzYTP8heASBHvuHm2sQ0LuQdNOhunUZJWMkGIAf9
1pIAftODeVu8TG6BShS64V95TDSsIEQD7bR0quV5xKGhR8U30HV7rN3MkXZoc+if+mB6KE7iAZry
122KAXuQaXK6SlzUsSHFI1TBLVSzg87tsP+40SZ2pbvUyzJuyYTh1DS+Tu3WNILUHoA2980Z6hDH
DjygvMZgxtZA89JVVvEP7mFxsk0JNrHOn1Eo+R3yRKahdZDP+qc/Uv1CNnYj7RSPR5LFslvKrcNu
AR0dqcQr908rCO7zt7fra8uaEtqn+2oqSgIFKb5kR9mIt6gBeDWXrYMxPI2sa6S60Yoey7k4qm5H
DU63mV+9Jj4vdWTYC42xS1LDWiqyCaw4lG9CCCRlD7LN4wFhvT5Zjh8p97CibTEjRYzFEZ+KJ9UB
oXr91Jx4vRaMpiX5OyX78QCr0pa0IeXHuiLVHRDbF40tg6pn34H6CV3TH9Z2PeY3kSP2Ng9OyTCm
7+ueHw81kqZIMtKHU90MQYiGhsqVn6+bEyOp+A5YP4bWa6VfFELjIO/WTeIQ3oXrA7NCHk1KJwy5
qUbpN/IXmhVfswsJ8tLv90Znz164N8H4UP3lPIt41YVITgPy1gJt6xNZFZy0bHGxwV0tuZYnn/ST
/GJynsKaKsqlF60R1W7BQ6YvsBAvoMhRPjjvT5z30vtTTq0LWrrE5P3V7yT7rruTsR2BpNx0uO33
DCOiYXZF1jelMcKIZCdCi12Pi3leFy9raOLrP4zIgtOFcYHXBy/vbnUhMAs+JN7xgHXaoYF1sZJW
Y0qymAU3jdmd9K758uyo2+FF28l/hT9jUH4uW+7lI2MtaDI6WUET52RhnogSFZSbvPwEzItblTZn
tRkxikbcdasZ5yJxucETvYzcPppgqOLh+VhrQZ+bxa7UCgmjZ+hUB0TUVrDfXzdTRuimEXeVnJhy
kmEhtMGpIaBe2s/tXc4n1WO9uvxvM5LFPBwSwnw2yriFr0pHPdQql8idNTrlvnqU6HNP7L/39bsh
daND5ko8hR5WuUKkPDgul2aVCkA1FBvN4UcQA7Qb6anxW4Clrs/+5fAj0ci7RZyTSCD8EwbZcqKt
+Mwj/WeNTLlvVZapriqY93Kb+0pQcXV4LhuM9B/QXSTrnUJQ6QokmNJTEpgAjw2/CscSDaFT0lBs
RmLoixPuDEfYcdzzsp1INMUcVCWaXCXzDEQaks59/AZ8C2cNL7u+RKPdlmbKhqHA2JoddbYg2i30
RLKX5p5X+GMtJXUKTtqwBusBJqXehrdCAE7WX/m+RBPGCbFe6DpZyhEly1sQrj7WNzGaka7bNmte
KN/MTV0rQ8J9oNhyoPipK3xTt/Au/FjDU845ZP0/XFXoJG/BgNAEYOYw/fzP75DCEo07Q4FJmAfi
QYtTusqNbucezzkvF/QlGmaW12ZuhhqGBvT+hDbA4FczTkPLmrQ11ZyklPvRLb4idC21La7ieLVv
hufTuDItb/OiSDF86w4rIXcPcAcX/RKZLdFMb1pvTQX6lxDLX5R9jmxj2n5dnxeG99Miq1I9LVq1
YLqzr2q3QJO+tXn1BtacUL7ZdnW0ajW2T13zK8dM3MGVvHp2Kg74jfXq1PaJVu0oSwm5GaQY7MLL
nyufV1xjhBUakKXVZgrCe8x3ui12DQ46vJoma04oz8zKVM4nMnDvrm5M2lDRf3psnn+1mDQSa10j
o0K3NqkJdo5KoMyplz5eH5vx5jTn2rSUbaknGDuDCGS1y6B/UrnR6frgjMqdRIOwynIOI0mCrcjH
VXFWu9+J2+pRu5lcUAtxZocRFWkglo5bcqtqv4Nu748HHe2f0q4BUcL1b2DYDM28FhF+qG7F8MkN
Jt+VfR7XP8POadRVHhlSMf1/33vhxc85iF15B23WolIuqq2W0lckR9RypwOmVYqdavuo3F6fEdaL
Uw4qJUrfzOQSFXto6Xevg4t7B/f62Kw3p3bQXu4yKRfx5rgcyDw0vRtOf5O4Agenz3p1yk+T2epE
lBnJjZOAd/80ApETtb6vef579pVozFWe9ID6WAgB4Od4UJZn8U06VW9A/fyxvOlFqtz1nNXHObJH
T/gqH4dduc02Gv7rjogVoLzZqpVb7dWXuLCF6bHz89vIC30tGEBTMXB8hfH9NGirm4zUHP+fLzcM
cAnmLIdfxlYaqFWleQpUA6a28pRv/hBe6ybDJGiEllJloA+UMbEaYBidY6HFZNry8kHWhJB05ceR
v137dJG+E023+Tp16IvyeFSrjLOURJO0ybJgigJp2e48LXYhJJAE9Zf5Lm8ik1tSYwQ/Wn90kppY
MAi1omLnW+UAMq9N/TYHMQcdx5oe2tWlMosscjipPIgx4ANmqCD8ytNpAdJRJc2+ZFOTndivBHsA
x4ixVXmS5czZp1y9jqZqEUiZC0W0VIbeLI7KgQUa4KAPeDdTjOmhQVpxC/VegVQScMb6G98bN7W3
Vpx9h7GyND5rnOo+bElu2Dx1TurnewkA0XjH6yRjvTr5/YfhT+sQaa2JlSUcJmjgcayg+93+QOOy
QI6ZV/qAWdHeNdmu93ni1NwjFgNlI9GorHWOksQsMfpAGnLqbf+g3ZvB8hQDYeNod3mB9F+36+fm
UOJQqjmWqzX2dZNl2RTNt6YvmrwIcAjoF9SH8TBv85PuDmi6ANvx5vozWOtCbd36EMahTNKNylvR
VlGCDL4Pfjc05cxhN2rzSupSZlB47xUoSw2OL7Nsldq1u2VN15RQ7VgoNawb5TzdhnYbdDwSPebE
U84MFK0+jf3/Oxph81EkR4CEamhb2i/5OiUavtXVsaKHZJ8Jj7hvgVTBsOXVBVQ41YXcgEZoZYta
WGXcYX6WYpPmVoCrcp5NktW7NDblyHWsTnncNTCYL20PhFmYuvo2fq4OS2kXp8GwW4XzKMZGTKOx
rD4sy77GVwj3ReRMAvjWZ28+NjWnNsNaZRqNJTZhbBToJz60D9ImuRPOa1BtrW0moIHzugswwJGS
SlboR9gzw6WRRA2zVZviw9AJT5IxfyojGB/75HbS1hM6Xv5kI2RyW8GPdfNea0KOCDBJKS4slEg5
iRDPSjakpngw+3O9fsjN6HTq7wpydNm2TqfItPIEB1vCMynY+u0aGHfTgVePuxyVRLpoK63T2mUz
xl8AFVaIbmvqgRf9+qKwBif29mNN9KJYuxEdKIc0g2eDfr0rUmfub814tA3j6fpDGCGKprozFb1O
xRB5dvZFyMylM6hwbx4LTvbPOCTSKLleHYpeDWG5eS14axHbq4YWxFKxM5Ob0JAd4IL90Gi5fOln
IbfwBeoxDKZAw2mhOstbaIaYNm4vwpulsA3Jvz5dDGOlGe1SQS/MpqhwxjMeFfCwhOjvjXmdzIzB
aaScVUL/RNJqOOHBPITc2i5rWMqOwlYUZHHFsHnYbhTlbS4kf+rvr08Iq5RBI+JMHZzLqKmTPllX
Ke38BJmAXQfxvw8Zjezz6/XHXPYFiQbHxZDsEnoF36DYrQvGx8Mjbw9izQ75/YeX5WKUm4pWInfB
vWY7d3Zefaw17/THGp2Kq3rW6oIewV7aELeME948zGyk+JwQwRqeyopAvjYlpoppMYDmE7ktjqwd
h5ZirbN5SqYGr127JZiSno19E0RbY4duJt6rM3ZNmqcuXgy1EAS8ugZqbkuG3q85AM5R2906u1H/
GRmchg5GhKNJ6uJYwel7xbeI82oPFlgeJmmzgIsWjE2eBJ1t1PoccT1fN1QGWYBEg+WGSmsTgBXg
bQCZoTEZMulfuIdEE/KNXjnhFi1tG3Oyh3O96Z+q1+w+3Fvn7DY8CHcjYHX9Da8+wLANGlo3yGUm
9YaIyA5B8Vp7FBV3hSjn9c9k+CONrSMdDtpCBh9fwsB8Ld9yj+eQDMP4D5bO6ot20CUM3c35fo4g
66aOID4KaxFaJIPQ3nStKv+pkqIKrn8MIw2l4XSrJUbzkJKPaWNfbZfdWC7b3w1N+z80ysDDho8x
kYKuJbgFa04JgrG10ti5WlgnYRAxsioe4/J2SlGoNnY9yinX35wBhZJo9Fw6jQLuBDArim1YdvRX
v5NkW9Sd6rFL7RkCzeDxQMlgBBdepDq/LCt/H29/hGNTi5YlN/FUzU92JugDjwuv5ZZlWNRhqc+1
MdQzDJ2jsrgIeaAa+7g3bD3dT9EEaU2JM3UM56BBdlZrZB2UzRGVB3v1x61xHiq7v+Osi3w536ER
dtGQxUo/L7BWv4qItvxOuUmO0Ra555/8hYu5Yn0E+f1fC5FPSTfgIxQbWxe4Kde9ci6fxPviUOFs
mQIA74Os0onP0zPnyxh+SIPvlrEZco3MG/YcLfKgjVc/TEe1cUGe8zQ9KHf6e3TiFXpYexyNuhNF
08gUMYVr3lnP3Rkk9EDe5Z3dBxlPD/R7xS/kpjT8rmrixIomPANCEiq5nJafVmhIJx8T9mv5VQkg
32mimA/ivfVW/cvbW1lJGQ3OGyQ1j80U0hHZTX3qtyBBgrj3jXAsbsHnwZ1BckK79HXEQn+YyBoP
7ZJleIpiKwf5awiqx96uXqRd+8dI3etGwQhz31/48xlVhT4uCDMcJuG2r160HBW5FNrJJW+uGNvk
t3n8eECvmXmkjt9HOMHT7Ylz8mFkHTQcL9KkNrZKDAu6OF93pD2qbhWuyLmKVAxnoanvdGEaY62M
ECjlZj8ZuKI0eJsWA18u0ZA8Yxzivqvw8oqd3PTb9B30enNsN4F4ipwGKgGim3DOD4wwQ8Px9LIW
4qjFozTAhYtjblf3vAt5Bl0K6hf/ts+8LccwmlBZwP0n4UFuIMm7uPhXvM2f0NSruavuxPvuntf8
z1oT8vsPW5or3YzEBB8TVYkzxy/i9HXdCxhGSkPz1qwaZr3HwINXePqJ18rOmnzKgduoLYasssSD
FJ/Ldq9N/ii+ytkpSx6uvzcjyIo0RGwoZBE7LV5c2Ec3ZqCABzh/Gg5QhXM4T7g85yKNE7NiWUpa
GX4wugBcpRABaB/VQP1cEgf/N7LNpHnCq1pw9nbW4yibkpQ0NioV1Ya8yNC3qIZ2F6m5e/1jLi+z
SOPHRFHs1yIbcTM2gYkpsrDzQgK1XzjFC9a7U6fFTk2UVYwxfCVB72f5My1P19/7sh2JNHoMFyZq
gyAKTG1ORClNzQFXo1I5vFZO1vhUibCpy9aoSZEqBfdY0oOHYursqBodTd1VA+9M853Z/nc/E2mV
USHpwiEvkX9op2ang9r4VtxJbvVHdYVjuwGVAW6c+h58eekN2pRA6/enb7jwIZar0CCzdm3/eXop
fQhq5TRq5SNdtaNY9I1O9kMVMWyZNmMWcsyNkeKLNPgMSxampoZ1q2V3vE3ucC6t98m20SB3W77B
vkMnhh70EhgCtxrFaBxAlvXvILlUUZn3JXZ0YaPvxswxgcQCeGeIvBa8zI66EdK98BE9XzfNy0m/
SCPVkhqIBClsER4Kp79H69pT8ZF7Iu9Mwci0RBqqlplFBDITFZEZOiDRJNpxv+naP0pfu6kIYYjB
skV0pebyU45T1PVvYmxsIo1iG9pCTMYcD4WGJkgScoh0NkfpHKFhZR/0IEI6r6M3LBwzYYQNkwob
ZqmBdWxREJVE4OXTxjEjHuSc4dg0y5gUjf00iDougE7RPvyovXSPdJgzS5dTR5FGtZlD0sx9OCNq
QN7ISTzS7XRbObj3zl3jDAKUQ5G49dHY6h3nkSxjo06YSbOKfVXBnzK9dGd5Y6zP9YoSdLQfZ9G2
UB69/mmMaaOBb2IpVQYKdMAINBClmMrDGo5BZOaBYRj7vjQ5C8/YjmgMXGQpTS1FC/Y6432eYnvI
HkGGz/kGxurQELgM3Io9mJ5wjw+KMPVBc7ji9mS2L4RxGvgmTMI61B1Gzl/CR6y2YNrlRxNAf8iq
9jxyCdbcUHlAnWmKHheYm0zc1v29SHSs8pfry8twOBoBVyuisqC1FzElam0hbiDMdXt95MunEtGg
XBlaCWJtgW38sCSLnUqSL8SaG8rDJh/mTV6Jbpq2foVi7PXHMfyBpiIzlKqA6igiR+/Wt1Uw+M32
kceSwFoAKidQIC/WZgPGXl3LAfSYk0+yXItyYWU2sjonRMKD13T2dJO7psbVGGVQhog0GC5RAcqO
SeA27+IPpHjgQ6g3J+VkVTbkU+4tpwVR8Sbbpos72fKduLm+Doxlp+FtYhUP2UDWARoZ2xS3bxA4
bd800Dr+LlLQIDe9KVXFzPAARXbBi14GLafKybAgGuQWd7oqLiEGJhI8s98F4kvufVyfFYYF0SRk
kKsNByXGYoAOGVV43omEEdhoeNtaF0k+NXjlPeqlee/oIySvf+dQNKzNaGq178hCAs1zbh7Bu3dr
vfJMn2Ul8r8TsxTGKWQot+Ak1X9kZ3Aqvg/o3eWpqrESXBrZJhg6qNlmzHdUuH8KR7NrH5y6K+RZ
tx2PtZfhvjQHWZOk0RiRCYK+oD+sYPizW4izXjcYxsrSsLbZ7EehJzzaEpqDTdt4W7n686zJoWFt
+jChgXPC2OkWfPFSYuMmorKn97dRhbDK796fTNqP8oRVK7LSEcuc/bi2MzCP/VIxWKSxbWlb5ZlU
YGgRJ0B0JYab6YFH8cKadmqrjSczwZ07xq4/EnAdif78eX0+WOcfGrdWdpncVSS6WJuqdvStfl9t
pc30lvpSYZdf1le5C1snf1xveV1tDPukScjyOEyiqMMTe1eAnrhdF24GdPP172EENFomNAyhI76Q
KDyQRTBdjQemYkRhjdprIyk1J5kY/uSJj42joka++Lx8jRF2NGrHFSWhSBsSdoi6UnybgXIPldLK
HXh0bIxpoQFseheaYktIsNVHFdTUHWdTZbksjV5L1AGnZ0Emmznp713d8VQ571Vo83rsGcaiUv66
GNEqJiTFsU6qMxJBE24oYKwojVmLO2VpezInvS/Yy2yjwGH3f3hXuAyPpQFrgpmUUtZi9CdV8FLd
Nl+44PHLdw4iDVTrp0pUSzInkDL4QlV3PXymN2ugtq5o/46FUKQxURVYAAr520lH+6/g5DfigTcz
jBshkUZEJWGdxy0xmvlUbseP2bV6R/bS5zWYwBiTngxoLGeSnW6eQ5vHg8JaDsp9k0JNhpy4rykF
goPLpsRuOAcKlh1RzltbipC3ZDkMW3wKGzsoUP7blxEnG2cMTyOiqiatRe17JQ7Lsd4ux1sV1I2/
PEbT1GFV0s5hQsx0LtDXOTpCa7/xohpjzmlYVKkskBInyaX+udoImHe83jHWwOT3H5t42FjaoER4
6d6dghGU77/ruxJpkrBsnEdUnzHw4kgFuAyfO+gRcmIlI8bT1GCoVqHBRsLYk2OA6GfcAsHY2jO3
4YBVhlOog61U95I46GS6A8O35e3sGWims25njp2zPoDKjS1Z66Ka5JXI/DYGOpjNj2I7BwPv0MAQ
nhVpOFRl9lXdrYgLTwPkadZzDaUs2esm1ZaXneh9AEfwoJdOeK88ockxAP0nZMBcaQniNnJzneNv
jK2SxkoBIoHOW5JB9EgOb8AB8fd6ZsIwWhoUZai6hEYwjDs4i6edTe41K2OLpEFOaaFr8kyMVv9K
7B7MM+bm7vors0amNt9cVgUzJ8myeqd/WY55ym9i7/rQrBI4DXGK2ka0ypKMDV7e0jUX+zMGFflh
8dGMmHug8rJ+2YMg0uCmNoZGmjrjWa2voOtEso278CXdz179yPkahtHQFGFT3mSGQOrDyy4Czz9q
C+KL6c73sz3JYPTKguf1aeFVGlhZF417yqL/zV3vGhuckxpczYxHMD1CAoPjBQw0PDof/x1j9UlH
SrqSOXNVZwiac4HWB0i12ugWn9E5c33iWPNGbcuTIPdmquIpsiO/1g6PopI5Q9SeLPVl29Tfxzw3
uav+4FZgfYpy8Hy3QcrB1TOcg0Y4QRhBNCoBr67vOq+/l6At2txfnxVWKP8PvmkyB1klr18/aO/d
owpJwvf+Kd9NH7/Mh76Pgz+20Kn734kjDLT953jm1JNY1T0av9Q0ib5Yc086ZQCYWG6KwDyMXuEr
t+Z7dGgceUd6saLtcABNyqbl9Ql8Xw9fKHjTSCahNKzeVFAvxr3Ai4XbO3VcPXF+LA3BRa+ACqbx
BojX+2X52+ubvvEM0W/1bWdFtmQVbqMAjmrs5fFBa2s7zx9MCCpJk90U76q8s+aXbLoLM3fpz5J1
jqUj5Cdb9bMrN3LxVx73a/6oxf607jqc2FQwja/Lc1Ifo2zywvBhTidH7o5SfxZTNPB2CjwI6jy+
bu2teNd3uFtVFnfI6o1utI6ge4v+EurbCM1xfe7H6HUO3XDdjsuu1/dzemizW2isz6Bmt/xIdPLM
L4EPK7xm8PLWXWq/kV5z+ajKd3n5V1qdyHxaY8BY+u3SgTFs2Mlj45fy0UJ15brBMvY2GuNlLn1U
GCRY7CHa6b7xGDwY0YGGcEVCLVczqZZpSWG300FvHgScd66/M2sHohnVUKCMIiUiowPTeTudw2Ps
NI/DXbJ7jmpbmJ25cnhfwgoWdJzrhFVbFExQYYtegXOO6PLa4lmx7vv3H64sN+YgiTrSJnBsH5rE
QT0x9juo/+khsr/rk8U4hNBQLqEfIysnyavybuHGdfw7vBQPvKoow3r+A+OazTZtSAlqdK1nlGye
fnmIpTFcojmUcdJghWuz98BVPtht1GyyevCmWN0Z1sTjsiCb4oXoQyO4LBMQn5WYkqxDx3B4WoUH
oytQ9n7Nqg9DVuxqRI908ZYKqWNM2+trwtqiaWyXZQIPlcpYeDV2APVRXtBJfhgOq44ccHCJLB3n
QWTXvPR56r9zAU3KtWpN8XnTbj0IBQK4tTP3d6PL6yFj2TAN7gojxTLqHv2ny5P4iIRfORTHdp/n
AdTTedbAMjMqo7Hk3KxMDWZGsibEwQPv4EKm4dL0UM6ttLWs1gJePiySylZ760bQkk/O3DNiIN2+
VxjyEovkEF15oqPth3PmgA71DPa10K2xzP2f9ljyPPGSmxsW/vx7oYUpj6KBOEzvxs78gdZye+zs
mHOcuPQpZHTy1B+BqtKieUkNLEDpxui+5pX0L2ZLZFz6mFItaaipALVnT+lD7g4TYJSVk95YX8lp
feWswyUfIA8hVvXj5QetV9N5Ig9ZwMuR7ItPYbWtu3RfBzxCXeaHkIn78Qyz7NcwWvAMWUPxughG
yENoR9WXjuL+V9sF+RDKmSNDa5pJRdSwmq0ZVDNq/vNuWnzVB9aK0896absjz1D+/SHaEmurngFU
WT5IYIZQiAy8d30hWCZKeXEnio0eQ+vuEEP6t/DafbaNN7zbLZaFUp6sQh1FzdELc4jq8KAIzWds
pZ9jOv3SAahTSRvGVrwoAIsPbeauIo5RzaGaOKk3491p7NwczYrRD2jiyxYYZnHMEtMOuS2ml4o/
WFEaJreIWRGHKTrIlp3+VN9b58VXvDGzuZykl4IoeQDlxFJt9WD1w+trkL3RnSaocSV9Gu23MpB9
yxUCWeJYEGuiKE+WMyBuFlzVHQxrdbMcxI0zekh0LiHBpX2GfAl57g8vltQlj8aZNDx0mXlE2Rn3
UJogOmE5qycjjIWXEmgEdzKV1JdD03xNBLQSATjVBb0cQiitHWMnClsjtq1qTjZtNq/udedhRRha
r3wZxqls+0I7RG8qgadCM/Bz3IWLPz/1YOK9/hSGrdCbuQpKTFkU8RAwKXWegb4ftLPnviy71Suv
ZeEi/g+zLNJxoCo1xWpL7aALHjTmznIAXeLen44myNugHrGpbSPfSJ88ZMDFFIU8kIoNcVpoVjzh
gZMDrRZrcORHwytttdvoG+7VCMN26N0+ySv0/puYOnROgj5TBQC3srPVFo+m6q1fwq5FC+0WJFFH
0+HZxOWIatKbvlpNaayH+LDw0ThBnmS2o7vlddwUf3An5q2O/ALGtF2rOxrwOOffmIhJpwJqKfVC
PuOZBhRLUOet9+mN5KF/D2Df60+4vAWZ/0kKpq4owxpPGDyphTBv8RrvuBCLy8tk0smAHuZNUdSK
emgV5AHo5UfX1hfScbDYrcX2+gewAiL5/UcYmaymnVMZYUQVS5wftsn48ruBqc05L8xqWIYE4GPV
Ujd6GYdBlIfTL6Mr5ZeGZKydBGa/Q2NA5dQA6YjYO1PGKxhe7Msh0ZVyQyMdzV5vEb2FjTtulc0Q
Ob3gRPJeuct3uumHo68MPNdgrQG1Yce6GumWtZBko23dsduAeD1BmdWXbkp0a3/rWqFlG7pyf6+v
DevzaFirEiu1WKMn74AAs3y1t9Of3IeCuJt1br1b3zL34/qDGJsgjWvtjGKBLD3J0MT4MBSqi3rp
bZwNnC3gYnEFy2RQ27kVN6IWSS1y/dU8q6a8xQ9BqXWlrffyrjbyYxK1+0bQ/bBP/F5ZbaBCXAWH
ZkFNeaRMrI+kdnohL1Spqwa8xDbxmsNvwDjk26gNHoSeIsDnGJaoOZmuCcrN64vCMDca9Io7nK6J
gTc+GEojOmWCptOpTzgwQqZpUX6/NkOYxS1SuPBuuNE2deNNvRve1zf1bvirQTHlpHLSf+ajqCCA
iy5A82s8qs8d4T19bUHTM9kilImb2/qxS9x4xyNAZc0ZFQ+aKhVVnXzVotUIA8/ycn99MS5vi//H
2Zc0yYmz3f4iIsQgEFvGnCozay7XhiiXqxACMQ+CX39P9rfx5XU6I7zoXtjdghTSM57nHHetwmsM
jUYpw8LdSwms/BDVnvV6SyLk2g6tUbCU21pGJtSr1fSYdx9G/s2TLS10z150n2ZvWTN4Drnr5OSl
y9bVvv/+o/7sFd01CraGerphYRgfPF8L1OtfWwwy/JPDddf4VzejFDQfAP4voP7lj5lf7m61c658
ijUC1iVuM9QDllYReWni3B+/rQ27cVivGIk1BNbgLB3AYYQ+zv0Qg2LzH7fjcl5/c9+1ZmTj0iCX
v7DlNz5qvtEt5sVr27G6yJ1gfOgvI3KYP/dS5S2+8MjmH2tAa/VdV4AaXtexH/1Som3xzq3U0yzH
q8tvVWc+JzfCkP9aQuuyGczoGgvbpVLvx/byIMy514B6J7tJeWrDj/RlgPpIoHYkqoI8ukVFd8VU
rIGxqVlL6cx4oASDrENOlnj6+636I4gSP2WNim2KuTXrFB8bSuavxVl7tHcuQtvM9QsCHKjxCRyJ
CeJ00NXesrFXkqw1WNbMRa3NI34MoZ6D4ScQ94Rj6hUf/0Lbc/lNKw/Ox7ImDIoPh6F7cLgbgEjM
F9OtdOqKIVqDZSm1NU1ZWF3bGP7WAlLzVv7959jcXZNAGmZTdYuDlcdA9z5N/xYS8Y+wtcuGrG70
zMrFdFpxEexeguWTbsZXerC+6QYg9GfXRx2q89BXi62NaXvJrZ9zxTyt0bLDVAhL0xGt6/RhwtxC
mz4t5cONc3ulqLlGy+Yp1+xeQ5SGxGvD7pbgQoRKoNPm/rjxhIsb/sMlX8NmLUy2N8bQXb5Giemp
eLY9c1PssxFDjiIP7BuR07WPvgrUyWgys+zwGFFBtjOXvrSf2s72ekveoIe+8oQ1grYb3aLoLTyh
tD9FibRmOORoHkNv6IbDuFZgWGNp2yQRdWLgY7TBT/4J+vwDMEKP0+YWfegVt7GG0k5JzxBb/re+
e8r2mi8+tN2tHsi1xS/b9pu7483gtlqK7blwAYPlngWJN3vuzctn/PkcreG0RU4kJ5fNacLmSE9W
WPlOOEX50+hXj//oINbAWraYNeP25YZjTHHMnKBDh/3vF+GKvVvjaRmFIvZl+9HGwQD15rI9t8gj
ry192bLfth5miRqOc8kaoNxpn5Oojumvv7/1tUO/Cq6pYxQXbdlLTNcAfU2Cmy3FS6zyB7uwJhFE
ybUVZYqVe1hp9GMdzKrYFwGDQXgNdMGWu1uh9hWvv8bPWgbPW+fyG1AodPTW75jh/313rpjmNXbW
kHPDJ3LZnYBHKC/9fdVrlc01bDZnWslqAjbByadvo+aRYwfa9CFmmPmHgDbaW8UHgBDB3x937Ues
Lm5DqqLvHaQ5xvCg6OJxdib/ohkDj7mG07Z2Vjhziw2aIAKGdvhlouEf5jwuS6+cceosmctJj/Oz
7T395gzPlahqjaEdtM4BpzyWreZwSHeG3NvW2eJbw4biXvoquluImWsPWl1aq2Zm6qR4UBuow+jZ
/rhzwipybvjdKxd3DaVFe6OuZxvLiy1KFE8qvAUEuXZcVo527DJnLikWHoMUteFbp/BavWiNjiVJ
awKHjnWlV0Sd9zL5apvcKajqjKHzPr7fkqm98v5rsKxpNUNvN3gOxeTR6Gf/dovWXIC1kQ2DUWBZ
zTv/+NduwBojWy26oHOHVUlI7lVgPhn3avKkB+KPdxZwsVl2Wlz7/PnvpuDKoVnDZJfRbmYYAxx+
TwSfx1vYp2tbvrqqbZtVTlth2SFcNnI7bP7+ttfyxzUK1rJ4axcS606tV23oqXgj/kVTo99DWbKJ
M9+Oipfy/lbj/NrPWN3YuXAtbph4nOb1e+rfisquteTWbH+C1TKfBdYtt/QX/RQRTuXdiMlQsKTT
7d/36tqXXd3auZr6asjwDCAXwsIzbo5nXQn7/gcEK4qkYhrCPufRQo3D6WDiS796/ftrX1v98ue/
RTZ5KYljXVbvdqih3F0Cvta7VcW9HL8/RCBrBGxRjl23/N+ewK16f3/jK4dkDX/l6ZBCMgkbPYRQ
Uf/nZS+P+20jKogwZfOMZV3Ip1jRvyCi4ET/M8a/LTvJpVjSy9tiDBMhKbqa579vw7W9XVWohkks
pXvxzsUWnLw39vbKIV7jNamqjL640E7NYREp1LxuTf1c+2irKHcETyXAoFhYg9YFItAb73ttE9aX
Dt0jV05YFuQVNwHzVxZdAzEzAKjG5uJoXA9S8cHfP9eVDVgDMGVf9m6eY9ExMPdoad+I0a4kJmv4
pdua49T/n8UUj4X3wcNbB/dK9LTGW1aOhGTu5SgQv35Mn61HPQREZHOT4eza+uv7xg0t0ZyKXsgi
Eq95d48mUCjOS5bfSB3+Q/L/r/Vh/yPBac2l5rToICf33PLtBQCJMNE3hv6eq1DuOEc5r6EHd/Hb
QnkF9TiGs19vefo/f3C2xoDxwRo7wpR14MCPs3SOknzw7PJGBnNt9dXtF3kzze08EKgAyh1Td5Mg
UARobxzWP5sBtiZa6zFEVZdag3lUrQ0djYZ2peKaNZEabx3cP/sd5q4MAsWkPdhw8QPKAz93ceFG
QOIvXpmHf79v137CyjLkS5Fow4y2cq2hcJu+5NbRMnrfMecbD7gSG7E1GEwyqGwClkogrjd8yC+o
BCWefdeELMZAHRB/5rydt4m1uRWMXdmxNTzMsiRRndTJod0WQYKU7DI3eWvS5o9AZwfYs4uB+c1P
zYKD6KnE6oWLyLQVfvpeh80E2kGkIEnY51F3Cxz2H0XJHy7mmiytn9C3dPWOHLIkqe+Vkk3Es2qI
5koDqz+XTh7wwrWPRKIvIvVs2GTLNMWlxixUyuflSyfCMxrxoGuW7jc9VUEpEyNcmlzz4MhfOuao
gDmG8vrZAWW43hqBarkdym5yIzPR6sc6ScfYrJvGz2tQNuk96Xxn0VQsFFrCunUxEU6KGdUmr7dE
gt1xyKw55MpO/KqwlzDNSxANGX0ZEEfo4WBzvm9B9bC3kxyOwzbhPAlBPm4qAj5xa/Qla7MnNkK3
k4il2JijznyoAomtVjdDPI1SYJuLalMV5vKoGR243Gnpel0HGJlh5nS3EGlES5dO0d/vyBUjskbR
zZa2yDEHjkQFoKcPbnU1rlRZ2Zo37sJdsjRgVP8PeQRBnGabbNjG3creu1WMvnYZVvZvqi81jxmP
aIN2C7bG+eTGzlneCIqvbcwqD5E57dCuxOqJ3DszDwun87n7b5AJtobXaKTQmNZidZHcTf17V1ae
Xd3wC3+OXRhbmT3DzctaVFhbHezHW+3bK4uuATN6N7Ckr7HomPzUITxU27coBq9s9BoiM/fQlSoT
II2W4L/Y+Ib/+nNUxNbIGNWZSregS3AwdtWx3uj+HNyCL1/xK2vWt9yeFAeh3H9pHuDjqPrcyB+v
bcXlz38zwCK1BlFmWFiCN+v1Ftzl2k5cPulvqxKDwA9WWHUKNZA4gvc4uOWPru3E6grqUmkJqy+b
jGmrVxndQp9fe+XV5bM7PS9yLpGsV9hg5+6ShtzKF65UAqD++P/vR1lKQ+9aFH518pOWJwJoBs1K
b053remE8/xZz0dSHHqnuRGFXvs1qwuJESUAQi76YE1ofnaTx4+pv5z/br+vGME1wCUXuSaAeF7Q
Osg39abcACZ1f0tT6cqLr2Es2aTcGlZ8gYXVowvxf3+TZ/fae18e+duhFP0A5wADiz0B4T/dwH7r
Owb6xPjv+6IDpYKl/jfEMNaA29y1Utb3xnyQvCoBJpb9Nleskn6SGM6PtDfGe9JJhwdl3oK3E2Rn
1gMdRRf01C0fFqm7+15zHS+VWUe9yUQD6JB1Zu1VPF9IgCYlcz2XaFMXtnM/2mGXMYCJ1VCagTN1
oIN0bQ4mXRewO7LPdXNxw5b3c+ahhZo/sDnBXKnUTPte1kWLuNfQJu7rVT0+9brI3qiZY46UWU4R
jVZaxiRttJc0K4Dtc4S2aXCQT1Y1JO9CGAn+UEDQAIt0mHrMctPxIb0GOoGKOFHhTsyKu6xW5Rb6
9cWGc5sc08bs7LhLlfvaDBkxQm2oIAvvmhVgZLllf7qgFWlCgdoF9RD4mK85X8rH0e3mB6h4tyEr
Scr9aWAG83XbYafMaocH2qhkClRCVQ+hHRNc+hqYyg96TthTV3GQcVSQcz7qg0qgbp8W/Axi4FlG
pC/zwudVhg3iIoW+o1wy/aJkVLVeQdp023BT36lsdJE7sx4T/7RA18nPwX8C+js+a5CCcuTkekob
+YNDAXLGdkMtPq0QxC2uFjAL3GdBkRVyP5kpj4mR19zXallanq1X+k8Tdn1fMn2OuHCx+QjwPLPk
dZxXEziYTWP6BLPi7KPjUsUzonG/Ikp9cdEX9wLsMb6SFvWE25WnxHH0H5qT5Iu/MFOdDF4vfg0F
qCDNbWMLvm0Dkx3FGPZmiZEgqyz8RJ/mt9x129RPzKEJCwOgzWqaUYx2SeeNemWFbqfG2dP6ClHP
0Bi7adDSaEzHLAL1RXs0Rj2/R7iISXy+YMJjcJPdbCXoV4pC882+RY7SV/OhmN3kxGp7yXzZ0/p+
psp4Gxun2ZpLY4bzCPpns9FYoE1Vg1nry7+XodI3o9mx40wxl+9JDA3/cMniei1lw7633eGgyDT5
Sy20/WTkGHhyROtnFj6sxaosxL0FHHLAR+uTvAyKvtEDZU1q8elsqJ8yM7Swp0NPPbuGqGfTcuJZ
c/fDBRariAkg+y02hdjUa3Bg92ZhVBtu1BCLBGTEn6WFEuNYjR4gnfov4TTy2HfARWsI7T1iwLwQ
R1kxt1pH+AUUM09KVU0fQTEH5kezMUlOYsdtfKp1Qa45PgxgpNfjRuuMQHe7HaPGMW37uAfZX6k/
kQoWHZJOg9S9dLYwRzBuaJ6cHJrei3KITVkEVAF2ZYABz4S3DEoFaFJmBiR3vD7VzrQ3N0qOwWLh
O8jSr7UhpEXjO2BksZDYVKX4sGvIdiyLZ2ei8PVa4jHa1s2z3UDnETULOMcCaveqOOvgfW5Y2R6k
IHUwZukcagZ/c6opMhekNN2F0JzoHVrMffuZNXncuOWuGZ3tbI6BrIydNmOm3xjZw1izo9ZOSIOK
LiJzE7CsCo2+9c3uceEqEHMFkt7OV/n0aM8QwnOTHwbIP0Otk+AKds6YKf9F5q49uTL5lHMSV87H
kOB/ygCxBj9yOsg4STAFobSWeW3/bpM5vszvtpoWpAOAk9V3sTSvajGOJnnn9KtZfiaGGZSdCnL9
ZJr3mgHYKzNCt/ku6s66B0KVenPXJf6UOH5TOx617FC0I0yORX5MM5TFVAoTA9V05WK+0N0P2Rhn
ZgHuAuO05EjeBX+si+QpY0TFljSWLe3lYSSVZ3BYknxiD2Y6nG3eQeiqbINScwMbij6mxqK5Fl7B
3suh8IvE8Ek9njpRsjibUpAnmVkbVnP/ho6qv5gtBKm1+WXKBh8aO7BTXfEAyH0Awx/3IMytZzNa
TLmrGXvsuLPj6bRzHdDvtCxqqogbUQ2Bg2nLk+puwhy6ZUDEvECJQ5mQrzIel/FHsoigKvuQLOfE
2FT8qLrl01DIWGdhN143U89KxpB2xznFHKQrggXoQV/HdKfYADEYFMKFCQJyWXZdNBpZHkyzy8Hx
8Flydj8x9JjkGNUK1qjbs/pc8ENK6Vbnn656VkwwGNZDViGCI6/F5M3F40zOOC6u7RFrW4N5bx6D
Gv6YF5FrnlP3olhiMGT1TwW5dyrDL+1zm0Y6MLpVFgwt5pWnX4PhV1rqpfqLaAevb7ejqXwuAmHs
+XwY2FYb46l4nfOgdeaYUUAEWeNN6RdSa5ZgY2PXnONMu0/1MKefVc98M3kjbFN3vZdpH2po/VIV
nlsMP5muIqjGoh5womXmUV4FsrwIS8Zae06Sd+a+TIaKLCEtL3XG5z7DAGZuPMreDRt9eJn1s0sx
b8NCVcaSRhIxgSE+MlJ7lMW6jEvb9GoH9Q4Rq4+u7yMDsga5tkVV3+8N+KRJh9OdYfSjBliE7qGa
fM7MbZUIzwWnqbPPJuY7Kgutfj4YJt9jkmLf4paP1rdmUo8QUOSM6tCoV3Po3hNFHytNRFW5bCGv
uimEY/kMwigoikLnWFlBN8BzgFvHxBgZKbdEP9eltZnws1HO+HLko2j3woDAfA8+nAgE4DHmsBk9
GdWpNbduf+9a9wXklCTF7TNgUSkqLpeBIxR5c1Qq37t08SoDM3fuVq/PKXtyagCY7NkncxbPk3xe
mvadkpOWHTWop9L7iSY/yupAGA66FdqLGwsTL8k1dy9gXvXlWFH6oxcutDcbPc5ZqzxeGJ7bHG3+
KsEg7xkdNsrst1A1PdRF9lFX+V4W/MsAag6mcFc3YO/IEbRgCuvEpqhzA/iKSes9Z3gwRhU32uny
lo2nQzcW8Hd/ejJbX+9wXDdVicrMVkcd2b6nXylqZXOo2r3BIiTivtNL/EO80i49Z9xSG3XoU7o1
Nnmp+8nybMutBYZUHZhSaGWy9NmoQ5dEdrOxX+vMBq9JtChPn7cUlruO9SkcwQime9p5IR+zHfPm
Gd9xNI+aCCndaWKDyV1vGe81l4c5ZOiRaljAtMTy0yh9bnuZ7deYJ33r763eb0TQHWxxT8mXw14y
carM12brWjF8n0F8sAKU1jv1xypiZG+D156HE9haOl+2ewLrd6ddOO0/xc6FIq14aYvFyxq/4hFx
X3X1nmmR0fmG9OxTpnkQfoBKYbKxBGxeBKM7o2aTPM8Q86SPUj0MzbZA2B1acm++gCh/YifW+osT
J9phqKHUG1JQrSQP2aNZ+xPZW68YY+kpvK9fv8t0IxB5AQ6chvBvlcB87utk+mXhnmx+vBTgOg0j
ReXeiaBykuZbcG7TI9V3cz+B3wzRzHzUYcglzHMb5b+W3vKIuVW4LLZX1k8tO2Gm08tKvuW56Q39
fnJh5MFDw5CtG6HBo1x+wVXr04czPc08yuRXkR1aDvglhiQxYI6fDmoMWALtNLsoDSbSN/YaqM/s
O81CgdpPx3OuPyd6aI73cAIW5HjvVfHmyG0xou4egeIZzBYt3TrOpdrlvNmGEwzLY26+0AVcO503
96FDR68fItVr+NKadmpBCa2X8lfWpQFpiQ/tV6+T3PEQnXxDr2I7NvACMNYWzAaOxjiZT8puwhxR
jZ8rcXRUDiREOR47t+MeTwVqnr2tIllh1+alTz3UTQdUi1HypA/t/eIknjAehw9LhHKDIattioPM
OJwAD7VkU3VbIeKi2ybtnmuIR6vBs46DQNO8QJ42P9r9sEuqfANS2RwuG7vMw1IGloqmWn92vnGg
BIzIz9Z8YwPM95nk28T4EE/t/NnPWjDfTy86h1mdzTBTu/HDQdIBwZugfComwJXdn/ZxNu/l8rN+
yggoq9wn4mSe9ZC1F0UZaIM6XznZz90RF9jG/eb73sDISAGTt5t2oyG8dvSF8ideeW0E86hCs/Fo
zxN/uE9kbBPrImJFxKOG/MGx0fcFsY5DAsBKhjF2Qveb/KgiWoCQOveaNATPpHDAUG1LB2XwcvAH
iN160yvfWNkJQZch5Y/G7bxFwZjp4KlCcxpXfmDhnBW+5G8qO4/WOAWa5buj7dHQtLbN4pnmczJ5
+WGxNhUt74clAptCZTb+LPzOFg8F0xA3ZGetRWJ5tnXV3dO+zz3RkJ8SNIHHXBopmIMdfORJF0j2
ymYJ7MEEhbxbwlqUNJ6maWvnA4RNk+Et1YbnrJkGpMu03VcW+5VkOY2stNqlzfgrS0pyGPAmpJ7T
V7SvbK+zoLPWmrC3DFloDH6JbVGZQUKyfjOnc+BmjXPv8uF+ykBuldbA4yTKy0R+YDlLI2ZW0HTN
YX56qb9zlbBHRY18j/m+by2ZgyVFxuHS+qeVzKesAOvTYNuIrfqKfGZT9jCCgT8oewlOosEFifeo
fQFhVOGDO5kPJd2Da+iGZygwZVPRhBXvXkur9fncvmi0yiZEIOopG7r2NSuXDFc5NyOnGKpAE0gT
VZKAFZyXn7LQEmRfKvFljgi+1jLpDcrKNlqDAGFGEFsKtNg6gtTSJMRPaQ9zUkNlZcSR6yse1rMY
cAOdjViGeEyyONF54JTD69yNcKdlaqOVgVF3V0eK5xJkXZjsV5Y+eCjdhgkbJ9ypofuqSwjfFlNe
bF0gcHt34N7Ix5PjQhA2Ib9sywjwnxC0P/hJs+v7LNcyn6omCcsMA9kD031uInQv55DV4rtdkF/W
/KUb6AMyuWNJW9BF2qinCVGJsGWY3rTdGVEEwZ830zFlyUtWgU1v7OlDrskXZ0DWxoSo76CSi7eh
pFY4oxjLFy0c7JK7cT9PXdx17WNbGNjBsq/DfJJm0FiLCHkDXqn8dUjJp8anO1drjqKdAtzbyDb1
uLYu/BIsiUYxbCsH31/A1fTtgffVXTJQCOUaae7NHIj8pWu91ko5eNFZSHQO7nKy6Zbxm2iwVhpS
hhbIxBaHD0xm+c6erNDUizZSVO/81HIxyJOzV6W3L6NIHyw6BkltR2SBbyiJe7BUGxnKiC9aEp42
0h3rpifYpfZsWw6/p24dtDU5Fub4RpbmQZtMT1rJk65DdUeVIDczEqj6VWmydQuGj3gxx0Ox7I22
ua/c7pQOupeA8KyvB3/sKwxk22GpBmQAS+QuTYqYiZxQ1jIDSNDe1SXsLtWlvZHK8jvX3HeFse8G
y69H9JR7HdP97hiTmgagjfIV7TA3yiPlJpFT2944mz/zUvuRi/bVcRHcVlwcK6vZt5TGbTaFXAej
Wl4Lf2LqqLQ+B19W/aouwXPShXM3v9sNRLXIzOE/G/g4i8064k6MwSAvOSwd6ke0mc4OX/b1mIuA
ZgLVKxHnk+VDOmO7uNyvhPR1vcKXdz+4nHybj4j7YcHw6t991YBN08neOgRouVGcdGKe8j7bZhAD
il1ZkQhdQuRNXaj3AlqtWlTA8YlLmF71w4tVFbgzZY5waozBKgLzZzp3/SB+5bQfg6bhL7Oso46W
j33e5J6aKmTRiR4PEl8Gvdpv1653GZdxXYiXhjnxWJLXpmx+dqg/OBwBGIUEeN6md0PFhqBNO+1E
rWY6WJWT+pfUIms0DTLVmL7OZu2Q1bb0IAXzmSXIGUluJJFNiIeIN2q1eog7SrNTp4nuNHEWmFzu
R51/pIa5y43yTE2EPFlhtJEA/BDRbP5hzWPp1ci8yqb2UVM6XIpJTB+BJehrFCj6PTLZTWXQ57JI
NqU9fjAudjMpd9IcHpypfl4GZZzQrDyYdbE16eg7XbYpyLQrhvxJ5DV5UOncQrQGpH0VItbBDrmJ
fGXRlwP+Yk8aPngjUOo+SjHwlbKPBi6jvEzPk5R7ZIk4mwgIfLADVB+oONi+NmRGC1Lf+atgqj13
fcJ+YiZClF7TosLChlDQPlRu9Q2PHHesGP2kXu4t2b4ZsnlpLfBW2EZ3prO1Ky19q7je+/VUv3AF
fWFhnzXdkbg4NMJtRv/bSkPoqDyYEAcBXR2JZ42ch6ZbPCTjfoZir0CcCwa0SFjFu4B/H5K0911V
bOyl245900ZdOUhoZmHrQULSbjvecs3THesNRaWz6PiB9M5Wz5pDO7PvnDQgpZf149xTI2gVe2BW
+cYmM7CRiJYqPeca4ousan2Z9L0v6I/afRj1NKYJCfvi1eILi5XVQUy5ijTQ681z6+Eg+Satgh5V
UeWc9eTVdZ4zSC2xngepUv44g6C97c9uzV6zqn4SLd/WbYZmcxk6Juxgox7H4quA6h760hsHFBkG
6qptt9My0zesN5vpUT7rR8V+mI27y+1+l4Phz6kEmLO0935JP0zHgm13p3cd2UvZjyjvJugnDm0f
FWXyNYwmuRuzkkUQP3yWlRPo2rbIN3ycg7Q+tskLNZMgH2GRnNwj43kojvqCOsZ0N9fNyakXmG/p
L/kSGgLRRx2yyj10GX9dnCm5c0X1MjNE+rqhQrsco1w5iO/0oEiOLdJNcpxVEbjQjkxTL8++dOOQ
2tAflo8SCWfDH/PksScX218GYplCt90RqOfZoHlMkGu7JF6ynWMLXzfqLdWm7SKEb2Q/um4rwTWj
Mndba0hWeBVi7M9LEwOXefGbyYaUIWJEnbth4i5721mglPRpDgyYBg3UAfTOhj5eXjd+ItLXsnyy
k89KfFWIuAkZvDyvNnNjB52QQVH87N0MMfXZGvbSPhd1XNZbFGahusS7oyJnKjdlsrOy44L81mzJ
rpqn3VQ+8fSnNf4a0I1REEVuDRwdnr1VRNuSDJHAEDjNS0Fftcb06cL8RqGOh6vRksRzM1D6aw90
edKaIuhHdhbuuNOzTYUWWyZx4OhdmmLc5ysdqZ+zLSOWTxu6L+G7k0x4S+JWvps807ZHAc/ZTXA2
moRedv/NyveR9vctkftCT0KCRkk9L/sKabu0UcvXnLOaL60GRYzAsSH3KWUFIa7X0dmbNHYGFE5n
EdracDAqgZLSgOMLVfF29ipn8IlkGJ9C4qSrsBqLxxKlMQxURJVZBVk93M8pujsaZurSxfJJkx96
MJM6mYjZGKMQ54LeONlVVfvBdT02BSppiptvXTGiQJAGnMpQghwqhVWb7a1bbpldPqLcXzXji5ZE
BbuzHFg7FBzKZg9pk7e6yMcoMyDZjLp24KTxsJycmVDsjr0z3CTQzQfKH/UKtK9EKhiheZ86U4gI
DWM3cjtlpd/DOSwzsgarjJSOyu34nJPxV1F+MgOtHWZ9kdQ+9BJe3bR110ctN6RDAaDNTJnyjab1
kvZSNoF9MwA8oUlGt0vxUeby52D2cP1t0KsR52TYNdN3BzSDl2bqOWM51LtNc5eUueZL5PFGtWA7
S9T5qqR6IdPXlN45DAWTpvLL4b0DM6pCSqOlHzT50pMfS+qgBIZ+gtUhftg25ocxkctGjRS1rDmq
WoSTkiyT51hDAAv4y+oMvPEAISgLH3o55vNc++VIw2QiO2MGBKIFCksdBns6pbSETTZDFMB6/ubm
fdirDpNQS6Qj2HTBjwFazwKv3pli44JNMo9quWsX5M3isbMWdCovGl3Zts4eSKmdVFeFvct2fZqe
RvwNZBT6+a5ysnDKl7gq7QfWdeKQEesH7Y3vKVd7w/l/nH3JctxItuWvlOUe1QAcPuDZy1pgCsTI
mRS5gVES5Zhndwfw9X1CVd2Vxc5stfWGJpFBMAKD+71nuhYG9OEeE2WxhJjmGHQUWwQiFSAOKrSO
e/9MEWwoyv1c5TJYSvKtdPUrFuUCQUvLXeOT4n6Y4OzsdkbdOphjUq7x1DcXPp0M/eLID294XOwq
QASnJDrs1bPK9rJHh4HSqLD2XCMSWGax1QK5lcLsGNkevcanKA5k1gMTWtyg1a64cD5Nu1YOfgz5
f52YUikABHQMPdWRLx7xfHM0guNZHVZ8nGRYnfyOLLLkQTcIUCQTbr02KKqB9aepBG3Yj9p/tqFH
CFqF3q41Nb1YK+8A/rYYUmOGDWCKmy3WQ1Yyqn/Bkf+F1cv9HINU1hjcq1lOMMceA+cwbhXBw0PY
3qjX9Yu7JvW92k83WRP8/5Hy7udQpMJjE6+ygkCXzb9sRzzEAERvfuW0+3OViPtZOgdoYIa0RbiQ
EQMkS37lrfkLuvyzEsyUvYOhTTisOI/7KvZDlZCDHQ2/UCn/1eE/qVDYuvWt6zfkRNDURgrEaSiv
kXN9wn+hnvlztYL7eXjoimkCvtu1mA9/qCO2B90S/Spo0blqQ/5ES/B5emhLW0D1Esd2vnTotzCB
Z/gAHlrt27iW4a+mKv3ln/kkTcGoxGZQHCdJHZxv1XFlIcGI1XiaIoz9OZJfPA9/dSk+6VHo2tXZ
pvFXcoSqV2/jV45QdTv91bjEP5d2uJ+lYp4NWnaocHjMzfkokZ66xPDqv/5C13F9k39yJT7LxQot
MY9xxNHBLR3hTkbS880WtnH7ZP9q8PZffYBP2hTU4AXcVPgTG7yyzYdzGIP+/Kvn4C/u0s/iMYMb
qee+JKfiArzvlmMI46+CTX8aqP/s3HzSjxUjYpgYx7HLBZuo29beUYzYOIaxXtPV0OYKIMVz0+SJ
0uysJtQMABDC2SHAJkWOphANcFCM1ASkyKD1nwQ6vwI7n3TcYAWJOnnVPdNAKXXZxAVt0Y7N24zd
cwTE0CNTvYC5NVPjGlpNheh3HuuaX/UaqA2IKmWgOweurrl6xfD67567OclKZgbGl9khUVfGqKi/
L9OKOjlD0fx/v2v+XKfm8k+LjwtXmfQYTszVujamTvyryVx/sRZ/nnI6QWGk4TB1TwwoRFAxhfaG
1zLa6nz4p5Dxf3xb/kt+dLf/vH7TP/4b///WQbtayHz+9N9/pPF9/N/X3/jfr/jP1/9j99FdrkLz
zy/6j9/BUf/1V6P3+f0//hO3czGvd+pjXO8/JlXPP4+P93d95f/rD//28fMoj2v/8ftv3zrVztej
yaJrf/vXj/bff/8Ne8kfLt71+P/64fUD/P7bI8JZm4+2mOb3//PXPkCG/v4bY39nwnN9yii+MlQa
v/3NfFx/Qt2/Qx2BbzpEOILQq/Oi7cY5//03z/07R1qJxz2EUFOHXgdbIpzs+iNC/+54DoaxE5/Y
DOM+2W//6+P/x+X59+X6G/r2265o5+n33z4FmHBCPUcw7nsUh3KER6434x8kboMRxtg082PA3GjO
VpTVm1uADixz6yYr28TJlrPbOla6wose1EsvT86oDZQpmQLXbgHj79eEj42IbA0+oHHzIaxV/n1w
XSv9w8n917v/47v96cj995rxz3fruzifjFNh++ST5LIXW6uq0vgxo5nYWa0nIn9ydwxrStQMrrNz
G/mqKfgK5eYb4IeyhYCyhdSdAr+fGkCbgi0htU2VjmvxBI8rFGUDGFdHFX2yosMs/Z49lR5iQ4D4
bhgkPqxNqjsf3WIFDFc38hczQ35mefzHh2ICIUqujSFHruPzzz7BStirUD2E+0ahRXDMrOegM/Wb
XGi9K1cynsq1XwFoQ7nVu4V30PaCOpDKAiiuWyYF0ZDN9JNr9kuvMRshm45eVr2XBKTsJhv3kl+B
/b5FWrUBB5IKt0BfJlb/lhXWCytGdUB0fGiWZTnSGUZuxO8mfp4XgcTwbvT8iIhObbok69LpYz+1
a6jaoomcbfFTu4F4ocTY9cKhj+OGLkpnA5wsPe+PYgodvqqL6/qvvPZ+GYPDf06e+eO5Y9zGA0I9
6riU2c5nj37f2NoZfXcC/1xDeTHlU2A10tpJjvF30C+lOu/kpTHwhBDe5w/Z6PfhyhvxxW3Ja206
bP6UBVLX4y63qDoJdpxGyk9OUyvMkcIZg9YRchKM1LBBukvHLkLuWg9yQjZbFmsPaZYYZF7sNjWl
EOl6ynuevBkT1TX4w8GX2K6sDExNVSR0xWTBClECtiOmAzHoeBVIucZfI3w8EUCl1+EO618L4Kw1
SzthUFHVXAQyN02Mvofvm+v3qOqxDM7mUE4HVqMBU625hUetT3RLEXoOJ9fBpwgyFojTaisF4GMw
z+uwYTNcl3jI8hbYwRSXV2Be124RioGBpK1/cAsyCJQ4bkShtQuYllNqqet9BEQZkOUHQ4JG0A5o
vClUkpG9nim0jHIojtlwb/fcYFYr2umKdB89wYGl4iCZ/c2OmavPjNHpXuXmbSC9jlaBc7hOhB/K
ZsZk76JLZgFZhiUGqElteIcnoC+5+uHloPysDPqtzodc09u5QHv8Fs+w2DAbpeX32zxWAZRV4Dpy
G0IvB/S/WwFb88A5p93mDZFqXTtpAe01NDMnkzshgWgHA02nA+71ZNPo0a0uu6W2i75fiwlcn43p
Bh0oUa/ooANTD3Qdhr0la5DX1aNfyvU60HjqbfDKcw18xnVSbJlh6eD0jAMNpqol8VwMr7K8MlhV
FhNgPIGxMefFK4Ea56sjQ2SSLHe8sOi+pximsMhDNvDizq0sDER1oHEUs6Uv0LVikd5sKBoVhCOW
XcTapg9UYNS6rK3ndVlJKB2JyUl8e5nW1gD+bG6L1TuWJltSx2NIpCr0/djJI+8rEGayGE9Wu59m
YEsVRKeBTbXZ5RxYH7WpdZiAowOecpdxPBViIQFYovtp4nkshGiTuSn22+IUkfTJriGzDmF68gJo
WNmhzqGfdPmKj9ho59Avloh9pd4yauPelJMN1SVCCyCu3Es+8zNUuq/N1i/pMBcYYNk12XGsy0jz
Ue6yBQiIvVbDZS4QExP4a4l1eSwx/SDbQiUk8qQHggltOdp4aBZdhHMlHrAHQGAKW4KokwbHR4Ob
h2TzeDzSjEW9n+07IbsjqJTqUEFUYGGE6WnojbMf7TGdS5lfi9IulW0vgaoXsOZ1Cx9iKAcfOcle
ejDCF0OxPmz6CpBtAI28JtPhXJAi9gVuD8cair0ru28Qui6XqWd6r4x4UGRSaTaTF98QUGPt88DB
xtYzsYJ6YCzsXAS8uKangcCuERFtyRQZrVsy9cWtqxsads2UeKzJU91CFlpfiUGUpY0z3Y4deUOu
xZNVLDWk3HmdFgPeYkkBRjW6LMKeiC+1sudTNWRnq4JcHDMjFIR5O7lWyDly1iMHJRxlOaHJbK1A
ySw7sXq6RqRTfthcNcczkPXCqTHmEiR5uPmbwaOO+rplEI1A+TXueLUBkLSOrRI6opAZrwjFgIGo
SFGne4ntLU/dchVozQ0u80av7N834UOy2yOMGH+zDD3O11erLd75SkSA2n9NRdNBHID3Y3vlfKuc
DOTcWNcBVndz5PV6Qr01Qg6LhpdY0w/X9udd3k8Y99Q6gJRHE/ocR3c6Vly8thyCbmuKiLDWvrS8
7UMfpDCa2/590X405HiBW0zOswUWoPMVKqTRweTNZf5R1cCOrLxdsFVQs+srTEy2B9MG1TzXB1wM
AG2m6XerV8VlkT0xnZk98Ty0HBA1Wsg8ipt82yD4gaK21CvspdcvEwCgqzI+he/AQKjs2QcGjHUW
8huq9+xMJgksH0B+tpnxmG1KpSW3WFRw96laxu2uqxfnltT5V74xGc3Ik4CoIeeJVUiSlK2FOFEK
QbDwzjYh9HYhpLtxHQEG3vchLBm37k6PoNZXWkF5jEX7IuchDz1ZrSe7pX2EhjDzrVtvUoGDYYOn
aZXirHzvy6zkklKDQ3btzb+/rC2HomlgCajEJspAFIe+8n6svuU9ghehsTfmZZKPm/e48bHab6PG
QlwZtp8X3APzKvXFlPSOYRrXY+0gNRibZXYcEHZJDDYJCr3Nbm2PRSPnaLPsBjZKPztXHs1jauG+
BH267JYKj8lSD/VFiGE9QIW+lygPz+MkTm3vfMPQGSyjq3ymbtueBwdalHKWkbYBxI3yHfdZe0R+
joUnqfKXPOQ2+zZ1VhOZYXpTSBiZGDmLlX6DaY4llaqHgyTucPj5r59fQBmBmLbEE5Jk+wNvRmZD
j+VgEbfLtILebPDyIl1K4aeYfoMVXoCtK8hQxcQvyIuQ852x1uIFxNCT33WAfDEwrO57ZInWxbPv
Za/UNDoVKFAoYrEPP780ec0OXQ5Co9hWHqsByhio9LO0nPPuRQ/Th7BmedOWenpy/AMf6jyscwUb
GqCXoyXjpUdRpDOUpChC40XRPILJYAhl7rTxNjTiKvPdahBd7VCeEbEHeYpavWSgZgjHpc9PwIsh
nqJPQ2Of+WKqo8mIGw0NKyPLmsF6ltCvsHjTqzjCNSCOjb9AYz5ADOfUsjlP07pHEZEd9QbpQH59
LhEXekYi6XRLLOsFVesKnmA7lVP3bntbn4ym9/EYsuOG4QMg0jDHdjPUJIssXvNCgngq8jWBvJ6H
HuqlYF7WLckUrmo+lmuEoSi3y1wZcPYVjSlAc0v7JzeDBKgjRKSFA0mZpTkqIwoCAfFwvZuB97TV
GE3A1MsCi5kjCsCpNTMx2H83BK7cw6AuoI8oVj8wIzIuF8cJMQoscIm9xCj7HqGD2Y9KNilzRHNs
BsBqvH6lE1Sd/WS+VpMkUdVlCp6WjYVFnn3fqvWHhH0hnYhuoFRevy/Q7cYEDhaILJgMPVseFDrL
czsCus5Q1YQaWTmx4t0xW4vpwp1l3a0Fgfq8rsWRG8givQlZhg5kQ9wvDUSM2FGZxsze1Zp3nMuk
AQB4y2DXS2qqm0u7NM7OyLY9LXWPgQQQ8B+whFk7h/m7duvscG1Lmcq5c6BRUvEImh+nEGo3ICzo
sewHdDrm0DgqJMLQPe3ZoamzCsL0j7G0kOnuTUDp0Pcs1D2XlSjOpYs7cIFErCzNU5dD3eI6C/KL
xdJf/DILteDviy29u60YX70pqetFPL3JrZbpYHXP3KXexeVODymi1x+XVn5rcmHFjRyGoObwWqNZ
z6K80EGGQmoPZCaD2DbD1iS66fss7jbQ8zkSmc49h/iyyJ5HxYJ+3KbbfJCpY1dfVVNVieEUz+ow
wipxXboha81Geka+dJ7CXqOO7cKwACxGB9BBX21VoLeN9AIfLq2z6L0flTRT1PrqZp4GRMhQ7GYt
/EaAtO7g6q/vJu/S9Lg2izb1zmXmCSuj5h6J0a1SPGRWwI2L9kKLYjennpPYE132Bhab1JbdnVz1
zuMtOvzchyNonM8rog4OcJ+3eGhtdfUI3DAxzvFQIn0u893v9jbzGMsqSpNKL7HQm4jzDHaCsUc1
kuVwY6ze2pxUtZ3qfsVJ9ceLWTh8CS42sg0k+SZ1iHfvYX0w567v9kPJqjDv45xOInAQcY94JTgX
BCjfHO1NmXuPvT/WoHlyqOsA0rGJ+SFE8BYk5O6xnI1KnFFhjVpGcmPkvNtK+jKBLnyCHuK2uKrU
sVOOESt2xrbQMvAlmFBjYZlrIUYs0ZH5zT6H2TmiqnmTa//Fx5Wgw9e1E2faDVnkmhKr0nQrHVOH
Lk5v5FaNOFGGlmecszYx4JrO6/XLpqsITRMSZNzOwQrq82hxtyLmDaAIu+lepJXJ1FTWiufbDLc/
v2SQLIzYiW6uRVKzwHRN+uOGTvxOdtZwhrzm2EC9yObHtgYGsdL1A43q/bQt800OC/gThoM/Gbsp
bmqhwdl3Mz1Wtncze9Z8uzSqe95g6SHFzZp74lGZwjkilAUtntddDX7O1wXNDqQ22+sMXU5c9/ZL
x/CIC9GJC0EjGRm/9d+GUcW8d/j3cm5+8LnMnxxrRV+8wsvn1dcmVg8OtK4O3FEqL795BY1dnXp6
WHYz9omw8rB4j2N55EJr7HQ+6G6QUxA1QgJeyiaPZwmg11sG+4Qn5wjR1XrQQr9nLtvuuN/TOIeQ
Kdia7VkMutjTtjdYhnV2o736PQN9yKwwm0d1KtXt0CArBZWwvxctL45Qh7qBxTYRaepKOKT89ZHY
k4JSEFlzqGYivbVZijSRJYKkro1hpiPJsnrssdpomZay/piF80UCMnpp7HKJiyuLSlc1YaSNkSmk
tDtaUvFitPYTY7DPgC/Z5V02P3hOBbYRko54Kt3lgJ0b8+wmKD4XXkSLgqtNze6SctL5icIgeThf
YBnp2Jp9ISa7qqUgKR1ssOkLpNUTZX46me7Lut3mXTc/+pBuXAaCBrJRMinp8sR7iSLHLVLR6x1b
apjPCq+FWQ5Jsnpbjk2O0PC8mp6ZTg0GQOxyUdWwXRieKtil4o2+IQCVvdT6OhwIUQlJCxNv4BDj
n5vM/7Cn8TyPznZvPG7d9lcvSXnBtbFeOgG4w4MRJ+VN4eCJF/aeSTTa8wTF0AD1QAZVT4Rzd7Iq
rJFktBY88NxKPB8SQHgl7ZecDWNcNd1RI58mYvw0AM5Ism2ANlFSO5gZ7fZSs0sxEPfWs6AzaW3r
vcpzcr+a/oYp00RlXamkQGFg2agCHBuDdKbimXvmICxUE2zL3DeaWcA8q/5bI+A+8Pt+A7ag4P6j
K4dVsp+TErDfo6c5cA0Mdw59WXkRkh2qEFMaymguhzasHAuWwmx0n8tqe9qmmd+osnzODK8u+QQP
t+/BMeZdteOWI582oLXhhJ0dOn0JJyMmBqJCh5sQeiOxbyq2PdnLYV3AHMHoYi5Otnb3jbT3qty1
k/CfmCesBwt7dKM0/mcseq99GXtrH6gmb5/mYVZn3jRT4Gxb+aIyUqVZIcoYkFT1AoFdHw18HfY/
fwox73fIsazLzx+u/MRyq3xu8eArj8wnz6In25LLsx7ofDZQ1qHd2sxzhucZ4zswVRaDXszzMrBh
Z9c2JiC/oMVbX7LMWcPVdQVqUb2hcLXTwbHqB4KRV/eOY84/X0WyvjgM2Dwio4rtparFGk2Tqfc/
f2ki3SPkMxRLSmMeRWP/81W+GsQRGqsy1MxLVbaRZyg4v0L4DR1W3z97Zno2zEH7zP3QlBrCgnVL
oRku4SydSdzaOnJpvx7qAhM5+354Wvic7XwPc0FXjaq2V3iYPYAkhXuDKhOgXw67SaVLHSjbXiKb
IceFtw4skxlKBe4CNwNElu2h3UrhD/YOJQYo0ShbChcuGFif57XCxu3OfmDB3hxkknmJFsFMSRd6
2WAloqa3YwutaIGuKzCZm8yUYhKXX0Gxv3VbKJR36CZYWiY+2XjVoiMFZVhIHbMlPe5pSAFZgKpl
Z3fwJyOe0znOML5uY1VdkIp0bjh7Lr1O7rTOKlTeowWh+Wmeyy6cuO9Gs8VXID/QsK8jvAQeDBcy
94oI5l+esgEFjTtWZ+WiFED/AzPdOr1tPgyWRnZPeYvysMIlDQxCc+A8xyXsNrKdkQMDqzDMUeX0
mntygN3GflMct7ZoLRLN4zhAYJNByoknb10JMqMtqhMCmFmPykrkpPZ1uTlBdUCoB9JvRjc7svzD
mtl3exh0OKotgzaFvG9jdlcp1kRi6/ZlBv2Ir8Z0hU/7SPKqOVg5sqI1K9N+a4aoVHOYtyjTfTVl
dyPG8UWJj+ibBKDPnbvsJwPzWz+Da1yLcy4YgmcUNI1SVfJowV5RrsUYwliMrcIdUTw4702P/BVP
1ccZBU3k+hNUaKVGenfuq6Ak2G2zvA77HuYXa9seS5WTWI3yGTjIHcU4lnStsw8+LT1UuoAf8Txg
77Qw/bGBCq7pGitRNjT5RV1dKs8BIrGNLFodrEsrvXSVfJv7/HWqTdjjqluoMAGWspsWDE2Iihnm
/VZMp61qLp1od91snPsBeFBLs/KkBjlj1nQxP8LefCvmV2coyLHCMLpZdy6wy5Ictw09W9tgDENT
N8mcsS8QivdRC71fuDHt7yp39OIenvq4FUOKMajvADpNYkkn6nq333UIOQiWsYI8fa76WLLiQ9a9
FV0LzxzwD3ItdiAt1tDbsE91rXMgiNgIFwKcGCvOfCb5lpQzFLn15GLk6QQP+giDe4AQohkaTBQC
3Ti2cOljhBELtpYhxw+q/aS30d2DBTvU29pEbltGBbXcBPEKD7rw4R8vyXmsZlwuWhk0i3YWd0Ca
gmWCQ1OKDRwRdE51w+ARdOCjLnrnsRNcX3Humzk3S1BaUEuXDHYGeyVHb14+gFZdrNYdEgdizR6Q
bMHG+47A9NCvEzvCuwzzzqYCm9dfMTPpSTpOv5P+hsxS1Lp1QJsySxznqXSdPIWyfg4r6I/g+IZ5
SBo4auzME7iPINDs+EmK9uoSBEbbwQOQmpaD6+7AxLkxybII4Ck2tBIejKroT6brRVATtK8QkQW1
B2vxgDc6FOO5LnA84ebFwULbV8IzaLkHxOtFMOFYcMJBg4tEqi++Xmm8kBaEB19QuDhLSjaRbK63
QFA846626n1OrAtS7CGZGpeDAKcbeCQasaoeMdptMSdRo6TG9qGj2tHp7I1NiqBisAGcEOxkHezr
E59Pqp0GyB9x7oBHuFz3BzManTimujNONR/A0d5Q3692hTfLY1Zu6wEI5UBq2OisDUmqWDHrqWUJ
Jh4+WQPc85RZzzWAxNPmQsqFHEUb3Y54Jm1txZD6pxa5oUAc9p2DxiEH6PIIi0hAp+zGz1Rz8U1z
PzeC3mJMMWLKOXnrsTwgt3zp9np8WOxtfephwLYaGAQ7R45JQ93EVZUd59dv0VIBX8NWhM3clzy7
/1kDOe01cCAzDwhnDXB36LuyKsFWgF04dCgzTNHX98sME2o7+UcbNmi0bmiDaO+8O1zXIeboNTtc
qgNY/jmQZE7yDHyY9MAO2ox8dQDVhmPu2Bgr32VwXiEVd9zQMLsQ7LcV5nKRarxdYGOFdgJQVa/6
PRsYgGBi4CmcJx3WKI9hihUfDSoXozHSfvRREZonkZkuXMoNEXMrOkCWAQe66u3i3uNvFsn4xdL4
5HbrFkG/PF9jsW4Y8iIQfoZqwlTUOiNX5EUr7+QZH9GTTg2xfdnDdwaZs2rXMYVo+mOxnIsk3etc
FXZSQCtIO04PQwbT2ziSd9FGGTfDTUayEHLbPiJm+JaPw854pRcMPdBmgWUYYmak6k4wcPnteN7Y
dks8G5HkcwMRYUkip22HJ678WGXqG6WyCzhXU2hPoCHUrMhhpeRMbdYcphZpbwNCGfu6zmI+ADyx
lvuCYlZjOW87WW0P4JCwGXY9O66I9IHryDwUTi6OgKlhk+23lCpvX4yrjEZsvEfP0ygCBEZXUjA5
6NW2a8QCEKYuRM4JP7n+UmEDaB4W2C9i3XzRrmPD9Fkf6xZJx0sG56bymhjkw27qWxU5zuSEzWIj
zMDpxa5s6iHaECwH9To2e9ki3HxQWxVbldYPmwfUrvDgNc3nU88V3PTXMeWbuMDz3YWWCysqb7CT
bBPo39IMaJcXYGed/eALdhizpsQQPg8TSxWP+LLdTI1GmWZXqEMWeKxHMFddRw/AoADQTXELyt22
osZtxX6CxHrpF51WDrtIf86DxVEyklmN5Dpj39aNa4J+drHMokmkRYfSiOYIixplFqjN+2iG9rtm
4tHSAH1d+G1m7V9616CCwCR2fwVd6ZuZw5wEkJ7M667xrMeR5M9SGhhkFuBcFqanF00PQL5mBLZt
WK68zoo6qcyOeRc2WsiYYNAB+BRIEXscxqk+oQJykl4Dn7EMTBEEMByM1QOqpnxXF8366g9TYgoR
1StRD9IdL1k3DaHh7YfHt/LAHLQ8qBgcYP7T3oLn6uoWGnelIx6pGdfYPxDfYw+DhbfDMGKaUwve
UlgmeDW9FTMCCNmodwu4stB24d7Um3WP9/9si+LZqsrXHHBRIJi+Q0OIeRDKVocmAxwJxWnq0yq1
8vxes3aEXJ7DJ0uR1MkWClXFYKWGfFNej9Hf25oaVPAwZSLzWnvdflzhfYSjIQWx1B5b1t2WA/xw
1trfga3YeRPcQ73fxLMApQIV7pTQTb9XMM0lyFLroceH7bpHP596MHpCv8WjGrEsA/HETsL7H2Ul
jWHfTUZdtwkcMyhUahNj4x9RusPAY1nlQ8lrGLfrvkoR8INfVuXTqhf/ceA+6OCu341GwRXKHRIq
cIM7P6tk6FdYAkqUcuNMi1NNnhCqA7O07t6hFZF3qGG/mM2X9zmRLIBnKRGm9c8YzGvBgpw49Jxb
QHM8juAjt3EOljVAekAtuALL6UwJg3DNX2mUC3E7a+u6xrVDZMEwD8/nHCq5IWwRig5IAZBo06gI
gjL431QDTArMSJBvObybG3Dl0hrrY1awpwk2aV3jFLi14oB/ETY0kayE6AC4aV6EgOXB3lnbWwfk
5RlTpbHN2/tOQeuGYrFNx0WRCCYbVNQ9vOeVN5fAlz2w7BzdNzXL2+Ity1khdSTuPoaiif0rQcx6
UV2ARcPIbRFE20yOhXha6K23LV/3Zcf7WwRQToiiUJjtiy5yn3P3phjK8Qcf5nCDCCdFmdkdcZ8O
A2rGkYPDVCbzImfhAQbqPU4gJ3cIyn6EBe4eQqs7lGKYlQWsTk1qQh6lArb/jS3IKllI36EGar5a
kP2MC58S0A0Vchq8Z8SNYqMrvDyCTwqlm30q82lK23q7+IspgqUDsIhK5X0A2btfjfiCqLk8FqW2
IwI7R0vVTb70/b6R3e2IHTvV/q2U9XIyenbTFSuZ54GmoQS5o2ZSkdBohmZCzn7G2R7w8oCwQWVS
6poH2RVgi0e/jQzL7HPdprri5RkQPY1tNiIFapTrvvL5nuo5T4RHISf3mbr1s2EHrct2U0rsgECN
4egxd1sNpQbRILfWNvtROADg3bkBlmk/o2pDQQjXCf6c+l4o4+8MwmFgCXb32FObEOgmAkBrhsHL
SBwp4KFFjb8FqFnae74H4zGcvWk7ToIwuGvSsfGOinGogLxbLBpngXzdnV9ZmFMDkyTojN46ytxP
FrWheGvsg+VlgN+tqB5kfkBd74dWzd2j03cSKaI1LoBZ31y6E/PiHrut5gBmCxCzeTysiPEibn/b
EzPDzch5PI0QKDVbfjaKeXhmLZM0DB6BomPdeZsgkBoLfehXLOGiX1CHNBmHPBSbelMh32TFhrA4
dZ/qOlDsG3Dar0QSiu9d7ygXJWQ+OpeywP5PlN3g/CXSIC1t4NeSvGEFyoIS8iF4bLbehY6jnSMk
ENx3/5Oo8+ptXGm26C8iwG7mV4nKyZYtObwQDsfMoZnJX3+XBhf4XnRmfAYOMsmu2rX3KpaLELmM
MmYB8cvg2vcOmA4TFMROlqWyna6qtyBceNgbIwyyRL17IuB3ONgrGScWo2Gq/TTBpZsyt+4mZ62L
SWzThyrdFBUlotOkAHXm+qwbZX3O7fJPjlG/iWzeLGXAHGgprGJiKsesCfSrLeTWTIcfDkOurST4
cgPhLSYdpSTKWCRfMdO3l41QTOcfX8nuUxLHRNDHcNw0mabtusLjcmrc78F66IyN7NZNQ1M6eE+N
xlDB6zaj1hyBt6GA1Ym77Ca6uPmtdsLPcBj/M/usW+RGtBYjaRRQK55v0JgcEm16neeKLd9DdiK9
BOOifXwlnmbLOLGPZPJh2HHSQhUxb2PSwy0PFlHXxZdWNbs5tPotx5jtOzGoKXPM1nYStDv2aTxb
nW9OqdyYbceKlH7JgLhetcMj0manT5HtNptIyCvcm2hTuW3HQ8T+zYkqL/sgetfmTDsQulqGdUwB
LR7yT6KTN7QVh4bDO5w1L+zwirFU8W4pbWYBtfFI5R0mdFU/q8jzS85aIoATxJUx/i+YJvkQrMmP
F952bFBnHSeiSMKIZMbmMuNhvpiMjGmKRv5NL+15VyU5ww5V+iq1hV+UjrPu55j8XaWmpSchPQRK
MvuklwyzJtv1wkDHkOYG+8g2bXSGLtwMm74tutcHooVjAVrWuB/Q+Pa0G2uFAHhwbLx3iR5SlAhu
6gQ7tSMVdKqYqiuyrjZpVPhcQDOc2N70ejBs9CB+opK7FLXdbgLJFD4PwydL9Qecwv0JVlh9aZpo
hfXG3gwKBwVdRX9vuiXP3C5QZzMq12aFzRDh/kMyeVl06CeH6d+H4Jx4Q3gri5hbV9ovojC0Tcn4
A7/z0i0r4wmCMQAO6gy7nZrVIH7domVxWNMRLKZ45XSvV+OU7IZW7sAWGqDnhOPXMwObtBdvoVWl
LxTEz3ZA7zSKctfIBJdF1ERPG2fSOJazCG4WCJoK42gDy3WvTTgmXKhjlvrpJ9a3pY17GtG9l2Ye
p9S0zeskPcXndyGaGEF5tnE4Me7BI25rI7Sk5JIOTCaFxLtjxrGBqyL5Das+WDhJgp2u2ZRE6I4K
ixZ+1GXZnsyMUGKbadlynnE30YujbmRGtULhFp33a0cT6y2kfa/m0CQpFW08lGwndHAd8KhKUGGX
duNWq14DAGdqXCt5AdzVbm4GkbVVN+tXzct1OE7qO+RgTKsAJoJLVtKNcUbgUrNOLS3XNqlBU4P5
wgoyuz/Ir0h96SWNiuxuUoqCaDykcU46ulUvMgCqM5TGdppPehyKXTz371pQmweL2YwYkSDBDexa
o32dGCZuGpSTYhyQuvVkPZljszaMfhtapn6xXOnsGdZ/O4JgYeViiWmAW3VD8dYW1cErgwWttlzE
c0oXQVJVhlm8ifMy4QEVbwz2+k7zlK3yIO+XU29MzP2yWxp7zikbG3YuUvI6BZqRIOtMUDs1V3PY
ZH46GNEyH6bxoEaVMccPlA/1CufB46XyNOD+ukhWEMZqeAj8WvQ0jQ5e5oQHPfOOYxqPhOWm8DAM
Vbsdw27TKrugMwq8ZazkUTU5s0UyiCuzqz75Vt3HrS/7zt0GxE1deAAHzeF8DUv51nJyrRPb0A9D
pv05lcG+M4Gkgc/sr8I5c4DpXB26xwso0PX0cIhUcens+mrzvzt8lrhskEs0pIsiiIN1UilxkBWn
iujS3WDi6w3m/Hdi8yywp/g0gRvUS6bjo/fUYwA5/O9lGpNn1+1CABYxEdA2XyhKVH6L5Z1lEDP1
nxUfGDLEByJq0p/sgGRqRngyj5O/ypj0VR9MiBoGcNqMXKQ2ODMmscfBaaq9Dvlx0SeZ45dkq5ez
AF2W9Q9KSlr7Zc1zxWH42HoSeLkH7i2AddFhLtqJJtwrrq1Vr8ii14UzHHmIPRXdqLbSwU1BmN70
XUEFxZo+9Mop+Git8ncQCB+RiJN1oOtiUYsCOTRcx137oicdgoOJ5JwnLJIZXbLTOHJABmIirpz0
4OoF/k+KxtJu/po+/FGdoa1mR14FTY5f6NVeRZMFOg8vTKc++f7zZakitJ9kvllT/TCHhiiRibjW
pq12lcyx0MVN5WtTFJ+cVlbngaEgegRojLLnREyK8jLOSMrrwuirb1XqfiK0Lyd3rP8SFyN7GMNm
bzJnV2Jo3rkytP2kt17quhuv5DPNxngRgqpsaiBiFVFTw6a085+OQVWhLacH/hNgzLmPP7yyv6C1
Ii8bxrA1mWWsay9I1kaevzEWqE+qFldNy6DcBqX9ZsbRiZW2mIJ7XTtOtXi8cV2/6hiW+8Jp1KbO
imqdZ8l+VvNV08P6bBjFZWYk/QQiUjkV9AxE+koBxKvBX6CHphmeptZg1JBZPvI/QK6QNI83ifg0
0Azx8wQ4lkpjUxe0EBkTEhlEfmMJ+yTax+SsCI3lhGHqEHtUOd1ArIWcLr5f78tq7SegI/YOy8BR
umm0ZYS9CYWR+m4+BgvdoB+dBUZgWzQDTAQ3W4WjQo4Ow9RP3Do/hUHyXA9mvoY7X+61hpkAVEgQ
lkMNhqAcPF8XMttmBIAwIGgxQwUaKoThr1EO0LJi9VR5RvBiRlycuDuRto2zarVo54oE83y/EiZC
34zcvs3nDsboFJ/dOEmu1uRN18jC04CV/qJS7115Cl+DBDGYVWJY6MOYrkeGhisRX5I4G866lX66
UWnfokGLzn2h/xietjDG3LgHWQkoR2lLCS9pAybWOwa2gX1CjDm1NQw4VHusspbRrpAovQ3fsOMP
Jv+XxIrOwcHQskqIM3eSMURn80/q0NL8fjKtbeuFTFoEcIG+SeBnFW50rM0BXtqQ5ZsJsuNs1+Tu
S4wmTvru2i/4WEd6+1utT5fGFcO2R8ythyY+uI6j7U0fHSP0jaqOllYTHlUwSyYeCO8iDH1NRyYw
QtDUzoiBzLNgkg05kIAhEwzJpmkZ8uzco+LPS2otbkANcZg+nkGXMk5VJVloGCrNt9r0zQiE2nCL
2A/0mXM0+5faRJQvtmmCIbvpOxqwsHYxYTTKzzoC57adjsd8pK6Wc7PPHFEdk8fLNBFMrC0GEbMh
Fo6BusoVApFpvMFLhdJjDCmxtXLygz5TQDSVDfCR7zvXzGOTlt0+4l05deLeF2mxy836LZCJXBNe
aJd9ro1PquZx3OEZ3xeUoZhthgfjLuA8w0JTdE6x1hKq8HICUGG1aiIXQ9gNV34s++gcta6fwhO8
zpU+nCU2jFg6BpoEROg5EytNRNrZ80CfRKm8pqOCzQUI+N+L8/jT4OxG2ytWDc9n7kkKVfyB3rop
8QOHo9NvnNa558B0LtZk1qepbx9O7EdAP/qsUtzQUa9yBlrUxSPPyoXUuvBzFt4OlymkgAzqEbln
46gkS6tdUGRmNRvfXhf4RtDnK3wOe2b7j0dMyaqn0knWehBenHao72Oy62P4zIx4Pgwc61jzhh5q
C11LVxv2Ab/SE5mQeFuYA5Vp7Jb7hhHZKvZumatHr2nlnsryQV6p7A9nyAok0xgNfYhCf2SkfTCB
pcUCY77IUJCkpANrNLhCExgCo8fX2nXTW8H3uehlZpyDvAYilUGqafvDZCHo0xTFYDhECgEGEHed
2w//pDevCIrdgqKOzgPyLyaL/gU9J/ZlXdpYEc0Nmzjrmx7hCIiGJl1YeLXPRHmA8+TVCSPJumXq
181vGVTwc+y6+Q2NFCRC1MTHhBTzLST/TguVU1CZ1k5mzYg8G9wkkKghJUnE8J+HbVTngLeb0g8r
2zw0U8cilcgGtWfU5tpUIZzWVs6vLR9JbG8/Mir2HZot39QxWgZyRp6uo7twh3snTP2ldvKfecCz
pboiu0TCe8/p2RyGwdemxmKPzm2d0ctD224/eLAq35jbFhdNUm3MLrqT90GKrTx9kdadcRWaycqT
ydJW3uA+w9uR0GQIwze9lsA43gOzczcqZIoGFpSjm6Now1GU4jMMhpOdBcxQmIZFgrO1TsHYlsix
kBAo0qZDx5TcN3TyEQ3ryZaVFQ4fDgIvG8OLg+gbeczaql4FGIxWolG9P2D6PJptUPlxHMrtMuXM
uUIqta6ww9N1MRlUIVJbwEvRT6A8gW/OZr3j2YYZpnejHckNfAphuCkdls9aPejjsmb5CzLFTGPJ
uMQssQjq2Irr2LLWfePmp9g6dgy/kzSMv5hQQP9Ug7joUR/DN8rndTGvrKrEcyJTpk5z91OEmKWy
eXwF/eZsKvyi3hAZfjnbACKp6zvetG0VCehcYcLmHBpAv4r5SWlO2qd/L8JU+TaaMRFoY5MttAQi
UlAr4xAaFb+aUUNPTqjA9daEvtKlYjlgByHrs3Or4dYlWXNqErXpRdDtQ0El3gh4L85UhZc4aD7z
uNX2M1aIk6fknuo9u+aPFxxYvi5l+glUdDdzVnK39d9IY8F+cKA806rg5p7sc9GKO5FO6mego3HP
MH8KU7GKU1T7UirujrGSl7KaC78fts0YV+cSgXlZepUJkismAjK5VC5jdIOcRIwrHu9ZOua7ZnTz
bYw/81lLKyJENdGSbPQOYPrlXaWX0Gv07dzjexFxcJ7tIbsExPaeh3wa6GAEaO8Rx2CrdCiBQUL4
yh7frKF54ZNhlYpfIl1/iye4LS5OuieNYOaiDC0eX0WxEwgDtGnaOQqC/rnr5v65Kt9LGhOAIGTL
cERM+9YO/6hDWd2o6WKT5eSe6siZfFJwyTIGLXjMs1g7JEzajlEen4pgovPV3PC5F2P4HLoGLqa5
HS6D98D5wLKIfDU7/ak1nq0SRGGIexlmOI0d7rU94k+zgjL+WpWRxV2xgHlh7Dujq9YDm42gK+HN
+feSmrQxHf0qKJthP2VW+Vp0sEG1sltNVcsEWamATJUqV9MQus9Bxi3FXqWjCRHq6umwKANK77Pe
6+a9C4ZVUg3J3nESfvGtnmOf7TehlU5PGMzQGQlBHgpGRnFU6ysmuPYWKiDrUB+zQCconitAwwzw
KEcQbeVBuYPrC4sfpsYOuG7DkXMjqMpDhUzGRFVYfmE68gT2Jq3dM4xL6z9W1GxauogvK84O1ZTP
1JeQaMyZESPWTpj0sbrnDRah0r3Zj7qIKhXQegG5iTtX7rLQsTFzeh96GpqXngg5FlemsVqq9Vvm
FDqYvtDY6HY4Hhw1342s007JVJsLt9vFGB3O82BM50m6X80kjL1EKN+lEyayYebGzUsiqrGWDxem
0f2lmE0XXUETGz0e8lMU6J8G6UWyfynbTwtjOCX12lGVdTDSyX0iFbAp575cxWXN1YQ1A+e/Lncp
nSxINiZ1TRzPW7uJu03niDOP1eJT6c5J6nN3aQbl7BJCmYsOGvta2WbugzH2LqFNWjBqq0Nd0Ur3
hM1RLsffoGyD1Sg1CJyKbCoS4FvspxLZJcQi6rvFpB0Ifq7HOaDHZZuB37FjAtduGW3MDJ5UOvET
auJkgLnw9Xyenxo2XCwDE+56PAVb9LX+K89ge08u6zrwGHKj29wNAVhecFilxjBwItBgYPROpoYP
dtabXQLRgQw/Ajnse286S9E2T1Pn3rqpQBNX+bgqqsLa26kJrpFuY2fWOVdqPdonXHd8JXvAUNBY
5prRbLSNM10n0EVjYE16cx1Lvlmk4B9MCC8GZeBinCFrhWHprkqUMNPoqNyGtjnKtFa7mL06y2Dq
1mYpmXsV+VNVnZMu/RtCzdmPmX0yZeerODFuAwDrVd19NSxq4AuqMxlX99wHSUlyLWg25sPbK0hb
OZw/DBT7atVCF1ih5ImFLqmTXI/IbEZ78ekWEco7PfPF0Dr9Il0QwHTXbx468XdIoHahbK16Mdwm
3UXd8PBxFHeD8TBbRubx4kodtJOFYTSbscTI1r48rCfF4KYv7ZD+dbA/jxXLVBL/3x9bV4uOoOEY
Z1GXYC/I1oXTtkAIM/a3PF4ao3u2LGwfnVk3fuj2p9Kd9XM0GdNunh52hX5J8zhfZWoBbuPiXfRQ
ZXEVuM+1gcJrdmm/HC3+pV1M3jEs25uHQu1PA9Gl1Dsq8M9ZVH4kemufnR7Olp1n3j6oNILCSn/J
ayFB+qXe87+XsCcxVy/tPC7frR7q2ADzcsdTQ3sW0VjjeEu07xaet7ABBmkMo4dK7mhHXFhIgU4Q
1zzZhS0/RN6b3HCduc2j4LVnaccxioKrcufXVJrBi9RBzY/aCHaJdNbKabr2uR9xVbucs1ZQP/Vk
2ENSCDuSNngxMPQ0zOlMwJ3hkMcYL5L0ho4tVraVwNMLePuqWTdPLQ3lom2DJ5De3Q6prPNTz2KL
XBCuU7tuLnpdm9C2b2ME4WuRa8GnHXncxWGc3LqYg00mIvcdKH+L2tDTI0ZE4SeWfM+87mkyteSa
9XV6DbXss0gtc4MkdzHycpXYb8wkGxI1drFxsbG+cm/qPu+iWCsZFjTQvbwB1WOarCzr1aYdeTxG
16EBOj9XsriVzXMf65SiUXAqLb3zbQMRchJ69E5Bt8NK3L1EWOdh2mbN2eisr9oJtFNe9OPFHpkU
CXDDewAQSGBOyZNFr4NPzbsQ/nixi2pr6aRzLdn05zlR2h1HKY4/tGjkoIpKsqh81qzxSOa0iAOL
yHs0x/eEHiiLNKTILFc72QC3ikfUv7xSC003jmGAtl0WbI3Xm/I4k5x/Mj0DwSe5uu66IQTz4WHF
Uob4z5sd98gPcUT1yE6V0Jjl8rIwZKCfdc+xzray8IeaCgc6TZiwk5IFEHhH1aBvJeyvPaGI6thr
NgjRGo4bDgHv6d+L3ucSFzRs7oVJJvHY6GgS7EWJyJFgjJtQ2U5YQ2df4EChtc3PVeNt4abmJ4t8
73qoU3urx9N9wpuzaawsXCm6UgpVnudVLBnOKPVExnzbVY55ih4C82wyLIsl/ZjITW8jGrQd8H/5
qu/aeD8585Haw9tY3Iv7TCuY3JbuOgnEraOnYjWCzF8rOKROBVExHRgUV0Pp7GvTwApqPITNojl7
6cxCLDiWHtmATS0nEIUBUD4v+Zt7Ye0MgQNlqHRSFbZkBzg0G3fRDJBT2XNIkE/B/46oljdBWFjL
WcEtmEZ7/FbeOlJMq4xmlnvXMQDPmgPuldDe47xpl6LOCUCxZ8az3EtYDxeZRs2OKVB5NZ10wzMU
6n9sVMDToXgViC9susDeWIUyeu3D/NDh14R1CW2XlL08GhmAVbiqFZ0sgUbLbF+m0uoYbgIaZd7p
nutUqGtp2y9W0bGGSJ/u7ajbl0L1/AOXQUrxkC4DnQl5bZX5FcDiz4QTmDPETLZ116NC4znBK1Kf
NaXeyb0Z28qo0jOqwcWNQOE4qHFr3R7a17Y1o1UU65HP2lt1yK2yPtQJCgCDnI2WZtrejTttbz9e
lFdRyT0i4ljCj7OdsYYQcbKNpb2Ht0hj7RiQ/1LtbLV9cOb/gUFik0M8zpsscI3z7KRq6+E1BY/X
Hv69CPrCw5ziUNErbu60jNfklDIOHGxGFZOJ08jM6DT0VkwyBeVTua1NuT2z9L3EgZEVXXttk4aA
9JCXm2YO9IzhJbgSO53PFgNJIqbtq2xirnjNqB6ZqfY1xxON/2hiiC+8VdibAUNqa8p8RoNqXbIZ
CXHcMnajnJ6yEeFkjDgxROlMh9rG1W4p52UuteyYiOEeBqLeZOw12hTCuumMZY9OXP//i3z8tda6
7aw6bVvmDofHv9CjFqEvukVxaRj/g0tY5s3kfnputymrp941iDLwsyzKqnrTLbENKjy5NUM/VB9v
STCPySabsRZeGP5mFsTCjrmqk/fGIsjRhlBMEJE9stbOa4HcnpoxP+vE7p5mwkUiILvEdQ+jVFYh
4kX81kq5pa9hc07wN/OZl21TpD7N+erfP0Glwpyp8v/Su5qD98KIFDOcquMAuaaG2500xQSQoA2b
QCKrWhiPQOsIrnXI7xPDTbopd0kigjVlUOdGkuYLt8AmO0l7G4Rsj9GCn4cfzUzTIxtTP9wyvNiP
mI42AnQyyV+WtvcWCxCqhAlIH8GOhTP50XXqOGEJB54M5yMZWKkacbuNDP0XPRfNOUYqKDis8Kaw
Sy16JwR4MaT6oJKm0AmpJNWqba2tjO3PXnm3rrZPCHv7Zqj8BP2WWnAz1ahYuiP+IrcFulp+FExZ
UDQeuAftNXCq66jLbdBX0HONoNtkAlP2IKwHZOqBt76B8Y94thKYN+5mIE7RNLyi1yIhOr+uCsZd
aMkKoP1Ar19BLdWxH67MwuZPfYFT3/zs+mdnsL+MHi2kVmG/kEz+cbcRYosn2x9NNpl1yDnWNRcZ
kMbH4A0FxBuPWhh99zN31FyQMKyLcjsgAiwsJXGpvDd185091n0NFvFrEey4Q0N48fGPBBFkjtXb
VHnjxjJNCqvIuYmIymt0w4sRapdhmNmLA0x8mbPnwBk+IrRrWiKeApwi+8k13+KewTteDL7AQ22r
0YzWZTD9FKNr7GCCFT4rxuBijw21/tg/DYjUax7dFzvrsJ6nlb7v08kEJ5C8twkpdT1hUxOPYbZF
JoyQLGaupP3ENU2r/zzW9aVN4T0J24kYaFPVpLQqiR6XL7PO0i4A32Rsn2kYGVAxd/0QQAl8Y+yC
ZTHrd2ai4ZYJbrpKoWvGWZc9lDkuqTinhVZWBxPBPWYjcfX+gVy3ga3Ehfis2r1jUkGHYcWbg/rN
3EcgwxfuwuojJuBx96aFHZtrKBWgddKEgyzpHPMpL0LQ+NkvWg+hYnv6M6Lmi9AgxwEfpb9mjFU8
aAv9JYkeG134gG6yOSg0sUYF3FjZvza6x+0Cj+C/PM7f2d9wJHUClzZaprqHUVZSqtU4oMrpNqbs
O0IaUAxjOmVHC9oqGYdvckIcqjMiw8aCWMcuVeULQI0X4ArLEHPqoGN4whX5xqHO/AJBYvrTO+MI
P+JmmuMOq9bGwl7671NEFb12XLA7Cvv8xH+VxgSG0PVfZNX7CeyUa4SvOL1fWfD1l0lnw7SUDrxk
QtMRz8zThtFQW8IkJu7f6M4qjQP6utJcSItDcP4NGnVlxpItLRumefEu1PQZzxiHpeF8SKEdMlNb
R2yiYkPAR6UkoJMCGIKXP0myxQvoHv8BQ3iTcNtzVxDcn75t6kxKU7kz+3yT2gyYcjHK5dwaPl64
b2idX1o3/FaxeaUapmNVry7NPGJazxNUc7eG1X2C/j4YdXpurKBZZpb2MTTOzjNCiLWWRb4mjF9J
JNFmVZB0imzdhOKLz9d5IGi1/4DbXA3kdvT6lacej+gkjBdt5N0gAzxxKq/cQT+r0OGx6ULp5U4F
x4Bw/wL9CfKH6bPX75Bp1s0W2m9QFZ+dLM8go5D9BLSjdD9izbIr67soi1cj+iRQcMBAegsq8zeI
ehDdsObzlsxncw6R2BFBdzSsu9rI6GOlDivEGT/SwP6LgBXQ8NbbeUi2yNu6H0UTxGTRHqzRu5vt
I+FMo1nWwDAy+rq5c1n0Q0kWs/qG2/o3DhnJTuaw6R8bdc6zQcChINm3iLiDl+5Mp488tnDHFFsI
NxcLJ5+ssd52c3V0qRgX/z5tlMidbii82naL5aEof+fquYfR/eC7/pXj9FPGO48124vOI/AcOM2p
A/ACUyxcTqFD+1zsTfelra1FpLesFPQgB9vehVLnGiQTG4Wl/tHWfpKW6zEvzqCE3qFu4EmA5+5O
CD4Rc/160wlnPcYO7aaOc5b6u9glVXvIS42sfbtJmvAwWzrOEONJs/aFKo40XI/lI0BX3uv6Qwtm
HyfvSqcnS2z7UhNeC9xsV6fu0cx6P2FuWElm/dNNsipzwTrM9+auDd3Z1pmzJDZZHic7MOCK2Cn6
2FjGmKQq5a50OZVKiy1ilpt9tEH8POdMB9T8S6IOwcBKohXUnx93ljdUyu+6DOrl+Oits5Z1EDXb
JQiH1wA9wBgBEIvwqi/SPBrxF0evBYhiEPsRGbuNxmzWnTLYVMFeObBXIPhj6Hlg7SsOhC7fCzP/
SnIe6222mqX+atXmCWGgFEEI9x+kBD78a4yNiXep0LUtAKI7eaNpkXju19xvRZ2w6tUEe10zFF9g
oPtKVhxe6SIajJffFL4/ixRPejJ9hLpxhjXDCg/mz+PAlNAEsliMJObYh9diUqwEj/J/EIdlaRGy
z/RtZrWfRlHf4jr5ticsCwZOrUbGL1rC5e81f4Hjfekzzvva8fWsvTE3ePLy6lIn5ZsTs72HC6VM
+W/2buBJvmP8utQO8d/SObd6+1KRHGnrgMdg8hlVLNdyokMWg3IT6TXlkuk6uhezbV5cMjO+Vd2s
aHiycXOSKXwdDYcseX+RJsHWsDWulD3fErhK3ipu7OmlSvyaXWtBPn4SoAyJDm9UVnzOec7aFTx4
S6eodwnIAJX1LneY90LNdEMn43wxPI4fh5430F9aVsRUs3htMNoE2vxjRelTms8b2DSfbGe5SQER
DAUInDDDXlhJC0Pvn6eZNskaP2ppcW1kwfvwnHjmq/KsXwMz1yLuDZ6v6WZUxo9tXYwo2YGu/dFD
7JlDU9c0Z9Me8z4hmRKNfGKrFQF1EwpTG7JMi8GElP+57K3kwwA7vWL80qNlpfcfyCQYBF3zt1T3
OayfeU69Wrk4tRY3olO8dqNzn4P+jlTzKSZ934hpW6FyL0yW0lUlhWIT/1lGTlEVZc9s86RgedxB
tfERQp+OURmpSBbGPH5F0tp6PWCZUobPUQjaROc7TLWL6NrPSQMfoWvqk81gvYEbLZDg/Zy4uuSM
D+xWeyc/3QON4B3LYvZ3OHZBL8CV7EjzIPRsU+XxDwEBakLth1H4c7uRbvM5Rh7pJO9acbVoHDCz
HhKJqPEc487pnOxNIEgOrC+BA4a5NOzDizc2TzbbK+qx2jm6+yFzB83K618jw/Yly4dtGFCMreS9
sXnra9gCFavTS56hPPOdxQA4B62HWzLU5xX6MEMLAv0gRhJiJJJhd3NDAPnSrParVoT3Df17xkQ2
q+qv0yi1hxmXOKMP1vsiDXh1CiQirhbxmL8VnvmTFNbvY7OpzsNknIZzTTvNRaM9qcRaGrFJRDOt
TgQgl3VfHciG7M1O3QY1foeWWncJ+Tp3xtbQlvyCWgp+i9lsbqK24BS4ZkV/QjC+xhnhZTtkY8wM
yQNpx5zZGJU/lpqG+V+tXCKCBqZKmouGkzzMi3cdbynmcDKXetqxeyXb1K2g9GWXlk5kfYmMCjxQ
LFWB7p/XLgWpUX1bVrFRs24saED4jaf1bvCgw6kH/V08MOpD9ZPCbBoAKy0mdF8wJLQ0rdP/CGfT
NcCna837y7DXLIKSG0N34At1/3kVwFy21l6SQfhR4XILg1hY6N1vpGMS6ePyi2kfJBdPsRCoOhcQ
0H0hQ5zbtkPyi4Q6W0OwBnW/4uFDR8fRQImk16ngxyDIPZGD118nt/+LJP+uJx0EocLdjEM7Look
qhbDzDszZPYhyr5DhYdmfjwmHl959DpitdoL68aIuc7Wbxv8uT3PphmDB3lxYl51ZzEDJKIYmsMe
g8TrmJK2zEcy11Vu/GpNhgo5rjR8aAujLt+9kv2t5T/j5qwvErMx+cTRc9CpK4b6kTecLzXgTUJt
T1t9evy2vwOjOs+B++U5d2YKHy07h5ivYtUTuGcMLYuwaupk0RM4l/HZmh8udP2SkSnyZegwvdnq
PcMq08U1aGkdOj5/wfkR5I+9z4yjXRfDD54hV4pD3OrfogivwVTjmKNTUFEOeJ8nQhHp/YMn9Vzy
SIjs4apVzV26HJAji01U/WZoHmajlZ2EL4Ea8Q7n3lHjZCL5s5fldAdRtx6o6osEzANAStPqbmrm
S4upv/8fdeexJLmSJdlfaek9qgEY6NYdDqfBPejGJEgGOGcGfP0cZI/UTM2sWqQ3vUmJ96peZqQH
YESv6tEe54duT8Q8jN7ZpHrxrjCp9yOYh7F8qzU6JLjLCAoj+gMJbt5Usz7j3/iKbVKcxSDhoXGa
Gvv8I4/dG8f9U6fUD/jFb6PEIzHxt2EYr1nW3Ec2uXPp7xftMGpYh+DcvgCcuQc9fZ2pWYSZRrRv
5qGY7ZcSTU72L2kd35qc8CNnTyi1iZx7B18tER8L0aSw/pQLLtZspMDP/6M7EAO9xLv1Bnj7NvlD
4iy1z6CRySaJVs3E5VuuxcfpOV2SB9PFG1i/iZhHs7JT0ps9mCQaX02MWxuS5QnHFWVsITBie+V6
1C0vmcxfyCvP0VXju+9N/xEsVop/nelo5AU1XlF81cEwsxzMXs9sfWBY95MAb3HTMdRNXshixjpc
VXelHUN4GE7WfIQFiBMceB4ZTc7Q7kvnee/KzJ7IHOEetIejazr3XsrQBx8Z0KfJ/0pYdka7x3MP
TwBsX/npWv3HONKJHueX3lU3y+TfDu58MPQJAJp44MM8Z7BnUNL6tyxurk7e39MM2Ykrcu8dR4Rv
06+oKh3xa+bSumT5r7NwG4m7D9ujy7jmyfCbcjMzqM0hxoB9uLOH6rPKMUZiW9xI0e4Ni9fELtMZ
1yRZ81zYN50tWJIcNHizOwI0pAOQajjMgiRxRwrm08hNDm31TODkta3Sck0wnS2Tn0LXwx4qUi2c
beA4dt9S8yySPYaaR7N0bvyaAEIz7XM64OaMJAwWmUEfXiFQvkjDvktbCuu86MyggkqxhsSdzP5g
HdUTY+dXHlIGdZ5gThO8RXNc3xOJ/cA+eLGJMnZjetEH/anx5r21xpGoGlUw0uGlSaPakwzaZCs3
hT8y8bjU98tFh4EEBeLeNEMvq54VcU1OKAdXlUdFahyi7QV1/z1r2PC6gbXKe0wof+vG4uxxmnEF
tewDkyLQIhoFKAQthVg02IHOyVEJUSEMt5Io/lTYT6pVX5hbzrZJCKGnLRXM1Lzx6uTWZ4WanZYu
SEtgEYmDPMOC2q+PcNTDsJvIYurY3bfLulLBDGbVc6+5m/TbWbAWKqc6VZP3q2PCWjs4tqae4uKe
dZgxnQ3MXGsrQBGhI4AmtQKxHzWXoRn08ih+Z3Kubf/+22pil3XkOWrJ1QBWeBOzT2atZ5pYkzrV
1mgtJkESr072Zurd0ceTMzv5Z+uzkXZN8bvMxgvyEBiArynzbrOpPNlu+wAbYT/l1xjIu9msg2So
IYY8iT595iNcm02t6+CyiOexOCaedtvPb5Oev4rCe8TYd7GM6AXsU5hG1W1a9p9FxGBHG4cPQ5I+
lNTEeA7qwTGu54shofYNIv0Tt9qDlU8fiS7DalwHYq1oApngEB6xmiTIIYngRBAn3vdQHZyyxy/R
PRrkxhw/XK3LizbgSu9fxeq3mjTjLRsWusbkri2Sd72yrl6hfdmm9Sct9Xunah76eqVWMT/tjH3k
zN6OOV2omW7IEXe/eJQA9dx049goDl7SETXvTslfaajexpn1Lfipesv0ZRneY1wa99Kxb5UT37fZ
T9VFd6CfqI/yeUUXy3rDSjhF2BcwMU1QDSi9HaMoVEDctnW+nws/QKoKa0+xHTQI4cRTGKa311xS
9prDlgJXTPJHT++GaXhuyRxxsevuy3GgWeydgOfdlBKPVc2piPIdtDZqZxFdyQkBCqj7VwfnNMlx
ICkK4xhsSYEMcTFUBvCu0PZMp2K0EO2+17sfDCHbmbtAV+Ynn/IsKgCeUmu+7jjpXrOhuiSRHhYi
+oQXuhk97yi993boXrKYGSdd7NlWc+VLCqepzvXfeuVgiILJqD00T75xJrzyXjrs90X5ZS0+m0MV
nybgE1iU4D87OGkiLtrqvrqHvnITL8YDyJHXttNv/d66H7J3qRXnqOvPqqrQDZk2J4Z6SNmRHIct
s2fYPS/4yLkRP/sI+HmpvjPGKBvJ74rtRKDGFI9FuhDC1bNfNdUHx20OmeRoq9Nj1qc3YyfPBeN1
LUUaQUAzhfXtx9r9TGTJzPMbXl2O0eI5IY2Q2tqFZq5fd5rQU78YWvzRe0i/xfpxoGCzRNr3pcYS
MmTNS2Lu5pwtDXQWEfVW/VYH9vVXuDOvCYTUeTD2YzciFc+70UaLcB4xzJxy808Xx0ebnmTfSB8E
E1YF1dGS6r5U5MK4NdnoqlurBoRUVSx9XaV+14mK8IrvBl4JyCsOVXnchnbb0VQ0ks+FJ3kR6feg
uc+0a34OlriJp3H9GXw2hEJpHgIbD6/N0STrGysJ7lU0UOpMu3EM3BQkYKS3v7arvS6EV/JahQrs
EKCLJ4SGR7DJ74Cq9aa49JnxmkSolpom3vz4Fu7w69Q6d2Y/PANqqja5o8OJlCfXHJz94KwcNo8n
31dtfl8mP3VHbhg41HxJDOrkNY0GzCyXMDMaMu26+C3thlDYrPZ+67bP2OH+DBLvukag61KPPQVZ
VfWRugsz9j/sB0z5GguDuUNLRLmM01ljOhRyWO9gFdQJwmGWcW630+syEgDPJzhoRvzI9KAOteIr
HiLtkI4jU23X5R4EQqjKiqvyZHNQItrWFb5LvTXaWwOlfBuBxuTaP7ZxS5UlmKO8GMydFFRM89j4
BrYAHtjT31+KIjf/8yuj9/NdtdaZtcbUntgNqG6NOHP2fCtb3W+X7VTwtnNiVJQT51jJVRNYWqyd
zfUXvA3y3LEXbsWc0fxSzsO5Vdl4/vsV+iaYOupQt0pRMKFVvXuyPixgNeeuXhW+yEznkGDKp2Gy
DOm+FvpqbshcuM05GuvmLPOcIP3/+ecGOlHgxdCBOkPdO7N9HyeAwPPx4g3Z3URDoA5qBzv3ZmTc
hvG4g+xcLe5GZPuqI/uwpBOt3gsLlYMtS08xWBkZ/mDX/Zm06EIl1LuwigHwr5tt52HGv730dzYU
c3IyuIR8vFpIVn18JyH92CKjtrfpCDc7mBZzJbZVnslQ95tLpvTXKIo/ycqixLb6y2D6L24PLMq3
n/Bg5ViHiOqaevlagHRk6ExQ0vRXr3ds3KTdlwQwEfhtknGvc/7U1gmvpH7AiZshCYBMhWfmZc6X
rbkUE2FL3KTNL3kafUfN7EPpLU86lNTEgPM0wEGhut3qrWNmpB0l5hb1WMCPXc0OacNuiHvw0lqL
9oOl7osHhzpeSdlz2g6HPqaisKGqEZFmPbbXsNtcZo+lcG7pdt5ysvvCA/8EZf5tElAXoVt9OFTU
5fNwJXeNQXvSoU6VbIS5j0EK862luKqlBvZ5Ro/IR8mREeB31wz3HrXGgHzVsN31jnfWsSLEYFch
hTw0VsX8hThvSuQXsvl73fHeruyapANUx7fkl+badq4/YmsuSBIdTRF9QeCmWklDAl3w/5Avl2ep
/MAhpB3+/bka+kDm1ssvRl0+VdmCrHCCmeFBCIFR0sc/sa+vaFDt0ODTX0QbSo2bKAxRHK8m8ip7
gTXPl9oL6MzctKp5RUW/tZobTdqUNS7GpWHzJFfE2Ya4J/7KdUDoejtbRlfV0UpnuPKk2+oF8GKz
STtEwsR/KTvnWk/Tu5HLZ4At+c7Uqn3c8/EtA2dASsv2OmouQhXj6RhFRJPDRxv98RaohoafvjZd
6QaOwmo7cTLcJIMDmwr0ESOnI7lVlLnYfM+FxQkGWnVmlVsJ+yHQ2vYt1/nL0V9vDO95NoMBTc9x
VaMVdP1vpU1pYIx62K+VeHax1ETpopu6Ij5iblx4drvJ9ycOqlqAttkHbv0nhQPITZvASV3wWaLa
J1TGWwjnXNbYFpsmOQxII1uddAVBxIjwUc85WtduZLzcO+VzGoOfW1QoRwxnWV4TZOdTCNjgi0CH
j4N/bwz7fsJTmsMYqmX7XUfZbmqiMzAk55Q1Oy6ur+k0cv0F64sJKDti47saGJm2UxKqlNlqRmQb
9s8hzQl6WeQ8Kodhii6L0DLTNHAXMVOq6SKp4go+VnF88SzqFJvkqStgpENSgA+tc39zcyZzicvw
Fc+QB9Cy9Kt37Jtrdl8GHNC+a7//9uoBgbEpIT6pMyNBDWYT0o/nWofUrI4TuSwwnczh0cV7Jtrr
FICFmywMVgYyVOKbqL1i1Af0ilp6LC7KX8Kx10MEE2ocbJ8ERle2aAE32lzCgMFU+Y79YusII3kW
wzuR7u6wrCd4bFD7VMF5jHNoW2hAO+DC2cn0l2/qUPUwVeWytQquShaujHHTzYLe3e4ecA7T6TS3
thVHjUDDLcOhuQAFg23Cpzpli9GpCxVG3k1GeWaIOyG6RdvDkuVG1Cb4FebuCLKhGJa9mSzp0dXi
526prJs81cl+6uKMQY31s3D2BTmTnWoofrBWBohCZNvNw1/xwgPKSNOpEc1fWpyN73N1aLsSMhtj
WUHH1EbQv3DQslmtuZUXA/LZNi2t+Qz93jhXZfkxM+I9O4P9naYNjliNO93o4rqODotbddvBNEmS
ejLa+2Jo4B+wqbLriaDWLYYzyZBz6jbKtR+nvKlTs0ARLTCCrv/oTKkROL3z8O//9h//bDf6lwaf
f9Yn/bcVLP1LJ9PNU3j9n9DAZFFKxifE9/6/G57+pYHpefn6kyX/X//S+h/9Z/+SK/6BBG26umfQ
qeghsf2zf8n+B5Ash7492+B/9r3/q3/J/oeDjcbXTZfkqe/otNJByf7bv+T+Y+1JMqFcOTbbrvNf
6l9ibPyvbX04yBxXuI5twMH0+aO8/6cPzckrrJwknUiRUZ6Sa9MpAxxTWcpl5cgYkoyETZPIrbaN
1whMRay05I/ykKL0mfF0eagyFW2jkeJLLmUtFvsO8EPkYxZ0ZnQjhI5brKlayYSpSnDeo7sBTlYJ
4aG4BPykTrkOIYm2jpqCm+Y1ti21J7+JuivnPvA9dkOqlmBUlFAoTfOzGdcxeJqOxM9ySkxNsbOZ
bcJTie9zsk9clGfyo4l4EBFeimFZjbHoZMIFIJT3wJ59WcBfijJ5VyDqeJl9AeiC26889P27iT+T
fEnCkVZ07r6k2Xbb+0oGpQCdk1fyj8/+w5voz+e+inAi9N9Jq/JHbonZfhLc1ww7rm8Ge/rweiqn
k7inmBCjCJepM3l0xcVlPCWpbp25hfi0wnvMIdIR1g5AR10/SempkzyZdnEphR/dNlVNsN7uHIyW
9LaP0VcpdPFcN8SMDYe5og4XjhA8xKcuy7wNJNnmw2jFA47bc2q54tK2QMLdkc0G4dKxy/jPYrh3
trLSbwOlw+XhZf808ts6gWJNSJqha7WhllgeHEhmO4Ia6T6t6pgEWLelJKB680Zk9F6n5YH6n+rN
bMkGEasn0lAJ76IXlHOIdq1N0J4Wvwa8BZbsLJistFzgBnACsjDTG4bn3c7wCU06s1lfdBxcvkb3
aQ4i6pgKB2W9jc/TB0e5YZe3RR/04+IwBNLoFWffDuuabyiZ43vZNMV10qr8PPQaeoQ+AuBv6vtJ
wZDDEvFRAZEh78p+bM9ms+se68bj4+EU3Pqedsham+kZMuZjbbVtiEEuJ/IbkUBt5idP5L+iVl+m
nh/TqItvqzSJDjV14bWnH6I2S/ejWkCnERPGq7dpLIh5WZQ+DQN/XQrPd2rSpwdKoZlGZdX9wr4T
2qPI2eEm47FvGPPN6GO4DcdNXDOu6gZUlq5iuoNXj5xxZW8GCnPCiAmIVi+PaV4Yj101nujTsUMy
PF6Qxs7PZBOr7Zg/Pki0O1dn8COLTuf+jfw0L9IhaiEPcmrfW10zTjB9mPwxXqyVfTLN1gyLyeWs
CJBfzDaPykS9iunFd0OBbRtaFnUc8ap7IiRXbW2/2L23GyISlWVZfc/zfJNk3+WkxK5XOL2UP+77
SHITh2I8AuJeEbVUmbtBluk/8D7D1mAFQcNZgz/NXsyl8Wo6JCR64KaRrAAZuHkWOpVgJ2UQ1whx
9InCnKeG+FAd5fneLvSXqp+vpgajKJ3ta4Jx8xYMKx2LJVPByM7vFnLrZyyrXQh5Rw7EOSeRMHsk
FC9iae1dFzxjLcyTP1ohh+PxkmfPhe0jPEfpeSbVHK4GKZqfKO3dGQahtz4rnonX+xg3EZJDcDrJ
xSQoMjlagDt4wYNqH9uKDKbrDR9jxaXHmzLkb/NbN0sIvh4PBgER1UT22yK7JUieGTbRAM0xXOJB
mIbJ3k8V09XO7pFJnfhTDB09zD09MJWT45AajQa8w/yJ9Xc5eFaCh225YwXpdnbleaDUIoJdcXUj
q+amneCAt3/zrfDvPTS7vcx52/VSZ7Ar2hlDK71pzRAWHXIxvlh3Y9TLOde5jWPZI0dvpd3RIHS0
KVKKuxaRmrs2H+ft0qIZ4LvcDLZ8SqsfjHr8tk2ykUaCVdHUbhwfeJ7aTqP4mI3iAe3+T+vYBMOR
NjXbn/cDk060mS1ZO4Z7ttMGKsmtoOG0ZZfW6udxGcyXVC9D5egCU7OeRKffWRNS6LhoNG8bL35O
QbrlOyQ/MApbMTRtqm6p/8ge8E+P3Eda+Vx8oNevVW00aSwxQrHPIHWvJdpHxNwMN6L9WFeMt7Ja
I0CecADjNXYPqmBYwQBAKtvlIayhjKzB+LnOh2M8E5jECbjO4RniOtHsPPna2XI6+ZUzAmJYyLKT
Qky1yR2QJ5vm/Gr3+tlNgRyNfDy1V1q7SagjjT8s1Zq8i/r1krW4cte5DZoaoaUtQ9wfHT41+iei
HMS6D9LE933sfUBK4Xqosws3Rg3UoyhupYnxkm572QvjGgkWKz9mlAmT8dvMsvGN/WzglJ7U+9Kt
lyeAc5cxMveAaJCqFPg6GZE1I/uqgIZqT3F7UB6gKvi0tHeAaZt8hgRpzUx3zot5IxvnrbHBxjK4
p0BAu+fKeHZUdE1Nb6UFEtaUYuSNa5kK2tCje8fa4ZjnFRi4C2/Ktm93VueT3Uq7vWVZigmt9aKZ
uJ1bDaPuWJs+RDnIqrgK2JmEBflXOIQL6jhs7QSsWZKfUNTYU4udIZlOcwyGls10amNRC3FSRp8y
wDXLvWX09xDmT1mWu6ekQ/9Ncpf/Brr3AmdpaUX6FD97pFfpMrAes7hCq+dzbyNGScsor9OoYbCC
sTiliEqpSn8ZoxtnvdeNB8lA2G1497XqI9OS9NxL80fFcKkVnqhtMnlXf/b0Y6oV3+wdDZdj3A05
wyY7tcrTgBvWcUhojzrazsCfWqQmlCSNTnmgF/HZZTGXve3tGt25lA7j4akjZ2pLkvWTa6x/9WY7
y/zXj112KHd+gOeQHIqMB2oq4hE1KIkuFcVRM+WxQENAarZ8G2nRahzxIgxyAqx6gSjKYOBEJOyb
0Mt6tWFmtEZsusHdmkRpzzTVLZcRZPnF+Wid3rgZgLxNWVKRBBEPlUt2jfSuFhAxa8zhteYHHY6V
WuWl8kbXtGE3OV29W9LqYmMsKAmvG4rJU4eNuPVyCH+yGEJzYC/K3BIchI7Nu8LDhShmWQAM6jdq
U2C6KbriiGp3ZzAAbgDR7UBRW4mT1vzsBBwgJa0jHkMK4ZLB2oHJDarfnLqZnYe1Jozn5TiajIfk
ANXKbr/ytL0l2uGGfK4/opCv7VTLQzk8iUYZAXixX32CAJGPFKiAXdzmQ+Tvxig5zr6w9qCAT7OQ
KnB7bGsAaYA9Voqoa8G1v15x5g38tiPD7W8P411Xy2JnEy3extpAJVp3k9G/unExtgw2XkaLcVoa
H3zHqom2Nd1usNF4ooG6EFdzdj0UKzPnLOSDDkCEF6zZhX9N3HtuogVVLyxg0l4V3CpFZIyxLv79
/adZzoGP2UsrcSM6PvwtsHhBnoujqffmmxcv5XYs3XdONu7OmbJ1AyLi3FrGvFt0sNuaYrsQE+wZ
ybBT8T7Cbc6LbVFJ9sRcXItP2GIs3z3LhicBCZS2Hi5ZUwYeSpIJ+uqBuAPjQw9o9ehld51b2ABo
BqAbDg4ZCJM60HYS/5aLqTU2mud0lnIzczMgCNalWJ0YdFuzcWaAvdUGD2+zaCSwgQWb6ddSe+2W
DYKVYWLFcCFSWAjtlNtgAI3T0mDR0t5iUD/RpL0MqghIGwQTfXbnlv60YMQayNRRZHdN0/pkaepD
0wimcK31jSxDdVSiAEF2uC16O1aHppqM/ZDZb2OHlF1CsdqWiLObeU6GsLKd6aRzGtKjxoQSrJJd
UuRo5e68bXRS9xPw7ps0Hg7W4o23emYGkF0eXdJIG6a281aM/SOtZGxYOPDqw9LBbjZnjhyuqxGT
mGNQFkwi9D4FxwF/g6NXcdtaw3JOFCb3NDWICkKRBbDrdB6zKeHNUNOwHdo1QCodo6qDr3vGNe2P
7XigH6O78R32nhInEgn1Qm4rK8ZTWrNOMEUrqD2gDaYx3DP9zmQptR6jgcmohpB0tyt0W+yH8sec
U/v27y/9hFurVGcvki5ksu9kbNVNqscYLMvpWqX+QymM5g5Rrr37+1VrGPE+TnricHAUI+w2d1H1
U8UdIKHeoDZKga5HYueW6VBgNPabmpMIE3PfDmHCYd2z7fzg9UAqKyO39wrLHga19FJEXAhJ7p55
/cHKF8QRaERxdkZXPDcxlq7KqqFGaSwOrEDv/pgXd01b3ulNSdMaPl0gs+a+R5fkiRri3UBdsQkm
BqXm6DkPHbz4E+B5ms4wSzq1f6cS5wDqgJSqaM6G0I6eij1Mnv7AbMjfYOir95mHNUuCjJihx4Q6
4lfAq/xq4PM5lrp8qGr/B6nf2nX0SHFZHnRwh9SrNl4MUDsKgYdr+7ipTZ7L6iH2KjsgbvUuoav3
AwbvaljiLfV+sN/MKAnsxX0juwTJYQbdaArqCNx252ZoqwNBAmLX62Y9vmUEmKH2UPjQjLQ4MF3j
6J6CdfKoWLQkzUzNJzgusDZl8ZMydduWkQ3DbED/GnE4GX7W8WJRBdn0YxBPFGSUhRFmjFMguRtB
AXw8wJNEHkE79KrKzhQIH21bG4+SgxVnCCT/TDcesRBhaEK77hRXYL++4v/qbot8k2m4MHtYzQx2
FgNBV2YXkVm/zJyivaObpzxFNIdI568g70O5GB2WpWh1rXa09qVOYCcTSmfJCw/iUQMxxPFTugsT
ZLhZ83fuROM+SwDiOrzUu96V9qGF4Dda5a4Z9Akaa/KkW7qxzY0m7A3kf7dIkruipiFs6Iq3tI7s
M61lyO5MoK1J5wqj4jPO6hB4M9Q3i+lno66pPky3Ei8Js18uAMYsSvIYr2meUjeGHymcKaaVt38x
KUMmzNu1YjiMxiJo6JJk47TcLVZdm/XrjYTVs+xl/Dq0RaBhmaS+QzyWFiR3bxke2wRbRWIZzpaR
YkOzlnf1UEjx2BCwnXE2B5avf0b5EjgG5//aqNsQTMzZjqAOJ+m078nZ3xrkdtCBOfH5iUesGwvf
zQI2lLcfql7vw6dvpXmfCkxoXvnS6yTD4GeQJdVaHga9/qBM4dXzXsnTEfPp4vfCeas6C4YuhMmi
xk5cESSb1EyQLBmRaggeLcK7UvO5oYDoto268k7z9sNAKXfSFPZqWn3G1CAO/ZC3FyPllK2KlyFi
rWUSh8LDMoAvr8ufKlcAYom6NoDnxgbauxFowIackUYNWub3j3rjqYfyiHiLANSog5cZ3kHT7yEN
AkB2clhFJIKUMWbbQejMjSPnx8aZHZSzZwStXJ8qF+KTZy3189s01vhuK+PgVfk9QLVL4QzJ2dd1
YHTafJ/SvDL4BgcFo/m2WNvRpeJP+qLNXYR/vR88dK0+F6GH+7io9TlIbqN4sINs0XDke+bTLMg1
Tt7RGvC9xxMDtKh1fxkJbgV5jj0iTeiao4/8k1FS2ZAissx3AOsKCa1BHDA52NkA+MLFGadARV9t
khPbAxsSGD3nqrj2L5ZeX8ymuItETRNQxnGEPSSQHrfN3ifc5opaMMalVMBjT9/2Y4TGX89HAu9H
3wGYm5M223SAYInoQbufCdSbTByGnBNG4Rvtk2e3JN87Zru2ah44FbpMDCefU732lSBInbpmfvBS
49btxHifwpywPS55a2DDRR24W+LxKSlvNLdPDmg4zW7QZL+3lHUc3AiRTBR3gyrPzF2y1l0bAbli
Ru7FWcSTli3dHeFx2IIjPVcsi3saDg7eWN5myqN9Zl7YaxENtovozkNi0UiQRyyjt27kvw2RA55Y
90KZSY/ZueGd/n4lAbsbMyMOtxl54dvyKydcs/5YFkbG276UXxnuHkrdsCBSJvniyn4JYaEHeg9y
akFtYM1zvh2HUxB4MdisM+FhpiA7rop7zwIVEEW4O5mpTBD0AoZoOv4tXh74ZyqEQor1Y76OC7KN
kSDu4D0q5HJn0Nt2ohrRwXGfU2oF9HiazEBNOAPcUzyMw1vOiEqrpY9SYqgjBQIW1Eue9sU2gjlR
ZzURvTBWVJCuxXsX92mec8+IF86odJGBL18xZMXastjNpFfoQpxsOFFWHEOFsSi8bczpNVuEFbqA
fpzeBnPEGHEnOOezduo9ftM7jcKmYBZZvdcJWrpzaQP1H58Lq1M7VlNzO9oqWW96pJjx6pvJKyaH
NbQ17KgVuvWBFW17jquQuTfsywysIqV2B4z5vh9/AXNS5HPt5qyDILXaJ9ifcpsl7GKUNFwtm7U7
rvtLA0O1TKcfMoFtWMMQ8C3cbbUGndFaivliirtKmVNgtIaDQXdcHoxMTAST67dqLKm4V2NI66zH
zGz5NcXa6cSM8QDjky3s3eysaA85j44mj4JAaZHYMvGqVHGCl1yLcIVOYk+HzQIJO+Y8RxKRQsva
Kr9ohnrCElbs6K8qKUNN4XEL+0bv0iXsaa3FdQL2LqPcrC/OqsetqBnokXFchORCJqxKVX+RxHR9
1s5ytoig40ve5ZLJKD2qw6nUIDV61imuZgdLaldvXGdUD5QBZXtqyFh9EqTCKGroJklpFMUG9ktB
mLFNnYgSSp95NwsQB8/G4lFt+uU0dVG3J350QVxBD0mHP2Nvd4EDQ44WNey0dof8nMXeu8zG5Zyt
xNihtG8SoqA+LYScL8yXmirOyyLdI//f+ib5LO2VZT2K1xjM/hlOV6DS6LteuCRwgI9DjCWPvRmP
x9gxamz7NWVKdQKnTov0IOtWv2JM46DWIRzZgkbcmgBmsnCiBgj/E5vLn8amPsvR6iMVU0in2OdL
3aOsUHD96Lrxro3lb21WE1QgpKioXs3uxjRsRHNotR7a10z+Ul9JBxY65LoHB+kEhh1qv0bBz0IL
nVNDOh7zKbRbZOTYsn9NW3zXnDW5Sw43nBkmZpbYPRN6RzmQjC/C2tQ0Aty4xpFgyhxYGAKw0abL
g1x958287HI7sfccZffTTEVC2fGClQ5ReCCaBwVvujKFflswy3Sl++X7z1PmAHcwQ6vsG5iHiwU4
NX6LnLw7Qgh/TXq1jQVekhE6rYN6HOWTcbTbHbCOL9b9TwxwvGlgBOrIA5HbCZ9c3cre2aQyBfjY
+3hWPXe4xPYDLRFvJdKvZSUcIkX7fnZg5u902sUcHshLhv13bokC6xzwc8Kvqwab0yhEa/OM8kS2
lxE5+aeNMGAnlrbbXcUMVzl1rWfZwNzOc/vimdKhqtnATrTAOWi1JFi86bpM8bNVh3OOft/aFNTD
ZTqAetm2BraMyIHZ6KYfs6o/l5qrHPlxFZiVxZkAbH3mqod4rtSxbybSWTLZd8DotnnUU0mvP6s6
IySWxmezITfpOo82ppLbiAt9ApH04JiFiWY7fQwlIgecMxoW5hWugfGfhYjdxufx8YF481r/SWsD
kWT66fK6CvXlMI7Jq6OzRhpaDJ627KuDl6KotNpIV6pOAERyVJDg9yBG0F6lUaeUzx6IKL//ol9h
aJf5xlBk23g7yBFvbaWoDIstuDlM+LYm1UpNT/1UiXTPuszJkvrUX7wuy971y+tSJ+6xMOZ4b8iW
k2RHd43TDlsOk79lwi7Soczgj8nmIKZpZltyw5Ft2Z+Hqf1wx/bUjCbDKDTebQZBJNBIl6dM/5UX
U1DNEBsf0WWegPLk+qvUq6eOnxv9lyGz86cii8MY1xNQiItkMIXEDO/adYwnYcYeh/uWbVWxjVts
Cx2EcrQVMRHrLY7eakX3azwIOpYWn3Ph0ajXQnJqXraIEy1dOZimKTCiHdSjYx1smtcHUfRe+VYb
LNiL8FtIbAzRfkq0N16xQPgPVWXQHtofmrhVocflBSi5vlaxpSB+AomdMTTXO9SYEVTtIXPMHmiu
3v/w83KCPsyJTjHb7Or0lYmMvlkb+momQ1zoKSJKexszFT9sLuE/xci3U+ZOoCWSN29Mj5k1kzqo
tCc3nl69WZAnbT4WYHgJFb9chrOLaptT6uefAxhhWD50JTmIPFtFoXOVzgpyZgAj8SlmCGHSrbtB
jotGD9F1rQnpRsCiHn9hGi58h9lqRPNLbKV81dGUvvAjHARMI4itmApxacohxidFjknMkwh1l66O
xI9eZggbW9Hi09LtvSv98lCTS7Fwhm806MS3/4up81pqHdqy6BepaitshVfnbJPDi+pwOChu5fz1
PWRu9+0XFwZjwMjSCnOOmQYIzbyOBsUSuMCcKlsPBDNsgqp90d0G8K8vjeOEcfsUlqzs6n+pBgEk
DR+F4Lpi4qlemoaZbwekpsUYGUh61aoT+VVPO8xnlU7RWcf2gsvWAdEQvvgWlo/n6udy3vhaMaSu
0Bt2/HSYPQn/2UlAuiSHdW/Y6XtbYsPTwwb6qZWC6C+THUts+1hP9ktH2hpnotZgiBh/WcnBUe6n
47k/WSrBJjSWhn9JLeDxXLumgsUu9hZQXpap9rNtjldbEHwdtNYq9jFoCt8cl65lSKINmDONStlc
msx/PRqgRcxFdavZ9t8h4g/OzPLSMNcIkWHSmcqLZgRcBSVrYUaKsYy0zcTvscH3Aqsurj7RpHXP
KeOiQimmVBGwhSCYj59KK06AI25CK9pj994ZFamieaED0u+44OMs2nmsBFlLvTTEd6+ly1GD/fQZ
Zsy7FHQTWLKR6ykcOyn52YvMUc+cOB446+6TZphmV9ycO2n8YeyL012MnyLtcoL8tFf2VoByiNuy
soqlNWmPBda1sfR0FMfwR5OE+AToTVdpFx9OUb65BARZ8dguWOFqh66uzYUdQeLLQnIElW0csvZq
eNYOeypXf2/Cb0gCekkmGEd8G68DnTF0mX97CLiwKOMk6u1wr1UFaD/YzxzzaI9Wbk0yhS69N4JM
TMxr5DIxV2Yp0D66DsP3CM77WF9Te04JjIp1RvoI/L1NJomQn3qyzWqIoXYlACrV8SU0Cl6WiLDe
Di5g3bo5KqAPjYA/+FjwZWSun/cCMcZatyQ+Yz15Qz2SHyYmZnul3K/s7q5wYXDZcKklZkjQHPKU
Wv7XQBLOujK9GAkUGAaqVddD7IsTy2zCpybD0yZK4bLuRn2Ft2IwIUNJE0AtzbtW6btgqs6uQ6Q2
AUhsKoGQp9Z7Jj1ExcZLZfmbpjKnrUU4cB+shK8hUgdaYU3hDN56sec1PwB8009m7wjDLysg4yut
8Ty4U7UqBu2dUUnOCHVPA5vuWq+6aSj+KTnCh7jGY6tRsYt1q9xlNuYMu0OHnp9XKMdm3fsJh3dc
ijWYSWvVJN7VdMq3lvLSLeR5DF2LP690Vh5nIx3x3wmkML0150xn1LNH9hoo0lndGjnjWk948M9U
85A4TBiDcSpWKUm14JHIAykUtL4Uh1ifNHvfQYfOk++g3T3HU//XZMI9RXMWsHUus+oJOyGdR5im
xDAY2Soxx514FTakyZbXbM4oz+DlwWUwLOvqF9iXFPFMHW2VhUSTtRfvBMOGM2AW3sFw8eIOmWEv
Ufv2fbwGV4bEkIipRjCub4X9EVeyOARxdQap6bJSM6I1eeOQZZv4UQsUiKoBS1nYmKgITPiYYNBM
Yv2maGdXgAzavvN2TlsenL4tj3HpfGL9tLZIMheamnfDruazDFVAlnv9hwNy9rJ+Y4Iir2ZkAYT9
Q9xIgHzsIVAsTCs4TbSTZANGx1ncgmjhGWwLVUmVLKfA2wCClBeAZHlGQEzBaSnuQBPQf+Ou7we4
jczAG40xUYF8ikkByLVccxSQLJQlxvCK77zPAY0P9iYZ5YsNk5Q9KR6nEtPitnUppYV0jjmMBWbL
cNCEf0E6QKNV1h+KpPjGzaOVqslsxzh2CwqdxCR2EWriv2z5MzUCTemCU/DZ4YIRc2k+4FCIFmmt
pWy482U8NhIkJwBlxLic9HJjqRWsWnpGYkcfVTlPg6QmFCT8xXV55Q+8hRS4R0c+h8U/o6u+mhBz
cN1iIWmLk6p1sqUCnG5RVxDSgocvS9sS6qLCfj3hzGOdh8U1uIYkN/WCBN6O3mSZ2N3rmMhtojNf
MnMLP6STvZOozLAJQQguBLoeDu1cGGRaQ0zK2pqekSwOJ+m28IOIuyF/kXGqt0ik/zkZPFoDhgkQ
89E2B/9YmgOZYP8oBBHLMo9ZGPa6y0Gjaa2P2sQ96In7gXAnPxRady6tEoU7n16XCsRE53AuMBT9
jlaLNe+CEecyGS0lDs3xg5HoOYsGQkWh5i4Lo7uZaW/tS48YAS85MggEyVCgMI1Hp+DKlx1szb7K
Stw8pybjs07Jr+TsHiBgOxQ6jLMkWYYkoLzpsOKjUm4RQtH2QE0vfes8kDjTVnIfen20SiMv25R5
9gAh8kbwtE6CrljGqLl40WVOrTXZ6FT7kI5ARPgI6mMYmOyhO4Pxxnjsxtpccbj8S9BJ4WxFGVa9
erH2x42Q6kRGCcjHRb4y2u1PWZfuknSq54zMwQX+oxRJwEzVZeqWFrCtNKf7hNS6Bm34pRqazclm
uiN7tlBCzPpt861jRHBKa8meIOQKTkpxw9CmN3WkZYFzgBQ1b+STmU1aASGcPlLP3cnIRnylUK+i
oI9QnzN4H84682tiTGaxVuGAMkMHaK/CIOMSV5fHBgxVgmnqHWrOTY+CP5rfHQIJTihuwVNMPZPR
mp0BmxmqFwy7C4iaL1nJuMj2UH51DVo6PNFA+/MVpGpOEX7irUhG2UnNpuRHPbKceB9b9jqJuSw4
zIoMBGI7fGnvlE/ESpXtHrIsaj8AQIE7zMWplhGLaXw2nr6retD/2dXS/P6kRJvMzNrXcBjVMW7F
Wx05H6KoYXB9hMRbrM1M/8fh9WxY7UkT2Purcs6doW7JRP3RkbS8bMzhhqxq6cmcrWLjtSsnGH70
PvkjGu9FkmuwIBxkFlJRlAa5XPoD3BslTOMMzJoUEuOWxKO+rnsSPyTCaSpPdRld9V11P4GrRrai
abhJiLowSqxQjr4El5CSsfka5Yx/gnAyaHX454WsclcA1Z+Czo9eK3A0iz4Cl1xMExe62iPCVlvw
ZPGG1h9c+zw8ykvIUKkRnXO9Crdylo6LrIOY2yS3JmpvoY8Anji6T9c2OKyJWs4mhhi9NJaeNpu1
0fMv68pVmxrJ3OD79cEFs7cYUm9rz4Jv0YaLqM8BxNj61gwgtlZS7dtu0ledXz9lYBa31lqvK/vJ
tAwekbM0EBfpTmwIBrLLGDYduTDsSJR0N1kP0K4f9J5a7N2jXZr1gmFkz/j6JOS9XLB0clvv1rif
sc/4ShV+siJqZ8RHZolL3RB0kdrQiGPVl7PLB9Ng1awNFB83x6z3jUt8hnLOPhFUF2nsgiL7ESm5
ymkwvtA9tWsXoP+y0OBxE9MK2owWjRIU4zV7XbQCV+RBx1YVxQZHFqskH40SHwi9K/elAWumm+x+
wdCSPTLtwNFlk6DYLy3KvCVmPEzMA2vvW28ymI0aQO4j5jEf2mSRoHcs0XHlxmzn9YioD1Lrodlh
5giXoSS6EqhcQxJ4hGbHRYYv5y1LKNq/LnCKFfFlr6oSFV0ZPQlLqWE9Csogy//xYPMshzI+FkGT
rHHo6Fsjnl3ScIAZUOvfJsRQZFn0WX0EQbyYnceU7UGgH/1p/Bmqo4Yf5Eh65UqISR17MW0MA2RD
NeggI6L4bLYVpAXDJ+A08/9OoMPBtxu8C5AAnY1O7MGGVYPaOiSbLXtshwu6WkKpg964sM9FBMpe
IOzw0M8kljyvMePo6PCK/kIhi7IhyppdilNuS8fzbXnjSztOnNaRR7kq/vDDSN9q7otyu/nMGVVf
LfCGhis8V/boGszO9bHa0JaABxt07wCqpXiC3aw1ocfmLcRCVTPoaAjDTnVmMJpNL6YhxoA8yWow
J8BtsHH9GE2JusYmLLcKhr8RuUrkcbJJrhqwnlFwrhrn2xYIlnLPJXvxaXKa9nnEcBGY3i6I7PBx
7r66buiWlpMxe4lIamtEcsXgAW59SP8aLZsWyZWo1apom/QOAYkODmDRzpVmhnZtTGqxCBI6AFUT
X1+nszEbbMbUckx17Tgs0i74hkjxQrEDKXcWq+KAxEkTkEONznrmsA5F6W/QazDyJzw697cR7OtF
W+jbKK3Go296f6vSTdY1li676k9BzMwEMgXMgW5sVzIOrpOL7W1Q/tNYWsPGYZNvxUBD2T+Ms7tF
iFnUrNqjX3j89/lE5LHExfixMByg7Q0CK9hjgA9swjh3kfNQjEWxbN3i1cvwvYCwbVlmxrhn2BKq
bFXF1UEXwcdEthajRqdG1hvXB8+3ljX2LBZO/XdLm7r04yr97CZzFdYgacZIq+iymC2MeBB3nZTA
SwI/+BrwbPAMa1cm8jJ2+RYjiL10TJjLdfZatgqHSuy81cTwooRcEEn4Ah24YMkULrE8qh3pZJTm
iAFcjZ/JmjnS0ucgjCbUI5SJOoaTBbX1OunzD9dD615PBCPV3is5yQHVDsznkWwd5E098mgXu6Mb
t2tQFSbL3jbnvCG23hi2J5VhlPERuG0Ttof0DoyF0oZiRLbf2h0vxtt1b9VoijABagsvfoK338I1
NT8QGp6nyk4O+GewOl2JQg8+Zee/dzrq6CHUTqrsTOgEEx2PdQo84LaWxRW9SnpgFtF0i6dWPtYB
Z33G4mgLUZwzfTd2IIWW2A2R6gUdyjlvPFipf+xdrX7Ts3/FJPt1LxhIF3ZxVInbrqc5nKP3MQjL
m/FMRBIarepfTL7PomipsPOyeil8SRqMx3uh0cVx5D2whi5D7aUTyBwMD7jVBEE9kNoy10UArut/
Sw1EftFHPlvKDHtNSqBGG0WrJjqLAG5F32Rse2v52nEx5inzT2au2VNI2EgauvWLcZxTrJt8giCb
eQ8FCP+0ZFFLHhRWsWb6sDOFNDqdqPw7eK3+WO+6QvtCWfMnm6YHsH3ZsRv+xRFGKVBV+P3nzfqk
wp2XK4ny7F2z05fRYrxHJFudBOalC5KnMI/Y+LaGOHjgsckjZ73hdoBY8T/SgoJ9LIvHrua4AXs1
riugRGUxPgXZuNaEVW71MSEBj0ECwW+0sS2hmql+tuhp130+uJuqKX8gT25c1FnPyTSEC85ljHH7
m0EABFvMaFbbNmfSCJ96iSRkaD06xsTfCre3mS6agOJSyLFW8WwPCF40N3+JzQk6L5bLoovLHahr
cmTiibYqCze2O06zgammF3HGl3TmDKl/kmQMmATNl6WhPybP7g9bx3qdT7W99YT+2YCcnMomPYS6
d6X+S0+YMhesWNFPJxBpOsu9+V4jH9z5xifpZY4VJXIYpbUb+WsXZpIAkr02ZCg2/SSfg3giaDeB
8ZX1JH7FqCwIMocTIq231tR2wQhCRGraMnQcbNxa4299qZmL5NRRzmz93lHLZnIuRJhBkonT6tVg
NLy1gaqQ8BAgTUsANlmD1i4A/JWAZvJ/CbEnKAwQ0eIdpLb0FuAPb6Zt1SudsADmbl8sN+t1V6Pm
91iyLrTSUPQtPnWYpXZ57bhLLZ7hd7J79ThHr/D6jCeRSWLDFLFrwlB/jLBFBU6dAVVX5+zJ9Sdz
uNoADImXQvOJ/kkZ2g0CNRZFW7ar/fKLYHBJ1DrzG7t+0AJIsLaMhl0/VMFZJ5lgaBFeuAWGGXj6
T62tn6wOB0OOEsXFEHKWiNcS3ll6pgRTLqIWqhC45NAWt1jL4Go1mdh3GSItlgAozcM1zpdXZGWC
ZnFEa0hxMbmR9WHq47PdcUQ1dar2iYZEN6CeqSJ1bBJ4ME2G4Blr0SOEWqIc4Izi7SGEY+LeFDaX
CuHLSp+vYNVMoGVfTPNfrRQDkWNBCgGczWptpLikm3Ad+/kLQOppW7bLIgg/W7OWW41cwHTyvkyO
HOQxAmmJW0Ex1OVPXeuvwvvnGmxrdDtfK9QcC4u0E3b66k87aqRTaGIfwMcxGjIKrEI+5yU7+GSe
Y46hByrD0Xj/hOm1jcTStkKxNtze31IzcO0FSSdrtJ6x7fgbhetyqzpUy3bxlKt+5ZhGcdCQ8KwC
LT6Lgj9SGpzf0qmwllUWPUdulW2Gjisu2YJfvQGbqyye9Jp1PI/O10CtkwunwAr22MIjOHwle+dH
qeRTB0JDydXYSyRo7AtCoJsFeHzMiUidXaZB0+SYB9cGrdzpEeLZd3STKJF0SnyH3Ncueuns5juK
6VUsM/+JG68+SBuysxoxRxQffQGKLqn6hIzLypyp4Le2saZlVm80ywhfEksRRhYixlZ+85Qqa+fD
JlxqrFVdl8iwNDBYarZTxvejYwkypGiAqRj3lQ92PkkKtFVD3PQbSsmXdDKWzF0RWpUUZTjB9AXd
JlsaA8U8ezSkJs3nbHdIwTDc+K+y0ake0f79BUwa7lhQhVckqAw7IxxRbn9oS2ennPGDwBB7AfDs
qci87FY18gOU4NJv2Ce7gb26Bc6kY8N0OJ/Xwz5rfXwAImFW6skUjPL4rHVmghvZ8ZcDLHG/bd6m
KuJE5bhbwm6xPCQNxA5g+HJgRJ5qaM6Ttn6EejGbv7DfItI6TINLnRD0r1AzjGNlEwwyNua7MQPW
cYNiQgfUYk8AWujhb+QzDGwIIOVzjTo5DEpNmRhXIZO3ym95R8QkD/Z28QXMLNoOtmSEnqCbwN+L
085tV2akeHT8qONxhz2BSMQCQrMw2NI2kVbuZJMT9l6s7KZpNmpCExvHTJ50yX7HRATKNu7NhG+z
VSyb2xDlhMGaGxn3IzqWigCc+i9ra7GY4mRtFqe69v5lo42A24ixGrHI+ZCJC1+Z8WI9h3ENZXWu
W6xMuKdZH0boQwc5mdgnQHLXhf1dUqcv7bSHCEv0+qL/btDh33J5StAOMDH/l/Th3hX+PmEkqoVY
Cx0MK1UIBr9FW2LluTwnWfqEImNVaBSkDBZT0ALJuGki4NtSGc7CUiaCooaaucR4HgtUlnqJr0wD
tJ1t/NG8wQldJApVQ9JYLlK4Q+tgR6zdYI7JLY7J4LzhCGNjLSxvVp9wkHvhs5aTsO4MuAvSSH+S
qSlWo8/vKJ0ErXMbJjtZDOES8W958Kb+VvWue3a9cOWZZAyk3UPfBdbzMFu2QO1Dz7QPsomzJwQY
aq+b9Kk9WqUnC988fZ8xUTzbf0ha8j9HloaYQZiNsA+saKJWKZTlcyCSbOUPbvGngHOiVWP6PXWw
18juMGg8/a+28Yj4lt3N0SxrX2n9ZcRkt2M31/HaBFQaRICt6JtZcbTzJHKS1C4ikYvUyX4Gnauu
4WgviDzda2yxiDfD7mSTgLqchlStJvgmXZd7ewYZxPI4sn6x5wA9Vjprj3iJlR1m6JjJaUBOSKqu
ZcUMoPSy3+kmLg9lUjWWU79SMDnn0Yf+uAeJQaTtvwgKM17NkuHprffa56gKmK9byXuTG+LSR99R
TS3+ySaBKppCV3phfkW0XKvmEoeY3FQIoym0PUTK4xsMJFQrubGtVEcpqbal3mJvoySqwn2dNBev
H09+Hrw0nXdMj4lmzhHj/OdzAgTova5FTezzbA/tItIgmR+sUNi/ZwZe1pRoAY3lRdox/hQ984bw
Rx+ixwpn0NoTilUk09qCaDNWLGI6Of7wiLDM1QOHcav9lRjjT+52r6x11hhN/uRVgzEQ3hlrbMa6
FNfOLLlPVV6smrHUjrxMX+zOk21nMbESFWhn16HUH7LvqPWrY1qGP06RftH1qq2I1aEwJWYf48Qb
5I/bI+szZ/gwuRaPxugxdOr3HdIGF+z4smi7xygHa+4RouM61bAo41o8FAVZCj3GJIBXZ+0lk115
9lX0Vte284AiEaKbxEADYYgi1Sj1nddMR5zEhHBoDqVvH7k7kHe42gLC15rROIR+hGqQy6NxmIPG
Ryro7VQr/RCpTqfcNP/3o/lz97sur8Imy9zXfPKwy0oA/mWDLIgThdrkZoIuKy2MU86Cd5DNuMXi
hMpyMAt24xaKJ6B9oNUG6w2mmb4hVtM+tmnjHAsndo6yyuxdktU7k0F8H7uHqsFvXJfo66QfchbT
fREfXb+Kj4yMrE2Q+S9u4flHXVca2tu63ZN8twZZHx/vN6avkt+P7nfdSX+ONHqCIC8zNOiKFSyl
1IImg7uEvOe/H3a+i3IhxSMhLHh/tobWNteKTdPzMg7hZK2p5BhUt0Z1TKqT1Ptjb07mzutdikGC
4QMrjjAdALfqGis/FU4ZNYtKI1MiMhlke6GwDt5IdwBDCsIkNxkZtBvsAZC5rHwvQ4e8eI+QINxZ
BUq26IZGON3Vml2SjuocsmBkWDipVYF/Eft3E4+cRBLBmtwn9KtCWXfkrNXBz16bbbLVlS33fYsi
gdgTG5GJucsgY3NaQQdM+ghejdr3tBVaN+1ozq/m/XW9fzRHSyFr6jHKzf+p+004mOepxF4hkROz
CCKAkmp4HfhC53Mw5QbHCHb4n5ZD33pH0ls/ixQ7xNju4wxYDYj9hmKjX9Wapu3L7K+LDwL7ICUf
Insm27E4CGwKB28Db27aJIb+YPgz/6/9a8VIypgK/LXQ/27dsj8bja5jfhDQPabhwasZyNEyECg7
wDPOpv5q+TOir40fvDm/pG1nOxqqR7xh1rLP+6WVqXKddByaMTNEATHM6dlk9mVIHufog8HL1My6
QCXaQIIw9ENPdOjCS8dyExZVD3Cktx5AexCuZPjaeiC/hGljVe8QmJc+Merd1JqbcYCEkjTNTmRJ
fzDqgODbvudfntcMZfxK0EDM7gkX3tzSCGhJ0hYXQa370/zu+3E0h4TtqnuFH0mMjG6AcMpFvg9Y
1cig9Vj7liTx+Ex73W44/H403zXULRT6tJcF1CdzvlHzN1dG2C+JnKCDmvzmUGQE3FINhCIhla57
jSwieOEFpWtH15M1JqEuIkwVKkGntat+Yq8/1g3iiiTxUMDZOi89lZQRcTp3RKs/NDXOKLv2LrlX
PTtIIo5OIOkZPGqejt2pW5yKqrOeK8ISZvWhQ7wuGcztEW40ustaL1lzy5mk7mFU1Bjn5V7sPkEf
3pLPxiiwGDdMijeeDaoOm1P4SrTJM0Vzs9O6xHxyQGiR1lJ+C4uRd4FSnNMeQ6iwtc0bcFG4NuHb
FEzD2QPwukqHpN14JkYOajgH7SH0q6WTEK+InTZeoWjgSDHdahdrjvY+eq93g7FrlVgS7cHdQnTw
mQ7k8YUkR/r1D2CW3W5CXcMILBg2jATjXYZjRERZ/5qkurGBA3Bhoj+sEO6WjzKZHjMfyJBPfutT
N6vPA8qQbWQYwcs4TO+Nrw/riviegxbXzNMrhtz85hnrIh9hiOTEX2hZfK19AgJDk7O/5ZxZxFZb
NUcXCdRSeDfh4SZdgquA1btPw0z+MJJoPeY8Kq8yabQPNMNyCxnI2CQPDfOQvUg6d8UKb6+csFgW
MfEPnJ4QfTKdcQftOpeSkwOiCPBi9wgfjOPLPdgxMXlN8Vcn4YxLNFIDUWXWoSZsInNI7NDz/Cts
smlr61G58Qe4MVFAvHMTxsHeBF7+ICvE1AG/wbLhmDE9/xKZ3w4eN1709AT1iAioaMyXvAlXWg/l
TgXod4UTg4mQ4RRSwDKJK6w8eYCGCd0yrhEaEzEccUgsw8AjQiGPk6Ui2X1nZszuPRk7u0kM2gI4
LWNunIKoLjd+PkLCdlaYTMe1YX8xNzMeHMNUpzEQj/lE6o3tdvGBSEvz7AbGxna6vzzrGucocNnW
+AOBauXoRXF0qD14Y4ctQ5Wz5iX5IWJ5+ntTjq5/KMLhx8VxvsQrdzLZFK1Ksx3J0qE4r4qc/bAV
bnCyLTq/v6QR6Zud6q3D740bykNksLiMUPhuiEsZ2a3vTbRIi6DPiM82P32WFEuh8LcXBpmBlk4Y
lw2sNu2bdMehfsh07N6sIDSW3yjZGmyTFJihXBhBDmo8MsIjI8/wWLvOXy7+HCV+IVj9cV42JNdT
NO5crGkHrLXRyZ/fa7cRMqAtOrI0KqqGox1W5vH+kfV/H4WB/xCSHbT1VPLBgtAiU8HEbTXfNOKP
Bn/6UIXMMXIxAlq1NYclMRig0DyltCIc1iAA0gK/kOwrCG5ms3Gdq0lA1bFq2+Fk6uF4un801AQt
RByNS9GzyUe9xt5Vp6pWIxEX4yiQc2OxZnqudH+tdDhPtcEyxw+GP/lEQVaEpIfbBTni95vOGIy9
luq7KBslKhDQW1aMGKjr5vTRcBYJDHBPGr0+x3OsCSLObNOM/X++3ZqfSHVlwJU/Pef0PEeJGMBn
JkPnUro7drDszEL39N+byu9yMo/22ZiF5wa5U6SceOsToHjP/SxANc4KMv/035smlf7JGoDC6Owr
beN9FM0xjshJHGy6z1SOX14xoYfN4Ja03sQ5t0FTnXhZS3BCCiNjQpU1jX/xFxE9UWu8osaZMae/
S+cA2nB+qgCrbkmuz6HruplKF9CIR8nJMh8LfwrOCadH1HvhPhzYeLnzX8jmNDrf7/o7iIHeNgyH
dzsFuY0bNN9GDOeR8bDgIwxnDcxNnXDt1gydhvCVvq5Ykfyh3zCxklpCvNKMMmkPHozGHdF/5kVX
Tb7uktR+8lU+5+bUK80BjjU10ysxvPEns+ojITfgvjCcYVe19jnRGV9MKwdifIzoRQwwPspKM9d2
qY1Lg5y0beJH+tFijNn7XQgvBVR2rCg1QssyAD5W1alARkZQG2uiWQaIDP0PdHskp94yn/T2Oy6b
NfJI52+m8ZYutUJch7J+9yodHRdJnw96zdiZY/8lAtDHtVyt42nkX9pzTZOz3KyT1q4yhuTqNi4j
M1nsUFypo+kSEeB8Rq0BiBzIZq19gEy8lJomf6aCU0jcib/afLKu5TA+qwE9cjCoJVdZ/jUlTDRI
hGKf1AGyzqoeV0gDYDlQHz5rZVotkEW13yaVajPO1ocwr88kUX0CanHYuBRoSQQteZ276lroLapO
fBqdVMiAJ9NZOgbSZc0zX3NUSa/8uISLFJ2VEznWa2Iyue94HdcOWX6vJHi0bO0zd3f/KnIMRtq+
DM737xV+fujGPHxMxkZ/UfHt/iAgK9HNNKdnIIvyVfdT/EICQvH9CXUVjKi+zGb9+1jNmFaycsTu
/oQ2XFmwsrp5un/vZBnHHAXCQxRzoBnD9v7ZkYU8KMrp8f4MNmgKHE2xtrjfdUqHBHfo+b+/P0Az
i5MBS+f7VxHCMsNhOn66/zhnKs5W71fYg6vmlY3U/UFxb5k36eq3//wOtMIUN87vF4MuDHZVAwz+
97FQllYBY+Dd/a+biIvDiBQww5pfzN4Jr7aXhxhYeSXun3K8MnqAene538ubSZ2QxdPCzY8AKKl2
ca+zyp2/XUIwXJf9qG3vd6lDHBB1nnu8/yzpyFvpGMbviw6aI3X7+jV0g+bBiRWaLp4B1EF3Gjt0
Ove70IxZUM4vyf0uy/F87U219fu6GhbL+MjtsA3O3+sDLK+LvP59fi3DrVMGr4WKzQed/8v9MQao
1NNoYga+//5KxTp0XqTUbd4igHBq86QbqVwVCG5o0pLvqEKkyD66fCQ6RJHN2b7e75GzANNRowt3
Wx4QdldZD84mbxjDEC1vvNhlcItM6V2FF5gvEF72QfidNJFzvX/ZtMMHRYzq7z07EA8RU0+yTYTx
wib60Uyn8fdrNX8WaWnt7z2nq5+gspC+Oz9STc6TwTXn92tlPzxjlFC/9+IxfdEJHPn9BTQQVFIM
we/X7KJ+jfrRu9gKXZQy82ITBiH5mOZwxYwQrEq/KDFwctdiGg/ipdmKfPinJU19i0m6RYt/SM0C
rcnk7abG0C66FrGlDzuxq2TQXNm6NvQds7VMQEqkcJTrIajKa4vj/2gH2l5YM0eF09CyIjTqSq6Z
CwdG2xtzXHurE/4+I/Pmwsue2R0x2bsZm/LG9qNdWGKKBpV2ypX3ogWs5YGce8hASyTjhYyLg+9N
j1ZOYrVLc8xp2t1jNhqu7OOtvQl/X46tdUlJn91NKv6637vfxL0db2SJWjgV5nC0coC+yqNXsljV
B0UuDlogD7guxCWoHXEx4y4iPfaqekQeJiZXWt+1B9SKhsDDudPzx0cGMpSicJhi2nJe0kTuUr9b
7SNpXXTkn70+GicvT/GoB0TfdixfJxy8rCK46oZewyiQAc6iaq1oG8SJdZnC0d6a+ELJ5+JuNUnz
YrlXtkb9OUwADyV5QBwbBiUKHOwUANjsi5FY9hwRuvXQZh57v/R2Wmh/mvOvQkqnvNw/ut9IXiLF
NHTfUMUyP8shMXU4uIA+ru6vU2V3/iGkcBTz33D/VNCw861FRaQswYLbpEKOVSuWhOkwBYi7I3Io
XIjCmoWFfZFbmAryEUeLZ9jhJhrBJnVt1GBYFv2yq+r+mjjK39QiRscePNZMe87u/Fvej4X7R4nL
aE0ylF/d7xpkZ7O3MnaDHjkX9uGnvBfEZ1LUelaATBeT+ZWcXHyt7XSIZQJEs8nZg8a40jzIH56F
mR0RLoWb4V+GISQ3xJm2hDW7JCAVZN0HAA6GonJPI5W+/qAlebM3HedD60qITRO6qhDw/vX3ZjZf
UFgkG4Fvimqm3bJ/hYTWFQpJqvvP9iBRtC3Nbkz4AJB19N59FZ4UsOpVFGo74rEex0YL14aea4h7
B/Jy4fF02imjgt02HtoPR8Ceoeqjn3E9SHAppCI4NkEFLhSfcdqUfzplEYcdpxtPvUKfWKjWhvbS
euTZikOsggNTESDOeXl0pgcsGxGbZesSMG9hIzdcJsUyBcmTy0nYVwehq+wgQnfkEvJ/92F2ZYf/
3g0sGOtsmjOPAI54GP7/Q435+38/eX+qGtYgesj5qdCG/Q9157EcuZJt2V8pu+NGNYQ7xOBNQktG
UGdyAksJDTiUQ3x9L/BWW926bfa6pz1Jy0wGGcEIwP34OXuvjQFOdzYS4D8f8bef+/kNnz+APZey
6m9f/uvT/vl3Ueb8rH8/7K/PYHOFNOe/Ptu/f/zn3yzkOc35r7/F51N/fu3zjz9f499fz1+f2fx8
n/79HZ+/5p9P+fmff/nl/3ye/+N9+POn/f3Bf/5EE5zIpC3EQAbIKygQR/Bl0R4Kw2NPN/v8lz/G
4J6Y1TKm/jWQbT3WJgb9ufhJK7o/NVafYa3C7KZq60w1FHJ49d+gI3qnyb65rqfOSkzq3Ks95xrM
SgUiK68iKGWO1Fkvf1SjU50LFf2mtal3rlqOmLnxO1kOYuBvvZ1R2u+hV4izlw3iTGjbxtJLdsbk
5CcEV8waPoaYXUKRGQUbw75wrg3WbY0tcoh6PInLzB399BlqESLUPLj4ZKQSAJzF50Appg9BigjW
tNJtFUDF96WVXz7/KJ2wxtRQ5+scFcQ5HRxGPdRAG3c5bppljJ2lxBWi/OQtG1uIEyjxr2aDdATN
yc5uGyB6LWme6cRkfk7309Sn2AB51TQCTrViVFxODTpFMPUYE8/kur7jMkZePGbj0fANmj3Wd0Id
vdPAun6b0/GAv7bdZTLbzWJJqmSTSlKNTN7pXtokPdpjhT6rmLAiJ2gV8+5LKxzzOCkA+ZVzwMC4
zbr6GYtlhnDxLFGBLhEx+Vuc3RpapWsx+z/8OaFH2ZiA/8lUOnwGbgcJ6ql0ebX+lBnb2BZvpUSr
UPbm3rbtJ+H55dKBe62BJ++lwdDXCOq11/pqm5kGrvbau/gRSMGQumOUMfFVkbj0tvuGeaw92X3w
s2O8RnWwzHSIYpjqdKMaiAnCcPx15Vz1cp73CUisan1hFu+ndEkGkrYW9thPmSTO1rZ7OF6w0zCI
5LcUwNR2WmK76ILhZ2OqwcSvXyMmQJ+v+xcxV9kuoFG+EEWuTY/mLJA/zEEPOw9nqc8B6NSxgdfL
PpmTiuCMqrue09iJ761GSuFZgIYT5C9DHTwOrpU9tx7y7gH7TMjJaKMR5eDqc0htzI9h0G7NSJqH
tiXmsW0HclfyX1MjWqDV9IgdPR+pSp17NHu0l2faaqGxBzX5HEWlt87gtr3i4sbIaqxB71hndDk0
sKPuq1j+awDxj6X8QYBwR6SWzPoNoGaANpYMD5P+qDNA3cHKoa9WOJzLvInuNnZJojz6vU3lRNj1
HYHNuC8rvkMYHOSakTc3lk/5Ah7CgfpRNgRKBcjtD0tq4r/v8LBw6Y8SFh2zVJ4MjLiRuNHL7l+8
ioM1MyWsXsx9HLWQGDN5FCWUzbxHn+5OfLCKtm3o9izNdkFycpr4bO0GdOMCgWhOTs4MMeeIYwOf
+cidn7UB6bdYttZMDJy0qLjT/JHkj+CQRYxFDOLP9/6Y/CpKLDhhOC/dffx7U1YFm8xKzoYrLm5s
bZMWb3QaRMmpzdtn1eN0cXnHENWbqDBBFSyS7zXOe7j2PZOfJvtSNgpzQcBs2+96bPgAUzshnhLX
b/ehm93j2iOnuYta8G10FNEZyimz926/0T2dvDTsjqUY852PWn3wGhcrsERPL7qjFcvkRtYJrZFi
Hfruq1lTCXeYwmnQuRfmQbgBOxzlQ0PMuKrKK354dJy59dI01XwuVY8hzATGljvxztE5F2Zl/tJN
+pF21jvorTyv/HUKM2RtQaMzcd7vO+MxHIJ706LlXbxwGqP6ioLje1fyTA3IoeMAy8NfegeSN2u2
JmT7FgfF2KWvnl2ymCyg0axeEA8iA7aj70EUUqS50486EVDJausJVEB9GVtxTSLFe+qm2Opwhu1z
t/qNBad5IC29eSi9NtsTVshS2tkCRTHP1NEf5/JexGWpCyrGPdMhlyCaBggMVniL0/pL5qCT96TL
oqKaQ1cIsIeeBFdCO3GrffctaJPnzMVML2ybzmEgnkov7uBcEaJNn5u2TIt5A6HkVIAmicpAXgCZ
2T0OfpYVZ+3HjYW1r16RUe6sGuHBqlLzd1v9nIHN03g+yKnq1mU27nSL8w5TtkcIFY21euq8dZvo
k4mhYJtyMyA7wzgyesawG3uXgGHPuGQAJdEneBAKLbvbEsBxb+g3HBgLkCdBWtmce/ugG+2zI5kT
ESZa+vnBJnAGVZRnn1suazrLUUxH19hEMnwNcjAqUz9f4jjYlbkyzh1oXODhBkfhPOn2iQQgLu7a
hRLfsr2OcJF9B4ECo2E9xvXVP9KfLp9md8bRFeutD7t8T9+K6Z+YmTtJ9BOhfRwJ58JNMgQc3sef
Zo9SOAg9g/ftvZ+bZpNECWV6Qmvas/Nuo1NWQeSBw2OTtmsjgFU4p+YNwO/ejgt9h7VQoEWYYzDw
wTFrouk4u+w6jaPlts+8FDXIQbtU42GDOMOAAM2HOjxXbj8cMlp2BIp6LtFlztXTOOyzoe1RQZkX
oK7pwWWZE7VF8PxMk9arQDJVzSGPqns0KnUsZH+DzMJU3zQ3g+vGWzcMv7hNP4KlNL8F2YB2ZCQ0
qwI/l8Vte1C+eYG4sq0iVB/tSNJzFHNKFIo+2+i1LMg4TYLiO6LFap2UqUOw6A88yexffctXkMNF
GaeapGWmlzwRh/jiZ2O197XzMhJViftRbmoPkLCq82KXth9lN1RnuvwxpUC3juu0+R15FFuOaR6L
EcWiKZDjJJWn7hPHvaOc25ZJu8Wg1HBypKIFUjXlZw/culxYcALKX1280D7FONIlGj96z0O2VdOF
TUWXUrx5EUzUCojd2KPRzvkAyl652zQxj3YGUcPMrDcsCx8g8qJ9Trje1A+nxgnTvVdWDcDxHq9W
jo6yMVxCUNxXFN75OZrpnkdz3KyboOdm72mJdbaLxlkWRJrNj6hiFpvIjIk+xT6YZqSnRV0N6oRz
DvghuKdCbro0ToiE6q6ps+hjjVqswDCeHA+IVWTMydaUV9yu4TgZW28oA1zdIMidyF1mfdET+tAv
pllGj52uvpkV9ojMea0xCdBUNSBaIfQhG4482ATBoFjCWOphyY50K7VXTDpGIHwvqk9fO2bMa5kv
cT8ebk7Ms8+WbBPapuB6CpkP24J3oNZ5ucuXqiOVW6MEAKfw4u4zKpYsmVFqTOm6AsFMcJdNd1xj
Fk0rxyNGRX+LSHrYjZD6cFEHxdbBMSjTZB9O6jGpYX54oiaozinPUzki9aUX2Gom/CMtQ11ARZ+N
+dAJxSJY/JyayTgs2QczJAYwm34EshsPTJqlzAaLA+0+Olyh2ore7E+uitQeHswjIzOXAPf867zU
vK7zhoboaSZAgmagBzm2YYXoAvfBzdoP7VkVylmMZS5TwQnzwAwv/Hm8dNM4bRPLfzEJotyHhpYQ
0dsjtn3rILEVwXCnkMD6+CuoyDAyrOYhm5z+WSf+BvD8LsO7+rWFg25BZ7UnjfthwOBZLWLLKcis
nWra/CJffFljTXQze4Vxud7QbyijftiPojI2goZ5khOzkBhZiSoOGe8iVBUao5DRGa/2ECB4R1Uy
0McPB9Zw2doA9pJiHQhl7EDrPdhR8SPUMzo613/J6/JnN5PRtuiWPBkbjK/ZEZIi3lYdc92ssIfV
POCsRdW1Gaye6CIflTDtmodBjch/YQvndukfx8E0NtzqXct2weDTdhihw2Ab8WRt/b7JzubUnR1z
vFWtYkyYLzWBkRxkLU+EkDwvZ+idmQ71ZiIxwy1qGNm2tKiwl6jP8oYCbMEwE/YHfvQSI5UhEx2f
JLgl6p852xoFKYemAyVyCrlXYFjWG8NErwN+mMmu1S6zwXLx1U17VAPFVo1huc9KunolYHbbMpFa
fRlE5W1j8vysgKGKSVF0qexq7QA+HWM2EA9TxZpUuuHqCH2vF0l/3OD1Fb049mo+WCBFtrEV++fB
HZ5HuFQr+o3uWZlMosFfPhOsiMQbVbXp6yejiHZ1nodbFNnjgsqHCugWJ+r2q+561LJxj3dN1+3a
lRGppCEurD7Y2mVZv7IqA3IFbiIEug7Tne9h2VzhiTobhEzXIKUAaNTipxcYgJMGAblX/qg7mkgY
8PF7DvWNrahtnG9ulJKo2E2S0x2mm86bdyjKvnaZuTgIfoXIJQ8qigB/p0S4WHA/HDKSN30vLuEQ
v+tMGlfiIpgqFoG50Wpq4E29zaXNyqYJDiIa0XuohPehpjQh6gf+OaO9ha4021cvBPqhX+tgRNOk
IQz07nBkw/411hw1prDUa7qr2HcX2luQFepYZxbBnWNxSQu04XK2j2pm/3aXk1KNwaBpoxDl7GCu
TRNj8ew63wfLI115DgF62N2OO7hbJaLjCu3QnnmaYaSyvmFCDQCOBWim2+A8dDhnoFDnTyXgD7Ke
0lOSpYTDKF8/dsiV2jAcnhGqcA2y83BIDJ+6dD8SzA2vA+tUwW9Oq8GEcWTvaGERlrT8VxX1dwR2
WMuaZ+2N1ZGppbvFAuR8uOwXbeHLO23tJz/siwfRhrcaB2ZkTAkh8lSXxKOGxxCYHCpjG7ImNgX/
jX6XudUufRF0FvOFSuk9NWE7JM74mrWluxM49pzUL48uYoizynaF7010O2wEuAS37e2yuKHo607x
WDzqhp6G5Wl1Kh04ntJ/srWGaxKS9DzQT1klnuNsIW55JywuxYFp5MEIhQZKUXK4L73hsqmhPZ4d
tGkS/FGEaacKMWtFDumVjZHjDu63WkckXs7+rrPGg+ON9XFwYPuAYpPEKaRfxnAcOb5oph6i43hs
n6zUgXtARRYnpywJaUEkxC16PulVlLwtlX6skVboJQgrTdABpxx+xwzBoB2GCI8oBmtmt16zY3S/
dPJH5JweSbylB62HnzdT+HC/AexLQQlQ6JQGR/WBBdG24oNpvYoiDXcj8LtVezb8+cMwLUUOgPea
6er7uCjNmhBppg+PcgDTtnb97qny5ndZ4vCUvFDcRA9VYf7KIMUZkNg2RhJhGJ9AP5lzfaORib9r
cF7QOYFQWzqKc05ompHAK6ZlvhExewaFXriFlQiEB24rhzpx5eYINtUkwD6AWgjTjPBeB7wm2t2A
FX+FYA8oVYnroq7ZC7tNCUpml2VqWId22x3rCfk0Kis6Hq2N+gPV29mO5x23RHe1YCuv7YymUVlS
o8wQA+0Z8i8T+yiY623SdFcDLP3GkMkvwjDVFvRVhdEDA0ypbPhKEXRq+Ha7ypDfCr8+VHLstqnd
CJovOtgXIUpPa4Td3Ibul7SgZkSPsyGmLMXpkDoEICJqoF+6NWtWXK/7ijv4TnpG99LVC1ZFhimV
T8KWMlhPxBvvp6x4KEq/vWCDn1dF60CP9d3bTHARrWd/lbUaXw7a2Cz6GAkStZCmlhjYNqg9rBXV
4kO3BGnm1TIzL8i7sDSR4LApku0wYG1pR/qQefgLbUZ14KZ4LJLwFeKusw3n+aVSUiNihKnuEA9L
FwFVvUdCWFFVDmr5JZevz89oz9t1ZFjfGrs5zjMheslEtkRITpPRZdGZHV2AxrKGDad+qD/cgoNV
7MEdJk36iKUk2a0RGU0bv2/DR4Tq3Jk9OZJzUW/ILU8PYYy+JM6KE7Q588wmfEjCKNx6c3VMe7fY
TE34aDjOt7oHcDAj9MaHACc0/sXRJTybUJTW6SlLZwsBcn/sm94gwWniJUu9A3zaIpWfbwNpoau2
IavdKw1n03keNNnW/IjQbe/mtP0aVJcmQm5Uzs6MVH/Ij0ixrQ0lLMADBBR7HVWvVECo8af2gw1Q
3Tubux5Sx1WSW7NrGWEdjAg+uSPpMjbsqYKN994i2l01cBQ3bZdW6869BBCgt70mkSARFUW9577l
pME5qZs+KD510x0tgvQ0u53s9lAjXCYzAxMByIsdANR17AJ3azyMjyWznY3Xi1M3g7/ygixEFrwg
L0J7F7soB3Rs5KzWzh23tbGLx7lCl7gipEDswgWSJWyIfO3ESWMiBpBoTZKUMZkwEkUjJBac2KFd
MkdcO0WwFIpwoyVNl8wWZFUiA4JThvpdk9a19nwPUH1zCwVnn6qPIOMVkHAERKvBw1ZWqfo1Sxgz
WVJNp8LE6YAueBuk1NrFBJIt1Ta6CpIwNY1TJO1vERXjGzXWQfvjdyAslMQuQWt6mef2tX9mNjW/
ewWpA1kxvKCOlvfGgTjp6/mdYRVJMzmKis9HKbUExIcqOZEIM72bFnJTqJhPyjLy59wyD5/fNNrI
3QJG2uvPR7Xvc04WyFC7NfvvPLxVHk70gLXuZC//1AiMVj1Qw+tsROObY8hLJ5zuUjCap0pN30YG
0kGUvUczgci2af40aeO9Kw+9T5yzjnx+kdFjuu1CJzt8ftUt0PO1dddfSVYsXx1i//qA/W0waBX2
OngNk4HRp288g2UJXtnM88g8wrepnqbIHRiRcWnPZEJl7vxadJokXryYHFBJx4mwW26bFp4sLgzQ
PlC8gP3ihhCIJJEgmN+DwWNRSVNoY513S7L5dQob+y21EE22aV3S/KLOoHjK1n6UwdvK2bcczbqU
mJr4oEJ1u1YCMffLnocobr3chwc52Zn6IUKM+uxgH7T7LPClw8lgQvJmmtgCjGYFmPxbkiPelD1R
mSOt7DSOnafCNL6xwweruAa3ZPTuQ+tK1ga6vRRLtb1X7F876V163Zob2pXnyK2b7VgJ890JOPJU
pceS0ACH/KyBdEbtAZ6drJZM7/yuVc9QmU9EXhGUWWBDJTI7PpQ+6LI2q433MX2orP4NDaZxb+Ea
Ps0t+3kY/DKpL5kzUxFyWdS4uTHxSs4c75P8oCyrtmU5eIfIJ+tSJ1WwpxGJ3qxF9ttz+pxHjlYU
3wn7lByR8nlK76OESXrpxEekBOiVljawMlgYu+AhWJyrbngnqpS5QxIyOoBJGNeAdnVMe9YewluJ
aemLE8awKAIaja4DbarrbPyNvUfhAg61aYGAVWqIV01qj6fGXdC/VgbVtsKONibTXg8xclytg52g
FngPy35v2UN0EBPcrXjIcGiY6bg1EHG8t771JaHPnuJ0OQyTcF9aNHi7BuTbNjMIF8THhhhMoowN
SH62kfbvsT1NL72ELR66M4G4aYyxuPQSwrvG4MhtqtawOJiv95c6cdF7bxBPf8uFDm/wbhk1sDAe
STB6g99A1AfneZhW7vzY+/qb8pjOlHVzRvBpXlA+mbTIOCU2ehb7AiAkzgUkV0g89aHGfpCKiBRe
7mcuYXhIlj44idxKNvMfc0YcbalRpDk53U5jRPRkGtOwc2mKvCZd8dtVlvdTNZSIQRl82D5kd8/n
zi9duDSZArAyxD4oHz1/JU91beSG9R3Jws5v2G27YVEcxcJ/sZPblDibAZ/nWyuM7p6agsW3g9FL
thdQgCK5lXX6GpHo9trMY3drUJ+McvpFARJdSaTqXvJ1M/dnozTq60Qs+GPiqLMsRusCT6MulXUL
oLhhFKvvn3/ojNQLDLLEJBbVu1uY5Xmw6eYMCgsSOZbE9Cz+JUjFm1E44ooJH1pXF5Y74XqE3GUF
KeGAh2jjmVCjx7vtUFJbPkGZSRJeq677XsJNHtUXzDwfSIpg3su8PI7tyQKyvm7Z7jdRDl8yrryj
TPZTT68uXtrSY+jcG9kz5kvlu45opY6NczMbYmqTbuh3PaqhoWeQLluOQRkdBmrZ5M5MMCcmTrzo
OF9ueH846UDgE1bbSLY+nNqtoqBZl6o61uNwpROKQmgiyGlCSmGzFGusDtRctEMUzayONWIUU3EJ
Yk6ANVflAUE7v6uefSD/UN7CeZB0a0BkBYH9U6WUAtKHrpKF9g3TTw+aagDAOPTmaSk8rTiQ9F7K
8WqMmnC+6lEDQSeGQo5Hx9q1BxMpx94dgO6qgrNEQGuSxCyHNO+z5Q6vgx7yfQ4OgQY5whM/fxSl
SzlHcSKDjpuK/kwRIEgqrHaTZd5vyZThKizeUU+g/sDSxXI/Iyxi7MlBHj2w75nIvht5tZlSr3Hi
IjGvm7XmmNgVFDTEoH+P6uhQNXN7r/ELxiEb4JjiQ05BxjmcLvzHyq/an55P3AgUnHATtFN5jBIy
bgNKBTUWy7AHS3CIaGYbTMH3pNGMrE02NaPQ4gHZ1NuQMol7AGnmvzK9dubqK4ZA53FW8ttI592f
SgUNqGN0gDxm57gd55sZrG6g1uxDydXrtX119SlWWEB04kVII3/RroBFrRAaD5U8IptYCzlwUVTP
Zu1CZJVo6Bgv5Xdr7AkEhwQNDSsiZqriPO4G+zkhyCCEfUoGsiqO9I7LSzEW1j6TuniQIbd4PhXc
T160Y+JImeby2YjQXTm9oddNwQnJDBRnopZcBdfzzq6Yseh0aFLCUjQPaFiRkHs1OB6k7h6ymVXR
hd1VZMaxyOxo7dHrWwVFr7ajnn7SoodKrUnCQrn+e17ymmDXhdu6XBTlKX5GaKo7l3SpVY3wjtNf
+k4dD38ZZ+aqyCDBcMhloyKbWalp01h0hDk7XLnR7b0Rgn9o7fYQLBEmNVjTJRpml/pgmoLZBrnN
pjNLvWV692ZVQQG4gUZXqmS8oXpJDgmVTjHnoJUr4yf0WKUwNLYmI1SEt7e6sypqj7GniTlMZJyb
miZZXd0asSiykWgDR4BK4xPisM7TwN/GqV5V9MVPBT3unEucY5gGltOa9k3Qz2S0LdFBtYTjAUfK
OndnTsCpAVrfsMExSWL3APq9JVKkYxDSwxTx1G+OzPhoZYEL0OTQgGbo3hXNMStnkrGBqjgOtBAy
fRKotFu4Kdumy578QA1kFOwcE4RiBn2OuQPRSnUBKNHJIK1k4y1e5ha4ze0DlpKv4Eo1nzkQZlFg
70A7b+z/kpH6rxDZf5R9ca9A+bT/9Yfl/PEPhUUpqsrjz//6w3N8L3Asy0JAaklTWI7N1398e0rK
aHn0/2jj5U0LS077Nclbo0frtBMXmC35hoOVv4PXMq177R/EgLeXM/aOdXRpzeH5b3x9+b+8HLGE
nP7t9SDaE7ZlSyEt2/X/8/Uo186CwirZUECTAilZPmA03BvoH1euqacwsOVdmVnGtnNjoMixNFWs
CAscuYdx7/bGG5j89BSOxpuZnERdsU2U1q2DzbtCO0aDw5CHsBm/5yE9AmZomzZtH70wvUK1zFkm
Mb3qkAi3wGg/GtrAdfebi+NbV0F5zWXx6vXDrRg5XVh9eSt97vgihRMXmk9hM4y71CAvNey/Iubv
QcYZ5ak0xUsuS/OcR8270zkTqM32LBw6yFZ9o6Vdc7XQePagHKxlEQFwRdh7zeSzYXEmTei8bZpI
fjWLNx21FtYHqi6nnO5BmdJabKSztWw6QrYSTy7zuiFHXRAMBeS3ovxSG/0JoRsBC7g6tthUnqaq
3HpUO3U6mVQvNC3y/F7Ms8C0N9OGWIjpLbAVjxAcoDTyIStLWr4jDMEMyyjjGfMA7HVdDcmbE87V
NsH9huKkcqm/2q2f9tyaiipGusVBLm6OyIg/QiSEZDy2PyBi3XKP6PoW9cpOO8M2lDnkmZrt1Z2c
RzT1RxG1HEIKVDxKBhunCO725L5rBJi73ImOsZNJxjhWtuNM8Vxm4ijMDlRwmH14DI/gqsKuW8y6
mHFooEmI2q5b/6ajpHHslJuulA+yGhkJieHSjDmBsORTZIXMjuOyM0KUXzHWidb//eUtzL9f3T5S
Tku4gbRM2+Rs9Z9XNxrF0Cr9mLXXx/bJ+I9X0UxP4MD2Y9iqY59J71izCOeYD/cNqZtAX/pd48Vr
VTRf8e8+aTM4GwZua1PpB8+MLj3KKGaKVrf2hhAADewbKqhiJZjpri06rjghIQSKCFE2w2nsebTU
pjlPHrKXMbKsjdLS3fSL89s1BMZT36NqgJRKSZaiDwq/1xhmdp/vxP/88RnO/P+WXr3/VT18K361
/x9kT1vSNv/b9OljRztI/YM4tW/lTxKnSzri07LC/us7/4ygtoT/Tz+wPYu1TVimJd0//jH8ajse
Jtx/orsQrislnC5cg3/8g6nrkjMt5D+llJ7nS5Oxi8cs7o9/tNVnBLUQ/xS2K1jCwWHQqCed+n/n
Y//HR0Be9r/+/R97gWXzO/119Q0cSdOfJzMRrfoC2Nx/Xp8K9GlTGbn72kjrJ4DRq0zli2siQM0R
923ChL8NtcPV5MdX201/x3UZHjnN7Jb7rM9PFkSjXRgXl86snFUyRqcIRpZJjEqlg8fWtY3NZFXb
3qjmazM/eCFotGi0F2c9K3lnP7pIgVd2h6LeAP6yKVBtNRL+Iz3FeD/Nxr4Qvr/STUE2WDkfiJvH
DjpBuPOZrNv72h7pM8XeQ+mo/Ri104Xf96KyDBVZcUFFxAA2H1uWfDQEggw+P7zDMp3OucHRhYUU
Yfijp1JSTjDwmuqpiFlk7Cr7LkPnnE7l3iH4zk+C+wSok15IuLh51HMxRYxGffiq+BF6kip7bixA
84rhWH9oCnragmTkflB3qobHKE+/91X+MYOI0dV8n/xkcRZwWqcV11QekxQLgXWUhj8kOAwoWSa4
6vg6ZHQ5CQUzoVemBhZD9OQpqlqCDV7hJqVO+gWNw7jylH+0C+NbbHmEEOW/0/YLpNBtH5bPHAof
YGvtbMNpjsbQov49Onb7PjUQo3DqwCMX7onpxbWqQCwVdfZ9mQLjPYLUbCJmnp5Nm1c7tu5DKIh7
jCTLfie/OiXsWCu7EFCzr+l713i8AdXAQHaS38EY/0aL+UEsxs2rbok1l/vYHigPoWz2Mb9eylKF
ndp8SyZiO635A+POS0/EHoCWYEPh+zuM/K9x4nypy/x3aCtO5H7+gnqzTeOPKoWGOum2XRdu96Ow
rjHlw6pQZIIFdIgGkf6MEsH4PHvNTd5Z+urqZnHZjsGty4rvoYcvr5HlvZ1HczUtkJIGlmUsanPX
cRRPodevBUQFOgEmcocaVw8N6myxSaYLqCclMeXUuuqpDh/6RIfHiSSQDUBJYnczIMuBD/B8hkVR
hwWNiBrJnjkkP8ohkGtcE49mXA6UrfZjMIrHaszJMpuTj1b7DzWUmYNCYsTq3xyDCLySQVUCeZ+u
Z7a12GwYjfM5Th3hPGJw3iuknW1KA0ZwIGnkqjOJ4zBaL9tqOzkVzYD4AVU2531zhSpq7Tjxcz03
pL6YyU9suYhcjFM0PQknILg6piQ0qvh3acS/mzr5hWdHDWgBZbbpXaqzCUyrU/BuA7N7WkSAkYfA
xg+XTy7WyLuwYiNevWMiQ+fZzd8HaSEPNNBxYdPn7UnqC8mrv2lsP8qdR63BBAHgbmQGN6KzjtOM
771vUthfb5UVEB/LuGdlMIQrLLljyYpxL+trlyewyMpS4KKFtyzPKTPCyJ7eSAQQe10ZPnfF9CV+
cVpFH6c0CAuH6gA2lVBrwBEoT59QMtAt5OHkfywaofyj0N4LjvoYIvHwFhpAIRnNzQTuGnX5mBxa
EULSHssXBjb7SiY/84SYBNN90BI5adySbIw0Nlaxe/d85s5cDYTYw230GxIjlECNChhdKftoetYj
Vkgk20ei4h/TOjIPQ+s+0S1mGMCZhOVhAxnrzebN306zeeG0t++6RbixZAXWcGLn8sV1aX03U30u
U2hwnsvTqKS6x6gv+vaayCnYcfHc/TSmfFcW8KsFjVw3yQPgh62aLByQ2AXKKHwhtxEYHx5lRLxl
zz1TpXwQXuU3K+C+p88LxjQ5TzXija3u0VhCfhFbpqu0jtFxqzsS3Ss7ztrJEDImFmziUX5l5HIN
UxzP1lAitrXxsJSsPG3HGiDJEqCmfXImi2ja/iTAkawkyS2bqut/kUW29ppCgYf0j6Zf3WXFq4Jo
ftdjNWxrmmvTBLo7ri610F/mFFMMFy7VnPpycCC5cux1R/QJ8lB11TNmMc4xXcmIZa4+6nZ+Y/i3
y0bzgbixt7Bjq5gGSOwcn6FUNgFg2fIiJc/gI0nFdlAu4FLoBcgNLCxQawOeVSAWj1JLag8q7Sap
6k0silejoHGlOD7oQZqbsY9JtHknlWc6dfB/fcPt1+5iaqXzsRI+42DYmq15teee3c/srxjeL7Py
JfzC4KW11d3iiEFx/VpE/U8wCQ9wZE3WE9LmJOakiPjClV3TWberRZAxlmgg4H3ZnV5n6Hiyprob
qr/WOde7w7gUzZit1ylZApwmiMOKvApPCej9SuNaojaqNk6OJqHxKlIbWqBCdgHwbuj9zSSs2wSC
dU2IPaaZlWiqN8MlPidJ1GbC6LzRzfyatIhLaxqyHPZ3Mhof6nwM1sJk6aKi8Ab1tVk6gQMCgHjb
jt0HccJcZtp7rhnYWuQqcpIRa5wLPVg3XEmoq2RzrywD47phwnd2mt84Yo4Fo5u11Xgv9UBPWyUx
opZ+Gg6RjcqvNgN0Vs+d3YxHpWLUZ4oVhe9uATXszBBjVXcqQy6ZgtHMyqubL2TyfrGG7gf5Q0zH
eK0JfurBpVcyTuWz16gFmZjT9Bb65sULykLTqijz9xKK2yqZPERlLuP60d4C8/c3LcH3o0kbTYtn
WOQbPyNiXlMqmTPbH0TKL8xrNmhoAUaE34Qb/4bcSZy58JtNaj3GjN3p7nfbmD4clgB5BphztJfL
2pzlUffeS5jN0XaS5a1tiTzP5uz76LRXcI3mqlgUsXbwrY3wBdLD3tM2p1s6cCF3RJqV8f9i7zy6
22aydf1fzhzfRSikwTkDBlEUSeVkTbAsy0LOGb/+PCjKpqz+uvv2Wnd4B8ZCVW0UaIkCqvZ+w/jo
hdE71q0vXT4+mPYzmKFhnWTjo9v10EomAPuko3oy4Yue3C0KAmeYX+35qu3LmWzISvWSxSxSTfhP
cOlUQXxXPB3y6Ipc1XPr6jUIWWfnF+l5E8ePqjI9FjWEvKLjx64mdbYMAW1q6v1olt45jH9P8+sr
q3VQkSTFS50Je1eSjhusiDDQHCHrlyrbJCdqonWNQiXrZMQc2VotUtVCjz0OzwtIrFt8znB1ZI9V
kmoaBoC5gjJJAg4CZx5kZT1/XAtgGQsE0y5n4YIxr5eZNcDPCsw1RlEqcB0dexZeyUbBIjEyAbEr
F6pf3LlpBt1ZUDlYRyV7MABxpPAQ0YhLl1x+S4XMFxTPZ0+6nveeibHdCgL6peppmMPazTkvUepe
gbPkPWPgx8aDxEJXAkjlUleUtaqztsp08w5FAN8FZxRYxjsAhfe+LbZ+VW3Q8YK122Il5CIsCX5i
RKAOTBpqjy/Fu9F7/srXxbAOC+U8D8cK2mW0Ql4kXWk27jaW+6AFcNfBxt3E5huElQCREQ8qCqTM
pL5teUaA4+cHonCL3mhWg2fdx8a6q9orwXt9IKMMVIpVIVU8Fo9AGPMtxZu7SeTXgxm/AM8QLGGl
pNQKN5xXf2S6ijq2aiFTWI6PSmOxzOoO0VCSSafmCxymN3BlYJkH6F3o8Uq1Xyvr2UuSC1KEPJAj
Xm+No/xUS4ytqJ2T4LO3mZu8IPfw3EU3fV6/2sK+h+T5w1OCNzY9b76BzXaMETXAu+RHrze7POz5
3UZIVlt5TeUanhT44ew6icfHUZ/NLRCGobLTQMYDF9FO63o0bBIwJZyBmuy1ayk/zTzaOr1x5V3h
dvumqEqDpQYo9CRNX/jjXfaY8ZQG7kf5fR/4b4rPA5ff7r2n2C9mAXAkzJAC7of6mXIlji7pc5N6
Lxq/eypixVLF8g0M2wjFD8tSbrHK8/Yi11I2Pnr0DL/gzYlUBBRrvKlBzYK/Ql2cV5gwqx8d35KN
ZXbXetjgCai66E2gumvGb8ngv4+DT2nPf5sq0plausAL+EZPeCaUTfSeBh6mXgjTNgE/ldJSzeX2
SQze9fx35bHT8CiBLfowcHk5kH2tMZBbnOe290pZEh62iQqjUfLlTcaLos9eVb8Xq+6n54aIGijR
u/xhAwzaQvkBg9yzLC2AtbT2Q5vjBqKKbwjoR3N9JgH3zePLTZX71pyX5yosZ9S/0Mnh10AtbdFG
PJa0IoxB2/c8mnhJZCObRdUCrOEXw30/Zg8Fj9BVVSLA0Vkm2nWGGpHxRbQoe0x0ZAmLFuKXjuNL
pJ53GTqgIujYdGrRS7nvp7hf5QpLLvxasNUbqDSz3B5wbmE5gGK/XcQbQDHpeRwpyB4oKNmgoY6C
lOveeZic1RAS9+WQ+qtGSa5ZEIiVioxuZaC94IK+WhjK8BjDzIWfga6KrV0WGQJKlWvf+wlSsMFL
E2KtyN/aAenKc34ob0kjfoiS0oWBELRtbFgypbzJoQ47tbPyGxbYpohvcGUO1oWKrcDgix81NP71
/PZftvXwaIZ8v0c2QzlKaqs8RmSssxyAWPVzmpXPdsDC2IkefTKsYLxYMpbl+4jOkMOWriXfz6KA
nzSO6/73Qucdx3LZWkB1uO9bhL8pYfE4Pps9fwGpdc+lPX+RVR9J2WRvldOjiUgbfiqrqMtfosG7
H8FxUJPBYCU28KJmrU0i7i2M6+ds9oBwkDDg54SwUTncljPaqfTZhGchMKLcxJ7NHKt4rdc3oY/B
Ae8M48wMi8fRG5BCtFi9hR0LG8hqGYQJDiVQ0gV7A9KbC7LeNkoNRYogxV0xuGTfygIDOlO9USP7
zLPs54Hizya045c+H59NJOitzCNBzr6+64G9jCoUrKS6613nO4rlU4hCVlrzVgmB2ixUI3yd7OTZ
VzIEamoYvY2Jq5E34GTEU5tkMZlXDdBkYgd3qVO9o2i70YTybax4EDSiRCy8fgPFmC4tw3/Li/il
rbXD2Bg/UX7SV6oVd+u0wncIqegbG33exgiLZZ4KyB/C4Fd6QIsb0fOBVVTgOfcI6eP1VLiPENNz
MobGNvMBEJgUFl9ZNFYhrlFUEiP+wCJs5uDQrClWz/W6ZjXZYw2OlJqc0jd8x7EoTDzBymp+k2c+
pBe4MQ++p1+kgfluacNFhBPBkvRkuRD1gCLj+CjQimUFz4KyH1gZJMCdheMr8DAVsUT/Bt5c9Q0f
ombJTg4rwdF/cgOXLVbGYnPEibFQ1LXd8ooPkpvJr+7YDyGkZ99rCRn/KT4XGgu52FsBABCrEN4l
z01gTzYPAtsfdkYNyRFtqnZduqyHQhU5bOeiU+CD/Of5zvP17fprrpN86Y8cgHDoB83/PIVxWPx8
C7//y6jD3dn914A57/p7nvp/5DBJv9X35vsfjbXMS960P0kq/6wRUvyVLpwj/28HP7Kb92Px87//
6wd7vWaezQ/z7I/Epy0sik3/5/MdPq6cs77//V+7NvteB2H1d0nT47W/kqbWX6aLeIAFFk4I09BO
SVPzL8N1kVwxSaqSNRWnpKn4y9SA5do248iOWGRafyVNjb8sJtEczTBMgX+3/p8kTU13ztl/qli5
umvMmVdDqABfgc3z8T5X0MockxdFi6oHs2PnWm3Z1Dw3UAQ2AXpt7AyTH5YZvSouWUfXQThS8OrD
6AeFNTWrFgUI/I0a3IBtEgCp3bs68BDUVRB5M9hlZ8jwabgonOsmqyHh4CCbgdmd+vGuKbPpzI+6
72bivnAbkOjuQkFJiEUaKYZ4KjFGRj7FD0pyculWCJYq8wNXGOxGKIBVkDbKbeuqy7Zq2nMFNuIC
rYof6SyKA2rrAUQixK+6zldaA72vxiTa0asZzLkw/NHHdq9F+RwbNkSXl8htuHzmFwSKKafU4oal
ebHstfj7/K+wSK9mMbkBAwbjDPZN4RKSrHPddeBfph2xqVWwMm/NgvdXsHLYQ2lGvUnRvT1T63Tf
sUJHiZd1Zg9HhomwVozK2zDK7zP3LdCyEMUAfCPqEluP4klzKeXGLl4CP1w/Y3/P9qR1qh2iGMgE
MUthT8m57SSvGjUnZ/rmYwA3dMGZG3gsL8PXcJaAx21z73rqIzhkZLHr9MzJp2/stl+BrlK/Ku9a
N0HojASgWQFZ5t2/ApFOShq4ij2hVdtWyaHLGz60J96qPEYzDS8OuEFxylNU3BwzZwgiL6y0WXtO
/K6j+NZCIl2qDZSkSCDLlOVvSop7VWjGryBoMEWG/lYH+Z1vd4ehIPdnh8ihO1TIU6HsyOHPb/bo
1WOloSEvy81eQ9YwsxPJeYJLhl3Zt3ZH9g6u3nlW32g5a3ldFGKjNkCAehOlH6pJS60Pu21lkLz2
tbMg7DRwDZOGtS+mjHYSvSeB+lhEazbr15IgrLLa70SHGGz+6oNHALY1PumIUK1Sl29fOb8ayFuI
M7bKm47lYxsDYxit4booX3B+ghucZC+D7rzEenBIG6RZVJh4Vcqe/jniQSTHa0iGTu1v+7FCpNnH
TacpIIlwNcifN7+7HR9bhSqY0Sk/ZN7JRKu8SzS+UM2BWgQp+zkzVwRv6Ezs0MyIzP4RocAEjyrr
vs1IglL7AuSbvCg6738khGYFuUg5Iy142Su8c2rVX40NiPcIexTTSqazTBEIZKIi546GtSxKuIhg
vrtKAUCcIbBUG+cxRt4LLaytBTrBbypfO1Hy6ktZI5QAyyGrXgOiQHjLz/eWMiIxdVtUnYtnSPQ+
p9rjkW+kqVAWtq5cFx8vnpiLqRqfUzW/jl0N4If+DXZSe2YlsH5tPGh6XbwOo2eytenx1/A3ecVv
RiN7Z2h7ypHRefGoDSyJ4eCAMxnsq15B4GpO981pA9dlfTLZfr0qi272MMKKqdL5TfoGe26XKi2Z
Zj4E+rEsnEZ1q5gi4f+5bHwbOVFzZq32xUsUp9HGwoYKlIGxwymoXWPlBGsqqlfh1D4XvbnRQ7JJ
k2uc+2a4zREOLzQWoSgynlEOgU3IOtCPCwEUKHupPX7xgM5BXzwYKHWDIXmP0ErL1PQ6FOPlZPpA
Jru1Y7HO8bxk3+YB5r16+mpM6W0MfrNIvSdX796ESACeCCCOvEVgrjvqghISxRY+XFaSEEJ9iG05
D84kfLUzHwN65SKoKPhY/TcFN6aZxqONzQNQpZsmi99Yl99r5HKRrX6bVDyXWGyaKVTC2Cmv4yoC
M8PWwYDuBu+rPRurfitS/S5X03qV62aybI32vM77BNIs2tTJhOk0qo9ZMgLHr7xkmVZQeyI9zC/U
s5knvGQTf66QUdcr87wZFFRu/ewOZdFiqaTU4vWtXYdn5qjdYPb1zTfQ/+3aK61jPoGRnxNm72Zh
8VvmlcT/stsInU1lXuOlZCrRqxGqiNtk6ODwd+KlJAfriGq6m/bgzxCjQnd7sqjFKIicndtWc1VO
aFWXibVMcgyxBjGgs+s9tymf1MtjApHYCEC58Shf+SG9sIzBFJVZRHLXTRcRpA5rMpszCzXddWyl
10MZ7SeXh+pgzt9/B1FOBa7zwk/9jByYd4Avo0GOAuYGO4n1K48ffpBl16ebbzwR5r11dgOiPaFo
Ufvr1KZYEUbJvspHtGrZk/cauVWvJhGBlKAfv9ae/4baAJAJFW33mlUiLiNnWVA+z3mBmIde7/eP
k2ltDXGDIuuyUEEQeXX0wp6BbXLibMuGzarMD5pqftkat576czTJ/SR8QZeeEr57jti4nrm1g2Kv
2e0qK6YnY4i268Lwo6sJFTObdYMRV90WsqIQZQurLbtNeBhtYkq3i+C2xRd7pft8+PkNpKuTQjZ0
AhaMniip4pVw1cOs67nQBxtPT+Sgc4dfQeYNj4JtLnLM00Ktg7cu7A8oU14HSN3GGBSvGosXZMdv
ABAV2QhBbsyrefqKkq2Wns4+5ux9lXXtksruoybbaIlpoqbxLbOaR94M4FP06jl2/Fc1zl/ie0ft
EvAkaJarpKJ0TFLXWgrttuAHHs9eiAZvKoPLoEVDChCYe6b4pC4S1Eaq1P6GmSYyBkgNg7x2H/MQ
gZHIYWdZkCa8EIX3BM5mAHqZphtHrcDgCciXZDvWZftgosq8jBGnWkFLggrDwxxGIuBGIx9WApe3
ZVKRYU5sc0XV1diq4X0BUX3RhSCBcEWFE2lYVMdGPSnmZ3EAqY6/N3+ibrSMYHUtkWM2S3gr/mj/
gHlJ+sY0szVWf3vFIW9oCWxUtN56N0V7+P/7in+9rzDAJPzzTcXye/b97fvnfcgcf9xIKKb+l6W7
Et2A8wsYM4aO8AtFEyzbPwAXjvEXOV7wD+wtwLWq8zbm195B+8uyLcNQTctiQDf/k60DMDt2IZ/2
DqjtCM1AK9tiV+Na7Fe+oO9SNoYF63n/SVHAL4bmWVeH4QOG3waHT41fI1pn6Q80YpRrH1CrNR4q
IPbymgG+X21TFXbaJAeNaK5qHUu3ZaU3yQomDT7f5RDcNY2VyVHZMuFT3eUaRLtTBH+Axwg5KMN6
Y0xWeHmHxznkHXKyhbzAeHXYO3Clzq7wCqBKTlz8OsUShw2BkWKYbZMqQ57VRt0MigmSmeK8c1mH
dZEOFjr3eAab3YgoiGx3ymVUuvVN4vYA8E0Yvnap4mqEnsFTD7hvwx99tTZsv3hCqITaom8mF3IU
t9bbEcOfNWKC5jKDznBnAzJFGSRPtn6q2XdF6adbF7OJ4yhMBu9WocI2j8l4NwfSXuRBf9GLxrnD
C8vdQMxGuKOxkyteq2cGPPWL1s8rSCdljSKQbGv235zKoUrrqwt5NpI/I3M5t4+n/TyLK2eRp3LW
2PF4XtU8v7tewQ+v5NVX67m4LufDGKv9ZQGvLupc41oeUvKeRSnsNboxmAuEibs1fSfY5kmYo2SO
nVCDzMONFlOCpX45PORuj5u8n7cvfdXeY46CQ5OND2JDUc8uhL/R2u4qtHxgkZVW3dTUTvZqNVzJ
FpuL+iaz9Up2+b+jgFHXe4MLv3T9vhCGGEqq09hcajaLM7VGuBc3juhADdFFsbzvnuEPH6xat94Q
br6NAKs9nULLOTRLsCINSq979o3wkNnYUlW6extBsrk09Om66NL6YPVOdQCda22qpPkuW6f+Os+a
bkWqGjxreAzFaqAfoGhwqYxDQOJ9yNwKcrPLQGfCjR26Nj4DRZDjqyiQ1izgnBsFCKV+0rvXBtB8
DTr/JUfIYG2OVnuRpWl460a8bAIz616Rt35GSSJHr8D2zp28RS2C6v1TDgBKBpzmhtPLByvEv5m7
VDo4Y0mIMnVe404e2dmyEyk+WQ6cAyqA7cpPYYpgAMzjL3lNXeieU9S7O4dt91Ucoxvcql54SQJz
XKPrSaJuwvgjng/yTPbJQzeWALj/LmaAZrWdqh6+gKevVTsz75JgDC7L3rzpa9+6k111o93wjg0v
lUg171Qt0ddNCPFPNhGBCy7dwb4JYgahFE0XKEhfOnVIGbuiPl/ifHmRQ9zCJjMMtf1gVBqStlgo
yOE0NXTkCeemHKYU1mJ5wYVyRPYdh49z9Bg3nCuh4r/Ci4en22gv5J+6VdewPcSRftpXvYf+VKv1
3wot39SUxN9wPk4xzR7auwjRbDKFyGR5o96yBmO5LEP+nE2tleZQ+1jL+DEJSL81u2+1W2xi1qVw
HoJik3T1+cRE5IYiUsiO6R1Uzi4tU2ed0Q/ha+QEUBOD4TGE6LmZUhO9UhxjLCyZD7XRoDJmqJdl
2iDcRpVdO6BBfc7GI7+JHDW7Qc3XvxKs1Wyt+uiKjKy+tpDSmseHsOF5hiBPlJopy7lSM3eFm1k7
eSYPSqqWy8GHBjZOnvlpQDZR0/wBN33Ohzf2IW4BvkcZLGwWUfbBmA+kZVv2R/PpAXMq+yAj5dAp
SF7oxSMLeODFH9fIQDPLdhAYocHBoBJd8RqZCNwUieXgye5gYDKG2UYZVXEXKhbYLCuz3jD8Ocb6
bCI/xYaWVqNOVV5lQX4xZMFwkAcewAMlR7gQi9EArjiPyj45Gs6jKLUz2mHUcDH2kIvna8MxhXWU
9kh5HEe8oTiOmGEF4LHX2RiP5UUZsA/2WvICS3mKTlehreWQPKgxEtpUEedQUXzEn4Y/hR8jfeT6
1nWLmmNKegEwcNLcqmkETAvhgQvZjPM2ug4tlETnQXmoyN1hjOJbZPrIW/HtU5YGBtBXes17ldSj
Q9ogmpbCjpu9E2OM1yXNYdBQ3TfKTTrgJcGTNryA4Fk/wH/AEUaxXgTkqBUGRPlu0kLjDkO+O9mv
RbyTk7zt941PSrQp1R/mHK9iRQG3VwH/4/TjdQ4sZaEXg/XS98hDBfAmrtBVj65SnrC4WNu3RZYj
tVd6e1Pxi6066rsIxZu9N3fZuertT015JvtiLCXdtD5GyatlvDycokprvI19tTqX/W4ORt1CZdxV
2K9GdRW+IngDNL7Nn0KKRhuTkidaJe6IDCLODGmFA7yxsYy0TX9ET2jtemS7rWjgrRPgG6Npa0Wx
sBVynfZFz88GzOy+6+qAx0Yooi2ruPQxLqutXufpd8sJ7pSGEl7c/8gQLttZjSZuhz5P9u7Qfesq
lP2a+eCP2KeORRucVWgPmEVpVQtdCZSdMsHtkgc/wASTJDDtQIE/kVKxhXfza/hrIGVbwq1yxB5V
lD8ivBYWnU7ZBDBt5i2yWNP523YgbCklViZQhMBauWwMgxDZmzm6ze1f0VOXwv+Z/bPyAvDKwrgy
L0M8QS/5EBRwWbLA96ep2VWOwiN6XLx++n8YwTXkI6byYGx0UXUlr7XTIlFZf/4xV4bvLlCs+ZIC
593jXY6dPPYh4fQwQdm5nlmdnfxQlRBVLVRor7tKMy9S+PtrwzF8oKsskfoyPUZ4tpnuYg8U2VA1
t0VHnsmJFH+rGUp9qwKwugnY/2YUoYG29O15WvYA7efBv7tgnC+IMA2sFPUwYFKTWkOzz2q72U8T
UlGla8B9mJtyQB7KWXrkFCfPkjlES4DKWJltsBr/NYscODV7Bzn7hWxrZo4TVuien+Y7xcnLGr1d
9x26o5WpXjuF0++AhvObtzHyWhtAXJGjUIdrxFOwapl4plTT1K2tOIrO3bRynkwvfg7yoLvWlDS8
97GB9zTXfkpFrF5YTU0Oco5ySrNaIWCsbeVoGDQ7L4jFbYUV8I3iTteiNtRHzXTSnemBHmIr/XEA
6vSG1VBz1uaRdexXnY6XlYzLMvyPzmQ0H9jc9aJ8C+wBwZvRu0v1ttwgBR21WxmBgaBXk9zPP0Lk
NIZhdedROe38cSTjgSZNgcXdLmg1a4+tVwZ1Wa+s/ZSA3AEY2vIuTCkEBE77ioxsQa6M0cEYWkTM
i5e8QvtWXnuc7jgqr2hz50opDMTJ2qG/0ELd3+IKCqKYljz0bjgczyJSi/+8L5hHZcjE3oUaAs+g
FWqE/UJ25vzVU/sPS4aO53FuX5RtZaF2YE97aULiaMGjpftiI1unfn12KPnSV/lAJQwy/5C4GZXB
nWg/zr70gYEGl2hHOlKp/zY4j5EVtXXDXMngLzcfm6LGSw3xCXzHedkl0YsqXQV1ithpq6q3veY+
gOWKX8bS6qAFd/ZFCsbpukgonaCQujUS8arVrJ9Yln40CzNBg7KaJekpKB5DRNlDwBWBXl+ZYvrn
feDq6qtmvjROQtbUbN3PIDHX6zhHMVH+nYxVObJL47+uItnjAPX2Fk2qDNd10d/bauLvZJg8yEur
rvy4VPZ5ilD3A6sQeVGOwN0mDroJrblcWUeOhV0iQvdPkxgQNyyEc4loUvHY1s/V3O0oqbEPDcuk
vBCCAv99kWzquvrlIq7T3VK7iP0J77K89sudgx1guO1K8TYU6Lb7Wpv/GhkAFcsYeWjNWkCZb4aV
8+fAcZq573ix0hblLug4HC8WbrFu0qhbGiaAzkKg0U9lwkTsCWan22QqjE3TvDdCb9xS6sKTaW4C
5EQpEvy/jNVqXbutkN2XrWPAaK6xPuxvjpP1Krls/EbRiGfu/xe3QvjCdxqNLWemHA84RH2ckTe4
zGP05T91/Q4zlLJedVoTrU6XyjMZbMasN1PH350GIbp4OO3ME4QFihHzxKfR06U/0gAD4CJL27WV
IRe1MMYWYfcpd/d2FfKkRg25TT2cAuTpNGFW0KPGhZAAccdLYtKiewXHedkn4+RB+g5YIYshSL/t
+stAV2Hr8/seMtYLfxkVnO4jB/ymefHBMV4aro0Xb2EO++OXVX/31Dh8VMogurI7TBjkt7RSnQEM
E9UkGcXL5O8u8suo3+Z+/7MaWMmGtd/da6MQB0A8T2FldveIenb3SP23RhUdG1Vfv7apkRzkEIv3
fBWRg9nIpk5S7FzOdRzt2uNcsiUnZK4kEtG9vFcad68d+GQN8+WNNxWleaHxsVWDR7Njx1a/MleQ
oAGq2YIHRdDX26Jp44e+Dfy1pkzJBuOE+AF1dqDBJq55SaBFDzZ7vPOuR9VANlWn7XZA30dKHIwq
gV1ctln7JC8thd7dkFU8ky3Hj/wH7OTmOHkjC8r1UFT5obLCi8nu/WvR1jOrBQQxfNWbyFYQD8rj
S3Xukv1emwUXuu0j1Pc7jIeBunGEA0Zz7ovNvD8g5H2RjzmlOjuw0RRkhaTOSx+01XZFkboH2dUi
u0clJXqUY/IgL3LA5a5lk+94fRtUYhfGjnMYUaY9hG0b9u6c159QLdPY01swGIswMh5kk08CDfLU
RFdlWae6/uBF2uWnpPHfUOHQPv+HzKytWbpwISPD1jPsL5nZKm6o6kZ99Rj6FcBg9K14/bfPlQiH
c3xsqrO81MeXgr2/bdjts6dY/SyLWZ1Fajy9ALZcYOj2EX/q/zMeVyySvH4+vjS8v7/Ey/l/31fO
7wrjI36e3y5soBgOoM88rbJ9EGGI11l+/lxk8QQAzB22cTplINYKaj9QpVIrHK4qFw9H2e9pFFkx
H6MQP1+lT8V3u9fL666w8rugGS5mD7BnoyddJUa+uLKpIHO/AKGKPj/7zCe3QuWXqADf+F3vAymR
UxfjUK1Y4Ktno6k5gJBr5SAP+PJYuxhx/lOXolY87mS7H+OXAJHnc9n6NKDzi1hPWlOAVzA+ptKh
vC7NjD2Br6osVs2pOJ86I30yVTI1+HSHlyTjsic2u+yApuEhsWrrutOKW9mtd1F9MZKuWCrxmD2l
STGtQ8efNnIO0r8gSNMgRueN0SqOV7F4oxSHxReoNg1srJNdyoNY2ADYLrVJjdWNoDxPw9bTHGPC
tDRWYhEaXnIJ1qQyYJJz1ZcLipZsVFmJ96zusFjhhYj+Wa9ileIivI5FN9ux3BNIiuB7co2Hgs1C
3fMPetVsZVeESRGyBzXUpDjVLo/NEXYhFVbMB2yIaAiuNva1jJbzF53VrE99p3vI6WWc7w3BIeyQ
l5rvKLvkBfN9wqnXLo8f73ifvv/4LDIYy+QRZbrqMiLJlKAZj6fUVO2z+YyKZYdA4tzGUxMtFswK
cPwh8BRzukT2HYN/T4Ofd3iuqsXxgk/zneIyM00unG5mm+cTPsx1BWfEM1mwzHaLviqQ2Ja2FvKQ
zd4Xx2aXMvKpPVtfHMPllTJIzHMMmXrmKp04/9IvI2ByNEf44B9s6T+ouZIZfkKZUSkC3EwVmuWw
Y1omJOI/UWahSSHbHQbvoVZhCFdL+OOv5lTZLOspA8jKAFL86roQHm+236UBt9DcixFU8alLnhX6
T6hXzdWp2+pQ/DjOaLqksgS8+Mq8iyaUlrDLzFZ+oYi7tC2d69AFKj/1AEVDa3bi7p1uR4Xr74Mb
11kJGYwmzufgLIOaWqlbEoiUL8Dy3MhDWOrxBe/Mjz4ysdVNhc/OBWjGYNHOzS99sikH5LUyTk71
d32na+U9+jwo12YGwa/NdETrA4HAGHlKWC0kLqM5rynb8PqzpUWBZC2b05iIaTW49fGST9GJ6FHG
kOFuht862TRjWgXzRH/eQc59vPDLHY5TyE5Iuh/XMQ3KI8yCNMWL7rWvRqQIGyGDet90AVl72zMu
5QE8s7jMJ0s5g42DXv08kGATiWb2fNoO5fEKFL5g5cBp9TeR1Y9gCrXQ2cwTpkWpX5hyfheywuY0
z3Gyqm8vw3o5afgZJyX+IabRBnfykKvl3kTe/1K2ZISOv9oxooTPdNeRWPkSkbb13b9+fxv2P1RW
TX7Gs9QCKFTe4voXpQWc0sKoLWr7wXK9n2ZqNt1WtQZ7VxYYxKyyKQexrFn5WolR1EHax97J4dZ1
MAn9FKnaiESO/U64QVtBJWAK4Gr2R1teKKc4jpNCoahBOgqlp/k+cihEGg0U3e97JLF4H522OAOh
qX/EyNFqVH/d4xStBlQ3Kg1INcmQasEaCdGy3NrgXhPvK7Rk+HVVH2df+jwFV40Gy4m1HJBxGaiG
s6ljEUDiS915vw96VyMjLdud7rN+nGNOw/JM4I+oLAOsKXesVoFnK0mPeMnxPMjLQ2B63ubY6fbY
DcurZHzQTwl8TmymjFgckgHJWpNtILy/tFqiMK7u00o17hs93A5Z1n7DbgAfDCNpN7IZoSvS66gU
VoFiAHAM9yR1rgd1SnephfiB0eabdirTXTMG6U7pqRovrDbhKHtz2PzoStawkY4dn8ZkQD1faxaY
ipo+tgi6C84DUgRzyXtQ8WaqU/t0K3kmY+SobH6asaYKZXpTtvzXcafLvtxDDsi+439B3kl2+kVM
wdeu32XrOCpPj/+1Tx3HABtzlLRrvbMobiFuN/b3CFHMVeel1V6fSP8JHa4n7Db7O9WK73qhZ3fI
QZSQ2tNhzZYx3eNcUW3gqb5aLQzcAMr6tTLNByXHX8dAJU32nQbaJHuNAs8+xiIolpFK9PNtooI1
o3o2u5BzvRyY53VzlKV0rKFWiWjsmzEO7Rv+O1sflf+DbEV4DFyXHh6yptmg9okE0Q41hmcZH80X
uSTSNn0GV1heIAcKhHlWFiX49WleA6McauBZv+26tLnSEF0xCj05OE2dHDTUyDeIFLxoc9epnxRO
+qlZIpew1LIiW5/iZHBvO+j5yKmimGK+bQNkmKc6xcnBvB0h5fcjj9lV9R6H4UgN12zXyOXbVwEM
ntuyrZHeqkg4pXKU7ch15kb9wbGEczs2rbnVW1CZMlgekBHBPN1pq51setNg7qau+SEvyF0feWtD
ZREainorI1xqMvgydIfTHPXk6iwnQ22j4A11G46ivqZuvTxFCHRiVmwLo7PZK/nG1/ZpoDfYRgJY
r0P+cBentjw7Hf5NjByW0cd5Tu0vU5ya8uyfxmlG8qwlnbv+u7BiVgGXl05K+KpUKJ7leIDu5UHR
ChP1Ph/+oWwPSvPUBqOx+RLiI+9FVlgnup6Uehth/H0KOU31pU+NAaahhqlCKvvjlqfm6VpRPvcI
SO/kXU7dx1vLNn+/6J2h73b8sKfAWME73MHsfYMcRbIe0a7e6BJJJMaPZilajWxBSU0z8pKrqp2S
K1Cx9r6toMvNLdlflol58a9f1ZqYRWX+WNpSONNslRWiCrbKdmbRpE8SZGBrBJnOYnzI8gjZF4HH
WWrq32w+zbJLs/zGK9Nuo6b1eNHaRnQQgYr6O2ZvmLCQjGezafwI0KQpIiHeBY6uqv8jRQILha2V
WWMRDiUu3QVxR1UHYdt8IU9lpwz70lS6lme97JTDp6tlH9BTOXPhwl+oW4Qfpe+4PHRxisGMLSFQ
ihm0Z76jTWdlO7yCAmN5LUdO4YWMOXWOYrpBoUrdyJApnXwUMipqiXl1F5gNFooy+zznoWUKe+7X
Kz0FskGXPMg09u/4U5c8+90v55FT/O4/zZPJHPnYNHfRfE8ZIWPlVXM/te/0Ioy6YalbePHx4s92
8gDv5OPsS18UNrD24kThiGAHQcKgjjjpOTTouTOWhvNjMX1c//ftY6ycW84i4x23c7eClc7n6X9/
JBlyvOXc56ZFgU0OVEtttq7vA1zr5aHNRgin8hSl7l+np/HMRQGu6+OzU1cz+95/mUaOfulr55tE
IdrF/+Yvx5VqeH/86dgaC1JAjQAJdRVM459/OmmlCcRzDP/BSrFlgzuJMRuk9aRusQdQ80NTlTnI
3u6hxX8GlDhGiBvZFzfQGPPK/THTZT6CPaCtEHqN4UEpqgIQOhMEiBr8L2Xntd240bTrK8JayOFU
IimREpUmek6w7Jkxcs64+v2gIAu0PPb3bx30QldqkAIBdHfV+7LzQ+1v3/gWi6AkHl6nzIEPtQ6L
apY0/kO5HJValMKMQLVwQ2K+Aa3BX2rHjPlPe9NZjN+HEbvVxQO8mDpjzDVzhHmx8B7jwTfOfqMa
Zw32nxmcze9Jok33FyIxcdmWvInY6rmq5sI8i2zzFVnQJA5QPdwiN8UaVPpZ/oOC1ul+FRXUYQDx
YNuvUXkHLa9tPyvvfGbfpBizO+GBVUG1hFnu2iqdoW/wnwCE9X8C53cgG2/6PYdOBSaGlvlrE/k3
c61PR8oIXp0gEpq/6j7AkYb2PUmNBBQmNhNJX/A1tbgPOrYgRTLI9qIcuuGc77JAYft5sRWbQQnt
e2Vcti97WLmuszysd8Ccj+WVWU7NHWA5YKTKob705UhJ2V17JyNxaA9VdX4UJXi0DYwNmK2xpP+P
w3emEtHpqofGmNSbC5dtqGoCwAF4wwrw57QkkdEuWbJiByLKXZ7Qfl8+8Ao6A6wPS+iVCbj7oXLN
FP7LxVz0fLYGrLCRhcvAeW4DpT6yAEVye86CMXw/oNmxNgNv7lSM5Ca5inr0yftZu0GUhsB+p7sp
m5w76a3OSns9gcV5Xhfwh84EF4bFhl2dlzB9RVMFxWYUVBX1A31wpLoEFFGvXRYE6gRwC+kHIzP+
2PbtnR5nQ3i99amBq7lsgBUP+pEy57R+iShRulfZyrqu0376NrTNN5JtKVQqU/0+0fgnq3D3fMv9
7sKe2cmFPRQaP0ewFWtAiVhFtI2KVxPLIZnHjM4TdbFrA6RJBX/Q0h+UwYFChbx/6b4z3Lq600JO
UbNF984uKbVygAKJAcY25e2XRf/9KrwYRvTqCHdK17f+YTuVbYRNxjon6X/mJ39Ws0Pu1vVToOg1
b/lQOAN8Gy8QVM0qE22Upg8ACJh3nT13cA6kaXuoE/bCxE5RPQB7ZudYuiYUR2LSegn/8Emf4Boj
su/TtGoVnBUIoAEhdm6tXNH2aVcCONuV0zevMb4GYwGiZ2b07KmCNhmYxiqn2m9+CXLkmz3VXV9D
DbnYd/xOKViGXQiiz1yxQTtObj0SPb4AIMAVFqVUGS07tpndw80eBfGNblfmF5JPeS6pUfvmJFZ2
YL865VZrAAWmt7dsslMKbsZM403rsTQi97dZBf63cDz/Oalmah/VeuJxF1h3zLj1Qxcr2UvlqeV1
6/vub341Hi2lJd2ysK0PFGt/G7h7kGiFKM1YAmHrPdg7Sxds+vyxiqM7asqUnd2W7k2uFvU50/0K
2iaogJ3JpEw8UqJ+J0ILAChoFyrtVvfDP2C3d4/ZVILEIJO/eJn8bRPFdbbI5E/stkmh2AKTdmkr
2mVSab5NQFd3aiKPYivz0S3422SVeyDjK292PWhF7joFfZukyjT0XTwZsa7ghGvLDCh6J+MWvTSU
6accHWtgXleJaRfcg+ckJhmk8SEfVfiudptHXrrot/6/RZCIMBr6N3zzvGox1YXBzBg+TVBD3Mma
pqxubiLN5l60dB3LGO5Ci+Io6Q6Lw9YVf8X8S7uG+7uvpg3xFVBPCftwReEuJHn9eVBJuTWV+AVS
nvhFY0/pBrpKDYQnuqIgFTm5Nm12KkQmDYwZh2xkV3gV/RVoc/rXQGNJflUbGz/ZYVRPRZg4Dyxq
s1Dmxe63KBj3qtbZP7ym/RPSq+CTQZLXIXJibTUNQwoj30yV2F9NG4s90s00nTrnoSGrCyi+6V1U
MfXJBj3ICURRVN/yDBiut4nCnEErnTXQbMsUAXYjGGBlZnAxe7iYbPz6UOIVJZf4Fmqdlsg0ReIB
LMmMRQ6bJmqujJIbnaXzvfpAaI7aaH2Qhvfyzx2Z+eekTS2wI+z4MMP4sRdlltvgMoXahf0c15+9
MmrOwNYczaWUIqnjT6qhtk+6rrmfIvMLu8HlF5uc0AffZZlfjNwmBbjJMZN9uFRj1AN1W1YHNcg4
zMUX186BV2SFJrQK99OcfhWfeRhfQ3TUKR4bza9B29ZvHGMw/4QnF6gfdfyd5G8gl6PUfGmKHl7u
rDXYUK5d1uTH7qDmhfKiNIBgz51j/V7j7v3lDkvF9N7dcGftkHdAtSisXyQAvp80rYISJ2/c4rb2
KaabQRoESG0Rvtl0sZvBbECao9g1NQBscMVRA6x7gfEJyiH1YXQ08mboZaoxwwpofoViQ191S2+1
zNpVJz1DZzs80MNHkKuu3ydBjoGbsRkGaC/rxg+Sy7iZ6DBR3ru8C1Qs4a/plGImFqIElOg6AhuB
3HEWwiH/aHn4kHxgGMDXD6YGNPRv7tiTJsR7JrR6/s+0/q6CrfojLXgOQWpYf+hBVzrwJYR3nakU
59Sb8j15HBc+ZftHWjXJj3jx6fqCPdqqU7k5Af0zP9VBku1hSYA0c7n6BrvPztz+v7iJZX4QEWug
5ES13sOwXLFR7qckrRSv9q2frvYROfC7wZ/1vaGSIQyA0cdhua5AdgtOXVX6lFJz1VG4m1Nk4UQw
UaG1uOyuvMRUzqLtKMiucv3TWwiRWkzVT7xpAGi9+Gi1k+/DEeZPrqwP/egqx6GDhrCte+OcsxW0
A2p1vu5Gj3mACEWtjbF5bqhxoIDFuRW5iEQpTab57qkiXe6dfLON9MHeARAxX28jruNIf4lOwYhz
25ugcwflVH1UG/c6YdEGgDSOArjG3h8pKqA7omXT/fVINag26YbuG8kNzZ22NOxtNHdO3jIhkP56
KNKhV5DKoQI3ilWo2lF60mwhfu0iRqqiNHdplJaHqsoqIPeG5pEP2zxWdufdFF4Ca4GfNo89U4tH
OdoUYicem6LPgOyX7haKBGnvRhSb8bsxNuMtlAy+jWtoOTWxsdncTRrwbvx6086JPw2Xnb7f67xu
fWqjSDSa/ORNOGTxmZdOsXTw2TSLTxYD2ESNwMwbN6h6J09Jiod0tooH386049ROTx0QOQ+bXI7G
3vuRN2UPhwAEeLsA1No7aYy+jAFf9011X5TAk7F98qp5b7Oa/109dfWLWWiaGX4v4IA+hlU7n+K3
ZhoTSleH5lR6IPKQ5QoQlmjFbu3rkf7qItab+l0Ysft1iNGEN/hqcxdT6SZ9Fe2pG+xuPAskkZpN
qJvUSZTnBo67Z1dPHgqYKM/SC0eteWo6ioIXg3xpSIL/EVCwlP5ORfwDN46GVViuOHO5zoDUbx6L
WIfHMxqNW1GITLSbAsBr0ptF6PhgBIv1OAxkim7C0jeNW+lKI3EgbXhSNZ2bHmyjBumZgPEDPnSu
l8YIzOwIMRFpWoVzFjm5D2wqS78EqglOmaS6EeMLdeP1q5/IyvZPy82Hb8DOHKy49L5m5Ebvewi8
l6xB/UmtgRqV1HVQaA5Z6bgXFlbU/A8LiWGkhQ1UN2+ZNRhRJMKEJ7DI3BM8J2Ah6dbr0dxR/E55
wF99UYvhO5kP0EMO8Bze0uhvR0GxaKS/HoqeyiLz2m2pJL8YNoyonLvovw17IRMbCXEx5MVpXgy3
nY0cyRn7VV8d0rT8sorejbjZXURU673SkvmadF1BYeCQVOe2jMrxylPgjalAphKZP9klScpddWYt
wLmCJBk4RmfSzqALaefSKjS08UIzDe/qIu+WZmBBYLqKwGo88T55CpOY7XsxXg8DqFL3lq45sOD9
LZZ0pYGohRd3dij2m0wiyMBGrlxXqpLBNt5VIKmlnX2SBpSWfj9mwAVqIeTyPQgQcJIsh5tNQuaQ
ditCY9Fc9AvXLQlXhgP/xyXoGr+PmBvCuVinlJHaoGODAPpcLY2fTfeWljj3Isqtpn5uKbvr2s65
l57IF6vmnyJxnAF5fhbTxWpzfAu/iqhEgn2RNAXKMtUHGJUAXQypYCihwHpQHWo3odGtgdmL96Zq
pQ+zmao6xJhoIXgnAXpKQDoXobhIGLfOXoLQMo/iukaZtWw4al7zUXzXMGKsMvGmAC4pDhfDUQ9m
n8kxXUXiIuG7ri/3HUwhwDnPsM8XhnULIVZ5apXlXavtp5T9UQemWnVp1r7Rm38dikr64iVdaciV
AKZJGybKvvjfOfL/r8m9AiHWmM0d0C1Qfi6qqQ4QrqpLs8tjiSHNINarj8pvYL1eNr3ILoaU/uhp
086g4v76Ihs+DPN7xyjvRRRIuZEJvBR4gry2SCJ9HlfJPtMBUPakRgXYJrCZcFlLVqjCSO/7lNc1
lfJmUmod5Smrs+C5SxR/4TNqyatFJo3ZkxirVQuAEaJiMVO4eZ5TlhvFaTPVzW+5U5mPm2WbBy+G
lel3m2UFniecs3l5K2aiUPk9gIXIuUh8Ucwh/Kr/di51tHCuTvW8nkejp0GwnjPnYGrBeO9nrnGr
AreRgyAe2KeOemRQwwLTOtlLM9s+Kjn0bKs0r9u0t04XDqJa+3ADlqRnZl9ENknQVfM+1KoT6dZc
DCXjr6ciZyVGF4PKSdR1nVyPTvKl8cN8p41R9Vs7Udnhc7N5BNOeJ34LCO0iT6t+3ncLFFAzqyCK
5H+OFdgoQVVD7gt91m5erPrF27LrV29NVz6J+dBo8CGELxpU2tetrYDHwt7ZcFfLoerrywoJ/TJh
cSTrW/TTItw0XmrqN9mkPly4tJGi+debzXvvNVDqhT95QKcHUcswq2Lr21Deci9YRtyGfRvx4kyr
KWxgz9NKcA4h4aPQo7qbAKykZrJaQJbT8UZk+VK3sZlId2s2k7KCvw9eIsJsajkSWRUDn1XYMUvZ
S0BpPLWj/GNtZYRNtcWx4hQauCBsbuqavHmyethECnOdulGvCRUyfWd/NxpGvFv1IPPFjza0mbcu
XldhyAI+xVPMGBdYSz2s0ZZB8ghtcAticD/dzjpvvKtzSo6zR2HfMU/bEsDKzGGnzqSS6q7KrG5n
Q4zzKqRiD4PerdLwUIrx6rK2qtVl4WF1b4cmulOT4YeR6e4+GVnplGaNsNr802uNsMolQm/vkt7V
TqvDP53Xk1hPSM44YXqxmxVw+lp2kPzs4M3W+DRD0H2OZjYLonG5AJrktz72u5MopfHj0dyPdQ36
taVQq1dDALdUNdyE00RZ5uLhDC08V2VK9edeTYA8sts42wfAZ5HlZ9b30risqt8vlZz3Ve2SiSuH
q2axVuqUIuMhGtoLH1FrbU8O7+q+WIYNlr8OtEQXnzW46qXrWQA5svD1Br3yISra18xEsgLNB2dp
JM0wHJwDEEAmiXkkNIpIGl2HhKwDrxkCz79sRSF2TWkfmPmbd3Fi/vTc2ad2l/fvMPKcsxzBAwXT
uDsWh02hy7u7XsHPpsfhkbVK3tNhF3XO66H4TA0/XBFWi2Z0s9tKiQblQzPG8bnW4ltBZ5lVW3vO
g5AtBdX41I+x9qxX0a1guvjU0YH5xqLDAt0CduOq2/zeLN/83My6o/J1nyllxGYMCdYnaSy3ez0a
M8+8kJWhmgDetgjFpnMSbd+wSXWtO0YHBi3oCefcp8KS+QNzMnoiquf29WiTcc/74mpufKv0YQNf
DxbvzLq80nckBY/UG6G9GGIui68w2XA7vqpb88WMQ8D8qtr7GGnQBQGlOJ/MGiSN0XAVnlOG8s2A
Y1OWdjfbtM5mdjK8abXNtcG4zpy7LOqbJ+CpFYAcO3Xv+3n5G+DblI7N2XfHAhvrPy0Kd/KuQBH4
9xibRdTavIQ3g1H9MVBhwZRE0fnmInZwWJX6JN2AOeoVsIf6py4tjffaVmXJbDOul+5mLNqtK5Hr
oTQ+2SoVNZtv8mP2Mv2w/QzkaqcKr+HRn60/j3c/ICsK+6uoKvKbd7+gJgrbk5ElD7ELJTEZl/ZS
rxBkC9pY1t6qUsqwdDOnbW9DYMDUG2sCLmPR9uyLPdhSzrCYVEv5wjuZuFlSJzFk/QhEMmjoAqow
sTp5gDIOynmNuqpTN1FlqJag0aw4DGkM0l/jfWA90t0VY2Lfyg4Y2UMfQYB1n5o4Dj7GFkW/y/ZZ
DavznTGTJiTdf3MCE8/asxAWcSvo8w8OC+iyZFPpC3TgAt9lDNR4Fz05XJqlQA5pL8ymZqScs8n0
z1ViO/NVoY3traYOv4lMms0kXYzHqYe62UruVofNzoKL/dqqshk6K+K981WzCQotaC9Xt9lQ0mOT
eY/QY4f3UWnD8Ba14b10V1nKRmZrwlvBo/RSIdrN+Fe+5JI8w5pi3vyrq3htg0k4EsXdm9Honn4Z
cjkJMfuVK4R2LKFz54F6gI/y7hTB/F9Yh4rmBvhGc2fYsX2jLplppjUCHtq54EIuXdFKV1vunFtX
tJvx/5dvmkf2KVPSnznghs3P3Nb1UzbWUOcpaU3m2GzdXsgaSixJFORRAKx3Vxinvqc+tSXbBrcw
KoG7phDiGgimdgave6/MUXz2AwfG6tbgNSojU/2Qq716jm2S166GKVXP0ncT0IJMVl1E5AzOvMql
m3kpawzWag7V3/jqKco5dYajUdjnX3lKoDqa2sOCl7SwKETXodHawPBRK39RRi/l8VuzleCXzRQe
K62jJioCqvhXJmuYcBz1Y16x6qCP81kFlnF2SDXeJYB8PsbO+EJSbnjK5yFj6WSRzXAUXHs2ZMq1
ooWPIpOm6C37xoXsmUn4m7Vi8JWE0NaSxm4Ht4nZvwRdHZ42N4niNkAuFjoEQU3eazvw2AOSnZ3s
Yzk5H9gLix6kR814D4QUqczSLezCPPKjC64bo8s+mqPRPmd9v9PcziFrsmED/O+u5dTXN2Lbd8Gl
K/WOnbiK8m1ksNvDB3fI84+sg3W7d+4qD7t1ZFAfu+d6pJr/bWSvq5xDomTfejeZSMShMaPu9Ui6
he6M72Vioo36d2s2y8O/ugZ+uaR1vUXewsODXf2vXDXn78SupsuuoarbKuuhtkpVov4uy9Mb1awD
aBWk67kjLaTpWvuqSfL4ZKnmpzKJydUQGUsV4c1Ywd8ykWIY71s2BndObGu7HCjjo5uEVhUfIhMq
LktpoidwcOxHqHah8NLAXOxJ8FIUQN1FKU2hGNGT4TPhcnv/bpMbPgwzKasKFO0RaA6jClB5leSi
bIqq280QlErj3jeMG+r5GcMu+gLcUP161HTITuIi/xwEsE74UFh/DsaRtHS1qj+zRw5bjDM2n8EP
+uEZQGAsRU5SgDT2WbmzAvjBpSsKkZHxo+zXPXpq5ModEBLKnlSwhbK4Dl99xBxewOZ5k72LE9Sm
she7tMgs6kKzig23bDxXBQAqneNXJDa5w/miKYZx7YpJqFvVzlw8xER85wFIpau2BWhFInhS67yF
EEfqRf/m2KtAJNVLcKpAAyiUNZC/b6qsdh6MZFYPpsem7mAUUOlGfvaoAG9KA06K2VQ/RC6NyCHm
nu5SasZSXXHhS/Dz6F7TvJ8h+xtXrVLGt+ayztfrtfpQFKH64BaRQQbcfHgnl65v8hFdpQb5a3GQ
pn07CnRtXzWqf6cOLswSdhQt/LyUqq5F/mxwA2Jdwee2FOpLkzka6iYEFmCVyuGFql4S19rIcQ4i
HGKWe4vBT64VnuYvTcXyOrgKI69mg/bSu3360E/dXd+A8HtdtxqIjl4VAfe49G2wgFoz6J/Edxih
A6mgx7yqqkR7SVO9/h9p2u8Lqvj96qpN7YDnmK6tU4n491TTplJ5W8wz68maprHRAal2X0sEPb8F
hVYL8xspESxqnVpgmx02KSAUWW8GB14Ck9NIFhXO8dgftbFujpJzI0k2rWEYx6Qdv0sGzpaLQ8ls
cDWD/QFq7GxTzDsNdX4tiBIaoMMHoAAAtF4WKkRGOfIbmMXfkSkuYC5WKAoBvFhsmMVnJ3aMDlqk
xE+ytxcpCi/GVfIkb4oBPdHJjqBih486uS+rbuk10BbcuA4bxkpie9yjlOFWbWrjwc5AfK5tc/yY
544OjEnU/l5Y1f3cpQ7TofjJCqL+T8cfvxi54X31VVYp2yrpXph5JYd5LJV73pPj2/9OHH6fcb/8
L23XtW0WSvlz3he3U8NbtUXr988g+EchGdyj/0gigAb+fNydTSt1jllAbXdNBeMjUxqIvymp/QwY
OGRHcGj94BF13Zus/pLmlZ+KMSIBg0wyMKhH+0MAEOpem9Q/HMfqrlU37veD58E+ksSkRkl6U25B
kbVL8pCrIihOa+qUpEatRimpUvuA2rZKGbzfi8jcp0la/BZ0hrpP49Y/ebrSAEVFmlKojOOuTMZ+
N0Z5PFzVYR+c3Woe76vwsIoyxwzOhvP5v79FWCb+XrjA12g6sHRDMgGmrKEu9BOXhQteMAZzDSLA
cxOnxa6pgIbpeNnxi6w6FVbQPnpDBwB6On+fICW1bNP488zun/lnkcXfW1AbvpQ+1d6+2SSPA7RM
t3amwnnmNvGj6pbjzu784MuAK1+3d0U9hHHrq+53cG673zSgu3ZtG3rHqnb0r7136Oyi+y2loPXo
9VW3F6skHT+1g56+pLFuPni6Nlxloz0+BCaMU2qhzjdmD09f7pX5x6zw24ey7J6bwcs+GvGYfaxc
db9Aij9LzyYF9xoI+u4IWkP2EXr0+caZoYkRB2UuugcIt54lmDg41rzXCvCcuzblvr1Un6pWUT9k
UI/pM8AkItKW5R0tLPPdULgqMMyYbQql86vFAb6AaeJ2Z0Nb9cybQfKcwHgx8vR/aADfCK6rJHmK
mYfdi5Id5eQZOKDoSmXD7Ei+CSZkhflXuk0CY7yoxcZ2ekhTfS85GM08BYC8zM0+8l1tt6qX4XTo
aA6uZ8CsIXHcmfQMP4RQQmxkwAkYg1Os2l/XswmhJGDXuj72Yzc+aaOiOM41aCu3gPwBuVYXvIl0
eh3caha580tPRFvzK9nq++bmL7hutpv6IF2r6qGwgWaIU937BJkyxDyQneojLKTqAgfRTs74Fd43
prlWV5/FjP2Ja5GHZDIdRzviksjGU8fD6J6shyXpD5ynIkjcYmc6eXGjK8PvorXGobUPDqAvR7JG
vhSR/sPhre8577LsrJns7IBmO31b5IZSm7+Sw+3wS7nvMPPX+tq4Fgwk2Q6CNumqGlgTXnd6IN3N
Qb8t+Z/IxtCU1N7tDLDJ1drvM2V8Ao/syje15HGVQWJVXA9hHe2aRP8B9KDyNR+M+9xVip+KMj8U
3jR8zVjK3iVW654hAgjvIg0U+jyq1I8wVEPOCZDP50bXv4FS4nwilagAZaL3vg9utBubsAmuqiYE
eDfyfg881jTnbEo+Uus77OFx188tyd/HrPfHW89zo8c4VYydO9jFMXNqeLZG+65esDdjig7WI5G5
AVAr1QDx3KawM71cWFNxWQ/FUvoXcaYqvbbZh+Yu+2ZYV1F8MtP2+gLxs2585nYb5GebQ3+QFHYA
FXadh7tGNb+oCpSV1CtYp5Ep+WmB9z9JNwEYAEatt35MiQk5AovRavnmE4pGhJtauq3VkvXc/NZo
uXerLTmH/mx9T2rgIAXi+UeU+tmXyHZKSC+y7yLTKa4+kg457iSby0jcaWe2hnIrWhd/R3OyV//J
NvMvVjyWjxAQfC/7s2mzwNafwLMGHjso25M0bADDbEVW+Gs/0UfYQMsCoejLd5ab5zv1ppAQ0t3C
zgV8Yf/9JNJ0edT8vRDINqmTc3hHMy1Kgd49ikLbVxsy9trPWk9Sw9An7h1AYF8oZQtuwpQSdx+a
gOGPSRvtmyAKn9wG1kd23ep9ZKrhB0CckwenB9d06Y1GQZ1+m8LYwJbErcjcxYJk+NVCM4Pog+Px
O3R4yeVeqBZ3r8AU0/WYxu6DXzl/NiB8fmn5v9xmDas70mXdvtkpZlcdwasjYzQZqHxItEctca3P
lcuVidTWW/dh0rU1QqJqxq3jsCAkSongzll1TCH2PDbkUa+rh73PhkoVZ871urgo/UzrnWuBbO10
cFuGLjB4IQMquFnwHuMovcsMZfhiRBXY5WHnHI04dp4pj3q1yDRKBw09eoaZ/QSLxfhkTrNx1Mvq
T72M42ZfQtxRBgBcKf6CkWlNoX5teUuR/QIGNy5NmdfGsYzb9x56Nhxev7W59aobJdeUx95Tyns1
yY51rfiP0oi8BX8RtFUFPoRFMZWVsmr90GLXogjuNzmsH9Epz9uv6mLV9b1+7cZZRjlild70Vmxf
57pTvRhJUr2o3PDYQlOtI5lH1UsFi7buF9rDlCrZE7UzsOiOMXSruUa2bFblT6SWAjlqh/discnb
ZHTgham6GzFLu9EA89ay9y3Jjru40cGGKsr0Pm/DHKRyz/5aD+2xh1rwx9QDMjjNbfRx1vv5pjUX
JKwo9p7HymCxfDFJvPg68O3md4mmQ553tvUpvQcUJN/nS7SSaAk4az8MWCkWBPfoY2opwNtm1Q+I
pL71Sp4+jtAXfY64RLIoUz4UjRF8nDXzuugy7XPgwZMFZy1QobspmrgCl2ZYmnxY4EAjin2kN0Lo
o8zuq0Wiw2vVBV16u2opvDCugoD15jIiHUECiCZSwo+kBrkQ4XnGk86+qToCeLxhsJQRfOk8zgww
dyELvwJilPJR+Cugz4ZrlnUKq7ifMp9JwdJ9C+M1pnNeZX4KPUoHAdrNFrbOfXYgbOVGBwj4OfAp
AiF7R/09SvKDowTKzzmMn/O+mr42Q1ztqr4NHlvPmI8tZBsLOMh7p6wY/Z82lHutOVFoU9uafRNP
+Z9NCf+ZABMHPQBlinfeMIhHh/KAseGmEnVsa1w7XHNXSRSGXJDpwctTE5IVmibP0zvfnB8AfTIf
q8Y2VvkIZPWh1YP2elOIFlQwoGpTX7kIIoq2tW6nfkkSeQtOwpZ1zz74QQy2QEMFtqLSj/rVZism
WmFqAK6Ozv6dwtfaFxcsN356f50md67xwXJ/fxdbDbl9xRGVkTxAQMcVdVh34w5YqqVS7C9/+fhz
5f6sjTo9vpOr8S3b4PHjJi6VKD1pTfZ5E0kEHsbDPnBc7+KLEkUPBxQ7T5V9s3msH9Ltd1E6VOft
MwI4rt9Bz3QnnpvcqAOVvPogvQguMUBdgHKnaOb3/4U5U+/cMtPutiBwgbHVWNS77ZsCJTc+wJuT
XFMsq59d3/td7ZLgNqtDE3CDRRYOGof1VzKQh7NIhrDRz6uFVVOxSuHpV5GROqGfdVbyp91cQl6u
W30Ez/XiL46i/9eBthD+JxlMBOs5yIksjQxYG87XLeBYdsMu8UJue16ZnKGchNMj1z6H3jKRXUQG
qbzMY3pQRku7PcPnlcB9HAXJOetD6HJ1y6/3GgzWVxcq0Uvj8Du/qhNL3VtsRb56bureCe6oexiP
68ia2QJiJmpDywyeYs3aS32ok6vip+2Z6Y3c9OVBMI/uXmO38LFbngN5XxR35lNVz9WprMrf4kRp
n2KveG1Ua37K3bJlm/0v+dgbCZV+DjhFYrYoUk8xHjMgdhfJEFBcMi2NX8K/4UXkZW0KGamw6t+2
QcRhGakLZkZ6GzyA/OwwLCNJNFGEzIIPYUEeQwhmDByx80saedMLKXXj3vCDgu9VfZUF4Xj0Rmt4
EIvcnuaT4oBNJV1pxsDKeD3qKuZneLm6PzyXzvNmQHpScAO4S7DbZGwAf9G6qLgXkVJT3gnx10fp
yQmVEaiTLtUFh80phoJ2ype8tOVse8vSb0mzJe9r6YrXUJEG7+VhdhJZ4jvB46gPN1uM7TNun9vp
p2OU9pefMVNIwt68fKj14NnVqlvxgmBwfOamvQ1canpwoyQhTM3LyUgzxurFZ9RDU7+v+iOEBZXT
MYX9bjkfbJ0MGpmbkqFnvc51t7nqOsVNxjnaZcVHzbDDO1bKmROv1mLYEe9WNxorOVva/LFh/3aq
+/IpDLv+Q8vvjLVs0qCl69mz+pgq0W1GNeUH3wn7DzwNoXE3rPIkXS90rGPa2tCil5EHl3bm7LUy
KZ+UgHDqFHdUfurgxy6+Es4tk1tRyggSrutfT6gZ2KESUITAJm3cCdPgRpARVtyE6E04TJQI77Wg
fzVasYeTzqquirV2Rusn4B0eBtcMb/JljcrJB+/Yqu1tsyxiiUiaRIvCi66YudTgvJOnS4zNqwLe
8sh75YUZfAkskYmbDJF0JMVQ+TEAHht1V7nrxidZtS1idb41YQG7lm6fu9oL14As5ooEGD/jymdR
+ATgJ8hvnvMP+yh/EVNpIhMScGowf23vV6x4Y28uKHJr/BB+ITkf1w7jezeOX7rY9E9WlWrw1ZsQ
ii61xQ7pjhfHpOv4J2mGxTixuumqirp5d2n0z+M8hNVP3C51W7B1oFB1GDSWFny1P3gMUkXm2OAV
qJV+Zy2VF3oT6msDr9rrkchEK3bvuoZXVJCZapSOLB6/shPFf48BcNjLVCXtjQzbWJNZXYnb/+E0
xK5sWMdLS/24fYxfjfgrmQzB8kZ018an/8OH2EzqMuXXsH7k2JhvU684/usI4iZNEBQHXW2r47wg
sWlL0yzoasEy0SV55tT6xnQrIlG+MxNFI1hrmy9LftUNdeEfV+1buC2KHMkQm8kW3o89iEJrvdmv
Wgn/384Sy1RJXlSzx+1M3p3tNoQcmRQG7aa5cQ+RFt6wVsXy4QLCSz18dadr5Y8LxF29pxIZ8LrD
JjPa4CYJcuVXTkWVKdeKFTtXqV2O53xpTEsZzkVb3/aaCa/J0qPOdzzrw2wOO8Nsbgd9/gT8RvwU
q0X8BHJbmQ3VMxib1XPi5epTRMby0hFxOQ3pc3VXv5mItB2uvcLwnsTOKOfqYPU8m0yjs2HUhRpX
FvClSZZbXKBXebP7lbrS7b+2AJzYiA8gmwMsbUfuwW2y8cscNkfNKbQ/2ngCmZ0p3OM8xcodVLrW
roXf+A8I3cVgUFmYzz23hU7LqB9JUiN/TrHUP1hRuym0Kvta8rwEJM9qj2PmZx+o0/tTPCO4dlPd
tz641M8eZWyoYQcZ2zaMf4ydj5G1o7pzGxtYwNexgXGvHxuXt22tbaJHx2FlNWBpNCgr43el0kiG
q9v+MWXT72RqOUALUAV/tAdWK4OEwmdt0FdbIAQMkGCjV1vFgbm2V/0XSZ/xe5AK5wgmYOmmwBfs
iqABFGFuAVdetFt3gtL7wnjzJbWxf2CzwIceomA3xMuDb6MKCopr6GC12inr9KlLViVyA6RTWI3V
+sF13f65V7Lv1SLndg4THZDjd/+Psy9blhTnuX0iIjBgDLfkPO6xxhuihi7meTRPf5bFrk1Wdn/d
f5wbhy3Jcu6qTLBlaS2c+7MPwINBUALyym2dTR+HfJ+iPvVL1iMPE2ILLGG7xLJHsNChIhRwQtUq
nix+dQEisUYYGuj0UcevTT7kpoc8xvpS4J5wHpImVdZISgD3maaDzpIMSYNkBICyu+xIDslu1voW
MAR9ZrId+CpKB8D/wtkjtvRt9lXnCNhKu36tWmM62AGOfWPJghOosxlCLl0btc+sjfi+b0qwQ6sh
NQB98b0+SIy9q1cWeJ+FsW7d0Dg0fShX9B9TABL60KkhpTktQ/p/omEbZLfGow/M92UuaRdjckXa
Wi30f5jbBOl66EPrySiqej9wJ94hpNR87kd/nYEo5huK5pM1D0f9PIUFwkcAJEYqJhQaLz+J0XZf
Rp5ahxLgQBsjLcTXSCKZE/piMKONnw7BSbh59hyP5qaIgitgouRXnYObTpeNeZEItTyJvAGRgULp
KPIEVNgoM5oVRtq/KdogyOcZToAolIliGjDmmKUZArZbN8FL5IMaQPWoMdoaV4gtSLMXRQqm4nu7
2TgZf0UVAy2xmk9m1Fum0nC2dU+RO4azld8UWoet3+9VqQdgGm0HZJBXK3Jb5K+Cq9BCMpVAIeEA
IFaf7fMW6WmennTuQ1TIbMMHpIXUEXcfqEnwQwdZrPk0TKU4LvLGr9ip1/sziWg69dJcx7eL9YYX
IZrQ1gMebKKqdE/DDcnBsHM3WfHuUgFaDVHQOH9GsTH42AzgQsxDJbNxEbu248ndLLIBu0AxVN2Z
J33+zMssekDFxXYxCLQINf9xj8uhtOKHjtfBChkY4wmf3kf6cGx8ae0QTFYB2Omawuge7abF/d3I
2JeoZBnSZ9r4FDNWfsx9bU1yfbLincTd4a5U82scwJETMHzMolw7pr0J7DolF3aI/JABTDMAFbce
6kpHAk+M+2qzBgh+OgGCtMhk8cC63AVvhQg2CMOYXzloxwxZZz/+/yyY8mH+4aMdn9pKtjORWsJr
3LzMtyzEp2YF0xdHcL7VFdma7qS//uOewBZ3N9Y6zvSmQPIVkilsQO7dXROUGaicHZcnL11jbjNk
va2MMR8/2loASva0CLec6ePHosHlsw+E4z1pewsXi3XKsDlVWt+vPhcAmXogZTEZa18Gw0sxDf6r
nQXgGoZH8G7g2B6XjzRlwuv0nGsj+PpKZ3h2cO5BPqwbviSVhUjzyI54mYYv1FRW1a/8kifgVYLM
tSIDtdLTbEGTBNLzVhqeNHsZuCD9ZSXI+v48IXXqGmrMcrldFHTgQaC8aNaLuqYNA52ZhinINlOA
Y43uJtWpDbrq1KuGhqVbIq+kl/zRMlm5W0yot9jRNJINnR3tNWkcF9s7s5p8ktqR5iNeJG+OF7u3
ZdXHsES1dUQn9oBzRD7xshB95kS3o21pRNMDKt2mh5DhXWjZYbG19aiLNyHuOQHYHePRC5PFbhoB
tWHV8mykvli1g+5vQLFX4yiosewscdkwdQPfVkCiOVNjhc4zDj4Kxjngq0jVCePs7Bw1l+s7M8lP
sug0C+wuqP5FxCnzgWMPm4GKh0maM1wEefcGMgCh7J6kNGFEdL3pM/ulNpvoEuvxtxzJ6a9WZaWv
LkgxRj0on0lUdPiJmZaTHXuUmr4GlQPuF2A0moMTPjLVlCJsETqu29UwjuEjNcGQR49a5DwVU4R0
kpTlDjj0+vAorPrLnRkSPjUgj3cP//5zNO/h+xwdBMOuY7uubrhIQ7in/52i0uARCsI+TFXoricp
zEMY+ECX/81OyAr2xlNIsiDH1ZOymOkHFzvKnictqitOMy0hycgkUiyGvajMg4Ivm/piQF1QFyL7
k9Q35mTpotZ0o+CXVouLxQ/JKuxJNyayXuarNZpGitnX4uH+D1CfhHyRCWrH3jz800pksixC01pC
hQlQTiAL46lvpY8aYvPixrrxJFRjoiTqwEAp6ZVd8xpVtqJeSIB8xYFfhMz/QpjigUYFc7sz+AZf
QEQL+KIu5LiN42m2XiakWA5ZWqa/pxmk+B9OyKCqNWePZPdhB6S9fjc2eOFzVcxmqKI3aqogdU4o
SNiJP+VkhiQwJDYAl2yxj/wqecjB4+JNsVXvFwVNAFdQvg6tUqwXd6RY1jdL0GzFVlFuSUF2uBwX
9CH6Kektr6HCvQz1RalanOyWhZbFkZwYaSjLAM8nrbnYUM+2pn4HAIcOgOD4mwHJGB8nlBDukE3Y
4KgSdMZxKAqReXNavRoD98Y40nBkXLonlKcbx9GZ8gPYELwWGcXg8qCWjBZzhqjtKpQgt5Wy8k84
0vJdrbNHGmUoJUTpuVJEOTYaHnWpARWBua8M53CjiFGieFpM4jz0TyRLaPIQ+cZBghBvUA4Xu9QP
ELak8f2UuBusY4w8Z5oyu5kN1VLpgIfM28T3pevBECdxs0Ye5BJHLSMY11EjUb5N6XO9RNBpNPMA
pUC/schwnVG4qOWVw0HG0yHU2j5+AbsaOOrbMNj2SQoiOzKn5DugWqFWHbwx5mib5XUEJbXjaMFp
MkG0J1JQZ+HqQGs8gEnkZ80EBNmaurOUaf216exyb9dTjsvIHke2my4OBkgVAaX0rZNaeSIjckS9
RQY8/asJGqT9jWhxa5lBgBLE989GkzO7enQmOzi4IVgigd8EhNA80hH95KcbUUTwoTgsX3DPmG3T
oGRePgaGXNMMagbDTj0ky6Q7XxkynCc3QQvuTFF35tlhiXmOA2HMPdD5PvsIo+8XUeIDs3Jd5nl7
rpwvjmNudC1xgHjAxdMgUWaesTTzaDhNg4PICGD25eTma5JR4w72uPIR4d4tMidvvlZJWJ8QnwU9
usTZRndk80gWdgoW1RJh7cW+azmCZxNukRYZH1oD5ZmltV4+U2+VyapOwmBPdoE9JGc/sM4V+CVP
2aR1+9h29jQqlIiPo1l65pB0uAvE1pU01Jikoa60Y6vEzSbsycgpTEAyAUZiQxMXxTK8d0Fjam6W
xbei3SsglZu1RJmH/5VAY93RRTjM4MiGFY7pOi5S1e7zZ3AZpHWlURkvXeh0G5T3Pfa99H+i6Gwf
VQEykPsJhfYgYIkAd3wIDGxIvLG74g6qiLykytfIpvV/2TFSvJza+FnmxhM4yYfvZt1/Z5ZRXsGs
91cxtPlVByElShSR9d0YfbArfDDUOOrIBAAZBMz9cvLcqqoOup4Vz6Toxl0IUpqneYAAyNHAJZK3
TLIdVI1EZVpsE6O2Pd6V5j7pDB+8KdW3lDvlyRgACLfCfWqAPcfTrDPs5hxr8pnhGQBm7wgEzpjC
eh3AwEXWrUp7EvEKdyfaqvdbY9vyyn9C8bX2VGXFN1uk1Wmo63yrD2W9jtTcv/sHHMPzvDaiYW9+
beOlMibxSFMW97Q6raE+da6y6hLXZqj1yP2YY+/ic4XSYJvgodWtHqQ2IvxQdFazbqLW34WsiD4Y
gcy3tQmYFBoi+7XbDw5Sx2XFog9IJgGdtm8bKD6EcdChLkeftM+arkZj2j/pkm1JR41zbVHJ8kp9
v3pprSI7dmOJzdcw7kDIax1b1fCqAP/ylKK4gdf4z+wyPPtJU9STb64A1AB9MvS1vicd4mvI2EHe
kIPiFjiYu8nUfwMurbuZ/c2Wv1db5t0siSKbKEdNrVqexKJDzt+/71GZYd4dGVGvYzFmc2YiUxzp
ZfdEKnXN+DBVw4uwP4goFfHaN9R7AijZXpk40ZkahHZqvDHU+KZrIxXsjLuj4iTdR4sGKmMX8Aj/
MM8MyhdZgESr1bp49vqPdrN/K65whoTvFRmRc2RT2iggpY9iaEjHRsgC5GeJPX5EGNzfDwxhHwLQ
1Dq9PrdcPiwlOe5v0QyYScPGGR6ozobMSNRj0oLB+acfMnXcanbN68ICtyKVu6DG+dom+A0DmM45
ogDtO43sqZFPcZSHh0pq4IuoYxA3jjxpdm7UIhpFM4qxONQNOM2aRLeQVso4ktS07MW2gkzbFbh3
A2rhcBobwIUCNywN1lkLCpNMhv411hoJ3psYr2gn0B9Cs9YfKhNZa3kYBLNsURTGmK1KM+23JIsi
OeJrLdXODe+IVGa3zSIr2vRb0GOHsYgW20UGusbk3KA8qvE6Aw9U0D1228UwrAHY/x/fXZP97bvr
Gpzb+NJa3LL+9lRPcAOKnUJVvpRUwI3N5SmUjXXG2cE6Uw8E67dDUoBU41vXgRN7HinbKJ4iEDy8
zy00cBUjinUjunMXg5m79xpmZxt9sJHVpdzoQY9K16CwsPlO/UtY5Z/bRuOvnWa4zzwaPJ1L/oot
NH8F+v/WjpriiUSuhfhbxKrxTEPgRYtVDfDiPQ1R2dluwaU1bBqttl/1fLQOQYVQInnquRltW18f
tWwjjAiX1xVABCLVUI8ahBSsI3Co+REkRMAPoO6ioR7JyHCZR27wYExzb3GxzLtzA/7tagMohmj2
v/gyyAPNY60AA2g2NhdX3cenOcpxR+yl5pFEhYAddsaWhu2QZFezQmKwMg0oO8BqY9TvhuMpVfkA
LR7pwL3XqxVp3bJCYquNwLwC4mK9+a3JimA/Sg2pQU7Qp3KdfDJy8FySATVlkBsXbMaRgcSGAmVp
2meSy7bGJJ1aa8iLdZTjnbXMox7Nox6qu//r2fy3cB6eyQhsGJbN8TW35qzgG+YMMPmAGN42mxfJ
J+HZMRLu2rL0L/mQTqe8NwG+oiNP8l1OPWr00cAJ2eH5bpEtdm4Zdjtdw832oiXHy1CE+mbK0vp0
J6cVJ0S21JU7Hjtq7cUx9Xyjm3Bha8zKZf7yYUuUG3mJLf/l040o5rj5i5e5tIT6dHYJCpxl/eVD
9NFUrjXevX06mrp8CpCdTadpZGsSjZWGvQ12fGnofjugPkB8E7gX3QAGtcLhVSQvfdF/n3rpfNPT
DGEzFGGg1hRlKI6VdwglNP3aFvW4ESJoxy2IM6w1wN2Q4GUVRfTDncDOriFla6D3omvI6DxbVuoV
2ZXhpgoCcbB1i6WfSKZFzeD5pdNsxOBW0Q8ZgStSABjfQz1HrT2hcqze6LK0cajh1b4J6u+jBk7K
ppiya6caGkrwuqO2O3paRCRvRze7Iu9THJuG70mEwnVbR/kDnLipm5+Z369odOeyaXB+CpoN6Ra3
i1UwfApRbguKWLDs5HU9bIPGkhe36uTFx48JfMfa5LG+SrdVgerXHWnGoP1LH/m087UB/DRNlCE6
nRjywWmB+k0maRtNAO4v8xFVO3KjDSDmQHZ6+dvawp0tkB0vSPeuwYhn5GLzX68atQ26ScB3GH6I
gKEQlo7zA143d+WRkywAywokyhew0HRnZLPvdUQuDy7OBTheFcPZBvxB59FYxDm6hQXO6tACEvFi
RD38zwzn2QblH8PbdNPe42naHMjZIl/mzguQ19bH2f9+VXK7mFPv/XOWA5DFAg6o09BxfonCd19T
ncltxqvpqGuuczWRcrxGKZH/tUlBmdgY9s8YppY+AtKlcuQWR4g3U10rsAkxE/8ry2pUOGf2T8Sg
Ip7pKnNBrBeQ9qT340d3M4OuKyox6uU8tmbLpRY07ZFi8GbZE3j7YuVr7vUtjakvw3Sj5XG5kqqI
gRpuhJcCBQNXGtl86gEpZRezRagKHipNO99ZFJpfrGJZZsXqH7S0AlLQkgJY3H/zTnMLC5BWePMn
4Bz4YIGDOVkFYNw9umaAk7wWBs9Cb4PnJAvEJq7NyQtdgC7jQXJKJ9DM+FGOkJ8aOopOqFClhvP4
potrvSha1yBCsxBJPZL5COh49kTduYnGZuUmAISiYef9+zffNMTfdlncRRak4QoDp2gGwmT8NG7e
QkPqFA2Ij8oXixXO0eeFBUhSiUqqsM0RmU2MB2o6Vkzn3LW3IV5nD7MZKzV/V2RT65lxXySbUcTD
uueIZ9IU3+/eJgP4JfcG0XT7xSFp1UKIjP1tIVStbZ336TSJFgMPbOvRsLa/x13dnymuTPFnPG6L
U4IXE4mouQm0s9zKSbvEqoHGgYJ4Gr9rb2aYUwySUNOIV1yh85njUOC8prqIn9vHQjXUc2wF1kea
TAdzih46N9qJsPmAdGgfWwL8o4mzlKZLgv1bfCZTAXApQKmg2qW4UCNHV7G7Wu3W10MtnjXY8Acg
83b3ZNKR8ShwEKFxqQd/DVbh72yt3w0RT3EbBuifVjUz4I9CDVLKNo5AvKjkRuEjK6gFsPeQA8RP
+O60o7IfM8Wd0jA2zYWGmROvkPrlvo7ghXoykTgEyAjUCuHi5ZgNgP8nK/KhDY0++4ib5NbHNCWr
pDXd11IAe2dmQTHHGujLihSTGqK9LNOw3oQ8R+64UpCMqDDtqpVgRVc8mguFJuoxrZXvNyD8AObJ
RlZ4YYydjVMLzS7ffd85oyFNidVSd15BcIalyOamqa2NSFHgUtpafaC/uJT+l6hPzYeAa8ZHPCrp
nwU4afwa1KgwJCMUwzOUl1t8jSR9ICa0IVAFNOdrMPX5F+6nQDIpy/ZVB5kwkpqG5DGMNW2ri7g5
I07KDyFzksMA5GCUOYb9Fgx4KPDti2qdTnn7wSo7A/dCSf01YeK1LWL7r6AF33CKzHZvdH1ghHfR
LxehMgQezhGgG09U8ZHFARJSa4SM5voOkCpaHn5g8YFqQLionKcu29CAJkR93+yR3BAjEyltn6kB
g88PZOKYySUeRbHrCynXRPEeWk6ES5hGrokAvjTa22Fu1GJruFG26/2hefVLcHUhD+uHnzufccVv
vfKi8ndsdJL9nwZD+QX49+apdsBW7ukCAPzYnEUXM/5+IwplWFxHCfYFq0Pwlsff+yBAoELqeXyR
8jvpY7Ar4d/GbGakKzwX3AbkW/NTRF17hfSwoPFv5fysuLl/g8JHwcI8a3nO0CTkLlsgOpqOvZFo
E8oxwwL55SYC9QClz88cuJJnG2iWFZKIjwkpEmVD2lzXg01pxjY2GyjEQI5ONoIFF/Eimje1vaNf
qOu0Dur+dGsrLFQHhpqtf8jxT+tlhZP/2rh2k/3qxzJGoVs+fYh7E7EEE1W/KS+do1PF2pZlFoKK
+AcHQY0JbJ+6qbZEV2XUCHny/hxMFqIFC8FVjQfSumYVX7ERWZ3rvhw2LANNKG6udMBdCiDXL82k
UOZpiDy5yYtA8LeuzHF6M/zHOTf6my45sbv6V2OKAYQ86S9cHk6g7gUF4UlPmy7amlqYnjS/B6aX
ElJDsiZsa7GibkVdcLQ+gKStxpPVBeJk1f0ivnOpuZGxzQEIAcREPYnObb7SiqbNsJVSstkobNBt
xjJAAL71cJ2jNKSf5ztOpB0ynCKknTXnW41blMjOyYGKqYAsYuQ7ouCN2r/3m8lB3kDQAwHUrc2j
xoxo7+gCYVzCzHDStCo9UqdxvmviqD86DJn/nlM4GTIsWLJGJNy8OOq2BRVTAq8+Nda78rnQIxTk
us1Y7/LC7E9p0K3ToXMk7gJxKpi7YSlMpAPg9DOPYzLAmRwXuKWWe77Ncg9JH+HKlOHw0CHq9UA9
nYPda+JIb6ahi1eTjXhD/itwENYjOwCrgYow5/KxlzU7ziZkjUuJLRDiR1BZ/vZHck0+gn5VXhdx
m+EVVpU/Itvob1Y3UJh9RvnarrLHwGNtUnmUoh6nYXm1ouKRstYpNb4LsxcW1/ZlznkfmL0BC5zc
0LAQoPCow+qRTGnSuz2JUlPYGx+V+htSkr3ybxN9upkWL+DsefOdvPsmWyQeF9hpW3b13dBiYyWZ
7Fehq41ILsPNNzVD0B8nZEFd5hE4/q52jctQZUBX21qR2zuwP1QoYPo96X85qorMvdAshP9nR9jO
2msTiR4b4Fbs2ThyXMc19QzTrUR+m/NLlQMAnPC9laisXOuiSesnHnb4dArVO9a1naMsyYg8/OnP
lNWmM3FmJJCYtEywv02RBEqHBWqA2wPGLL+aRQQvQ3KFNLdqgLG01fpJOB4r/OySsGK7wM2QHfms
lF0mFW8U+UMK47a1Ta3YgEr1bcllHpkoV+RgPqEsH+3OTrma/ODDUFhXNy77k0i6TdXlAP4vZH9y
UsMpPd4XLgB7cd14MmMf3CfUnaU0icZq5gjoqMOsuJn05oU5Bx3lMSceGqBEAA67x/zU2Q1WP4Q4
ePwe68aAahbCMEkY9oqo8BS7WRjy7jxmFti8y+RDavDuKFVZcdbqqE+WPTsNzjQXH5fvJcupg408
fs/aXK28KGJW74OG9edF5HAA+pqd+Far6ZZEcgJCxEa7cjWn2tIyRq7jSAQWaK/T8QZpUcVypl5n
NwM+XN5snV5PPFJwY8DxmtRz1yrwYLNihEFJ2HQDWJJsHfA2cLP4ot6dTFpts/WV6wjwz8hdjAdA
QFrAkNyYuAs5ObmbPQrB8MGAYP4jGpJN+qeFDViV/SSr8KwDgN0zjUz8LIMXP/abH2Zi5qC0iU08
iUpccgaZBeBpRzzXMR9AwGXa76a4Gc2RyrttXSTPA/WmrcS64dtYNu33sRLN2m9ZcAF/UnR1y8JZ
mYHMfvxhAIo7JJbY7OGt+ijuhYGnRTJ9Rop9fQ7q8GeBTJJtaWqj+akMk5+guBVbhyOXc20Ks1nL
AnFUMvZ9CxDA7/PIkEZZ6dbnEUQXb9p+6SqPWSrkdog3UywkwCSz6ZF6WfATbADlAw2oQdouABVF
3QBTClazqdsn+yGM8SpQ06dunB6l7TaP/HlxReYs6gbUAU7NfrF0IpHsckS2cPBIATmmg4QIiQwA
RlQLVF1fI/8agSQP0Aj9oY/GEZfeKEAQYDg8UYPQyltvcp209BbNnbqf2KPaqe/u5DS8n7t4XfyR
zHcRjTaSgq20XFzwfMFVGvZkvmcBaW8VDhWg6gFL7ntsnAToU3Lbm8e4CQmvKGbDaVqZj8I0H5sQ
j33lgkbULG5mtwCKfnPTmZoNyAagTuqK56YHRGqtsFKJy6r9Y+QgpcpWqKrEgYWQ7WxJIzVP9M3L
2PT9PlSRPnw+ADmqHgi45CWuwRXk9yjWIwXJSEsNgGPkJcFtHmCOqm61OLizywMA3FmjGNbL3MVB
75Qgqc8/2UmDSxg/N/YNL7JnPujZM+rcV0gLSB9JBEQZ8xR34OcIuVfG9gZclc5DjSTKF1WYsssm
RLVsswuRkhiFL9jvbmyrdR5ItFjQBJK9+1gs8qF98/FuQT7+aRWy+NdVyg7paUYxlMh104sr4Om+
WKjI3NOoR3o/oJeVAllis6JmAqxOneFsi6nTVzaY/dY3x5L5ONK0qQ6SSM7W88EEdIJe4URxFl2n
OnZ2QdjuQgPJR+O+sOI1UpX9jZbx4Avy+7eJo8iIZYTXb25p6kcWfvHDylyNuT+eemnnn4oY3EtK
PgRxCbLZIJ6ns2nCvVA9uA9gpLCfhNN9ILfZkCZbDuauHc16X0UYVnpB2iYo3tTqvdmZq+mPVUhO
q+DwvDFc94CihC9T1iXPfh8lIPFwAa6II+yahrNiCpE2pY/gjFUmgJh4tIbQPbfOD5BZ8keSjl1i
gPE6+xKidBJxvXc/83gM0s4Lq1I/2MBJ2mguKkSSJnzMNMFe87aLjraTdRs8XfNvMRvxIPGDL3LU
eyTQ+tOu803rMzJnPTLQ26HaAPg9P6ZF171yN3visZ99A/PDtMq6srxoARvxHe8apCpCIbW+8iZH
tx4jF8DkVp9szAJRhmpq8m9/fgyGgNqG5OpjqBj3ORuGYWs5wTFOh+lB4L/thbtDu86RQribh4MO
bKSENx4NQdbrY1/6EoqYP5Okji3kmmRVe6Bhg7rIPUI8w4qGZRJZTzgxziMSSQ42U10HISPjHh+G
5Gqqhnpa91O6gX+mAfa3b2JcGCZXbQRXgByswyInM2qaXgezgz2AW1XZ3s3XgI+6ipreXS+KxU7L
sGeXuONdLZ5RoA9gJI2BykzYxq9locVEw+/xKBtgN9CnC22pz3+OllbhNdotlhEQeS+NP1Pi5DJv
DqAfqTzwjHThahlb1g+Q6rbIAS5KDbs1LRVs22tdje2Wguzn/QgGXlZbaxJSY8WNw7YuztxJEW+A
BIRad2xbP2qBvyFULl9YOEgqufhDHjiQk31jIlw/SkR21CQgvMuvwpYjLiua8eDk7eyM5Muk90Vy
nN1OKZfVLlIV+5ZZHhpus3OvKv9JNPpNtcGJsV1HCiSAZENYVdcxwHM+noDfTrKolAwlGoY7eyJj
kQ3YJcso8RLHYeCQV17VGmEysvM8TTltorzaoJ4Ma6hPQY1b6xUQ6DqkrUPEg2nC1weVfyFu6EHi
2P+FtEdcQfDefeps+wWYn0CVCcW0NUtR7rQJVlnRAYjCYqhymECnGbUXNwG7JT2/mywb992YFysm
Ge4NkAp5iVqRXOlJfq8NZXmv7ZEyssJ9ikqK/u25atyzlRfpGViC7YZNyL3tFUmlVOyV1IvyL60f
hA9dNL6Jqx5XgospWQWpBKLXBBS6zm11MDjLKL2YwCYZPDzrnyxsq/Z226QXt82maDcyBCMcCzFB
ZXdjLKLpS9vl9jbFfuFELIJFIEA23iOuAPQztubEL0iMgDfdXot/gmaRbRFQ6s8gdu3PelWwrW53
AXa6iMOTYpSt385jx8/afJ3Y1sc4q+SOpowRCCWCQyk6LtaZ9QP52cCwnbh5NWUHFEEhm9OQpnha
GAWQpl1nj73Y8NiqZsQ3bBfqdrCiISlwlZVjc+ktEuq5iPh6LAmN3aKA22HvMrwdbDxcd8jNAaTI
mK5ZLsBnnEexh19TE3thsm4jJ0w8wDywqUkhQY0zymeQV1sjfukUQxp4SSZ2td0af9VJeR5dt/iZ
ltZT1WvOd4DTfbZyMKIWtfgLGJv5V5uhYKLtARCKe3nEtwPZrHwt8beD28avDnJtKShKowmVTg2q
Mj+86yh+uozedcry/zavBvat3eTNCddN4EGYQtSFNAhJIdkenHGKvDzEQWtVZXZwmXLTJ3nSu29y
JIOH/1PugCBs8cMt7d4P+WeBC3r7Md5pVvRAJYtcdjF+qtED1UIKNfpTF7jBA4HFk6UaLfMS4AJS
HaQhgcGqdOkINEDgSHarCVnkK6mx5FOdDLkHeLP6Ox7XpySNwI/WhZsuB2mBNwFIrS8y9iNzgXtk
TdVnvPXKlabx4QVX9AiNpc2jOUTPJmudz0k9uistS8tH06pzcHpJeWhTB4CZuFpbx208fSz8/C8b
751fAEjyw/4Xb7NfOKl3H3vfFWujTrNr8ISvOzZfIzcfdSRirrLCsD81tvymHta/GomXj8IhTJPu
aeKdCR4YXq0EKJCep77ut7HlZmdwtfrYf5i3frgVi09uPrz7Yf2o8AwRjWECyTZT1E77ECie3tQK
8SUYhtQbVS9WsmAsnS+Ldun9u92d9n/6IzsUxgJIrLfrjWM5IBQo3BT1SKDJCHx2O1y0taLnqGv+
pqXhotUqCaynxPFX0QSm6gPi9vWxqpHpTqdflBeDMyfB1x7X/rvUaoH9ohoE/D+gRlg70UgmkXiy
u0swJhoeyGpgG91FtNNpHqkc8AwkMYAqRKrQzRxA5G6CWsMtt5pFikIXAGxUy9lqGin6Pv3QIcH8
xl0kzrQczantAGiGHLlO6sO14Pw6MKRQeubIrAf9S4Dv2YPDQF5GAsdO+0M98O81cNXFbNTl+P7h
Ml+us7DRkk3kFL8AI50cxrb2k82bDzHFkfDe58+my9QBUJa2PbUH/EXJiRpLBc5tCqcHIAc/0XhR
T4GNQLsPEh42FeaeFItd3jbOsTE9Es+mdxaLJ+ot3snJnawfrBrhkRbgsWG1pgAMvtSRF9fB+Aos
T751+7g6BpaTP+BuRazSaWy/hVq1pghM1nKkeItpeC2SCABPcb6iXEZcjxUJKuN/50ZWeYCbQ6u2
ZzWlNpK27XgCGFXYdZT+uIzDiB1zXHEAg419zivkD1EvMMu3XqR6QzGyz9RbtFLJ7uwWL3lUHofe
+SnApLDKMsPAdlzDu5eiM2B/QEDHCkJt1Q2aMQd05igPLk9QGBvgwlWwwn2QgFT3igxlR1wNSWaV
lg1K9w8kqVDdNosBeI8E0CkNV6QYcCtfcdZcaI4LOGcvBNL67IdmAW5WKD80iPr8FZkA46v2RAzV
QypSIL6C3D2qNHvTowLhnMWtdtIzFqKMw5KvZY6bjt5l7C/tqRwHH9WNv+fUYyo2wCVsjvkweZT0
Udb95AlgiB5oOOElfJ4cPLOlSvAAt9itFsULSL0V6QNh6ptZ/4r3OTvNKPxdi++MGlJKMDW5Pt2I
aFIDK6Zb+mnJHlZWVdvfiv70JZoEeU8hU8jDYOWpwXMypUH1WCGaQyNsuOcR8UU5eT2PuOKZ+tPy
fUS6d0vc+Djr2CiCa1OXj/rURa+i5fUp9IFh6YbZ9FXJ2yKKXt08+hg6YbobUclxLbTmrZEdLqUR
jQXRxhBourdobG4DiBHU3KtFtkzWmghohzzOZi0pgGTh4kRVIi6bNonrLdZ4Jryth8rLYSvdP1Yq
krgBorP+kiHt7ZobrFlFY8w387Ad/Sv1rGjgez9oftzJaVjifRwi7nUOeFACocEd9wrr9DG2Wuzh
I631aIjnmXykXho9uD2QpkgScoilCVKGRiIytJhKLR33KJJD9FOZ3CiwQw2SdPNG0l626YdY0RPP
NMOI/F0LnrvHUMkmoh7mkNUOyMRv6InfZaA9dIAoyr5yA/mVEZgM/x9lV9YdJ651fxFrMQgErzWP
rvKQ2MkLK53bzQwCMf/6u3WwTaU63ff7XrSkM6mc2JQ4Omdv7tjyiYba84BW2LXoCfyUWaz46qZ5
gaQ5rtp/dSKRaVjvThK/B0eZOyhZWBW4jF7mAlUC+M9B/fI05bEGnNUsRxXgLEQbK+hfPOAt4XSK
gunPQRuTRzPN5Y6MDR69K++WhtFq+0B4G5KT+7TbXbh584gqrMny5nPQBrj+efTwFrhJhd2j1zXQ
XRcN5La90izH2zAkM18KEKUfRCpB8qyWpmEnT4nn4gfNwftSyuqt0bzmbMRd/mLZo70a+HjrOvgA
9iJXkAGP16SR/2kZugoGLtsXlw/mKunTbEvLRm9RD8jkgJQ2tBbwch/q0HykFQ16/sPX/OgZJU7Q
41wLoMaPYHnJ3oPFMmhffhcMGOpIAxPI+IiCHPQIoEoBvxl6E6KyrFRVwLROGW4wbdc3th4rkRH+
VNCs0DxtM5R46N84j+gMwdMRpA0RD7zjFJH0jYFim47X2cbnQDIHydErGwYJNl07AhGSlmco4nOB
LYbGUGAfugWmTE1ZxJ4iEwyQskMNDgqFIasVPiK+qNnR9kugX2AVdIZCaa7RUMhDs1wIdMoDPx/G
IsyqaMt0EyndOGjW0zbTDmhVGUG93rBN1RfVYcwSsz1U6A3YN4G9n/ea9sZRKFtHjeEv4hxEZkZl
XwCuPZzQ4FU0C8PTFVFx+D6QRldqnv2nwRX3sa1yfEGTiJRkOy9RyhEuggqvueWIcuTFHKrh41NQ
8OIAjIpsG3dCW7CAI9eohjjo0qvfuCcBRo7jLNJwF7nt0Pi6IIvZwZfuE+revcMsKpJW38UKFL0N
s+wmLneD7yJOIxBeOJYLIBXA5nbm8Jepdg4yJauGJgR/t5vv27xj7iLFkffQAE6YwlM8+gBuEFQL
t0c9JS1JkQFbAEQ7w+OYJAhFMrfmyOPgnno7B8gCqR292D7WtRMtxyFtt3TVK7oKT1q0Ik+5MB9I
xhewbS3xuMHjlrRqSbZ0XYxelclhsqDl4LHJgswoxhzyM4bdDS+J6etfOwu501ay8CtvE8CgAfb+
KvNe2yDdHZyKXLaHSG/znQ2o1gc0P+XrTrr8GXfxyCXoGvtmx8EXTfe670mWFAvHlT2oRGJ27dTV
Sygie2sEAy416T6mKXAFb+fNuipDq0Z3iDhzPmSnSWu4+bikCGgSxu2NVsBbaGAeNHy8dVlDb21w
8SovN4OJ0/zQpP4m8EZ5SYb+zXHLDnzPYYsKIaRW8FmaEy1pRrLK8c4FGuYAuha4Ncp7YDdNybBX
zm0RhTu9zJ9mtxuTTIruCOD8hcQ9LRJFqC/TpV5c9aQGv1/Dwz/0yn6J0RX+0iReto+rutm0ddl+
M4IQROTFqiwj77Etw/yla8ITd0GgwdD1/xJlzEEKzCh2pMwGQIgPNYCP4r4ABsQQhlcrQ0BaKYdP
d7K36hHsYmUidiFS70jCowi3jPnRBd7DE24I3GscW1/N0Ujewjo2tlUTa2taRiZq6ZK8zMEG1AP9
tbUWTJkVqOI4WhxZazquA0QEMGNmiB0soLicOHOOLZ6017YqW9Q9Je450MB2R7ICjclX9NsiEymR
9aclKQYNzyeAkn/PlEWvleG+SuPvmir0pGLOQETgVQfZAspGzXFwDnj8V2xJlaBkFaQdaNk05MLy
UUgGUBS4knpyGlAL4q2nMBRxNqAZDSUF/f0u+WAhbxEAZ+PcU3GTZuOvWw1x0EfH7nOZthzo5Gbe
4tEERaxF8bGMi7JYTNaR8zFNkHXeVr145W7s7gqwk64ShfluBk6zakpkzyO1xE3Oj3qUzUUUXvCa
f9UcWbwGbQgUNCP+kzy0QOc3AXKhNSBhQQDSDjqfAgSsrtY+EDuXo8J1idF15C613ky3o8cfgeFY
HqUaSEvDnWzyIA1+gfDaMVtOQhWrQkH3LJ9ceMIOwExwt6GFpqOli4dhsfCGPjzaFrKeo+iN9SQs
C9yboRuuTd8Nbj2mOflNFm4P0FQdZABb9MUe32VzcFLfSqfoqNQMjxRlWnP1QeZPI2sLOQllc+NP
alqTZnIkIXn7tOn0IzSOLp1lhkRYGCP7SSQcxN7hDqYDruv+YWLvIJlvA8MWeMzHSSYHwJ9EwJpf
EekH+f6TW5dLdiQLsu017iIP63AAsen9lQbP1ZwjOkYeZhHZql3JHTgv+jER4fRMpEcfpaDpyVcD
CNIC48X+Tk5KSlLTjBxsYY8bm0fhlLKeFeQ7L2ffGM2FSBQm2zHPgRh5t8ccPsGTbI/yZtREfTzF
Jw/a984tcRoXt6BITs4B5h/oTsYApndsnN3dp/Olg88ze9EWFS/BboAbwunLxBf9RqKc6lSrK4gx
iPqL6+ym+wXUCwFBx/ObFYqAk7UYceYGsrHV4dt87zUFtHRnMZuQn2CxtrSlzZb05RUCPGqRuUm/
pSUN9E3nc6tZJF6ClLz69iu4zY9tXvKF4XQXxwtGoIg42WUeXC1GiUao+9tZRrPBkT0KxgZrPSu6
Ns0vxhjn6z5KfIAtYElaUogGL3me0w1o7/rYgxQpqlZQTp1/uZOPOrNPYz6s5hhah+93NKw9sjEQ
D+Q9RkdLdOmFBaI6gzZvlfqNf8lc27/QzG/qYY2LQm056N2YrTNNf8ZPPB5mOyHL8ViV3im0XsHr
Mvb8UEpkAZ2wBgu7D7R9sO59DEZjA6rWSDXc0uN0tiUNQHDcXYAiCT+z341DcFfhUlq072tg+b/7
kYc7Nj9FB14Rw0DnPVikrLUI0aMGACpxavEYt/fMaYsTrZ2s1pYoXzSWqO8tTrOiMTQ4z2tSe9Ks
D2DcWooADGkr1ETlK9sRaGRtPeQQfTngVgfFWMdmBHrPjqY0eJGl72OJ60BlWGs+DGk6m9AMBWYf
Iaw2KUHJpKLRMJuzToMmBsUziq3YnrST9Y07SUd8bwDiTsUg98mqV5+BhMOoX4fQwTcNGc5baCgn
9Xa0nn6qAEcaA/Vy24zjoKLpZYeXV0UFRIMG7r1Dar6SEn3TFVqB8EcJ8DhlIs3gYzrpUt0vNoFl
/kVqux1GQHgry9Fl6y7Hf5AVJ+XJVoN6MZmGBkdGNxLd4U5eoib7xmxyULIeZbSLwHEbers53cV0
3PTcNH6yc3nGjqAPtMAAYODdLhw96wjGabxpB92BFDTMdrTMUK9WoiARfndqlhZoZhqqckkKijeF
vjOcnclmXlb4fU6RNAGC4S+f6iYKeZCe3DIUDKxGIz2xAMXWbdoNb5EJsIEor/tD1ETg2ipfpVak
rzGoHU5eWqXog4AY6al3K44/29MIKNildHFetisZfgsS0YEzBcipPmignnmBO1klZw3AXAFvCcpq
tcyy4mRzMTwnQVc+pEhKLQKw235LB/DOJQmo1HnY6G+JOYkBQxUdWtvvV2QF4K8K9L9MLHu/LZeG
Z8vTMHRfRj9HZ00b14Bwx0ByGtKwvl2STPdxIlfv47PZP9o6Jfovqxr81GorGmgH2ut3sjbv410z
xo//GPLuIxW9bqyRNAQD2+dnBZNuvspSHH/HZwFopgNACeIjDVXr41nbdPGRZmgut3ZOGm5I6Tcf
ZrQE31xdoAwewjs3kv3OZbaLNSbfnXsgB+1sEU2b3MWbl/GAwlatHXZ6rXuHtqu8A80GtaRZhaci
OALUepre6cmHl96tt4400iI2Smt1pyBj08JJHZ3rHxuSzd1y2uqfzW/0vAeoro42+TXq+wGehGvg
BTFsTlycYLLBmRnwOuWRpETTeaP/7TpXkerSAvAOuU/kncHM80nxPNBFHzpnl2ocGWyOjuZGAsLc
kTbwoYU/Bufa7fCm9qmZDEljFh4AF0zgZZEPyWjQSZHmfrIFBEa8iGtgJAb4Vl2g8zJyt4ZW7Eu0
Hh9rr7XQzMr8v6l5mT7VoY86pmRAb2Yl202kXs3nMw2qCaLlAEbV6Z19VuR6FyzRZqtPirSWKMuO
mOvjSVtamyIoJJrawckQh8EbGrz9R+S7UK+SZvhCLzVjSUtScBSxAEnTcTd2onmTHb4BvvvlWB3J
jOSyP/l1GT3SIk4GdjJL/9JXGjqzxjzWtqkYQe2idiETXbfqlel78RQ2akWBiu4BlHxMv/hA0QWY
l2U/4z8BvJ/g6luXiiAAYCWA6bW8Z63Q2DOJPu0LZWBL7dYeSWwALgwg7lbBPu155FcPtCJ708J/
dtpNWxS8N2mLIRFAdOVed4ntQSLT2vjoKKndFesTC1VW3WgcaQDip3lEIhY8iFrmLGfFjaGsrDhY
kepGOjvp6As/Wq2H7qVoAB1IJcD5ZKDp6lxXrXVuQbe1YKkn0BhkA17sU0FL3PI6J18804LsZyua
+WEfbvB7AkIpy/85ViCipOvDGThlglSZryEJcQWMsgfhaWw330JOdrNfoSAe+MB3jVmjAaHUcEfn
oPgIxTB90h5vpr3Vl6sw8bQFjmftUY+G1D6Rly7GfonEf4KMKzCdcZxScHa28PwjEgBg+KCpEV55
AqI1UrJUg3y2oxl6l1Bg8ekLByHxz1bnSbZBhrUvtqUiq0508ZDllQTufwZ4duSU0J851OvOskAr
Zjr1Tiua21lUR80kCz5nd3bDr76d0eCVIm9/lKMOkIjM8nEC15F59BqgvOmd98u6clTiKM1RtEf2
UWst0XFHaCSCI8Va4RaRVlrZ45YrDrP1tOQ2soMjKHyA2IuqkShAtWeRNntCKclBMHRonKBeTKAl
CtwEVEGH1MLbgq9ISyIN504KRxad3kzhCPOkGHtgFXL865Qy1vYoKnqr0NXNF2Eee2D3qbxllpb6
elCY0roaSNGX+gZ9Kw4Q7+130ac/GczyOQYp6hEnj3dYUa8v28PcTpvmwQhcqCL7GnZ2taXm17ve
WFqSYnYjmfIa9EBu7+Q37bhkx7l+blFktaMgHi+/mpVC71GNvZMtTecoZoCjUSZ7JP1vGuZAmq1q
e4I9tcDRcNNUR2v3vltu6pybdTRTgfK8DPZTR91kw1V/XopWUw/dvNrzvzfh87+BdLmmboIGERB2
uml75l0LfpmWRocqwfBpAjpCveCwDjzjL1H17LuaIPXJvscWqIej0H5J9H5YAWoo3+PdwXoKe5YB
Hht8iHVVXYI+7L+OtVNutK7alqUQy5lTZsJLxoXgO9GME1WgIQ5TMMr9isB8x1sz2/lAbl0beGov
W4+DZLH23E0Jku8HNhQoWKcpZ0BbYkb7rkHZBPrylA1XLedRBYjRiPWoMAjbVQxgy5cEj9mT09s/
Q7UiUVG+Vh5glWhhZmjnMIOSH2iJDppmg/K6dF0YgPYtWmAApYbMr6XgclMP6J1DZQDyF4EOTAoB
YCXTZDWuy9zq/O//c849h7QBQG+A93hAAnY9XK7cwauVES9iXHKDLK8w3VOn4WLG6oTYZOAWexWZ
hqYgNPJYiQSjkWsCnk4vHLAicRflwJI/TWBlOfBgjqhkfWoMB88qcCu7x9aWj2FiBlcvROk5zcxq
REcGtVIBD/PqqoEUNuqeGHChvRY52YWfYp+OK5Z15e/UQ4J/iTJ6tYFygvs4tQRtk3YonebRV0F4
I5E6ApbsAoXq/RV4IfWWt622cG3A8S6Av8wvcbsnpa+u1AN1O64XNhCyUOm6m8zITXb4DwFmBKg0
w0g6F65NbrOvqdzsvKx3vBWIXtWF9z9ALTzdu4dzwX8Gc3Vd91zu2fb9H5SL9JVWALTjOa/jdhep
N3zeVBgkA3nkNFXrWWPH6j0vKfaknOW0ZB5Q3BazW+o7WIN3C+M0n3XTFoUBeIPY0lGg9rn5rRfZ
2+oj/D6K5XpptCEDgbrzbaRV00+AtgS2dyv7kI2mf5G4/3xMovZHkiblt6brsrVZoZqaliFukn2w
QnZWkB/0TgM4lrICTmaCDthQuwQVS2fvuDQBdqa8K45aHd/D6z1u9I3FGAbelqjaJka3Osj32uDi
aK3qsGcFuCuRKcyN0ywvLIZS8dqTK5LRoFUjiEMaXNIbGSrASTbt46E4f7ZLcZW/z0YcJGaSOtLm
uty7tqefZnmp9hEZ0CRnlrrWBPW42gc4N9iHPmeP6/DFALS7aZ+6fAbWcPkQGMhEKnyVH5HJn1UX
yIubJHKfIVex0Q03+y7jn6SvbXSgGf7w2Nj4vVLgM4EaZJWZS9PV7S3JksBML8qCiHZJVCoL/Mq+
W2h6ANKgutn1YzIuEtsF/hMBdlrNn9hiuE5wncjTnQNveGAEAOqmg7ZFPw/axRWOJ0FusiwAS1Cu
FZsJw1MBedaa+Vc8aNaBLEj+EXaSWHj+x1H/MIdBHeF76BkndA49x/k1NMnxbh4bAIp0o3ZEdTWN
GkNJL6hb6/BUR3tiI59Ek5pYyGnAOTE8deWeFsIGuAveBc01d6P01KEzKoxAi4GjdILrRSVSM/tz
difzkT44ehL4Jx9WswHJWNPq72paD5WoDxmgGgE55e3k2OnfK0CYRP5QfRdNOy5xUWFd0zLKdlID
VZCLNvlLABqiFdof0jfctrwYg0CjbQ4EPxDmptsOjRBAXdCdL6MsnA16lfR15ob8y6CZzQatc/6k
lTbojWptEBvNhzEu+ux1JZi+IV9fw7X9YHf9ygbajJkG2dkSZnquY8bQg6qmJBxr5i4lXh5XVlhm
k4y0ZQXi8gXZNK6/Bed0ctBVmDnWNFNuHQdKr5XZz7OSwtVjZ70HQSk+yAarZfNzABLqukZy5KLH
0gd1c268FmOu4Zq2tS40JIPZXHCRPhmQbYOC+P3I2Q9Lmp6zILMxZekaaDH56kZYN7gS1UKZ7MgG
0b1zaqFpIsncVZEH/SHlef7FarUDdcNkQwCCdSUvAOfxJUMaxcIr3RHtS8XKk3JcDVbmHYvQd66g
jscXVtdHfwT9+KaPAjUAja7v0XQXb8a2yb57LarvlQF5jvipJ09twHcW6kgj1N72b8BrdCfPEO+D
m8jE80F5kgF5iiZuNgysLq5EkfIikxoajoTYN0MWXmmwBKqQOWgOKpnKfG2hlQOMR+C6nE1ohncT
lWA0HvBgRSQpw3w7AC4cIMMj6Jgmm0L/oxpTc98qegQSpWXaHWvHP5No+hRpbNtLoIdwFGR+2PkB
T3BsYFVg7pwCpEjV6Gja0qld/VgZqQHWCqShQO/eoxtLKAFJSe+IeJ2YXbOfRZP1/XryJimFSPP0
qVFkdyQaARC+Ri0LDkgcSCGWGkpHuMsB5NvLWYaSd3mk4XcyXcGKoITmWAXc36JvaBBTPPKYg44c
KdRZ9u/xSDsb0753yyQe3xJ8K52EiPH0G53UAESRq59wko0PWeataUVyqxv0SUkyXZnRrDHi5AAI
rrVv94so3LgpqGAF3mWOfZKE04xkjlLQzPT8qFjcqX/ncifj6KgrFsJ2y2U0GMaS1BSRYo1cj/HW
D4RuXHLWRxo8BRsOBjBDNeFDSGuCCZ+XszXy6wkKYOJkRXboHLMOAofo73j7+WmFYfcsLR9/CWgX
BQVemb0ByxwVmAwpLY8BujtNUZQWDc6TgzLwbTwmKaC0fevKXBRux0XX/uy1q2E0zn/ItEaxwI0p
54JNpkka3puaCRCAYkA6Z6aVLpAbiPBUN0JglKAEiWYCXJVrrS+05Z0CuKVs75T8hWzBlZOBdkH5
mt4rWpz98yQaou4B8KbjoQdh2s0OZDrvkDW4VZtlNKMd0sF7meXz58IuJkiFzqTjdpqzxd3PkMkw
WPo58LQ3pQCRLwClzqrf9kDgRoSMNCh4JJr5KZ+Us2g2AwfGpCTTWU62v4YlpUgBi0KzT+WEvTS7
foacRbOr8hoHPzi0OipocY+YnfClh059DSU3heIJ6xi/oLcteZE8KtHVBrQEkgPX6CL6uj/jjs5b
orqwPAaxKvCg6f2aCHcAbPqhp7Xrc33NQDKFRsQPqqCZmYdkE4WP6zTJntnxOkhaU/9CfhW66heg
vo2jPbPCP1Dd0ifRso6QnaDjTI9CtFNgaMsU1dOH6fxDR6FZy2WkNwvX8yab6Qgla6afZpvErbWt
1Qp3wdpQbvpYWK85IAYAeBuV52g0rdcRqVdcf79GrsT/BcoWF2TlRiLY/s6JtLiC+Z2Tr5xMtdPI
cG5v3K5DaTbQN2mQqKw8OH6x7omKlmS+ofgcSWOj8SZWmYQEwJ7BliPjDxgo8P5JBwetKG4ONKNB
Jhr+DOc1zWJlWLEamiAet4UX8y35TbKbKZnfhczMvj7cx53W0zhFmV2ldM0UyNy/+SQUOgld5PnD
3FtlifQfKsu8asIEVZH0bWtBMjAUoQVHWNlkQrJJAaCKY1/0h1nUy4OWgdgW9QW1vxy52R4LYfrI
2QLlDt3gMWB3g6A7liQkfa+MUuFLf0kqI8ztlTmE7YOVdds8LMJgYRoCL1maj9YxMS7xlwKoN4Yu
ctM3eYTq+KsbFmjRtkGfnlhABRaB4+/9yM8Oo23fDr+TSbTiohPDeLej5exGijuZh9MPajCQIrpT
kNvdHrPJtEdhnnzN1jbgJawOsRlXBwspSFCcqPU0lSEvDwUOEOmCDGZTWs4yrtWJviS1Hurx+3QK
Qlb3QW6szNbbdoVmo1aBB1fgNhZ75MmCRUNnJyUjRWLF+CYoQbpQ0dlOKVxNoE85MhYOndlqpcgs
G0hrNaDbKACa0ZGp6cbxEIQAGw5SDRUbuFa+IG91wZu98c2uzAEFgVr2WNd9u62ytD/oQ5KegU46
rg0g673E3MGzI8/tnyAUxZcaGvqY3j2bbfCXRPHuDi15KCdtOG6g0AT1c0zbeD8tSQN87R9xPpS3
shjsWZWd9/vY60ZcXKl+Bs+Vr25VMPSUIR6JIrzZXepUfhntSnv3J5nXNs8yGrID2dIAkmcJgm/r
scp4PcmLMj/8ex6OmX8D8EX2zTC57TFwnnuOqf+KYho7WWeDg7F64i1TlUZa8tDjFPwguQauWSBd
rVq1tHtRmyu7zNMN7wOOChY2AhxZqUhf2rHYaa3xB0VgZdGYKy8z2GF0UM+FxiF9it3lDPfjmQeM
hnXX2X8y1b+sm+zKZRUeTLXSooQhK4pZXWT9NnWHEmV1fmAtSEM2wnSuJhJ5h0lBMr+t+60z4u+3
4A1qQz9DN8VXNPB6cXY2qnHVOUbybfCEsy6qajxUgPh4LBJAFoy6FfwMovjAo8hEF2wGnGbmG3tU
uZZPQcCLyaIYgiueLcXXyrFyYBukMV7GzBrXhWw/cLwvEk7LPBCeiyaS4ayZESp5e+dISpIDmQ7w
iSCnbM/emrEK6IQkJ4s29nBhxzfOqMmzEVm9t0KuF0iUg2w2uHcCjk8h8DjlsadtWy8AsrkSzo9N
mnnRd9mmzpkW1acBRcqzsdnc2Zcj+Ewo2rQlqR392xwETLBfdMN/cUvBHlLuWw88vJRd754dJZnF
AC9GkWIB7JcbmbInu0FOThSBBrRzsIcBSIyrWDmRjFnJWz3k6Z6UJIIjCFjcMy1EULuHJCqOtKId
gwqINWTeWL5mLkhTWfe70Wei3RTg9bQbmZLi4yOGod+hnSpLEpT0BMiBftKqJbn7R9a0BQ7gQI3z
gkY8Zsa0IAnQuAAn0gODi5Y0iBpNzYYxIlPzD3EidEdcqggv4Qp6gaOiOkrbB9twmgdkVtqHstLr
vVnz5wYkLcaCtDQYlcjXCUMZPdnhC/hDbegennehHW7nWGEtkaF03XQNriH3mEztkLUXVysjALIc
oVpNgFbUPUlrQ6AVXNopMOcUdNYEclUo6KtpSlIanDS/tbwJZOgtwDSY3M7GtAHFbhu0EKCCKwUS
nvWdzoF4pQISTnVzrrs7CtKBj2QVntefpiSeT4QFgJGLVeYtrPTPcIwNHDj7otZPPAVMTCreaxSo
WgF8hPYJnSLAFTR7e+GJqtm4VpagWwMKIBus21IARG6QJTpNR/1IBZ2lnueHwuFvtJoKPy3P/Ib7
GKRuXllZoc0TNYQv6ZLmphJERfhqpIN7Nhy/e/ElEJ1smQ67vEx2Am+cF1aiRlKPs6sJVERgx4BM
F0TRCdvYWWc8ydg1nnA3YYFr6JEkAwgOtoAEGZe0LJVByoxvZptGJxKZRi5PZha+8nC0wHvCGrZs
zbHZkhbNB8baGkHnk7lauLUA+zOVU3qqLHKujZwKLWsdj04tt3f3pZNUMDlHmP1IQcMUgenpoxEF
9i73oh+Wi/vfBMibT7zLhpUhABdIy0jJKntYdlkirn3WD09NC9ovYJBYC1KSLCvBmV7HRb8H8pUG
JII+XKRNCsICNXRR8z6zZV+keFn+WM828af17NIYoJia4typZ5s5gmu74jD2sbkeOGD63cJHjfyg
18sA+edwGZbojbtZy0pm2ybtanRQK/28LrqhemRSyMc5BiARqkdplclGRzHzWkuB6N444xcgiSJZ
0LojUKlY/j0asyfwhdbPWWpUJ5YpgCglx8f6SwPH/WOQe/FD5aHNhuS1g5xnirTRBSjo2oWXDQoQ
0TX5fcD/A8r3ve6spw74r8zgBwu7/PTvZxADif+7aycTF04gU/BcV3cszu6h1A1HNT07afPUVxL5
XM61g1BDbzIfpCy0btCzg6rdTeYN2oFEDD17+eJ+PflMumk+2AkQZj/daJa2LnwnPW3VGKyf49+5
TNFoU/K+X5OGfP6+O0UHQfQPoGnXGw3g6JvAr4KF5jYGoCUBRvg+zXIRnElKQ+MV2sZj7GtUmUgl
MsBJHQ1AzgVnmtZOAc8wi73tmMUP5JKKJqgeJ2+B+5DBaTdTJUBb7t3M6o91luFa9WNFhQN4k/9u
N1F2aXlmrNFFW+ysoBre+qY6iKrQn4HvUlzaEH8EJCez6tNs0OTBRGH1M45Dt2aWmSxBTYQcBT1F
E4bCaa8UJ6YetrGqCgvVoHVATlZyrTTkzkRpJjqs8ZtfJGF2sMDGuqjpbpfWALsNFtMfyrwmc/rL
MMAoNvnQkhQkw91/sKC/pTk2xaIlKcoMNORD96dpDi0YQ9PwOaqa4hHsZIvWctAsH3a1vrIBnbUh
fuZEaY2sQ21QBG2stOQbcKR9kxIEgmYZPFtWEu2Gvu7Al4Clb5oBrsnksagdfKkrUT+EzY53pliS
kmS8jR4y29LOJEIxtr3Dtxfg9Clkx5Y9iqWNzMiXguf9K2oCzHXQoKMrEEb/ytMWObQ0bh6YI6sn
/PKsizHYW7gAf0MnTrox4z4/eFVUPQLzaMT/Kn4l/m8WaeCEu0Fq+inH7V8Ces63GKBha1O0qMWP
XXlChX+1Rl9c+xoV+iNTqJ9uWkymkSHDdd6nt6Z4Zk+mQqF+KtMGaJeD1byiEM/YOE7VhcsoHxh4
n35dh32BnrVQHDQczpaA1zUfzSFwtoHJR3RUuwn6J7NsBUzn5BsyZGfhcPZnC4zL0mzK7+bA2FLY
RXSNNcvbNdJudkakAGYCt11KdKf+SF13U1V1tnNQNL0KKhQjh6YdgkYhN8TeSbMdyWxV9E8zS81o
qVOLAAlpcNrgDwuY1hsyIRFIJAErYwMiEtzO6AgAUNSeCNYISKH39Q8Z/frPa1KTIckAJJfs68B1
zxFv8Na7bm0dKE2dr34F6vTiJqX1DHzlvan+poOYl7tCEyPuzLz+DbdbKEfvohszpsx88FXdmAFy
HXUyQ7QO8MW5G3SgIEQW5184K+ydY+LdfNQL90vU6eqfpO9XaDF3v9RaamxxNvRX5WC4X/Qa9AuN
KOSafPUk0Te2bJ01+eZBhXpgMGBsSJsVOIbIMgMDt/K1HRxtPVSMbUmLVhJnNXSA7aRlBdK4laOj
MCL1WrG2BJgb67hG/p9F6jZNXQWYhv4xFaBvQreZuhEoNGMlU1/bkTkZTj737rSOVYtHjPJu5OAB
H0xMuSnx2qohsqx8g8RfOBHcksKSqG6/WZMQBeJyQWwshMlh5d2mNW3jQivQizfbEljqy6TvgYem
tPWntldaA7zvNxwuRdRuyh5kI7O/pSyQEMFz6TN6arnBs0y6W/9f9ydGmIhF9kagicUt9C0KaJrX
sM1xm4zGdyTRx/q1TM924MuvWTkOl6zXfpC0ZsCcMGOHrWiJNrIYiEKxs598ovGpbxv/OubSeWGA
R6XIiceXYR3IItlnoDkqFcVELqr3oZAx0sEcJCKzAu+BIKSgtdbWQKEh894s3i0zHian2ZyWZDLL
gtIGR0+KI9FQsW/UqpCZANGOMz/f0tJ1m6eiUehcdmdflRW1PXgAx7yxCh05WQ2ha1/B3zDFIis3
RmIg8rzh7dPqM1avWihoR7Ki5d+tyDl3w0s/dFtH1ZXOv2jEp/w7WZuhLMyqElCMfP5W0i/p9PtK
Qkm/urPe9Xiz8ht8t1DYyTJKrRTFt4mz6FAp+4xSxicUWFrnItTHZ7Sx4vUvzJwVKeuR29c2H1dh
g6YsNDA1OkAM8T1M2i5EyQlet4JlF6pbSSspUdyQgn1ehbKBfbwaUdS6JeMyse1T5nTfplBqWykS
drad/J+3nZTKokE28WZrnrsgjRo0bfohaAe1fVsA69gWSXMg1999hlaM38ieq7ifP77bieihCMx9
owqFe8mbI82kWv67rAvRaY8DJvrslNv/y/d3ewiJvwORZPn6bnOH6pnJpXR7VABpNRqleIxjE6+j
K/Jk4ROSAM8Zc523Uc915ItHse0LF7gRZZ7g1dazwJmNR6iOl9MnGlAYlyxNFsW7OopxSynL8GAB
gfos2Bg+VSFYspgWbSq1IhGyQHgnTHwGIFwESaNWQ9+JiFZesMtjBzBydltuwe3If4q2/rMInfpt
yGSBvK07PGsePkee5uXFqm1wAKP6+9gZ6DfqR5Q617jAfXAdfHE0aZ09SRvvzE1W8a9xrwM23gji
P8beO1UAew8W/2u/wi/+y9iXLEmKa9v+yx0/zBCiHdwJ3nfRZ3QTLDMiEwSiEY0Aff1dyLMCLz91
st4Ek7a2hIcHDkhajXpkOctWLRNw83U6SIRO+2FRo3Db00VIun9AKI6vA9erDvqg47pEi+SvvLlZ
l7yv7PNYDWXDqgI53oJl54KUCb9zrcTZwlqbbAE6qe66glqLTpTNOyzIdnjaBT9LoY6itoc3eOkZ
iwQW3rf4C7OdqXqY+5pJvKn7Yo0dpeBWH8iEapaOYa1gkejhvelvDSpj71Co8uAB/1e87qPo+Pcx
omkRMgnaatkXyXDioLKexqnkc7gaVZ39iS0cu1/qmE5JAqI2Jvc+eR+l8AD66tbAHnzvNBMiGF2n
DN3WSYG0efQAYB89sD7XHGfDCMbXPPr0SXRK4RHg4L8+j+5R6HPPI3x1y6Iawi6Y9o4A2eFE08cI
xr5y9l8DnMfLTL9Y1HilWMQ+rGRM136pWijcmakT3Xmyr25jAHd1Tcdx1UZ3ltOvAwJ3CggSeUaI
GQsD2MSydjpPH1zc1xbUhFZ/2xTIgbWnWGPC4C3mHNaPajcoI4WwC86mG6wBvI4gCtbnmh7f8oqQ
pEN7q0+uP4bgyYuTqvhwTvObcWubcDLIevhehdKL+E1hPxBwc3CNxJcHYyh2nQ9Tyqu4n4ETUaUU
71dTh8LpTFB4PdhaljIAYf1rFD0o4Abuuo6ZG84NUJLqN20e2SdFAN9ThZ3ecNPuT0mZGYu0zegP
0/4M7Dp6r11Srrw6yg9gtFt3fpZa4dgT6wewZMe0kc4zH2i+iSDes+3KonwyqXxLphFKo4a06MAx
rRrSfgfyJxScW8lfIeG8qUbxC5OSBwoJjzsmwBNIJczmVWOpdTxVdWwYyLjhCgshcnDsO51sECFP
Is02ukYdIMpIT6GLyGW0Bzb/92EMqFNMCP9or1vsr2Zdteox3rDRvrvqBiTafxlFMVA/QZnBWS6K
58EK04YS6t+76pZBd9LFfIjvU+C71jrPpOVPX/FhFUej3AM/L/fedICmBqYGugiddxR1e6qLOkvX
dbsuzd3POXPznH3Rch7z4kzzmXXP6xPNw+mSS9VPGDS6EcQhme2uZnbamdDWt9wOndIazy3FRHW7
YLVldhCf5pwz1U0HE1KB9fbf2+cT6ZIeg36dZ24lCnKCNpS+F6IFGrgacfVZdp3seEnSDU3N/BkG
nFAySvOPP2aMhuLnjLGqv9l4BG1FFoDVOjbynXjBg+VL+ZjGbXQIINS6xJ6lfKeqeW5s03+IBaba
nlM7Cx2vMv4+Nql4gJ2Zf2xcY1jocZTbfJaOR++zCJrMBVwpz3FSOpB0zQt+PxL1Bux9HkJqrt7r
g/dV+qeYV9gdrp8pJ8uqj39ZCSTufywE2q5v2eCOQaYUn+zKTjQFLD6Ixi64x9tAe4S3enqCGUZ6
0iUorPwu5QAvcVgnbnX8v6ZZ5Qcfa+gtTUNwkzbwGs+tFMKlGKjkdbNvBfYbptocvxqNgAW4KRvy
65wG17g+1ClzN+Km5rIoIAx31TBXdYlMV2+eKHN18VngvlIsgNaolv5gVRsK7ufyrIVdxs4qHaYH
utUODxwGc4I4B30gsdHvcqNaEdgQnEPcqQvQnaeULHdyMOW/mkoWtwdGlhRW81jZreLxwNuix5Uy
FfUhKbtkUxDjScnqd0jHRWRvEoewfY33EihUUEecWgN+4jbQcLqmD4MBusCywlsdyGr1Tzzluw2H
IdRJtzadCcU0XadwwoDbJ5xuzgMOZVZv0hQM8WisPsY2r24lz8uXLfXi6iXD4+42jayPvlfli90W
8Q7e4CNcWdAoqAU2k4SJvK7W9F/IRbb3H9eiZ2Ix2rUdzwUjwrwiF5XCVfEI+Oy9n3pcPcvWN/au
BSKOdoGsDbxWYBpWbuZYnAeg8sA88nfL2S5SwYwy63zr1JQWwcI6dKOx2NmHjh2p28HM+e0/NcCQ
vt6mdV1h0oSV3zjAarE+6GqvV3+dqeWq2Yoxg4dy3usch/dbDE5clex67OLcdNOhwlYKKASDudFV
6DHX6z//mJ1rcpZletSxCBirXmA7ZnD1W3aq3mW9rex7Nw7uM1wTpxpimwe37rDJNTGV+XS71oeO
4HuDAglf1BllK5itkufe62D2EBs/I7yN+CS24RoNXarErpJHo4n8tSVNF3R/Npy8HMpbvg3e5wWO
7Yw/01A0m0KkL9T4tBmupnFunpe0W1bQ7XWesq0Y+GrqLBJaDoCvAQMQxWlx8JMK947KgBewxdPn
omM/WWtHP43qW5LazWcL0XaI6mUj7FIqtfZTTC7+/MViQnB9ZRLqkWC6NAMYYfruFXmKJ6wYaoBg
7l3xLNM0u8HrgdizBGr9rMKSb1aPUejVlf8DDHsIYeNL5HH03Iiqe/EHrPl5ZgbEMlAHYTZE/tFm
Jta5owJy85nD33VMHy5yzkVhvnWOeoxAvMD+GrzBwTHGdMIgz6BpJNvSdZsNNpL8l07mgIZP9uBg
VC/wWhIdC4g13/qwLwmLnP6CUVC5ybKxtBap4417P1bjnpZixNtPZcmtO9V1UB8wcfXhoNtil4IW
v7tAIk7kQPMhscujGnfLaSCvARd+EfQxX+Hyo6Hfdc2hqNsbQV3jloCHCPh3SxnmD4VcAWEb5as6
J9gii9yTh3VYKG1xoJSCvtwCFNmE55R+FDBLjEEk0ePoHCKibdEaCqdvKbQpwF89mZGUqyod2YL4
lJz0QTecc0rI5YW2iJr13Dzn6FItYnxyvzxcxXU1GNp8X/fuTo+pQ/rA6wTIRtONzVUlBgOkOZz8
KkfH8FKjQlBvIEE9pdSyJ7u2zz59z7ThfNM6IEvU8YEq2LZjE798SuKoDNMh7X5CFMZjefcJsVga
OkZSH0oo9Bt8oUzAF7GdaA4h5CHB2S57H87vEZXwJgJ2JRJVe5rEF1fg/paLoFLtKc6omW8CfBNb
qHN+i/q2tfbGKOkxIftzTWXlJ2PJmwhYBiaP1WPbMx1vmwrSppEc2D0z4QYWUMMElbPJsI7lVE/w
WZQLDmeZZ9vtYBhWB+pkONJdj0bUbrrCoseaknE7YFv3ABNgd2d7Q7CreJkfUjedJhn8Z2zJLoTB
S7mfD9jfh7p0kg8msBt/teDyT8vtXNclEFiwAa+LutNV8xyzIRGOl6lptMKOUh7OTdcDXaReFC96
nYvX3eYBLz75uTg3XXze+aNenOWimOq/V3e9OOFFwkVRjzWfJasV+/1VzcGLU1/0vPiz/vEDzSND
7Nbf/fn2imfT9e2V+tjodkwagFoKg++rB1cAoUVszKTyPmGxwI9RuGDlwiX0BwiiSzGJbg+0eGpz
L3hRIhuXqXIMmMpYG3iVx6A54WD74r0EP3zncet3SMedBijUxuqL5VUD76p4j/nMw1Xch2D5LSTp
l0MAeWE9RsvMFU2sLfZmTexxAVsZgQj7Cu/Ebt1je36jq5k3vASkCWASk3YPhWfeJEEtXmWCDS3F
c7XSVZHUMGjFP+bG6mL5rZQR3DOR1kCVfT92GZRlRke8igEcpqyq3INuddJFRQPvpe2SDhJcyUam
TKliyfzhPmVpuhmsEcLWoH+ZhzSXN5AFrO5ymDeeDx3MIEKXdP1WuCUPwpz0wQ7SYz90yjmWePa7
X1cMZNspJYO9zxbgzzbk01jzgNyB8YAosy3xzScmXSAIEuOBuXZ9arOKY2OWe28Gw6JC5YEPiGWY
8T5Lne/USvy3GEDXpQd07b5Xonn2wQIVSnlvEBxw4KLerrEz2i/m97vZAzzmePK4RMmNfsebG3Sy
bpVYpNzohqsB8PTOwzxlWCHBe86OWeqmnZDr+I7JEcb25Kir55KsXAAnzXI1x3RDM+Xpkj4MfBi2
FtSum1UGYbaHPlXiweiDchdNr6R+N0KYaeh6uajN3Nqc604uF34BBxGdDTyW3Jb5HdRT4AcByBhk
yzyK7c42KQ4krp3tuSpbuzzWPlzuQ52k67oURBzPXF/AwcATk0TaNMY5MyGd2ooqUWFAibGKEt6/
Do630XvPmSJWKBKZ3AuRyr1KzRoS9yCUgs2E/2BqeDeQCyWYTGQWDB4z9sMf+CbhQGliSb7eNNjn
3QZDwZ/LWh11gpJxDqIOvLXmnsyM00fggdOwjKFCKWnyizTNayF59BpxWUOXxqEPtQfpFuynyRNt
/Xpn+jHfYcprn+xc0VUL/uKj9KD64vRCvLGheRaSyV+wY++VNW7KJPV3wM8snU4Vr3WMvVhV1eMG
SPPmNcOquuOb3XeJx+zSLEl+MJOaYIceSwF13n0fSkVDE1imRW7GciGinIE/DEBBm1aJtfTtIb0J
akiVAeq3Z5IHxQGvfG3dY3F2amONiK1law93ng+UnZOApge7ByPAAhtMwqvOuFUwpfsuYd6y6KnV
3TQWBCqbHEAwvJxZ3z2YAxeRZTxxgOt3UsHQ3jEC891Lj4bTWN9TH7uTUbsogGABgxu/q7PkqSfT
eFVbvAkT0Ci7O93CJQza3t2oTg9Z0iBfFoW7pYrg9QiqbIu+jfY9zBI2ZAALD2sKXrMf4ezYfJoJ
VIcMKHktOpK1YC523H3U7a6PRa2wc/O7RuVxmGPR3h0Y9jRSx3kyC/VZcZ/DfYG7T8CkDIsqhuf7
uRGbECtsgAYrCHK7T4T6+a5o6n4RTMkOM8qTGsiH7urZdfbggoqle+oQti7/fCY/wN1ej2X+tzPp
0RhUof7bmc4JHLvZX38TRPE/HUCmOXXNNazWm4M9HQygaM6lCNJFkJma6vpwrs9JCjDyi/RyXHRj
wy4iutdFFgSWFme1hbR2nlzAfVblZIUmWQUAbBY/w4I13v89zhk1vg2iSf4p3kC3aU+rpFiROv7A
JWqEiSug2utHGDUyXsvWGx6Chg3HdIpDVWd8jxr2Bh77+E/xZJTDQwMwwjm/S7N7gvV8ID/MxI4X
Odj/ITOBfepg2AVitBXzNbHhsX2uk77rjl1f4OGmi7FWiW4HDt5BWa11jBYZ/93MlYtBnJpBzY9d
9js36HR9qGlUrwSE4MHAge60jp1ztIz0+Yy5Sr7D7TDbnD+LzqwdAQk3AiDzpmiih/MuNp5MDbxp
97Xe89YxfeDTDvlcvYhxtol7o9nlEK6GTs57U6Y1/CKC5tWHlLxyLAXEtrBvcOcrQx2325yufEuk
29ys29eg9qAzD1xp2zbyDptE37GY076WFrYEI2JHa91JSPXKh9GFf5hVPZDRva26hgGa2hbrMuXq
oA/wQR63PX4SupYI7DJkXQ5g4QDjOiDeKgR0FKxw1P2e/u6og4UIwNWXRrY8d9JBnzbQBNXj4Sle
bRzM1SCtX/j8nShS3TpNTzCzha48aFU0XsGZrVxws8hhtoPm+QCZsWDRjk0FKfLGjldxKckybSsJ
+lnjxKsec+hFCS2tZTQtmWcAGG2EXxx9bKHaqwD+WHsK1Wp7pZvBkwDy3riOSl7FTzpBd/AHzwAk
R7WrqA2cjek18t707F9QUh3eOY/rhTka7Unz87qiLpc9Nm2XbuLXt+PgvQunM54BLmF7v4HcsK62
YC6tsBMGmC5MZp47CspVVNpgQU3JjuK3Mijy+1Gx4Bvsw5wpSQ9YxM67rukBHbNwF7pqYevpPKCu
GhWEL+DrF+pBdWgatASY+x7W28G3wr7RZ/77p+wDvLXpQa8+pa7Cuim9+JQmBcYZiJzzgDYm6aKK
X/7+KVmiokXGcgmFeR4d0qL96DOu1iC/Rocar6wHHdelf4kN4rrr3B/3XGiMO46xMoJyBN8OoMuO
CIBwugGY8TG2D1wMWHv6ajV4Pxmm5KmxXNiFrN56z7V3oom8pchqAZew6hd2avE0ZuN4l1ZYJIIg
2lvVcXj7wukZJrCobnFr/N1VRilI+VNXTAd+OR0f7kDd73eQyaq2+ALIfj4owOH2lZCOu9JB/CSh
LaqLSWuWNcTk/8onBLvXUTu8UFMyCnIZXNwNaI7AnQuboEVYEgPs6EkWO2vwMzji7g8dS0hNxuuY
AyktxqDYDIVX34LsUmwhlIRrIoHJWogNpOa2ErnY9hx8wGSiPQ2Ko6UcnHYLIGf2O6h76+wUfArc
jNPwnKiHGHpPgXaVwHCq5+Ohyqx7XlTipe96ALSwYMpc4q5S0+Y76GNfxFMFIAB2FvnOneKqAfgM
/vXvfIrr/M5lYo9dWj/USk0toHvMMuhOaznN4k0jbnfYIJoomF8pWsuJZhAFpbzFmwNkZxOoZC4h
+kc2ADu6Sz8l/hLvQu1dm9D2Dgyd5jRJikQBg5mnbvBbiNRifcncctpAToURXi+9BgZAbKiObV7m
eEJNRVm14PK66eocs8cCzQJf6/IiM4nGI5ZP1FY3l8oFcHbqfJ0tfd4tbLcslnGB1dFQt18UdSfd
nZRYkButH7bROoBCjOPCVmO31VXljRVWQBwz1NWidJ3H2H93Pad9uMrH27TzaErvdz6WSdgCOFTR
sI2C1eWOB6O6jTPbgJpbclvSQN3qkD74NvBfPqDJ4RzTKcqCDTaDgMFSN8zdcHeEAbgRB+s5lk+D
DgX51kk/3c8jtUNp3lqg/MHdML6ZB6qZ6x9ZJVdzSJdij3K4FNLPeWgdh2V2tlakbhe6qhhAKDBD
wO14HJzxPIpu0SekctpVa+1uq2N6LP0Jq5HtPAhMHefhfTM3bhLMvr6+Fp3JXRC7mT1efFN6aAN6
5BusVymQGEEnMus42Kc5x745sK/fXUV2smcwvAHbftE1sfpklcFCamCVlniwd/OwN32X+MDK9o0B
YRBp98fGasU6sTJg3/xewMMVfqdmRx9EM/ZxCHYcwOkMPFkXK71p5b6CPDNiIY849zItrbXbe3Ap
qySU9Yeq3RjYMb0b6owtC0y1SGUPm1xC/9u2+pSEutgM+QYe5OXhIpZNOSME/MyqsA86rZ5Y8jre
tXBNN6Fli1mlWgQ+1Nospx3DvGqMN8Kd92hoyYdKm33pjSoOsRARmnjfgeFd/KvFciP4vjLZR9BQ
/Ihk8R5g4vbeQokEAM3EuqlBizEn/plnwMG+bFgXtpo9poPZxFoziXljZErsPQCcbpzp0JWm8y+U
TI9cLz/ZIEHYNsHPyLKoeU2GcJ0kVraXtfe+ML5pUUotOtlMIpS6xFmcQqJtdFa6VTOd57x/is19
AzurD1EOZGX5qb0hB7+OTl81OdWMLP/UJpO6barlcHCFh1GL01aQMbUACFmOvqTrepIwDQqzOwJA
8aG0ACloUtuyI/TWhsjvoiW5uXLhg+Af41F4q2b68Bc7kfMe5DnISGxCVK8yVmnkdpBuNjI4D3vO
vbLLT6jEknsYVWUh3naq44g1lhW8QZNv0sLjp23wiE3eu8wwf1Z5V4WpANvXtGu2blIrOsR57i/+
vFjoXgumWbYHyX0YIjnECYjrX20SgjrLUqOR1X0DhkuAt7jCNB8bSd7h55x/pL75prqePDn4OzZ9
IdMtyZP+6U8JmDukN6NJxbGAA/wCOxUdfph4sGrjNP24pHYLxHvmt+s5JrCAv6tEd5e7AG4WeQle
IkvptwLCeWEOwTVwPyzrXJ1bIXnghlgOn5bj2jvDOA62kT4wZqYPvm9FuzxxKjCsUNUNka3cJRzL
6WqOGX35g7ZCHHQoamsQubOFlyTYjg4Kxzn0A3MhfoJSZCoEu6/63Fw37UNSJAC7Qtf68Of/kU3/
Y7/MwUaZ60Id0PYC+A9e/ZOS1k5TooS8y0ys0loTtbjqsAUTlQKCQJ2Z+dgYYNukpfLQig6mGnNz
xFVCw5Y15IiliyW8kKDO2FT9ckhN+Zj0Ln8YyRvWrORjFxUSbBmC/c06k1tdJWRwDlYTgAA/tboQ
rH2EFhq0sZLgpHtlZeWv08Z8ZqVMQx0qizx/sJxXXdHnGRtY9M6jJni0LjkBUTbhuFDKthVt2GBi
dcRGaX3UpXRqCfLsIXWyaKNr5zzdRdd1ntdX72Uia9xljXFdcajHVFi5ebOojU163ryQpOr2TW6O
y3b0yVtsjB8Oqfk9FYm4HRUWJ+y+I2/p0NNFDXniA6hj/FtGi60eRw9rAjK4ieQ3r9j3Vmaodaog
GDumdnE0jHIDm1+5ayDJQE46pg8FJnh4EkzctCn53E+36M5FSY0mnHoXWdDBy2satkoLb6s8eI6N
fIDfEtYKx7LtQiyvGXdG3TmHMsZ/UTf4+Y9YAW1psSZZ08Khu8BO6eM/dGwIdQ7O2GL1v6L9e9B/
gL8eOkKxGw2lFJNyLPaXgm3vAf83wyt1A8TVIJ3E8Wu9avj7ILrRDbroepCaOtmh9LN3ionaAFbF
S6cAqMXLNBa0ppfjKS6neD/F/b/F53xsBV/kW71tvlSKGlvD48aKT67V/zC+m9sJPnbeL8/2qbFd
bHBPgItzgrviWnN/zx6qU0ti9+NO83qzVkKNrKNYSo+PduJXL82QjOuBU2tXJFXykMe0Cdng5B9f
GYEHZLnOiLCQ81AQKOjqDEhdHLGq+IcxSpou44EfU3hG7/QtEvBKmGpNE458KJ4BKPR2PTFkspqq
fEobtN3kV8pFTN9Uv7qdfSh9zMRXEd6jIPnsODA7Pxu9wLWsWqbAQa5ibQTDDZHfCvtBk4C174u2
p4+mtGRK4+3gnKAMEYOQnQYjdpfb8WYsg9Z4FIUbb0HLCjC7UpWx9/9+sH3vhI3pZjPHYZeO5NSK
QZcE9WnvCg4VpmafaMagVgnTkJFoohq6WpFMB3Vdl/zy1I/SPcGHIKIku9Ge8ine9SC2EMT20rPq
bKmD+oBtdrRADN6RdXYTpxBq0PFokmzQHTiVW9kxOL9PE/N5Tk5G6tRhkkD2JzyX9VQ9d4wc/Pze
W/15Dj9W0JaqJfh2CeETKHisu6WiprtIJRMO1JpQF4aE25QVGSHQb9DVg2ot+GpyCJVv+CsrK+ET
oeu6SY5jfdIl3Au7gx8MC6ZbdQOEI3+36iogyw+1GwH9kUG4jk0//OlQUDmRDqLeXACyGi11kLol
u5FVgEMa9nhNxP3f4SFL8eq1wF42pJCweqbF3ImyCxBlynajq2YjhoOFn2yYQAD9IaKnKOJtDT0L
8P3mAxbnxbKInGwRG1/NLW/BCRSTO4rO1PVzScEJLMQz5cmQcb0JoHWzHy3SkxJr7B70x2N6NMfW
wvsGqyH2PRWxmFcuS0HUwoJRIVDPc3tdUusoAIsLq0iaq4t24A7+6l9y9uAlY7G9aNYdL+rYhQx7
CEkeuKOB1dMpwAK0zh9GnxFGJN0+Dmzsun4Nff6UEqpxG69336566Gql/xBsaMYrq6jjxdhANpxS
1wqh8klu9YGaXXRKaxuy75V1Dul45lnxTuSY68wNsG2zJiWtcqVKMJt8U9kukMcIekUA4NIogSyY
RgagWfyLJq/3HzA014c7LmwiLde1TXINiRy4m1lNVXV34NwCXA9/qVvqlM22d/weE0kXvgCFCpaZ
3aTPeUAZnpaF+TOGmw5wlr9G2b1gqhG/WiTmy77DHTCmSbbgGbaG7LHlp3QSwhooVDyb4Nkc/Pam
Gzz8KKew09spUMxjudZV3Yn9/C3Y1ezE5DU/euLQMu7d1ZMv/VdNtyUS4oJTW+nDwBovVQAhYqfi
Vh/g7/GG1wK5Y7R091GbDwcsN0MKFOxR7Nl0EOh1IfaTkTb9LMufgONWP8hgB5ByrsYbpoIRwHU6
rjovMl5wPR9l4KefRlx/JKbhPnV0fBrdpBjugSvvdw4ZobXF/G4R+TkB3FCZx6AIzONVFRIxavvn
F1DrepJgu56PuYFPXc/ybUtr8Hx8fwAevvnf/yH/LyIDLnG8VzwN4F9Bs5Ick76HoDDth3UXKHAS
BibezJau4sIk39xu5EdYK/QLQyLNcw0v5DyFyUNggsyJ7k6ldt6QW+KHGdd4lx0A1fcGupS2tL7l
9hGCb80bMA57bKNU34KB9XteuDCCUMT/l+uTWNfzVcyAgESDcj8I/CSg5pWCEMwQ3biMuvjJq+oV
hbl251MGbnTRPsYm3WKR1HvpoKGwtzqbgSA4eC8xFOCWLTSm97qV+WzH6lE8Dg0wySY4OTqrVq3a
jhEEN546iHDcNVTlMK4uuqXJzOQH9VQIl3b7zStjsQaat9kNMQBLBhPPOqE0sURCYXdyB7HcfNly
CMtWQ4YJTF4+UN8tHhqexFuvNMvFHMPCQrpwTQmPyylFN4wyXQQ24XcWT+pN4jUEXkjAP0G19kMn
lLwYQXYtSRhAvvsY+IJZawAehjUkE5MQN6S+DaFy8AJNvjzCnoX7BsGcFV57sQVmQuvWs+CC4NSj
/+yaYOdO8ULaauUHbbcbcofvRTKALTfss+mHOaoyxeWAxRRd9UhdrIOxgm/5pHIn4gZaQC4o5nDF
cJ8BL3LwgH4ZAYA7WPhjoyH7AcxmXK0SaidhNIl0MTf66IOswDSsuWME8isOxCHCqsrMp0YZ/lKW
Y31bA5y/MRIv2HeKqUOMZYKNl7P8jmTGIbbgkxTXIj3247IzHXns3KaH9zZKgDn/LukYCDZYOrct
KGkGeQtiGMRH//yjg+3j1TqKDeEvn054chM3Tk+3X/zqmoG3Y1nmyRNgHvmh4I51gpnettK+Fro6
ppD2SSLYWERFSk95027zIW/uM4D6buO4XMQxk3dl7g+rsrTlXZzhf6ZLOnbR2rhwpqmlv2itPHjk
ZbuyJ4wy1HPHo4KNa2hN1Qb08U3D6nStW7tmrBbCg4KQbh3N7pDndv4AxDkABKPtbKKc7BtmkZva
dpNHnvXZtio7uXBplzwmdTEeXeH/iEQRcmnm36Kudu85iY/YQDGeMxNOjxlcUkNd5U7TbSxIpKx0
tcZ2EdB5TO10NWH9T1EYNmQ40XUaEULY/v4Mfe5hPD3cw2c0andlNEn3VN1KPxHywc0WvqP8g6uv
sL5Z9G6Rf+tH5t22tftdZ7lDg9n11MkhbahgutLuGq+3sxPAK4+FDXGwOIJiG1yDxB7zKHh8EKt8
Jfj507GGOIFpAeSE1Uz4CHjVa6kAyjKjvlmbvgTS3cHc5ABEtXMgkmGBoVFlBQ46dPQiEuTJcm4v
C/JhpVUa1iSQ9aGNnQ3sCcCWmP7rAfPqey/zv5Pcg0z8VyganO/gZ+D1WosRFIZ1rupOOu0rNA42
UKpYU8lAmfMhZlfJcVfBvAg4W5xBJ6u4ABNtnCxRpxOWtu2sO+gNwPGlhIiyLz8DwxHh2GTxNxNo
J3g18PrUxUm3xw7asIFsdXFfR5MrsM38t6zjN35ekV9gDwGAlRQfWR7BuDw3ImgtYxnNxjwH2KKB
HwrcptcKwIkHxxOAx+D6/c6Fs8tS23tJ3GKP/7J9SlrunLrKQ2mqDmbhhZhHBysdc+NGYKrVE7ww
+ytXUfLqDqnAunhKJ/G7/mH4VUXYS4e0uvMJAZmFor37vRaOBbkFe7ilSc72+HBwY8Qe+5POLZJU
hMKzIJXR2/XRnA5V7XdtKI0Oyxm4GdWpmW507ZyigGroizgb7iMfblRQ37LWQ067pf6l6N+H1eYL
sxb+HaiY4r7V1xuE5NXvqRoYYqtIcXma52oGDeo1uDj9Qs/axHiT9g5ddUAVvCQCWuLTxWhn2Bi0
AqOEFnM17Iym8pcWLtdi48eiXp/P4zjM3MFVG7L6MTiHLRSWlrHg6iHH3p5tiCf9pOb2W+XncwWk
evGkX5yQplvgB9Yc3TyffjAs8N4D4wHCB5CpbBJogA9K/LJtTLAVmLSBVzw7edd9d2oLok1Zyt94
9NxZx9kW2o3AqR/yOloTgZy+S9VzSVi3LB1i3fZqxPIkPI/38KpiJ+wF+Csmo/axK5sohMkB+95g
aXy6uirJs/tqWl5MeA7lob9qo5ntyzwwIVSu8HSYVi0tCM6s/ChOlmyq0mlKPjconydLPE+wYyin
GfucrRN1Fw6uC0vFsOqxC7iH2wt09qZSLGS9VJMkmV6GyCcdsllU7Lwq0ZkHN4PZlY773CoW+APt
0OhxS5ddH+/62DPffgV+r94Gs2c7S+T9ykgq8pZxca9oyR4bn5kniL2BST4l8xou3s5YDicsjPFH
3BhgNYJ8+OwNK59XWehlsbPkHbZAEiupFkqBh9QMz4ZTuJ9JAy11IuL4sY8zayPlWO5czLWK0mwP
RmpzqJTH3ilOgXDTJR3rpxibYrqkY8yHj40Rl/f/H7l/HtPoxeUZ9XhGajzneTIsq0nczmVjf8vg
23SuTdJ1diKsbVbANkrH9AFKG8mSTAzyOYZ14zs6uav1ZaKWpGAV1Ouw+zLYw1OEaeK2pUa8tTKq
nv6PtC9ZkhtXlv2Xu6cZZ4KLu8l5rqxJVeoNTSNBgvMADl9/HcFSsZRH/bqPvQ0MEQiAqVImSSDC
3dPG/1x3kOP5x4AEBauAZy7czIy/48R2z0vkpEBnghojwxMnE7DMsx6W2WqI4+aLBjU6qaXxd69C
LnPEW9Z9lnfApHf1uO3TPHryUyDiaovbd02gOwujahxsPJCtjNIsf854aOF2aQtodMPUISq6ghin
3CJZUTynSRDj5p2EGxq1U3fcOhArWtGoG4C/XuIQd5lFAG3nqRsgm4pHYYF3avzm+gEJ+T7/CsbK
hQxS9ztk20BaEgj3MUet7rYHZdaeYn0BZlMPtbo3sUXWu4+lipUq1vdL7x+gPO7tHhTH55YDsQ/H
YMz1Hf0GcNI2RqT7vDUfp2cbstnbAopCG91p+VOJcoMFGHPFjyH+VsZd9Q0EyPiDZ3Z+34ug36FY
pNvpZV/ex2UTL73Wa76x6q9pisLZM0doj07aANPTO/XBwqPjYkOrdxU1VfwXk/WOYrUhuxvwo/3a
R1ANYBWrHo3ecHZA4+yEYYBMGqx+Oiggv4D+/EkaRvYUFNzf+9gmrslvQlosMbIvXTtwPAkzuW99
7wSCRX7sgt5eg9Uovmp29dZD1sped6EWXTNh2+tB9cLgc25aKMdozHhNhCH47raLCnAbpA4d+8lM
a0iKQAI16nC6SmEj19t/eL31f99TOoZvezZI4HVsLS1ont++3ZpII4NMO++vhsX3SNm7B8Dq3AP1
jPfe7GvwEUA8lO3+FDuHzfP/Kx+Kq5E2ANVuKKF3OcmLkYoY2SQC1sbJ05A1webGTxHkm6aRPUmI
UXcep2UmWTG1mBR6ADJa6ItRSEKaZpPeWBt+dfy4aUBwl+nhKkNy/FD83gi8MRy6mqGIRg009ehg
z/QeQyMAY7r7vnme3TezaIB81ENVMxTFZvtv580hDGjBSWqTDlIFE/U6BivXchLddEtnwT1A57Iq
/QfaPdMknJjiMoX+z/f//R8H+yKIE7qehbMJ03D1WxyZ3Y8my+3Ku2aGhePcfpVJJ/0eZ0GId/qw
BOFf4uwgviZ2feDkD6aLOm0guXCPws0tLdPvwyjBc2afqUA0bGLsGqpWv6YYu0QB56gjQOUoUHwo
Mkrit4FEA2c3DXCIp6I+KOiuSBWMNRK2qdD3oLmowcCR1jrSLbl3dfrRu9p1xna8Ahxr9pVVo52j
YVyj+r3VFhQH8ZeNbSbWmSxqPCgaLMyhNAA3CLwrzU+A2V6PvGUrCrHUJaxW86ZLkI/ipCfvQ8X/
OCbGRmgGewxDrl39iqNEurdepDC8XQfd7BWZscZHqMb1wYHM/5w0RHGzyBL2bWaeg1LS4AnnmsRN
cso9+QpOa5Q3g5UEx7M4/inxbrYqbdTQAqTgvYpy2UGr9/MAmgIg7/poTYdHVlB+Q82Rf82DNL0i
KxahkByHSjRb8SkA82XZq8ovh3PuaChUzYr42cIL5yJ1UXLdQYQDsHb7J6v8e7cR8efR0EC6Bgrn
K1St7K0s0/TQsvBtOs4936aPXvUQi/TMM2RoQDxxD7rZ8L6PvOQ5FgbEF+GOGjmckX+qFtPG14qc
bTkCfkejlRfaIHk1qwONNkFzb6k15K81UAW0CKLOt0Ac4wK2arX6ShoS9ZEKjot3MUAc0tLLL11Z
4Etjl+HKQXXFdtIc1IwMrEOg4lUaeZAXSZ96FFwu+sFqTrXVpk+WrynYRJJtKCTBUfkxxa0K+lkI
Bky+eTSxuVEGxZdhjtNhs9L3AYka1jbrNm3ci+kcz5OgkvNr1E6XiXcytSxb0n+F54TJEoIt2qkb
u/EJ/5I9/QcDzRduk7gUWzoVVNNtXdoXDgp8wo9MeONYZZpQQrGaESc8iDJoTrzQn6FSAVYJiW0y
qZkAySyz36Z2FaCB7ljLveaIHrg4NKbNs0M5pvvWbd9c5O+UKXiEv7fbAD1r42wfcKdxS38II0sl
koBAldCfpKo0fm+DPYcsirCD/l5nfXMhi6ankT9M01PZyn2F7cTCZ3I9Mv+Qtrl89CGodwd9+hhw
EGt4LTRUGqAaPNk5RTG8QgXlmBWsfcwBS7njZQAVCVuMrym0Uv42LCy5AN8TpldqNWw3kiEI8E3i
VphuchbmR6ctS7aMgwKQS8gQF5CmQ/fWru2IFwuaMHXxavEs2gHixGqRyUczRSEhw0PdD5PIdjPQ
e7hg5hkc9zy6YDYHCJdtvAY5OEc11DML8HW7Tc4OvSG2sx8cpRBmaoawWaZ1EK8pDjlr5GJoHlAi
/dlSCQms3nsR/BRCtg3Q9apFTge1GdgSriLBc9DK9/02CNLvMx11GeGICDR+4O1Tr/400LV6tihr
UxzIR03db600kfeTEQTx8e/WacPvzRhUL5454neu6cZRsKL6VAd8heKD8rMqMdsJv083jjJxznxn
N1r0CDhmdumgJL/oBq/4PE9neEt8hJ7ANmyzH6nwBlT6Q7msCDuUxg+pOGm2idTqbFOPYtQMqNWM
G4ojvzBcdwHqwWHVmcguCC0IHqnXFJU29ar3XsEF34+BC86mUGQA6NflFq8f1gu+OFuSwHJ901wC
9aKf+2Jkl3aEijQdRzulfbLaWqCOm6XTTHCjWi9cPPU9uETUp7/5d8wmjZqDG+16AFqTsTAPKFU3
D34E2qhlXmV48UgEMocjNN9xNofxyekENoYo1lAlw5P9NuF9GWbFIPDqm+9EdUK8KhWy9tAJ7+vN
TH9CBCo3Zsvjq+1Bsk0DQqVvQXZATQ2Ch6lHZmvWkIgc5PnGfxNrK1wRB7BxA6TVx/msqu2dU8rm
2tVDvhROZ4HPWgRPVh1s6TbatEG6ZVUbbOhu62cQRB/c9gl86fE5hVTNdBeep0deFzwB7LTlwZeM
Gf0D1bx5eC/QiuS5VtmsXwZVysEQKDN7/hWGKqzXvmBrlI7oIPVmnxJvSO8NVKU84BhggFQT8NBk
UlNoQ7VkTRKoXG/zQD5M6l0cb6CsGnm5zg6Wsohw8h/zT7ne8UegksQJKHb4PRNH5QkkyEO8xYP4
FNUypwo6izXugT3OeYOwWIVmCFFlZepDpOrN2B20HRFCPoqz6+Q3OzVfAmyAjxRBi07LqeVvfNPV
QBZTgKXGF4sxd7Ud8iTDkZpKjGAXmW2T2EZmWzOGt8gBpZybyB1/0ODsn1bwg3yJY+kvyM1CcSpr
mwfZRM3DAGTHwo+d/EBmq3v51Y7yJVnUQMOh3N7Mstz6L8FRg68vOjzIUaohIrF1kSxbDz123GUW
CediWN0m0vruoDVVMxyQgV+D0qW4j92MPSrQCtIr1vO7ZUrXnCwQIuNf/NGax/67eXlb6sg6af6y
1c3o1YOcFrfkSxMb6TnhHjLXyl2jtn4N/ABkFZXpjP4DBJbae+yc5IMrmjNF4aWV7XSn0ZCEQRRo
UyJUCvAKmZhpaVsv5IutBW9LA86YPJra0B8HN20unWogyhgsdNTVbJKw1A28masnuWT1JYfyQ2mE
+V5pKZlbv0F6q/LiM0VMwUGYtMfB9zfZiOry1TS3HD0cthsRFLi4bqJ+GWrdpqGZy6QdDVxArU3X
zzrv7dLTFd4vSCFpV6GesbS0LV77tmEYujigS6P7knePDuRSAHpm/s43Amc1GLX90llSXxYQojhA
5Mh6KcCZR5Mg4BbdZ9IEg+Kri33Bzmi8nccSYE918FYcJTbeU4NfjI9M8zgClaqcIXXd0jyhQiZ/
mzOH364x2VnA/aUd9f2SImlN6llJijLpefo88v6ppgvOIdSblqXuNF5JrznqAGz6ycUPbG07EwBF
ihWIqIJufDRw43ufX/qZO3ELURjKvx9CFoOG0bOsK+uhj81aP9ySaaK65ZqHbo7kKGpTyUeNEQ/Z
2fejHbJ8oFkjX8jMvWmm7NR7+BIqAfi3pWiVEoIIR6Bt7h0/tzYtB5WCDHl8L8syArocpx3I4qOK
1DCi+1o1furaR1QKTBHkV0zzFzvBH1tNoob8UfStHEPnbnbLSDvZnd+fZlehQ54MhYTAiKjlaWBo
M/BWxLzYztfVi9JZQbcoX/ssKsOlpT6vM6JmZl6LPi9+dfVi9okudo5x5N7P/yyZe4DqNYBPxs1L
UHTJZ7MFNM/kFhKUynTbYqnzbvxkFLl9bFDftWTKXzQNWyAr1J+hOJ09FViC/GJsxLYEu8aGpvOi
A6UldDsBJPKwEXPtBfmB03WXdmh3+0IGC83quzsNx4l3wGJXS87KdBN0DL73gQZkZwtDltqWBpga
pV7RWc9OBt28OZb8kYu8CLQuTjd+CPuAJcO/zO5wjNpzayvxJnyM6brqs+CWEh79srmYvdmeTctf
eI6RgBaz/tiQz1MCtzTArFWbdfbxT6H5H2ayARUVLSs387JzGJDaRn171Q75kG3Fx883l7gxB5pL
q6ZIia2ge+WiGhWfvR9rduAA3/R2Wu1R0RsvWq73V2qaVOuvI/gL6iQfLrNfrwDhB9B2xA8DsZDZ
7a8Cad/b+amNTA/IMTLw8hruiaPODFCZQYSbzkjaRTgMBc5EzMo92e9NH6alRM28se/BzbCnAZo9
RU+2LAEAa7qvxB2tjb71gHMKMog/uq6cam0CMbQmX90X9kOSTAHkydoR/PCmpq8p3sY9+aEElFzR
Uxd642KjLqCp3vTQMWKB2EU99LJtvUpwPwOIpTRqvP2ihAK6Q2hSFVeOFRL4nVZsyFe7IzSRcjU5
VJMhkAEbp6kRqERN7PIXNaov7SAVx7kxfzdpwA+kOJa1+9q2Yb2ZXfMsI/ABR1Fhs496f7sczZiD
aS5vILfitagbrfUMbzwSOiCBXctt64GQFLsG1CdIDVQT4PPMlplTV/d1ZoO8/91HJg2Qr6k2cZLv
qsg7j1C/PBiqyQMLvO3UpcbqBbhEI6sMDlN3HppCMy90sekb2NsCH6KGsa22anmag7u4uWv1epM6
NsBqeKbiW+tYJxR64eCNukUUucWqhPY23sOLneFFqFFidohUGHVVeDiA4MRFovQQg8/dkQlGY+xB
NmaH4wfC4lHTcAaNqJbtKtMFZI98hNsjRN/vIeQnlwdhi60RuQ++xrEJGkYD2fTSAOUhTOrlyqTe
n8x/Mc3qUyMFF0v30gb5o8wsY9dgs3ZhrNNWlaEXz6jyw30Ewh7fTKvCUyPHF1HGKSgihv6rxlDX
Cr1k46lzvHxttOBM9du0gIZMzXaDlunTSgBjFs8Qd6pB8J9DQVHi4QISfvtUNP1bA6oKcx3V3rAg
H416KHYrVmRnKrABy82iGhJno0OPFdja2LNRr1OyYgXOQRCO13eTRQO0RF8XEQJ/X3xyahA93aEa
CETrqK0w9VVThPqJp6E8avXPLANCYEEuavQmj8EZyzeGhht2FBT6ifxTnFB24IOrfsGRQff7cDyQ
z4GcU3SgSIFjlACje2jm2lV7iBqOvS+A7d0Bm3FwiDhZ0+xqaEIeUJ0SWFAPGFSAGvsPLznasfWM
IwXMy8zxHdTxjCVFgpJXLAeGjHZrZzW4W/xqamRnXpoRKM4bP5kJjqEyKNad53jyO07cnJjdLm/8
ZEKYDymqyHqYLBC4LXJpg759iVf87My1selBBYZKrr2WD/IIZN4dah+7bRAX8shUQz2rAg4eiula
+9GmcRDc39UtAIWOHhXBksIpkBYMke8MlvNCNAKZCx/k2L8m+gmohxYUM3VpJkUyw2s2mZc00xMg
gKx9BRj/hR4FY8ur3eh2IF6xcpQzgZTs0bG1Y20N6bILoPsYhK18DItUbLWhLFEkxuVjwovxYcD3
EzKMj5MnwStiZNfggFEB0MmMT6iG/04WymYQVpRIt+MlabJQwzstSCbO/vsjgJCvMoBuCsqYOPgD
WHd2shSHaaohk5ouBPsIUyE9YIQdBNQRWObgX6GRXuB9eOigJoiN5a8l5onz2vPofIF5hb5Xt4Jp
bbUMxQzq0vMKQjde+wbC48QaxPoo2PV4y5oZgW4Igog+iGJ5D9Y6FTu7aBaZ1KMwMt9jyU9LCvzs
Dm9HqG4L3uU8qp9w6oM6xpFxFOIE/rG3g+LR84qnjIhD3v25MRSPKt4zHTDD9Bz4UBcJeXfMl01h
b6saWxgs1UDdHT27Ey2+0ppZLGabepOTxuc5ZI6DVYKITwe3w/tiNOBCcOVtnUKN0PDknG1yUriw
emPHNHP6TLP/9uPQp52WcXr8KnTfsgEDjI3SQB9M8kQsOUsjkw91dMtAL/U9WXPzgb2SnHVslceJ
vHK25/CZ0FItWLedu9T0Vw039k/+4K9TPXM+ezKwNqWWGlsyI0jNpLltvdRaGh6cBkwE5B/M5NOI
99CHWo9DaH9iV0H+LMtBqAKdlDPzDPOB5+GT6cTuZ4+hQKJWz4rOMC4MLEaXYgyNS9To3wsnk7sQ
90EP9daZcbAgPeeqiMnXunYD5HA2YPfv6ib0Z36tEC+NgI9vYXZm6uvR1XBmpubi6BA5LOo2wAlU
sQF94A7ncQu6LqrtBuj0tN9GpGUurd6wokeezDtJzYmOEbh6j4MwC3AQvdvkzOIcb5/UpYaGp0iy
saMol3E0qPKPf7vGvJAV4mTN0lE8n0F/th21YSFwKrZG4Vu+RHVIAO7bDigP1zU/dxle2YJat85C
+NYAagGuHyNoJlBEOeb2mXoUQj05pG9LkUlNVtxH5idCYjayvhR8SM6E3Cxqk98Be7SmMWpKPL12
2dCHy9lXD627bDjn29n3+0IgO+7ORuZuUfEGhjGB1BUKmI+d9MXRlcjdLKnbasGQL6hL46ytxHH0
UTrnDKm/GlJHx0Fe97H5r3xISLzNpWnNYRgCPPvfV/wXixVQ9khRdoYPQavpDPvvKpPnxmvaTc4j
QMZE4N43QdsuIgXnLWsBviune0nzrN24gW6Co8vA+ZcJuUHISvNDVIfySQRBtgmh6reOKgdmHkbA
Hpf9gkZ10A/d+5C/7cEB80QNCGT3yDrEV4rXjQqlZib20jTo4DVhWg361M0+TAMwz2UNSJ88ECMc
Rw1yYtSbTRQQtJD1iqI1+UzPrI+6ajLIT4oyOteDA4Vf1bhQGUIO/aFgDXJz5KriZIFdq3uafFJU
e0BdrINvFXi7YxmAWJ4RHYnR9wOFbw8NWnDeHMifK2b2eZBnDOSitW8sIw0/8NbjX2sxQA4xrLM7
lvTlOQOIbon7ZfQVTFfrDGKzr22W4TntCnDBMhy/cjFcKMCLsCGimQEqeSNfL8+FYgnIJcS06i75
gndRqLkPPL8MqudZ+bB/SwWj+sfRFk3bgmmEeJ3U/8YJr/4gYAJ9b3vyk8HfjrZ4JEuL4GqIRepD
YDewYhlao1x9GAqavtzFefyQq0Q0NXGIQs2+dtwtJafnAepJo/rBWCV2kxX2v2bpSXGxau9Lo4l2
GoyVyymFARUypO5rdxjw0Iz9Q+Z49ZN0LE+xrbrroZT1E0ruA6SF+LCg0QT8wfe41UCNPRmbJWow
L6ww47sgy5snKBv3S6v32I5idSeR2xI1xyskJXHmUvJ9iLLccjHW3DyS7OCtzSsv2ePgf0Ojc9zo
NHgQk3Nq/AIsEa7gpyDXBZ6rjcyfTFEqxAgkXhWk7Tw3KQhsJrPFYevRhXAyDc7+21gJVjsp7G1q
4+vwp7B/cS27QUYSbEOQIBydfmGPZbSeWbT/yMA9M3LfDJdqBVOtQANaQX9GUEqhvrCHTFukVy8C
6Qwwi7qef6prCYLkzEHGv07XIHe2oTs4JsFp6oIqJziRLQwo82iRf/AZ3pxXNPktnI0/IK4otpNJ
K07DajL1DMatZRmW+YoW9AKjOOng7vHNLl8AuSOODbZdOXjQcLM2Wyc+ktNQIwMFkZOGE2f8YeTC
U4gf3P7/uMSH1aYuxUYhbgbAMycbKPF9IqhLyU0fEOkyPfEm0x6Kuv4kFCJZpv0f/X+Ip3Xy93US
a6z2JRg6ofPVr1TG4RlQIwe5pG41+qE1W4ay0mGcxkAp8mb9Pg+VEzerzPPUWLLVqnCcV52vqEbn
WHX92Xofo8/moVBEmlkWLnhRriyhtYu4Lr0A0LwyPbaqMZwsjjfNAB71Xh/TI/VYmziADrwHQRNy
AJHCeHZpwKtBnbGYw3VQGgEm2+cr1nT1ObdkuxGoKUBVd1qfyUe9vnbrM/XqIayOWoWNoJrgqoZ6
XgnV2GmaXo5HCzIJ+8k3r0K9Cuq3ONkCgPJmYL4GfQwv9ZG2Vx9jHqAZdM33j1H5oIyTRQvo0qjb
B6N2Sn1HXYu6fuvbByBnizcvDblSi1Bt5lT2wUt6lKpR1xn1CnyfoE5Y9jnrlzSVVZoD1Qi1yrSg
zgyxAKLWAe0Kz66SiXSXVoOEam7BwISunED9grpPAwMOiLiu5MLt+C2OTGpolFegZWAmP85+WtNn
LdY06myaT6MqNkWW7RiMuAq5sD/8dX0VG0johIPp+i1unu8WfrIzHEMu6KrzwHvs7J/XFLhhr02l
WqQtTGFW646Q8obT4AuQecVaTkD6QJ0MfLAHlTbpk2CFspE1/jnD0Y7a4Ui9yexHqP/MI5oBVi6j
hKR13zLnIMrEPUSqIfNPPgrp7OFZ13TQKbzH3kwlk+ZTiAjddgsONb+N96IIk4UGqjHsvdwzyyqO
khv+sfng6/xwzy02RdjxCK0MSDnh3oxfp2M5j3ma61cwH68JvU0NM3OxqKLMPE6+TkLTA68oQDCD
KUcjPTzgMkumpQq/Xp2RWDShkoTScFOhS8Qjin2Dr/N4UUAV7I1cZgg0e9XxLL/LIK21dfuqPTEz
rvaRqII9k5p1NOLG3g4GSJclGI7XuZ9396Y0URuQpd4TjxjIPVknX3NbRGCJiduvgxSXZujMnw20
8kyv71F32H1yNaWfpofpwej0/lup9V915nWfodVtLTLwWoBS0POXHJ/hgRdDs54/Fqr+FB2QV04f
y7CRsart5O1j1UHGUHxoAsMErqZ9Kir3wTYUlr4zT1ADcR+ayHIfSqWDYhRANCYpbttOHJr3afxE
YxQV43xkLUBat6YAGrDLfgXW2PhKESGQUjvNzuslXYR83OmezRqgGIrHuyw7jB5qGWgNimiViLjb
Q8GLzKaF6F+E09X5Kk7GwlWQR5CFUR93MCrz3jcfkQwfADcYwI0B0mD+Yg4B9uGxfs8Vy4XOwTss
AyTa8cwHxYcG3e/3CLuVyRLIM3/TsUSiRt0eKxyfA89CvRxCYCjrKLUlmcjP19PAHNcClvcP1EYG
6sl/Q1CiPthD0T+qhC0bgy4KlzD+EUGp+6ArxgbhWjkxdF8BMDdZ0i0kT5IvEPW4jhDR/emWIFQe
Y8ZRJziuTD+NfgSe/irLRP+MbCNblH5rPXmVHFftaFfXFExFKJAHKE3wAbkmiJruTbYUZcx3VACJ
OtVFXCTRixfF6THhbrgif1VBr8IQrn0ZKi6hKpg8UqWPngfe2qhNCHngMCl1IU1pj+nw2QeAs8Fx
4dcWzPMrDQXV+L0P+V0fO9GyUgOpOR5RLjZ+ysAIiL2SfjASkP2gkMRFKrXJ7jzNuou1zH1ifdk8
yXSZKIM80uYnHOcGd3ntOU9+VD+03bjoSp49uXqYXJK8eCSrVS5zMFfI7Vb3uBekT52IUJHhcnNf
WU32NCZJs9WBc1/RBE9UwyYequiYjE5+SWyrQ02xk65dvPxbK18T+SUES9syUU4rHb/kLPtZC5un
7SIFgddCDlJb6E2l70yqTXL2JaCwD4WqO7IDy93FZcEWuqpUoobinWzUd43OUctUHgsjzR/SEYcq
A1KATuotgTqMUWoscCynCIipITMUioAY1RPYi1YmupkcfrZ5C+ShChzVAI3ezPtbc1qKptF6wEL/
9PUfraHY5KCaZzq5dzB8zf3QzD7kzF3wPf6/Qmjuv4j7FyEMzC1bbGBP/yJ2vmw94rG9mOzfP+nN
MmV3gvCldfAMsGKBKrk5Uo8a4ZpQdVIN9chXDLa/Ser0eXbdTJ0HbqZSHB73OGydV3ZC0L14xncZ
xVyR4QLaofjjuGqo9//jqwp/ZRleui+95j+Wc9LEBV133K0NT++WVcv9v6TEW0/eBz9al19yv8o/
M2DPV7Jv+zu7N9I9bq/FLtEj95oN7SXt6pNw5KbyTNBvRQUqn0tN0TPxnT9qLrjsOL7vrfJgbIqy
gm5TlGCGtxL3CD6y7DuITB+SkMuvpTN8GXDD+8vPeLJAnaF4wFtLvwmQoj/PjQd1pTMTYXTuP994
Z5N6rZZoyw63sRXjDe8XNJPnTtgv3uaDDA1+G4y3S9HUhovERMfdNYgrAbMDy92BcEYye3CxYXgB
j2N50vEquiQ3RTGb/cQbrjth0QwvZMvAApJCKOAawMrBSuJ/fOvUTfGs9SAREHbqr5G1zJ8NzzO2
Ldgmprl17r7h2Ggu6LPjI+RYIMen5ho+TpUC28N5h5oLIowIN0b3r2zM/G+24dxB7i56EQ5PNiNA
lAecdjHcXe0C3Cw2+2YMmyHMxLdW9lBlb6RzKWodOmQgb13hrGuJB2ePxyrYZH0dzx0cnPpX5AfT
C2d8PbsCH37lqjKRXiiKBgO9Ferh2+9nn9aiHNBP8BIBzVD/SnFpiaeya7rZkuJoOcWVf/Rz92me
ymK3uPJ46wj2rWE48TRx3IJtSz+epW/beOEbu3qN9yPIZCgnNa2Wdf2qKR0Q8OYB3hTKFPcoJju8
8HtJu7mNBL/qE3d9YzcFAh6xqoDJOVKcDb7cs1no9k46jquO1psuXzl8xYHUfrVjiS+v2bQQS6iU
2jRUrJKoFUcy3XTluzl/1S3uHYe8aFFtWUD/o3LBMhJJcag7AITxPM+BzwwEKJMAW7XxscNmsL5k
4L1euo7f3s2xkJV6iwXpn/FSc2M/kSxAMyVe1Qkkan0FdTdRDX/oUYAszvpQnHrWfYkg8QYhQTRe
1rw1MtQ+mjRKcRTyJ5MGKMTVhLOPgMHtW5AOgAQuECfpYqPMsk+pYk5PcOiLzLnqVkpwnCKSrAfz
OsqEe88H09NCY358zwMvXvkdC8/UuAJccSvD0ouNzSTqz+qhCbdFKYI9lzVDRVWeOiibFKAQNBt5
rLyqDEAHgS6bRZk/2EXOzLXu4bPSpCmIxj/YAGe3SK2OSJIZZiUBixDeqeXAh1kpkB4fnL7deCca
1qTZQK+Pm+6WeYG5N0z/kaqNsQVpHkoPyKcqaI11S896VOKfW6BvzxQS+t1wUhMsenGYg2l00PCG
mlXGYa4D70SJg14Bkq3YyIMPgp1UJU5xkwxnEef9opSoJ62Yu0Q+Pz8WCjcxN+QzCYDxp2Hg+96i
A6+1FnE+ApysVpiDke04dni93t74bxdN1dU/TIv0dJN0nbhmDTj0ZW7/LNDROtv6aYN2AP/zU4f3
8LzHqKHOc42XFLxaXrlh0maLqaJSVj9jYYM1aRZlpIGbksqbysv3uSG0bLG7/VW0+WEVJPdRfoct
h3GxR6084GCgP1JTWKI/JrH1Zg6QsMdml69v/GTSBIq9MeeVKmiClAsahk7hspeavqdR5CDeLkHm
n3xziFsMy9B080OtfmtxC8qx2EPJPJmZ+hEOMgLDHNlTty+Nn2bZyA359N7csTrqdlwCVyrdsEAF
RI3bINnUA8lFefxbnwlOm6P3/KfIeWJl+e26d50Gtw3gF2aIgoDIxLpRcpU3A2TOPhDxrOs4tHBy
8dt8TcR4gEdqlRLwo2mVeS5SRtWuZ2kDQTPWJcYSpWzQdRVGfRqKwNxYQfCDXHMDmrH6NJvUc9SE
utD4GnAB1LSrReaB2byZO6JaA4SdIcByagG67BxMPjLngRA7qQXo6dp1lpXaKm5H71ABV7o3OiE3
Ji8lXkKqoyO95FuVYjcCdkV232YQWQuY326wEZQvJlTUa4XypwgU1ne7tx+QkUFX571gmEqFp6rh
vy0YllRAfFN3TFXEVIZcC16tQXfKjoEMfWi3F/6RTA+iSGAjfB8JcP6378DWNIfQDGpQ0Jxtcx9S
gjiudZemAQ2NJvbx3j0YxhqYHOcF/5SzZZvR99rvvzaQyXjiAKdsbSvr9gN20PeJnaBOV0XY2o8W
RYhfcfQQLN0GBzVRVwcHM5RylWc8fR4KT9uZvmEvyYxBy3isY8cEnbeePJsCepdDEX6nwWrokmvN
kMFSM/2wiR5bywV1Y5M+kysHm3NigUVAA4e6cIMnB+eV50hBGe2ix1tIl6TbRoEgWepre24IMNSr
0S4FlZA7yiUeg1BuUpWJkN0LNxJp6tVUo9jJ9s2m0kMwwNRIPrO/3lgyfYbiL0KPIZnY7wZkA3EU
8AtRptWAOmhe4G3IR43b23coHQlOZEU8Le9ypn2Aod0sRGEiF8GHhTq8/TmTMAhYaDIUl2fjIjJF
doVIgI9NrxvcdTKujpOJU6QAdZblW0xlShznqhjHT0HjXxDfZyXly5B0w2sH3D/qTJOnvNKdyyh6
VEEpf53r9Vob6hEyCDCHX2EQ5HQuvO3/wmm2PBatjtcsUeaXyA6wr09j65D0zp78NhcRhGOE/1LX
cXJs3UyAZDGHgKHCz8aOZ25SKZuJOAoyj/FSgD58Io6qYrEvQNL24PeifMyMdEs4WgmIIMinan8C
3dIaPDKbTa/UdC1fxMvYt/nBAPgMb7l5upopVFyj7rZZ1X4KAhsHUkSfMlG+UtcowGczoL6eJ5B+
CZDrulIDTU9Q8INI2hbDlTtoyG07JUQOGpwmfAgFmnILAE+Ek61fcSZy0He2/X+kXdmWnLiy/SLW
AgECXpOchxptl+0XVrdPN/M8iq+/W0G6lJV2n3PuvQ+lJUWEBJWVBVIMey+TSGzbwL5tvPHBqeb+
3IKYTItFdwT+XX8mEf4k+Pa7+BdIXA8PcBrDIzHv9K74QqM7OyUjBS2VakPsF50N76pczwonUP6Q
eumqOV6fLrfwi426DF1eS7IvtPZyX3SLapnI+VQkXh0FyHWuCn1rxMVTrNfpJe+n7qVLRHQRIKQf
9AzlT7IJwrHelHHTbmjIud2+5FH1ZFvhdRJDvtsl4myZ1CRAiObe4K1G6YmnxpbueOpV8POeDPCq
maPGdiQPNTMBPRmZTOBhXeZFQC/50H2fpFYM3DZaiTHA7k8uezOFbJThSOvSJdKUI8soN3c3sqVL
5ijQxc2omT0C6Yj4Bwjap90Bx3lUY5mp6Rs4fC5DsPmYYI6C1pSxPhoqLRn/H+cCkshBrVu5Z0jV
2UwUC0kklBFKGwCPKoULRDBBCWdti/oPlK5tFAKxUpB1JCeT7B8VlaykaGeAosUI1TWoQBuRiLmh
MtL8wlDsAuAu3m4aLdWPdl8MLyZchyhijeM/Q1dLVsh2hnuixfvZbqL3iVNmOH/EZdgtE0sUiz+Z
rftJ13ZJ2fYXq0QJxpg44bim8SCinehyUPLqIcLZKMXtkVEuu6yN/hWDbBY1hlKWeRqoXuUSyZSj
FjIeis1iuAjfFzdmoOQOrdP4dC11VWVXIJsVlfv4dcpZx6Wkj2fHR++vHoxuJ2pML0C2f5IO1SZN
EDFseKojsASKkZNNKuqyCNg72w4A4XEHaO5lSPNRcDRrvlqPjzpOfXpZVRuOdNwVaRahMhqQQ3u6
WcSLY0yCT2pXwhm0J8Ob65I5CXWQGm7Haf4+RYgOMpkTRr0+RgBQyRhSUGaHpQcSKbkaDnK+Gv7O
hGT/hR3dhbxiafe/XDGvwhIBY3k1G+QJfm9HyQZ1pPqF598aVFMsoM+mxNGnoQG0FDCNeOAAlFql
oEme9VVJeKFrDOxBrQ+GNtRyRh2QHBLrQPB91BBan/MO6adkdyY0RInLmlWOuczvkVa+AAEq27Sy
ezCND94eFd9gCDXmlwYBg4uu48WYmRr7Bia5yAdapLi49ay9tH38QvI5t+tNOjbNQeShBjD+HYnd
ehz2Tge4pxy5At8AwnaKcWL4lIbOcMY3EX55WrXpxxU8auGjCx/R85yYyGzC1eBcRWUOd0ZUYjfx
G4qeFnt3CrodiOBRpiOX1YFTh+hX8iWdgwz18m22nkv8O2t2BfjHtMm3ooq1tSuc4jWwGmSIW8tg
Mory1eqicd1otbUlgwhbxEeUqO1bay5fSZQycEsUvebuaWgk6Xh2TP6NRtQUku7DRbnOiZacZ9M9
lDYQR0lbTmP9VJXYQWbet8IFpPRMICxRCzB6sLFU22XsxChEy1kDhFVWICrRVdi1wPX0TBgrHfCX
08mJHglsJZQgxABZVTAtcnGui/lIepKnKQh3ZCLxlmQLwou8CEPWj69kdCE8HtcZnKV2hYqGNJiD
E+CCghMNO2MGFnlDLakWPffSjdboMzAjfs65m0hDZnZip9vhp6ETiCbKBvxzNpw1SGMBnEa74QAs
vspCKwGG9qI3ZdJ2r3VvNFGPPAvlWKQH/4lYeVrvrdt8tI4u3ixLM6O6/5jjLFIAuwxd0pCNVwI2
cxHe6G+6MfhpTF8t5YKsC3UA/C3SLXfNI6SlNvmj1UwZcjqd7DLLhnpqqOOaALxD7hLZVQM3QWEu
p0RAOnP1ID8uCi3YDzVIQ9RyahHqIdEPfAN9+qgnWb5cJnZfWegV5zvLu2uSvVqWegkQdqeiwdHJ
5d28aj3hIGtktPaI+36mkW2VzmW0dQuRx3z6O+DY6zjZ0F+NSe0Cf5NmLMZNKi7YBQKmoXtBKkm1
ouBtptuXvs7cL0VkW1s96vsDWVQhSGboLPtuYRXC2jolu7Wg8zC2A5cksZz7NXQN8VN72pHPPnMY
XzuN3h5oCB60tWHN7ec6TOwLl5DdJAf/E0cNvgvAY3ne0DMwWnw0G6Tcs+D4/yczS65G02m1jxcd
p7BbLgpswOtF1b3R4vKiZNZoCCqYLngR0jabVoFRiudEGBGAXCv8k9q18+bY3qGL0xzecjgBp8wD
TfS7Bc+A3VTnobumROWGFUCi4HDuqQzkicFLDjpt4EBKKhpqAiCd64U5P9EsMYFmZdSTr8ogx0f1
HxaaWIba8A7QfzZz50Ou6xKbDzxoXDZ96keD076SZJjywtc0IEQSC5qyJ+IzMjHKxX7ojFMUZvM+
nftO0puY6xa/wR9D+Qd9VzgySfwYhL4P/2Cg5ZrwI6u5GnAcuEvgwHj1iMQBhAReTBvAOR3gWX+U
7nzkbaO9ueGsbVK7NI56UTZPcw4iVLIA9YAv+jR4AXPxU2YmybkygX5Ed0y/ipaUuwEb5CcSIQMX
hObI8NlGASiVQsT/N06KStrAya1T1ANeHfiWP8ckpMa0xwAIyL2xUjLqaZ2cQt3fzQMtiI3dJIgl
ASgA7k5koLC/valt9kS5tfBuSVouL9eSQ87HryRCvq8M1Dtg5XIM+2+cFJo9EXUtnF1hVaRkzDJQ
wWCLE27pqQ36Cjzz1ZP9Zlw2oLlO4gd6QSyP+DZ3fn1BjAx0WfboHSvD9IE8Hj2otC4u0ghFqI4J
EAftZ16YtANGVoiqBClrSjAZIuRW4+3v93hT6g9tAF6LhI/x1miiChDaTp9eCm/ahuPQHhdZ0qHy
vgUj45gCa2GRIR8722o4CiNlzHz69/DZiIFKUMcP6HCe6Rq6bjqew3Tdu8d1t6IOAFZTFz4OAxIT
C0cbVmmJnLCc8XzTSb9/boaatuVAM8WLw2O+owlAUIHub0QiGNPOS5f0tmUhDTKyB38Regzb9klz
i5LKkneUJkApASpX4B9TB/rRjteI5aa+mnG3wJKKcLeW14Ae13KjS4jafbyp5/zbXc8yh+Jb1ML1
XYA64F7b1sXrFBfZlmmRdtIk/yhqMJphW0uyExJWWoX0gzRckVbJaUiNZUyPbZ2zJybAUJnO38fa
i3ZWx82drXnuN8fawPtjr0TU4hhmVahllqljlD8WFS8AdTFeSGJybAUBCgz3nDTIXbAeplFurig3
bZTEI1bf/2WLMAZsZlYB9nbSHV9DAHhDwjpv4kdgfsaPCB8auwgps3gQQ7ZYZ00WX/S290k2eR6c
UVkKOCBk0TxQg5pqy58B479BekzFVnD3XzUovITL1OlPMynIWvdacUjL5nWR4U8nHmgGfGiBj0Iw
Z32/jAtYhCxNkQkT1WAS1ap2Dzjl8GHwqmvT4GAX9C0Cr5DEIY6kiECjK8+lK+nYW1dVdIhS5Mpj
Y/w56erxiMCKu0YsXHy3Jueot3r5Gbhm4zEegQdITEhSPnjYIbcI/++I5M61UGwMD6p+RCwUTJl6
CVTEEYBWpK3CJngu2bjS7UB7YSjY0IuRHYLOEWsn1GOfV6hC2CYxAEM4NkAUHYuMKh5XZtGYAMzo
UJwriyY6d8SFqjgAA3qotfts7nNfy3L7EEmO86mPR+BCtN2WhsII5z1z8Gctx9b+xHQxnlELjIws
OQScYvE8afpiq8WYn4l+1SKu+0IGI0u+DpUeXGgxulRedeD90p0LscdRI7xwTtY9Ar7cXqeov/Vb
IBg8IlOhe3QZIk7AWDmSSGejwH0DJfAEAr5FZkcMsM+yKcHHd0Ko4UiioscTburifB94uk90eXmK
FCtdZMZjFRoClYBzsQGCLAcZLKgbuGPpK2PMUDuFtLq3YDDnM5dA+E4BEPO5AIq8gczH0nfN6UZr
Sy3N1SfwTQI7f3rDxz2fCSlczXVHNuKta7GVZhRZukOVLYDHBs/Z2AFDFKeTgFbUwN1bXspSlMg8
hveMtGFlxbuY24DNSKJ55xQxYKm0RP8S5PbRkXUtOor5/IjV44MeTKixi5vJp0oY0Rp7Ponire/y
HFnww7xdziaxPLDQq4gaK9OQx9aC9mVjdvLxSUcX0xQPDmis9zYCaQekGV5UYY7gDDFrKsPRQdZ0
QCLiolXlOdWYpiBYs7zwUssI7Rzhy9P3AGJoURb+aMqHB/WqOkYoPRy2jp0V1qIlRY8K5MBFppey
JXlgNACC4ag7pqFqorKwANiGS0iv8yEqgeMXzEPHSl9jAC9riSpCNmOpb4FbxA8DilrOAzFKSHll
NGMBgA90cycfNnauzStl4xG5hBoj7w2EuUzr/AIOsPUESr5X047hamY6sC4wosayuz/b1p3PyBTG
FjCw520RN/+K+vyzEw94y/I21nHAo5ZqYSHTTMTj9DYFxltfBGdXwzcgMYvps4EyLngV9Okz4krX
3ixlHZJWj13K3K0qjFN1clk4zYDDkCV1Sj2YPTCpJw1/S6m4qa2zA6ChXc3VTBS746tgsc1sxGDK
SUAxNsfRsEkK0N9kc1sz1LNJoVTXc/odWJh8T6LUMvEgRzV1do4Ca63MqBegSsBIcEH5faGmzZvX
aiybfSJFPT28SKG+he8my3dNfffIbkS9S9MPQHEuHHYEZQc75rLX9xrPwVqFbqu6pO+i1ETcsfuN
fo6Ju0iuctNd1rpZVi1T5sVjGHNte3+lm+lkDWzv44CF9sFH+iDiEAINlH7uHfEZqf98p0TUo4b4
hmjqohXjvW0kAANiRzlIDDVAESPBPXlopwLBn/R7C4Cgz2wc+yd8Zp9IioCqB77PPAS8Fi/f6tnK
NrFbZ3vS6g7IwEcUqMObi9Ryz3thYKNbRdgu4HyLYzEdkJfDMJDLnyYnAcOAPEKTVtkxe8bJA0Up
YNEt0k2UNHgE5eSbDR4LwiqpPw5BRyc9t8EjS1AR6UvjzuHZCuypdnqpEmRJ8yAu3QNgii1Elni2
uTIIguYimiVCmz8KUC0TbgeBehCMB3F4R1bUblhS4rFG6isGCBAVsRJUJKRGQX8omW6P7mo0inaz
0H2rxZcxSo5v11mEtBD2uShxsxH5FnYaIuNCaMfGcTQkYKBHsiaJ37TK6pBvCDnicVeLiVlBAWCP
X6dZotYKJB7C8qar1lZrDF0T4b+c6LTxXkLllNxwIolukxhiPBRFpyPDWe5HVbMIWcpf9DBtdmbU
tyszEtVGQfLd4e8phcLk+53J2CK1KoVvMe4BTNhq9ifNGIrzlIocHLwY5knkPVWxs6vAAjX42fAX
MuirV90WyJS2wi9xA/x+smyFFSPOrYH5XE4E8U69AVjxjHdGwz+ZSdrubSsJ11kyi8eUR4d4EsBG
QMreeIn1FEmTcVxtRQHc01E2yN5KBAIV6DYpXmekJmtqeDskKBs3PoeguT05OtyoANczPgeO+YfT
MmBG2ONOm+zkO0vaao1E++rBK+EIqN3urQZjtiyC5ajeQE81NzJTeP6Y2qFvh5Z9b3xj974AsGNv
l/rdNQQP8O+nLvc7G7U0OPF+XMtFmhL1uvg8wIUtzxmI8Fd+MvbjJXe7/Dk+Ltw6VQgIgDn6HvSs
2kxAeDkNZWc/WgbIm02zQUWkllZ+1wNgNZPYqihVYXvR5mBSlXCrsqEeNbObiHalxjSNGTbSGH/O
+N20O1mVhE8p8KYew3wsTjUICH3Ga+sNOEfhJnAKfa+BZOKtEfkXc0wNuDW08hMY1nD7bfTYgz5g
l0oASzdzgIwpe9S0QFZaTyYbFozMBQqT4C4V0qWat6h7bccmBzl870vdIGrqGY/hE0GdTDSKJzc+
9UgZfa5G0Tz/lNDAbqv2uUMcVtqQZJSG4jqLBiT2ckfZfFjHS9zP3mA1IZOnDrzZ0957JMrYcZir
k3DEgyFFSg4CXrYOispa9zhlo3og9C4lCzvQ5swcSPeWefCwW0YKOQAVKWhKQw8VDjhBogqyE3qx
aCngSlqegVyatAnqvCoPsDWSVTqZquzAjcj1lwMDMlwOdSsAUpc42fxFA4D3GoAQ9iObDGtpLBY9
o9IYtAXvcg/sgxerinyyUvKpK7xdKlIglsnpSpH0ke2LuDU3rVvwPSu1r11gsmjrBE1ycvPSzj9P
nDU+oBRxLzSusqzwhRMUaboHOUCNYle9P06u5WQrIwao4ZgF5WYKOdLG7CBcAX4LoMWTFh2CxkbC
sQ1IsSCdorexA9muGZrD2pVDhkfNpiwYSo6cJHpLKsAXuWWUX2ioTXhUI93r1QR39OsIKtwGFBax
8SkyUPMPGLiBrcsEaZ1NjvLjYXAi35P+/2YyvHnfyXiAdIljB9Ik7oa6uDFuLlakX0xJlZDXn7pW
6OQr17LijZDze/jC3A0tTeoIaDXI6KqSTcBHbOzqQoSnCKwy3L/vumTgZU54Wro1ErsODmL/v7dk
lvbmidgpzRctnArgPkRIXSpCOD9nfdB8bMXLdN05zPRRqmmeKv1FtBEQsWaTP3IweX0fsaWG77Ke
4fTQ6y34WLozA1PJEbXD8y7AefRJz0EpmIfz+Kalww8dCV5/YR2e10hxddZdDOqqGHSChswYkKMR
yZNqJFiK8jdAlOiyFCZG1GaPewRQsBxStQyYRqwVatHiA8ksZE89uyDbbCvjcYb/KcOOENHxCO/x
sjW1IzXLmFQ3495CBvpq0VmMM39I8W0jqw4etJOyVzKarhQlSJYPbhoBrmBbBEC9zHRj20quQOYm
/caMwK48a/bw5TfyMRiCRydM611KSamRTC8Vc2CfgA5nn2h4o6HxXGy7HBA0ZBYHxauwQlQqvduT
/Lczf07v4Ri5uYBtjC8tSIy5AxboSF8B+ZufQ7Okf2DQSnm6XQGXAkLbnndgzfEObEosMJOlPDwa
WrGlKuiqGvqdqM0HbrjXwmgA3eUnasq54uWK7EhNQhpSj2TRBApV/C0wh+qiqUeNO9iR70x1Ea2b
qQBy8MprRLJOpiQ+UVOP7bV3JwsmHp1AHYfQeV1WaO/MSZ8xHdnndgBwdbnOjeEy02uSryUqYiX5
gHA9cDjk2NGjPO6OOtxIp2wbudO4KNSjf6ySv+NkAp8j8oseUafpPeb5bFzkGrnWH7ukwQ5Ioi3A
295c2jZoJnh0MQYQ3tpq8UK7kZENac3RLf05BqNuV4KMftWNNSaSftDcbO+Y2RsZCgaOYQQC/lDp
tROl7c59MQEc5Ck0+hJxNZnPq0woP9eF733J5KWhki1T8P+y7bo8PgCb+C4/iQRL4lFTBe5x8u4z
niiXiAXOnwDX+YGSV/dETca7a+9eFms2oBtQMa7sio/G/zyXlteHI57gKKCToztbW3jZJgzKfnlq
0H/48mRYnhL0f5/LB4pBzxYyaLajNnhH9TggAzK9fbYs/btHihOCj6rJECcFAix831SEvXS5xVCL
WFgHknlpnqDCgQq36VN1B6TjFJz9ADeo2Lk52CcVuVei67VvwOmx4zM4wUgRZXxvgg/vgUTRzL1L
ETRHeB2G1KdFQJbqVya42ExJiokCaLCnp26wG2VeIhDnZdTV4BfSAvsM1DHd8NnVeuspN7WXUCZE
Gha4CETqoi7RrZNNmZhh2D9qNohByBE5ROOPuobLixyPHihZbKDvdDcyMiNHpJR3LZxnSkS9dzlZ
kYgaubayV5MKBgdZ3BxNPthbimffBbUpbF0KZz57zu4u0k46FeaueRdtcbYDgPzHsLyyI4WHGucV
XTA04vhgtc4X/BifkrS0NthKxFsuhyFKtwERO1Y+advIah8MAbxgpzc+DaAt/CRAzSItSTJx/gQy
V++BJue9iH0BWs5D5Hb6U2uAQ6qO8Abq9XFDBawJ0oPPbhKCUhBn1tbvWuAtBvorlbO2fYIoWl2D
r1FWwsI5lmztvDkmvNI3S07pwt/HgQu/yiNbANAQxe24P/uiMlIja1wUlIDq1XZ1yHRTxvMDkLRF
tbbpshFlOW4XrEkY6Q7wS6nbJ1YA0AdY1iCGW3ozQobaRmluFiIh0OGnw9i4Cy+DImdQvBF3spJ7
zbpyAUlPikIejKhHjU4HIzUmZgckYdxOIa3TZ3ztAtBh7SRN4R6soEeqW8iAty9pMQuZ3F/FLLcv
iNJWW2wG0lVNXJmk5zaHa2XAI3ZR6QA4A9KAnDqWwjO2NKvURLpaxlzyFVshwg0iRVIvzjnhyaGt
HiDasNVTY+bBbbNadCQmgwmkfyf9O9Lu+DGkjaOax+XkZRpNAKXbX0jCiLdhUONhTg+cgZ4ycfJs
5LZ19Cjx80Zh6UHlN5WTbxPPHE5RFwIOeOqbV2q8NP6c2UN+oVErXHfXNoHp05BJswHeKMOcnWcS
gQA52rQ1qhC1LkYgCgzPjyBg2JJyNjh8mcgtXPURqw4ko4vqcBOzQWxDeBzh8Y2s6SwCj1tbe+Co
N7XgletS14KrGpoiKrRiHXYJaB50wHpJ2Y2i7nsUCxuROBdV0IO4I2rWJGuyENGyxF05SFv/Co7a
J6/04pduaobn3BpeUftSfsX7hO86DXhPaT4X2CmY+NcKhvpBmzr9cxmN2Lpgdll7AtS9ANugIU54
OChEc3RahlGzimO3+pJmwr4EE2q3aLXQEoj1h2Gxp6G8BWTKgyvXEfM2tDiqDGVTVCOKjwaU2oPz
jS8KDc4DxE0yFEK3HLE8aZJwy2SrxdpMqnVZBhOOogmEap25NVa2PkUXJ8/YsjQp87AYtqChclZ9
5yTOGkXrxkOv5a9iHg08H+SIlrLbtjjMZfxGFyIFLcXAuylY/1ha/aYO4uRiVvhbG7IJUHJ6nDLt
mUQjqMXBYekixbHDu2St7Khn9eWfQ2OIQwyk1ccePuRHwHgPDww5FGSg5FrnzbsxapEvI23VQgmI
O303iIytMibt+81FwfQwoRJ4bwasOQF+8drAhy8zjN7H1FM2xgTnnwtiASVStiRDcOp2vTs70t7J
aIGwdvGnQwkguJN/LvA7O8u2h0PZgF1RFn9orW1v0kGmZJLrV40XRzEAEG0wjqcg6ZX41TQHPFm/
yMiuw25rrSVD+0zGtJaaK96vp2T/fr0EOZE+Ipgo8wI3NGc3NFpEqMVtszqFU7Al4iwCbFuIxUiR
WNp2MZOMY4qBawDnr5qlplLvo5KWNNxwPzVedVTRxLIYQRxW6HCTf4wwYsdU98AjAx9bZbC90i4R
RxqjIPx2MqsGlB2RRs5D/hHbI6zX9GuS8dD5G4y2bQ2wwsS7jLFTg6BsCIDjIwEGEgkmQL240l0g
SIkzQL9v5aSkJncTIAXcTVNqWoomkyxAAdMqCDqkFr1fQxlzeXE1NAmEgMb/eHmUKWkjQmHK6maW
WuruNn538c6dPFROMySaf7wNZezMkwFuwo93fjdUd2p46dOclv1OrUe26tMgBclK+hT/UZ3KP4OF
PwPNmIGAgaNbu7IGwC928vxoxhPgS2mssc4CdKeUUnMzNshqsdWaXvdzYbY+sxD0Q4F6cJ2wjLlc
O0g0QKUu00jgTLyKttRVF8e2rp4k5aicsqy+TBFWjXOpmJxNkOPL6xTzQ53MwyfTcIUPoEEH30kM
RYrCNMZqsBvKYZqx9gyOlhhgVdrwyYq95BWOeNJRIxdrhg5kVoBuAsbuKCRsQ1+az9TMPHjTkXR8
UqJEsm7bYfKoCc18HnldPyXsb6V3sA/CvjV7UqKm05rD3HkdsI/068oM2LNbHLtQsCbXIWNggQ3r
fHQ9BC9xB6SwXJevAD0w7EkG8oMa1I7kafTASCpQIlPD5xeDa87Fq3oZ90VsnczAggMMCGv1So1J
GLPBPHnRpEGTrauyak83IjKhxpArUG8xJqNZhNbu6i8yPM9cheUXu5k9bPBK7DuQTwEOlsmekFxZ
jsaKg5ttg+O7e7ZSXlZHF7gYW0BqhKiqYkb+mhnLbH0G/qUGoos14OoAKi9A8nOO8FY9ux1zN3kv
MQ007SpT2mLMk2FFhmE4A8vBMZESg7SpYUVGCXIbqrXlDeUZmeu0wqJtUBa/Mq2Jb3raww4ufhc9
HEAsLnevtLsFAEItc2S5uUKhYr4xOpTLLXtm0gddHB2w03iosjJ4MjpEHZsqX0ZWPwdPosUjuNYZ
CvKkBTWmgcwaw8M+W8lSj6FOtLYMn6a5jus9OdqUHtmY/EUisrUGfO1tpvnLSF6BemGXbviQs5/f
YvAuuSv1nssn4PH2HTay9Nqj95wzGaFvaHgWqPem/S6LBQgXhtSzEVa1bRBXthyEXHHRrGhsxga6
k62dvUJuMGhImkFWS2gNM1cecgi3PBPF0wDmVpRRdc4WIVxkK1rVABj/bZEw45ttjrXPY6N94aPR
bmdRtmfP7s1jVVX6Tm9a/YAMXOHzSd9RXs6SnFPntj/npo5qWOTqgHGyfTTK+cYihgfcn6QFTXi3
CFue+t0MJGuVysHZGCKvS2Z+UDqIpwcxsn7ScUs218wPmShyY5mYAYBhLfGg1sEpZgK1NlVeAziC
+QaoqU7uOF8be0oBX6rGwmH9CYnaZGa+297MMhFt12LiKJ2QrbvpOwusBnFsnDsb5Jp6Ph1JRA2I
DJAvIBvNcpCRRXYVCAUPlTEcb2RLF1ie+W6skPD7jEPbH3QCzkuQneWhODj4HtsXkn1UhFkYdy+T
RAuTxkD1AMdlj79Zq6M4zR6jDUgEQNDqNN2BZi6HcQPZm4MHxpCbek8k5+AUGXfIAHXAB7JUi/Ye
+D6L3JtQbzxrKBJ19OHsocbxNBrRB1lYjmfSBl0w4CGBhnozKCpRXWSNaxqC7hF/XGVYR59F2ZTn
anKqfu1hd7RKYvDwahJxJ8NhEhRHI4jIjFC/BIUtN0uVvgWqGgcVtRE/MMd08K5zsx9Vs8P/RvMn
yqA7cGAKe1eyLsZCgNuusN0UoEOqgbxtVLsEuVTIBAQqN2nDEkDWK4GS4D14pl5iGuITvKrJBnXZ
BhC6QmtNCg8EGPtrIgOOLEg3ljBYDlIsDtQd3QkuLjimplXEgIW9jEmVImkzx8G9AwFc22/DoUhA
bo0mwFce0NNWW65o3Pd1wBEbyfVDr/MVqYMgQ+irkS/0patmisfABjwIJRgWtTOes2BzTTSUOYe8
tQskVEiFSPHgdfL2Nhnxp4KmL5AeU5C1wC+szV2EDBXuZsHJAIDKloV5sooiD1nWJGxknsL9OJiR
qECaNIQziObQUCnU5DvZstZoWmId2ayp5leUXEkWmaZ89SK2tZ00P8ax8M620dUNigjQNRaIXUk1
UDG2udGApIUNq97g80bXOwYuRTOul/mhie1W36J6UC5BTQ5H9Mpx+nJDzvzFe7847snZv3R/0WlG
EOzw6Rx/MZK7NSObBKJtsjs35lHmE+9VFocnPys1xFHUAsA6XLakwCYfnzQlHttVjS5Z0njJEJGz
y5hbYJ2bmX+nUMa5A2QE+5rgRlwPAIP800pxuNCYgaS32wQ40qd6/GNKgTZ8qydNAVpf+JIQdqQn
tOMgZGQK4+vyQF6e2ncJevQ8r+32DSfocaee0uo5fyfzUsMfnQHBsAwR5JaNwGaojWo9NmFTrEhI
zf92rEtUOTX9P61hSKw5MqJbSMdqD/8fjiaB1p8UC8odpwpp/wtZn7fCr9LEWEhZiGBFTaPe/0qG
9/d1vYWbRbLD5FkOv29nH8j9qZylIgBcZeXa3UYpgGz106H6W+cp+VbvNdZUg3aq6cXWLYbs4KWV
e3JkU3PNuWl+J4tj5AaiCg+4Qf9k/O/XG9x4OzROCyDonxebQEwy5az+cyzSl1oSIZWyoZ7DgPNJ
vcpjIBe3mOMrGUrKwX50Z6hnyP4cgvBAcmpoPYM4lWgMmpP6ABbDo1qKehmw6LdNn/UoMAdUe8vW
sQzJFnaD/doNMpCL98/YpMkmIw0ZLV1idExzONNv7eUi8fsktdDNwsscpMij+jJCLheP5wyvReCw
t4Az+cAKFkuCsCrz5it3GI2JFGwo34opB3yEZBdb5t10fzuP9DTZngth+4pcDBhR/REMSyhgF+vY
QxY/gY4T3PgCHd54EpmcBNSMhDiOlMUBNBPUJzFNA2Sbthkn/oNEBDpO8sVa2S0ro3wwirdK+sua
PEse3BIhZ3VPtKaaMsmX7pMmI8A4oiH2S92wNotrl8bUIL8AhCSkCYBee6JxOOnappjiH3d2RcmA
OKOEObBGd1dUEsO0nhwghDz2Xew+tGA/lYPa8gCsRz03D7bjgKMDKQyP684qyRD8czIQL5EwD8AF
ZHSz3eL/hFsVUN9L4PqE1bCmm0sqJ4y2y6/kNcjCX9HtqhtSvxL1bn7j5Vck8zSfGNJHsSgZ5Uhb
vG69nRwOZG1ITwM4FkAFH7eoWrZSvBNRhb1o9KmdujNJydLSouwkYqCu+iQEYQ0SycEuNzcoeAY9
8njKrUCANRlbOC9q8N9DmzQeBv2uzED8vgjVFo+2fnU+ccDfJd7mfiKNa/ePri3ns1ZmtT+jxHEd
o87rNMnYburaAzzq72PqUWP2Dbh3PAAhS6VqaNos597J1LDgU7EBQSjKJd/twMWNCJfTIbWX68Ow
yRKd50jzrZF06mTuGwAjiuGJNoAoJOqQh1BJkh6cy6ksP6ktC4Rw4NbGng24niR04yA9pQkDgExv
w88ep4DXReBiMUzIkIRwGwKJRZhXwx602ptAgKDQBUDsHgzKTzflK6OsDlMgcR9NlJxm6AhzjCvU
ALe7JF3PdZd/m4vhWJYm/xdyM7+wwhi/DEZqbwaLsxNAzPVLNAh9LTwAXKOWtFjOWiViyCUKpgR8
ZE1+UOevyer1swHXip4VzTkKGVtbqJr7kkXZ3wwJJH9XNbDpgeyGz/F7q43DW94XzTrtu+GxmwoD
G39gizZzHoHoqFyH0wDWvd+QgwGQerzUiF/7Q2RIYj4chlHd85NAjKbUjI+L+l7xTvRV5dro00Vo
wd9eSV5E3cdy4fcFaEir0H3QcCElW25BGhbyIkq9rCB5zNRa6j7oVtVcMiGZMlHau9+LLhTLj0wp
7q/2/pmoldV6i/H7L0xDpaVFAe9vHGaOg+L7b6UutvwZavrd3i9087dRa6lbvfm01ELqlwUyNGiM
Ggl2+o7IESK3BJVoyKCVolQhaCxgGoS3sXQX3dIfgEd9RdqgeXfgIEBqQUSPI0MOsCmXeQClKbK/
UXQoQQzqgdXDlsY2VQZ9tPlFTZah514Muc4yhWSo/0QJI6350QbZdMHJAaERKEy8pTxkqQcZUXOU
iZeJ4eCtKkRmKW6Diu1y3uer+zqTrMkBgJc68BzRfBM80bougGFh1t4E0IAqwxYHGNrL/dz8YtSl
hozqHGksdG9hkqAiirqk7vP0RQd/zTYwUMBnS2hlJnf01LuTaYndISlR2gBYtt91doekM4yUHQ2R
KHZdiob/H5kFSs51A88TjpnTNScZ0LTaMRJ/kmRJOdakUlk0AFFpb2aEGTJn0haUAmHY5EjE/x/K
rmw5blzJfhEjwJ18rX2TVLZsS+4Xhtt2E+C+L/j6OUjKQrnGfefOCwLIBSxJJRBAZp7znt+MGDu/
3MxhJ2CoGCv8Xm1F/tSIpt6HE/8QDJGiVVHsUUuX1DfScUAhL96TkbENAVW8EsPWQdr3E68A1RHH
ee6s/LL6WqHe/Egy0lITRVa58VBsurlTJLKbDjnupFbamHqGrWqU3p5gAt44Cby64h+mXMgt4aEa
MejcVlkZfme4zdqRbGr9/twrtFXq3ckA9AyPxS+oQIU8zQ5CEuGM+/dmRKbRjFTwLY191472sh16
vpUZqI7u9ffjoe2LnWyt+HMk22jrm319cMaq/goEYVCIzACJKFl1LlAYti4Gu/4KhpARdUw2e2xm
UFcCJvUjAovBox/U0zjvjLFEhjRuAf19kTn5OXHDDcNF+ZFGBbCDkGmjFHOOAvXRtfxytaiUcFRC
0pAMwY4I+yKPTYc+7vfLkDRGURdnw0p/eZPjzewGoGJ91MdhTulU4DWvfQA+3c2eGbjioactM5Ne
0DMXU/p0ssTyKNs43y4PUXPeTL+46s9MRssnW35E9VD9E6rfR4Lt9XGZgtsC8fUWGxRj6JA/vICI
EthvpvBEwzQUSOnm5Y401JACxHY46eQ+B66eAiPV6jb3xKoCH9ZusSFNk0SvdWP7O30HTD268UWS
OZapqMXa9X5jrK+Cb+6OSzHjK6VVZK697xT6AX+aNgJf2api8bRhIXglNfkjsP1/1rZtbEl+zyGp
7Uh956uH1COySuqpSaVaAO7kmslS25IMQW1gs2q19iNZyJLnZizjS5C6zjMYDmqkFjTVfqTyy9w1
z3ZeAAq5SbNG5aps8W8anobI/GAiW/yB8XqLCnmj3LY9EJbCmOPEQngKnqwXNVckPNTkihRH2xkD
sqlWyFUeQCnWrM2ZS7P5lgJ/MgRI12lZC5JAPt8MQST1DI4KBLMMAYJ1wAUPDgALVxo0eMEUBiEx
pPf4wssY/ELHoAiLg4Y4pp6Tl38NqHBDXR7qUXtUGPw6sgEmLdqIIBk3d2c512HXzJLGScuBBmKf
I459gHKvRd3srAHZNHGOEKFJt822uni28nE6NckzyRkRKqB03UsAd4rs6jwGp8UYqZopKzU2Gdh4
1lQpxctmeqDeUlLFGwX4qtRUbHVTZ7UUX/3uTQVY5E1a7mf5+u3YajRDtTNs8IvWcnoEQEF39VRj
GWW1Gaq535oOih5WsQXqPQBdIVMi6a7UkHEkgAXYmkN71IrUHxykpWeOChLClwxjEQDigQF5xsOF
CN2KqGZyHKChJ0DpI5kxzS1OwPbfoTDrUwAE6QOvkSuNpKQZCWod+EmrXK5w/wGIS68rrwL0LArY
MnCNIgIIS8JWA2CxQCkAiywaAHnZT9ZeJMBhJdkUm/HWZkgit5G49SD8zn8IwEOw9RW2wgxcVAne
DxeoRA3+fG2SVJeKZxiyzivXI3BCHowkXc1AARcrFOK/9ZRsBFfYFX/rBIdEwBx3xLkZj3mGgynG
ugknr/EB4gwhqSWKXFZWHOQbLfujdSCwnAJStjnNmWVskAU67i1g9n6mIXZv494cPOAtKi3KVqeb
IWntWTafq+968lRVMNOHyP0oX8u2CJYPxvGrxF5YfUayuftkOZU3k+Mff86xA7EqqC+m5cilt/V0
YhgDvFEB8Hz90/mBZEUEdiiwn1//zL78y385OfjAAZJjeOzzzn8cbNt/dAgjD9QK604NSUbaMEia
B+RbrEiuHWgYAmlM3bobO1LEbjvYgKvJzYPrih93xjTnGCMokY5AiFWPnktc/YTA+t4Ps6ixDoH4
zcmRIonrKv6I2G7GVpHqshDV2VX5hYuMP7p26IxIQEZ2ZCXTI8lC1D28OWBf7KydenY3JPRD2Zkb
PXWO7dkau5tiTb9jOiAtv5UxroBuMYQvd7/85ThF2gBa+nXrc5U2NlteAg7bWCzIrFKgwbyyLmAJ
8s/gyAFVGwNkMkcKXqwa6g1mx3aFJfDPqrRmV42P2o4BMWeddVWInAAoyENrQ16ebGw5TyTXE/dp
K3dmkg8oj7JRXAwyRKLEJnLsJUSi4rcLJgCN3+1uZDfdxfvXXDRNIktUY5BzW789pExHRKjmeWqt
dVf46aGpDODzJkF+7VRDPcBzfY3iJDvRCJXdxdVBxvXBqgVI7t/NSDFO9VdjxouuF1N+JVEVCkBM
K1tpVp+i2YuPyyquS2inBrmXbenbW/0moAWdGlrfycTsuKMYNMblZUGKYnmhjDGqr2Txpn4TqieQ
uX4ADekpeKs/ySp4Sg0DGywrAAh/NIblahlz0GE8pJVtyVVpgBOqKr1zwhpYoiwVECZKHVg1B0yd
3W1oSIrFxe7H9OwW3e52MnqOsBGunnkj9zezzf6AuoXwH1H9RTuZm21VRTsd2v44to1alpv9D9nS
OPYjfLGG7zcmboJLqBp5oKhPyjqGm9yp8lZpgLvfklb8RL0buGrGCRwYSVfuQaoH3Lh3OfVIxuz4
iSFczpAcGlzCpLPWQgHLxqrpB+DMpE6TA/oaQxvR2htF4+N4TjJqBlAtPTX+WB60gmYhX60oDOQL
L35385M1IBlfxygFgSxg4eNNNzYOMtHQgJveAS6rXZxb9r+UPeD5zq1qyBanR2Qn05g0DLGAFdBu
0h2ptaEe+qUPFz2mHjWG3/Rb6cTtMqFWaOPFOQ7nH+DCcbejH8kTNfjdj7haVWMAfg85IHFAOD36
Frq2sKT64/wyeFPB1GF1uxoaFHPeqBenfpla+dOs2omm08Obx5Nmcb9//J19Tx+MXKnxox3QzqtT
pDgs/YX5Eok4p1DxZd6MXSub9qDvOy+y4M6c3MmHeqSmnlY4KUjSEI3GvNjUAGOCuotUOyHPHZWK
jvVJJ7UlZRivixLZwDMlxv17Gtuip8S4UbrNqahHfK+RF0cuOmHujwl0I01eun4PcNHsDOCJl7nC
CxM5KsOFKfZnYnqmhuieqUeKCLAyp6ae13fyP9nSdAO3gg0ocIzVv8555/v+cUAKUVxQRdoZPRD6
0kBccLM9TjvqOlOWXNrcvoA1qTt4ohiFqnUVa9bKeSORDAnWVOUzm2OLcJ4y9xFLSDajGWcA7AoT
AFPZ0vigp3NDfJ/BI7ISuVmbR2e0zRXSXCNgu4y4X0MSn73xKxQOLOO7JYibnzLL9i836xatSuSG
MjV7rRcu6oFgz39Yevzzjas2I9eW5TbSFGC7PJYWw+XZb0/UH2SxQOQRFxV4cRhYTNc1n42Hwi9u
m3FMnJMnm4OWuz2P5IrGjTt+wCmhOv7JtekMc9MI6SG957c5yRiIJraeOHu3mAXyGFa2zz4YKNE5
atflsZ2aVNT97aSXBvUPuIi0gGmTeZZ1QsWddZpMFAqidhDdRZXHPTByXLv1tzOOGge/zrdW4LY2
4NNgRGrq3fgEU8/Cs1Yt9qigXcV1y8MaDNSmjTqLGATkMQ5M59odtoCPKZG9iKbuguKRhu9KMtVy
6pESiF7bOznNQUq8SBblnbsBNrPVFPQNskz9VWqH4sq7IP5YgJH+4rnzExMl/7iIZNntZ6MF74Cy
oMYQk8QBAoiKCAq+2QnPvM7ctMEmDbM2TatraI4r7ZSac3QckxQHertJ0zVw2qqt1c45gGF+TWL1
eFujzMc9kh8pTO6vfKtMrsMwMKwlaTEOoO1WSY9IobwMijzAwF3WoWDFBxrNbVbZO9LaxCpQO227
HnnS4t76l4trDEPwYAfTzkah4nExXHy6QBSbuXHrXRvFYKnIXf9qoob/WnYopwGFVrsl2aKox/xg
uNgHa1npWAlAFZKjFk1h5wNfw0Uh5yQfSU4iCxCtoJ6zm2OsHuMD8cocgbOnvhlsnDIsCt20j3OQ
p6x0qYOlNAiWTXsyvFG7M/vNhxkyRrnPu7RTE99VVZBWz0aPWaYkjZnjiHlTfqFmIBs96y/rEp+S
PrVrsgmsbr/XbSjH2xmrbhUYcYtMpXfAM1zRgNQbazJBl2kFkK/th8LCLcTvCGk0RFH1MwqPoiON
SjnirhwQdshDBIL/loSpUchDu+SwW1nvAgY2xr7XKR/DzgtOjoLKQwb9CLJpWS+ywgVRyAr5bIud
Uyfhibyo+YOcRO/zkj2J9LwkW4b0RMAlAkXpjNux8gzeRfZETYhs8qd+R30z6t6kNjiwzkE4PWpD
UloD7/fA28Y1xvsMUnl5Yy/xNjGtzZ2iRaUa1qFk3uvZycPApV8F4NEzItz1Q9MFm9ku+bM0KuS7
lf14omHLAPubD+MP7jD+TCKgUSINzrBuLbJc/iAlCH/i59ZCwgzNQV68Kd3zuwWZNSW/dqgWrQAC
MgAD7uhmWIuoqSPrradlYmg4MDuQokOy9t3kzriso2JXiRIItO/z6Ull5yiibgFEax+5neSrp9J2
2heh8puPJ6fp5S3XPxNxfwTQPN4V9MJQTaIaMEIAWoyE4MHGuyaqkOQIXvllRAoXaWx467876nlK
9Y4iBcluJmv1vIgj1vb6zpScboyWB+X+k2hAKQdqXvvEUEZx4tWvnpaZgBjZNGYPXh5lohWN14f5
IiTNnfr/JdOzkls6xNF/NbUJJoHR4EgirgDCIZAPzUX0xcm97lgOjG1zt33sqrq6gDflQtg4fjBO
1/cRwByXEcHo8BjrdJYjT84SY1kelzpY4AadvcESxxAkcyS6KZ+tWvtbCorIOj0LnIyRZIZ1LmYA
n6qM8kgj/Uaml7HpDC5S0WukrP16s+sX/buSRHfu/zoti+QR/6dGd4zisN07ckZVkGrMAfVBUjU0
TOLp58Qzc0sjhiuGRU5DMiMHGv4XstjJaiCqqOnfHmRjTI56Hv10y8X2RAIZCARPE3J3QBkSZlkE
XB/H5JtZyTpmgx8JcQr/TM3s9eU+bPPPWoR8Rotvlhmoq1VpgYIkGffzRstuzMdmNrsdPQdp65va
DnA3zQDxngok5iywJYRBorFLbnBK7qBOtI12od4QRofC9ssDWZDozpVkBHtS30GlaJc/2rxPTdq7
T9D0Hip2becbwbf49oCNJXWpKYA95c/iQoOyCqoB1bOed1m6vd00m6lAdZj2oN79NAI0lSXOOdrs
3sKcwFPwp6nocbUrn0tFuteGVfow9wOCrjL+WqFYR+xtR6aAP0Rj8ZlvrIHFmxIXOg9hZk5A9g3K
eQTNABxzf/raWEjFI2vtR0otexUF9l4kvJmHxpHsZzB4YSexLn2nPo2NMLyXDHS6ZRrKi+BYO2a3
6z9LG8FJBIqjn0D9w0kk+5mJoF25PMw+VTIody0AnJFhz7p9PAkJ7EQjQwkPwKG24OnJgHSdW4A9
6sA1Dgzcb17pAAoM6fJgdIgbf7uMlXXkJsjTdcpkk6dt9Ig8+eiResJIUGyFBLYdydqycsG+WWEf
VpSAFNSGi6YH0FXe9I+NmmAR0QwG4jG7ZUzTziN2jDTDItTziHkLZj3wN6vPQQ8SM8DSN1UT7j3W
iguo0lpQmKNYzQTiyGUSL/fHUDpBpigtRNRpcoCAO+JIq4+gvTUXODPyeeU3Mcoo1M6C9gJ92e5T
bGKeSITLLLlPme+u9faCA90mK1rQ36qtBFnoOchLzZEoCxo1QQE0YPUU01b8ghIRtLsEuKQX5skC
ignJKXWOEuOo0ba/m2kLnJhTgCGhgKMPB2BrgdV5h9SNHtXOwpWo7J2CHTPsGmBV7jQeMuCG7IvK
PXizNE/UtJMMp2XM7ArZhV0bmABgFQJICu9W2p7UN5ZLl/Sk0pbUC+2xCs5aaNd4rwAjKfb3seUd
yMWWjrfyaqD66thPMBdzd9FjHdgCoBHSP0mzRI3auUq3mYn0jiVMNOTguR6aaAMQQdxo+Hn0qJsK
oYSHZH4lyVwUqP+dJ+TBW11t7EnYeqAxWvUJKCuBHhetojh/7KPi5ClQR2oQyPVuhneyLsMr9j+b
kMecdEB21LPeTUND5/2ZQ5Q1R6PyF4d/nT6LUVjUTCVYhtSNH/hknFOjPhANLezMipXWUI/UZEhD
aoRy1kPSIqkFztrwzo8NuMkeXPaXtribqpkZbgj1p3Hbb66NKzjK0NVVVZ5prbIZ2RxL9dVSdNVO
tbe3/PoH5esuskXfNkhybmQPxiSq5eoAmwCKIMSTKwJGGYy+wVVfyQEzVOKKYUTh54aEToJv+g7x
KbCIK+rUxMh8c+erotLFiryAU+evbuyX+fp63qUWttNjBdwHIFLnKBND9Ckr6+GRq9gUDU2LgTob
e8QtyUir7WzWfRStJcES+suVenMOUJPejJcptZLm0A/sGy9GJmKZ78EE6l2GNCvCXZP4ARhZ571M
k77eoBLHuyxdr0rlqp6FvTUnz64eRwWwxkB+HfF5Qn4G1qqV2YGWmnxoykZ0KEGfh483f7o+kWaw
1X/km+/UjcoNxVdPSmQv1XivremPvkxy96W48Vm+YKULCGoznsNNo9BSnKwA7Io3Nz/dwPN3y5A0
npdOF+pFCmaFhlmc42VWZiAieZeRSZPj+LXMGAtAydTiL7Iwgafbo44cT9IedYc6qy5ik5HjdcaK
I1MIOhyrTpcY3Wn5ntD3AHDYKI1MoGmRhHa6+ZrMyoXGKT7OloNoOwJvIwoZWRevkQsj9vMctWvE
gDE2EE44AvMI7OM0tkRjqgj+x9EM23g9mGP/WETuJrbt5IPdtMmHMebJhybBj1SZ11E0fQw0SLYH
GDp7IB2ZsmB8jSYWnRaLfmAz3tlsPtAc1CCpHQHfsJ12y7ManCG2DZIllocZ+Es8RjxcWZUFhijU
OuDm1G+QLheDi1DJ/K6FQg2pR7KqxsXHbM/nOzNSMuXVZc60H1P297/OQYp0lNFKMPboJnmP34OB
zD17EuXGSCdwCd6N5yz9EYheXiav7q+trB4shWUq1WhqGmztwA7ZRuai8xrOLil+o6CuNPt9muHf
uQ/xhd37gWzCp6w1kcoWgyzAmKUq53UuSBgPDtjnAvs9Uqjf1CDNh11klGS7aARPMCghmpVdV/Yh
pCwRQENnextwNmuDxoDt7p5y+8UXEzCrPQ93nwN3PuVl0Gw1He5UT6hBmoYnErmW8C4ZLjZpRLy6
hTU5O7vvcJZQvLrUeK7rY0XwkEFgmdh0zFm165FXd+1UypQYWYc9NoYkQ2JUfM0H/znnI174Sk6i
3gHnY+yZn8h0ESlliXyFtW0MeC22YRqsZOBGT+maDIZp4lfDENlDIpptZ1vlye+rB1bhe2uH2W0T
JXGzGwAKu7pTmMrODAHQK4DltdVaUtAQ9Dcvtm1FB5o4mPzuZvbOeWhcxh7uxerDgPrlwfZA4Zih
+HxOhQ9O5s7/AJSk3YDa30casVzKpwi8tkCl6ZK1iGJEYXvjB9l7jet/6M0h3uOgp+IicCdF14EU
tkrHflfg6j/BvzaYk+aMJSdyAV8Czg2e726jZMD707Fr90TNFHBgv0rpAn8WPZI1VfAPsrymraXN
UKcE7HZlp92od+d7NyQTPY32/depApYFOMPnKcBxwxpQi1Rio5txHNYgTeiPIi1RP02KsHCd8EBl
OR5uNssVSR3qli2Ssa2++BKPyFcuWoFiJlW8vVRrU5eaBleMSYT4FlVxkwhHxPIBB/x606MKZVWj
+Cic93aMwmW8vUT91e8nIEEx4BC3klVfw7z6CUQY8yqxUl7HPPqHxCZzvU3cj97RLe3s67ANA5Yf
kc2C3AmQymzKplA0LY79AmD6B3eQ6cewns2Pdleeu6i2X9K0EaBYBcys65f15xCkiNLLzMucBeyC
ikq29Ejmp9Z4ZuF3rbOipt6GoWmCoqktrlb1grRo8O2oXMVIorFst91OEssZyajB+eanLUd3XwGM
68jnASwXToxTJxoUkIAeRo+nYlxMwEsERfpu+AcTLaJeYgr+0PDhbWaaaUSZuawAYgKAhU41vcJS
cAl1gcZL1xubf5pG0UtSJW+v6DnIUvuQrECsUnE+XxffGMDTSCkpt7bVAPdVOtittCHKGyz8xwDj
ffaqxzQEXgEQmMnEVHYe4i9bnBStraFyFgGWkZvPRd2xYZuXJ9qwAxZmwqWqzPd5N93u9TmIBvdy
ZNNq2ejfbO+pS+ZDVaxYOH0wgFABbkpg/xp+CH5ia9wTCDCJBKrGd1Ui2w0NSdFm6fceF1/buZ35
drDLdtenhfkCjLuTNTf592wcEF6Tvv0h50l0/L8tADJTrh1myr2TOuaZGtlya+n9Z1kvxTOC/vWN
qxkZ3x0jYIDDFW9VU78XWOEY/8UahunLPETOFlzS9jkOzJ9LiWwYueI01qoK2QJQIc5S3kU3KPvC
33CecZUzoargIltQnUN0ZwHk7FuZPQrk68Rtse85m4A3YkzXGXAo+zZ2vVWnhqQA3UZxBToFDWKj
LiNkYCCqWvAwOQBt/BOigs/WO5r44JYeUj0M1Li/y6jHRweBP8twAeP+C3qcen3RrUtQOT2AOwvA
0H4dAkcyE9eBhjLiK7tB4rqQvLxMgCC+FG5XIiLAN6kSkRxpSEW2uenimOWvGEgpN2EXQkWmSZUa
AG3yzAZsDQMSATmADnsF6b301NJ/M1SKOov4xm+dYDEuGwlQQ7J26zJBlsDvUzRqSLKAWYCs7dWU
g+eEIKJT3RtpTVNpB5YDVeMNpMiLgN1Jd3vLveO/wifre8K7q0V9J2iU2ECnRlSv/2Q8NtY66LP6
tU0QmQhb8yXMHG/clELwXR5HI5CFqvl8R0PRpBLVqwUoi1Ez5IarZUyWskYl+A6xHwluXTafLC/7
EeZz9IwE/O7AZsfctwHPPw9R+SWJk/w76up/iCn6dwOUGABtOHP3RTTsB7dHDY5jJvzSDhaKbFQv
joMUqUXvYxKyBnyuqW/32zvFJDoOeFg0ZDfRjDQeUpwvkDm8H9q2Pww8OAUjw91cDabkJaS/jCmw
v0TvKZpv1Kyz19RFsAB4C9RdsgOWrooAdUzlFCxuQ4f8jtFkEbYo7w5Ltzc789DnEbY/cT88Aw8R
uBwgpQepPLAnWzmA5Dx1tqT0ptp+Cm13T8qYw75IHXDX4jt/IlkRmv6xbAMbVyfQethyWRXf3pyp
owQncekh4+SCBdcE8U3AP/NhR9wCNOjLHfEO/NIwheH+a0AaTwJroRDgXPSLDgVLyO5DW/mmDZhw
RGHiEGAqVOZEBU4Zro6T4zC06baUdrQyUQMEIjiQ+FYr6T8PEnEwF2UzK1fhc9NwVgjh/cwRZ1Na
arr3nlaQXdhnABX/zy40v3D4sSnKARme8fyaBCkuZJvyUSD0+tgGSFwATEnhnJUCIKEImdegu1zU
Iw6V5wyKFMwO+yqM05UPpNmznf2kMldd9bogB2m0oV9mN+BCpCQ3wh+iIS4HBjWb7a8rbJ0e7pM1
ejk/GPPxT+EhQ+lq/ybopJ1jxMce/OREMSeQA36XXQLAVIWToSEtiqTbuszOj1qkUS7CzFIlXeU8
gPfmNzeSNaHL1iy0HQDD1ePEFaJC80EqmEi7r76NPTJ8fdxz87UXt7fDRPbfzFl6YJ3C92H9blwX
gKgE4Uij/SsrFR+iDFVewjoOIcCV564v/7Lsn7z3+d+zBNu0JWr/3CPh5doz5A6Xdsv/HqP4Kwfm
wrODu/pj+KFuhh6ZWeAdy7skuVq4MM6w0jyTyJDmP27ZgmxFiTqUZe1GBAuQUIihATBlbU8Wondu
7FuDRTs3QlZYAB6l81jP7daf4pdx8JtLm5rso/Tb4iLy9LV0wzlf93blriMkpezNmJsfOfAXPiIm
QbrREYCNUpX25EkNINFfbC+c1mVQH3xV/QQiafNMPT1kc4yqQcd0t3cKPdTGo8jKEweDE2WC4x5k
RqT0U2L5IMb4NWqKaiqReqL+LeJqTVialNKh8zqS2Fl5NsC1dUaJNosbezW0GVNkAzNIHoDgLWX4
NKjGApACoI+Nk6dgE0g+4f73HFnGmURaXscsAgdbP25IFs4e20sQhU4fUhZaJ9SL+VthZuwUAI/t
OlmRs+qkl3+PPL5vWNk+BD2W7IVmATzH3SbywAJLZAnEpfAnagXSapO5MOW6S5E9plGBYoIBonHn
4C+Ny3UFu2QZ/qZvLfDrvtOValQgLVuQg/Q4SLw3Pw0QRD1g5Ko8woEd3cZNrnHY7WTChmdcjQ/P
EnBMCpk5Ok5K5gXIOHdTT64WrZKJqds7IJJ9IlFuIdEd+6FpS8Osa1wsw0116DguqNuIfaRmCJtu
B864cdPxkuXrwqwfK1Q4PgxlbX7sHRsI004jbjzq0MrXJhCtDjQBDlL8g5pzdqW5bgP2NQ5Ga+Nz
2ziLaEyv7pR7qxFlEn8bEUe4zmm/GHmCDYOsxAGQ9ObnpOyuZAAaQLnirHauhRP25zaT8bZgAf+7
RaGtmoGmnicRbqa2l/g9/W1kQlyXtSUOv/3rSITf6qwT17nnWKPgZ9rd3wHQGnZtBTZNQLiWuIlS
myIaU+PN0RRcAKryKHPX3pOs7jtK4Wy2beQUL9n4iTi+Y5vLE/dsAXCVcH71fT9b94XfXiYwyr84
wY2VcANY9WJ+tTiqw7RVV30mMbJu51Pl8GSxkkX6ZpWHYC/yWb6bTDmAAlmgXL2e+HNk2dZj1c8n
5scZ39QK2R5HTzqELsfWgeXznvXZN31EvT/okomMyxsTOruCTBv7OyO+cEV4gfgM7jCyJxpUiv3C
rEDUihAr8OmUgVawqkWVGe469qmfmf4qSupVgrLHuUTqjDlsdW7wXfqvRB0vStynr3cpxOSQokoT
j0pQvEZjP89DAFJOMdClgWi8upvrxtyQfI1LNu9EfnpuBGKKDYrhsB3NqnHlxr24AkwsQPi6r9ez
5yTfQHf00sq8eo5ysGwVpmcinQHydC73yRC4XwKkWhwsYPLsMjBjf5P9OpAD+wvIe+6uY351AA2R
/YJbkg3pwQgotgYuiU9D0aSfxqD7SPM5cQ7w2CHPH4rG8a7GaGC/ox5ksRY1zrErriiePRX5AJAn
icC1W1Xza9613haIo+IQOql89Wt2tmRUPdedMz2hLhrxbW6/mc3NKA40/N2MZe4Hp8k32APscCnp
fuonXj3iwqBfOOxFhPhpPBbxkb6iDsxAK2oiCXcoN46wjWevaL7wQrrfKh/kyqGT2U9jO+YPc4il
lBQuzw5d0yUvQS3DfQ5M8/0MoNmXeHK2ZJBUIkUNZCUvAFZpr06JAPI8p+43ZPl+EyiwfrbspD21
HsLpJPdQiojknG9xbnjbyq38Y+fUxrM7dV8iBNp5gbf5BCa6j50jp3UVIC1dvBPcz2l6ZiM4EEjU
Fbx/rLAgJYkFHo2iQTB8wN93nYL+OEXgHhPkIDC+mQC3ZP/NBDR91HXto3CyXaswqEWHfXUezGdk
pZcPvRKRnIbUJDXKQTt/KtdaRj1tN8usuUwM3L3NJoii8aQ3maBa98sN7TepeTfxiVvVI7ZVvTt9
t8E93nQqHf5PnHq4tn3fiNOWXBCnD+3JaQ9Oaj2k3mKjd/BxFon14E98ow3Jz/Ei0G4t8R/LAKSB
X6BeOA7aestVRY2jKmoS1XOVwjfAOEUKkpFWK0ZVYEMyrUASx5tHLHyV6pmkOJW1TonEPyoQsuzU
XyegOzylRhNcmzZFdau6U7Im3PCMhvmaljzc/smCe82+QiHsq214qGAWRrOJIsfagwPmOLapBMnw
EBmbNOD+lgNHM8eeuNrkfsCvTZ2aH4eyEMe5rZE3QtZIhayRy9OXp7h32MfYSKZHNVc8F4hjVUW7
C9Rlrb7OXe50E8vemRNurqN3rc87IBppw9ktHr0e+W4kCpwxWRcTLkQ9ByF6ochKqefgy9MhYqTF
IG5ARkeb5/Omx257PaGCSCJa8ssNHqigQ4xJUZqCUhnltKQcpubNo1EaUpPCy+Xr2/EB+3Zzg7+H
80gISci5sTfcNdINjse/YJMIEgnRl0YAQ5jMFkylVBkHbpptSHjjAePZjbLF2BxF8vhWEJ3Xx661
+j1O4Ni4JfIa5E74Tzd+84PYVUnGwxbV1tMPoD19cwPTeG1Q+LzOuzH+FGObB3pxTz65mcAhoq9c
1Hun7YmByuEgrQplEHkTbIe0HHZunSN4mpqgD1EcIgCyCo6VEW21iOTUTI4/daubcTdIvETzBy0i
5GXy5QxlYch4m1BSjiz7OGPiEZ88+9wbKdii3PF1MpL26DuNt+mnZnxlQHsGDHQiHxh4hz4HE0Kt
yiz3XbAQJQFoIox8ei2DECWIhtPg/g6VbsfIK6N1CdSFh6REkiwTWOz61gQqFXJ/g6xIjxFrUNZB
JtQYSYzL/zq1163XOsOe/ICvqRZ3j234aD2WTvil5ljvgx5vTUvVMmcSaysNTVXprIekLZVxpIyZ
Mr7zJS1P0w0wWxDJrXzAPywtR9bLr/7ole/9HOwdHrOQCxP25pkaW1396qGW3fqR9N15ecb/0pNR
0uDIM/P0zIvYfjCnAfeHLOb70AQACnZFEFITKAjcDMmRnbkItJRSLtIKpCYZgveg8v2DZzf6uPtE
pTlelr+mpJSOHIfvGdn1oG13AXlGj9EmqCYW29hB2c/oRuXaB3oeogpg7sgqPjwlqhl7RPPDGBjG
pKAGFT/DU5ECRZxXQX+48xBz8prgtX+8c4gRGg8KHIz1HNQzxmYXiXm80KhNENhcCT9debgSeNS2
hWUiQwgZOJ1QqPmqwR0ZIHqxn12GJIuyXOH0KiGpb6yxget80NG/s2XFLCxAIInYIZFnkaK3wud+
4M2FRKi+TjahiIFP03j+1nYQTAIoT/mAuAgWU+rqxuzZ3syM8qRF1PPVGrzIEnY7CylCpU2Lg8Ad
zscwGvC/bzSICKuDHc4vwzHPsZcBnSbIeMJw2Jgo57zS2Y/h8n7rcR/sACBxfXbMuHjKZXjkQw+2
2bupWFUPx6G0wlU34d8jTy1vn7fRATlA/Bkki/zZ6Txc44CvZ187HtL921w8ZUawWMzxV1TCeRmw
p6IIQH4VOMNAfhMBt4l5SJ0vWXShcZHh79eH8bCloQWGVGNH6hmb4A2udus1DYOCw9FXjtrbL6fv
jmM0B52SSMmMoWXhr5eW5R4vUySn5B1L9qOPqpy55MaSrtjGYM0qx+xVdBneFUNm/w9nX7Ykqa5s
+SvHznNjzSRAbX37AWIec6zMrBespguIeR6+vpec3ElWnD209YtKcrkUVEYAknz5WuYFez7zwnj6
3wCU1TtqLfa0G6I97oY3VavNiy4LH7qw56C00y+53X6JEfQCDMgdSBszd4znCiuDV79RJk/Xo/Ee
xBkc/zl/OraC9dAKyJRNhZH3SDPGfnfMjddsqL8MYVjKebpqsN4mRX+kIwXgEV5Ks/c31FqKRdmR
bAXPrFki8salbPjteAvo1BaUqrSVsxB46t15u1cJxc0qQEuoZ9kC4pDO9nwIwUgZjvqqm4BDMpyL
LcpqSE7VTpAm3qY6KCuUKnW2syzEiPz4ACqtK1Csd0/WGGtnkY6vah75jYc3SGJlT6QmAXQHGF/y
4kzj+GT8+TSdI7WkKp7s7bjud5EWTlvEnqpnva2gHxojbqCIX1psWo+zg9XhNWLhiE81xFbj1Q/S
ebcJHkKi8KT2TgX1fPiRqQY4bDWlFcPboMzLEJIbwrwzZJFp4y8TBDz73jaMO7L7be6simhSVott
zPHK5Aa+WRweKL6rpr565yCPGYN624TFbLRPEzkMPJsDVhBQhtYne91MET/0OnMOVKv+pLm4kB8o
KN9HLMNyUbtVaKj7xdfuqxfEbcsNtuMqwLa/f8TiR5+4NKl2cxU09sZvgACca3RV7lmSYLGpEcVK
M8famLIJ3bR+LqiXbIsLvjPw3VSSEXBxjEbwZdIMNKRupnqPLxZiJIMz7UalGPdqxYAv4U23rrkK
ITsTqxjDSMLvttB3rR1AutbkwNs5GvsB6WToNg228VziSlc84cqFZgJ16LhPOgGpCp51ax3gtwsP
k3RHT37L5wLg7+mZnvxU5OZYbFjuV6tZQdGWUGbIlAOSxsI+9obQcA0lyu/I26izeJlAE6BbU8Az
zBQQXFkN5O/wnw6zsT+viF6Dik+EJ0Fhf9XbxL7ESqA9QLq9LY3wkYoC28A1E6a+FoAzPWINWl+L
7FueJRZWo1j3rBofrPJze2QgZR9A13SAbij6wZ3ojrHlX50oUu5HG1fhNBPy/kv/XrS6f+/k0N7N
DERlqEkdfEqnVVIzvqZRZmWLK3IkVUDyEHcNTz63kyO2wycjZ/W1Htr3IndYsuZpvAnaXDvZpTOu
Oi6cb0N/X/dl+oOD6B1XnLUXbvqQYdBx7WkIbKBmJ+VmsB085i2ODapvV5a3wNdAL4ZYMmHSqMgA
zODTWO3LqTfeO6Btm85IOL0ftQ2+ji9qqWMdodtH5HtIoFfS2EcLF9XtMwus1NQ2oT2yGlut9vIa
SOSuQ1qn7X8tjBhnHpPEEZJMH9UqyKzuwWN2DhLxE8LK1XPZ+dVGmUYHx+UFuPT6MllZdtB/zZJu
owjf+ildmWmVs2vU5RMwYoIdENnqLr0AJ4EF4teXYlDjLY/HbJNMuvEycZygTFMuztSLbzPNuPVl
GRSrLL+bpiJEIrIk3APvHC/cVm+6I86BTikYNYHY/7A1kq5vbn/2n+sDGAyOYQpNPMOp2KnHPeZF
Ykp/lPGzPTr6N33Ckj2PsuHUC224JODE8krQ1G/UOARdsYwJcUlpzrocF0FtX0aLqAZ5UQiAD9rg
LR0ORZSWNtVupyjKYNxoU/kDf5UQSemg0VkKsnFJghvUibPCO/i9lzqEGt2HXRPuNEeMCPu3DEEd
MJKc2rGA5FQJ1AHZsG5676DaRN5UzUe8VVIWQ3G8i0AUVmaIX0rleMRIqnuJRJ1tptSXX2xYGot9
o1kIZy0+1J07qXJhWQBUkz88grNp3BS9j8BmHIuzUjolFJuU6IuwxK9K5pwo+lNnKvXPAjloLrBY
4yMEecaNPmTZMY4RVwa2/1lX+vo8IvC3XFoSZrNpuTIyFZaz51i2Xf79r//5f/73j+F/Bb/yuzwZ
gzz7V9amd/h6m/q//q2pzr//Vcz2/c//+jegjNDlMbnt4F8DEuCm7P/x7SHKAun+P8KkqrKsyY1L
CuTrlqh2iFZHM5KNqiHHcTER887SnNl3Iui04Fm+seMmmgl5yOOG7KfjHASvmqkD3efHJ2aB5yBC
ZNHD6zQ+4YwZXzNVIeIQAxcGH2pSAamL2Gtj9T4aTdPLEa/8Bo1yD39+6+cI/SA3LZTiSUEMaqPW
LDno6dhcDTPGM0EH/RtJ/ygMp/vY6wW7WVGP2thZBruEopdLe1bgw0rGdwMrCnckjjf664mv5vef
CGKxKRRVhWZEAUAitSvZHq2U9SuApZVTjIcbki7vM8fR76MQUujVaF+pZaTRcO2a1rMDBAy8DpRu
R6SNPy3+Rh+zHXQWkfJNLmkdppvU8vMVTUAFNIbESh+GelN/fI4KQXNXD+1gP08dZeYDSM6SE02t
amZ06XkEhioePlJ8oSvzS4KV7JlaolA1qP0gdGH7fe79/S/NVv/jhwZ0qQO8gMVNW9MN6/cfWpWw
YIwDPl1UWw+OpKNkVUMRzuJLs7pSjuy+KMLxytwN5ZkjmHSzdm6HnZaHq9991Knw6w1yMvF0IwpD
Fa/XfTM2geuPenpHjIbUETfDD1CHGXuECyDXNEbaesSPaqMEbipG+3smX2R6YxbnENL1Z64ZuBYA
LwFvZJuZ45uFbXSxyn0+ICVrGxhgpgtqx1w1YA/fGOA1QrZXKRSPok1gBQUknUJLlZlAUXRMr1aC
MMvcAp/wtK2CpDxBOLS8NDrAgrSZk7u33MhKDyKjzbx9+/BQRy3NvSSs0WtG770B+/r3XxVu/dvv
CgI/eBgYAHxwMI/asv/TQ6HrlCFPTWe4AJbpe8PknGyuK496WTunyTELr+gC7Q2bUMNF6m5xaY24
eLB05ZnsfqiI9ZQb0x6nhPprqBzMvtXekNLX78ZI99fkZWH7aZWJvQ7autmZSVFfM+BO1jLQ6lFT
8Km+hrJoY+NzR4HMvHM7IYJcacIT8o3rQ/lunQVFsBtFYbz0EXgJOcA2WW0Vz2oLrkbpNVaDAq0Y
DPLb6VUL6gapwTHgUyqeOyvFqLhHS96cOziBDXm6qjXn5Gtq/9a2iu/Vdm9cI6cK91Ccw58fu9k7
TSuRO1ZO09c8jPaFfPjnGTuZY7YWSoj+3qkfuBXGbu402oGaGh/N65B2OBgFHt2rnDTYIpnFh6RT
oewVYePEPNJfx8IX32UFfLzx9wiVXlpkhSwfXZk6LT7o2mpZUh5pt7gUtG/ESYS9gnJP7lGHgUfN
5h9+PYZ58+vRNa5yk+sa9N1AxvAfd7plMAd/mgoZaLE5ARMBmpTJC+KuDpGkqZYIFwZs+FGOqrhU
dVc/6kkK9dMAHIPYDz0qRWisO7Xt8FMo+R436rQG45HzIDIA+IbMRiq7XTsPcaF0p9iqXpCL22Xe
xEsBamau78g5U5EDibSDXReXQ+ZV3ZiuiizwN5Ov2g9FYrANzo1t9dsUZeq9OXXNBtl47W6K/PEV
6b1ujYfp1zAsGiQKDO0uqPrxFYFtN+n4u33xT0Bluth/96d5sjb+2Ttg8yJwjQrhg63pc4SrCViz
tKk7S5E+yDrdh6jAUJwC6Lqf2JiB3XKyUAil3+d5siUTdS5uOqRw5fEz/PQISDKndeJj3jMVRyso
DET2Lm2uPhVQjdr3iSi2LDMSYM2CqXF5otYnh6pDk4htO1bf5iYIJ+/zqQw2YwKeIcgVd9ohm7h6
GOsUNZPDSO1P1U+uc/WTwzxMTrBMNQ+lnrBuwTZX4ginKLVjFLVv3Rgam0Y0SCrRRwUl9eBkRjt+
as/ucgzVKgOY0d4vqvXcpOHzJGBLR45Q4f79T99iN798pNeZzNEt3QYs0FR1+Q789NzEOqvTWILg
SzVk4YTjGwACQOFaQHJAM5/FRy0fw3fbUvtLv9w08d1Efnef+U+VoSRvUwqAAI86fRNP/fjVKZ9z
MFe9adIc4d0LPW2jPHdxBnqZPPBB+uooJ6swmy9mp2KfCISC34XRQRvNeiUkrEGvnO9OxPT4nKjl
eGUT0BRe4IN/21aC6hykUMvgWmvc+SDEuXQAOOKxi4/meQFWDDDl3LWIGn/qoBEgBn0fMZrIr6YR
OOJNocSGjgkpCPMIH6I7XxMhMJVp/8PjyLRvH0eaYVkATEHVxdCxyKUV8KcvZdRjOw5CJi4KAMBe
aTnmmekj3vAcUvCNof0cZH4kmaiT7NTMhJoejVBd39ipSUXYd83KbnNlnvfP/Bot3g8qEtxy+cnL
UPqEcYBmmR1rLzd2ugY7c7qDKIIta4VzMGShpgjVIxHRsg+DMqBKXXOVrNSmGihvnMNiu/Wh6ZZu
qiH3eReAbGCX9OEj3u765v3z/nKqTxexzHUz9e0nkyNd3Tw7uS/XnYLvOpWfvdg/+S2fskyz2AYl
era6pt74+OoOPI6hT0lVKgSk3A44bVIPi41qNzaAfQYQvMgpqPjUpinmtl1GIIxrcCr+Z3P8mY0+
BthkHBrcdIfgzHRLpco2GgfcSsv9X4AAAx3Bpy9NUoEexyz6szVM9gHocEiM2kr0iKgkaFsBYPoh
lZySxvR/aYX2DTTO0xfL6f8YJPdMZTF0m6awzzhSSECNrCWZZ2f1hHQ8xA+UTAkvcc/OGi0vR9mb
t/F7b9oVEfUCuBI+0oCpDT+PJ48I41XgAza9E0ebAU/zk60biZd3YPKvImwqBj2GGqDW6k9tawAB
WZRv2K5G29gAhUQ/2sWbnlk7a9C0Jxo+OoBaMem2DOf4P9NwBNVDaL7jmGnG/WqKyldhE+D/+gH5
nSHA1OPgoVjaWbvqzDx5VevuYte69RO4j3tNifsXEzxh6z4zG1DcZ84pNYxwndZ68sqHZnEtBRR0
mtB5dsrCvPDaBj9YAxpi2Ups3wDv24TYhTVqqoccnXJNftRDBbJZQZGBETf2KcPfUx2raa33SA1S
xqCZg+5LIH+Jt/cWwwY5xR5JxuzncD75dQaAwa0v3sfSiJtYvRyLBS/0gJRwS8qlcaogj5uqHaL9
jauxYF03kTiQLS84MnGpo7AnZY9lrAWpqIkXwAFKgoOSldqBakw2qbZ0tJIOoSM6BKqSt0ksBuQE
ZgcQGiwj2zIp3JHXyPfgU7ex0+YHk5vAUuvfi6mLIPJGbRUhh8ptpRbv0j/kCYBWKeB6mUzooqKW
mVoVpX9RewCC1tV91VrHEk23OCKhWdkHiAPO/2P6z0cO9loWHhyzdGsq/yDzH00T7z30lwI8TvNE
I0GqXZsfsyZ5L0qs8wp3aVP3qEvsPBmpDa0pfY19aeTOPf8/c8yzWXW1EYpqxGcnLRJEscCLrXDO
7xC66Q8atsvrUQO2DMCxLeVzkEeJe+VOd8AORh4q+HzdosrSFYBK7AQG6H3Pu3ZPLSq4tC9N5Da3
hzKoALtH4nJhBjnS1dRhPRptWbpEvWRF7Xic21QNS5YVG6pSkQJ2o5a5sQGXdZvvyUazUS3yC5nB
Imdn4BpH1MdqTlmNM0JRA7p3Tz3L59AYRM0q4I17RXhVr+V7Qn2PYDTZl3YT4ikIHDnZ+k3NfHWu
MxWHTeTuSL0FpGR+dg+wXfEsHys6sNhzS3fbrvs5aQY+CccHW8qYjiawIVJTk4kXRm2m60b2TrJJ
vbpI8i0lVI+pn0IqQf+bsYszjXWYfsiDxHErsA4cY/k7MxEghJg9QEVIQJRWtZgyROqRFu1RG+t1
OFCVCqGn3boPGDAL0pNsfRYF8YbaNOniPQ/x+27198tlTdVu1stSpgPBX92CjKzGDUsu3T4tzWw1
VCyckupnoElFs3feVPFq2KW3gN1vMPIL9v0vXQBVUfZyklDHXdv4kDL3uyuOuvNzpyYN6Bgcfop5
f5+2Q/NAplYv8jVr6xbbTnhQx58MyvzxnhyoqOUgWw5aJvoY1Jtd6eL8AFsreQpVmCDDzBPnOx1H
pRC2gYrDFIYunsPlnoyajoe+GDrsLrepowTr/1AVwtuG43l56EljiLJzMkrMoaoOmceNbYoCL7QM
8IHY+WkWNlYE+fiSB2B10UFRdG9Ac2ATB21wqkGRCrnextyKyWDXDkeJwNRr1nMwjBUQAb3zvbXA
dY+YVoCEH8fl/ZZjV39E1jL0ohdoRCJivjJrHFiFOQsGd8FLzO1GBwRFDow67R/W9vw/zqlMxzIt
R7VUzUYqnn5zeC38vClx63bngIODLDBAOOCWU4kU/DzxDCNAUynT/FTaTgYWQiTAQXiggK5jkpor
MlKh4M5Ucdo9+SvoSNeen2vG2mY4tLAz0Iq6FE8XLSjd22yaPGpChRoQRlmQ99KBP0JzJZelg/xo
xDJVKJUE1YJlX/06BwYDiXGPfaRA7d2JoHtoWcjnRI6o56sM6bDpKwhaih0DisCrZTSo/VBwohrZ
kPYWby0lfyRlp8X+Z76fXBJf33R9N7liHCMPO3D1VFim86U2flkShpxAKvmQ2QAQNKM9vJJXFfbq
CXmB/AvLfpnSqxyB4A0Y8AHkha2YZFnGXOSFuci8eNEgmksD9d/pHx4t5u1WXANyxdIMzTZtx9Cw
vvv90aKDv7YNudmezal2vEkS/VMRCg0KpxYouxYb1dJx8MAIJS7h4EP1hvw0vOU++WEHlt7Z1Yjz
8VpcWicK9n1r1m5eJOkj7nVC/RCax8HBnhfpwtqSDalC6snuxNcZCDTh0ErBTv5Evo0GRrAEX/+K
fKusLB+z0+zZhwH32qoy5nlaLPFOtWjenBh4bm+M0lfHBok9zaO2+rQt9UYB6ZZdrXJs7vc11BuQ
Z6HhGM1W4i849t3mpT5+7dvws71AtibZeZF9tkt/ocbTVz8Z3xRWPzbMvIAJA8/IoPfvHC1/iXB6
/WrVdr6VZKibRGvKVyMwz+8YTWGYQLEGP3NwyJwJBihbUxD4Z8IIfvSxqdGfP1qEEPxofYwDo+mn
WWjOj3Egf/HP1MoCMX9CGgNnHgTA1Mup/mpwAve/uzy62I9LIM+Py5uc2huyFvmpic3U0C31woZ+
taNcla5PIQzPiscAuypEEpriMVOtd9vSu9TIT+lq4x/uBX4beZExPofZtoZHJY4/2M2t0PbIFQrS
PjkXNhJYtabDMp8C4nOUHEyKW91sJuiy/BEuN3gJ0A4bTspUISCKZDgPHH7Wk6IE8Rl31q9AMPZk
jo5/31jDytYS64nLAiwTkAga0wdy4Hb5Q6hWeZ5bAzgwurbJ9+QKJAYg1qEWbKip6fG41s3+DbRJ
iQtyVeO+zVrjvqrrdDuEClD+0kZFE5Z8FVd2u15sSuvH3hja9pYx9u6HjIOfesvZoTVsxL2AsN8m
flBcaFRaZ+l9jmWQ/BSyIDBQnoEhPy4zGF0SHJYrihkLgZgKssOkIjM9r2t2h8zfXoZuBIJz2fRt
bAEnrv3khYso2lVdlG/LQtVfE1/1yEEPUn01MCRBDThqeTAc/Gyog6a0HU9RQsTF3MxP7P0/PBWN
26eirumWquqmYZomUpXUmwPKsouCAZpwyilkEHdYctoYQAcMoecdpast9iW37cbGEO9dOU6AjDok
1bphGkyf2KWX3MIwh1YKogXj3Lt0EIW1nkKhhcYuHQYwgZpLPQyH2chKr+8aSqTIVQAxYwHoZi2r
JsD2G24Go0vdCmIe8ZaqLaL9vh4EB1xbd1A51gNprhSvBSjpvDxi2SZvu0uOR/fPgFU3Fdk1iKL+
OU3NTdcAyyS7fvNBiDZxDTaUu2pt8bK4Enu0QyuHckWWuUH2aq1hmX79zQIArXBrVeKoct54mWTi
SCX1HhXZZGknAeK1hsj1ECYCUVJs69/LXLF3n/zkMBs5F+tOC1tvcpAcoVWVtu4j5GQa436h1YqK
om1cYmsjmq2lkMnmU19sOglfwtF5+Mh6yHtieQfUvWxBQGfn45wHd3JrITseQvFJAmXVHilFlUtV
KjJppJrjTODgEa21vu3oxse//4Fbxs2GQtdsPOAYYk6IzxrsNnBp1RPIRW1gk7IgxwkR+DWe+9x8
LYRu1d4DRPGSpwgUbU9tpiG1nwl2bIw2fYpFAfC1KBnol9BUFQjkABKeAn9pIc+r5ZKgt8GhgkhU
DnRaXG4ppkxFHlnxKSzFkdbxtN4nu1rke+RVxcO9mgh/y6JWaQrJ7LUOlZ9Dg8cSnn7fAiaANkEy
BPKoP5rUiw37t+YDsxL/4THDU8gDpOj3EfZ8c1gYNGUawOKIcFMg2TEy7dTz5GWgM7/OaDWIIHbv
vaIZtFOL3pIjA/DvvwXOZSz/M6jE0g3EAB0bC3OmWY51sy5vmNr1hpWP5zEBukeHEDc2ppGTH6kY
46SAIhWKpAFqyKXqqLXrIYOeErkoaVscLWg8vY/71J695WjyXJq17zcb01dCN5X8mxHiuuvcLvOr
GLT8SrXGhlRfHvrJ6qZjAvfdJiywZKWOWN6iVAOBIYCyWPviPOOPqRI5Xzj60UEYw+MyO3lw6Nye
MmPafJpDjrSwWr206XZxp2loTNVnXgrqdChkx9pRZMNwKYs0wjFvjp+GlQKzJW2JXie6i2VCCQA3
IGmphnPfPB2NnwOL3EqYJkSXske176zXggEhA3mS4W7okXZRQwpwrQX+EfHe2lhVVf5V9D3yuS0E
/bZ/0sSR5riD2ioexQCeeMoI9akwLbTtwHUVD3RLBZumzPq2mh6k9ZBY3LaGDkIfBHcAOrvOHmAO
0bZtMaluOvjwpQEfoyannbYN6Mgu00w/YBg/bMpgg2AD9l6jlq0ITAT+aWxbCW9E7aV7hiolRmtt
FCyDWhecmBMITEGHCooZnq8cyoubRzl2eSwQjXir0457OjC+Z1sHfAtHvtWqi6bhe6uvCKvcSgdV
OkCx199rInCOhPiEzKS9QaYG4tCDRHYtWNAZIDpB9xRAdoRoJJCWik+O4Uf3IuIGnkzMI8wE6fEQ
TfMyecAYBOGLEk6QBKCWOcEki5ZOYmcXJGPu9CC58sGwH5IqiyBRg6SGMUMsfBiTcj2U/bQee+E8
kIs+vRiImLsRM3cGM9ij75jKqs6RQFGCyecxRHTh1Bf1VxBoQUk06xBryKJ2JUrLwlYGCXtRAvI9
UDJMh8Hq7sgUcugKuUVqNweTa/eINk44OLfBGida/rCMotrYOgLcYfHTjb2toSmC9L/nT1OCbADJ
Ho3zhT60IAGtCg+cfZtkr2SbJ5HXBaGibq/G5hsLA7BJ1TUgOqZWfutk9uDiBiRxsndM/zsvebBN
IFzgMnmEXst8NqgpIG9O8QE4Uizvxk4eZIujMfM6Dg5Hm1LjyBjKdLtOg0SmHEvOn3rnwVbzPo6c
aRigUrYHgr0MucIRKBTq7LsRMIhJpK363ITdsMI5qnLth3bYDp2AjnGORSOoxcqtQMjhbgiGemU2
fvCldHpIf2WF9j2x9B1IgKLQbUvhxkmv/OKZ8Rr3EX8ds6HyrDgtL0iEBG0jWKZzX6/27Wi8EGM0
FUvqxsjTjYpzuRPZu9oHs28F0jFPyZpqvWRuzN1mW+1tn73Mfst8cpas7d5nYfGmKLcURFIR9EUG
qe3PTZs5/DIB20udJsWlSuuzh1Vl/iWI2/0SiFI+PMj2+xyVTIsp9OIng5IINgvxEfhfnHsB7azG
BjLvUjuZbQSDtrsBavEQeHHNbnRAkil5K3tDXyNjJjkoTqqdeJOAvHLu9iVxpexOB3BnJWAIV+30
rNVSDjtO9ehoCGy4SH0kraD/KWrrROmsuQ8lw16JBBAgSIWlgjqEDhLzMEBEbOp7nDq9Z8X+Yczp
HtAzcORLItWZPXVZuPWq/2LUI/JXF+beP0h6sa3jmfMSDazafho3c7GOGKjJgbM3oL2pC+E50L10
UfjQxGBlLMPsqZWFXWovodCHswHEx1Nj4hRNUXtkzRhN9lRpSXpQtQaUENK3SdrwoWwiQDzRSQN+
H65ESKWIAsDz9T5Z+yAd2rXOML6CLWmTtIP65LdqfcFboAEtF+yadHOkWy+bdcU2EY/VJ2RUe6mR
9Cdwb4JAQFXGVyy6E8kqx3dhEs8zCjljYfnvM5KdPpjclBRoqwQcsNiPdk8iCmWKefGiKSw4x1ie
u6YdFC964Fdbu+2sNTXt0ug8XyAoS00n5mew5uj3NEeeBisyj0yAsUHOoX/MEeVYb1aKtSqTXEG+
D5b6tOhvczB24KU/mxY7dr6Gp/lIlSbbvBEYUsDXGEte5uYEAfjS6sG/jK3+tTD2qc+6S1bZKuSH
g+HixJN+CNQWBzKKZSXXscFvGcmdw1avEdpbJXkvkKzdBWusK6DKErbg5Ovs4EqFjhznXVEriVum
Ye6vnHTEX1LfdU7/7sHrFInWWWx9A/tbsJ+bNBbSatoKwXi8ZKV3F6XhPKlQ2n7f4SFPboudmlPz
37EpTASloWNZIXdjC+ElLEcCCJHvkcv61CH17uIrcX6ZO7joCq/THUSJgCH+JF3OEBX22wKMhwQu
vpEzn6XLqYsGfnhTS6/LY+X4zoGvDTDCfkpfp9vz3YqXV30d6K7loFDui+ucm073tbWC6hy4XSP2
HNS5sqoaC2B3QNfH0I1qs0XEejB2jha15zGTIQgF0QHaQRii7TwLqd+bmEIGmVbPPstOA8SD0xY7
HsgJSAx9LGH2N0T4udMfQYZU7Rfme6o1wAjIfI0D6HLvkUU2PuXIP3wQbQzxLrS6lo1PPRNnP4n7
K5msRg88dagCBHXR6QMdusZSzVpT7yQqBAaa7GfB4hx0N3H3Vncj1tpMDY553vIvHcu9ho3dm8gV
vm0QqtmQm3CCE57JwVNstckZkah4dlN4HXlD0xUAVPnWY5yB0zLDD7hQbfsQJ6J9CErtuRtVUDQh
N+tBxY7wbKv2KcFD5yGThVKW6jrvWLRebLpeP+gBYyfySBxkj2TQPwb289jrKnsebLV5crQ3anSg
FHwMkTBALYbv5BGYUrCmh9ZzFGr+A4AUq9nTqbsHPJFwZ/vWE4BXZQxujwg5CIUSAQ3m5BlIznVk
ehNsK1YRGQnwCLs2tjJdxxQiGX5uOM/YVTwvFA95EONtRGRjvQ3Wbn9HdBBQJGiw6NVKY4tI5OSC
hfIOQa7si8g1gfM8YFQhRKw8sKaJXQr0xr51ZwDR9CUAm9vsUYxJ8Fg25f+zh/wUn0EVT4/VYj0i
dc0F87MK0e4aMkNdAxqgcOg3LB4CZCviJb7Cie247sJB3JlhitTE0BF37X6oG+VKViryjBtrVcei
+30i6T8KKKJGJcjZZWv2Ez7bKuAidlvcPfl6FNZb0ibhgaad/SyRH3rNepk9iigx3LRXICWBbNz3
S+yrDnSjcgJQi7xf4txWDnkbKddlOgQKjXU1qDiFpwGK1WxzeVF6MgSroLPLrZJ3X20Nr6oC0uXP
sqWW5adWHCr1pU51/dlkw9xX+53xnJv1n4376ANrU+5GQtm3zMZvrum/C95hDyBbEKwPdo6P3G9q
Diz/kjo4m63GdeYDGztK1qiuzsGv7lfFtpPpyCMbcR9x5YlT8KAKp+9xnVanRnaKIHmfcO7tzXXE
TUxUqL2XgRRyaxV4jsTWOLOMLnyjTi2wcC6iEzGSkr00wOWg5mq4JhJSsk1dMhwVq78jt8X+MTzx
FSQhpkW/cYY+hhL9pLz1k/5eW2w3tWIKg68TGOTmEU5VX+20PjZTYUILeNS/IFcH2hTK8ICcVgAl
hxe7SvQv8tV/V4TqYyt9QDBkHBNwfriWJbJzEmr1Gtju6iHXhxMotM0XyNHZ+zEMsCOV3MbK5CQr
zQcugpponSwxtA9p1SENF/zcphoVvkc5UQP+5/5z0DWI5YWO783ZU5WRxbvRBqkmUKHIDlGbsyUv
rFc5sA9W+GCZhfIs2i1ZRVgxMJkoV2rV4Pg+hQZy+6mZqJ26K/BAXlGzCVJtjT9+Pg/NWIEjxahQ
DzarnJ1iYZMJLh3dcJHAgAVFDZKHAUTeHNnd0wCCHogjUrMyBn4Jdf4rivmwwzMPuVcQNTl0HLRa
fVX3VwP51leB9M1toUKyupW2pWPEVwjRcbCZLjaqJWVfrzSQgK5uOhy1r7zRaZINdSy9htlJhmYc
JtBHUgd9Go7Kv/O4Lfdkjyx7Ojt8mtZsfPOBjMBv285OVKuh8Na4VA1a9IQcJ5mu6aexp018BNM1
jNRNhaBuqnYpAxY265SVoebAb4Eku3ZKtqNW0I8xOJ3ks5vaxmDzYzAFbiQ7qDcBe9o/ICd0m9+e
sBkcu11HZYwzjrypmxM22+Gh2RdjdFarfHBn2EIPXUss8LLNAlJoclDul2p/IYzCiHRLqdT1dXFI
/2IQYvfWpkE0CgICQbryEyTvLjzbOCvBUXP4Y7FQbXH1wWzvuOTGwx92XXiCgYNq1MNr0NjBU+GA
inYawAgAdevwCYfDKmjzR0TrZO9kcv8RUVbZRQaQv+JoQ6nNA7mrTp3gmSbw35XuUNrgl7KxztSi
UdACPnd8ShA2NTS3D0QAIQP85Fmf+YcKTPTPNTRMV9ggR7tGNiFFioxrE8R65KxB135nZCPzqDmo
COtF1oBcROlc1Hp5nTJxN/vWCNhCpNLFAyTovTbBWwxBiwf6mElLn5ni9xdy7TTcs3jtx0eaxwot
twZjC+LkEyToJWcKXqnBavy9Sb0Abuhzr1LZn52Rkv65+WdjyxzsBXEHmXJfxdIe8j+PQV+yI4/s
6h4HYvW9NLE0ZMcYu4p7sheqPpt4U6+yIv6/lJ1Xc+M4F6Z/EauYw62yLMu2LId237A6TDPnzF+/
DyBPy+2ZnW/3hkUAB5StQALnvAEuk+6g9oZsh3c/BJimu2J1nnTe/SwOYVRgwzG6v2TAtZ+9Wo9M
uZ9t5MDlIr/nX4PDBnWNcVa7lcRkWS517WSIv0r5TtkFs+xGaeriXiKzkmYCqZha7eYaT33yq2xV
daydjBZSocjD2ZK3Lpk9kqPu9wA0U+RiYQiL7JsMylvN2/TsfZZdEWb3VleKL04xfW3QOuTt66Z7
FBWz+zaNtEUuiugtSdHLgJwRIW7/YQbe7RPYkMwmBxeqW6m7S3qDxZb3BKZcf27zD42/R2RYpexk
2N9zxiZ6pKjn4a8D9nKyBuNVi6fipkpIAEkjHjYExU43Gis5xrP6RT7+5coANvBGsVX/XrZy6EZr
eZBNOSAi5BJALhKAAmtkedTwRjblGQR7IDxy0fD7cvIVkBF8v5wMjvii37s+9w2LX7Id9vwqQ83d
d62dLnlyuE9OXM3HzBi/yZbRZ2hImuqMaq/j7yNlip56pVdZYImKuWiaSVbehywu8rIDmJPM0TE1
sAEwoEA8KYFerqYsG7Z9pURPc41vRAy5diGnGkmW307TuEKKrjgEITX6qhxwQFHiUjYnXyfLouR5
tv3v+ocmy0x/1D8c29E8ylBIyugA3D6VWY0yLjWyFzykA6W8MXS2Lm6p/PR8ZaMMPQIsaKaOHUAf
wWOGUG6iNjAbMLbYEP/g9vDNVLzgq2ny/YJOYr00akymIVes89Qr8yoH2HAqqz7YlG7T3cWjPyPf
b8c8vKtuH1RzcKN5Zn/AGSLe9aNqsvvMu82kKMUDiLNgbdRhuwQDSCmP5ebSqcf+1QUvSCFaL79b
aXBEF3UKFkX3qLZlhM7gEKwrL8NdwQYsbYgll+YL8p/TPFNjKlaJPxWnqe3zTVSV81EpFG0XjloD
Q2hAX2Ueta0ZxAqSQBQi9IRVd9oawd62LP0Ax9tbaH6tv5ijE+0co1VYW9EcVZCUSTdaeNzSxPIe
uixJs4Nsep7xYpaVfi9bsdstUBs1n+y6T851GG9kd2DU5d0M9/TyAkOh3eAxalbfLctE/mTR6mga
wvKiztQlyDQIFErnxdaisOfqIFEfze/mEJJ2Jcl49v3s1I3Z+JqOA7jxbgY37kTurY410RoIVPKF
4sCdpnX2TxJcJ+qMw6vPrmDdI/16i4aFc2tHqbYyBN5qqIetnlX5w5So2YMB/hw884Qltk0eABZw
9qB46Kwa+KRsZVMG/46LjarbqoofYfwVj2slhx+gWzj3yKaJlAakAoCn11GJQ3XVGv0eJUpu5XMn
NJWlEZThWbY6lqnXlj0HqxIXnYObqCZwqOQizZuYPO3YALtIbw/57dgY9mocs/ybqv0/R8Sl20OM
Lb1/u0aszub/KE0a2mcwjO1BAYSlZdgaqGfXEaXLD5BT1YckrVRcuDYGVCWvwgpSfCFKtGQdu3F3
0WJodAQZLioLcvgiwSAnaZqh5mheoL0g23ImO/wOhabfYg2QyKNlCyBz5RuBenDFgQ3lfJBNQBeg
ROWp7JTDCRS+lZ3baH6JQNvwiJGn14mfrnOd7JlKhaZJGkBVJ50zQxJfSHBbFxmAOqOk38km2oL5
w5hMxo2Iq2ScnU75g4wbyCDvLp0yBq2dpwsoLgKPuXQHsUXwp18SGTYaTb3UtaA9oh5LqTsZLv1T
RLVB9s+aNZxEvESYaa32sV/EA1n7GrIQ39llrh2VetSO8kzIAB3Dbu2NU/ahG4famWRq5PX7MKvv
ZGig+BgeGs4DeI7TaEejAzinde8zqqUrBwWElWzKQ9k12S5QpgP+7vkTpax5RXIqJTM+0NSp98We
7y3CysieDDZ7yEVYS1vEygmAap5JgdrH6/SkctOtjJ/SUNmjWfo+XQtJfrjwFPZd3WOY0eGagdjb
Kku75qACwZ0ojrOKimqrRcTFfJVh/egp00JJNH9aGOxCWQijvC8ny8OHIJapl4vJPnmta5y8qlvp
r7JfU51mrwTmrdoXWomytdIcrgcjLtsPTUs21bEiaaivrmHyTMZeIsRFPk2VIZ9fQ8aETeCurTwJ
F32uq+XiOrGV7UaJ6ZUXlkNTFLKowUqB3Wv3mCSuAYZa7ReVq3aPjThgX1QsVWdOdrIpB4oO94w2
fJSThJvDrjQsfzHrQX/pw6HEhGg4J3sZr1go3VvNZcytgGLGjnFnsBrFf6ZpviW6ceNbZh0sXJW9
Yu51PwMVyFOHfcZLoFsjdOqov48qr9jNLIK3/Nm7wGZLAjVaYDEL5asKGXwWT4Oi9H95uu8+ZXU2
b3LWsGx7CB0MV1nale1/RTVmLR8cLnYkLQXTeiiNZxQupju1dr/0Zq8/2wnK1awjvlzHRs/6Uqmu
/qzoJRILf0f+yzwRyeMZQkgTbgPHpJjjRNMxRiIV9hAye7LvOmCJUdl0kXjG4NBHLAv6B3s1MbkL
FHdd1XW9VrTM3QBCcW6qvBrgOcFbU1F2eWla7VvblP5fXVQuwsQ0f3goDILMLqKzb9j3eT88hy5q
oYtJ6VgxiEOoGc1NNFLIXnw+leMwXJqbRI5fJlVBe5l5nf4hRp5GSID890rP+vw0cVTTtHUw6J6t
OdBMPxEY+sm2EFdym9sWezhDd8ObXOuixUVjRLaLefy7XWUsq0sxPlEnOklhESONxh1ctEWtG8GF
jucqk3PX1w5OlClkPRPfa2T7vWqpRIPH2lGBd7ZsTWtz3RkhdBMukkRReERDWsn8OELnLRkuWymg
A8UDWqFslOyjEddUT4ST2CclRMwOps2UGeUFwe9eNRKviH4fGz+c6pp9E5vq4b/fy3+kNByy8wAP
DM12VFxOtE9PZh2VHA0hvuz2XddNS9B/ujzD3ICfXu5l/ga1Bc9dTDOqM24/vT+l5KOL+sqNPTjI
a9xL0SXfDf3bhAfaQko/BHqSbKayISsmBJsaz0A3hi3g3eT188s/J2WI8yyHcCx2g8Bg+Tpsz0EJ
in0pFIRkn9Uo9aXPapARkgOB8UdcJ+Ze+9pSr5ECC/FOg4nothvHIR/pBdkjcgrBXV6N7iLg/XnL
8gTatuG6VFrb6nGo5hfZ32WptSI7md9YTVa8el25HDrfftMa8Y+R09zKpqrO7GKt6NUL1eomgoa9
ktPFy6mZlj72SRheXk7G1ykuUfLlMh/A239/sDxIPiWrHNVG1tJzNcsAMf4PjaGkr2zTgcl569XD
YvbM5bvmTqxH9yNNqdAjfw7e/6WLL97yIswjI8Q15G9IzuSXE9+LCNkaKoCYfM4HltPFDVrkyUYH
8fUFOfedzT7oh6HirWC7QXWKx5qIohGaXvkXO1RPc1g1p6GMsFzQw5384kB1VPnVzrxiXCL1jo0E
BppmspdNVNQ+TNKCeFcYirKAntpuYl9AIP88NBrg/4XsxDw621ntcPy3uGtfpeZH9BBM+ytFqGER
Ca+b2DaNXZXPX2TrynjVHNxwQjHImusLnhDFney6hsmZM4OXft84jYBEFm53J+023LkT0hNKfUd1
zbhVS2NcVVDQv8/JJaABX7gM7aq+Cx2Q6v8VYPtVuZ89bxWBRVaz3X9/q/6BMXQMDTkhSxL7TdOw
Pt0ucvI37eRq4QHjHeppiyHqb7Iu0V5a01m4sdo9OUkxn/1YX4Wlob4ME2asepV/9+NKfWnr0QOs
kKODIuZ4GbQr10lqzGaJnarMX/EK8e5yRQsqoWrNI5Y7zBUbT9X31fvfL6f6zsoYMTu9okKjYpxX
HjrK62tf6un2PepssucKFE1V/WOoHJChzbCUld5+QKTRMuF98fMpsUbJTdwd+1JtILqBS7Ar863t
uYfFA/8LhTnZC63bvAt6ctEDXhyvqKdou1lD11mOpn9eonS0yyU6bZSX0MSFI1N9v4ScozaOerlE
INAR178icetfs+oH+yseCn7Kg+7agIIkUOoKoQo9PeXhZGJkLjBX1wE9TP5HIsYV34GPeRiH57IL
GNjwNFtXUef4c7NnV6Fpz+Xc3JBvAngtUqid2PCj78PmXuRbmz+b4FHfR61cNT4EN7X53VMRA4pL
M1+3qppuAt+zzp7iI/FvJq9wJq0zMnnWGSmDo2O1SEGKLmw23+PlYIJixjFuo1fZ+h2fs8y4u1yw
qgcsgib0ugu70/An8KOdRI7rqQJYazS+togn3NfiIPuNOm9kv2wNVlreeX20NFo33ziDnpyrme1M
EuuQE0BsoAPi/8omiPoqtit+L8xnssQ560rirhO7JzXROeoNBdpum+GEIG6HqCjYU/xmZNNjjqHg
ryb9GhZx9tfITXhhGU38kkJYW6Ue8l5YuwX70HaUB6wuvrSl4kDr9eONGqnOtuhH50sKBUTJx+Qp
iG3lf3zkxmcEuKtB+TId09Jt3funBEsyDqY251So3N4lDTQpx05DGCgNW3U95a6Cbyd914PfCY03
M/p57ZJnCin/lY5W0WooppcBX6O/es/Hd5fC/8Irm1Ub2/7Pqda++kEbvukjKxTwy+Z5jjAZa7om
ua8V19r23ZgewraMD1NoZCT/gUwW/+NeSFrx0xcdfpuhOnwBDfhuLJ4+fdETy+hJiRb1wYSmc4s6
krPrQLXu26AI7kbXEqtzrX1SPDK5iGLE31VM66qq7MiLlfGKmpnyI8/A6esNeELdUNSV2jXVfW6X
9W6aXBdDHqc6QmIxQTd083nkjrmIMp1U5Uy+Sl4p7Ng84M7911xkIdIYlvsyBVa5MniLH1R9cLZ6
H/c3JON0yCZRtrGbznr0E4zBfACxX11Hu7cyC+k2XXnoXT/85aXZ9zBUrVdsxvylvESELn99zy+x
x95hnLYF9MLl1XJM0av/6GuEK5kMlnFllAG4tbA7g1frLqs6BFExDvUjGEVrrvWTbyb1o82tfJ+o
+KTKsXCc3Lt0JAvGR1m+hFQ6gEhP/Tfeg/uqB/e10LxnX4scvicTZfTG7X+iNvzNr/iesJ2Oli51
oju08uNlmEVfr4vHoukBIOjJV7mUlGvHP7vyBOxZgZz/NgjrZVGpfBf/PIuNBD7RWFTobWmcfRhd
s28DC6PXQ/Mot5GiheD3h5Yck5vKvJjXpoiUm8rf8xqxxRRjcp4cK2n9v837fZXf8+RVUA/y9l5n
jOs6mqaDoynjoczVdDF3pX7pC2CfYa/690HGXZvyTPb1KYLe5HV3AwY7FZQDrlekYwo3vtfXl7ip
+umqzrRXnTF/dGB6bKMwbMgi0OxnL39MUBlchu7c7mRfK/r4CSw8PSsfZBf5ofIQmc0P2eqCGCaA
qqlbFO5IhwTYaYjMlTzoMlklTxtKjNuOPDEbLJHnSmf1qMph2e60ELj61ER4KYgE1/Ua8ixIoKOg
iBJtTXgee1LrpBPBAh9tdMUOaJxbN1YdXgg4RZ8E077tSnVTThCGE8/Apclpy/1kFCj7BG567PLy
HJr4P6SGG5yvEbIvExEAis8yXh647/zrNWKnuCPr9dxZUfTdMJqVE4/mF+y/rc3gmtaurLXkufTz
kwwIcUhbjBpJ+zx20BJU2miFwW74vdLaFcpw5pcs0m32NMg1sPiAghR0/oaUW8EqkqZmBtE5A3vh
1hkQdNHFXfE9Qg7Kvj8j5DUm0ypWgM/ru1q1z2BGobNrESnEuK0fYvA0S3M03O+4c5GiQPjXbSD4
IY1VYr42vseWU2jdjm22i9J6XE4Oa3IzbXdKESh/laYJUtSv3lqvDVdjbk33DdyUPVXAaqd7JU55
YtIgJrXoyeED2T7aAJ75YJLkqVCyvZrb1pfeTv1tYo3hpibJiHji/HWaFQdtc7s8uYr5KrtRo1PA
NGL9gLHUvZcOy9SonJMeK/apLSznpiysnzXKgzFs8Rq8Plqivhu7+xDRt7cEpxQduZ3MnPeaBjo5
xZziTa31n0VaGg9K2TfkC3oyXiIM+XVrZSD9uEfML2JyPif963+v5jXzcybFRQXC4rfpOZaOFsRn
lS7f8vEp1LX40Hq9AZdaG4QTRZiuMTdDgYCy1doNR/eHnfjJojYb/UVtYdgGWjI+GF6IkJ1hNgd/
7jmQxNgKI+6H1kyxDZgps+lZ82x2FAhRjs+XkEyaZ6ef+wP1Z3WRiGblAMWtrSFeeHnQPrdqN96x
7n6VU928zR8KNzjKmYppKSe/9RAtZGKnhu45H362VHNWTRg6q3I0CpgmHLo5KA99NJD4urb1LILX
dG0rVnur2slQwyAPe23ZC5p5F43ZQ2vr2RYmgLKQfdeDntQ3RhuX1JKIlYcPsZiu31Wp8oZ7lreI
6wiKT9bq4SZMYn9B1VKdWFZOyupiIYcwuHGouN9KVzgpC3m1GJBNeZiprBwU2JzXLjnhU6wMs3BX
XVljqioLv9bch0kzjk2hFbcuawcFszgckqAjuIgViLYNxGDNfWN6n+P4nbKrlAT/mo6/cxEUpXYk
J7+RF7vMYXO4DBxjuvPUwHuQA6g8Rws1yg1AWY9mC59AleiEgQxuaw+PF7c62ZfDpllZGSJZHzq7
YYCDZytkDgSeQeAcgO5f5l67ZH/lC1vv2NH/h0qu3JF83LG4rONYwKIKrFNC/ociygAjLjDaKT44
WQbpsCKZTAo5Y58aVmih5tFjJ5iZhSLsnnO0mkJvXl1YhtipM+O/f5fm5x0UYoYa+q+qR0VbxQP2
08IyjiyrJEGGVIijprcTEAe+qhzk2bWZFcj8NFNJik2McqfpNp5b1pTXJ/wUYG3e1Vhky9b14Nrd
KYtC7KpFlDzEqEQu65jybZQZZJoHxS53OZyjRdTjnJJUHgXcVAg/1e2o77wEbcQSbcSN5FpJH1R5
diVYmab6d4jQ8JejHw6ibwiNx/9+38Sb82lJ7jlIkthkNDXXYjn6+Z1rGn+EZ9RWN7nN+tfiXmqt
fVsdjo2AibI7CRay2WYgQ40aGWLDJm3eCmhojrXyIvHdYVVDaV2gVhQei7ilUG9kBzevw6PsogAH
glu27Ux5VJPRPYWl720nvc/XtdUpL7o6QaHGSn4vm4qjJovEnBBeFaMpPiel59ZPVVPOj+hp7+zQ
VciGqnBbCu6MsulGP1Ss/HZmWKfLuIEgYSMVfV8Ay5icBrpEbfVP/MiWUdgpJxkQ9GWDuUvVH+Qg
ypuo4abtuJGjs5ZoMLQyiNy5soCgWLzCy/M3NcX9jSRNOL6dL7uYm7kcZe9wE5Vp/RgkuXk2c2ct
uRTczjCLFAkR3ICNQwhBcglBXDF/UPj8GQ8lThcepmiTZMDWr3Fa24+SX2TA2l/3PiK/VWes7DYN
BY74JbANHSxUHj6ExcBiajKCtyKHSzIBgtsDTAzfFPi2ep/Fr00faYey1rWlnE7mIFwWWR2xIOvS
ZzCoG/wOxcZQCXb94PNzHQCkmANOCLOS+bsuGlIUxNGivugBaU3y5k5ldnPB+qOxFy1i240XteKV
W8gpE6AC86Ri2fqoToH+oLTjV9mNZVm/MaMUXpiQ9uwz+2REQcSilaiwG78OYrKTmf1GXqsLp61P
0pk9lmBfNam5VITZeCj8yPV2ZZp8mWQDlex0ZQ59vZVNpZnyIzDX50S18SgaO+XbMBjtrS+szjtN
XVs2qtrzFLM7FjzqqoyKOzvWHlEW49fvu8qqp1x7SgQFW/UKuf+Z996QQxdqyn47DTieRO50p1hK
jl57NJrIZg4v/myND/KgYAv5UCT2Dl8l9/YSlkUGAPk2nNbpiP9RYURWFLD4r14c9rub3McoCntd
+22oo78KL05OGKvgKgL3ZWGOjfNmqki5BSYiqa2Rtmc3ah5wEnTeIl9DDaX2u302Rj1yzM/yMlFc
eFvFsMeNbAYG776nuc8tYLJD4pj4YUww10JulAuSB55GJrjyNoOX/7g0g7YM8ZxEq6FYtEGr7bUu
hJGXhhOPaOQPja73dpHvz0s8VbUntwnVo154b7Jljl57DstnJSZS9vCzu8URQ7+Xky0ztRZpXs03
l/DMqrHU65cmRda1imX8YymoEhoklBrV+qPsUu1gvM3V4ol0mIogdaIFaznBsyvsJh3zJZisfkHW
gFcJ8ui+1GdqVikSyXLAKQLjfoLue682xscBXcxQFMyoPs24DtTiUolQVW7icq17ddjtMYLahonj
boIyLu6KQv3HWfx7dLTTnje7sJPjBOx6yRKeHL/fvMA8wGGr0tEfSergQM6eEhhpTT7gRGOnVIY/
HeUvyNz+XyF1gb5P3ucYBZq3VOYCFnG1iR9qwxzLVbEMM69zkjb50U+NfzP4pIdbl3IOQrbOXnFr
Gw4YBquNME1p3RCNYnt8vUaYZWCf1Mj/HFFbc78GH/+rHvElCvUBEw/LdNpN15AUcbTpDGJPu08g
vRw7u8YZprPUtyZouPN05XCc2BWdDX9+UPocvXU/n9Y2XjK7cKDprXDWGd90xYj3LiIwqN8zmc3X
CZ304Dwo48MAEmOTNkYH38izz4HGR145lvHTTo/ybUobgGqsFaznzAvxCBtG9nCh2h4oRq2mcdrV
fHvY35EF7cWhweIM41brQXZ5XVWsgOE2W5npBIQ2HSYH+Wlr0H44nhOvTdCDiwv/uDB2oy3MzUa4
yapGusMhN7m7UJV9pK2RGNhZHvJbAPWRYvltBXJpd8Eo0LrCOQQ3SxhNxpBu2nZu+HuGeH6Bawn8
QcCkFP9Rw2T1Scrx5cZZ76b3RlSf/aEWzmiqXn0vm8GocCxy0vkl6oryJc/g71idER5h1hmvdYFm
U2C+9Lk13tk92nqy20HcHNWZJNsMxjDyV4d4ixjc4uxymu6yXNNX0NzilWyaok+eyUNrTg9D4nl7
NY2EF44YDd3Mv6mD6ObSV0Np21twhHeab2msftlLR6H+1FIreOqUIaNC4HUbtY0hXdkocomABivw
lQM7+raALfPQw+kdx5insVJ15yEbujU8NTbKnT/uNN2JhJzacAv5RMWrri1OVaNgZ4Av0gt6nRnP
eYzaZ0HQi5scczngX66Zxb+CVHlRUMl9M9M4XWZpweprGn1AUywaoqQcWA8qyg6YSv+kNvBeByWx
VnIUgbYcx/koWcjRRKm8x6AnsSWm9uIQOsZDH1DhQJRlwF+WLG7HbeuYpNYh7evkcRL2wKYCsbVq
UBOQzcuAi8u5nCD75EGfEaihBnQnW2OKC6GrDdGCuiXylQAYSOYH1VOqmQh/QDD1y1nfOXmBE60g
mJpa+1dhvWqh5Z/d3PbWGZIctySi/Bs2Dvhk15p1Am9ZL82iaL7GeXeL/4v5S4Mn09VZ+GMApL9Q
zMC80SL7h6W01tn5XrDEPctzLxjSJZD/bO+IoT4ah33UFgjZiWY5qN1S7ZQRMXc8vAZH75dlyT70
ugiWC16z7nBmc5GODHL4zUEJTRzv5feziL4ByCkAgxhYrTy7xv05Gpm1uTDDvtk6VWPu2lS5v3r7
yDPp4yNtfZAPM/a1Y+2CDNu0qK7BcI41nLHEyP5o937jrBuD1/awW529owvV9OgN7LqhawdHO5mL
ZhUh+r6vbeeIl8gPzY/r19Gan4xWLc4F7/chYeG2umjx8y1RB273c6tRh820cIUlbLwfgCEsAbUE
Hl+DIvxqdhBmn8dK/zY7ftueUabF1cnrMrTjqd4bwdTu5tI1FmiIg57vDLBaONEYyL0xfEnVXvuk
eZCcI2PkJdwIE7RAGJFXsQ0UX6DKvYoqtGFBJDBcK9zZuNCtaj8zD1m7yoTXUSnuaJ24gX1qyoFr
XzkCY821ft/g5Y4A76A8e4DBpe2A1aAu2kdGcDOAKbv2+xOapNd+N8x38i27xnsWUigNt2ahcCiV
CwMf4Qy3GvayS+oY/u4fKcDuZZeOZNNGFTklpHpikg9tgAGPnpw0S//Wx1P1hmlfuq7ToN4nMuvU
bIYU+wrWxNmNq6jzahRRbJLjxQjrp64RurZqrSTdrSUPXRp/IxOGcmLN5kKVwNaxNRZaFvYHiZeX
o7LJh4Leqgi+jqYieBJzDYHBl83Br9ulz+exlAvTuGlQf0xCqmFinTpTbznIhalsFirIc3t/URRC
qTFdFHnmHdKAZFxdIIASVQhBICVpHWZxkE15KPOqXLSTN69T4Ab14joiA+WUNOCRG2eFycrQKNWa
PReGs68WyJ+j4ikLBzToys5YMkpsAgzPoxnFMTTYwHi0bYrhAqPQR018I0BAKxmFekq1KuPqAbed
bDxdlkqJ6gp7rjk/lqTJ13AX9ScAXO1CVXrvRxemS5un2S8DfJZamuNb22GbOTZWfKLsPm6hrXQY
RRff8Eq2SJQjMg6ADIu46dZWp+h7FU3DimqFEAmOSjx//g5oytsoHuLvs9n8EaAnj+Nsc1fxvByR
iyJ/CpP+Xn4rVQPh7n/p13rkSfjeFIdG54MS8fJbrylNtwpdnjSF786NDqXMjW4HZTiQfUbvWRR8
ZCVIdBlpAT1fekD9bs4CnpVYjXd3kX7qsi4/jn7GFoZa6nd0dheqQPNBTG5BBXbFuVOUYQuTvNt7
ZZDvpiCzYc9btY3lXquZ1k3p5h+f7Ho6bPJG1Q/Xh7189idsgNCDLV5kvxEYfz/2odLqSx7l6Vpe
KXfSihuwOS3k/cede5Z3OJaur5WjT33yRmT/jpNNGfy5jyUmujLwnQvAT/u5Ur6xEG3uL5oUmeib
DPdf+waht3IVtYirQt36xrnP+eb0rhd/b1mognWzf1rTiETOOHvnwG6TrZkIIqWtm/eIcs9Lyy33
Vm8ZDxk4nlU+Ve0DHGieonaCxArikjdAeBS2pFNyr6QwEwq4IU+IADlI/U7t17bQT3UkltCa9b4m
yZvg0Jl9/L2b+M/CcHCexzl9GX0TP4wx7bYSIh+2yL43OPts5cpQNuWoXBtemxJA38Tee/D/19zr
leULXeeGf/4Z8nV5C927y8KzIWkI+K9BrUfAJoBW4GZp6mN+hDr2CUlxgVyMZHaWoLDHlURleGBf
DpPZ7ppGsZ5mjZRZ1ZWn2Zqsp8ZGLSZ3vfG2E4PxjORP387qTjYRz+UmPZbjWgZ7fWDuTb/EckfM
1YbMO6Ytd3DRauPcfUz9cSFnypcSFs0D/Nx372HbefLEdj6w2MnLMze1v5W9md44fcmu31JrZZ1U
irf0ZRbANpLpiLnepulV6wbckrXMrAbun1h5ZY5hQ9rNi6NiN9HLwF/Vu6iDkJKz92liry7vHg/7
UzMNNhyggJuh4Tj2TejzCok+x+e8aIPl4DrRuijdsieRSWTqHU0bWYUyGLfoyycPuA00K6xD8xeq
dIVQuqh+IK+6GQChQCTpopUDCPVn4Y3YHIV68hpXSrCy8Kt9GJ0+3IqixWHQjOggr+n2+Ho3iufc
5n4Cx9om6zS6nb7XKjI5VNrnM2SECokOfjAaNpmhXgynzJv9pdVqBwepjjuzwslN18sS2xdyX9LF
TR40E4NVwQZTwrJ69hJ7X/dBfpIs9EHFFwiG1UkyzQfNvIyhWFttohZOB9JwwTq1rewwB6Z+sm0j
X8giXe25P+Ev+Y9GE5Q3jjNQTXbb8puiIaBO+U9tIOigqnMyila7/KRQlGAdKpryiy+b06TSFI/f
a1P+pDAdcldq2FabIsY0WwAtpTNiFdkn30Cn7uqTyLMJBs4U3l7cGUWo6NJgFkH69d4nii45kZRh
eV9r0XOnQPCz7XoIl3pTxFv2ZH+0I+4SC6WneqbE27yZyL/l0/vJ756PJ0qhejFLZmQAzPlIChbr
Bx0kmKIGd/LPlX+N7CIPfBfINaSvESGa1/8R+xwSXm7gUfdDhWyuEOQkk+msMLC0122AEvQ8aNjO
6em8IiVjDZfJpoCeNnG9noN+uLyivKjoquGkX6J+d8mJ1zcojKq17ArFx1QpKmjXalyy3TJeeURg
eUh2cCebiFQ9k8WzH3ycHiHwphvZjb57dFilUGbuW1sTf23yOAOMe5y4t+4AA7nCgjN5lIcUJcVl
Bztnc+0Dcv8QhbkD7JdZeRgX99pIGoSfAeDnUFeWI4WEbVaN4dnDHvcewUKRJoNiIXM+XZGeYFjz
hZ/LZpcJ/qoksXbO+N53pbkacU1yapTeTA1LHUPBbWMmQUuJo35r4weZhqrHzLp0Z2Nav8H3lt0y
mmSeK1MAKnTmSNN+NoLn3JVYGKt1c1ACJfsGfcYjVTaNSKw1fHbswo+l54U3XhFlOzOy5/vKUfuV
iRzjSyMgVL1i2Xe6mvyCj2XeTYjykRDzna1s9pmPUnigKOpeH9yzOVHdkwPyMPtmukoT9cktvPnk
1ckSyeiEjSYCrbBRK+/msoPUBm/bW5Z72TLi9BSsLpkQ9jMbCZzVEsfb2VjyLmRTHux0fu+7QtbD
vH7vk5Bdct6ISidduKtV0wKfSNG/8qz4UR58NV4hDqjeX1oKollNaJ5kC+u75LEdSNGOA0ZZ1z4j
Rz+m4meQUhXdRHGLNa84QF9/P+sh3QeRdYxMkDuIZDCoQ5rbuh7OE9fY1IsY7ksKAbm4lGXG4zId
UrGSFXJmeZ6OtzEUoVKooU2NMWBO35TfYrMK9lLDrClK4rIwV9dOBDJPdibJZG96q9J2nhPFO7Nk
0aLNan12+6I+j/i2GyWaOinbpbMRsQXzSdat5WDl+CibqMpaDspJAJCjpdUY0V5GINpoID4qVi+/
L5m5/os+gme3xQso4kX5eG6LKocTrEfq/2HsvJbjRpYw/USIgDe37R2bRpRI6QYhjWbgvcfT74ds
jZqjOLuxNwhUVhVIid2oqszfrBzEAjZV2NbOuiJFfnaaoGsvhhKmZzfH/5VqKlG5SFAmGUUJ+c7x
8yQ5gCRRjykCzRksyDTa1VHWbiMTI9XZpPaYWP7fZWa9WaYKktQa7Y1SxsG1DVSUyHqHDJer9C9u
FgI0bMln2EO57hbKhzk5b3qbF29VBT1QJuXmwSY5OhmwshqsiJ7ikVqEXNSO712hothJRPpMTpXb
LEUBxyVp8GGoNmJVXNTa9f6IMA28begMUNSWsX5gAZLWMkw6ADN/KnoEMRcE6JiOH1q/+wQOOunm
T7ZB7Oo7vj5N0uuvcJlndH2n+GHEX+w0KwVSaaYyPFtF1K21rM6/ZZp+KdRA+0cFpQAx0/qhwgZb
wTsGKBel6W6u4gL99747B91g7OIOIOVYu+HaM/Xhe2OVB9+x589YQLw5vduti5q9F7ln65NZxPEJ
ozyk95amXNrk2fUU/UUa9/FBqZif9GV8pJGdkN7Z8D41upo9gKbezk3iP5qLsp5VAJjQ0hDz1aUp
4nkV9ZsBQ+xHCfkpILMmzkJqGYvn6P/orZbem6HU8vRm7qnkF833lLTtrk4AhWb19O5ls/4Tc4tT
STb7awGwZeUCoVkZlD0PtdOjPZjXn5PMN54CpUpe6wB/0CXcYH9+Vvx+WNt1ZLy5oe1vyPVZLAdw
nak1VWxVgCC/iUVUptUDb9rcPYiTlJW+F+XgvNVKrp34MoHiXAymqgFz+ax1m0feluYzGOg32yrf
8WB/88xkfi9sCAkI/L90PrAKaNk/K3xy3r3RyfCJhWXdF2GzSjOj3c39NdND+0XerhR70Vgxa/0g
zcwJQhTCZ3M1GKH1qShs6xPj82FHTbt6SHT2sKemT7NN0jTxSk/B4Mo/Ui1hKygAwfbyX1CSEF1V
Xa5eLWtQv0TzVcJUMX30h5gEhWfnsIAO086bL5yonyq9h/OJMF3+ZJrVtHI4Bh1SmDeQZlyI78uY
hROxxsHAuikWR0psQ8ZSh/0dks5/hnvuwl+A9kAfy+OtMFPbNZ8IcBYoakU/5liBzBQoxUvpUarL
TMpYkmEOVoqfBz9ShW8vlp/6iVRm/SITA516o5Pn0bGp3frlhYw+1ailLgWQxjhAzwdlK1Uosxq8
Vcu+6mBbs/VshTtLeDZmSTLN7x9u+biSZmFOw4OcZme7MzflPE+wPrMCQy4ucsdhOVlHRmRs77EK
iPSHXsspSPwsM+4dMljmOkuvdMiFAsOvcffe+5NVOzwaPUmUqBjeXb3jG+THuE4FJjCquI6jT41f
DZekNNdmrXUrJTPrGyA9m01zhdgi1YkFn+7ULnp9S6+8u6R575XB/x9zkd8EX3avooa83LsUxJor
J64Q5ZL1AEx6J+VVGde5rnIc8EyWFjYlCbZOzXOcL7YlZZ6h1jy74/pmheyqqIok+OrUs2Vc84Ky
T9opWLA0mfMv20WIL2NHic8tqPwro+WPx7Fwamg7RU+WZoyTL4JkarK5xbwdzKI0va7g01u27llD
X/aGeGr0DOPftJ0OulZjddmWX0s9x4wBQ5GV7WrlixSVcXU1VmB1oAouqTwsaO2dN7DVlV6+Nseo
oZQiUp+OoXebHJ+GtWh9SsxfRD7l4i53kW3Gh8Yxnqep8kndeOgpl/Zj52ceBzbIPvd41etVv5Og
r47FLvG1ZP4y6sVjl1c+UswoghsB78fS1y46R4FPbo0nMD5JqC6YJiWFQLHgtPjRg7BFYHVme2cB
Swkj5M4gKZvqtHw/L5ZT5QfT7aPVHwliySFLrHDdd6pb8f6eW76PHVsLSCHJyw3Y7v5xCJ1fCW+f
7fhjzV/j9n1z2CJZOzvuHHIC+Olai/lLXaqfp6TsnttaLZ+bof0i4ZKE9gYuxCHuJuTy1NbIPjVu
0D95RbqzRWc4DtGuLibHXmqtrHe8Ffe1HbUbreOUiEisYznH9wyBoM91EbPH4X0cZd6IS3JmoOVN
s814FY4wzB80yh4o26LnlxRV9FCqxbrURui+apkFj57uKNfSnz67wHmO9xBCiMGj7zj9hi/qsJFh
0isdxjCz8daGzyaQHZAmy2AZMqBqJD9GxoLcCMiUcuHQYK06O7WgG9K8TWuWdrH0fAj+/iXloTkf
vQ6BHTsp3XNpK855Tlvn/Cy396A0/1fsjyGmZet8KVH3une4vx99j/3xPHbo44FT/SXqHX+FsrD5
S+r4lnFKVTNDEcHbSk7pFrulm2R8GBnmresWFHaPzKFevw0XoeTbnHvG6v5zSHVPOwS81VXTjxq7
mCHYQziwX3hFwsop6+4v0GpklthX2kiQqNWMSZGPdmlb5MZD1GgZ2En2hXVVBm9Qww6KNlvA/sr0
NdPjjUCe5iz1H0xeQStp1pPhHeKMXLQ0x6pNtlXvcZhZ8FF5n00kemL7ktShcwowEN0GiKOd5eKq
CIoHTpbgZ0vHYAfIiEjwdnsblKak/eXWGafqjJjBr+m3brfTdvpYBBsWXxNK1L8HJ6ftkg1EoXkn
xyTp6PTmpYF7fZFQmAQm0F97fZ/UDmyA5EGzGT5HQFEusioGMUkMVNOytWIuNax7u5N6lbTLtKAg
hrvElcPLRhLEYd1Ne4nf88UyFvXJbC2P/uP5UhNz65gcOOX6PZlZjdNDVe9C6N4kOBJLO86K989Y
V9PTLdY4SOmFSoo6PhgEuUzWfA0Xj8u4LpFCSOVqWWOyTjKv3Q6LjsItyMsNSYXlomftOiQFfZbW
beJtoI5LYK+536UVRIBCjKwP1m1OeuShwctyVQeutc1sJwq3UW+PtrUxVRSJ/wssEDBBzgp+GtQa
+ShqdB+G5LpSHApL+weY87THB8jf17y0v6BCcgo6J/yhItSyDvVquKr+GFyNqR/XXlJFP6iLH6D/
529FVsTkbLwnW/ND9kAIReGc7j0ZSkSFZfBeJTT1h7bwkleJOEl2BSAwPUoXYPBu1Q+ZepZOS+VU
nSXYhklvY9n1DqODeSu9WoM/RYUO4lp6K15QF7xlw9XtwcYRyETpO8/zOCrb0c6aCywXXEMC86ns
y/GMaAv6RuBoL6O7GIdKu694XL0ULlkO94mSAFvBhlLdS9tVOdVahVEayAGTuzNQ+lnVpPaPk9tZ
X3K0yVcKH3KALDTjvjvkgTq+KPxhPvPHYgdLuI7i6dEZi3eShdaXxGu8UxeDRpPOMMzSfVm11laa
UdeVmyBSk6MbIiWXxDHHRTXZJRi2bwWT0qINckVPG3wLeJVgofT54fSlbrvF9brqzmbUYNAGX/4D
C35pckpcA6Ssz/e4HYpM3dJbZWGynUFes8/+d27WW+XRUMdzDzKc6k3UTb9uezeZKBSO7QEY2VFa
LUzl4ngbwy71fEtjG3M37gI7aJ59N4n3bdlzgG8Ckpn3NugI4+p7xlpZKudSPpdLZqTxCWfj/b2s
LvEutfx12Qf+Zibh8NiCaTYHzl7rCJvAU2DidZB0uv8sF1f3jW3RlOYm+h0LU1LwfVOrBxkiHW0V
nuJ+pkq/DIvjwj50Wfs3mlXboDPVF7koASdrnDEzQBTunK0nxd+PlO2u0utXlnd0tKRf3We0KeAy
9A/QMq4S7WWYIOEORbeNAz0+R7H2WfZkd8r1B7a1BHkvXZwsbg5/jLM6y92C96hWauGRvtHdsdrU
Sqqv76rKAPDo6XTn/Qa0LnAXPFam5z46i6NFHYWc82dzWFtLU2LS67rhP1AEi+M9TuIO/k/srWUA
iy3lDXW8omSmcU7Ny2uuNOlpqNWWI3ibvNgJsstj2c0/1Cnc5MXo/+1l02dPy63HoZ+MtRzcZGOo
Ay3bxGaPSoAKtPTecQwpzz5NlXfRAJyQoPKsg9kO5hWbI28zuXn/OaXgvBrRbftLQycN4C6aJ+gn
7qmyNz86Rcc0t8vGV6WL8HmtIRaasdXgDhbOaCiy7YpRLhSkrVXyv4ke1i2VgJ4Fkv/Itq1B8IxU
CECZD0fdL9X85KpGt3Y1tl4dWsz5ydRr1tqBCro6vksjZIW6DE3krKqMVA7qlXoLyBy7x7zsWw4X
ud+tszYGkLQExwqG5Ua939ZD4ZzlIkF4Fge/ipSDhG5Pk9vbxNttQEJMj+YHG6HJevXhYVaGH2A3
hvVGX7KwCLj164CVbCupWInJXZTh06eP47qV3O0tZVunf+mxjla01Q1bZ2ymr24XoJAb5n+xPgTr
MnXTJ9B/yfl/jBidNFjryZg+LaTLs6/P9lqv2vw6IrjwVNepwqJmBKCnaMpFHdEY0hLjRY9i8xaS
+Nz7K13zyDf/jpN0H1cwJLqDjKiK5Koniz/RIkw/Jg+WOiQ3gXqJyMVNZ3uxLNd2Np9Fb4OArLGn
dFOu5jwfvU2bjd9uh54YkXBYMSU7LJM7KYAowf9o2/3kb28bko4j3CZp/c8Ty8FtacEHusw2t1Um
81A2HrufoYr7bY/gwUpT2V8CNTry1TVO7I9qYyPndN5pR3WJacocaKt7VkBnMG8u43Q/7M8yZJkh
T4mMrDJueYTfT74f+//7pNuPMBRYpDo/uigzjKRZ9XWQOSjthenVGLAaQ76oua36cJxOatVbX0L8
VfZq3+l7r0+jt95Jjt3kog6lV8+Gb+vXKMneb8nJftCvsRF/aOWsgxNVvYPhBT0c3wot8tgMm62K
u96qFs/rpDSqy5Q/3nAPo2Ot/WhmW1mZXbhOeV/c2thl0e5+998wEZal/xoviAkIT8WTr19dw5xx
D5CrnI/luGyGubdHyvtVQl2HoTnlkZz/EqRXI0CnaFZAwJVf5B6TpkAuJIZvBFpYvzEaVmsbK4nJ
L3Cf6zQdWmtizTX7OE+01VzukzQadnJGBBn/LZtdAPD8w16C0nvOphSM8g2ZUegcs2ugB8JHqEh7
HiACLpw+QGParOlXUMXPw9KS0KT8DFxfeZEGL3mwSXNR3ugPaZiYm7DOkr2y6LLUWn9x55j0PbqZ
HxYIRBathxiTUVkH7gtH4KEjZw+8xf7oaJuXGEnVgXXnpTBT+3l0zafQ6aN3Wh02LxOplNaL3u3C
YgHOG/eyKOG+ZceiiKL3Smm0S9Tq1MmWOX3UQmOIAvUgvZT0WTl5sl++3uporTOYyYPTvOPhqOyx
OtVeLaP/CpQt+4uvybcBoMjrDMX14PfhjONG9z1fdmCanxarseX0LRuyjipM4mjmCyAw57WbSPQv
uzbLh7WdRO5XmYM+m3EanLm57dr0Kgz3Ruu5t10bmTXkP0u9PPL6Ddj+dXCtUP/lQw3CoBvYF4wB
Kcx2wSpkUZ5c0e/+0i8tP0X8UU9StKmUfNkbVfvILMJn6UyRhl0VRV1fpJmQDl8P+Boe5EGGowyL
fRhMtLzA7zIFFSKvQ53t9ioYHbyvfr9cIa+pO8WlmnR/ixpVWF8i/vogssyne9wpXGqsjfUgIXlL
N73hbFjji4dwrr5ncW7swR0UD2yDkoQzL14bo26+yQh/6fDFdHnkoLhhV+Wswz797nM42N86ZKBc
+oRjbxA7b0jFoh56e4JMDsLie+ikDSnhDDhzkEH21/EMP1Y+YHXwrsuhzTfz5wGaJP6QyzlxNNPn
GuQO23lK6q5HUdqr3DMq5xg9N4sp4+0WwEC5VcaRGV1QoHPHpRPPxvuYScf71IlYu9w+PdeuOj/i
E+PtvSzLDkWT1q+eM31H7i77KzTm93pqsRMFdb8ABz4MEJmaqhzf/TTNXwYvS7a5Y2KosVzkboLT
iVq4FoUPMArjKesvkKsC3Ad+Uj8gE52P71quVFvXBy9qanx+CqdMNoqW6t89mAFlqcU/sUIG4emV
2jPJgeRoFypS7LlSkklQ/tG9zn/Ckp4ajxN8CVAy/QTkOL1YLaLvaqyjQsypNWn8a4NkJu+vwRpP
FAKvEkN2CmvH3xenGy5RV+H/9zskw1pPaTZegai3dBjI9ECm2NtmV2EylSd/pdH3HqeJn1q1fMtG
P/6kaNQoAmw1jhrljydcJ1ANc8FZV3b/gMtW+QnG/dFbXho5Bi9HHQWBjTRJu9coO/r4ey+9Vf89
jvvpS47GwYPPLRw0wpAMcDzBLGcvo5CCe7ONXnsKE5sNhDO/+XHZU7RROpRyuKPi0N/uEH54G1TX
2EncEnX8+xAP16FypRRTf87CITl3UbaCoFQeKhGsRr3NWsEQ/087J62wiXqgx91gQvPvPW0lmM7Q
COezZS1o+AUeem8KPFQGS2+VBQb7nOiz8NtjjBFitmscaSGVJ8PUH/2C3Lt0yiX8d4S0TNTYjrah
/hoRpm13SMYY+FEw/3CTajg7ttW8KGFvXtXI2neLs7yEgALUu6q02809tkwqO3vTN2/6YjfQm91X
UjjpE8R++zVrcryhsR1IlRwBUQxx1kprGm8mzLmtHo4wJEPN2cfF2Oz4ZhYoybThTlPRu7tZ+AXQ
NfAaWaJLZgIEMoPEgVXuYngGNlYg+zrGzW1EsPQL8j/zHgvNYSvNYnklV5nVHqVpV+AdUHGbrrfB
7rQKyYa/wnqIXqZOOWl+H7zVnEAuvL6slefPB63q//KNRMHTA/5jN3nqRik8fy+Ex16JUNWS5kKH
lOY4a8Zq1lWc4M5llb7cN1xyh6A5rieDNe9kA2eKV+G9JyJ1QG2cYk5ah/muK3LtXGWbeQ6G77bv
j1veKu2piFEg8dLoH9msmQYSyGoUuM9lCkwLM7B4m/ds1GscR1yyDmqsfumsTLsqHQqQgn+xKcnv
BzenbiegmTJBcG4a/Is0mWT3pbuL/AaqwHIiU0LFuMaoH0nrfkjzF3vRwmLLdIsthbVYG2GNUEH0
kVM+2oHFWi7gjiHZmJg33MgBtqfka90OwmNXfS/Ri9uX2CM9KGrtz7gCcUu+vF33dZ9uu8RQHiSm
FwauMSV1vwMaA2+/msvo+xjFSbZ21g1nLDODnesEPXS1DkMkryTTKbcqKSxg2Fz6ped/xYaOikNq
Ti9/jC3lKRL0s0tZ1S7QfAx6MZqgLDKpZNezOLnYOs6FsX4ql1S/a1U4rvWOdYn1JH8q82FV5cN0
lVYqIaXQt7ZVBhuJtd60ZJF6lsKOvG3RBNV5lETtvS3BJJj5N8ntbVBUG2veLi0weOYEGpSfFcjC
X8+QYJXsKmzjH8vOUVZlgVG1nLflD6jrSXWhJHOSY7nESaQNiLE73koWe0w/c7wiL/fFW8L3Zhd0
+SZAq2p977it9yHCS/+Cmz0zj7ZdpY5/AsqjBYh+v9xA5zeUueDPk7rkA7FMBOtr5tTN+jDephyw
nWLlDNaEVF8SbT9uWGXX2ifgIOvUjbbSvF8cNEgUp/fPKooDzipLcuuklvHLHCb1A4ZEnHXVcTnh
jk+e1v7UJsc93n1kWgXfj9RBa1eGgdGfnpLGdLBF+TVzHuz+aALz8vZa4SZfAxszdpCJxTYJ2MY4
fviWZ662B0Jg7/3BMb8ofnoS5GLGBmwN6AEjHntMrtOIsZYIkqhJcmTjO2+VME72bty3586Y1XU7
OeN72LDRhZQ3nAdF798xa7CU4hVPjn2pR8OTN8J/Xai1iUJmNR/ADQsfd/a0p6HIi5fFl4ulOp15
HyL6+kXx2h8IkrV7VA/qvZgLXEy7G77ZS1CvmnovxgJfJZiNWO9UPvxabbDaBxjRCky5svqKNFLD
5heATzi29We7VXc30ANi8PtBjYxbs8qLs9PV8Sf4N7caQsapB80t8yQVg9iu/Gfnei8vjI3Zn9hi
xOCmWYXXMA/wcy3ceivjG8McMYEWK6uIChBmFvZpJuF7L5DK3f08KIVUaVZLiidE01QwYvcfqfOR
2wAuUkE1U/mQjgUf5i9AMQmR5tcerSDc3CcJxEwe1OOssNEF6Jq4nImqcGiSL34QBC9QPm5rdzhP
uxi84KMs23VldHsnCLz1bU1fFvv4/zJCdgLVWKQXNg2XG9w4r7+7pTc9dZOevkxJ9ixhmwrSvsWk
bjcUaF4s7PWNCHhMi9A2VBejwxqnjwGVSGRehE2UBq8LiWUs3rmrqQ9JMH4JFrKm60fRNq8y/agC
3Xzv+oe5g61ZK2F3KNEi3kmzsPpLleTRqz5hZuZlFizmZXYHGhjOi1pfO3ZRL8tTy/BrXrdZ8nPg
Fb0rlbo8tIHD/hK23178GjunVxE3RZ5KmuZYlM96i0dP6cDdBmb04mLicRU3x9Zqz4OQSdALNbB0
wcPE9tzxWMQcEi2dpTfVp3RbLU30Oaaz3sX1Snq1So1fSg5n0imXOkZWh5P7o7T4IICnRThLnw08
qtt0OqeOb1zdqiTlFlawr4r4HwlZ+gwawZYOK/uK+2l4nPD1wd9BeQ2CqKg+w+Ou1v6+7MrpG+Dr
aj90Zrc3EqP75u8DVtFv1LKq/awidydRElpB//eMsLVdOl6zK9rIeYbNixisXwdPcVqUBysqgBWq
/PdjNT9cUHZiCz8mwa5pVPiCS0dvN8NF7gAcwDmQ9u22sutT6ujx0daHAKX5ZfZ9DqoWRrY4FAxh
7DyrnfFTEDVO4ucr1w0QJXPr/Mx7NtgKBsdyd4Y7FN8BT2vb2DKKUwOA9NRb6GyjG46c7wIgRwJ2
1UZV/WNs9RGiUuo/TuZo4mru53tYM8YnGVt2V7/DQ9JXLdwMksy9aJmNRWc2rLHuGC8WuhUXY7nY
M9rOu8b12xXQPqA5rRU219TD/U0L2d70Vj/2aFhATFM9POuUOdUv7NltJBcUkABOc2aDj1GXdBjl
1Jyt5eLXxikiP7mPfLJfa9ev43OhzJqL3Rm3lh+2aGHWSX1oehRa8VE9k6NG3EZuLS/tWLzmuj1S
Cv2QvTc0pztPmr66pfGTxScx1Eoy+nL7u/vukUhNnmOktFM4i1kwI0HmmeEBOMR7ZlgVRib/Xjjl
NuNK2pNH2TbtqdhY/cchmDvXtxlVO2VrN2Zv+WHa/VlwsLJdRh2hc1L022IAwYjAAQQ3KgxJzaQ4
Csimk8xy6mX5QQZK0F/gwzeIzjJaVd38aCyZaumVyzB0+aFGPmYlHXpoHWuA3qdJVfvrsFzcwIjJ
qJfeNkXA43rvkDs/LE5Jw2lVOsNQwdJwGdaqin22FDQYlpbEZbw0O401ag4QoZKmdLhVyNcyhOZX
g3h7hOP/BX8JlPaaOnyUi8RzC3J0iX8QWLn/dqhqcbCSEpvjpUMGy50Rl9nVyq85nm3mrVPizpQf
4HtiTpgahz/yuHKESDv1PaUicZCWXO5nji6Y3rHBc/djSQbh1fSibH3LpOAP++w2TrIJZiu6KkkZ
XBLXL7ekxOZ3vuYnt/Gjn1rHkQmwaPFKERVjw7iJMQWY9OfOG/WVDEEElCyMNn+Xp5GIrdft7Bf7
InC0DepLymdtjnEeb7r4ZxVaa6jRVGhaYFT43RrfzQwQfGUbyic0J7AdKOqJhIhqHJXRY2ksjewx
VYt5gS8eg5D9Xpxr7lkoIe0kUMHoY7Nza2Aoy1lNBkPj+9ica21cVanVn5DG0taBBU8M27i1sFUA
HnK+sbrw1faDaB8AgznxeohOekB1cRozykFdd7ZsDGqN5SJ3rtZn53TmkJ8nw7Xq+l9x6aw7I93V
KrULad57ZX6goRvQUIve3XvvT/n9A2uOmx378k+2jcVM47TdEQ+M4Gtdo2KRDG8Zy/jZ7xp7LWGL
dwV7CK9+gBFsvQI32VuLBIw34kgDEBxU1zLbTaNXpVXDl6ZC68J08E91lmFWgViCO4WPkg+R5MY9
M/L/EZMhuT4rR6e0UTQmlXLLkwzdczjHGpU0aCRWwwe6GE9UdNhz2zF7RvYA6e6PZLJeuOsk7bSH
ezxPEdlbqpOygw8sZUfxrjrNSdxVGzepnUMRug99kgIyh48KL6peeFF5h56ilZbj7jZSt2w07EYk
MFDLnJ4qu30mmdOehdollzzPk62Od+/mzvmihpxdTEw7ZNKN6FUw1VymSuw+VcPcYRMnvAM4n/2a
Jr33cctPbdXyUCI5cxZOXemHSNPGSfkgzfp3U4hHiZf86pXmh96FMyxuOve5MljN7OJBWEr3wYlW
dttZnfjXLd7ALltipQ+33mIAbG0+NMI9vk0Yg7sxJToSDxzfE1M73y9zE+ofm/wWIAR+j8kKUkbY
v/81S4c699EmbyoHQqBKjeI51Ef/ZMJg3qADMn2Lg+FB7RCabuK63stR9Y+Tqxx+wwXJJL1ysZss
3bath+ra745ejsr3tgyUyW1tIBED2hahSkQH6sVnDds6/8Ah4llaEhfTNWneR/RG+zyNYB5W9w4Z
p8y6f+it8fmDYZsMqSYMW8PUOZINehW0ur3g1lnu+GI0SUsijiYZW+xnnepVWnJBmpHSyIxRtsxq
izZ8WJ5xHyHPQBfk1zNkxPKM+0+5P+P+U5ZnQE5xzlNp/q3mWvDqpe5nGxDEA65w4WtUQbCf+rna
SWcEVvaMTQi+SEuvxBSQmgW1jRcJeZxy13Mazcd+GVGjfkfGDFiu9FZh0TxVi+nh7+lwQ/aNBT1w
YWmn1da38vAfZCKoO2Fh/kWNNZMidateC2UqOXZ5EyCjcn7ky0gl1su0t3iev3qkDE8mUiDVjyaA
ZJhS7TacN7cwSW+5/vStMqjiz1OCyzqap+0coyY2D0j1EHcUn3jalGcVWRA+0mgGaIaf7wQTlsbw
Pg1NwzlXMGbkwf7Tln7XHry1YMvMPHgJTSfegGYZrZVfZeNpKoNn0y/44vRRzyuu9J/4N6ifByfl
pFzbxjpt6uiH7Vm893v7TcFKdZ8OXXHIYiv8wkn2QQa0gPvXnISxH8NyB+Oe4Oi0MFRc/kwPXYhB
GeJYzjZ1vfqLG89vw9Q6PzvDPsZm0Xx1lG7a+MtQzc7m89T5H4aKVuh/h7JkRqeO3EfBh/LiFm25
Vf1Sex8gQSRaG/90HSOAddzlr4jPDXvXn6MjLCPzGYQOSkjLkDJxV2nojN/z2UrZ/gzhlY1gSK7o
vTHzfE0dB7Ce1RfflCb0zoh1jy+Z6pYPYaU8Wqz8LxJSsGPYlI4d7f6dkG+B4KmP0gtyEWmZAvh5
0as5J7jRUlZUX42DdJuGnXP++H6bqnhaCLIKmxrpDFo0VRpq1DtU9qNDN+sZqAItfmzqnndCkvbq
pW1Q0F5imD/05q1b9fCBrLwcG+MmUngX8hEOjd7c94iK/hoTZarKbq/iI3WfKD9G6ZHmUDDaCRGm
u7iqCl2YDNPRnhJkyweNc/mSXUpas9xUuT1sFX9BHeYq+1UXeLlfBfmjX2IgGHtF+4TiU8jXxetw
fKI5wWZ6QiRH36PqCvhamr87EryuFbg0OHkuw5Z4oEbo0mYwT2LXhZCo8gG65I51kifdxvUN6MYm
dwHX952X7qrJ9U+aOvunDlUoWPBLG930hyGtG3Ynv2ORUf0aKKNl3IfuisqhspWu+6XwDdVae02S
L1+gFE5OxM6+TBwV52vdck92oPfJJYRJ5vMh3/Oyx3qeFAaJCBb69aTHAHQVw3mQu0izfVSY5k/3
eGoO8M5D3hgPLS7FqyzNxr2d5Ma8iZegpk23KdL60DEobriyPH/YS488ceg4CdkFdWySZzHCKOus
GDv838Px4RZJc2O4tYF45E73MC19qYyWPrn0QBjpk3n3qDt3JedFb9u6KYKnikWRFav4l1apAoSB
dkYBIwngHPLBfqBEsJSXtqL2n8p6tBd7GfVFRWHoXIzO9yZE+GPNQWMCN9q0+3jYSCZH8jf4hbp7
A1emlSR9SvFTQxHkcWq79ixD2iX3Y3Wtu8/yUP0g5ypPWca2ZfprLCT2M/8W72FskwYHMDs5yS+j
W4N2pZJzjBtffZHQYME4Y9UxYRfy6w5opLyYWFIldokV5xIKHAAlLpDW1X0WZdi/GvNn3s4UcPTU
f66b8N1rJ/UryQ1/Yw02KmZTV7xn8eeiD7SvfaPxTm0gJ2E6qX0lyYHYYlq95mM5X7TIaNcy2zcK
6iRw5a552j2OLmoMw+qGliNXywczcNwTR2hlpS3cFmiUv5ris3hvSu99sJgyOhEeiGk9Q8YsZ2Of
pa1KaboD8Q137LtiNltWQv9vJZ4QN5/z9zIIEA0ZUqpvSW8dR1RS1sUMUGLmrHLqR6t+iBJ4xkFv
Oa92WjSrRPfin0gGrByzMP+JY+3JGZTqa6552rrC5gpClaPuHQ9tfMdq4OM7QXdi5VOOQWq2f94l
4PVOfR0ox//3OLZLxW5AZgq3bq1+RgUZdt+PUUCdrZ8ujbAsxwf2+wY7/qCxDMSrUCoG83W6Fb1u
16Z1Lx2Wxx/wTNZv9pOW+JdymXE/0N7wUEtHyoqz81Jv+Wv5ZfgZ3uIu1APrnzTEUJUK93cLbeJ1
b3XVS1tE9k4NreYMWTa/5JWS7TRyW59m37VWqkmGaZnugH3eUnHKd6oN6eMnruovNn4UxexZRzv3
Jwh9NFMELlcphYAru7saWe0FX7xUye4Xbeg+Ba0D+H6Jl6np7zLPdNdOAMrDAsp325Tfm7Ldl2aV
hNGDyA7cmx96KUI/yO5fevtC/ecXF7ZxFOrdTub529w1vZOTQmM5yG26tIdpRINCbv0sdn+NCtDN
OSUlh6XYmJ8HzEhySNvEBiv0T4A27F0xDJ+cYUa8YbmYY8ImX25V0/0VvHdLbFCMr3rZ6hh5/Dut
tSNY+maA2WLNruSEDgi+pd7cnsektR8rJYUCPlrZX5HDIUGtzKvn6D+A4WqPrqkgAelCOrMhJ9qA
WQkOA0e3ILHdXT2W+qPE5GLNwdW1OZNbVcn3pv4/lJ3XctxasqZfpaOvBzHw5sScuShfZNFLpLZu
EHIb3ns8/XxIcKu01X06Ym4grFwJqEiiAKzM34yKfm/bT5LV/kxFiRjisDl/vh4tk63l0F6s7Oei
qymQ/gX7Slo8VPKkvaxwMxkuGRm2zm2B+A08LRCgy0ZWm+vC009zGml9fJDYNSUv6YxtrmOkoeF7
weTZS2KFCDYt4slDEswHF+mmhXmjqzAN3bzI9kPi18jKJ/H+6lYNdsR76Of5Ji9z5RZdIQg5MY59
J1MLTGiW3H5/ZDg4DYLhDv2yrDbDAt+WzS/jX3Zlyin04mZcZJ9GYDveMOwK04+/Lj4SvQI0xXLB
U2J9UMFKTZozhsj5cdR07YPZ998lw3FgBCEW/ykHkbLPy0Kn8pl3946mKVtN51VfsRSAaU6ab+G4
lRfI7fWbnSwOTzC0jEG7iTN+EzL816wIGsEnpFLfs6JFSlay6MtVFzDHci4J+4Ol3eA2EiKoz6mv
WVX3mEJjOyfRED8rAKywOtDCr24OAMemu847ajTfoCDS7vuktb7UH9Ugib4aRoI8sG64N+a8qyNW
+9BvocU5cQdfb2HeySZSWojZqeLtrzFqbDD0lmyJIdELLlES4z71936ROMex8D/+j9rmea8C9fbh
H151zWUPIdfgblVIjyo0YyQnXlBF3RDUtway6Yg7pcYATIj6dHhwlvo0MHPq06ZUqSUQShk7KsGx
YzTp7DCgReNeKtbJUrxeD3B0DUptrOvAqKtcvyAieFT6Tj1ptT4BqV3K5QhEUSPvQJ2hlVSj0Vhb
9gl2Ge834/SJB1F8nlGX3AcqAoVeleAV1ubpPXqw4/3YeNQojP4YDsjfi2aISIJcY1etktby3/Mk
RZKveRKTZIlNLBKo/i1gsWvO9fzXc8UDNoZl1uo0E9EvEmKYcMjmRIt3bQ5FW4YysZLHKl1V76Kv
11Sz8rPNaAXZoZtY7kL7iu1bFyOOja9Y7d4GInwrMdmTjYpfVnOQXSPS+Ppd0wM9L+qNTGlemHaL
pNoPXlOqQ7h0zmWTSKdcdhGh4/Bp0XQD8fmBh0aF5yuJv+TUjU/O9XDZk0Nk7+dx6yEsAt7/Gycb
vxUjjw5WgVy/cikjiuXcLPgDucQltM46K+p2ufBhUDg3GcSn9bpf5/liNVTh8atxjLa57XsKAL/u
jrbxVEZeftTRDLqVHCPMCv0iu1poZzfBGM28bExO7fFbCbNmU/d6eBmiFnWdn3su78EKVLrzb/FY
jrjmXY+NPa7balhKiT/Pcs1TAmqOyLH8Tawin5ECWcQr1LTpokOsON5Bb5Tn4qegxS9aF+hFkc5C
cNz28oQM+UbsfmfodBhE3VL7Xrk5QtBJBHjZafhlDABe9xJ0saPYv6u3Q10vt40CzaAN+vwkjUrU
Cq1jaOBNIsOhmNI7CpFfrTnrPwSlH39gTShTslEq7c0bZvNORnKuyFc+qK5m7Ls+Vt7sqtjGIM0/
w5qOD+Nk4d8JHhMjCv0I2dTaRMuiM4xnML0xq1FuWuq9xPplSaqAhNjhiDzsI1mNzstqNGM1miDY
i0v5stgtO60DPEu2HDf9PLXHExxLAuusj5r5IBt+AHtT9j0XyhJztMp8mNvAevB8c296FRoEP3NT
ZDZuW3O8vYZkz0gpgTl9h+XzkgtEpsQ4y+p3sPCASIL40rfowE07NHnGO9m0cWBd8lLrWRHr0Ubk
4OlS9ycDYDIVAWzp+kzLdrE9TmcZxqb3NnZZ8Bg5cfOqFDfh4k5Xu1kH8s6pos+2G1FrzNBmnhKa
ub3Rg2n3Ot7UzNbhectmquM/hyg1bmQk8XLytknusopbDkIN0Lmn4rBvLKvFT0yHvRJqBbJmy+Fy
AD3j8RDpyC7KEW7b07RMQoulf9qH1bnO0Qfb4PeMWfqyWccGfHJLgUEOpDJPdzKz7iZzWPCGXZkH
qwq/JxhLskhZYhFJB7PMdZ5aaEsAAliqr6L2GuhWtWtixNOusavbgejDSkq1pMx2xjXmjs8h1bOb
2IWFKpLe4BI/glNJX4JiDi8ZJoZIOaLP/TOeOshs/Zs4KlvhJWyT+3IMUFVzIOt2rr4XMdirQGwj
nVUZm56v4abGc08BAR8cr5lytM9L+A7ygEstSGUtLZxMD9yk3m7NnO8NR4KxFY0e2AZ0LFLzq8RE
p6cXkZ/aB9trTvrFrit9F5eTeYONwLci8MovoVWuO/FfOz+nlh28wKovEtGt/LPlfC794a5dEIpp
XbePy0jQjPnfRj/nMuiZW5/f03kFKhj5+KeCOj4+pIuyVxGjRjvF5ifBMkSujcdmfhK1xVhHchFo
TVcvDHI/Baz/U1zxr7DkSLYkUO6X7HEYqJ/+6wkksxnBJzhF/medzLy5mlAQXbNMT2pf4sKhTdOt
7JlGwOyag9tEqmwl3OSJeSoGBboK6ToHUylJcVvFbu/9hL8cKEnXzfXsEoNghxhp9mny2/omQg10
J820NtIBGVZIaHd4NL7oankn8XDMFDBCScglQs/NNJxL4yOEz+q/v6/tkT7+Ek+Cvt4Zc9XeIJSs
fPouQSPkE9PkPqIMH0Nc5MWWd2msLCzWIQuo5a3QP0o4n6CEJNCf159XPuj6g8nu+mu5/iDrr0ZD
uH/rGPxAktSjzLTXqibfZEM0tJt5MOuLETeudjC86qMy1erRDaPmkpasTmyU83nPP6CCYr3gjozW
ueE5G9Az1hmXbvNlqiGo545dbmW2jSA4dOWegr7t1VsEqRAAv0wIjF80yze3vt9Y29pQUQ3+OXEd
pnkwNxucVeaTE2g3AX7G9rbMp+D2P+26iOaDZh7iYgPOf76Zu72E7CUue3IK2at0hE/R6EQaaEaT
+53/0kQHEHTKRTqN0oGMjN4+oyX+2TQHllgy0RsuspNBaezXYJHEj2bZYmgLGrfaodC7yeNdnuHT
NCOFYW5ChJsf4nn8yo8enJsxTR+qZWPxVXrQ1Bo9BWuxnF+GTmuB1S7wMdkngPloVDj0gKfYwBXY
9L/9djBtBRtMDnqPCQD+jczKaarR28onkBAlmzN6FurF8PTw1ijsxcZCe+zHQvM3rm/uOsUP71sZ
pvmcbsukTI9F5quPJiKIj0hIWWAZWfn1y3FycJq7/j1yOu8hObYs2y+pM5Q3kiYbl/rHHh6JtrvG
6KeunwKUzMKZ8l7Hpkar1zPyY7x0bWp0E9Lys0QxXPkZNWy9+Jyo6PpKtCujJXfWe+UJK/N60xQI
vDTjoH8u+/qudQKwDAXC/bjJZj/6CBQCKFT/Ne/0chfHrvIQ2b2H111X34S16lwcvQZ3gfPAi5zJ
bHijTPu0aiIQsyCpw6VlkmBTczAVN/3A8iZdrGGs720xb/Nutr4MCm8KXhaPD80iuhvF/dd2ZKFY
2zqKqKYNis+Iyqe06BA/ilC4WhqCuK4g7bZkyPBnhozkoCEx1F2TR48NpijrraFU/FeznbMnvn7D
U5SE661Bb/FGqCPVOshCeSztVzOr8qcIeOhvWShXWbgf4b6QxSlvY8u9PMyCZy3JG7RaGEnIWG7r
NE+eu96vf4lnPQpYzYDZwLCYCk5TYA+7we7GO/SFxzsvQ8M1j2wKnihO7nEZGkMM9pynLjCKdX1y
XYD8siCJMwvXJFmMrLtZspi10NbeeDjHbya474+1S91OhUC3FxlRM+mpIPOsXXRGzbpLEEkI5yMO
quM+NzTrNCxa3fH4RRtH4y1yZ+PG7rUCABR+cqHNM8RN2pIGouY8RSYAn8VPrk0sUAKD8sGwwVcY
1ImeEn1R8nEpAWpZ4D+p/Mir7mmKQpE/f0d04T0z9tL3TJSFgK+aVB0Fc4JDhduq35t5p1NuuFt5
DyvFQXsd7Ca/w0sNZoQwIVb+g/Ya+lGOCwoOeYju3QmmQDU/x4VTPbisJfxN6VY8J3jfOq4QBaUL
LPBWS91u1aqNY+WI3CcoDM9OL8JeAo+POxXFi+fITLVzZg/zAUZZ9kax5mKXFmtOcepC1YC6YFG8
ZRCKLxA61GcuhOLSF85bIIR4zFisLfIIzVFmbUudn7/Lrmwo2FYgqBJn2zcJrYtErd4o08CErJVL
bAK42CTDnG9x7Zn3npIU973XOdtB7RdhDXq9OYWcR9iO4b1mmNFW3v2Sdn6f0Ol23A+8O2/N2oww
hV30ZIsK9f3c117o1JQbZKid7+1A0b9I268KDLptH2V0IIPQPBfaXBwj3vV2sDLnnZYPw62pjuVO
bi9mUj3pgeG8SLxlfUPRh4bzzzgYyzuUxepvrpnmb2XRK/m5dWhSOWqb3wGWRjhtkfOjEpffjTU4
MGkb9NPGQjjmHqCIf6vweis4rt/hXstk4MI6X4gwV6RXNHjlDYoSGQpX+2HhVqkNLVkj90qMUPP4
NJapfWqMBl4w0nNoyNDrean9EnmvYdTuHde270qD1qjSQv7FiPFodUX3hp1Ff6zRQFqunebVMYC0
FnP+CO5g2PRTWuzgtptA1W3tTau+NbOKVp3XWKcsGCe6eAwNNJUoGLtPxSIiVft9tdHGCDD4cnQT
IUxkQYV5J+1GkFCgqHSntcqqWvn7eCX9cvt+H/+Srxtqd9KzwdiObTkhCBmDxQCSvut1tOecrggO
iVPbhwnDzVcj1mhD8CQ+yyw1hgTl9ty6k1knNk9Gn5TP2eDYCG2fJAnSlfOoVdWDjAw7msBUh3T9
lvNnfU2NNUV7N4cX0VlOh22Dl72o3wCo9i/9sjFz5C11dKqOMuxrdwaZXXyWkRziNtGbY6oBLmrk
A2HqjzEyi7uo8IwT7l90QZc+XGUU0CeSsNpKv05i0ocbPBvIAhrx17iihNphKYGutoySK7N5AvB2
yZVQnvpgbquJxT+/8y3I+Y9VPk4Ys4JnwGM4Xod2hCcUnYMRRH7u31tl8yotCDqU/r2rlK/SrnBD
z5M56VZYS6ZDpqCP/s1xy1kk0y8grlr0xw6Rmh3l9VFeGn0FxXrHDuOLvGaGfhgcvXwcdzLLW2n6
OBtvg46l8CKkLJsSWes7XxuO14KfjR6fhNZ6H14QHlbm/dGvPRRskiI9pXrx5i/MtDQ0h1PfjjEo
SHhrVgiEvAm1msonQwiye7OJ+g+5GfWPFpYSVfQHLz/+D3f4kQDd+J4puC2Fs1W+YIdnHCJw7Lcs
gFB6C6zFuSJtXn27/ObF07xzA7vZIgteAF/FvTXWNfvoiOgM+PG/jWU+Xea7VOcrXEEX+Yv+Otd9
sRFCXhV2zTMeKtx9yulOQrVSIK8Y6y9C4JNNsHReKUOiC7vw/NbN/+dBZUizcRQ2rho+eMXMx8li
Zx83nXt2Re9A79x2987Q7QFxH5zYY3VXtBXAlUn5aMGhlvqv7drmGVWdaddMvLNgxhDNr3UIOjCl
MLQT+RORp1uF9/ppR48Wt2XbsI4w6V9ss3DuokWgS/bgTTl3bcXNPyzbaf/bhKQM9Fnwb3J2Msoz
XOrSEZGQdDLtfYg8214IFOIv7JkHBEcaED7wLbRSOzW0C280DNOmzRUiNub+2QvK6EZAX7PMyq5A
ySgDAO4f/za7nmGZkePkVIMTq3sT21fe9h0eUqoClt+p+ky/GP23kYc7IvJUPnmz4GXekN2lUNpq
BVKALDIaQJvapgmgh2f9pO/Wi0nGo2fouwIAt3q8zq8X05D096vgRTZ6cE80hDyCvlVu41lTD11i
Bs8q3qNwcY3mj8Fwn2NRjeb3lxSW+qfv9H+oSBN/SsMcfncdBU8p9nnHcXCG02jp3+axe2kFSdXY
DeYiDNfvoRXr1m2nDy9RqWznVl91BFY86Mjva8PfknurrLNcJY7uca5dF1xrLE2wbOFtp0Zg3AB8
GTQfhnFU37od90/jjWadjmdG3gEp8Yw3THDVQ2Q0xkFmaxebLTO0gI1YHRhts0RTofMilONM7AYW
u2lTm8Jbu8U5Vv76EuvrON4YNjB5GRqq854iQ9nIWY5AiYeTNquJeqxD+/PsjcU76pWfRKP+lWyr
JBt3VYqQFRrVbXAUErhsrjPXmOwNQhGXXa3DIAGxY2hMkXajD845DuFiOa7xQ1fUS1LZwfc8AQID
gxOkWfK1TxX9s13laAz0efJHHUCFn1tQY1oD1AjGWPwa+Ej5jRS2Pwyl7m3tLoWqqfO6kaasqOaQ
22JWjveaZ2X3NMBov9aB+SXt3WOaLWg+iPhRV6tfeo/3cj1r7GeAS+Oh4gPfFhP3eLumJSyWZ63S
JWdFH0+iRyYh2WSLe9DVFG3NXcyEJG8wjezcp8lJNM0kVCnTazi4PdSZrn+ZoMp2CbbT3mLtCOEp
2fuhD0pgGcIojx/SsL/xaSMgvAVqmlayQu00s/sX9Pzqs68tTeXlTCVVENaJxuLyAeRV+wl0vUJe
g8rRq00MBu9guvkfV9ir7P2Sl3BdtYhvzK9UTIxlheehUlnnSvgkS7qkRy4PvhqXw7IilJiOcKXu
zuGThLhQkRjMePTJ5ISg+gWC7SuSqvmHyMlnyk7w5vuI55Wr42Y78c4ifKgcZ5YtGInqbHhq9iEC
/3ocZyPbKeqgHPTKLraFEngFvK9IuyCxe/DnILhZY35av+T9YDw4m9IwC4R/MgsLDZt24PIOZxva
n3lVDKAbjflxsKwfEqZb5nGXdvSzkRfhh76qjr/ZEFuRBtMmmOHwLn1r2SCH09+PYYItrvUeknhW
Bvqhq410yx+/B6K2WNQ41IwuIgO2umu5ao3DDGW2raiEBVbEXdzO802HuAP9c5j1ZVHfdbMTPHIX
DB/rZWMWkbc1LcAFMiExmY3A1qsLumPJl1PYgcoNwgDH/9s5kkL9OhaedpYDZdLQh49I8hknrYeJ
U7g4+ElfZt1kFrIYi4SGbBK7cQCWOOdrSPauvR8ZDpb+Z+0/QxnOT+sKTwuT+ZgHo7tZEebaOEWP
ubmzMRpr9mjEIAC5ZPdOc3y37DRYwIC7zq2XoQnslyj81Db+8CyRNB9G0BXNcJK5oJzyG6V0KYQH
ICzXNRTY5/lwhXzk0cTlfx0L1OMXcEjb5K80nYLjNUUfsVvG+iY9iyEeOpAWUPQXxGzRqwmKAEu+
UL3IXO47424q5+Yos5GLan0UTsjtAhz/oFhqdT9F2npoPWn1JmsWLPQYmFt0JHKaN4sni01N45y5
yY8QXYxmTykHQH6s3K2/Q4wz9+mMtmldaDb9Z4A6KZjHxzIo6/sY1voVziNxlZ8EDhq5Hqogv+RS
Cfkl11/Mca+5Uzn+CcQb+DESU0ZxDxd7PCqTUvB6SElX87NvTTBWj7UZd8/gKB8kHNXxe5bgHvS5
/DXL0B8kHNKl8BG924VVYyDrM3o3uo8HKa+3BviJstlS8S4/B415yRKM+9p+2Bm6En8LC3fmyxGF
H7Kkc/d4ERbbekJdEjXb9tlGtfEcdl6zWE00z7IZebjy1tGrRzgjeK3GLsRIlK8f4wXN3tm2ufbb
7JiFeGzO80mabtI/kx5cB3B1RL/rGp5NP8AfuX+TpGu8iJx0r2FetbtO9Fht/9XUrBofQlxZuDsf
VMUWBSQMEAc8FtY9LZrucYh9Ti3kcq9xmdRZh9z6XOahuTgwSEw2sQtntHP0P1nbdg+5A1KxtGF1
UWd6G9V+vqU8k2zx4CjfqhFdUFuJMNuwm+INhpy7cVIzu8hsMJsHT5vipy5Fk9PapYWf7KVEMw/h
dyus/LPwP4RTMsO+PFiOZ23XK9INFPsO3sZ6gKSkI87LCrLFmB1jJpXbvnMne5FSuHdDoKHfFM/u
3bTsUXhwf52NzVfqTcEWk3rzE0okO/G78XlX3QX16F5GrdIfXJ/KvdDNRwVjwFpLPg4ubhh+01qH
AIj21u5b5wyOztwGSuMf/YAHJI+F9jJgpSzPVnlmRtH8ESW6/E5GxuK/rI3wCuX5aizuzHwCmZON
i+EV8CxxNRkSyu+1FR77vDOe2mVju16OQbZqn4OZJ+i2ycxLA9z3bh16ypk2oP8ouVbBw8O3hoMc
XgDtfJrLMLi1tPHre3q0+FlTttxqXcvygJrUtNdqZKP9aTl7qvjqVj6BHG1X/dtk6BhQLC3KjALZ
1mnLYH/tTkpP8jq8prhOQuFTZoDa0AmQfqerNdpumit9KbL1RvUWpsMT7whUpOvpBhPt8s9Za7+0
5YgGUmX6yPInJiJg5YJVwI8zsquM9iuEkjw3ymcovtW27BxQUl5x0eahxmmQMq/NS5V1nCfn9472
NBTRLgm4Ccp36rqBu/KBZWJ1IyH5pjoBv03D/y4RGjyIGAY1pn767BUbCdaOshs8HzEsY4R1lc++
d+rT+s5YdBCRc636zbq7ThuYUvZcD6iCLOkwyOnSxShmB6UTPhhzWG8UpdSPBgKODwM6feZmnlC0
ig0F97gluCYuewbd3xtFz59+SZbdxkLocU7au2uu4yrWqXGdjwJpEghTnAXudqDnvM0F8oTAV3wr
07JZYU2CcLoe8wss6pq+BuWckp41yHfzg33BQfi7Lev4iKovCr7jd3VZ5cdoXCLSRK3hfsQ+RCbW
vOSvPLeao5Ohjt+Hn/LALRfLnUbj/E6JjO8mkMajTMaiLSy7U6Snl7ZVN9fc3453QiyvrDLHLezn
iac4PGs2FO7G6ZUHHEzkHnXlp3VhNW5Kyy9P14mGt4tjCW5hI7HO8eaHKrmTa72ATYKd1/Ts06G1
boxaYah1zzXuzcXRDnPt8s9//O//+3++jf8V/Cgei5QHfv6PvMseC8Trm//+p2398x/lGj5//+9/
WrrnspxxLF1HTcs1TV1l/tuXZxRyyNb+F6DosYiCPL0B253trSiBQufyJV9qo1JBl8q5AUOXcrX+
MuL00ujp+EHn6X3GNczdY7M+f5EN7Up3T4lCO8d5PX3wrBp5nYXSqmkpCv/ldK/54MPrYUQa14zV
L6ifPo9jp5/0ZLbhsw3QGm7QzzNvELS7LR3qetiXL64C+IRvsKb3D3auKjpWf3lwQR3yQEubNhLu
uGuFLhh97AIqGOBaHvVgJZZhlCK3pOIU4RRWvKUUEeNYwSaZ0EcHVpYegTskayyaojtb4fqXjKKa
7fsR5+PrQSBIs5OcKE1xnv/Pfw1X//tfw1BVD2l2qjWWaxkaf4+//zXSxKDsAu7iJk3A+UxWUD+m
bl3TMNSaHW675V5issE/Qrsrm3gNoSMHa6sDfq2bTbyj44q+S1oND/Bp+nWDIUcOVrTguQuwGnGX
NBxAKXfacYqGJtq3TfUd3d7du8xH6TbuvdKOwTZUqS4jigW98Tqm0UAHaw6ah3rZkwm9oj4gMTd3
ACJ0Ld56ElyPLq1WRzHgmFqGDxWZBeO6xMxRzJiL9wWn0vKsTzXjfcGJXGAM6qi+kVQ5aDIbFp1h
Z9zIIxBORXO+nnKNccq09uxHGckpu2KMDzJEzy9+QLFoXbPKeeWUYKWN9b+RU3q64qPxxqJX5wt0
+s9/akM1fvtba57j8JWjTGxYIMfV3755iuIamI3l4SkqVe1mTF3q9g3uEHqKBjAOBu6uDSfwPH5B
uU7GU5facGNe9Cm27juzxDCvwT93i6RVvV/HXqQ0Fw9hNyfq/sqpG/4KY4xerpGXzn0I+vtUa9lA
JT3xPkxe8hmbvPmbMWcfMFHyPk6IlB0MpevPcxXYT9zruYe5nfotaFu4AWHzhx/SKZypSN5ipeMj
/NBg3DkP8zfk5tphir7Zvu1ts7rL73V/xGmc6x2KjVVDKYTkZ/K/JUFjbzxrUB7nJE8RpUfaw/TS
F6RRgxsDMtyDbNSackOYJw3ipLMLhxb6lsRkdtSj7tB1RrCt+75dbA85LiyoRuBrd7fG8nFhXva6
fg6Gsd8lQxLx9E/RuPb1ljoUlz78dNRwZKNTU2hslrUymp1hvLOt8fYqeG0hnYe/Mnfv9SSjS5u5
4SVifz2JVaCBAQQhXk+cVlV1pgaW4SYYaxQHcTrg9q7RRoq18j5L8SUaEr3E9qQq78sl1sJG5zHn
2j/CNopPa7bMmG385jsdsBA5djlCDpMhjNwHZQDIJ6H1JLKrFc5Z61sDoorBiSUmZ/F047Wwo6PV
x/FtPwNYGH9udLtA0gBFebDEtNF/m5BhGLSwaCpgxTKUI655pq0Y5wzd2t/i12GH0pnj4Wb27w4f
7AnWWAYAUg5wOn3ehSGStVeal1o7O1cJs9sAOVoa5UIQW2hjy4S/TFxDK6nMustclpDqZ6XIxi9d
VFmbpinHB81Mzbu6cvutTMzZfI84ff7RsebqHLdpgp5cmX1BOFPmMYjvNlppnFRER+4pQrb3zuiw
Afy+N0Hlb61l6AKIMBGhp6WtApw4WAHI8p0co1b5g4FX9tl0XV3bSLoVsSIH5bScTgLrnF/V9tm0
28c1Sc6BF0F+gM3pbiS7h799YmFM9Z+KbvxS9idHx3iv7PRLQ40ZJX/XfEoMBIS0aB3EVO3vjC49
y1S3JNk9Xz4afRnuZwwlZrL+orUIG1mGMmEuis54aaSUtsmTmE71Axf7IV/PJycttYDXtAWys/zv
kjvEINWC9qk2ZgsksjHflQHCUzYQkImqZajoqDl0UO3wm52xsI0r46H3VeNB9qrMnDe27k7HCFk6
GygI055aHJrJMS9rzFHi9pLyAi+Ta2xoaFBAugU2JP+BTDXWqEMixv1Bhr/8LynFkTGpb8blP5Z4
Ng/wRvvFl80DsLPEy2KiHtiH39cY8M67//yI0F3vt0eErrquh1+bY3nsmtbyuvDLyxn3e92hiGUc
Mf5YEF+praWHsTG78pN/jsdquEGGy380FcRI26HKvpmqeqywNvpUmzxKqmL+NYNSz/ipzDAxy2vN
435AA73qRzTY3QYu8MLKm8O228qsiE7L7NzBFLZy1fgl2XNQ9OWr9ejOSntooiHiSeRCAU+mcrnH
uujHVKP+FC+b0QAQFePVfZJYGNWv0VDrt6Nrf02gc94gaaw/rRtVOeLAHt/LSNJlT86jJS0TZCC4
Yz/yllveaovWu+GFXb2ZY7SiK0VbnomovjeTSnDdXcZBCoPm386g0ujN+q8JS76ceV5OLwfJUPYk
JsOOd8+97wdY1vz8H1DK4Dn7y3/2P53L0ocnWgjq8Xq+9dMtB/z64a8/RxHmzak1tNvrx1oPuabI
50qz+KxnQPxiz/bvWCYZm1Fzsj9cvOi2sG2GWxCJzuvkgSTnxR51mWk8aAs1RVSWftFeWlWXuMOh
ELws8a4bZP2M7WS5FWt+iCwycT3F6KFOcfhtxuob/De7wNl28Psf7d74hqqFf570Etc3SDA1Rlm6
unWUxQVuNlPqUVm7QfavL1r3EzWR8jTF6nhAsQrhrv5H0inOGnaHJN/Zle0fM20w+s2cJTj5hqPi
XaKhKg79Qv6QYbzEZG/NtMvSv7Qa/cLOrs1bebI0ToW4fKgd1+eM8I2tTgdGHun6D39Sx/eZ5UEj
OZFlNNu6s5Ds473raLQOfqtGnL7ZrnPspsL8YnuOu8X2MLjDSjd4rGKqwiUupF98WKYD6jcvrTVi
iYBV3l7ifEuDbqi/WJhg7cMqt86pYSYfEiXDL3EO9nNNe4hl8EJMT7DKU4OuAaOBVNoadPlm3fZo
3kgMZ3XzvjV8lk5TpHobboUN7EyCMl3FHhgTD1j+xlz/GaMuOZa14t+6RhPfJFVBbaJXazp9eX0A
Ypo8ccMvd+A+mo9FlxnYQ+jJZzurXsEsYfYxpjts/sbbMcQftVMU7d7OdfrlY8GrnKfq92ssY0m6
iYb+HHP3v2276n2iXvbMHBN5yI1cfZInQTmOTtK3IMJ1pOrC4D6OL+JQG6AkrvpWeK/HcN3AzCoH
GQJjhKJUF9Fx5n59L861IU/qsx8HvfKyFuY1z2yB9DSPApYcE6XeJXHe3Boc8mGJC3JJ4nFTPP7n
W73mesvS7peFOGUwzVYdQH2axWLAsn9b+qlDkbJI7/XD2NEo9oH7nbW2CegIgSiyaVp/Qchq1/Rx
+sO24h+J2XYfYzOElV1lCPIVqXbngpbfKe40fJrT/J4n4vd55nUEPcF2N9HOecOXI9qjrpqdZGg6
rKNCmhvUPZk1QnOX4/z3UmqD9myCqJdw2JjVxRxsExk7/qrlmM3nZvocaJ39UXPH/rGLDMS61fIN
41X/bAzIRMRLxTdUStyWUjU5yWzZR2+68tIhGPciLoia8tCOQ/gskbYqUS0eubIRkMsL2ijrpDpW
2SkMwHh7epoAJv1rM5bjW8UX++gmqBoEpRuvkwbabXx3fo5lWg7DdQThWiNw9pVVWBtT8+b73GvM
beOGxcdhyrJtNlvuKzUFHe3kdMaEBFxIieXOZ6UdvqkACb8WmfrSYab6nRvHbaj60Z+g1w66Osbo
ITiA4XgvizcxgLxRzV5bNa03+HUMby4SdFBSOzj5hfKMoNVZwlgqhICXlVfVai593w/F0bJnVA78
TDsvsXzuKYTqCEBtrKRIWO0clVLzv6FfTv01neMniGXeKUbB+aS6lIrcylDRteiQBteQA8/+JdUd
s3hjayY49yUfdsJv+U4IXV5OrUMmOulh+37qv6WiZmR9CDr3WzTX6iXMummvAnD7qOTGn4VX2T+s
4RXHi/x70VGxi1M1fYEy1W/KOfo4hgbVL0f3zrwKJh8KC1XGaDaAm5lp+qHHi+YexPiDamLChV1o
eGqUoHwsgdNtdZB3x2bsIEUow2UpXd3KyNHCydqUZX+xs9Y40tv8I00V9RVw6hcLZ+4fNlZfbh2a
3/K6YKFdd9GLGVfuoVMz5yYscAOzbKBJ+XIQtldfnOUgoIWbchzeDxqC3t6lLXrCAlJIkMVEBj6/
W0ew6s5eOOO1ugAf/p6hJxhbRUr1OBmKxstpf7eC734OV2xe2JYwVcD5qgh7gz8vdaW/LyKtfDJp
RmnHTukz+ECVw3dDtR98pGNveye7SCg1+poWRNpMezAi3jbqFJsqBxtJzh2u0DRLEckc0sbZDEod
3OgdDGoI30+ywB3c4ka1AponS0hRIIiH3Hyui18zQMetcWkJXw/SJs/c10Fn7CSmtukuGQ0k3Jvu
TjV960FfNrJX6a3Nd+//UXZey20rWxp+IlQhh1sSzBJFUpYs+QbliNjI+ennQ9PH8t4zdarmpgud
QIoi0d1r/aEx1sSptP2owZCQT4K4DTlEjw4O0GUdPbt6VF2NGHXM5Vkhi8zONN/ziLDKCaFbldcA
8ZqPEfIeoiisTS9gs3naJxftumM12ljeyGrbiqd+bJ4avqLd2os2XWWln2SfaacvHdoyZ1lzaqTz
cQI7tIFWXbqkDDZqWGl+PrQo46IzxEJBpP1wr7f5uzWn7mUylQRcjzmfkt56v/d9zJW9GUYBt4/5
sg2A1vSEvs9KhcQzTeyJh4K3nMAzvrVpXO1aTNyO82wsLjzkpnOsSj/PlfUqv6Aoqa/VP5OEoVa3
IAN9jybYU6ULcbZLBXXuwLzJQrhJ4c9Kzvbc6uqz1mXpa+RyJMOC4LkZq+gV7HU3pa8iUtTnQWvX
HBDT1zyc2uuM+Z2coIITeLJZJyDwITCMiBZe9yWSgjMiR7JaEms+1WX6Q9bGZcRgFQIVkio8JRZ5
M7yUt60LynRENf5K1DFZY6jofLeSg3x2jTmq60Zt9bd81pWdHGp3dnQfWhSl+92b910Lg94MnOdm
kSqEtR9BjXe7nWRp5UCPAOFr3V10XvZ+VAXaSX8PXuaiL/WYcVY/1T0HdkHe5N0wgnTNIxjPt7is
nzkzX2S7oo3DpnZz6Nhgdd8xbkUvNdmoRYEkJ2pT62qK6q9joewx5tZ/VdgC4gZhfW3SSlnlY+Xc
Rq+ettaY6CdnAYp1I/5/cZjt48DK9vK4ZbpB75OtEXt5GINgNPhjPf3uzchF+zkpAVjleupPOb6N
sGuNlzEX6V4Z+7+r3lKtVVd/Kaz2d+9HVc4t8ZV5LkoWxyFy2fUIMiZ2BEMQY4r3uK92YTVMP8Cn
/5yCzPkUeJG9jYuCxEFdg23pyHAKxBK+JcNPOVLPkJWcC/IFOcpEO69h91+bZXUkaIeleBe363Kp
yrYQPO796r+3laTF55AjK7sMG/91ELgqerHhbl4uXcuu1kM+Yi3fjBEJ1Cx+lFeyEMB2Ns7U6r46
LDIQOooWal68DRUmiXiF9pu21Io3B6zJKqlIAQtRx6+GgcbwMixEF+2YNb277qf0nZNLqzwPValt
LbTlOb5Y45c2JtuggAk666VaoPhDhxT6VsFBolWn/O6AAlCtpNi37PiYITs8i5jObIprRAD+BoH0
wObMPctaANdoH4R9spZVWShN+8rW8XXiMb+qI/FLSiLzgDTPklsoi8GNAJV38eGjvYnTS+GAoFAV
U9koqqN/QqmqWGWqTdjRn7Qi+GlZgVjFvel+UpV+3Bjx1hSFffF6z0QKKVLe8OO5ad3g/PLGHxXW
aj9s281WNZ/VizI6OJy5xIALwxoPOjZ20A27oyVy8RiHkcueVMxvcOMe7mj7oQRdVqSfcaiq1lps
H42oRESiKPPvc1/s2wlUDivYY2kOoFzMdLhMZRZ86TVNXQXY6b4UOCD7E/uRixhhOOit/rlBz+ci
i7qv8ITIqnr90SavZgwVZgGc+aN9tDptkwNX9as/82WvGZ9wmBmeMLlOvBXsCW/hka/Y7etrTSlR
JPK87JtQB+OEFuh8C2Jo4YpJxM2w55tsUkeUvy097LeyKjuqWF91ePldtGVYnTT23jIJmjRG1CMX
zHNIdEAOy0S9qJzPTl4A3DIBsvYt+hRZef8tHmPLVwzXOUVjVV4GEzXZAQrXN3WwH8fAVo911lRb
MwnwqJHaovdL+G3Jvp6QyvqXKYu0Z/lQLL13SxnTuwypkYXpPlTyU4cM5CYHiveoRJWznjK0GOa0
XFJFf+qgT4ENOWD+KyAeK+GRo+gKO/mMtjL2pJl3y71JfW6wd2DtSz6jlhk+Oj0WRrLqpBr52iZr
NvmUp5/xFScJD50XdywG64bxBcPM/kl2OhY58lFhd5NE1xyG10rFCPUlb9QRHrBSXFI2Z7tp1PFv
zbXsiBiHus/6EueLxLY2mjq1NzFHKu6MYvzcqyBV1akpvytmvk9Gh4B0lpEiKodFalE86ZNWfrVF
Nq7GKDZf4kYp/KHonctseTAHhkF9mGdUeIfQjQ7857rHpGATDxXeviaR7axHwztUXdUgjx41D6FQ
SZYsVx+FEzjVFs3GatV4Pe5yGLy1ZHeS3O85b6m7nv3uvV52agGEcRkkG6usyP16aeTE0D40dfYp
VEs+m0B1bmrk2bcecbNYDBxkSPffZsfoT6mV/pI1WbRNbcHSAvgoxyd53J4DI7uPV5TCuQ0Yq0Kz
G+MdpG20KNxyPDZJNflqpRbHXDX7N6vZpwsnrLH04uCNbb7pJXOsiL8iQZlfnUQU63a0pm2AH9OK
s0Pxro3s9zobZuAI6/ItxrlqaZ4RwscvFp2ye1Vtf4V90F/6WTF4KtU/iHGV73YnyG42SX8I26Z4
760NoGz1LTdq5KthIfmyuQ5asTJ7RyNvr07XIh3e0k7FPXx0hwcXgezNHPXaXnAUfwsCvHBIwr/w
88KwMyUGbFez9TY4rvB1BwleBBbstwnRBjcscFBSi5MLkQ2BMpqbAOZSZ8JYiVPoRWOuZJsAk43X
kcX+tURf7GrPFS7kNBFaTx50zlYrWXXnINnnURHeJ8RNjPI7S/9e9spxNtmhHTGrFoz2/BZH0XhK
Rp3v11KkVb7Kw664kPZyrnaHaWSEvvrHgLIGleSUsAc/2gJimNvJ7YWfpWSx1hrcI4Q8QSHKu8iB
sNt/FSg/HmVNtkdm7ec6fm2taWa+EdlD7gdhMcB7s5G6h8usbaYsG1amrY851lNB/6DlRB22qCjv
NWsecaeibdaCSblfyjlBAlFK9si7yasB0GkiOMHE7thdQgE9eVKi4YthCYLQVR6dw0ELLrlm4hy8
dDgxXzJHUyB1NFF/Jar0y0CS64srym6tB0r6WLulcq1j/dv9RouEriqecenMInc+9znEBifB60DM
I7khEHf6Sl4mZfu6AIQPf7WFirCOuhuiFsNc9GpG28cDOvItRzd9OS00enfr1XAbpQSqhrGb1ojo
Seqn/mlSLSd8spqyucp2leipHCWbZqvRSK9DdEL8pmA73mgrvZnhQ7hZ+VyrVnYydASbXUdLADZZ
xaumWKg/ysEOwWRY/O3aibq0RGpWR6pS9BfZK0onRCOxSjeR0RbPIkqym2ne7kPBy3+Lp+Ez2oTl
/ZWFUXdnM8aGYnlheYe6KH+/mfsNtVjc34ysyqJI6r/eUJ2FzR5CBkbey0vKO/3zTXVO9xC24eMc
eekFKfrskqgmmwfCWWC/oTH9ae8ajUS0CMrtR4dLMv0cFyT/lmGyPcvUBL68u+BJeCRWuo5VAxxk
DjFUQeeIR6LetwK2EsCJmm0n8aB4L3thmgVPWM9CV29PRT7UR/K4WFbhRbqx0BYzD6Kqx02URESA
wbL6QRHFW6mFJouR7JlfYYfxV1vmafgH4Be6LSIbSCEmGrU51tvWqJtXu9WfKyeMf5ixBs43zomu
4OYh2O4cPTeJL4Cl2VcvIwb+oLJQv2sNEWlLb7snTyfIQTo33sa2rrwWiXGpkwFhesv9bBGVfOmx
/tnaoq63emxcKqSSIcGW+Gfjx/OWx9YFFdrgZ23UWyVvx6+DDX9OZ0tx1bIq2E2ZmA5yUhJgup3p
8/yWMUm6FfdtuYW9Nf01SRhxsBuWSTmaWk9DrEIdXyb9eSVnQjXAbycze0cCStvoSooWn85vvYI+
g5tFKr4PIfKe/3XExAgkyf7ve8APz74j4Xu/B/xzf7bD7DGo3sdMERdZ6LC8LxVEYb+AprwRWuq6
rBld9MSwZO7Y78txIhLe2kFgKk3I3Haj65tFm70qmYhXuaJpP5PsKHLT+GVp7ufWKoLP1qyi92KC
VNYA6e01peoPcrbzZ7a3zFbVTP8z23Oh002EPXj84bvc2c5K8mbzMga7PRvZRQut+Sw7ZBi7HFW+
s7iaSCid0iXWJnJIwbaSAqffmhhFzVTfRlaT7lWtTd9d90UeWeqRDUyRLzSRyUnf7b+b/zFanmPk
6GTQ7NXQVO9d2Frmgedp/tAuhVksQqWew560KRaat8eBKeTxwf4uzW5a0hg7sh/WrlpOqLNWfHdU
nuC92esviEr+VdOppfABwZBx0l1GylpUd+P3XHn2OIqAG9HKFw/VoZkzxOcwTHXM3KbiXu2GLN2Q
LBj3shcdKfLlA8gjNJuf9S7f9bpnf44NbToixkbOO0uIW462th6W9ysJ/JK7Lwu1jdt9qxnI+GmL
+Htp2GTolvoH018v8waNHnavVtglhA8ziwCXl0B0L1Dat8xn2WRPU7GqC1GeABtYz6roMRz45wTY
j/4gneqtqEYyr0n9qkD23YzU+SEMoh4mN3Kl8nvdiufByKyvgGdnv8UeFy2hpj/zBWDFiMQ7Dl8L
fBtCHmELaIOGN25lyFJHZ+GKC9MqmUpWzI9eV9XjjQ35a6eR/uEk1Y27rjXKt6obPgFrq6+jUJWr
6wSX0SzLNzDHJMEUxdrIUTrHo1UP6+7cmCk8QbQkTsNk+LLTzi3loDouaKfljmmmkAAg0XOSvc7V
42bHSluGEyU8luRI70XF5ilffdS1wv7dU8McX8HzFBsO/87xY17eRC4RofGs5wiOoqxsH1AIr289
J6CrJ24Buj832ZLBJtrnTpGsZVV2zFGIMEAe63vZJou82ELGx5gmhX8u3G5aD6IqwvWMyukBQ5Ry
Bao8vspicBFrGfLqKXHDMiRK1AxPus7mS1ZRoy62QP+KtWo2lm/EFlolemyOq6T02kdZVEXePc5L
EhKs1g/ZFJRz+/jXOCdI4lNRAbRexsohGbGcQwI5Oik098hJcUYlOg3coyzcP1f/7pHDI3vK1qiM
Ipy1DJRt8uo+eoo7Yxei7muERXyCEhef5NX/Vf1/tXlJjzSFYyX+x/1giEM1hVigiGl4lAUhieGx
WCDmJZhKnrPu5qPT+zNMtk0qNqMZYBY5Xs6EXYP8tLxUhyp5EAgDyrFy6mCFf/D15NSNzWjUGkBh
U30IjTnwgapgnB1D+7KbWO1WTtwj4qfoGtdyAPHB8D7ArEhN/xa0yoP2kYONuMWqkl7N5haiIp4i
5aeKQ6Da6ko3UTVPWPdLTAB38dQYG7dzojfEqslV1x7K2ARSP2Ni2/DDfKtDLXko9CVYGZXxW1+A
DVQBaBxkNejGh0xBY6IDEnodUu3ZEq14bUyQfyMQ0Zy8jF0DtJJVCwtcexV0yhtqnNpBtjmDOzzB
FWOwUR4U0hwnWZPtEM7E2cAHVNpexnEVneYRsWxZ7WrX9UvVtfZsVA1SkOonD0jypcDjoHBUX5sy
99z1BVKaGB8FCEw0txrHEsJDUGv8GPFXfVHI/YsUJWxDPV3Tuv/c9YoFi3QIb7MaQAVogcW74S2P
s/CGvWeEBLj4IfuHZVDVpdm2d2FVyxGyI0rOnnYtE+eFiGV5cfUhfC3GZ8lZ0bHaPTdqkRHdJaE5
qW2xn7DF2ciqtwQiwEFYd4LLcgvHVuEWQPzZ4L1Y+GZnam9KOt53T+g9AKuc+q9jY1RrK56LazCG
Cmn2djzEuhE/pX8m4WV9n1SAzZCTDMI6OTuvZQGQK4ZA3VD3InGVNSMDg9NCUiMfyppiudBrVTMD
WbhMkG15Hf81YQJb3OJ+mD52pnhpw+S7WOQH6zTo1zbIyMfQ7KwroawfZaVPX5C+xkZUQX2jb0z1
2kXGTzleb7V6HRqkt2acNq+Vi/m57IhUTDzLsRkftbgsFxO1CH5MYD5GuettNWkvthT5GCJS3JFn
XJzFPtpltbGKoUckI299vMgw3P7nmBiELtpQA6xuW7go+XI/gUPl4TdVbHS1b9PcvqqjKd66wV7i
RuyUKw1Fc7cf1IOIFXEOnYhDnpYEL6KDOunObvOzVdkgm+avf852ajO6z45s8+/ZfRvWK04dky+D
MNgMFecY94ozrDp9rWAW6fddD7FchmOqNrI3AHm+t+gQrqcqcJ6Qz4GmLaB7s2EipW5ErNN6U37y
Rus8Ya4Hqotw7Fw/ZJGnvdfLxLmdSQQ6zu+JUTf1Fy/h2Dq6XnEq8JFe15LNHk0R7wSpnYEQ9OG+
95NsiqWtW9ru+0M+4XtVduI37B1CMxk2dr4BjuxcbLsGVpHg/flR61wfWLl7SUfRXNF0a660TEb3
uRni8gkobvLE2UKsjLCe3gjNoWhiDxz0lmoXYDpI5P1ZDgsKsoaFaSJEjJvIOkQQU0LULMFnGxnT
8CDTIMY/q7IXf6ThYUzzcKMbHSuAMF8ntUxfyPeyswQtvk/zJPpU5sZ3aSEuxvnVqPTfA3TFhrwX
GxvFCptrRS7rMrXPdo0i+0dLHz3f5TxkPzXZ1WhdsDOGSVm5scNwm8BQ3Ef5Pls+CUvtf7eVcZnv
ZTX4M0626bFK9Ko6I8Tt3uIuOw4lyW9ZwyRH2ddjzBLYIre+tgb3fQ6EeJC9utOUyGTphHPtfoIz
w865VyftIKtyIy2rkUPvR1X25vb2jnkxDP1iRTo4fl7m5NQgmxcsv2ySV5FXKycRtnsite0iz1Lx
qE6ifckis4/tYPzkacWXLoqQVMzc97z15k9ygDpEMQoysEA45t0HZFrwXrnD7wHyDtGgp6vFhfDh
f48alSrac+r8fRuH1zFQZ/3+5zYfA+QbaUT9RTdE+czJyt7WjWLVxGrn4IQ3Aycz3QKvYbP9OsnG
dNS3ZW5Vh3+1y07Zdp8m64Gr7+YchdRdJzTtqgnA5RCtlZUxNs576UHtEjrOsl6PERhby7eBkPx/
Bwjpquf+i6pjOp6nOTB0DAuSiGrr7j/RoOC2ctvWSuvAWjfvI8wZ5rWnifzYcPqY7pcZ/wZyJksr
gdP+UMKq0fQu3JqYO2y0sfI+NVGw5EZmEAKqbRLcoy1q8+KhGct8RUbK+yRwRyRiaB07B0uMtViB
7XI/yZHxHJ8cDWNTfRnYtG6O0ga0TdmJuJ5FZso197JK7kTZEJRSNnJwPGLt4obuu4Om7xpag/3J
sieOLi1Rdlk1LNJecJ62VV+TYlxGaLzZtogybLCpxXn6ikdUcZY17NGjdaybybHrJjiJhMqPZuiN
h5HAlh8hp7vvBlBKXlJUPh8RWhotmkSiZt0u5sS79+qhZ8P668qDHDyXxlpzMV0r0Cs7dO3cvvSI
rvt2XAoSzlQ9FWts3lcGiVe0L+Azwm00dAhTL7161gXbQgwV5x6qiqEEuzFMRz/R1BhGHpqZRP2S
R2cp2Csnj7OtesfJ63xZQybtd7sc9tHG4RCYX8pxwnWKn12hFo+ysOOivF99tGmafhljx9l/NBFw
wsNsKWQbUpFwengGEcD4R4fsVaYgRtkiro+EMazDvS1AfNQLgbfOVvocw/F+zLMwAPQNk3hrJEDj
ZeNfPR/1AaK859ghbDbmfRT3OxhiEX82u4s26r9758JFzijEdUSfhXqb0FGqzOImKykPu90UmdNa
VtVlQGZX3zXMP06ySebdCiu9WosNimzKUarwIUmSdF/a2jaKLkVf+iVfMKKdTzZ0iYcwGoYb4ShA
8QI+iazKIjV10EW1Ex9QDx1uts2BTggclZcJskBWC9kl1nL0n2iD/DPc4rj8aY0zDuJLk44t9LnC
NVHW5H1GhB82jpMUG9mGuAwh4tLytqKYHx0Ejh5FXHa3qLbqB8QjXmStdFVgXthjw49FmEu2yQKx
qEOPDMBZ1lrIuScvrb/J8bIJOxNw+7XzaqQDSSPVbb705g9l6Iy3UQlnPP8A3ArY1XzbdXjOlau+
ZM5o+KOmR37nii9WXShHvGTznVOk4zoXXYkAXdSttVm7xAM7BcWYiZa1tfrea/Gj5grvOcbzCnef
+SsY8GZXw4DjRYZ5g5JJvx/HJkK4Icf+cWyPxBBwvhmTvZqH9mNoBcluZFONx1LvnGvPeClqtBjc
liOGx5vwtCY7NHhXbbwBxuBQi11lm82Dkj/iWiKW45bXY3qg8Y4Ge69lyTY1ynSfVFYCjDxDjSOc
VuU0Q0PJI/uqBrheG6oyHvMoJiPpaq+VM7ZfkWjm+VKa6rlUKgtQTcg+yC3DnenU2qYdM/MJVO66
nPTwJgtEEtTDDMiBm/+nDaRluqlLqwaC+Z+2wcNZPlKy4ICTe3SfGzYGIYYsu8hhKlC2B7LbTx+T
1EoZePYEHTrI/5mUQr5ca5qT7GTbhOrYQxB5p94Eo7Eymqk6khLF/EbWiwV5IeuysBWgsuGE6zaK
ctnqXuqYxR01JCCOqdJr6kbW9d4sj/IKyjlD56W/kbNk6++pajmuAkH+R65EcpEKkwBt+aWQbR/V
j7Z/jUvkWia775cf/R+34Mfq/F7w7pdC9AjTQajBPfU4Nu3vIg6x4EiXInGsKFvJuuyWjfLqo+2j
I41rxIs+uv99i4/Zv0eid76rYPatgypeDaHlXhXkQ5/jrD+gEvED+OD8pPb4w5h9qPsNIB/g6SJ4
njNRrhSiOD8t82cZjoAeBmxmeYpHV56D5r70mhImWGRe+0Hghhm36Y/c3SeGlvysxNijdRWIZ6Ut
m12hZebBUDIdgiZafS5A36/J5Pizin2a5QFRDxE08C20IU/GXGYvuAsdLNwl3qOsj7duWIP6G7BQ
YwL54jAJX7SOX2bXJN9a8oAvei82jikM0p1Z+57O6WbsTOVlaOZqHyvWqh2d4WTjw3JChD871eZG
F+108LJ8SbkS8SBQmfuGXXt7S88P8ZwYhy5E6AEMWXUqbeNtAT3IB3uyxB1dDoJ+8MLqOe2E3aKc
pmjxe1KTsOMDvSVxuY9QHjsTNsUExcxwZJqnXV4Oyc4Vsz8pbbOpxJIYL1vEjQCX7YwwVEmAgZjm
e5MeJgVBHgdaLKIGboYXenJTaq3bmxM7nCAh0A8G2/6G2P4+KUjGR2M0PHQpUEzWlbVQsATTJufn
HCZX01NMcgjJ2hzSlwzBiq8csTZJ6DYrwtLZuSjD4RwgK7lGO0/5WrjKKYi7/NVGW3ifo+O3mx2O
8D1ANq8mr+7G3fcSTMJqdOv+ClXTPWRTMm6TQFNeQRycwf9XD5Cyc18EubnGsaQ+AYDP3tRpw1NQ
W8+CLwy6cZ5vRRB8K73YNdWYnzKXZLZTFU+cFbFibsNs3eiG6Wukkp56zfT8EQ1Szy79obGNXReb
3tnW1Tdwf2hQtEgqVpiVHBLSZeso1H849pgeERiDgmY+uzzGnLTIj30Cnlop1QVTF5aHwjBctEDj
ihBTqe5tRRzNodLWjV2uvDhrfU/PK79AMvns2HF2tNnQQftYKW218lQb3NjoBp+7CtHPVnjOc3KI
2VciE0acv/bYnFiCcG8M9FN1jd2UTC9GV+XP+cEa4mvf2hhsI2uDtwD4nIi409ZOa7bys+JuasEu
bNKfMChWjoHRkN0RI9C+hfgnEE9KvITwp1o/dMl41e0EJvVVwRVrNYkp5nGfdg8QWMIgOQQ/u2TS
tg1uokdZVF6d+RP2eVPhJivEcdpjVaLxXgkP+a483VuKua3NTLc3dlp167K331UGODpWQEP0zE6o
3Vb6WBxloXtxeb+SVaW0i6O3FLIa4nDLY/zP6H91Z0ToyPkPK4Mz5bFefAI52k35vd7kxbfI+uZU
Ft+DyFnjT6cfC5Hpx9mMLI7o7G8zaIZtGawALH/BTQqrd54igIKxEIZM5M1reQnq+cXWo3IblaNx
HBLbODoTNE1IIyP4t0OQxt6qiHoiJAMGYIlQdrFFin3ludyhqMt1knSs+jUY4spFiBoHjslBNsdD
FnrNMx6gEY93IyFNPYqrPah8v9WVqk/poa7tXFuPmXh1hIOl2fIOYKXZnloepvalKvPx6IXDeFSW
wlP9rIrQXSz6/BgshVxr5BUqOBEkHkKYKztUNH8YUD9Tk6E7EgTCBG656q3+e1kXn3DgsFeVmvIJ
VMsSS1TO2k2sCBjH1XzNh2A7x+kZ6XLlWC/mj7IIYmRFlMwk7J+i7tdMByvmD5P/P82sXi3QvJuW
MMtxmOb8yAaoU7L+2Oi5eTAtAB62JjijOWTzeqPLN6baoYaCrOix8MQXo2isTa4mE8mMosVFpcpf
Q82rj/xK4dnxwZqjcrITjDy7CbqQ5+zkHxahTLbOSwH+I9bnY1y189FqUYwifI52mFseiVdUR/by
7s5JYjYkuXpMFx85UZfd/WP6fSM+JnmV5VV/v0rRez60Bue+ABkP4Pi6WIeFC4ZUredtY1tXoxBo
5oUeIvpK1Bxl4apVc+xSqFlYdoCthKSxKotiBTG9OYo4+ILb07WuwAOWYdWuE13zQaGd3LpbqYF7
0qzxGMbillSg0AxwIIc+rI9VTlhec6z32laCx2Ts53Wb5NciESOuJto3VOMRO2+GkyBdixp8iCym
nbuwPRCXtYEkpGp7q9Im9G2bHVFdZs02RlZ6DU+XzGtlIqYFbhLw4uukB2KLxEviIw5Qb0ILTwol
HkJOfrCElZIfnJlt88D9mioEwC27fZ6KcvTHMnSZ4gXrWtejlT232TbiZA+Ba3iOHLKr49SDQl8C
YEtyNbVsDNMdxKXA1eGD6iy8/cRZTYs+RGvpGw3rhC1yOaCtOFb5/KjgArq1tQeLrG4br2VzYLn1
JvIiFglxBfSJR6Y6wI4OR2sPAenJC32lLkPYLfwmtCAfd+gNGbz0qKMax9+TRDPxzlFbhTzxMQ7W
+Ss79jJEmURwydIQedbMU3ZhnF3GxGr3rt0+2IFin9KoPCSsWcc4iHedSFo+yt5B5gAL1QwrsRV2
XGJTz8W8gSaC15kSntNYlOu0rtUNz1Z7gy01MC8ne8UXUt3YCeSiRKlwNRpRNIijbDN4Oob1SC5u
Ujd8FSbsuYHET+i045nF7onfUH3KI6ynnf5hWVZXkO7fVZTw/JiUzjp3DbAj7Lp9V3XIVmral96F
Kt+2dXQEuL22anvCFrlBo6aP043TtZ3vhdW5juJDHhkgBDzzCYNYyEKFZ8KyyfS12wAl77Jmx+8T
feKmuOpFCUOhbjb8s+a97Qprl9n9Zhz0BhaMWa9IIvGlFvbJimL+r0qS3GaDr5xuHGaCh1sOE+dl
9//QxGinZdNYHDSj52jQq+Qq2Y2n8wR0v2OhJ7OxHkqkDS3Usk6ZGv9Kpk6A1V+Uk3oUqonLYipo
4qymIh8EVBfP05TFzxuewnRyVpYyoxQB+v0h6y7NjLWXWvL3t1P6wyqrfKO5ivGoWLj+EoH55ZkJ
2llZ/cJh6jQ3OtrdFqTlwVWfkgSxhNKbd7riPZpZVKxTrfWOlgbkvdTQkUkTd5uian5uvccx1EJ0
pKP42cnHgONPZu1dpXd8YkgWlJ/2kpgumn6cz3Tb845ajNp5tASyvSB4hFKNEQchsnNV1crTbOGX
BbRXL6rpqGTdvINc/aUoNH3lsi2+DMNLkWV4OQy4TbPh0zbso4Z1XVsPdhZZewTtUXnV6u/jxHYF
MY7gxGp0TjKr2k/jE7J51sqCqr2rLSc52ZlKejx6dLy+8XMyw3Vfuk/RiOuEUbfJrh1AJBnE4FdJ
kDqP1azy1J87G4a1qWHzxY5q6IXrh57Q121nlCsNANx2LL0VGmnODcaRBkq+8HtPOMvCbUHid6p1
1eO/FFYYWRLaQuIWzB7EK+RGO2t5U8k56vMLCRd0BsOgQZIExdfU43sibFKTShqHpPoce9PNR7TS
+PMhFs+VG62VGX4+QpH5SncJy2lm78+l9zqlOks0AnC7cC632GN+0aF7+cFMujbWQIUWZZw9FSNY
Q/DQ61AdW14vB+afW+V6iIAjIP2ZrgdCN+tpcMbjILSLHnb1VrA8Pwkvh1VhwRhiEYguYVi8YGr5
gNzduSO8fEY5dsJcjERfOWwDt/euptXvson1pxKVsbFVFSnRKhZPkzIZK2/slr+HrWhe2dO2Votn
gP/NxjWqzi+U7muai3ZruyWOTwLEhRHi7ZdGSMQZ5ggqkJMT/wgO+8GsDmCVCjTvyniAJg7XMHVf
5sJUPnmJcgEnfdJRlX8k9NFvdTXhAGQ3w1mL2q2bltopWmpdGw9nWxjDWVVC62jjwgLfmRFxBNqZ
J8Q6g/E5CwWCkqef42jWzwL2mt8gN7SWVR7ax3FKGkxHmhHc+ly9hSb46rasmreyHIZVZ3Td2wiT
f+XZRv9GTLcHOBmObyFr9goeI2xITiSrGCGYNy2fOuAOJDe9Oe0AtPbGW/M/nJ1Xk+Q2l6Z/ESPo
zW16n1m+qm8Y3VI3vQftr9+HyFKXpG9mdnYvxCAOAHZWikkC57ymtSFrc0O/m5jSIRlSO+/ApZoF
AoLuO8sPdj8wm1eD0BBAN8nNlKD939nvcEfVQnuLmwnQq2GGb7ONwMLws+61DEM0/9ETeKkjBWAn
5qd1W73YMIuXQhXWc9jmBlIbQfkcZTyVR5u6meP5+W5oGhSA0EJ5hALHDtA0AxAYZ5jBEYp1ILQt
DVjZVDv61bP7ahPosEFhI2LIE9Xj2YsjcxunYjwVTt3vTOyhj2TZq71wGu3QAstH2RNrYRfwAPwq
198pY4o/nh2nu7GvjIMATLnOMntZxZazh0forPBZ4CPBPkanpEnXIlLZxkbtQzqq2yJoshsI7Xon
kISb+R8W2kv5c51g6hhP5VsB3XkFSEhdFia+Y7l5tCPzhLOYxi5I+6NrjFdQu79yWyHxwuJf1at9
wvoBEHC2GirYFAMb8TbkBz6F/eehS5RDzmdZGKPrraicniwvHLa1M76iWNivLN+en3uDuYl6hF7K
NKuO7E4WcQ69QnO0YZcjMLYc0AFcuIY+LEdsf5fOvJWILaPfm332aHofrqPqL7ky/gw7duYm92uo
7FoliK91mrOZ8Jx3H3riorSs9sUNYH7Bigc8VFebOCClq9Q6sHPFYDPeiEsX9e4m8HJ94dgjtqnk
bzv9BLUeDaJZjCF2k3cN/Piq8rK95ZFbNzoeqFEWhpsM6VAkOaPHkXL7QkvD19JpIB4sjH4Cb9Me
ykjRdqESPfDiWvVmPCy1EZUgXa1/Ib2s2XUBNkT8IiHb8zYXoNzUKFpYgWkdsknr1lPe5niw18dQ
d5Jt4WvvRG+wxhuks8STpSin1Ek3Vgl+UmEReK/a9POuMS1eSACwpUQSkoSgSwo039RdGm1180Mv
MmPD8/G56vJ8qWdxf2654Sk7GsEKofKt09bJMTMAqvZlD0vS7l+GtLK3ge8LrGu6b2pTkFIws/Vk
hzz7Br87R6QGbL9BcQ/W65oq/UdmCfhARvsS+GMEwmORTvD82hqVBiXizaSU5boQmrNOHV78VYsG
Q4gvDISdNYSO8LlxN1WKeWShdh72Ngg7eeZlKlvquii8xKE33QpW0nbc/aHoSJBpboIypY+Uju08
ZfqPwSFpRi2cFefQfjw4Yer+6cFJizExAMkKcSIPDn6jJRCdBjy9+8l7QNPRPgh9/FmPubFN+vkL
idz6Ojqo/S2biKQnur7XwIv0TZ9PzaHBqxDQHHK3/ZwryKqmJ1VEiiKrlyKxh/qq6io3eOSx7yhH
thx5iSs4gOp2z0K4246yW/bUkJ7wbW1ixsvA/QJ/65NX0TP1YEbZuLWdX0nl1/uuVaib1O5ShYZy
MHC2x50HappWqvYOg5xlCTt9WSLtqoWxvTXGdUIR6xHNm0uKhugyEi0wrhxt2oHy4wvUVTxyOjhL
ebLuBdRwJcl5WIIWIn+zVXLb+SOIqf1jUcqLoJhW9lSQw/dx2oiQeVZJQi2SxmCfX/bHMhSrtmtv
lNfKBaaWcFA1AKa20T60U2YADylNiGRiHQb7MEAnx0hxjR0Ts0KGYvaHzJJsPYIJQkYtfCxS3ldo
mil4A4+eLZAgsgz0+Gp/5fvhc5uhPqs7B9F12kubPqugclBeCOpLW/Q/TWq+226q4l2lhpTPNN5v
E9Am/M3WUDWNZTEAc1CU8eJ7SPyUdfMS+TWVOf+X3+f5s+p339nftQiQN5sx8GdFa36LZZlcbKxc
9pjkBkvPttdI+nywD0f7Omundev4bHYb9xtuoeluUvC2MeKO0pHhT4uscoIF1jvcV/VrYtoB+6fm
Z91jP+XE07NVJpskf6+K0PzuV+Js1xV2FujeZuNbkGXFAs1xrC3H4hHHrHbjRM6jMaRvRY4LfNR8
JIP24rfiZ56yTm2D72o0/nKjOmdF4bVUDoKAulykHl0N5SMr2jdVu1XtdvpeReiy+Rj86mmHA2q1
KASpFCXXqo1WGWIdWzk8/OhPgcsahatCnPsOdcpMTWPAghVanl6/1qKmWSn6gTpCluDUnFn+r2bG
ZlkORAJkn9Vb15J5486NHMyQUzCoqP7CQWb10QHZ8CbHYW/tf1NFb6xKa3QXbTZ9S/lisJtnP9Le
isrwNkNWhjd/MC0Qc5fCs1cRG+d3pxn2lt37CxPi3Bb94xfFzaLrTCPdxr7CK0p4O9LR3pYX73cF
UZtCNYJ97vvFY1Anf6D3OCxcDa973VCOPxweECwfnOIQUOpbIM2PnbLXpUt34AG/Y9Wd7JPEvPQu
K6+ClNqywLKSlEIOOFY1+ElgElEZZb6K0EHj8c+GKgJ/s5lIuaxU3UTCrTCHizwzBOlWB0aa2hfw
Svy6g8JTRw/4l++DpnR2tm0ryyIulYtR8Kc6+M1Y2NJwC6fGpYpG60xZKl+wQFJevRHAnJUm07xe
Ul6NSYWuHtjpTrea8KbERQzRNLSRKfZS7QosuiGv4pHWDuKpXtuj4F/Cqlw8gSRAyzttTyLwqfEk
k0DaogCJ9GmDlSVA27vwrHY8hc0pTU9ubEPhgcq6LJzJP8PZXwk7RPO26uOfKkQxVushuT8N6VGc
ziITQmGF+0E4UpAif6HgORFbCwnWqYOsPo4JbCbJaC48tzq2OFstJLJHjUlUfw2WvbLJgnJpxdi/
pSRy58Jwh/VQUGerSA37TTb43tXWis9D76N3AGrlK6wbGqaPE8gxMU3S0f1zaK1gfB+P0FZQTEeX
u9UpFZIp5AEJHx2+w/jeIMdPac29jjW8xHpEFmIOy1G2yxICf7T7KJdt1nVqLPdRt7qzDCMkdXE8
Kn8JHDmsIOsHqTXT9ui7pklyZPXJvtOpVby0QMnKTqlcI0PzCNJFOAjJ5nwNI9H3UPZDXtWWc5MH
PftZYUp2RXGcd4jK/xMQA9Hha0DmoLE4se1as+QCpGKm7rANBy1AyGGeQmEVnzFEJuSUvJzKlR0n
FJLs+J1V1fhUirE+qKRd7tKumn+uUTX/5oRjs6nQGd5rVjDiEdudufem7+Go9qSFVPOca424OqJ3
FrIDEsm7WzbndgDQMXq4SqRNQn0SgPNW8eK3rvPC7RSrFIkGEJN+HuavRlS/S/O/OALFN5ndR6Gz
1IJB3J5S/40HH3wcVAWWtt3CyIz1LqEcIDZpajoX2RsUbX220uac6H6bQCbyk63mqThbzfoMJpL/
F1A8z51qrxTgmY/VjJwqkLCWLckrmFtjneiPkoHwe+QnxspemW4yrmJhXFGXRo1rdrW421hMlsAd
LkOia9S1fPcZnPv/ZX0RD3a0n/0EpQM5aF37eHcox8+s2ZJCf5Id8A8LcoywpY53w/JiiqCD3w26
q951TnedbM3Jl2FTG8dP2eC/muhV47FjO5um3jmO6918HAo2hj5pS29uygM0teQwFtnPr1AQIdML
b3yJEoepoNTCWJx9105dZoA1/5o5NGq4cPPW2lNJ928qmf/b5JKpw1+63MhxsgNlP5e9MGmY77EB
CaQMs+EhySL93E+dWGVkUFd6WMdXTdPiqzwbIgMpfHesFv/qGO0pPyVWupHxfko68z6kYQ9e5cCJ
5EVE3bXmwu8mRDfVICK9xuW/DoqtilUJf2TRtsNPqUCfD5O1Lt2uQX5xlqsf9WFRwcA5y94q9Je2
o3TPxdSoD24bX6J5VEK+/xB0NcAYELvs4rxxXcDP31Q98vbS3EzkpE4jS2HNN3udYRSBY71pRWfZ
5Ps56a3aPsjWyOvR7l+1tNMeKmAjMtiIujjHDVoC0l+NDVG/N5owWLVDrL6GY96R5KPCZrr2H7qH
PUnWdBX/Q8GvIDSVPSfhmIGfQQ1cLzHL6kPjvSjA68qxqjuRTWojdyPHWkb2ObWbTVHkVLaWn1O7
zrpPjYcie3aEZVNCdpzNfSxZE4jwNUXIuWhcOa32jDVBcvXc4VrMLa+MtOcpW6M4H90bWa6+8IhK
L7KLQ7NEQK/ey8l6C6Rq7IW6lr1RHiYHOI3KImxh4gWkCK+O0Vz6qk/fs0wLgf8Klx9EIE7AGev1
OA3dW8md5iLp8ec/h9qu/jm0U93qX0P7sb2gwVoluygsgc+1QXUDR2cDFyr+VGfPFmsagzV74HHf
txDB2l+IyQUfZYf8Vc6aZiUHyck+JtI3OK72zTLTv02GZzru5bCafaiFV8rXbHlNHQb4Qs62ajJ2
XZUoS38ApNagarrTIt+7uaHSLnuf+nI16VubTPfPQTcu3lREHzXqDjO3prmqmO0t8I6njjK7lqhd
T3Jk6vWlbI6ZEj1a2IDKFs8R66lL+gEDrAked6BQwo2ddHpN0iuUswapRKPamYGawlrVUXiWQWgm
sLqwzFgYuGXcB461iXVbL3iHQ3JcBG0enerey56VPlXXIhbKWjbzRoOvHICC0eMhe0aMxn1yoT/M
DTnALMnSUe87jXnTHCwVJx5YN9O7CFh4N7WpH+QL2obi3AjxxpukAogn9JvK7j7XJuUCYN94ibv4
lbeVAnOX1tyHaa1yifC13FcYhq+CxFrwn/+zmqYPfdB8lvaGT3a/M3mDpephbKZwized+WiNmHWk
Stv8YfCQ0fLmVjbSsjUebqazCnjqJotcX4U9pUkKzaRrs/uJgiog5jyUQv5jjIp12aYUHo5OTq/u
uobUezOz3DCHVHdqVWar0cvL4/2fMu1ZFxE/G4MkkfQomszgB6y54CxDOaq4a9IlYPzmH7JuS4lp
e4KFzYSZwPSIWg9mpOEsGi6+RdpMi8+a/OQlIrihJotzUhE2P4bWRUglTF8Lq3W3FNitrS288jXP
8jM5zeZH4wADyE3FvTZpXZ0EG+RVZXrtMe+gAkiiDBZa3a7R0seuzciQO+Wv3sp3hV5Xv1TyZf88
mcfIyMBJ70AXVwJk8BwcalcZAuJ7JA9HdEfGVVUigSdUagoJELGFvA3GLrZXcR+2e9n85zDoZ5/D
huZdj7y3Xlh9uFaHBIMqZUIVbOjJlSjsgGfVBInil2eOCJyVqalIziDpsKJ6UO8RjvcwN831h3+d
8fE+Y0bel0fXC9NboASbiX3XY5Pp+svcagy1eIRaokMv1/FWbQHYhKxzFMyaTeeZRY+FPDkIm2Jm
X4T1eMpCcDcG9+tZuL6yk2Y6mo7PdYQA5IZXHRiVFrLtmZTQRpruRCqKuomiGsk5V0OschB4HBcC
ftm2GXnuoPwA8ykvRQTIAkwfcA2h7pR+YKsTupTYUWXOTghHxQvK0nY5jmhIuiPwN87kgX3NsLFL
1EbM37Gv3qGB06iyJdvKWIkr8v0CxtDZZyM6YWGto0zSowoRBdFjNpXjUdg7sxJki+ueYjV4527B
zxNXbF33cSTIrQPwGlgehOSha5DRBF4SX2pzGg9fY+WZOk3Dapzf9rIJlMnbtU6B1UDh+g+50Wy0
ng1gO7ciKt4XLBcpBNKSBwgr5d6wSYR9xcBW5cgacpCzZIdLymah5lmFJglzkX5Ir06Xr92+IMfV
GVc+rvo4IbO1F+j5kr0q1GzZtC17rrpXUDittMfUROYHQZ6dkL0hDPF1piv4GbKNzZbz9RI97K4J
8O1UcZDCap0TmNqrMkwOvIXceUg1BV5wEgFCmJuyY8Cilol+vLbSVsRLJfQ9XPtg2wfYhFPENH3k
SszhJEd787Xsh5QN7v2SUR4ZS1gTyQaKqFII59KbHb8aK/nvW6x9AC+QS5HvjkgZo1NR4N63TRQn
XDUFohkNa8KVM6DUsHIQqaGuiLVYpvvV/TBkYslbtjt+xXsqAN2qLGdbSs8o+GoYLIqRgsbXPN+s
nW2Z6d++QvLsfpl4bZubsK6Dm9B/fu3PZAQz8/v2rG2C4JZlv1KpGjrl2FlYdoDJM+gNRax1Da0f
K+yVlXTGQD1xT87R32HqN5G313E4TUS1acwRIe+5mUQ+FjyRVl1KTQ/eRneDFYbxZsCaOSHoXW9H
gaiHlO7ihf18fxDcbaUDaxDow7svWaHbp7uvnWWN+y4d0Dqerc5BHPDbJ1u10swgeppIXa/ioM+2
0cztjWozuuHksY4kmdeetVpgJX32GlUc33zuUDk2TVG96Tyj/RvDEbhVt9ECSBqS4djMNEd5Jg/y
2V5nH1kwOmuFXPdh0Az9LFJXgWeFkGaWhd8kb0mA1WGd1v2R9B2Zgci3H2PyZlsk4o6iif1VwNP9
yUQocj8EQNWSmQI9zMQ1YSxzYIJPMkIeP1/a7H73KOAeoiIwXkno9cE4/IiNAXFU/r5zkyPmU1Os
pyw300VYFzrB+LcBnZiUsxlQLVLrUTw26E4sc8skbxoEXbLPLi105OvkmmweQSH8kZBQhvsRfkNV
sVyTc+qOkCnClTJg1OsjFsTqRKufQhb1O2+yKe2Omv0yttZjOQ3JyRXswWO9b66603azspi6NWf3
d3n4rzpkLLNQWaRCbm/c3ENf01DFIlTHeZtMU8bkmTwo46Se0sBUAZrnPO0pZr3GMx7dsf+yp01U
bamUUXSTnrZD14pD5IDmkiNkzMHsYWnNsHLF8T8C0xi/+V16qZuwf1aCLDrCWhtWEA6nb+gR3+Pu
DBBJGuUz7jJezOPtOZ7N8Rj11H3mCKQsvCBeAAJzLiXiuq9m+gZpxngL+8hCIQBBVidV4IfqHV7T
qPNtrbmpDt6DWgb59ErOw15hzw0dTZo/6lXwhFWil6IdVJM5Fy0MxT1oGg9gjDKIgKqua58gxU1k
9UoEay39e4GH+GPdZM7f4iJT7/FIZX7fgUu3cxtDE89b4g2lfrgK1u3z6lrvBVjHoP+WGRXiMHrR
38xW7XajXSs7DO0xHXMs/nUDlZjEjpsrCC/7kLnWBZXjHoe8AdlSA+EDGaPwxgLaaEqULtQECwaz
VP40uLPEs2MI61HvWaS1rbizSwFmqMdRVeKl3J6mmV9v6qk1+a7Yh1L6Q3kuT7OTbDqZu9Gs2jtj
Ff+k8Vs8NaUXr6QvOZIOrJwoyeYJJSUEFCk0FX3wohbOg5tU0Q9VH2a3gsG6amkRfTLFYHiNu0AX
xppNEKY8Dh5iSzU1ywWaMMpeU934UR5q72SpBvCpukgeW88vj7bW/ZBdMmQ5Yi51QDmR1tmhjnAO
TqchT5ghu8mYdOOGVPND0yoX7gmSK16CEG80jGQzUFnpzy6liFLF2fYemwq4AmEUHQoV3nOQaNbD
19mUle4qHErrIWAJu8JWYDrEY3aJNCtDNMVDcFt34hXk7PwW68nnwYMSUCqBfZHxWZJ2qXu1j2AX
K9IoTrSHsUO0IEyNauObnvHmzcD4+YnzNSINhs8RRlGbb0lR3EfoFFkWRaMeuywHbS0Z4/bfjuyk
+43mZQlQ5lY9YfrTOCpZKx/n9skYg33Qdh/1ZBkXlDXNS5yXdOD0/BPpmHZXRQKbB7f7iT5Md26w
ZxS2oRTrVFG6pcsuCrUCHRnL2aRRaBiSaBnah3ENY8wxjBv+3OZNnw+jj3liXPJaFhFOOOgVAZxp
9RpGBuPkIRKVv8ldEzGYeYaM+cpgwlzPD6npA4NEjoLtpU+qd+vOmoRkn/i0iqMsslH1TzImJQql
bGHZDGJNanpcypiOz4qZ2Wb1I+nEdzfCVU+J+D5SLA4CtMMQ+Mr8lWwqVKxJRpk8260QgdpJKQ6N
jtl5jTDcEoIDTpYNdjnXyMcPXRp8UrCgKFB17u7eXQ9IvCPFl8HPhkute2u5RlDirnn4in1lbYt5
XNPNsFKZtsXl4rP9tbaQ87qyxs1H1dybfHZpnnKxxsk5m/OTrPB6Ey5lye9JPs1GK7zKXjk2DEtz
J3yB7iwwBfApFGBLrz6FJlxgecjmZgICb4kQZr/66hjsrLkP0bphWnct6gC93rdIY43r1vfqhzBR
KCHcH5lhFVE7blhLG5g6HYCn589TYdgbOJTOypj345QVqvNYNx/tvJFv5kNWTQuraUoU/BgfangN
gEraxnqrwN4B9x8iTHCbpvTzTMbiOTbMsbi3is0ABPGPqgET3HhDeLAqL3zCRrQ6AUD/yKohfHIs
cektFYfrvueZiSPxeFYpNHS9EnCr+SBAYRVvqnlrrzmujdRKiE/AP5tSFBaKv7MeB+qanoBv0SnJ
gupE99DOSsPsphBbQmRnJZsxXPEnJAOodKQIrM1U+U9ndRPUhSfSqcXRlx+VBeZtRaEK69/5RSxf
yfjR0E3d/ydLT2dBnu17pE3utVLC5AWA010cwbJLTAZH7NG82V+7pfC3thSNaueslYD/xX2S0Nr/
p0ljkGvHrp7/wArBF7m2DIAS7WVTCr/ib/LZlL3h+I9mghHOfXCiKyCjgvg1q81qVbpoJqLFP77b
RbNIo3p6VRXLgZ8E7kQZomxjalOwzxR2l15p1I/FQIJG81BeNXFE/lGwxeQVg/9mCSdUMZHNs4pH
b2Rl4M0dHuRVBU8c+REn9J4v+DC8y09YdJN6cSZI5FAUXtAD/3ffyMiwHvBDjByKmVZD9aWElGiW
OVR9uZjvwwCQ+9Spe6nBJcd0OG7/lzF3LuTIIWFni23Xg3MMV1OkocacVVdyHO7VmqtQ8iyJSGLn
Mdi8f3XgsH5uESc5fsULkGZHc4x3GZoZMpcqM6iW0RxQ3KWsMKdt4wRkGSrf/U4mamPdbXfgeIyl
nDAqrXbNRuMw5Ul5QNG7X2ppgjy6HYR7SxHWU+7r2p59C/pyFJyfisK2nlA6LdWsQhqICO/tHzHA
vQBdgh+RjXEXBjJhj0CoGuXemQJ3ek7jvlo5OXUUIe9/ofMdz2tZu6yiM5VNZLtoyaWsjItEvcdl
aJA/13/G5DA56/c15NgeZNX9QsjorMHh3EDXgtyN8j96tuGLwRI1hc8+OHJvTuvMxDhjHtG5xvWe
E6s1sYaVNpzlISrq4RzMB9kk972NLeDnAxjQhQmIHBHEQ9lkIFL6sX7o5uehD0ou7MebOQvuyTAR
N3PGm5i7/4oYlbtFnIE0MTQnVkgYGi3v+Re1LI2dAy1zIdMzMgsjD4PlQ9WJ24M/em9aP4bH0iSh
l0fe3Y5CVgF1J135FMcv8vUhDxE0qdRqPkPy1fN74n27OjcbvTkIvQaYlinDbair8aY3BfRAMBUb
GbN7bbxBO4B+kwi2c/O4e9nWAVljIAF30esfw4h3RBSyYK9UDZ+RqDiwr4rWMgc1x7U2/4wnThqt
YVhP3/45XsYzVvk3MHLxIgnVk0hD82kIOu2sjODmZdbbVkwU+jwnPSEAp7+oLCzvSfOaGjZiN8NG
ZsGniryXgsWdyIFTigrFs1XXHABrhZd7yxJzXtBGU1yZ10JulT7eH9WNKl5QPVYfkMzEZ/XrjEw4
wubVesCVkozk2C+nQVPfozT/0GI9/mV3H2qbzhAPYHJ5Ghvfex0ERzpY9nPTFsqqwFbloihg9YbJ
i2ekgUE9NajApncASVyYrr/4YxL2a4WdnJtpAqrWadZr6MX+BhsLSPGyiYvKymvdZi97zd5Bazlz
9XNVFtbrjH0vs9p77NxQf+4wTpSTQKpm1yywvsk58J+mg1p27dKCt3HxQrQancy/sJWtVl2PW26j
+wDmZVAVKLjHSX2VLXlAy4802jzDNYZjFXfK4StuDplOQRqcRA1W3gI2volmp/kqsryrPAtwn4lG
Nn1fcUsYzg5v0HghY8BDvas2H+RFKremlhFEN9LTY8UycMaeKGm6+5IaztRjMrrqcXC1aoue/3td
uwh1jb1Zn2IlhVLRKW19agPv3p30FCVXMmbGEHY3AWiO1Th2JfIhq15XzUOr+CQi405NjvfTdD7t
Oy85yjN5sHogzct7OxgmfsHzoHsUdwLNqc2DP9l83Mk7VnNtX75DgMFhphQ9/Gfk/sopf3XRGD+M
2FWGSwbLlnyr/F+mKxTrd1EiMGho6vDqpQjSxhOVW9msFS0kqUgHJJryEJvgcszJCnaURRZThpB9
PvU4AN/nFkkDaEiftl/TZEeqoktph9kSO9UBILo63OTBCMk+9yhEifk58RW32mBP8cM5BcqM+AgC
FCK/psrBcqoTJ69y1jg/iuTZ76kOFRwk1BJ0IuVUV2jjvuAXx7LOM0iJKw5Vgzje35uKVlx9nHtk
yxKa+cgnR1DKUwOKrKX5WMwHXBPaklW6HOUCncMBIdSXsk+OAsH3BEXAPcmWigb9UdVbIIzzbDkr
scZfGQxJUg/mvpcye7UDN08gYyTlk0hJpk/oR8k+GcGsAhrQ/8/4tOt9GLbRsHMA7Kztvrc2+uzH
ZvvuCKml/Hvzq1cOlr3qPNidB3/1fs3VZi83xdXBI1WGtbEmob/8a+5X8+vfDQOQ0pXubOM5W12l
KntAoS0amY52RiffCAHVsujNMQOa758ar3HP7iynYMaWdcBaLFkYMlldelW8RH5n3PWo7z6Yzg/D
yPOd5lKRkoqR2vgNjSPlvU2Cv4ej8HuL2eD712ipRhmE3/81WoaH7jvMC/8+2gxdY42GIXf0rPMc
u8UbHJ3HqvRmdaKoegngB8iw3Sb6GdnXaiHasnwDG+5sR99rsB5qizclC+3l/RrZN6fG4dlE1CpG
SoO7XZgwLSxhxhfsOnCM6DXrxZxYtSJ2X/y00iep8plr+ksXhPV7FSXku8s+uSlkYHc1CeG983u2
9nu2XQ75T3d4ytPC/DXPjhEje48D0oxT6SS3DNraru+cz9mBBs3RF+WTZvX45fghGEbHHz4cDRMm
U1d/NrD2eNSilz9gGjVptfcnT7JvCrqh72LA6KhXAfr0FkWMhkTXRTNzZYsKuncQJpgsJzambWga
4qqyzVo1Ikmfk/HNA2a2iDUR/4mKwALQq/LdiZRgNWc9L3mnm0dMDNt1UobFu+mKo9v4wA0xq0Kj
anhG0qbcVnhhw17GTiQGTQAUMon3NjBranZleIwT7EhmpFOqRc4NTLB+Gw4R/nNoIHmCsF4+h85U
HO8xZHm75dTwY5G995kmuiZFj3hIIudVA+wiO0DPUjm7SmR+CzztlzzBT+1+Aibll6aqxrf55H89
Zp4+zbP+cZ3/nP57jDpm684Ig0fLdzrU1cJ3Le7ZM6NR+dywy0LCO36ULTuBJRQ7dn4w9Th/JoPM
sgG62Mr1h+4M4DxZGQkWTbMnY+F27ZPvQNKcnwgxZbun330Um+99Eosn+zTmydbvechvgE8ZouJo
ZVWyzX1SSKApzBd7ai5yUzaVfrgscZa4JpRXzgUyZcsALcIfKuoj5GaaVyTLFtPMPkyLAbxFQfI1
ns9Az36eyZjsleOQPfgfer+uQlIH8lI4iv0IaRxNDu2j8xwSpnpU78yo1z4a46GKVfEehoq590f+
ZTmqGts3vNoj8hJ6dwlSaIgyTuGmQcWy1k86jtnPAn5W73kRSlG19uj1mG7bRdvcLL1WkB3MVawN
1PIjKDVUQfB3aopOWSPTO629tqx3ssZMvWPf1yRaO1wFrlVXZfdSdAi07j5MVqznYSyzjafJxj6n
RvDkPmzyEIdO3GypKqExwzCLbYHW839/9j+Pc1NNPZq+v3Qao9iSy/jfX6lRsW8PESlCNrC5NviK
LBvU1jaFaLDWSmEoLpoRPwsJsQjCrNvKv18PxU3plOox7dP2hrjiD1dzxcmoqHMaaqOd4Or+kAUe
WcQJVHsfagaUwbnmU87MVgOEyUaWexBvbBchYKstVAWgmqaab2SZTaJV5Rno6+ICzcfGD6P9e690
q5fjtMZcjx3qwrOVlqdZZI0VKxnOsu0o5ABUeGKb1ClIiOJftcPOOTjLQ+FPwZlUyVINPBRpfsd7
Etw7zaipbETNaZoXo5VclxbxrlM0+yhD8qCJrhNYn6vByimwc3QcoKaYtNVPpsZ3RhoDvb1KL29a
GwroJbXzQ4H80im+/Wc3Pum5/ii/V9jD5Ma8eLx/zZGlXdnOtY9FB6QIssAfla5Pi9xuZxoYeGlv
81WDb2J99iHSfsnCuyzaq7D+9YWv1smysgsws+VfRfyvMZgK41FdeCdZqsfIr1n5amJvLb970VvH
eJ3qWl+DccRPteRR1EeNQWFdV96BoR1xtsy+ay7SoSXMHWQes6VVWM3V7SNnfBbPVtWjihL6LIRN
Ww22DZKjSykZKMUDZSyt8mHZjeEGmn97UsepsM5JV0EileUdVBGgvLEj2BlTVrOk94ybPPR+3V4n
849sgKN/j6OL+prrgwuPvjDvo9R51WkUQMq+Yo2I3V1BsbuofknNO1Xvud2NxAp3YdiUMCkRyDPm
g+yWHdEMJ1fhWC1LpDK30teraXVtpxvA38cZaSpjpdfxeow0yjQSqgr++JY5nnWSQyIs2669g3TI
PAFHIaDnEkiEOp243rf341QD2TD7eHqton0tEq/Z4Bs77qcmX+My1CHZOLFREdopgxRxqhFnPo0p
XFKt9Z5xzOq3sBmHZiFjcogt4RVZ7Ue7oXWeRpmk0RVHP7jGiOzHrGTtWYlxsOz+2s1pmUrHCifW
EmRiloPjhUv5TczfmI/Q7F00UIbkdzXHvQrxsa/Q7/H/jkegF23SwUs8MfjW/a6ZLok/U+34EL9b
82cYBiVe4APUowYFFEe7yYxNHFGfHbBr12wsPv9qUQVo1lExZ+dZslxtGz0Cpc3whZqbWZaKI8CS
4/0vV/0RwkXo76VmN+ZotztsIdO7s8zBtBqcgJBU2O5uJOr5eJZmwul2n4CBuV9oYJxkfob/VUjp
d/+HtfNaclxX1vQTMYLe3MrbMl2+bxht6b3n088HqFapVu+eOWdHzA2bABKUVC2RQOZv6lBYAxVn
O2whWsrTMZ6TlWv0IPnEiFP2xVmeXQ+yD+Cx6pFGE0EqnOfN+4+8Cb032Xm5JooqqFu7eBjIzj8u
J5ueeAm1M5chCdPjNWzqqnofQX+ItprwhI019TDY+qjvhUHFOi90Kt13OdpX5GM//h14EIj29P7v
x7iL/hviOLwffUeq2r0g1fsMlGSU5d7qAkQnKeDs+kBryHKwxpOByO57Z6811xc4eyAGAiA4E2WP
cyxXcN5sCillDeMr1HWXuGDaKyA1+vDN1tOvke4Mm05v+2M7Jv0RtmblIxWXldCDSlxjhllDBxf9
YHl2PSg+hVXbmXbXrr+FyT4AQD24sCm+IJEkkkgvfG7tAGSXsnk95PnU8myI1tcuCV1CucG/SZsC
KkwdIwUFfqkLTHuPpAUoB5//hdj0rKVZQaizJ99yVnpL/a71fl8MfcO5DtdupqirrBsxKUK6TjVG
+7ZX0/bLbBTqQc3nZCEHZZ+XmJBXXDfcymY1qa94WLnUp2evGy4YVT3w15YPzcYy1BzTIXQLZBqu
CwGTZaiEn3MDZ8DALU/hMFQkxhQwygZudn4w+QvLdqytfCAHKELvqjl5uT6or8/jfw9e+6uh3vgU
vg495MwLQ8RAtO2s45Xxzh8hpXaWo9KenDT359FONK9z5SgaRg9zULbfdCwyoE/COZfLL1bfpM2C
6cuoIF4ZRPHPeMKotu6H8RiMbB1O/RAnNxZugktWinuvwP5TbXyIpdH41gn4ras7Br6HECCCxm93
atzOd5hvzaRPQ/WrmOQP/VHTyEDL/OrgO/N5DBVYxiIL8pGaDd30++ijlCS75CGIxVI6mzG1Mcrh
JvGGVVTir0qF8p2WMlBWsSz8RuTaYNQVTCAat7gxnOYSJj9lMMQBUsHzf4Qp5ajdVAJw6aNL6Yz3
8pETj4kwNPN/ypY8JKRc110pFJGFWaXsq3FZXTiqnh3eHS/NdWliH+NDUb+kkuWHiMP8JYsz/RDK
7FCGwNJ6dklgXz9nHBnKqTBR/RN/ErOevJWvOO5KPsNhwN0CkcB8kJ/85YGde9CLXPKvGxkhn9qF
GYU7UDjG5TEv+waNRWGNwON1RaC3bok2oqZTfa61ZN72yJXcgM+gniUMxP0YWFYy9d42rdxf8sHQ
9dOupsx+lK3LOqCNx099chkA+7NeDiabivsaYiEEiIVh1i6eQoO9n2yeaDxr+xe3wDxaAAL+FoGH
Xf8CceVTRNMIHVGrRalLLGuiWHFPhabujShhSSM/Zj7HuyZFg/v6McsMnJLXAem89sGNCbeW42MH
I5Y+Cc+6/ezG8IaV9vsw5PWTPpFhh2lOOaRr6ltqt2D8sH4gizYt4GeNP6fG5Rtmt7CbMHAl/eba
O/6k433Lf9glRDhmqrn3Q1560HVRdHDhJhh2sCiS6DXTEXTEy6491PwgD3YVNBsHB1Gk+bL+sQ/7
8ZjhybWo4rl/rNHe/jIHWKAWkd8u/bQ9NVo73TZW4kHOV6eVbfJtC2Izva/huB06DXBKHqsVTMt2
J+tEyNC/R7QiovnfRSRdVqFj0H26hjeX7VrFKW4J5iLZulqcLnMbjgtgWb++VeK3bnJgxCUTtFg/
jM3dZbSDTb0yq2ST6QVpvNY0XhSUQpdxYEcn3UvNF5PiUzYV3dMENP2WbNoPGVUEpbe1jI5JfAQ+
2nTEIZElXRHgIyBP7V7ha4/NExwX4S2AdsamjwQ3XYiNq4XirbqgRPhFNK/4ZalCnmqWh8BVYi6v
A3UHxNkiabbyHS9beQMM4TQ19o41eAC6QZFAds4D1o2Y4UBSFoIgmOFguYjkYG4+GVrX79HIQOXe
CcqXIQd5U0zptAvzrnxRY3BxWmSoN3I0tKBvzsMzvEX3tjft186N8KnB/GChVviE2krofbN8/WBa
GV6q2fA2eWn6u9HmV0zmrNe5jTpWnmb7JWQDswFIG57dXLP3bq6qu6gfBigkRrpSYRnE+FxupFuW
NMnS05y7quhD+4A1Yh407+1B1PRkoOyzsZu4zJN9vj2gJ6Hr3UZCJdoUTIreWiykHdc/zdHsn6ZK
D1bQaZUlQhF2z243U05yONNRE0d6dDmp7leU4Jzb66G26mRlD1i4yD63Y2cFfiE8YQyvHa9xqJjP
xzxuEZtjfpra4aLw3bnRl36MKkmg9vG5s8t1RVbmFtEj61aeDUOdbNnFukJk7r3PK/X+UMfWzymy
ljoS0k9kM3ARmSMTvSpvfO0mJFLN3lL3phBm91ARRPjr4R28IyrFsn4sC8tGrG/5KQR3smVpkbrC
K8bbyKJyPYIYz5T4tyxJY+H4jeqYc9bEQZ6prfrqZ167C8n/tVt26OFObbzvkdO+R7RqNW2Q6mLv
6TXDLmELyYJxgGRhFxPV7EHbRmAyz5cm2vLkbYuiXsmYvHSaO7tucdbJsM7OfYcnMAJ1Y2hnb/mU
WQgezOOxTgb7uRxR0Uya7A0S7bSbB8R8TB1DDcpP4wK6TrObDaZOTQBpExnS+tImU8nXyNeNB9PX
3ibT0p/HfH5yGh3L9T4+8gMM3pLE11cJ4JCzNabOcfZzneoNKluqZ5geHqR2pYAlG7tqNYZYMhet
cejy2gCEBa33xG0iWQedQdlbxph6bZ9gzgxbboUzNAEVOSTdjCB6F4+sG9+zF9d8BSnnBH0/wNIn
X32cLJTDnHiNwla/t1N+R9vZUSOQEgm2NWbhnC+d0CEwFSdmk0ARWpRY+5ylicfAT9Q06hdgB9FN
0pE5l92lCnFM651+I5tyUqg19dLqR3cpN0+5Uymutxj5P9mQbev2c6o9pNziH9KaP0xhIociALpf
7cp4mHCH/NTfiOf0v+NndsKrtPcu/RNqRXG+1RMfcr/c5aZiD5x/HFD/FltfeYS5AeEFs40N/DTk
du3+qYOycvDRHFvJl9Jafz848/CEQmX1qV/Eh9REBHa6Oec1m3bDN+8txw0fSnPayzt7a3pQ5zoH
0Cg1/Bf0o3v2nOwy7DJN7t9BVmjFgyLSrBRuFg4ybQSgWjEd1HTShoLWAFj2gvmTw/Jgp7kFUD7T
q+9+6fj7Cu2DlZNlw9YTAgdziE/5VFvgQhMH/lTppvcJ/pKt0UH9E12pVlEkY+0j41W0mvW6PKQk
Ck5/PmNkG2E2jQRQjdqmr8QbVW+U5RDV+g36oUguajFpacsAYKJ0ww46LbbOY209pFY7fvFdflU0
Zojzh0TVf+SOGZyjrmiWU43DoGxeDwnF/7Ns4m+LpgfYxi3KTgNEAZe/hMXWfFNRSdpTk3lxxijl
h1LFW1vA5nIlzO9Uz2EjIzDAhaJ/7+xORRcfyIcEiV4PddqC2Kidb9cueYZBznhGe2M820aKiqFp
XiJQAnkITRs/tzLbt1ozvY2w4lZAi91z0/VsMzXU9KNczZ59U33FRM7+ScWKwkZ40pXmRTOU5ks1
1i2lxeB3EcTpUXYVWLrdtmO+mUWA7LItX93EiZKt8rAzkKwbmnUwlgmuElawlHjYclZxnYsne49H
VXOKEDlwF0b+U0EsXKs1556th7OvIqfbzGODL2NaHiVyHThZt7BFcQAJN+6wQXiT5A0k0cB4qlUd
0TxaBhX7Swt5px9GiFTP6E8IbknAT8NudjGq8TEMdf3LFAHzdXNd4IpBq6GGua8R0AJYTDMau2il
pW50kD8AMcmaLNQqTBe94SEEuDd7dnFkQ3W6OAST9eKdhuEJWZ7stpMZvkHbIBUpdO3468m/kO74
09LwlHF7/bNa5QhE2Z3vZBdiP8EhSJA7nJq4InULaifHeQTktFWth8kp35RmfvMUo70Pa02/dXgS
LGQ/2onog/the2hjO39t+rMzlNWb4z72Oh7XYZpMr6nBW1cgiZyh+/pPyGNd+q2kMvfUGNBoiJ3V
WKj1TT6Cj32Wt5UAcQqJflCiwmGbhvwFKAjZI5ERsaZ5m3mKw+UfA3mJwlJfq/VODuieH+x8yzcP
OvpqY1A9yfqNlS7DiYbcFzOC3mX1hCTlfKNpwF1E5ts277XAxaeKn16xHQxcShqt0u6aqkqFmm72
q8bqIQvM36oyPNl8815H9FaQndTTOw+tpl1rmMYej4D4ZkixfcGkQ7kdczSpLJQxzhRWm1M5VE9s
DxFlVczQX81Nba17bPG+yINGVsFOYvuc5R0ima4f7tzI0pMzSA5ta2buPXQN9VZ+I+PUvufrp5Jr
5TsoxmQLyJv3ZdbmdTBkm9rizj85CpbDI2tLLcntQ4461EY3w/wJ0tLPwc/snyJ0MJtsWYSJXX3H
4CfZ96TCbgotfraqMri0cH0tbmT/KAatOnz2qRfuZX8CjFhb2MnP2jBfam9ySMVwMHiGwqIUpwOg
xSlQ+TvzAJWDbtp3MwAntVrpeKauCrRqNhc40oWG5yT1M27q1SryWALJ/0innT43r6OyoGdgx7fs
x+Ck5wkf91/fIFS6jRXgXVSD/j2Q6+VN7wX18drf5G59FNfwprrYVDOmdn1nGedRHLK6VFA2jSlY
pHBIPvVdYhon2wWT8iYH5CGRM+QpshD5Mo+dct3V/fsFoy3m5KCCQsOavzudZe58oXAU9g0Kk+Ln
GIUO5lCeCmulccMnNZy2sp/0PUUrPLw2solS1yHOk/oRD4L0LKfXTvB8ERDwyuCsDnrovE2h9+AB
USrxXj4mflkc2aIHSBe5KkDfvgOKwEo9Ar3KeEv6oFzI00/ty4RPY56r6gvDKIsdkpruraO0d/J7
mYSdewvk7U7DhPE0xkOGeB9idllWludmzNkJ1fXSrSzrEWfN5r50ZhTCoWhMVaAebFJqS8NVyxcf
ReB1i8XDVk7qfusd4IL5KDHMse5Zd1UCGdLvKfF2k3X3MRb4hX1pcQV2JFp4M5RQR9taSQ7Ipxsk
HrQDKHALndsx+BJn2U0qeWiVM+8NH6iy183NnVuh7GDOeNq9KmieNigK3vizNd7FdtZzCw/fFDOZ
7mTXpT/ptg1bwnNIQe3Sz0eNV9ztyQchAHK+1GjCIT9ovb/D2Et5teYkXcd5XJw8BFHPKNSXK5Ni
8zfLRCA3zIAStPDmPIN3ym7E3fE41LaGpeAakbkoq5l69NN1lR2rK39/WQa1juGtWcz5hzYPH9oJ
9b+13qO+ZJhtufu0VY3IzY7mcW7ZGB3KUYcJauXWyYgRo9bU+EbeoqjRxSe1mF7kLUp2FaoGCYpc
6+VOptlxdR665lTH+o4Em/HWzlFH4qoJbtzCq4/MxmAHwuMz5odvciPwEVqBnkVFPXoPbXw/2IxG
Ej6jNX8N9frKOc1G8kuuiDCoDi7LIsdUbmDhO7vrSkkulyZbg54yJbDrPxgrpfJYBX5yKzkskrVS
O0a9diavAKULr6XMtRtFad1d7etA5pygQqoZQ6Z12Djg5spB6Q9IH32dBv5Xw7DrHyZfjx9c4IOZ
3QMyCPsH8WxdpnPkbmXTS1ScBafgm2zJOU3RPE/xFJ/lJC/zW8TmsnhFOVPFPmZW1+Slg3M7w3Eh
a4F7pyi5yoMckGek7cKTnWUwuiZvWvhWrP/s14FYZ5lxhehfb7j3pQmH1fUAUc0qlnRpyrLIHPJ0
ndSg1HEVeoQhFPz41wlmHqHsYadxOXHLynmx0mxbdnizc7ex7hO3BR6I1/p68Nvwew2Pt2txULCo
+1ssKQ66hbhqZ46/5LicaKOPtSwbPb1FqHfvsDb84gRD96AJ6VT5+595FpbYwiwUuyleullAvjrE
CuRokSJvarcZN4Axip4K1Vy3OXgkSHgwz8Jt3eORawyt96aHl24VGdatmqTv3UTPio9Rm68NyKA9
NeLOwV6he6QhFRBkIzJR0oQl0ce6HJF89H8agV8jTYlX0f2FZ251BUA6G0IONqlf3RTBhYQdzo2j
cysDAAhIF63NR7dpfyOQPH2zNJ8MzPjSYKa0m6kenosBtPp2oq/jcZSQPH+cwCbBmAyLs0SpySa6
zcVZotTmGnExOcreVN90cZKtTAv7pkFXu6ODp+xDFit3Fa+pPEZ1d2lqiTN+lWGF912dwcDMJRqz
IvnKf9UbFV7tMYp6rBb1Lt6FtYp4o9+OO9vUxvsBPpDcUchD6iXWSq+sclMLfi3C0RNZ3veI2rTZ
eIiI3J5KlBrZh4RO9Yjec35vmGiTNEbUnFlvxY+2i9SwEAvBYcXcNF3abpsZLEloWxuXVQ9Elb47
xVmNfF1vN2gNiYRyoWs3YNjCh8RkD+D7yHNdjHinRlkFNaYwcjQSo4HCqPTwTQ03eJibYD1XdnI3
2U2+T3xy3s9U6pNdmCIWY6i4FVwgqQVif9QsaDuStiTbyKf+0557c9XNqDTDBXcBQMLFDUoFrdMM
ZSfZlBBIC7sjfAYeZE/mlQhaivhYxFsathDXeBnitn+NN7I8WUQhdqC1sHDtHUNfKXkzk7Dwpn5z
wVAXyRCRFhU1Xi1STnOaTyfcAuX+Nle9dFdS2VpGYrtrtE4OL8M5yR2w3PM6+YwrSZXeyXgLs0AW
LKa9s5G2PVJQfkNgSWCI1eoxrvCy9QoQtEg0NngwTkm9zlVtXtoNa7nLW9Aze4aGwSpFZhjRcYIx
hwAAd7xVwBb+HlOg+t5FhOSmTx0BbeN9K350acpBGSYjlMxa1TClt7VRw90XC8uxxpDCy0xjHUUe
uZmP9aU841eUH33PhMvOuvOy5LxMm5q9nsw2Fb4mQn6Mv2Y7BdCG52bcmCiiU86m79OhGFABy73m
EnIdmEYUrhZ8/42TmZrf/Yxat6yJFFbQXmAQXaQh3i8GZM3fySGMwuGk0/Gj4RItqyVy2BPFUzng
aZhs/SrctMLpGMubWxRAzO1gQX2Q/2Et9ro3cRHdwXdxULd0yg1Kgtblv04B2bnMwqncD8kY3E0h
JiLDNP0MVQWZdbGGj1D0N1Z6niHW/BLFYKW+g0mcYFqwyQ/5gqxilSLyH3mAC4tUDjfUFC/D1+SA
jK6yWV26yIxdtgdTqNTHnsemfNlPOwZcWVgRRIjfyLfimgusU2Js5REFdvNK2Zg2wnLoqoottjP+
APfEZhdzT82CoxxU9jOKM8F6TJt4PyBCuI6F7o6EZKWpG5zB3K6GqkSBQTYVpV7JiBSwv+tmQjs2
Mm/kYaj63znpi921SwUbdRNMYbyHWvkq+/NMg0Ng18LQNzi7VRae5RniXvPazBCOuvbJAVO3omVZ
ltMmzYPsqEf96/U73WTI1iEE9xqJH0KETjkkVcnJhjDDr1fp3SPKlgn19IIikI/27shu/peNuHgx
+r8iC0qeOrjJ02Dk1lovjOakakBFG9ObsVlHE0AzJgQtXDu+YMY8ZKPOc1w/S0CZhJH5uKdlOWoe
EGXHRdqV9iZ/QAA/BOtbdLfZEH03zUgs1cN0j1JGv5LNFqTOKg9Kdyebjq/8dNwpupWt/GH2LLwI
ZVpk7hGGam2EeTJDx/xM6CbNRWGgL3dnGENSLyuhnZRpfXSQykqUEfNlF+obVUDHJFtBMhrk2eVQ
WbhoK9Gj7L+GKbpfr428qiF4Fc0NnvbrSyHjj2Ya1LvB9LJlnzXBAzeUeEnJYPqKdN55asIG0usQ
LhxgU79mY/yd8tN4wTi9gOiqRBR4WmeLuGl7MBLPxD8NpzS9VLKNPdS/0i730r2dkTpNrPpbr0/j
8G0GGI9CFOxIga5gGfl+uDaLaCJRLNu5P+Eqwg7jb3GyT+/WKCgEZ3mfssXNCsq5zg2wdBfyxnS9
gclR2Qy8QF9jBvEech1oLNRDNPM2qKZi7UOVXaFEm184z/Isjm6VyClvr93chj6HKjPx/4R2Vlp9
Cm3T6A4M6A2mqNN90ivqZnCt/KTMw3QI1dbnuY0lQtcW+ooSb//U90O3mFmRfW+5xV/IRb6lLQw7
L1G4HX+4+Mu91ENlLrvaxS2ApCCeDpW9DMEXfFcQ5kgHkpA14MONH/X+Xi908wubYvbUIgI+0w9U
8oeHxCu7vefPCEDrnfHamdRGRMAUwzjFo6O8QQdPPzs29zLg5MrJ5aZ5VgTQ6Hro2reumbLTtUee
fQqF1bXCd2xcXvvIUq0caoJ3Ud2Um84DrGLZ+fzQ4+1456HRCZx5fhhUZ3ooG6tn56mNB9m0SyXc
66xtQAWGbbU0+mdNH+ovctAUe5ExJdstm6zauMHN1vdLqN+i06nAP5KDtcOarM2CI4BezCtJeN0g
4YWwcxS36APjXw03laS3aM1axEGExPPQ7eYk+Sn7Lwc5C8OcYjnPicmqSs0PBZiphV2wBXR1r7vt
+EWuYNj0L4hZg0IKrN9psrQUNf+NCjniMf787HmmTiKoNm+A6eHrHqv9+pL+mklH5v4qEU5W3lC5
CLODto09b3qlII9oPM6cx7iLplc3XmcianKwXL9EiW6TTMm/o5SoUj5f6yNq7pHyltf65xXrKFz5
GTxHZVq5GdK58xibX7oijrfoJUM5EM0ZsNCXHqY6jrDzOep7Ws6EsZpmlws8a2CLK3iY44Gr6/tA
DIfB0N9ofXuQ8y8zigYTHzh2mxQlS2ZMq6HHA+fCox4LUC9lj2lOMo7k8GPyPUL6vcDSXS6Bge6j
T4MStxxOxXDoh+/DZHxgUYrZ7oTRTaxX9z1WrhpCdy20yoGS5B+1APC+R9turf0fj/ZrLQCbkWOZ
69ZerhdkWBUrw2FEUedvZYtEM+7m3lZ3NW5gw0KGAHvBRUFu2D+G5YAeFwU2H6IiIkcRqrxMnkgI
/zMD31WU2NmZo1WbHOcAne7LqWyXolOedW+4TioHeW4qYXrptZWc+GuUHP4jRjYDpYfcliZvWebV
l4829PkvI0YVnPrge/rhbx9ZZCnUtM8vk+QHueYr5IQhy9GBdiaUIMtAuDOpLqiEoNh3kR4eAUS9
H7DnYBTZhyDcXHtrt9LwrRWhlwA5JBRjMgfDT6O0to0AQi27OX9WzcIGpd0691MScfBRG2exeGlE
fG9j1zpcwv0xyPfIVKNpL+JjcVAbg9RVG+krOUMOBIGSLx3xMn2l9Du/VIRxDrgF4XigN0cnb7GI
cXsfaWjXaMH4iN7MTgKcWhRv/eeIJeMhWVADGlZ+0pS3bWJUYELi7EdN6T+PS/3rAORqPceZCx2B
0qkHtHhfGPqiUr34HktTA5AR9lKb9/W9MnxDviB58ZO+3PfCwkRK3Kj4zDvBmC0qyhybfHB8MDV1
5uz0KT3MZU8tVHOt9RQluM+N2JqVNfZ2hW3zhXXkwq/t+CYOLrIPPNCNhTAREYkEFq4JJpHQsskd
xL7O6qxay9yBHKFxHfkn7J85cABJgSS5QfmqF9zQdlxI7K6kU1cTfNEhQojcNwU8Y/yIkcOSiW3r
+X/MQ4IE63CjefBJ6T3agfOqT3X2w5sK9N6r5jHrqV+AofK2RVMEC6sAsUfdKzqA0cMOrp3clym3
eO6QI8jRx1i4tjXc/88RnZU9NXXcYnHZNbcXDZ8R/lLfgwpxtRAQs5T+EX2I6iqnP+JU0Zdj1L4N
1YbNPej9Ta6VwSlUxuLEotpZ90mtPBoGPBLsz/1fFk7emvHLGF1UOrVKfUzFnCmcgxNaPMXJH0wH
qLTvP8KWeJ/Tnf6YI1/HG/CcjN3oWeMGfwajqq3R78DgUxQButGjCIBurkGuk/Y85L/CMWFvJlo+
AiPTQs5jM5+fpgLzmI9Y2X8JMf3hBhXQvef2O03r7J+Jbr0VCAGhuamFm6ZSq2NnDCHeAKA0qNWa
byK0yud54afZbypzXoPzstO3W5RdpzVPa+wmNJR0uCvWD3Ftfcs1N/xe4i6/GEatvMdqdzgGqDOu
ZDou0u4oDVhf48Z4i+LeBLekTTvVR1gmEg9FXM9K0hg4KSDRFD/mHvlDJW72geqYUFIpv/HEQgq+
0ZxqZYcVS1F7Mp/bDiw0yG+UCYsAXcV0yhBXBHeYrBKdrPkcKej/MtB2VnISjm3L2S2tY6iZD43h
R18G6H63pPFxb0HF/20IMeyp/Knby6Zdvvk6ebKgytFET5Ga5I4SvoUDSU3XMppzFLvGIz45W9mP
Rh33wcRjEy0uJl7EBQW1QDTd3tVF7x/lwXZTH1Fo871ZTTEMn07HXOsjpAa1Ea3ccVwMvPP1VPrd
Q8Ot49COOMnJpj7rPQs5vGKCRLkBs9I/aEWZYUGHmY4cxC6IpJxlL+WgnJT0eoClmFLsfbNjB2NW
I1+lGYM8p3e+KNWQ7KFXhNuwSppnu2YLUuXNU+/qw6ER7nVCv7AUB9f2owM3jJRHhWvfy4FcVcCI
e+hZaL7exMtQiBQi+hJuL+3M1X4mReccfClnKOYh3rw021i9lVdB8Uy/GeJiMyhdsemhyR5wk/rZ
Rkn2A8eB59Av8iezr7Rta3PniOPZf6iN4m8B1Zh1u7wnM6k5ySY1sYWF5vcr8n3wkx5YSLP3YfKn
xvdoAPveBZH+NDTYsAYZX4iY59a2bHMd6Y8xPiGvDlfEGJr7GbI5YDVdf0En5SdiBcNNKSo+8n4c
9t3aiL3uoidqTQPqCUN3H49PaOpHWP3oBcjq1H3pbXsvPxRMFHbCKXLIfY6zCKuz/KQKFIILO6lQ
Q+NOtvLK8vZuZCOOLwYBc7RfEGgYl2MZqttrH2aBf86yDL1ZyAkyzBpt/IBYv/xfZ/U5JR0IwY2A
k1JAvs64tMVr1FN35G7hnwBHhg9D4c0by4Mxow4pC0Y8r/gxOXz12A+ACInVTUguhQWsgISMjJLJ
C+4bbT2QkHyxevYdoTrglNR5p9BF1KoXSlJzqlIUM9IER0tuEAZhRhqOn8JkvwzrMiQfqN5OrxUA
WRkWaMn71caPqzniarIpwkrw5osZePHZN9nDp7ICyQPjxaZgtBkdRLTA47EVUEJhw+sGtxr2BU++
ni5lv5X0zXFCUGiZhKzy23bSVvpUFns5OvJhKtQqv9jTaN7b/ggshovpMXVXSF/BWjbLmXq44tb+
UTaD/jeetRX4Fd6QH1grRNDsRR2jxjwHWfyKmhrSDmb9PCGsdoMod4tUYBW91iPitXlfTFvkJKJX
3U3eNMXs75zcpV5UJnvZ3WrVtM9GnFzkpCoY4RKW/niUo/++thoXLNnFazaZ9fnayOy/dU7b3yVt
Mfzt2rp4B/0seIof1+7yV3Ugx2YYp9kxQhRaOKhq+35mlNxHHEORImbhTTbmeDbKQEQw/FVqJAj7
iWgEVhmRs0c3bfZR193DvI1uTK3ttJWcAidooQyheRrMytoh5PocofqJzKeSUj5ELqlXawtvobbM
d0pRsvv3W20lYyzPcs/6qcOIPTsamvuGZxZyD2K6PCQfZ+ZspysyL3lmjptcSC+FLmuX3gnvHXPQ
7s1UeWD3jC5S2CCTUOKSJCGd1Nb+iJKTZZSKuj06qI65TLlnHdyq/pkPVvxNnJT/nJikCmSPPJnD
7qc80f45EcH/Vcz/9BLygqBLz/xNWSIqaGEpQzntWACMr0U+7tK8jR67TFSgtKhcyH4Z5hsIDdgs
nl55uOxCP40fwan9R5gnribD1L77FFb1CpumEFnp69U+XnSaUKsf/30111PbtXxRizLXqlSwLw4j
jMiSCX6DLGTJpmW2ykmWuVJuL5dRKbdwHZVCDpNi/3+dK9+GfCF5Zeriyun6utc3eX1dOTp8vI0p
avstvEJnmVgumAnPO1vxYN6qim3eyrO4wQvFT8wRoxYx0HeRs6g8XV3kcztuZaAuO5u6WqV23Zyv
k/+3FxWvFhSpeXu9cJsnGNnK1/y48KXvv7monJ8CrLu8208X1UASq074+d2GBooDgaFc/gSX2D8/
/sffRV7UtdVxK9/49TP/vy786fVz387WRreSAvh9mLx0ZaxiW4j8nuLioUu2M9zKJmQ4AB9ZjXPl
IOT4yta/LyPqI0KJT0YUevhpOnaf/zHdrfLP0xu7WMqLfUzHgWRelHGjnoOOJKYtQM6J8S2bp+gH
VVK2sShSoxnpQifEwHFb+n3yEFB2/ktoYjfvoaMNH0eGTlr1KxmGpelE6ZNRmOY6naF+4MXqHgH+
AT/Fre5xFrm3up4GdiSLlpv9rwI9KHqybNuyPFpooqwxi4NR9v5SH0zMxUQdxKp7NIpQAzRxen2Q
YbLfCSxsdhSdkmmPXUuHKutRnl0PBh4I1Bzd95DrwB/Bsum7RrnMHLCAVIGHc+LXMB4C7zsKww3C
KP80Y+DcBfhVB7+/XpnXBRUFNERSEENRPgk7yOHA4tF68FESAyqHA7cpxNwQkEy/kJSHjPwbjcT4
EQpw+1grz3LbLRul8iw35AUqtf8eSaZPYX/OkWgAvn//OUcuNE3TaB7V5kVe2s4Dd+MpDrr30/N/
M/Gv7wl/MH0Zjjh5qmpXLOXTCcMCZYmsv3mQzzDEPFmQ9S/A0LKT5058OwVbISzNz1GadoZT27+w
fXmPUuf6e9rOOSg4NULActT2nupbD/Hgv1JQCr93KpCt2RhclE4hs08z4n1S/DYufo2qW3wdxUT4
mNq+QfzgwQ3dVzkOkuXzxDio0MMRV+zz33LiAAp2ExnPzWz1hybxMTNHWwncjAaxyuKROfrP8hus
RN7PtgySZ0oE1Vp3h+TMbgmLzr/MqcZnaU3xMacXc9owT85jVWRHpzXmjV7sGlPRNyw6KtyEXOvY
Z70p5BOQc6/5jYVU1d5SFSkXKCjBwqsXZVn44vv0WqIn8IrNvLns1S67N+Y42c4JPshGJsRXwfKG
D5h8euvZFL6Q45jcNs6oUQQf4h+luZdILiVK42UUj9Mdy35v36Eru8mwd3qyS+9VRmiWflsYIDXL
7puST8ZdIphuc4khG1YAFG9pyf4iLDAmmHmslmrLMl3BZ3Jjppq/lMPyYKsG1ftMua9lSBy/jDbG
3oAi4rPRFP+HsfNabhtY1vUToQo53DJTpLJky75BOSLnjKc/H5papu3tvc6+QWFmekAFEJjp/oN9
rPpAPVDqmO4sz0y3rhM3L82ELU4Iau8LwkO3Rb3szxL28aap/iyL6YPTJ/GnadLqdQqy/ykw+G+2
mYtZSdfXO/luyyG3yxGhWb7qTvHVivL2XKLAdlRZQKwCkhLt8zSh+u/dKz2pvK/Ikxao1MPRXImu
bRx3+0hz55MjTF/U8Mqd08UKPpizeUdZWUOpNQpOcQ04cura1zoAIpk4+niIUTR7NlztBwIZxUOQ
JNO60Ps11FbKe3+eFeaEAlCQdHjGLmd/jrJcpI9N5Pvon3GF2vB4cvFLXWb9HRsyK5b5f17z70/8
3+KC8pw5gVp9BWCdQnQx1Sfe5ojsNcOIujFN28q6+7HA5z7FDnTtV3O/jVhTb4cmoY1X2r5hE3gv
wUMVoNmlklisq0R7Qqgr2xsIrW5LaiwII34huedti8Toj2EWlq/6bN3CsGm+WG6CwDyyVbc2fMQH
/J66lQykGQ/babS7xxxf1HNpY30uV1Kc8ggKvEGPvLQObWX2uyZ1jM+muWkrQHxoxlT70eadA4nv
lQwsEgpp9V0g8XmoOfsis+atMEbsJgiX/V16Fvz8MqkBMVWEVPWQjZpZjV3OgrKGHx3TN0pfAJb1
t9HEaajbuBo4O33cqrXbAPkBt44jwXGeffvZsihiw0ZGcabxq2e8yTDGqX7kdmJ/0wLltqoanvCV
yVesN0ApTEBc49RjKRGoeErFp9EoQYH4trfGD7K+s+YAzD4JrG1nG9Wn0gz3eRY732ZdgTLhlPOT
M6NazD5K28daXb3g5f3DmmP/wQkzZI5jWB26bn1tgpq8s1e7L36gp9uhaso7XQ3So+4qwXGwx46d
qR1trVyPXq3SwEaWP8k3Zfax6xyoaC9XatJ8fhd/jzDgQFWtSda60dskqsbwrggndDDN0f5isfV1
eWR+oEreHax5xA4xaJy3kHKUefCyW4HeDmNpvHj2ragFSwMYm4zMCKotI7+FZbcC0B3fR/6Yo0PG
hCHGEzEZ0UYprW5LqUX/RFp9I+yMoa7CdYWF58P/P2KOivwEsr4OW4SjVvjDYhaSYxgdYJU58DdB
EGPncum3CS7ELhngNWm52QJlzMZLRFoNJ7UKy48VZvY7UmwdK7ZRe1IMJX2PKOzHNi/dV+zHu33S
kjXVatN/doP82+VDuvlTG87Di0Yx99AAUtwjjO6srYU9CMjvITOc8Clw0uaxNYYXarflm6ohJUZy
grfp0tTg662GPPHuMje0XmoSvNJf6JVzHBSthUFilW+oFlBCYo12llHvrUDP763TAINUKi7xoesV
b50lcnXteJQ50Ml2+qBUL2wTy3vFRVMYW+vstdBGE9JkgWz2I2/RbYGHJf6nnM36wFmY27/1xUmD
HXuJVNy1UIfvdbnJiolHxa/SmBS+pGmPRXjuuhcNatK50meSeHn20o0lhJWlCzBzS91lOb2GXJty
5io4WXfw2jZ/DaRqMaCtjsk2RrfwQvKqHE+IWI+nJgnGk+XCNrx0RnW2rjTdPcrANURmXOJkxJEp
1/FrOMhRF0mHYNj8dm059dLEW6G4OG2iSrNOPFSsk5xdD9e+JIxfSdxSR7TqvF79K+Ta1zT+f2Ja
K7jMm8bxewt/863GkqvC1/BzkWbqfWk+xsoIvqY0zGOOFOYFpjV3GQb0SYY/GBCvaylXzqRvibBB
XZ2lniv9cnj3DvjP6HXg77Kx9/DO2rR8Iz2SEzIuSve4XGLJ07rq5trXwR+C9K580X8J4stgo+28
UUkuyvrSA18o4YHctMe5XwSEydzuGhcVa2hSfbqnpFWtLu1oCos7zamLu/HXiPTBRg80XAr14k7m
xCb2k5fOEJbvNu7QWMdd5t5vuvDNdYZ4q7ZIXYxdN+DGlkAeBsP00fKtB0Gtw/e9R0DpPbRNBpw5
QhLaDhzRf4TWmmKv2evCm10MTWJ9aO6t0LLWToxb/FXo+aLvTMqLXAED1+C/BuQCaRHP66afEsT3
QSsKzmcAGraeB3C3cANBJkrnFa5o6c24toMKIOU/AI7Sd73C9aoCFxqcaTyxR9yYZdrt8xHgqeba
+RM8n/wpgXaLf5ti8y7Liic36fOnev7a2IH3II1q8KybKsPSwrF05PV1iutA50N3O5Sdkqyp5D/b
mTGc5XIR4M476HA7ackFrp+aAnffVj2k86uCv0j7X5tesWD8PDNeX6X9ZbRBhTLL/O4m9GoPtq0w
1uve+ob3RnpsA8NeeXmq7UTbt8Pe5aL5awWNuUdWqVxdRX/l7BLX3VrqkFxCr90m2NYV5Sl52Y2A
VNfJpGGkvRibSdOr2+YoL0lzmN9Hr81oCW5y1To6+rL082ssUMLxB7inr6nRJm9R5mjrac7MR09r
F9wq6QC/dtsb3ccLOMRqEE0q28QXrStfcTkcVvM0Fl+nGoNNDSbxqqwpG6QRfj4CZe+BBThN/5LO
ZbfVuwwpkSboAa1TfICmT41qGdXgwT10Ss1Xl8HLBJLind9Ml+laFQwUKGFyZmGYPegKXJoqr1By
tkdofAXOlnXuH8DlzGtpAo/TbnVL+yStDqvv59Ylk0FkkGjaS2H06Bmr+v0lOgE+m/v9dBMtg3oX
Vtu6Gc1tREVAJBQsXBLWpdPWN9LEEuLRUL3gEaOg7DV2Zt5j6C5UfTzfdgWVk3GYi485jtJ7bw77
bc/742wM9c88BEIlB6Nw2+OYsW3sURm49qe/IqRPRhEuxVZT9f1tPVc8l37NkIG/mtdpgOhIzsPo
3/wVJyHXD3JskDerbNQ++VAB9tef5frh14vKpS7NBnRJ3iDTvfzI//0jrOW37WCyIWna4WcHGqRR
avslm3J73RmTdugbxSKxotY7HfubrQp79SWIFP2Y8yxYSxOuvnur6PabtHBntJ+SXl3JzHaZrgag
6AO3epQAxfdBLJn2dI5mC/3Akr9GpUz1LZD1LYZ9GC1OWfjQLYcEwNVmNkNtI00ZkBB97nemC1bv
OiHUoF5TaoXctlzkchiRQavbvMUEJc4P0idXKv7zgboTbvuLi8GYtGdEpqL1pVzquZixUVUat5d2
6fEWYl3tHa7100bVziDCETRbqqlkFrJHZAQu8bmC3lwV689SnJWAoEE/jzQ9MqWWrtxBMVqzN67P
AmxFN3mR9Cb7cdNW7kW8W0b1tkc7UU4vMXL6K1CgsbVMvgwsYNogwV/DmQNz049mXO5AHaDc0AY3
hhFgmtuUwXTqzDkqd3IKdHc6hYoGiR7xMRJqCJLuoHruC9eF3jUpPBNQXLFsLOYLhEyqeFVAq40Q
KgHC3rfoY177RoQbr6PXs/9LXP+Pucv1hgAEhlgkB4mO2irbtqAstE9/nRVNon8aVTNbzZX+P0bH
pW9eRv97nIySsHiP++szrp/7d1yEBluBEP+SqxQdkNFqN9gaRNTZyVfivZ5sYHWjXbk0m7yB/dM5
mNuHXVavl2An18NHURW5BsvloCi/B8uo3n5mwdU9lJp51PH1/hDXw3gHc+Nb6U7Nhwjvu5NqT2gS
LYMRLnhHVXNTyJ6MpnbiUJLXnK2M5p6FbV9mIwawBHfjvGACwvKGJWX9IY8VEJ7qGPDYXkbj9slE
k/dBWkOTQ/G2xufQc9pX8DrSW+St/eijmtNNrgePFikbxaijnZJH3ZkCbXbC2AyHJAqVT2pUsKcx
WuMzOjsnxxjMn0bXb3O0ab9CosfaibzTs2l10bYJnhaxPCzMg/yca2iQLC1dQUQFfAH8Y2nHk95S
0Z3i7aW5KKjI2TAqzk0TGftLdilQhmnTTgOCcYMGcw/taDz1ujszmpHpnNF1jNZuaDx7TmKDUNOq
cEf6gGWorLV8Zf6ZqZp3w1qnXbHPTE7iQGKpRbGrh7neSjNolR6r0OHnjNMGlCbrpGV++SzeJfN0
b0PQ/mJ7LB2iqrRf48wYN41nWPdh2ZrwPTXrRim64GyFYPVb3SygZVXuui2c8WOV+j8G5HO/N0Gx
dr3FmkFzhr1ftvbLMLCkdt0J3s1UHCWP4qX6AwK24yPKpeXznOuHsEOeYHbdAZoDsFnJxcikHGfi
pAZ2W6/DKsW5vWxgeLe6c9tNgXt7bRZutfITuz3PlWLO4BqJq+Ig2CaWMazrMB+2SaG6KwzL6rMf
qN+NKMC5b5wxvffZD59tOZ1svcQ4Oa22qcPPUY/OLQAfPm05K+qgn5c/MO8aL2igU9NpqykvnLCB
Vu5x4yKe4Kx91/5st9V4Ezaz/1hQObkbGhO0VaU8SlfYe85hhjqxMgPFf5QBJ+28jR407LeXPjmU
lV2tEh8Y3EhdJ14MEzdZFdf3AdLb60zlLq8nEplB+aPBo3bV2b39qiVYbVdVm9wZaEUe48ZiAxeS
n92E7ly9uaXzarlu/rOvAb8flRjKJiqDM/oV6kg+FS2x0sIuT7Pi8LHxYyypyCYgPQWwGLTYNdRJ
A4WvaawcsqQP8SL9TyhXNRQ3fYnMeVolhT/sogI/pn6sMxWKXbRGieTZxqINAxO13uqVNt221FiQ
OuusPaBZg7duYq19n1QvpNdHeFTmTwXhYT9S2u/pQklJ8rLaN5XWbfAnq9jH40rr1G4NCRbLe0nf
ZJr9pDr8tteIAJmV3yIs031q+We95oPO0g1fkP1vPCGqAvA92CWi+4hvA2nhj7nmGEgQVcqmDVM8
ocbMeun6iO/VovGITKpxy+1xzhb9R+lqDEXbIKG+DjUv2EKJHJ+Mop6eQkUh7eBYt9IFurI7uUb7
nRuxyNC0Qt3Jdr1mL7ESggq71vJal0YQT9XB0NH4l6YcFHCrKDRiLC+TvL6O7x1sGa4ReQ1n1azi
8PJz6J37MV4AEsBKe9DAdnpnaUp118BOXPdWFH0NfOWoog3xARqEvS96S9/z6gs+pi6Q1iVAZg4+
4OBWHVce3/j/qpqKbpG1nm2/2kicHH4TXyWtapz1cu+3trIDt4kzcR795jRa4mWDUGDR3YhMdYNA
1wECpLoWRlGDn85TDN8iCygA9cD4UHJCRgVpFwD6OJPv9aVZ4k669Xme8EhDVuU6KtoBMoqKDena
X8HSTLKm2JMMxZLXLW5ddda/Lyc5aFs5CYIseM4Tm9zbKmLDYVubopvdD4ZpU1vH7OF2dqP6DEon
3vZRE39qwEMMCuz6McY93dGofba6b+xBodiHss6TJ7vH7E5C2JXi0T47L7nO2sYwdHcTUXv4aHiO
sZkCazpIc2oh83QQMW+l6Zntlueu+lzoevXsmQ3/JU35MOP9eBvj+76Spm/2zUEuWRv8ed91bCPD
Hc42hAWwgGr3aKdZe8oGF+fGDlV5RQcLqyufLWRGtvGgRGQyq/zZNLyvJYIMbyl+DWhbd28xrvaU
mtT2YVgOnVUjweiWp2u/mdc5a+dYh1pBrBz6MXLvk2J37ZGzMY2RS6zgeF4HUkoiN/pcvuWdPm34
Y7drPdCcOV+ltYb9SR0A58ejHSuP0Iz2BVLew7QDl2qtRAkYoZTpFDjFq7QmLW4e/+yqFxsZZZgv
UdL6c6Iek2Zf/5qkLE6EUzmqd1n87miNrN5TPun+UURmr5qzrjf7mypDIkgGmqLE2S+1gdOlTvh3
cJnZ+l02f4lDEu6GeroIAsjLDIBcnW1YkiZI1ewSd/iJp5p90l3POtXLWVODWF39dipD0TDYJ5/q
4KEwm1vpChQgo9bAaiZMVOx9oy47og6AcExMM7B51agfyOrbz9Ixt12AJiW2dMOYsfDAu20MN2Zd
FisTm9VTwuYdVYg/zrC2fu8DYPM/Rq8zAj9FslGdQOf+I24oH/rajCg9EvDfQ+UDr3F//TjygYFh
vSFsMN4UfqPcyqHykC/SlHbCfhVYyXXg0gxHVoxJAcDy14y/4nid4nGp3167MRp31jVOZzwhqjpW
gBeUFYXaqTrJWRzMJZ6HS/tyeh3HDKFdG7FlXObIgJuSIF7JqRwmPXIPUaEd2nn27sverO9gMqxC
OJrZNsX1cDdFA97Mix2ehMhZOCL2iQSrcbgONEl3mdsvV7r2y0VKp87Xfw1kfQ02armIDMjVqz4l
a4GitTOrnyoHq8Q4a8pDUoflVowU50Qp1k0cqScRpvOsbBMqqf1imDDo/zFJonwH+Avf3v91UmDV
5mNpuz+oo2BT4Hqol1DNGbEg/xzDrth4tlPd6uponGt0bfjmhdonY/R26tzF38OaB0cf4QOgIQ5+
SFQHQXH4HE+lkYAk1ZwGnZBsPnYDli3D8oism8y8z9FxX436vMgY9bddYKcfVL30gYF7+t5q++mD
5dknCWiDLFynWdTdV+Fkn1W9yFhkJ9VX5IpWOR/6mTK7sp2guBy1YQyeeVz+kJnWQiW0qll9avsC
59axtdCvTvrPJrI9EkGyq0brkkGY3ugEFeFLPFoXB4xci8aDpmP9Ui0gulnHbUt34WDZgxq+dIl5
kH4Jmwx8rKwFqqe6Gqi7DvcZ33YCudpfYSJprC1X+zNMT7M3FqeYQrN7uU8mhOXUauw3OIlBv5Ck
8rVTksqSi74OGADaEfMjZ31NUnsxJtJZBRneVFG95asy7QurNvZVGtofo87Yku6fvyg+6k0dhK2z
qijloxVmxSpsJvULVSAECQoUcjvdRMMYRNxGZkwd7u58J98oTlao29xEjuWjYGLrr5AqvEtTZLyu
zYsylMGuy7M8/6KFPTZxc9MPzw3uXqsudrMHO53yhzlBzxpM92uS1tPNtd/AJfEgsfxb0Y8b/4i7
9HW68R4zZNUEhcyItv5ogbtXoeIUvHvO12aM6Z40vcjhTbsckjFrHrm512ZaZ/cQqZ1HFuzWsZyg
SFlpB0srJXO8s7y82gRt2sXruQAyiPNDub+0lUr/ogz4YSIe4Tyy4HIeMyx4xyoMH+SCsM2rO2ST
9jKm8STaFkHl7wut3atFOf9cTsbUupz0/zn5n0PSo/bGdh6H6Df39SwciyP7ui9yQ8zihvCrT+4e
DEVx7+YzfouT4KF1uIW84v/QDzQFyIfn1JfihdQeIt1fXsXag9QkLttvKW2kECuOvj4/2D0l7lW9
6DTMyjjsgr7Q1v2QTSvVwdAotcL0NYxLlNmAsYshco1czMUQ2dbV7Rj6N/aN7FcqrCo3ve2ot36n
tbcYkrA1jbrwW31E/q5dvb88ClgIhxgAT7Hyoiw7Af1ZKpNRiw7J0hkkfXaSA5bO72fS/G34t+nX
cFsL553ZAIkLJ+UWhWpeYthBKrezR9olyEtlJyOujaXBxllEYIMMzoLEXMJlvPAN7ZbKuTQuPYa7
ChBEefBRqEJSx7kTAkIIEPVkW923KyehRr15w9+q20nEHIzljdtld3qJRhJ6+ehWLGUMVND+01zI
b1k0vzcFbXdtCkLut+Bfc/PFcErNzRy10ygl0wl1KK1gNJbFPKUbLfILLAL4Du7wwtNXSUXppwWT
Zh/NKS/PFIITIPFz4O2QsPh6aerLCPpOqX1E9w3NAT/fO27l7KIgsl6d2acCBAYj07vXvnad19gL
7R1oIuMI9zt9jPjvreIFz5HDb/RAEXwJ2gYdnFbLbjXoiygyjeMmQNf4czs2a3rsb+XU4lrva/lj
NWT60TVGZzeX1ngcWighVZd/tkkcfLfb4jDYvv2pVhCncCA7oTWqlqemIxWGcKb3+isUoNMltDPN
f4cafnm5ami9hzZLaDeo71ct7fG3q6akqtiDgHQo5vHsIOZzYAXwhKiql2+ipU8G5DCq5XhGtXU8
Z7ax1ZoRpszSpQcJ9Mq/T6dkcb2MsnEjk/91rctEl13rATucNep22M73q8kN0sVo0HhN8Tdhy9gl
535xLb6OisGxjJadkZzZRLwHj34Zb3oHtbvli6aAfAQ4lprZyV++jdKZm8O4cko2gde+RL6cMiwH
Gflr3m8x4OX7FX72YXd0S93YlwtsKoFAs3ezmsVjZ6pPl4MJWM9u57O08IJQTo2RfL6AsqYeCGCn
a9NeRlHOL54QmZSLSU+aZwiZVpmyRrxDzUAgpq/1n1eruNoF0nW9mlyg7CaI6fE6FvxXwcZ617qP
bjLU+7qo2oe0Rrsiitzxw2TAzfXCyvgWV+22lSKgHdob26qC75qPEWtd6tYHNSxSxNlV9SHPnWxv
JWp/Kg2vPFEmqPetY8P8GAsMDNlq3MuhSicH59k+3177gtIJ7wtPcfd2jHjyXwPcTTrPV7bRvy4i
E6SpeelzaNv+UVrS307hoQBSc5Ml9mMILaVZd1Vw0CPAPWOFGMjcpia7IK86wEaOXjxdiY+zY5dr
Ge18p3rU55YNex2/RMoUvfiT8pZFdgEwlPh44ofH6KzeyWBnueNJL/m5k85sMEILAWh2/fNlEPQy
HB9fhW/K1M7Ug71uU3GWptOjIIxC36O06jD6lCzC7REVq52fpvPjRN5hgzgu2uKkjFc2IgmfWSu/
oMEz/3A0bw1MCU5RFkYrLR38n2lX35dlpn+ZK7NaFQjifMAxTQd/7k9PrD3HrafWxh0WHDZy5qjs
1e483wyssw+D5zu3wfLJsQHHqU9C9ocKRU6jL507JNPNfWWYHYZ2pHzNHtCk2VrmbVaY8Q7b9/6x
D+N04zad9tomCXr7bld9dor5NWjm7odf5sjwBvys7fg98ZQoWCmqeTdppf0FfVQWNnoSfozBPazL
WNOf5JOLDMSromX6piM3ZmxKVuZIePCCVJvuVLde+GD1FI+VIfEpmBvBJzMqbDIzcNTzsu2B788H
C6fkT5lSqOjAFGitLGE50mCqalVPfZ1399CDWWQu/WC0nE2mx+rRWWaNFne1Zn9sF1KboYXgldLO
WAtvbSoQvJq0QT8VoZ2/2bgMLzQ3x+uLk9aXxlpIcBLVQ0SEjpQXbxYGvr+iqJkZa2GzXaPkWm52
YdCBLSzAzxOFHqW6D7sx5Z4EDpJXqrUuYov/zbLclkO/rJrsiWzddUCCg2XGdWCSpZh0lv+4TAw7
+ASf/0F2E7aVOKvBwRsDKGHyoUBORPr9znaOje0PqIZjGYKoY4thb9C/mB77Vc/InmAU9y9DFkJ2
VVXtJIOODng0cC1tJ1AAlNr6I1qXSFQsU2sza+9NO7+VwaBQlAMKOdqa5Z1zyXvlpt/t/dqZt5IG
G1Me6qmvTUdp1or+o+oT605aRlqslCbMWMipzuMMYVcSbEPVhecyNJFcK2yq+5VjsfzK27B61eJX
n+pbsBrC6b5Fse6zhnf0um1q7UmDOLBrzHI4a0gB3qDMq+75BdsHo53jTc3y4KPRB9+dLMvfHNJb
OOSQSULDfU0yZ276laur7aaPYUTZwRStlMLrUMGLsh3lpeLsIAB0ImHr7Gq8KJ5m3HeooJUKorzl
jaeb5k9Hj5E0dNuvXNRaeV2pbJ3ZVuFGl+4uK0lry46FogQ2E2ORHaomNs+yO5EBiXNQ3LnEFbJ5
meb8EOoWnL5lFyP7nnrE+DsP3WPbY0giKmOOiJDVvBR2/+zs6thdXYIk/ho51NwgnpK3NzmEwPsO
zcI/bS/0AvEGxFPJ7i5WGAaScjdxPHyKsE89uD1bu64ykAus4+h5nqdzH3nlnXTVmvEeEZqLMEZU
qefGnN5HjdALDr1umycnjCzcmxLtQ9YV/aG2DFL7paF+yKdK3Ua41exltAvJpzuG2d/IaBaVP1GH
aO9ksMTzJoiN4NlIkNWNlB+XKxRNxh6jeL60NF7iaEnwaSr1OKfGoh05kP5G8bJ0LWnsa1PS2I7G
p8mopLF/a0qS+x9zs5jvnyS5fwsOVZbWy6WSZVQ+KMfGex/yozhZaJ9yhfKEVOcyXAS24HeTg5T0
tDj7kjSOd6+qVfTq1Kw6Fo191yvZ+oVxsANUZH7sY+cEIHag6DKWT+q4eDeNxkc/KnHZCtx8Y1H7
+ei4ToIwv+kf2zq6wdYUqqFqHB3bap5ghbdPaR7GO39ONLir9MnBNoNPaqR6J2mplo3AMpPSnC9h
XnQPiutPn19aPR0/h8qA0KFh1PspS0+zXeCfjmMI6lat9WLjBbSqrNH7wdsItbMpHfKVVQbOSwTH
bpvkc3pG3To5L2qG7jTfT6nTbbMSiMoglnjSLkMkgi6b0jL2032ShuXatvNHnMi7OxE5HAqMkKeW
Z7E0rdhrj7mnpGsR2cux9Xz0bX1bxrzhUVosHxNvoR6bmG66vxwur16X8wK00AScEcyGtnUtB0Wr
a6ecksciVSynOSvDS9D1Go6Kj4CJgTbincV2jEvjo86Dce0X6nySZpQWGySFrJehRIFc7ctPVpSY
H13VKA9e4B2myX2mKnkTLzwRsTaSs2ie9mHc1bfX/kwFeOIZdf2bK1Jpqv7OrxU4a8t8OcCoMM99
XNy4GVZsYbykcBb9Sio65sYJbWMnonJmh1RnM3nfMteFq4X2HFYg0BKlNHSNlanqTMFuiZVB6QpR
lAtc27j3jGp6uGA7kqn1zpJEMDPP3s9z06wu/+LQ1t7bMtwZQPhQZfouqvHQzNIt1ZnqovmdOhB4
V7UdP9e8/m8a3aEZZml01rBVkxlVZHn3dVFDuGvM+tC/1V6uwPAZ/EcKLNqJN8/bULj+I6gx/7FH
XnMH99VaS5/EAg5CjbOw8730yQG9vdfAa0MEC7jQFKrGo/85DBDfvUiuoymTrMOu4p9SawMLAs6K
yR328XKGOs37mfRdR8HyxIhRJs7Jb9l4NXPdbsn4Ow81NgYPDi4R1LV7nQU9fdTUGajU6DaoiqN0
IQLSKry48OjudPXuErHEGiVMO9eam+O1rzTrEbNwnsYY++GsChk6rm8zw6oweVBr5BKWNsUz/aZn
I/tbn8RUElMF8Yuro3gpfXVVNOPqEhkUrrm5XtcycN2ukEJSO7bGppIq997IjrEdquybjyFf0qnW
pzLPcJ76R4QyYCcyRPYlolG5A0IWnY9dF3/yIl35UNl4tnlxjgw3rKabSQ+Aw+td8VwZ0Fy9AsMI
D3mRbHJ+VJXOPm04rrTSdC+WBKIUb9QsPZXahYcj95V0emqsrSzLmiGEIT8v95QMXGZfbrnrTBmX
yOvsRnd7hIf8+oMeZJsKWaWPqeZGx8bHcLjz4kUeSmRL2caU0PVCRG1aAKubKTbzM/hqMsZoRK6a
vELOVDp/G5d47KZIqVTB3rT14Sghl+jGAhKfWCFoSqc9ycEc4bOsZjs2y5V0ZCqiyraxmFhLpy0B
l7DLeVBM7ckcku70+5hMjtiGlIUeHH+Pj4oOlTNQIu1pqNn4LipHG4FsJ8ByUEhH2ssBzy2gbukX
EHfTq/sMSMvpr36J0Ew0g5aZMnid3o5YYyiW9z3wOu1kJJhIydm/mtKnlA6lXDktE8/bxCE3iMxT
0gGHocl/4M3bn0beJqcWSN7lTPqaZeA6+q8+TXew2ijG3V+xKjonOjmssbLJEKvtIZlBVbO2zO87
czAOOqvGs+X27hl1wsLflS2IpQyXr7XVWiHKl/YwHXHctMgE5FP0I3PVGPE9/U3olLzr1ljZZd+s
ecGC8WV6AtANi9Gch5u6nt1buGjuBluLnO+RmW9Kz4qf5hb7IX+u1N3csCJfl0XwpDTGzI+QYn6I
wcl9VcI1XWLloAWDfQCvbK2kiQOzuwl7wP0oXPIMHut7kBjGa2UNz2zO63t9WfQsY9KSMRiWv7V+
jUnkMs+snNu+H1MAmMZwe+UsXPkNiML8CGZ1hFdDhByuenXSXCLaGh4+SUV/l+hucEyd5o7Hj/5a
qyrGOUF9Vy9Jp2gu84dfY2XixGfsAaBdkKS1dByJO9UpqO61qK9KZ+7kyq1eJ+V+JG8JS4bmdcCS
vK6KC5vV5GjYM3jpktMmCthRH0W/adA3ZWS1X7p5nLah7dQ3HtYdT8qg/pBxL1sEnoPcfgxgbp7w
JIy25QDZBxcLc+2gQngaXRdN8bi5lwPWkc299LM9OV2UuWTgV59EXCdUCpwsJE4wSEGwNcf49K3S
0OXxKrvlBqXpOPYxiVRgbEGmPZTobgwhxoatGuh7Jx49lKGJQu172TZ13GJ6DDFa/UwmDWGSvNVP
cmkbee5DN3bzxloKpEVvnACBmKfK9HCWWLo89LtuXN1HyIYuOXRLfbQO1B7PI4VS/q9YMsjq2mSb
vQLFWmzjQAGCGUWLJVlrfZoz4yVLrelnXX1gQ0f5rpqtA+tU6+sQZtR026n9MA7Bkgpz3QfD5DUx
FH12LpqwvikdoD8UYbU7uXbZR9F6ssN8fBydsL1HZtM/BBjMbAeeiJ/JmK+pqmofuUf8Q6k4bPV0
a/ys0B8XdXKLNNtb12J01SwHOZOD0yurLnWVGzHAkq7R7FQUR6mMTbWa7uS3DxEi91jF3covL3+7
0q+GYxQN36QLPyEV1Qkr1dZlEilb6ZSDaU3jyo6yVwMo4H3dBBvXSdPbaNFSli6sEgCiTf4BhUrT
2fTW8ADxkw0BW08HaHA07BUN1B8p2xp3xV00DhYmxSpZmqwdPnnUqvCXfEMXJLppTB/N6UzpPzVG
+F0bB+VBVWtUK+qO1f0SjlJmunGmIDqhyG5+sO1pjXb28In8jbmf0W/ayfQibG70Wu1ezEoxzpCo
qrVMR8aWZxr2X7dFp0TPuo/x7HJZ+aGU3J3RTrd1bjGswRat5TWuaHhzLQpOcoBZOmMf+SSmSmOc
K4ckSnBR+BXwr0mzc5kkUX6s4Ojh5u+T5EKOM1Nu7lnR6/+PsjNbctsI1vQTIQL7csudzWavUkvW
DUKWZez7jqc/HxJtsa3xxJwJRyBQVVkg2wKBqsx/8eIvCo6OlybuqxcWcT/TImu+d52Do3mnqY84
drhXj5t+27Az+h4n/UuqNtUnOOLJXVlF/V4mWPMPxQe4DAQsOEa9lp0Azzdf8i49yDwrjMadis7E
JWzhms9oOJ7ElRINa5sSQWxR+vqXXWW1cdBleZriprpfS8b4ceLruLx81eUQO/7FAwh7J61AdZ37
BkWsMI9Z63i5s5+GAB+opVnL6jpL7e+dp2pn6eMR5j26up5ezbTdS9e0LJPYzrLJng0cvRQEoORL
ykHSB3Y3vTiJotzJt13/giAoTgmigQZCAWlofhbKTBH4weOvVj0X4WNU2Z+FbCMtvAXW1pDNoUTO
oD/wi6tyNF71RqHyW+gTeiKF+VXSVV1dgWCnwHQvuSw/9rSdZyL7KaMWNdxTi4X5mukqsXV4sEvg
yAtJRg7kHtvMSV6zbg4udhH2mxZUEKk3hV1UX6DQV5JWkgFpAoSoXhOnu5rGxEt8VutXe6xDaqGw
QmRQwpJjiVA2InZcwQ6Kdjd7+GNJuFPE04PXjPe368lHFjHlOwW92SEKsycjIcs95OaMWHbifdIS
Kz/HMe500lzkuO/RsSYzv4yaY+U+NXp5kpYcPPPoWHjmSYNa6QOy1POjtCzbaTHMqlldLZMtfYp2
ftsBklya8sHTeLTMr72bI9M9q4l67At8MxbcOyDKOlaPDtTyvTnG9RbrX5PlVmEjiNMod/y0qV5A
TCoQQMtwvOka5BtaWGJK1cBM7asMYxCvuAwLvo4X+JOvOu6To7X5Ww3nOy2Ut2Ky4EeO1ldp9dlc
3BlWr2+l2XXh4phK9m2NXS4YjfU9snr9Qx/O5UOuYIuJuFezb+0YiGOcYykYGiMC+xy8MuwOFlZW
yK1F05PVRtNVp8hH/YiVDgQAchuAV3gI0IT+996UVFFXK/9H04y09+Df5kqwjPZ5bGHoZtZ7trbZ
FT3d9Nr4Vnp169q8n9SddEvPbaxbAqSP+z45aJi2b2T0t2vc4gC4ZegN9/rht7hBbUDjK8MxCxWn
Z61sxzMUvqk5thpFEin7r/mXW+cH8Ike2s2RCv+8PEC7kC0xsgXC6Cg7x8c7ZD9Yfngd5qzFqO69
lY9qLa1K9RKENcZ9iXTrFUKXu3Mca/465PO9tZRb01x77aom+pK73rB3ay2+L5Rs2jWu+bNfrNdc
3Rz22JvDMVqaYmwUx/VLkzvWvXQZUN2uQWg8yJjnhtgBidtOU3RfGgWsa4cP2ux46lsBlf9KwTnd
dPqgvpVVRuZM0cytjHaNYS33VXiwg1p7q1QDQ9PGUU4yWoYzb+HZne/H5VKzljwGXuY9yWCWnLy0
dz//+rgeViGP9LvM9QJ0EYfyS/fT0wflLZ38/pGM0ndzEe2fLUwZY7XtdtJUJlODNV2CeG+14ovT
DT8dS3HOlLOVfTmm9s4pBkqPs5kjCN1pNsu9qew3IfK2bDrxI8RZkWxsENg7vTsb5PWA+mcQiQZM
MC5W1EEXCuKRvcly6ngtpistmTTP0yiQlfoXMWddzVvBtNZ72O42SYzl82RoRMqdBaJS4r9qL+rY
nXV/lNyCO+H2aBdpsP2QPZBTOUxkDy6svDfSMlT0Lo5ymijVnxPowvUq0vUhO0FxCxjPqlts8/DZ
tXjoPqujaz53GWbIma7qhzJtwI3bTU6e30uc89rOnPSua2ftKtF9VzYwCrZBDcp565QTYmaFc11D
8xY4TNlSR5ZYOSB5VRw8Ky8w5eTT7Mz9E/WS76PXkqgJ8UVHuecae2nH8i/ktagGmX7SusR9kpDA
NYJ9xFfEy9dynoLlsBBaTkNt4ou6XEUGOnf2FwvK/a1L+rWQhenepzL1pZ3i6gBnIOTPqeZnHDqH
jRag9Rvm6Z1EZHFVHfg9BncAHObnRMXAhdx6/v8TEWawE6KMDbflaty7qrNLHQ1gy3qczCg6W4r2
+gHtsp7ySzgWuRFcVrSLwFhSu0dCyoRPphQHHvvpJ9sAjWYh/fSzjUhxF/7PtrBQSG/y7jNrU+A9
Prl7xMq0S11bxSEo4uwTz+z3STbisK3p//Rq2GtlpmI6zu5qH1TmfD+U2vskXbGyiwWTZGXqI6dV
HjIS1DeO/u88fm2h/wvfH3/NrN4kyPPzC1TuearVOz8srbeuhxJtGkrwU0cqmf/J5MkBUNxXZe1+
cz1F2UxeUL7mPW8LQDio06U+EvvuEJywQXUe5UrwgfAeCVr1LgagfFeG2vdymOpnYTenSxeCKmuX
WHlL1NIlLQmVLr3DmqrhVpauKcv/zEfcJ2GIHCRRlUuyq7cUfZ9zf1N3YgG3ds5J9C1OW+d8y30N
JX9pm6eHwKvvCtvXBwCAdgTkc9XmwFstOWFmfNTSfv7OezfCeb2f76PM1J+cAZqrDERJFEL095MX
t4nILdWqgfQFM1Ifp3OIpV+zAXWzHCLzqZ7s6EvLTkFDg2rTNkWM+bnRP9VzfxbWab9QTwuceUhj
v0qPXVWvKaW8B+GhTgk6IdCp6zsZrAaEAKrMdA4yMeqc6ITfOmDRhRDL09e9mBmKazIXOY5873gx
tmqx+6OJlOi8pq1/Uf7T1vrQv74HG0Nf+1Y8ncAseWL8aKf5U65AZHLaMLzKIYqUr1VVWMdbF8uo
8DolGoIneQFyBj0AMBVq4aFTfrOLKwzlYHVtdpcshnLS3zvFT9vncTbMrrqfC83bobASv8gha3nY
JUkc3zlLdkf6UuNkNUH7LI0p0NJLOFg/bnMmc/jsQO8I/05QSdgMYtKllNoXDaLha6SnVAig1yCI
VrKAM60SwGPHY8pUw1d4qAZmtklH5m8ZTacKMolhoyZB2bMVu1vWchmQy8JFZWVEndbprb9S475a
DIHGqg82rdWZn1UnGvagBJx71YXLoxdBd8jCFrBl5D+gGafv0rieDvrYwT/q6uTRnoGSLS05FGli
bLqOCoc0HSP27mA4lhtpyizN1p+UJnGu0tVbYXd0Kxe8/XIRpY1qbNfOk9/NL7Nm16+uWpG+KfV9
F+jTUVwnc9d68jNleE7npKLSOJ/EddJvk/FOaylYSbNK4erVi3Tt/3OSm8LVm5Yy0W1STtWZV5Wu
bSt09nHJBf8g7tMooEXnQU9zQPA13tRe07xC2rZnlHB+jx2aPjrPqCRuA5wSXrvQktg4NkkDeTZP
QsRblZ0Kaq/Kn4AouvsY/cUDbIqehy9eKYmLYcjRWbxTUgMv8bS2z7/zjaRN/TE7KNA8N3bYUmn8
PYhvfVc05EP9zPrnsrfPUmvMOg13VJVsXyvABBz26acV725kn/s5tJ/KAXlS30gO0m25RXzJ/HDc
Cgw+nWJ/ZzeQHX5NUmsdM9Ecgzptjn+fJFFuimqWTIrMStumaj9eQgcAvTYi+IrtCan8MnmtF35e
lmfGyaDU+tzDOGZNRQiyCxuNwuafnjoY2wYz4cdCj3h+60V+MGBYvfW993lQguYv3s3k7rrpizdi
8JvUjX4pIwOTWvBPuxi/ou/LB1OV605OyQvdyRI4TF6Z7S1NHd+mPsF4oAKorY85Enk2Fi9Zo/Z3
Mjr3KACZUeBfZbRSg7vG091nGbSP5TS2yHzXyQtr8bOEmFWTPIQxWlvOcvk5a7S73GfLJlPkw8NO
1beVmZ9MNzW+lT5y6osppWt1PxMKy58LN0fFxXeMu07BfyqGcLv7FTpMrfOXT6hD1uQ/Q51c/XDV
X6Hx0L1fVemHRSfP/nDVHO1fXU/KF4wsioPe5sqRrCQe1qBW9TAq38BSGRds1Q2MBofqjyzpyOqG
YfqAJk72yk38KPG36eFAGGr0/zm9tsf36YZppTJdLut7DlyrBEp4U+zydnzXGBHhEM/oXIw801dp
NbpvGiBZCIkqA9ZGN1xkoLVnSEpj0eJBPfEL7KX9HogjH6oJrx8my5xfV/jtI3VcSXcBaLj1u5gZ
1L+Ziv8mHmeq6ZHZoq73+2kyFsMGK1pzJ+OZpgQXOZt1/f3s1vdhtgx7LpoC7+8rcLO7ys2nh8QP
PGyYtb20bgcLiPwDbNxyn9rGxBOKWLDC/Ibk1KlgT1pTeOZ+mh4+TIt9hD3cgUwzUCl5D/sjGjUe
ShMHacqAoNYxpP84sL6X84a9iZfCMPqwX5VONzL9w+2ycgl3ufb/YkCCI55yo5cpl0z3q6uSskIq
Q/1OWnLI1YLy6jIoh2YKemzSVHP320BuqtVV+hIufEJS+RWZKOqxbQHTZiOT+wKrlcmNUVtcql63
w63+NdgFZa5b+xYD8xRp6TCu18lKXTUHmNpIxyxWtLKaQD5pMfFZFhZZzr9SbYQkPGQBIp254mTw
deoG22st9deZvV8kd+bQHyDbNpTp8IURc5jVAsaHmhWqWXjnVH2m38vwaiazjtdl9NBBscY9LNVD
oP55zMYzwjTDILN5Aajl2Vu/o1eGKiRKyhi3h66rfOAgS7gE6uQqz8VYb6xxaO2DZNdNpUHtE6mD
g2TcQUdP3cZpIhXY85J4vwWlvU1QmDsFjr3197RSEmRqDMzKYo/d8Nzqn29NkbaWZuZBYtQXTstt
VKStb83V3zUKQa3n5FGQ1Cxy9wVqa/rmvtj20LxpmdO9xG11LM24eSMPH2Od7X1dx1R7+SKmyp/B
4Ix+wjmlJkLiiplNYIBOGEdWSctoOZJxUfShP8pombg8+5yJpcMymhuYAIWh393LKGySN+QTewTG
GFwk6OWLxUbhnedaGd5FuaQGG3UNcpuRn+zX5iLM9a7RtYw4pfk+UkYaKFD+0vfO34W8biNS+JWr
/eeFZGQmy7ldPbOUGOY9rtam/t1T3efJtoHC1G65MyZ0JaUJJ8l8yhrLPcUo0WyMpSkDaqp2cPt/
SOMWihXqG/BV5066xtnCPNHGY8Yiw3cC2utf7MH1L7pVIqBoxAPwCJJgENNHjJCXPlQ/z6pV/oX6
y1aAPKqSKxc2d4i/LACedEa80+nZ3CHRY3zJ7fHP0tKMx1Zty8/LpKFqm609tuWrVao73x2L7xVY
5a2GsNuyeACWR4X4oLMn/aTGbrjBtsddFDgImeyOnCluLvj/Ni8wddhVIkoZwSzfF9XQn/oJw/kG
gaQuLNMvda/Elzi2w530y/QEBk3uxDrizc2iuByOATLUFnJr2N4iZuak85vv2fZDX+l3sVponAD2
8wctOWlRAr1d0re/Rn1QZa9o9SaneRmV4MAaG5YeIy1eyGEcQ3F6U+oB/j8naw9DYbP0fIwZAErv
+1TBiSRTxieSNSklEF8DHg15hH09rK9kjr92oTo+uZWf+ZsadHps6PFV+qyK0gXwl0tPXm7v+IbK
AuafKuNaLDNR+WRxe771xzwxrhAlMQKmDHnrd/xuN4ElmrFkDzrkurLETA5twO49zccK9Rd13jQL
pOU/IhYbxWcfH4tbhGaiBK6noYawb1Zd+xrtg1/EUCF8Jn7h79E20ld26Y0dasXBDzVqp7OQSKWf
yv0ELCYPH2Kz+Cvq9fk7G1cIVGVVPBlBr9wHseJsqWPN3/1hOI9JOaK/jMGLYaTeobac+g9XHzcS
oITYWZdRHV5ItagvWhA/drJnA2kDQruqulfNr76LVAFk9oYlvpI9lzFlMN9Ei65dNAwG5SVxQv2b
bgbevuxH74yU+XH1sU8N6ueUnYYtkhPpH1kHhF+UmckWmqXp/W3V2dc+M5uvTYuAREZ25xmJjQRM
mwXLXe/sS6xiF9N5nr0qPJdjgsZrMaO9SMn5NR/1eqdYiX0Il/2oibTYU6WKanN1TeOh3XeWdYLD
3IVbb/Tnq4OMCBRFuH/Qbf6z6bb6YeA18zkBLIogsT8fAcAk33KkpBJMuEmPpiyt0fyUbm7GkLrP
t9+il3uUCuurAgF1O2T1o2qF+J+PfucB7eChvrZNk70YZlj96QbAiINir+ME9yhdzWgF1+UCmRor
m0TR1aM36dlTsLh9Aln75Hb8ZFOtydeuRO/7kzugEOePORVJfp0J0AlUdZYXfUwKECcaZS/N24A0
IxTg0MjytMNQNuFjzOJmg20R1GOdQoGRAWWSplvhkq0k+nSPF4XxJTP/msk2vHm5trftwGoQA4o0
5N6hT45TAuQEe52jNC21f+/Llz5/CYkada+T69sNi/NtOyg+3Cv0BdzEMl+lD1nRWmncF+mpB5cH
acEu0SrCJ63vw3u4YPWdDdwMyYhy+mbZ8V0bD+GxManyvTUDChK6iu8rIIbpiJBthAasrm5nI+7/
COvkKc0C8+8xjrZ66Pk//LFDn6sJzU+VUo5734ZpYjhmtM2bFo9Os3yIVRuXMUoTySbwjebiOWH/
GrSmdRoqtdj6Jcjo7QB8dABt/5xmdv8K9dPYeZYD4y+EjTKE6IQsl/LxEt8MPlzIG3kgsgN3jxvN
sBVigAysTIPJdvaBM/Jr4h1+zbxxi5I6r60mg3QJ8d2/fGjXqk9ZwU6O0icHq/Twykq4QfTSf/Rm
i8dpZ5V3oTV/C6xkenL6kgeuO2iHkLTTVSLWsJodS5zmLlazxA12pB9jU8WzWA/6i9OjUr3cj3Ib
yu0Zm6xjEj1xSOD/c2uCOesuWZM/SsSt3401dROD7F3vbBkYTCu5TPrJi7Q78urBtdIX+8lsUacd
QeBRjtW74Uye/0765JAso/8VMlArvAeRzlIxplyvFg8rh0VDPuoenN6m78I/IehohzLSy0URJ/iM
7LyHvxEJ2hix5k/9tLCDcvstXFpUI9MXF1qSjEm8Pv4w0cJ+bcJB+eRM6WOOrv+jDDkNUge5jjqz
hKsm9XZ7yD0A/1xL1aCx2oson4xOdhae3Mwpd8pIJvJdUGSe6hDlpBzDBgUvll2s9sGugmp8RfHf
WA8IpuBvp7jZAz4U01kG/EY1rrc4NwQ0a1Tq3Rp7mxu0xbHNrYsUUNVSJQ3k+Dx4loqsM8bHOmtB
ZaiOwyPXBHZN9xi1+nXu+2IjzRlt5lPUYTMgzXQErKmMeQ5II9MeLBtsjV+1xUbW9yxzkadJyQNO
NsTntXlb4H9of9gfrKdwg3AN1q0LllHJvRzMNJqajTtWFILaFsEzacvQzBuJSmfvmvsqdsyjp6WQ
5XD9u4jdVhjBWALtE2+kOTjwABEtd879nTuPM8beifkQ52VgbAocVQAq8b6RziBmpGY3/wC0oriu
ptkjqR32QKXvYOLmPIeLlPC01BLkLJZagrTXU+mtRR8Y3P54XObolOp270zlOAxBWPC8yzH5fKtR
Djk6funt06WJC3O686esOk/8iN8wiM+XOtV8lWbf4EUHWuqldBGF8Bo8QZdJk11Xj0EUfpMgaPZo
oS8fECIKdy5AOh884EDYjlT5VW9Qjt1GTW3BBOi+CLJOGaxy10d+d+phnaH64r83b6NFrXcnwKHB
Nk8qXgaTV9snWdhF+j2aKvrjuqwbBi3Y8gOsj7KGe1/IOf3JqrtuIxP6ZTkoA0yNrcTg57Ss/sAB
BNtyTmpYZFWBTA2r75NPInfjyIrR5an0OE2X3K55kPUN1Vjcy3EK7HZWNiVHMTM39cElPwIewRA7
c+of+C8Uwd5R04CpfXRa+MsYhC4fId8i/7uGQvu0fohRkC13LCzN5WvKF77NWr8oxqA8LH/wuyzX
v0Oigt62KMCG5vqXy3RKY9HJs5rn1OzOMUQkXtiLDJ4o4onkHX4MmwTK230Bz/4ffbwlkM29sosU
d9gaYFlOkdMZZFNLBVGwKA2goBlKeW4WXOStKf9ceeeY66jgJG9NGb0F27xCv7i++63zKgeNjubg
Wyb2GoaVHMph9v8Ex8h6DhgRRHL4Q7VtNg8o00ZnvXLjc9EN1YMeungVxKb3KWgdoNK41511PwUL
bcMcNxM3vgp01LfVhCdcmlwFLSqj0pwX7EXgMHoLtgL1GeIktt+N9Yhge/3MNvGb7HpaMhWANoLs
bA9l9cdg31HH492GAuiwk64S782NYcf2WVdSd691Tl8c4XdhgptR9mbTPjHHhzs41fjWyI0ld0E6
7JCsjd9vA5xtXApP+fzhNlZAAbMpY5pWB/tQLeCeg77Pwp1VOckpmcDC8xrXkdVi/YJ02Dzw0Kx0
0DSoJSGI193Xpn4F7dAeIhD6625GjVKggOTSoZj6lX9a23HeRQ9gxUnogrJc+2Qi3KRLNH3PFgEL
kbKYjO7L1AEqlRaQ6uY5C6ov+RhXl1UOw6lBoi1NX9HSM+JwKoAdhGYAd7fuLlNKdSOIgd/BAyCP
0ONxO2PeuwMqpFFdndqwABXu19iSZLqi7nsU7F6SxldfHAi7mtvjHbK0hpInmGLoKPkVwEW2bVh3
G57UyjmgCPIS5abzsFwvx4p+5wwDjh47vBMAuCWO+sTmAM6Y1n+SAxTYQx+r3pO0HNPSN0rsqnfS
DCbV2ptt5e+lmddVdzcbM79hLxw+6U3THOKhMe90TOEeWf8G2zEk0w00LAHjTJ8cACzq+yJSh62m
afFjE9u4rbDMHM591H2RvltwoCjdQ1bzNrds3ulD8giserxbJ5Ef0O4TbO8EVdSPo3lXWEqwssYE
HiTNFWTU2B9Hm383u6VZopm8zQ2nvE98LZnfqGdqexTueNcrPrkVdHcWNSPfOZSL5tLt0C0CTQkY
mwOAsp53F6OKWlPil1NzUO2r9fChR7plllxTneDraAPFDcjM4IGyxL9Goe1dsajScTCpqIvLiHSm
ikJQnSCFASnsYpRzq/JzIryNwmEHhEgBdtN719t1ZNRUWbryRkaHjNgPl5LTym+rTeiQIZamzJ3K
5mQrRnM0Jw9GndMgC0kdwTbb7NxYtr+rF6MlfwC/M6CwcKebLXu2aYzWZ/36AE/bbss/VPcgv3w5
qIk38LMox8P6Hou8oOPxSvU2CvMv7zL6bIOsa2lq2RZMbn7qFpCSHCBVkvyZn9O8a1+SyikQ29fh
Zy8BCRW7+6rrXUqic3iuJkt5sdo2WXJB2Y9A0Z9m8H1vVpHHxwLh7DT33KMStc01Zh+8n1LbBIdh
2YtySv/dbrq79Tmtx3giZ2HzV4MTC+xdrhG26uJTbzSPXcqPa0hUag+2gu29gypWlcRYFatYB6de
Bz7UcqGQ1al7l1GQOHaDrz7DxWvxbvWyb4MRXWUH1aJhUZjkRSwdXBiYwT/UoW32ShLwtznZdHV1
bzgF5lzfz8Bz5q4+TG1msCYGLb4UTNYzacrAb32lbytoX/EPdBuolNrnX365gsyjqEz7dtnbtYeS
j/XN9HQblMto6qDeOc3fZYCxcbY4HneLu/Hce+0xmwZ0cP/V3wcj60kJKfxskRvMPjlxEF3NPu3P
MxlqloSUWKRPDgX7waucpbFnYDk4/CGtD3G3EGWgmpqoFdoov13mdi0r8JydrfcFeTs++DbwW1Ob
WmPbOUq5uw2owRBtzSQzd1QlfJAAETrq+AiheaGjWqB75p0MyEGFpYAQvhylw1oC5YwnTHGpkMt2
J3sLT7vfWiob6AL7cYACi4rOTaNDzv7vQh0yjOzfu/THbd5tCqnvaFuGYFLtqtyaBfd60KAZutD5
ApK/z6ZzjpUEzdcZql5kmflFi/3v0pL+UFfVg46830765DBnabsFJjIBZOU60pfBG5RLY8kXbBwX
kMJ0sCzfvYNFUF/8klKwPrMZYFtnPojPlQeYB0uRZDhYMkLaPrqfdRXA6qWzsDup4gezJAWw4otz
9e9x7FjNLiz7VNcHGNB+uyKTNd+ZT5mOCYuMUsotHnRPWWfGC4c/6q9aZBm7vizcHX5d/YNtW/0D
apfDgxmbPx3Xyk/SZS796+ASlpb70taCNfI2sWeBc1LH8qtcQfP5byOTfEp/Ozubk93tGkr3hnUK
K/plD7WdlBKBEAPL4txCLyRv/JM2aWBACrUh/Wq4W8N4loVkX5hbNsDJq2wZfG5Kafm94m5MLTD5
XzzqbbUN0ByG7DKM3npKHR+NLeldT5tY1/eqV6NofIuizNhcWHpOJ6M3iu0Nht7len/IsVXYGhkg
h9uAnmOuFJbVtQ27116DbydlxaF1oNlMcFbVUF+l0279WmV490qkrf1SDJRC4q9+6WrrEYXXEkjb
rVTbs+51oOrgBpb5D7f+qaeaAlRn3N/6JERHowZwj/LHrd9zSRDhXKLxu1rwsejM68im5ckftodP
cla747XUHPNizoqx99NxRqU0fTPJIv61hC5gnw+hg59YFyCa76FokL2VhWFLaACy+sAvo+zfMNyL
K624F6yZINLg0xxHp7Kv/+4yFZYIgjyTfkv11qhb16+JN5Da0iUT5xQ7lbDuy/00AkfdTMpYnUdV
fbhZoAA0Hq+iICZ9XmJX586auJupE6+z5FQOVRXV59EfHupFU+zWn2CPcYEHuFNqPVU3ftGHDzO7
rl1rlN3HTncZcRUzPEV9+tcajdDO4qK8CHP5LXxuIjwgRA9hlCIoKhOWQ+ulXzWWwadbf+xn/aFc
sgJjFxTXuS1BNynFdmpIr++kz0vixfQTqMK2saoIVQAC186s5oWzKSZETVUmBXqeJkcZl8MQgHSH
eIOeOrzc623gfbZZead88KHeBNskCpIr+ebkWvbhSOX3Vzt2MRmDIFFsWq9MrjIwWiEMBTntu3yR
04KhtU6sl6ApT/J2py+/IqQLzn4KJ2i9pCunSrP8nf/6WHQf6qyo73oK0ZdJnbNLN4XZRZpyJn0s
UdCD+q8YvDPInxstuGcuEI0GcXJ6u4Luai7y7mZOsctGsHwetIvaN91DkcJxHLI0+bMBXuo2fvSX
lXs2Gj5q+UydpDmTyM2Ptl7onyIn/Usi7Ny/lHqWfEWKHCUa1kCS8xgXvSpkcfDpYk+t/7upLk1Q
GO+jnuG+Bxt23Z9RCtX5DUeuHu81UOd3LmJYxzIvB+B5KVW2yAi+qYNztSxS0lGrbG30xn60iTbi
H56XnyoMy/dTl3r3+lQBFFiv1xh1ue1VgKpuuuymYjR0RWpX+thQVeg4LDvNcYlRKtqrLu8S2NSg
BKQvlxiZQ/oIq/RVbNWiPLlNvSZUdtQk9Q2IQOWgL7ufyK/YGy1nE/qH+8SP3PdAA7nRk6pPP1jk
v4dInFo0+jXqM2CAVm9upE8OMbvVrO3zi7SiWYd+2qT2vm2h1Y1gqu67KGK9UbRn7GAwdfnVJREy
iDFJRln8JWPNc8g8y9zNI3mGrdmh/Glq43O5sG7GplsME8BUQh3/Bv1I30ZOUD1VLV6ag4rwgd81
2JZEkbMN0sj9gxQqInuB/xO03i5Ipvt8VmqcuiGmhkU9Xru+QsFQWKwxWl1RmTfLj+6fPgmUgzLo
bzL3xnhd566XyRBCWa6sziV3G+yyreAwBLExJNU7/lP62DE4rN7hz4HmuEE6bk05Uz9GfUB23MLQ
vrtdRz4jSpBJjQZ93ntSNBvB85/ZsdjsNviDOzXcJiQBL9K6/R2gbOc7OM0/IvM+0vXiran66MnM
my9Z7BZfEvLl5wDAzA6EbfHFbkYFJG4OQXppdlYTb3T2JQ/SdMIri6OY8pqjbNBkRQrPiqyjaDVp
k4VlRG2/8AxXHv0y+1u6e9iMh/FXFLJEH6K0If4QZbdkgSPPm77yAryCSX6/VmcEf4v+03otfVQP
peFjVlQZ2acCY9admYXxsfWqDAUyP7yLssIFUM5o31XOs4cJowwGS1fqtm+uQw6nrH62wCyORZIP
xw4m+KfGnINNvyiXT2OI5kysfYWsXu7nuQrvCy2IgIy1/I+yx+k7tIU1FKkAFEOT3HyeehMYaNf4
LNSWxZgb9+mmWupesDUBU4eI504pPq1ujlJw8XeAziLOqv1zkYThfhy897P519lt9HaGRNHwPIJq
3/8v4ooJFASv4aOfmaX+xR3jLVWhCSwj2G8VCYhtjJ7RH72Wvaw4ea86zs7Y/50PzbdawYxND30X
XEXgPpXoveObDY0Ua4AI3UKuUyhqtTGzxaa3xZxjU/fAeB87+3UtMvfskC2za1ENTZr7zuuaz8gL
HVjZY9w5mN2xN2v94AKP+2MBLbWVF3yK0Ka+2rVPsWvpV9OZt/pUVcBpi+FsYJvyPE/5vV5U1pvh
Ruo9iuyLwLBB3n0qhhO6pqCDlyY2n7BelMI4SvBUDVRpbRxbZDQox5e8D7snGTT1Q8c//FvTF9hV
ueEnZKXVe7Of3IKVQH8ee4cXUe6p97Zhzh0lctC+c10rVbsrIC9NfwXJWO8DVT0Vda4fWgM2X+ph
qQUBTNtEiZN9sjVrfKnybCODIo0DDea7FZBhlS7NA3dYzwE7cDM49GVTfc3Yurl1P30Dh8tSwtet
C7mR5rEZJ7Zbrh8cDIgm+5WAM6YkmUmmvt60RISeU1o9Jfdf+iIkxg45Qoh3HwVDJNDqs2Gb9KmB
fY4FUm45yDw/9VnDUFi12KVjY7orhsb6ZNiachmstMSUwrI+5XUzPyEXeJKWEtGF+XQRdfOr9KhZ
/EnFCRTQOEO6hliKY4fFnVxL60lH1vgGHqQpn9SGEXQnrOyoKMa5re4nysU3k6YET8+MDRfYuSJL
5wN0t/oeGJWLcNqiDoR37lIvXsZHt0YlfOmUoFiBI3NQl7Z06l38HrPOuUXmqU2iZ06OeOsll7TX
+5aKN6dzwP0IKFA7630Zn0wlpykjcvByy/ROmqk7J5XifFh18wWOBwbjcgolGWaf1uOjHWf1+ffh
D5Hr6RA5Cq/HadqsbX8w5gtaDZOylVO/wv4CE69zbv2yvTSGvAh3RVoDdmt0FPWWkhdV1jJcjTSl
LYc1Uk7rHuKa2czxRog20ofmqdsckC74hxARwOJeMWidEs8nd0q+CVLsN+EQvVEnGVyxZbfRXwM3
+NltMMzc6ZTG+f+Qdl5LcmJbu30iIvDmNr2vLK/SDVFyeO95+n+wUmrUtVs7+px9Q7AMK30Cc35z
fJ9vVpJiYTHPkVRMXZKa7wE0K/RBXPbLDfxP4mdStLarmN9O1Zy1XtHv5Noz7qhUSwk+5ZfbDNWK
vA2W78NynmIrhX43LwXtYInMYmWMCbf0vRocdGIMC2eQ2iers+JrmI17MSi6mj5b245Z3Rfh2D45
ngkmxqGwSgwOXdKvM/gFm6aXu0urUnimmxM+zIn8tUh145+aXZC+EkyY9oz45PUBZT9Lr0+tO+Gy
0jrIYrp8cACFwQcT9iuek8NZVB11d5siBhZO0nSHnzYQg+Ur+xYzY0EdCyMC6pkX2UvR1MyoX4WZ
V95G5Ta+uman3GeBpN7r+VR7Y/3iO7s+kIcJxai3Ppijie8smu1YDxjxURjaUewPZxsUtJ+uBQr6
NnWg/AUh/vDJ9kF1aorhEotk2ocVp2l4IA2fZrB0rgAB0kKT3xuU9aSTirNuaMYjtl4RRdZkj0SZ
RdsAxoQScxv0pmoK0+5e8iYvz2KCmI8GEAHtVJYBwkC/OGN3BslsPIouZSBw4ij+ospY2p90Fvy2
hyulhDpMPSg67qTEEBtdVqx9EwXf5y6xB+9oVemNexYtsUbOIy0Na6q+mFYTA7jvWXujkr6JLjHt
r8O1gcD87YGBImdKXt5kzICfTPiF1IQKQfJNhzyrmeU8Kk6D+vqbMnkWOEeT1BmgDQR9t0y2t2Nn
rXOUkIDN+WIgkSLqG6WnQBmVY5Y7EEniKSysOMdo6hLjwgvUyUZ08KLNoGwXG6P8wilDOd6SZa5d
Pn1oNhpFpLfRokufGs2K9nGvqfdVQxVOPonhRW4xL/h2VVbwt2ZJ3Y5INYrJYlSkGstpsjgWGqH7
ICtYICNuQ2BBQg1qQxB8nkIoVF6E+lmuemVYDWadcnXsFdzBMyIBux8Wt2OSyl1CwVVE2OV2TMKV
1dJPSiDA+zzIHkUEKWobCnTiKNzc6qrntohFiTliLzWHcsldV/BzomiLA8XwHLmijBrBmwgdmTHR
2dwmGXTDDwkckSsb9slV7PQALGoTCWBR58gPU0nvThNYIt3AXe12HCy2PcK9gwjtiGBOXNUa9ZF5
s5vDPUXY/+zzjZDbTsWcvl2N3+wkfWpXf403ikl7XuNj+1bnmAARM31H2+QGF0h5bb+4DT6zYuMT
Db9Ikm1dBtW/q3SlPGBNBwc1Qf52GTBaWdsK8WkxWfSJvSojuBr02/lwsXdbtwLewq1iuYkKgooo
Vngw8dDQyV5ap7lLOlnv/FWV5xpGdYaXE/CLsyOfVnYUe/OmcB3/5/CHOaVZMuK1SnRoJ8jitMI8
RQswSVOr+CTOTfMJqqmtR1n2sv1vzshidBrQCOLsf4qsJ+H2XwM4w/06Yl5KQhQhjhDnRbgD2a5U
EQ52meLiSh4F+C438fNYwIgijnaxGlj8YyyrD1jRLZXWVzCGS/dThPZJzCwq4oPRmNyLFkqc16TP
y9txGIrACQcjcxSDGEB1kHVgNopVG8O3VnYLVECMSgUAe2fSRYmmqkOHjnSIu5l4QkEB8EotuTuc
muLpliPUZd8eYT4F6Yl6J5RG4NjCY+NqlBok7virw676Ly5lhZvfJimuHB5v7dtMx+WMu8QKLSTG
JRdLS031U1H3+kmPMeYLSOJkU0uRFF4W+ulfu2KOiv4ebnQdrEVzPnio8qBdzJ1OWCwRG3hH0XUb
nWdLMlI/yVH4+m+tgSClg/3aybfkFnic29725j69KqlnsmKMosMUr7c/ThQH6+2RBB8ORtNKHaCR
/SBVA7T+BrCUYex9gvwDWIgIXwbD7G6bv0ZdhdMYOSoGQjERJeiRivQTfxBatQEWWlHVkvmPtvlF
zULlXshzc6VJNzKVmysxJjZO/lWeJogGbNifE8R8T2mfTZ9ob72aasQX86uu8WJZ6U2CL9z0dqCy
BXo8vxVioj29MrE3qvZChW9wmPtvR8xtpfNWpZdED51pK8POGdpiX6fjfStNtW9adYmHMvkUJzgD
BornnCzLq092nZXrbMTLMgdE1sLGWWr4jp9z2zAe2sF8BOBsvZFq9dDEjPa+o97/FYOqRTWO1luS
Nf02IVOC7oBpJro6J8XspkkU5UCNNCb107QgUz5nBvRJeLcEMlVIR2I+pZwhpMWoO2OfsxoMNOCt
GxxvpTW/7Ta94y9zCViO6LxJ69A3h79PvfVyAdSvo06WdpqOkWBHHcJGm5Lmklz/sGXVvVP80nog
RnS2naa8ryxop2fPDlwqaRLzNCaoG5B7USE/9OFjFaT2QnPkbI0x4pgeZLyFNzd1QusOZL967VVW
FwOFla+hFYWQinCzJeCqvWp1YW8alKqErml6ndYtTAV3oC40SKlxcl8PoTbV3RPS9Rsb66kQEBj2
cjZG7t4iynm/BofwAkCvRVWUJQ+ne+u20cI7x4q9XUjq5qD4tnFEvxdtXbTiU5VJuQK+aT0D6Kgh
LpsStWGpsaIw2uBapCV6WihEv0C44AgmdsUmrNSCeyQ3WM194pjAcrRFUdjN0sUo+tpFinpp+Sea
1bJir5Ndf9XhIcm9/S8ZbasU6qUDUi26ZsmsNITBb3NhA+v7Av3BTvDnvAzHZMcfTjOwbggmsp3e
4LIzgJrHtb415ZUYDwoXSaRv/fjAuBPNeAyTdTKUOLDOchAh/nAg6i3ReDdr0RSb25yh8bNJGvhe
m5XeEshBTOKb6tKd5BtxgVg65B5aAErFJn2NU1e+zh0G0pWhaCUiGuBQBfEUwMO49F15uB2nT0xU
hI7mRvXbhpoamqIv0ePiGFnSo+gSh1Jv+DnRQ7BEiYdq3Lellw4M/WYcmmojmo2KzrpoITCIpl0p
z1riBlfRch4ALusvkVs010RpHkujkV7CqncOYj1gKdDKfKD6UXc/Vq38ddrJMu+20/9Hz3+Z43VV
/SkghjbaHgz+sHgxEQCuNcrlT7HRpSc7CtCHIcZ6rmz/a+eA8deoXYYEXnxpUtLio+Z62Bq1lBN6
o7pzqwYCcCZVSx0283vON9svouZ7ULqfSzttLlqD6nqwuQkPbTV5d6n4xtxJM+4kk7soObAQjWAE
+C575rOLfh7CVQuPwp7Md8o4fR8CfdUjJXs1yS7uDDSy2wLaw5tuXMWCpSRba31Muz207v459Clu
mx4olzUP+knZ4IFY9PemgyTbARH1FHn9vjY1c+f7ZrUY4p5b2apB7dNI+lp8nOI7IT5dbro3adjo
59tnPX1XjKBrAOX16m7uK/3IW+sDWXhZLFf+tbwxjiR63GB/8x+ac41hR5WXPSpbkTmc+29pxmm0
Gwi0ilGv0e+QXWWrypPz8xD7/TqMM/3JyrDzk9XQ+5YQYeQPSf8xVvHVy53mTVN1eZly8XRPrgLl
Mz+RQ2Pq0TLSFPVON9xk4be6/eSh7lmHzpickiIJTsBupLUtW+pTZhdkgYvC+u6twBglz9BOLs4U
NHSnaOJYw60KCC6u7TomhujaiXIbgahO2xIzmwmGMk2aDyRO1FJLWejbCeszp+YGx4z2dS9TtUTa
bc615WNOKmueJ0bmOaKJAeyvZN6c4RMjKQm5BYKHt66vvaUQXwgZRsJPaDXYqc9v1KC6Ls1y/MIh
zx3EHKHmKCIZjaYZXUVXH1TVeSAoh2OehZkK55sdpx8PP4g82kq6UlzSTE7bb1IoqZ+1RG3XWCr6
VGMN2lVscuo2z2qSbksQcrcu0R9bw6HgCu8UTDRt0WXqGCnjPQG6bDpcDBROVG/FkvyVYR5CHZrX
u5a9yO1uTUS8PgO4Sq7DxPXvBrfatMRal03QJ9d54O9zxaCsIQ50MWdZimlKm1KuKEXjCcjiVDNi
fssmek4n6TlQOandpn7b7rWqL66RTdA9hjz4IFvKY9uVzqF0KjVdWIVDUUPVW+5aruVfu2LCrVdM
uM2tCYaSIA3blegUkwrXLY0lVuDZPgb7UvsR8j2lMNxTbj9SV+WccUdzzr2HV+5Km+Cqg8JJP7Vy
3CLKvuh2o1Z8EhMdktNIMKYF+tI+emUdYLw3zYuHLlgbGm+SmDNSSMn5K+0PkpHKm5KS1ukipXtL
2wA2aJh87cFhwQRPk6sFDwI/Uk9cxtxmCPGcaSm/z8jRBC80ZPC+1QafAktvJqK2c8a6t3uxHZgM
dHOihx2uwLezayf45LbGsCqcvtmLUUPV9ny3iscmbuRro4efsiwIPuHSpWxzy6Z028CI8SeQUQmO
nVV5d2WhRie77O2Vzp3we4vWTgCZJErduCv2qfPk/2MtvPHKJkCuG1oXXjS+SqH32nRoYZWpAlk2
og9jtVRbl/92HN4c3UbhWhwHQCu7+Lp3V3uBTfyuzy6mmmQX0S/2/j7oJY6PLGiaMg2AzbH39XTU
fGhXJcqu7+M3K4VE0yk5OHfUEc6kifC1EFuraQ9oKpV5le+sPgyIyUGXNVuskKLFfMS8yvT6TlHy
fe7hC9EqBJnjh7Gs8z0EtWyVl262x7kRSGYUjXd+larbscrDYz609TGS82bb4wsO8xAIrswreZZD
LLbtoe3e8zA9Y0My4WRfCsw1vEVpRHd5KnvvGNOpCxMF/FOrU9+CNpl74nLRqq5yd9tUsnqHr9yw
ktRGX30YiFCAU1JBPCWQHM2kuGyabYdrrUO/d+vzWlc72VBYIZyqd5Y8YlMQSWWwE48kOgct+Yoe
J18inkaCJgVRc3F5XnWqX25dsWsD5KjifBUG3ogdC02A8AOwaDhwXB7HA/KwSUyjqO5XpOAq//VT
q8u4m5tPeFhJfNUitEyiSxwwnwhDPX61vajYirC9r6k/AgWzYdEiAMh1sdidNx/hWmFa/czcWfVD
OWGADKwnszgw3xNTJuohGd29btvGdoCuujfHxroggK24B7TLT10t3eMO5WKV7ep7DzFUWnXtVwl2
9nQDVDypDgaILSZUJ9lp1QP2UlSYxG59T5AdGgPQxDcvScEC6tqPEBcA4NsPcdmr507YT7SBsvjQ
rAo/3TqymhBRAKgeEp7f1dNfuvhfDidTykrRn8Uf/Py3Ps8VA/NcaE/PojX3i7lRgI+kHeC9dFZc
8EnQAfClSfxxaRWUUYmmpYzBqbK876I1UAX2SPX6Qx3Kw7l10/ZRM5Jwa1EeDlmewdZM+4fQu43Z
1EItRySfWynWzDuMwVYzH9etDComB9NZkuOXY+pCJke/MpIPRV/WD2P7Mhh+fYlGD9iw7gY7wrb4
FPsqormpbx4wueBZlEX5s6+e9opUC3Y+jt+LeTInC9uN+pOQLjWZYeLi432+KZ4+yJmEsKkaPT45
373pnwahnyIAseZ6Ml2IrLtkRhLVmGO0GLLUgsT7lCNMeDTI6z15HTamzhjKRzG11yOHYgVJmcp9
1DVWscZafCim3L5Y5tgeREtsEMAoO9fkVc0f8SBtnGrwIAgYnD32vwkS0aFSRasg5rqpFv0IctZC
m2SKQsuoWL0V7olQWhhxdOOh0BN5aQOD3MKFwDvIgiicKGV/paK7fpBzPTjUlsevKpJpOoN+l7vQ
MIIawdUsjBO/1FH8jo26KjZkNzrsS/76Xd8uX8WQONJQQFZHBqWCU9JYHpsfvVF3J5EhBltbrkNb
z24J5jLKoiPltRRlTfnmMgN+pbjHLDaje1JAqwY3NFRBVuyuktRHsvSXNnZWycbDQ5+pxllIZgks
+dtWcMa4lNUUirniyZJEFPsmJ9Wtx0fRIcVytGzsCsztNO4GAdc303QVuhMl71MiejotWdOmqO0U
xuU6jnrjrA8Z5yzRJTYxHs5Tv2h4+DjfpAOlw68p94bjvBnbnMKxUOuPWdlkBaWDtM2uBNqdZwcx
T3TNR4g9p5fJJOWXrtKCY2P5BTpQ4OMNiiksYVL/k58mnxGHdbzPP8undKt86PWke/PtqQLP9aKH
vhyGTav4wOXrJjjWTrurC11fYHIObGjaxBTNXKTWcjdlkCu3AdEnRjPDHi4NzkMBnswr0VU7BpEx
MvHbTHfSHaVBWGwZVXmfuTpOxx1561vqRLSjMv/VDssuPYi2VaCgWibTfNGupiqlQm9xGqm8YjPI
pFB0o3XfKjsH5gmPMYzbg0MG4XNfTVwScNnXPhsVfOwwVJb0Mbj+/aB+Ij9OByXE9D6P00HOPxzU
Q+fGKiGsIZMSAS9VSb0QqVsWOf4nspoStg+5iQTC4J0pXOKecNo0Toxg2/Si3dznIU8EWFR2K9En
FjAo0dq3BlXdxXQ/KfqUdLIYtUgiVFgoUEjLRuyJjZdoWDaaBWcMRf45oPSejJzhV5OY4kQe7ian
F44VA2LKvEpuJPGi1hF2zn0fVsmrDrBIXlPn/2vheRHL62zKaE9zj1hnfq5FKUX7QBuvH/qjjpv/
MQ/DfTF9oro5iVKodbl93rbb/97UuJnpurK5iLmN+n3QuvgeUWJ7yCmAXdz8Ml0TZl2gtxa1k/ht
mmpfXjWpX978LztqCjedXlmr2UCTUq4DoMT8ws20/MC9zF7LYmN/k0gI8cRNgVGsMlBEN2VF2ZWE
ChxlNyoBjKnEURahUqtYydbDZd6MnTZcMmtdOFlwEVPFmOge0Qptw4JikXl+gPWhiuCc5QInQR8z
HT8PixV6fyOWm7vFXqaUvy/34cHmJVHlX/lNhIdbZim0HWsvBdrDh+yUyEUhBn2IxYQpuzWnp5pI
l9ae7yTLOZ01j96yVXNbpMaCabbWuNJaPJAYtcol0G/3KpnuFzPulMMt1zbhR0mBfxVdIqUnNlNX
XWHAdMvQAdC4NWdBN2XDkqVcEy/17kbJ8p/1jrtTMv3WMVCy4DkqMXbWqJDZi1ErHIu1F5b6RjRx
Zif30yvGSkxWRhLZklVmSzHaUUCGBIuvqzct1ZadhO7CIJ1Mq/Bj5TE3Pouh22I4qjgj5xzRKvTq
QTyrWEHNToDytefbRRFP4X/TtU5GrTE18bANTrdd7JnYhVx4EnuwKIMTMJCaODaCycz4oviaeaCc
+OdGm5rG2BQpAlw6ZUcyQb3a+c92V3rlf+6KqbejxAL/2J4fScxRkKYswT63BCF+PQVLPLBoW9Yg
YwVZLmrJ9U5RRc7a0Xv/NDeDqS8fh4hiQLW/tkpnbz9MIekYV4vbHLGEOMbqtRA3FqxBpqXFIWLw
w9Kibx4Q84gUfYk0W9vM/TnB2ur2LPOkHTe2ksAQRUlzCDFCPIi9f2r+L30fVv7vS/l/ehpx5bvR
Yn6C/32ZKOk4n/zTnD8+G0fNqTodhqs46vZwt2UoA/jbQ/8+9k/LfXyqv8//bUwcenuE33rFo98e
ERcxKntFx388p3//uL8/ulhGHFpFDX4G89rzyNz38Vn9vtL/8PhJjOjh4wf0W/u3h/1tVzytf26X
6sj/leUW3JIG6SGfNmKvM4zkY/Ofpoh5k57sIPb+eOw8ZZ734dH+uNS/OPbDUvMznR/tj8t/OPZf
PNr/+1J/fF8aSboH0A30fHrr//hs54H/+dlKuKlEVCr87ZP+Fy/6j+8p7n5EwP7tezIvM78n/3Ts
/+f78cel/vho//h+zM9yfuf/uPQfp8wDH97ueSkTJlkQeUBdGmzv7MXABcRl4O55aXQV3qPoyhVk
h3T6kzqmbSi3j7LEWYuJom8e7dqQWodpdB64rYCSlRHNQHE7LQOs+eeCoulB6lmC2sNNYsxxrKjK
VaH18lny0v4UZZ4EfsIa3mwS3HUaqM8OBsPI52Ttrp02TmDapzC2IN/TEpuAMnZu+pNhm3rhRFWq
JPN2hDcgZov0RrnNFhPFIcQgyEpm+WFewJQ67w6U84d1HW2EoBbjA+r2jvdSVYq5SLuxORad5r+Q
Ai7IJ6fmKewL/8W0h6/QmvEUmlppCMyBssM70UIHDzmQgiLRyrWRCBTMILGqFz/KnRMsMvgEm7ws
JqMpYFiH33Z11yvVZY986GdvO++KuYQ/KmByIcCYAF0h4nADTjOUiZVtutLW/eTZjfaSYOZMXih/
bOXIe+1r2z74fogPfKkBMnK5vdb6pN6I0Srv22UQScpBjKp98NyTULuaron+gqSmMqVDMxCviwR1
+zuFbV+BLykPvhxCUfeDyQsh7d6ttF+Smgi2SYkHlqv13Z0FwfYOE4ZD0Kb60ZFzNVhrEmgBUDOX
eUYOGOZSKe+ix2SCCc65dY51jSHqtE7eThxhQt07LD2cM4HJFxcZBK5ScvfkAgaSsuDJIvKAyd2J
YIO10TE9vzMdHe1eDUdvJCBj+Zn5jNGZCqyxSzAIpGmahKPBRCEqmpqFb7tbZOfqCrS88Wwa2GRi
0OL+HIUruR29KKUoiMlaD0c3QYW7FpPTgVoZEErGz9FhLDZh2wcbMTkdKR9QILRsxGRd17U1FAP1
NooMtVkrTuuBhJVZWVbidQwCZCsmZ1nhrPRBVrbiJWgEtfBTkrydWDlWnWrFbXO1E8fqGtrsrDW0
nSnh2mUUPhF/ni6+TW16yoknvDomri02t5ljGkmPjmRgkTh1+3p+DvWenO04hq9aVwU7IyritRj1
ZazmJejzezEKQu8b1TbuRc/y7uzU7kVu+3Bl2YqLAbhUPjUUa+5srQO8MzUzrVYuaWJfpX4on7Sm
rJ7aIVl6YRY9hKX0oiM1O1KmNm71LMqWba33ONF12JK3aXeIHDPFciz5CgsweqiRiW+TSTwfqzlV
e8HQhRs0/nBWHEN5bSPYSKOalCfRbDQd2wZOifrkoeMO2VNGLWluIfDOKyl7MuQIYigQhEMcUZnF
78XdFFlvIv3TLkNc6rCIVP1eQ+O7b03gSqLPp8T43pK9dlN4MLpFn9hkCTyqOnIICE3HinlqQVSe
5HgMyJalxIBaOndV28qnwAn9yeHsYdQ60BYKVReRdVCbgK+za/YEl52MrQXt/yg2Yijgp3tr1nLy
PlTYkvkIk4IR80QjLPxHJNrc/VlV8xL3GakPTC8/Z032BmYJUM9g4MBTZfW69vRhQ2ahoGrmMG/U
qKrwr546a7f6OeISp15EDfy4XsvKi9d+a/w2OuPq/taXTrI1S8hpY+DqKEDVlQ+GR7HVE4aP4zU0
+lXQmPEuHqpya2W1d8+tv7FUpVy/ZrF8Sak7XfnosrdtbB5KvaLMFp3EUouqcdfY2SHWa+veLA3r
XoqQM6sjcV/Rp2Q6KEz+chaVP4T3imJtQziD54Q3uO9idw9DUgKHx6bUvWIrWV6ygKIgnS3DbDd9
2FQLVFd1DW+bGpXbbpaRZc7bNlrXkEFOzVTtIvbEHJsY8bqW02jZ+sSTFEQPaaffJWkgX0UPIYbJ
0MS3UMMxQQyUjtwDIYQuLfp0S4lIz6WYV0wZ8V7/mmILeZlt780aX7EAzctK9IlNmjrpVbOe8VWP
7mzSWNdUW6aYhD/Zkf4UgkO4FHFdPneTDNSgIO0sVV75DEuPSm9qgEAGcXPuZl527yhlds9tx3YI
JfNsgzRACwBOkR/dwwSAfMitUV1ZuSyt/CkbOOZ9uo88NBi6HzQT7neBlLBcu6VtLm3P6452HR7i
orfvG9vpqZbw1bVbBfFbK0Wf6kLq7v2h5K0EXEoWtEwWiiSRMUq1ASLl8K53brM1EMs8kAP2dXnV
eqP53ZbMK/Y94DeSKWNYamDsVb3fxzYhCL0O00fRh7br3KoFNMScc2AcZelOC4rxJA+SviUtEjo+
Wo7E0K5NmWUr2IjBi1V11QKnugrlTnVurU5blLbakQgZrJPYyBUegXNT7OmZleyISj+mRQMGXfS1
xpT4M7V+FWuGtRlwJVtSUD2cBhuvb89RcYS0lPgTnkxLJ5LSJUBbaxcVpvKM91i46jSAGp4uGfdu
LC0xiRoPrTm9QyVucOtCipOF1ITPgz9FqUnvqmXf/zCG+l0zG/U18xz0dnUc7MC2pBsTwbDZ32GF
2t/5XH/t9bruMVT3lVWWR9rShF5/1pLSPQwVwPpRPQHyBYZi54+BrK9bqUK3MJif9VaLT8ZIpNL1
sB2ysjw99xQprru2G1+lGjsHZcuZRJUWaao5V2sVGb15FftUxTrXwlCumdSb6GhpeW7JnFB3FiiK
9e3cN5RWvvaUSlmJo8SAEo7yrlegW859EPLyFWWPb7nMnXKOMOvZjePvcdAo3w2nXIxZU5H+7JwF
pSjpQxMAOe0dGa93lUhc1kqU8EUOTqpp+pZi3pk7oX5tyYZc7dj6PthK+lY3irdW9bbb62VL9iCv
+TtzMwp62/Shtgz9qWxstFWo36zWri81lxVAt1HTGV1AvXlUZysxmrq4mftjoW6lro7PatEbixbp
ZqWD2DTbg6LU1TUGIPQ0ZlRtmoHRo02y7J3fFd7aRhGy6uXavOvhSG7lMcxwKXZMXNooMqr7aqd0
Vba1iiy59yktBOaWel8TzzwUadu8RnFJLC/Ru72cJsOD3fH3KGbIwXBveJ3zLPs1pi8UFe0CJfee
QAN/iR2welbSDhcs58N1XDXhUTEq8762La42gdh9Saruu6N31kOLJwxXk0DIS9ks3tN8Y+GQtlBw
MnzSuuHsOZ3ySTFSZTWMmnHmW58dQSelGzsNEM77IPO8DKurPOuXSWVFX1JKeiayQnW1Q2gcVl8e
87jOCOaHzSZvlerB9LUc2FRtvQ2+eR0rn0KBxDwrZhL+GI3qC5Vf6uto2d6qI/VzDVX8561KkrcQ
2wBoBHAafZIvUhNRzK4pyM+08gK1PP/RahOeXgahNhhQqvLkUZFL87sRGWvL0pT3zOmKJY5Ryb1s
huFONqxin2dqvG7yJlrWLl9UtTH03VSBdA3KRlvWSlphJdUjjkCcxiUfhNq4fOOzDFaB59R4YJfl
vmlZDa0hRQKlUfCjv49AjD1R/WiBPwgAwhV1tlZgQdyp2eBC88/sk5dS55jwyR1SCuP5wy1QmXbe
FXY1cnWFu6UQd+u7IjKGjROAj/dcs9wWbumdLTVPdhi8O0cni8K96fv2ociDH6YJNkbupdOkdYWm
oAJ+z4u9aIl+semmGfO0xjffo0hrt3PXPM332mbtRD0n2coynhI1XRZj0j2kUwvvyXfNV4dzZzQY
WflqudSQge1F0x7kI+m8L6OqJxe83fIrHijessmqZCuasdTk11hF32rqhNinGaJLDJLRRzMoNS6i
hLhAYwyQKA28dlUMXb2IKs0+dUHbPbf6Y9+E1Q8K8JackBCTBG9KZgsKF/gIMnjXMay/pJ2CNsrR
vjXQs62khnUdGndJNVyzzncOXncxKMxfyqH5kNke5oLkBe1li7n8JHtDr5xMvbddThXDMvHGfIPX
abM3NOQFWW8XL6rlwL3QUOaKptOn7bqvuGf2VatfWFxV3KsUWdzbFNYtWsUY9nNfNkZfmt6yDuPg
dveiP9L9e8MsM6ozOEkvu97axRAGz2IQ791v4HoTpLUp4Pmual9iwCCHHtLhEofjijv48LlrY1za
3eHZtbJ0ZfvVZyGNhHCmAGuSsJEQbbFBoEZn7nvb3NcwpWeK6BdaS2wb7b3iNOdCbvyjJqHWllz+
e7mq6ReG2nYXK0+lB3cw7/hNJ29ZA/kXuxvkLlPTaZy1y1Vppp8kMwm4mgr7YT8G3gNWFunJd75n
SRge21BPT71RXpUwr86pp1h4nCrUqivys1w68V2TlU+5CTKks/Pr2OWfWmtQzpmRKWeKX411KEnl
svH88N6NtIe8kJVjN7XEJhxiXp/dHoTcysbODCvuSceVx83BUFQMaY2MuoXY4vPEktgy+MXXUXct
sa3/ouR2sPAw/rhL3eZTE2jmZkibnu9ArL8OcYWf4uAcXSNI10XhHnQ96ncRdw7HzDCsbVVjINdH
xAIs8kd5Ylsrr012Tu3ch1nm/EDi08oGJYdeR80FxZVfe1vjzhoZ0KtJJeCyJce0NXkclCEwcRVX
b77oqfkqlSC6QO0v0jwDlevhF6IqzfhuufJdxR/kg+24oKUMzrAL6L5IPIfCW7bZSO1uRlBxIk2s
JduskGgMONFpcnn0Mpe0aFA4n0YNR1x1k2ZB+0Nqu3XK/ae3kLJ3Pb6jTts4ik3XB+YRn2r+iMLi
vu9AmI915y9Vqku+Rom2itxBffPM/GzCmefeC9A9Nf/udoxt8xUZDAXYbflu5hZ36gqWuUUzaA9D
UX6hcNTdcS2n7PysWsRuG3zD4aJbtEHubQI14P1sivax78vPcVAiIkVp+eiOqgR/Cutf/mv21MS4
O7ymsgtGrPkaXQwIsSq8anIBH0D1h1ctQaLoaJXz1hTltxrdz5ckbO+D0aKOqUjUixxgX+MUgXRp
zToBxRZ/y6LaeNOCoORm23UOET4CV8v3n2yYxDj0KS+lbyp3yPteRKvoioqLj7he5Go2ZRTLu1lL
FMjAUIMqDTdDwlWzPOBOlfjyU6739kIOnPrYYN6xqlPXwKUmczdpRQlHhpHdCuJXv5nStPtsSnE6
33qsk++hXrqGZl0yz3QWEbGsjZNaXLTwV13dzZ3G1HT9xlyRFs0XJkg/7Meg6FE4hft0A7q3Rb4m
F91nlKPmO5qL287U89dQZo3G3+fIUW++W0yGR9Mv8WxIL73a+wt+bxnaEdO6JoX+tWvc4k2WQ3/t
qVW/F1ZWFOmbJSSzhd76+oqXQIRHQx2F0XXr7n2sCe7K/2PsvJYkRbYs+kWYocVrQMhUkbK66wUr
0YXWmq+fhVOd5M2pOzYvmCsIAtwd93PO3nsEIAR5X/g9ZFdYTJXzajpmBexdz45VZDtfMgfEfVNH
3zGg6S66Wv1dDXKjrj3BOCxoiEVKsBBL2mDe5sXbp+KtKYsnF440KO77aOeEi56HGmCi6admPy6i
5XZmRXTNND1PiZxd1azKr0lkoLabVN9EC3a4C/Q9tIlWBJ6YHwItAJ+BcNDVr1QF4+VcHcPcmZ79
qka6fqEtG1EVVLOp+M5CE5Ao1vNhLr5MDgYux4qwu1lB+SVRs9jzg1I/i1pd7t6kpmX7GaXxWzo8
ilJfrar7xIZj2O8K4j6g3GjPTkvUGija3OszDXDKwqEJDEP/QVQnC0Fe6STx4ZJ8KT1yo8WTONSa
fpz6WLkXuVyNmgMS0qc0RA7MMUy6IuJ7X9XgJElh+202VMLPNEU5G6HvvJRJ/wDZefuN6LXRBdwy
3NlTYN3OUxZ5gd0mf1tFcBCBzaoCxkohUAgVP81idEFP+58tZoMuOkSFcQF8+KpKkXoDdlLzCq0J
v6fSFwABw1dNj6Q9AFTzDL1jvq+jztjVwCfZrOWG2yNj/VxAg/g4QQurS63x3FktS3qt+aYVBgGB
al3tMykH5My/3E0aQJ8ylUvWAjZ8XQLk2yTNoWrCiwJDwv3sOM1baYY3hKSMj2zV27dMf8iDvHq1
MHI+M8IAVVBqqon/MPvTc5nzFAIz7T01GCtE5+Ws3LWKVBx7uzJu0GbOwX8iAQUa5UkcFAeqiiaG
Jou1YZ+4NlBNL6jG9GDOiGOKNtVgE9cow/O1nDZMSnddLhL2yLejYYkEwzsey5AJiJztLuARgdES
B6Lq4oufOH+vkhyd+SAVcQEcOeSRS0b0JUp8pDIgbP0iynIVTetPKVGbF+bHdlIBzqew8506SX9F
QrVRq/UbyRniB8IxDWyXSbwPQVIctIW0YB7i8G5pS4RG7JbqkBwMgfbY1iwCHGKlLMCiRrddUSHJ
KqYClnLS6BGd1z+JlIVld00576k/1cKYfGeJIdIHMktHa2fCTfgzyzHayX5iPsPbnR2nkg1caeoo
3s6QYlhzVHxf2oI419kXLgodEhAYrdOJMdc0Iq47c36AfnhgXoXVaDCgsdKXivo/K8QZaiQ/xH38
FlotQUVRrL1GcIcdRbbJVPWV/Y56rAq86eAFvRn16otEDO1VasPSLUol/pn+Y5Sa/sMAPYGaPNuO
do7US0Rk3sG2NPnNT+YnKYCuSfOH13xmumhavYfXpWv2fma/RpVslSAkQyTNJVlL7vI8Du+1tGwe
eDfdWaqDr73skxNFyyFgq3CO7OirKMrCqjyFOuoC9EsGZlD+QK4gukuUSL9R86LDVnkdzG68iwTU
FkjaeIfmDXmiRy4Q+ZoZg+0YIpwFkRu29BpErau0bBAPTB7zZSJasl8AI5EKCbReOtWzpUT9UQ1Q
CMoA71/jJajOnoAXDdKUQ1rA5A1MUH0t1d7yhlxXjkIJbYKy2JMtdLmF1pmoHZfG8tK4Xho3DSHy
ajJGD07hN9cmUE+j1UB0sjCeZqOPFmyaPkY1dKb02EWzqrIuopKoZ8JxGzwHorYdnPwyNyUsW8up
To8XB4Zat/F77TXrpfTQpk2KYgdvHeLF7DAHdbkvjHSHSibzldMZN2AtUchcsmIOk6XgABf3cBVF
WdA3XhLadFJr4Z4pgAbJStw8yr3u8bFT7zcmvaUoCFLtvrSc4ZoEiSubIEsx1eQvI2u1x1hD+lZE
HWup/ya1tnynL3HHOh3QKxstPIrsaEbJRZwqjTDP5aBrdyEIIqzFc3Irazrswls+09rZIx4H+oOl
equItKwEMAKNtmyh1dHE8XRjYEB7NRQmYTiRsV1oGQKoODxLqwx/zsEvxSqkf1LAg1ouIRHXtsTE
akF9p01RcJNaRGIZTVg+Z0WCk3Q2g5/N8KttSnjv/j1Hz+Zsj6Z3fSfXhXaOksfed+pHtnWliy5M
c1xnepFXHCLi2qXa0a2RZck8elozZZ6sm9FBRKCKA0476JUa+XeZiC0V7Qairg7z8jpEO79ga6lq
jcEAw3fqShKxoLnfFi+BTvypSEXvqa1WGvBK6LGMaRUsXTt09kNpFA6rp6D/nuoWxoRGfYtb8FNz
FxUsoc36tat9TO40GC2E9OAIDB7HZCiwDKGLNxmRxmfvIBrovjrBDJdLF916mRZZbVDgODi0M1qG
2ZoRxfgm4pNW6DiZllZb01bX7V0clelRVMCTj2pfii5mqVmIh0hPYr0qHjSv077RemCpy3MV5aIo
aqyn9dGLrEELUakvkuCO31o3PqiGRLNuxVoocvTw4juK44qsajXFvoHI4CQWQdqIhrQ+gQEVtXb3
K9MD5VWpnPk6dcZzlkr9OXcikN/pAOsYqIICazuawf57KmtlHC+1diPKxWFrJrJZnECA1OSVu1VA
CZketWhOd4IIN+j8/g4H524VRBVlghOXb2WE/xuqY1G2VdghxjaTiHl3K8NoK5+HOP5WwOupODu5
tR/0FuuKCEUXEeoiYD0CqHdBL/JeFIlKUS5SA9AK6HuAgXygf34/QzTJ1CLUdlvramktrqX1+aFe
4GuCd3H00+qiQRe9UTqK8kToc8G9Rvw3aDbiPgmUxbj7E36B+Tii0Xrs9GD8onfzcTVLEnLuBlFi
3OVdrd9bWkdUe6mgY2QFtzNRZG9yOMcnZwYYqPfOgQWSfBN1hX3Kp0G+kfrgf6XYQtunP7ULjOC2
Fd/qCaqp8ZHFN5w9xa1UwIckFiTW4pfwjck/iwWJGZX6KfCVxhW1g2TBPueMD4hv2XCZ8a1gOQko
fsmKTwcQwo49JlnxYRnzuHebBpkFLQ2jBYJC+L+E7DJcbvGt+AkjkqVD6jC3iFrNqdJrJGdHvQz0
BwNn2MqAOul3Ydsot78JUMlKxDjciko1hQJ8gmPtiKWgeeqcFnBV6oSwqZGFwal9KpJHHHv1oyhJ
2nb5nsNuL+qkLIOo1jGhmktRBU71vxt8+MW+V5dNiJ0FZwH6z81ZOihR3oFIxUFiJT5M4q2ufSmi
EBa0qH+pZA2AudF/af1K+2INC8FgqsX7oKNVXbcdFsVBq76vn3RM6zIUB1HnP67FuaY9ZJU6fa3Y
pnp+5lQ3c4f8dVjFV7kwbqrfPK7pwl9gzE5+r/iddKysyTzEOIG/2uhADmhMm2OpHbLpdlU3jHvU
YTqIzeI6M24dEKpeEcfOa6HDetRxAyiEvwhiJZSi8IXo8Zpb6kRONVrt9b2lIFnacv/WqYqhIxED
iZBQYNImc3THDCHNSjcRoOwK676rIbVamMbFYWC1+rsFCE4kKuH/6Rp9bSFO2q4hTrAk6HverzEl
unYdVbyHCnABAEPJRYoV5aWOmnnvS2N+wACiwBYxVWdCQxpX1JrlmNz3vf8aJrSV0Ud8Uay9qBLN
27p8kHsrfVhbK3DTaHA1X2TfDcKFlwi9xV1rjenJEvaFygAaq3RyczAWAJ62HKqFzXoI7fGGBZUr
ctVCYb2mlkrRDDveeAOI/neLpTypom4X5UjhTlFpu1VYwUYvI7XXWwQMTHb9DVq5+c4Icvk0Dc5L
N6XynSiyQCuMnhHGDlR7scF8MwFdqfrFYFA+og4zAVUsZTm7EwNgngrplhXWo+j/ogjGN7hLVfw+
26D5w0m4RdYxJFo5SF7ufXls92qOadb9v04I/bl52n5l++X3k6yk6E9NxQTUZ3l50UGCXhqzLy8i
q8kqktN51Li4E3TEmkcWiM2U7016nmegnrYvQ5hEMNS6BfDKbD8wAndWo/UndRxVC2NkNN9Lzj9r
TtOn7NYe+rOMEe4QqBm3v3zRxddbfPyNSMl2VVbzsN8rxmHo7nsmDNFCTyFQikwnPnT4tq7jOAYH
OpvizjJejXrKwquomDTjikprdKNMTnRfZPjd+ym62k0snR0ZQsRIY3k8LmUN3nzFyRy3h4HHrdSm
sC9wK+B7y4r2EMjwyXqx5st32QIhiYr4xmIRAZWDlu+MgL26l8qVdtvI0P6CVvN7xPiGvwumplsd
8LFnBin+4xICH3wIFhbcpLoXBwkByjXVturRCsAYqpM9uiCx6/spN7CohD4QmaiEKNJiO+cB3qrv
2wDNHMBIkFj30uyFY109q02FzLMvl6+SqsVuoOv1l8JgJ8hCt71L0ih0wxZhhpiwN0I/OjqyPiH5
bkPvieEIZ5L/dUIwyBt0pXyTStQUquaHb/jzVWt1+WhDlHEgpM3e2bPe3SWO9ZyYAIibsSyPOSYi
L28SNwyKCcwkhyRTxoMcIXouyhCeGp8yf3xJi1jGJ4XMagUQN5JiYg3ltm4eWNuXQWzle+Qfun1k
S4lXSRq7TT+K10NYO4fR6v3byUf73HDQ55JhUb+IQ0oAMXydWXEXgPvz5C4bYeIxnLcKU8hOSers
Tg1y/y1WsiNEqwHIRqZg3wk90SrQsaz0oB13WoH4Y6CMxbkvpmKt1QHsoMIUjywfuEadKPbOGsZq
l6mp6lpKll8CyOov8E39Tm1loiIuFnC2qLZUQumIYaK5OIiW24lb2dZEpKDWzwlJtKZ9p/ZfJ200
MbVFXKWozP9M4oXiVuyI6Np5iZ4WedFUpESZNLUAfV+BHLdH1YnKi1ON/dlsyxfNd9TDdvtREo5u
PcFL1RYEIY7Sja4uEl+EL1yGJdBfW0LBzdn4WShmSfBGaOwcI5BcJot2mTHaS9XYGPm2fNyYUFLk
eXYeCHXAzIuCYC3jwxbwAHHRYVbj5i9luTSeOLzGLTEol1KZ7hs8+oSXVvtaDztI17r4ZMWs6+KC
2A/XmHMwA2ZQgvxFWiBf34h4dOIRi8PayG9VXsmaFsWi/daUfaF5GiVUw5I+z07NEqc8KUaWncQD
LJhaW2CVvIChw+mLqOny2OGIyFG1yrXqOml3Q9ThI1jKt8cvXqYoW1/RVr3VbGUitR3Ee9myn9p1
kcw7b0PTP+nQMqBhgTufF7w1k0SvEPmOqKJpvemUyM/JxbNTwUqT9sSwcsfbYbt3URZ0nf37RJEX
T2ZrLVKfTvmU/fDHt/OUvubmkSNk55qML7Gu2fNe9IDWUtPZ7cH1e9BqYIVqjTHdi9eFsTu/bC96
y4qy7Y1uWUkqCUjbXrio+XyeYzteXgKZigK1IK5GLmVcrG0B/QeHGh8d/TmTmtkVBcxE7e+knhHa
jDLLy9RjFhyLi8Hcfalx39M5l6Q4oDxbfcxnEZTQXQsdqXg/2+P6MMzX5Pp089rc946/t9Qfk81i
vw/4ai+HeHke2vI7f8r+qUycISrEaVtWlGER+30pecA5LEvDrz5xbteRKsakOHTLRCBSlgDtiLwY
yH9q86cyqCR4LVvN518QNeKy6y9MGbGBdRW7RNphBVr+9vZOxSAWL/ZT2ZYVqU+n/ansv15qu/yn
00LHqjDZBP0uWubISEZz8ndyyfdLDxJz5oeakk11CrcFVVOWkRSnivx6EXGl99Mnwi1Qc3svFCm1
r+Zj06UncfEKxlBv1vYSdJfreBbDVExd20fhU9k2krd2fyorlAW5IbqiaLhdRpRt2e0yoktvWZFa
R/xW+Omntsv86Zd6RYUxMHhNtRY25uVrus5+n5Pi3A+F65f4c6lo8KGVSG6Nwqjq53UiH8Qc++G3
RKvPV2XllZ97/8c2aRhLUNiWTZaJRcwuokxkRer/206cK05L9NSbY7U5rdPqduvrtC7u738lxfuI
xEwukgGhTgTwfNsehPjUiL7dKSj/aD3gdzkI6MxiCktxqLU3YpIQ+YywxSWA8n2Kq1Aa6drXbWoV
1/rjdLt8qLeBJpp8areNMVERB46Ef3uS14/8p3H86Vw/k7BiyZf15s38x1TKxXlZvM8u5CEw2g04
LtQ5PegYWkijYv/vYu3D8iAUCwxxI9tB3LUVxKiKa3sT58ZBPIxt5hfZT2WqeIpEr4nFWROG8l6M
2VwkbcKjTzrWr6M06l8nAttnV6y2UBGSgPsto140953uZQhhVY0a+8MadL178R6bXpF+LzVTsQBd
36lYgIrk2pm3N90gyyv5nXkSnQayvtST5nyCPPT9iYh/vL5KUfgh//4aiefT6nk8b51p7WPva15x
efGzW28VKVEmav+UFWV/ulSqNjq0KZ6+7O3FzYmmbVL8FRANy56h8tbpVqvY4UEs4BDFyxYu6acd
9Cn/dMvqTsxEIoVqxMdsEWbZ3syUX4GmVpekwwpJZF518WHUPPkRloa7vrJh3wnxwSjSDGdCX50+
fNJYFfN1276S4tM4FnEyu0NRAHLFj7Aj+uDH9mBEShwag+h/LW8PjfrQxaD3t2+0RCDzgUjFe9FQ
Gg3FQ7eXfRBwai69fJVTogpPDVAnGLmINUYoIYrMp6pxgJKP1VHMOXOdspQpQJDvex6Z6L1iZDtG
x8doNk32+V3wtwRrHRKcZbbrmsbwRBOlgdsfGkQ+wOtBr/n9dlQ88STFgbUQ3BnWWdyleDPrVDUh
kAtrnv0syqo4cnaYWK6mMf0MQdWcOe/Ti0kHKcMn/lMM8bQI90rct9yI48qjehHDpHa6U9JhIprn
8YaFUoZVTkV9s/jOFyPZY26ETX553dv9ScQ97yG5+IYe0ivBHdK+QTJidltkKM6xjLkOTbB0B5Xt
36PjaHujmaoLCz19Twf4S9z8h13durD+ULoONbHc3vr30NjVEiqBZeF9zbY9RcVK8Iy07UkMr/WR
LXtL0bfFRT7NQev4FoWfTikl3LZhCT0ie/EJsSckb8TC1M8PhQ47NOpY+A4Rl2KSB/21ywa7O0xj
+aj3OnYgokSB7Z+MIXvEcbZT4LLJAv/WjBM3m9tHM7sWkWPtxa8mUHouHscddOmHoGTfTQ+isyyD
C1qpnWGUCPepJ6lo2J6k+lkPa23dpK672HVlIQaiGOfb4uBTmSZ2C6LNmvxUL7L/fYGxniO6Ae7b
g5wU/rGJhgMoMmvdLv3X1Yep1fBu581xnWg1HmP6V92GxnHrq7mpu8QMDSdRhEed74mYU9akKBV5
kRIHM5BoFKBgwfpxOOjqDPkGej56Y+y3iWNdBove+77kVguzPif1WKBPi/Xj3Q4huskYm8GuQ9ob
1Ez6YQBus6gYlOt6xpnl+MScgnnRcJ0sHE+iRxIAMwE1UF2IJvyjoqQHMfzEG8fTtlP7yD6JrtfO
/dpA/HaK0c3Li3pel4rizj797p/Kws5ZXLPRbdvzZXbL0ZQPRHE9rNNZPfQHuCuv4rbF1cwmKI5Z
+9ucIq5ojY2MCSn8qoa5Mu8tacabnx5neJJF/YcvvLjv9UO5jh7xVVuHk/iHhtJEl/nZrHWvraXi
tFk+sl5TvW5W8t2HBbGsooBZ6nq+dusPXfBDUty8nuSFF7RaZ+4aWOBORWbxkSDm4JDG9ELxjRf7
30bFpibhzQ7K6ADusj3H/XM1R+YxbfSDllusTUVvspo0BHjTQp3efvfrRYOkqlTY5pedtRgR4oeR
qZxx/BCMt3U/0bE+d9Fm6J6ywveQpz3Ndbgg7/61Wn14gusTXT7+IiWeokyg964ZW/Rz36ctvSsm
r6gipr33lQLRSJdez74w02MLgmFtWRIZuRmdRgIK0I9kFhZ70DUpFnqjHpq4G5ZrfEjOfomRoPIj
hPyikw6jpSdaix4cBhWPVuRbSOQX1Nu6xBG/92HS2UZ9zXLPy8ZAXR+SeDRNGLVemavQW4tdvYEh
YaqScw9abnb1WB0PKg5sMVy1rH029JhAmPXbP2BCQJvi64cl10T42j7pYP/C5jyZroMjGFOv2vAw
TBTBln/4+1F139q5hiFXrEFFtxSPmbu6hHDvL4oCTnfcnr+j4EiKl+/dVrauZdvlf0GOqK42kFyp
fhrwee9T7GznPHsQXUL0BsmZZob14A4zIKET+i1EAzEjiV82RyvahxZMjx9GjUiuh8LYpWplnbKl
x2CRc/YV6jfnEvriZQEr1fJRUwADjRNmd2Tn9XXvb1gZaMpQZlW2THLidYiUWsPKCGH9+0y63pSo
WzuNksjzXiRFoTiItyZSGr5s1//HbjPrsewKDw/436gkqeumzo70nHA1qRwICtV91LeGf212VtdK
x8YqO9UdoKIUT2Zd2Yn5SK8IXD+J5GqoFC9/TY52E1wM/Xvrp8N52+uheMBCTDer3adN4NT6kLLO
KSyayvwM/jPbB+m0S82MsDtMSqH8Sw9fRhyep+loLO8Rah+CCEQ/EdPW+oot4nB3yU2nL+YHsQZc
7KjpcsiXwwwJ3j4K0jdRJA56ddOjBnAWzfPw6jjccrqsgsdlRJptjdhE9irP3/rwdqwfVCCgXpwf
+lJ/6FuNyBYJt6plERvRKKOrmMBcWCwEaXXSiQeHdjPc6TWdx8TRt2ez1e2kWkE7k2jCB802k4du
1rQzPKvXYFHiiuJ8PvpS9JNgNtPLpV7ynAo24IDAJIz5VoOrPShe4E413Favf2fLEmcWXESaGwWG
By4/vcSdHZ40TZOOph9lwGtxVBSzrT12ZV3yvYxwoC5ZlHa+RKpRH9Q52iES6l/n6WXW0MrLifu7
ZinhTrKTWajx4H7rpYkLEpjnHCIgi8/J9Kshbvpa9qV5NVr6ipTWHdDtCKZmO3LeGiCsHlG3MjOc
tFv1QKvAp0tN4FClAChmO92iU32Ts3loZMhVVFgAIknWiVMw7u14drhRL3LGcD932kkK6vhrqX+Z
tVA+IvtreskgPSlJAEecBG5Ga7w8L7UvZvh3D3KoWdbDKCghFbA4NZG1xfH/qxmyI/SXYL37+peG
rJzkxgpLWyItPQI+Zw9Ks8Ct0rjy5umgJOp8ke34LepGQE0Zkkjwucu7Oi6Gg6nr8W2voFy9aPrk
kslYLcz7PAh25cTk2Jk2ZP5G3B4VpBG9NC41hIuD/JzPygv3o11Gwgoujo/rkfFX+D0IzEwcCYWT
wAUZDgJrNb8nwIjiMKQEJlez2rvmcgVxGUu0ttufcw5SAcn29NUpvo0lwJzJGazXqKneDLUFP9rG
2UM7jERIhrN9bw5T7uqR0ey3D/y6jYIEP/Fm0A9uB7mq1ZX5PVxu7hDwEFD+vVGXV6othBWBFaae
+G53uu+4malNrtk5430aKr7rQxfp2UtW1uQr6ISSEB/1LGVowaN6iLsrUqc9Ij+q2yTAsoAudEQT
l8pBzeGQnJFtqI65k+5Su1PQy0y6U1b2UNBHY+IFXWJ61lwDM5WjHQq+wf126MBeXZw8I0iNt1vp
+MzYny6Ys7vJNxRkeOBy66X6ESEIcHz1qCFT5sLeHbmqY4S71jYfnS6Pb/Cu+DvCcomklnrwCFaT
YNt+9FslBt0xxtAh3rcD0bbrYdJN1GKLa5yqBkpb0Vvbpwhnt6Wxq+zsnFgJIgCBhS4qCiWE1Uvh
vV0G7eOs1+1jE9f7voeUTuS0fFRus0E7Z2Wd3CbLIbWgxa+n61wA59GdkVjc4B9iQ/LHeU5OdWGN
lzFR9v8YcIoSUGafY7XXbiDEr06Q7e/GsSpcIMEhAswG3yA8N4fJpkPZkGN4ul+OO6majXuj7o+m
lTXneigIKuPDdyNS26H0I5BCWrI3O7RTh3Hc2ZBVXn1yrS/rXm0ZBXy89kuBWBCRDOm9YxS1W9uw
6xpz4pyUSm48KAiBNhpZcAm13g1KW/qRFM7FRnl0grKjlVv/BwT3CSEINZiZYmr1YxzHR60oQOka
nf1XnETPSoGGpjQHPap1DU49C66BAQkLCJZLeddWIVTiCwm+lJfGCQ0+XFUw+bltkQc46yYICKMS
tUpTCi5pF7h5Pn+tW8XfpSnggnCAurTSn3WjLl/AwwJKdwChlrzGrDODveX72q7suq+9X6BmlCZf
pTrey+ZYQcERYRZIuoi/7dyWcfdNj4oIxgwfZRmfvmSa+Nyj3DyPFcTCdNHinGRqg0yR8xRm7cPU
Te2pA+TnDkgc3IJye6p6nNCS5Oxi/Pz3piJLu6wjKhZU70ILwDyN1UR2DYRg20Sy3MSkONJwfNYg
ctt/WiVzFTZ8oNMIF4t9+9gu64AGKmFcCwtEgiCIk10BgXOId4EVDzFPvUUSMpE1rwzCnRND+al0
FqChpTMSB9rtVEh7XULvnd1cBU+V2k1HJ2vrnVkQy6KihZvkloFTnMen5NkrMfUZ1PIo3xlemyUt
qlDjI6bWUbfMu0b3YSpsAPTAqR3tVNUYXUMn+KzJ7iwtLt9Cqf2hAGe78cnrryx/uVc0+Cr+buUz
mdWtBPdsIw1EiYOVCtTA3yf5DrfALpd0Yy+0oGftX43oHqRip44wKNSN2yc6u8Ck9Lqhx2CaFUzZ
SWG5nQTsWwIQ0KeVutNlxbgqgfnFcXTjIjWVcUVt/Fcvx83BMnV0DRNXqyL9VGdYE+Lo5wAjM/IY
2RezGuqTMV0z3VYOOgokLu4vhikRzzsQR9qlVGfVbeVrWpaty3Ro36ad8j3qJ9ggupjgNb9J90Vd
xK/m7LPfwP2PHUPBIaZo5a1iol+dKvaZMFZsFtoUXCzQWLeyIlVIyMN0rPTAlWZgLRlmIVV5mhY6
m66r78eiUp7yMagvhOb+SiCIKAx3BH517EzpXsm+VbUpv0KsO53DrKg8U5GGY6JgfDTa3ryzlkOu
d491V90UfqiemzoE1ZGoEzF98veyDCxgPIq273Kc7ZB27uQ6wVFOkNyN0UADYUgxoZt15FZo3rup
BlGrVuSOy1gGkWuY30LD/F74QXpInFzZO4o9HLS4Pc1mWbhGr4dg8YaRYI+28uxsdM5ZXR6bmlVZ
DYiPndhJgtb9lsWq78bqdE3NsUURO+nQC1ecvRzDkALMur21GImnSjJf276qHs1Qwiw0ql4KzGYv
Dah7za36JUG8lS/bROykTqSbVifNnn5QX4bWTE5Bru1VLKNSYKh7J1Wfi7Gfb1REoXapMcqPaYCf
1S/U27xG4MGYpYEehuhdWg7hxVJ/Qkcs3bdG6rNvlOHeSOSRr0D/BdgsmN7IvhBajgbC+yG2y7lm
6Unh5MCZxHUAlc8vefTmD1O/05pYPmR+oN0aE6qszTRkrp3cyWHjXOf+sdSJyW2AORBci9UG0Qmv
r3hD86h1B5YUaT61ENpraKShLXwAeoXPzkB1qg/tZ5u1ayFhEI0a6GVU7TXtEWzv+sE+L7KXHvEE
Ep04PReafC/VVu2llVTuDJRyeDvBKZLdsWbYzQigeUqp3RhyaOwJ63HB9yP7WVvRscDr1TXFCDRB
+TU4g35Iu066IA41eUpkQyXaLNNsrGa7zPlKgITb6DmeEvTuvaxHP1iumBHHoj6jFQK6CY0uVken
BCUxNzWKZ6WJJy/DMms51fdY0aERAqSyc8r+TkIvrNZ8sMJm9SXVZZzQeXpbl419h+SdjbJV0h7C
Bm4cdLsIp5SHkrinfRUQ5jYF2Z091gCsa30oL9OgvRp12HMn+gjU3yzvZ2KMz+FkEUJvZM2zopj1
c8K6V87U+EEU9azXoOdG/lhU9mUyPPkGJD9hD1ODE0tu0NgjJirONLJpvpOU+kkfu/qZ2Cdt70wB
KyoHkEag5MmhKCU0TZChqMbOPzOj8cNEyi/x+NJNN4zyfRP7BPXbFfRUvD5PNBZlmuKZo+YQDAoK
DaLkR62V6rNtlHh925RHbjQtBBxVHHptUH8fzRx+7dHJ7s2qt+TdKAdIYRTx04cykbTSdL5oYXER
OXEagxyNJnO6RVYL10U/9EeADvKTKbfjk+WJtDgYQQOP7oDpbiurFPOvLvDjW4cYrqcqkkfoR4fX
rcHQt4GX1hBwbWVmd/iJVDrB4z0x8LYs+xfVSf6BiCF4IhAqeOpQxT4k4LG9rUyrK8BrDYF7uZpG
RILV9nHw7eZenDEX2nzPWusocuLQNgNW5UnV6a928GTatqdaeXTta+g4VFNLzioYl6fCT7W7zpwe
RE4cGgNu2wrUwUlk5Tye7seZm1zaq2oVPLcdoAUUmK2jKANN0D0AYTiyil9a0GyqUFICg1usLSol
q6+NjoLZeg1aEIDdefqA1rcoS3Op8vJM8vdV96uUOusJQKj15HT9uLezqEHsHb0ZIvJH9HWk8FE0
iTKYeXM+2K7cqsSYE3972+Qsc00i3Z7UZsCZg/7ZTjReD8OwkIjn/qkMwFwXnfY8qOgtswjoXWvJ
jlYWPZfxUR5M7TlhPfMsz3XgIoXRnUWDgU3UOZ4lxLuX9qIJ7CmJ77DhDUb9nJlq9CSVTn5RJugP
0qSOnuLlUC6hpbWeFViqyIqDHbJDrQirvGARKxNkZaDSAHDfy3rhElCov5SIt7iZprJirHPthcXc
sDcUFEBFLQ/IOS3QerdwZu0lSMzirhjLH6ItEkfjk1+Fa10y/JR5LNMcVkh6m8lt3sa/EhgbAEjX
4aX2reYBF5f6PMZhtg8BsqYIn7jxVHbPjTEkD5LFhn/JiYNTLKqZfjmsZX6gawBY2Xv4Knpk9nJo
1eIA9ju+rmchjrRngp72olJGlvdaofO+XbJzcnNHPKlyFmWoek2XcGH3FyeIMr8H4B+C4Fpb2LgH
cmQq9yI76lH5OPqg3Za7zJHOfMik6KR2Tuya0OedO0WXn8uWkHhZY2NW24nyjMlLeR4d+lavtY+i
yIxMhNZnMzuKE/zR7G97bfzOokh5FkVp7NzpJQND5GzVMglgkvq9yEYmD0uu+n1VxKdKrZU7R2+G
J30YYfoo1b/5OA5P4jDbMcowRqssH8zfZaVju3OhRNe1xVTY+BWIs9f+h7ozSXJb2dL0Vq5pXLiJ
zuFAWr4csEf0fUiawKRQCH3fY1TbqO3VSuoDpXw3gimKldfKyiwnYQJJEQTgfvz4OX9DL2AbSQTo
ghaLak3zgleju9wrpuSj+hVitvHEDbBXipnFV2YpkPgLNG0LDbu5VRpc5vJGdz6PZeCa01R8x7n6
bMiU8LJ3ohdv1mJ2SLMv5PzHKqW3KGEVXxsGfZOyzOv7tog+jYXCbfONiVGeIcVRWivFCYNVBjX5
Kl7sSwRBhYrHoKXlRlXMamGKVNnZ1TIb9Kuy0xCTq0JnJ+/bNl07ymdwiuY1dosVDVqI5oOl5U+1
6bjMTX8jPaVcSIQduky7kzYCFc1LnWDp1KPShTi0pPwR2LdZh/iL6RgF0tC+s1OfsxrgsK+uRkyT
77n0TaVZ4U1OfJxi/Q6A57iCfOuwdXSGSzGV2joeBUohU7S0AyP+3MW9temriHJDntF+FXKNq7KG
iSM112YIzHMDrqhRha99q6tnfiFf7Do+n3InXOvTBINGL5Nn39qqtk5uh1lWThV46USl+qQmUtkE
USjp+abxdRMq32A8oiZThij9STCWwQtzQ3/KveHGbMtHU0vHh7xOFLwUy6/FkKpuPJtAsJ/EZRMX
SVeTDZJlSKORjLb6Iorj6CaDMgZmW/W+OP2ZZ1lIPXRJ+uOPhnFwqQzoioXFtNin04lRZdhj0C4M
h+mhN9E1lJi/xkMWXeG5E5EhWtlaa7R6s0NkNPwmEfdYqkVoXWeIZMwNYIu0rfhmjMHwVI/yLhbC
/6al0VMmbOylUvS/oJbQeTDL4FwrB+9MdlWyq8yhuEKqPaeDggwneah/r6UiW4YAgD85UnmUXTF9
1xCekbPzUeYltJ3RJsDdfVz0UZE82uVorqYwqHcoCWgLwdYAQ9ayrs6QHiQ181VMSeICT8HA627a
rm0eGs9qHsaZImal3d3+KNEztqSBOp3vDwddK9aFXrSb/WGPeZibwBBYtE3WPsTWvKDBH/3r28pM
2cS6FDf7z2uhtLCoFQVafZxKmHG6CfpoWO8PHfij5/hrsHec3w0qln4hRrSLONr/wWfsyjZ7Smjz
S3y+gSOAQP3+0Gp6KHlg2lf7Q6xwpgufCv7Pb5OpOa9g+/f2v08U8nmyMv1y/9u93opWHc33H58Y
04pduDNSpZhPlbNeXCUie9wfNd3orwIzThb+6AXXHc5q14AW4kUaNRlVB17b/4k6T1tpow/ko7KU
1QibHl9D1b/GHBjNfRRUrxVVyc5kad4cvL4/DGCiim4aL7qGIsFi/5rfNWQqANs3+//f0/sBY+9E
67YrnatxKNVtNVB3rA3JgN6/uP+Dt9yiU5nYf71EgdC5ygHUL5shkj++YP/u/g0DYrybJN1HXOmv
1Kro2FjpuUEHPbCummB8GG11ct+8NsJR2rCjRXBg/kimV9aVVgf8Fwm4QZJ3X/w4ZHeCU1HaB7t5
+aEJVIslsI6S3df8f4w6766o5+8P9n8Q/+FNJEkwmBsbGi774/1b+jim5yGMJD3VrStz/vPjqwAX
p4te1+R2/2KLPh/89LrbRGUyXaF0q5/BVsPilKP9S3ql7/xOTDdDMLpQLEt0dnrzEco+eVCr/jjC
zm9L1ufdNoFjPsYi2pSTld/tP1lp6XpKhunHUTiWqzqcnB9HBUhc3Kry+/0ncQJfVFM13odeIR5b
nY2j2To/3kuqb7rH5nRyhH2OHFDxWKTaRgaDdpv0dv6owMVu46i+3r+HBCkaZXhnX1ZJkW7MmHaD
aVd3OV6/nViEOjhFw7LBdipxTRuABnXiy1XYFffRhKtdHUzGHZh2dgyROpc+x2qHVEW2RO+f8c/Q
S9jc7fSOusrYaf7CsDE6Moq8dJ12ZAk0VOsGBpJ2IYb60pj50/Fo+2f9gHbn/lDLcx1ZGYtkTQDz
iDAXHBCqWaKsaK8CoKPbGBmzrTJ+rqIqfPHJ/5bolNU3DsqCC/j8MSKEstgygZ7sGk3BXImydaFN
7TJLZ3JLlp0X8MVRW0IbJLovtVa8MD5cNlXisTOpKfjwY4MkVp4B+MPzw6t0GtospKY8LqIrW7dN
f9HhEFnZuvoaK8ql4xnVS+pEH8u9DNmIb1adYtdHYdXYYYz1gnnJnfD1ENXhMgYjoMXXvuEZl07B
wJ5fiuY/+3/ZamRsIYJECw+mF6pK3j0MroUy1M4WN+vpYcibm84p8y8RvUQYMam2MBBXWspEaVDT
05oLXa/kajIkosWyHEENKiHV+epZWs516m2tNK5AxPAnxFQKbtIqzxQF0y0jWwZdep+MkF3yAvvx
xGw3rWYX65TYt/S7vt+pmS+XhRXpCIfk1aYaMK3tMy94zLpY21k69H1r7GLMMsptkrbh2jLcouir
B4SlWGNaRCuRWL3dHzWO99QqQ3NlSSt5HENkoWAjQdieD2MlaJemNozuMFKBbHyiZ5+oz17cGdts
SttHHTGPdW1YAmxkb93HSOpS7Jh3zBUY9e42DfXkQR/8cOvLLllbSb358Me//Pu/vQz/6r/maLOO
fp79kbUzNihr6n98MMwPfxQ/Xna//eODIIs3YaJKA3NJqalSn99/+XIXZj6f1v4HfWa4FlEQ7lo5
PieqdbaXMi0n1eYO6oO3YHHJMc2djwc/yC7mz+hh/skXE+taUWq3PoF/laeT+uNf+9dyM/WAUfBu
gN8eTxLX0f3nECtEExiu8w+1nXHW2CnQv2VrJtLdXl9n/4fkgaQjre/2n6hta7G/8H95d+X1/k68
5MXImgeD9v3hv+/Wd+t/m//HPz9x8IHta371JX2tf/uhy/vNw+EH3n0pp/35s1Zfmi/vDtCtCpvx
tn2txrtXJn7zH49u/uT/7Zt/vO6/5WEsXv/x4YWaezN/mx/m2Yefb82Peu7ya28Gx3yGn2/P1/iP
D/cFuknJ+IdbJ1+yb/Uv/u/rl7phUGjWn0LXdNWRmiXp59gf/uhf9++ozp9C1W3LtnAWNQ0pPvwB
7KgJ5v/0J5q5mupgpa4LW9rOhz9qGLO8Jf9EM0g4jjQ00xSGposP/3EXfg7gH8/t1wNaU98NaEXX
TEk7WJP8qrcDGSvG2g4xQXTtYlxkI6gMjSw4pEAH2MKv6lU/IAGZbGByf3xzm34xhzT9yCnl+1MK
zYhGVa2JuxR+JwdV0TE4U5F+DePmOu2f6342P7M2nlZuRF/e52p5ceLUPME30/evq7Xen7oKpxAa
cFa5JraUQ9vQiEf0IahwJC7X7cy0HWx2nfTcmm+tuvz9WXlWvzwpj/ftLW6Brxg0V3JXVeKdnvhr
OiNgvpIrScPHRrWdpuAy0Ird709nzo/urxj110UexKZA9LT/48yk19oXaJCGbLWRqPg0BCgiLujf
Kug/zdrMXomdAcrriK6j4ZMk9GmzZCIhVPvoc9bH2K05mlrS266xWe/6smUnF4GfHZKodo2Y1NaO
uvopofW+KrCwe7Sq4gV0QIDGkDrdgUWwkMbPaQ4MkiUCCftimvfROuvDUgNoIxb9ZLRsXVC9fknw
EfeXgUNh3mriuVpcJVea6o1uqAXWx2JIvHQFyHW8aQqr7ZbqXHsufZ9CsT6Ki0m34nT1+3toHJsW
xvtnpnQUyFuDThZJTXbjqOmKcqj6KTV8uo45ur9QVttrLMnlWvVF8FSpVXav6Un9QN0v2mpN/BHY
obie1JSLRBWXffioKS3t6FFfouHzNEnVZstGm0fE2fAwmvFIc7JGTmFVU8/fZMlYXjZFmN3O3wgU
RTbe2VQV2affX6I4Nhfm6flmCUssayrj0FN2mY0kuJ4N1bIpBhT2S/ZhACvQU3W+6io7aoTfx2ub
kseFZQelj8pJoW+Syva3FEOHnXBEtm5Vs1sgX9YsNQPb57TwrG3axZDllE5fd2mExFWotCs9y0qa
FVlQfhtCqPT0YYxPupOo1PWtYVcVZUm1xB92KPub8QZhCuOmx5fSTVtnoh1Yb72wNTd5OFlbw86T
ixo7DgRFZ5Z7Q6YnwnN0f5udqOrqPBjNfldZcbM2Gj3CDrJBwnlEdFuJy+bEdJtXhV9Ot/n1N/dR
KwSyZl2m7EIfET2MaeW3Uk1t9N7T4XNVx3Cuq8oLaOMm4bCILaW5pVydbPwprqIfy/O71fltXnJs
ys/D+M1vYAPf1k1ETToP2geeG1qJ1kUL6HShFgHaseN5Jfvr3w8cfQ6Wv4gv1hzn3pwscyxfU8Ip
QF4qNVBANaKEktCEsnVlDDbjwfviF0mdAqrpLUH21Qaf8CmATt0pKc8v99GuVShC5ivgLwl6L3wR
wvyd4d/7QY50tpFq2UfdoKZYRHVIFTHVS0xLoiHfTqY5pBvHKQW63l0Na8FS4i+/v7JjK5M13943
VxYB9JNhTrOl8u/QVj2TfugmgX6hSfWqpT3e18M29fqHIbgfbHlT4MZ84szz2vere3qwJsZaZViB
2iouu41V2tMdr6NFC04AJ4ZlkWmobtjrqQOCJvCyr8EybKlI9b3cKgHdj2JjSOX5xG85MqCtg0XS
CnFqiVvPP9MtGkU6Ln7pg++Xn/0IGLVskVSAWJ6idVoD/7aUE0P4WCZiHSyTup4gxoTqgUtJcAaa
nCXj98YyLqfaW5PXw/7yVxoLmiXr8xNXeiTKWwcrZRUINSuNUXeb1ABaBlhZyGuBwUpBZYs+/GWc
qms/zO4yZTixgziSDFgHC0uPOL6dAYYknilnlqrtWs/mAaervg8u7FZfG5KY1gSn7uoczX81sObX
3wzpMfFFHhuK7YZFdx7P8wVPgBiXEtPrXSN0lrGdbAwkkGvzK8rRC6nr69/f3WND+iAuljSjKEBZ
jjsaXKlFm9rHUNj26NSi4Uvp7/enOTpuDmKf6nVo43e9dJUM1aOq27RDv471bIs4MWINANtoWeHU
TMs9PpHRHYv54iAEShS5gYdi8OnQmQS0uWgQ31O84pzkfeGp8Ra1pJXRt+gCEMOC8sQtPRLmxUF8
qoCJIzw9IbPUwzUP+zsLYRu16Be+0X9zJow9POdURDoyN8RBRDKoMbShLolIllwnqCd38LN6mW0z
oPMhGwMdCdoRNaTCTs5OPMojkUccRJ4kLWN62EFwFpsfKTetEF9do6e1mIGK+UCbLfyiSm01txlq
2ie/P+uxm3oQd8pmKBDUmRTUqXDAzeO1hjuA3YkV0qTnZoOxqR793Zt6EHByPx2a1k4st8UW2vTT
lVJEmyzyEc8a0IdGQQ/2iq0UG00EJwLO0bF6EHFQopLIDNqWa/rWImnaMwp2a4wWdi29xnhgGwZ2
eBjVWZ1kWfvWibF6bF6Kg8iDigiYMCS+XS+sF7Ek4jTalpoixeFk2zc4+Snt2vCS69FITs3LY4P2
IOZIw8gKhq3lwlLfYCCh+OYayfo1yPllxUsSUpsR5QgdZpe/Hz1Hb+9h+PFTtWJlNN3Yg3vglLct
rIkB5+MQKKxeTu7oO+ssCZbZmHMb/u5yaR6EIIDqZifCgEvFK6wCVDsVoJMspNkmhM8kdroNhtq+
4TpFuf1717rfcb5ZTJQerHjjVILvHLbAGFcs0SN0y6Qd1nUlVnGKOIfWQ0RCUVlJ/uZIMg9CUdeq
ohmH2HMnUEUy7Fd6/wmK9ap1UP5tqKo2xQK4wUJBVPvElc6T4xfLpnkQifA5061wDHt3IDOQQ7ky
1OazQkcrEOVGjuYSGOlGSnsrHBuatlEtSomIcyNPhcI5+vzqBxxEJUkDe6hD2LRhB0OxC2kiReHC
MONVkFjnAPHcYi7KoyTnJPcRhh25tqiVlUrPfVRH9/e34UhoNA/CVVFnKEaPdeNqhbNJwGJkXfqA
YPcaBCXUIh62nZ8qzRyZuuZBmIqnZhgAkFaupwPmUu3LYPheRVjrxPo6lYgFwhQLInuFINjfHVcH
Ecrv9Cz0oql248zaZgo16L5dUnZfxlG7nJQIZf5mZ039UvrtqQh1ZIkzDyIU2rFIh+fZAL4SJICO
q1sJcIcOxhcnRki3QMdxxjvUygJdqHUfaPe/f5Ta/Mx+NaAO4pQ9OEAxR0hUitZuM3JdXU1RdSQ3
ipL0CreaBaZFWGwCBjXzlabaNAfrR9w3tn7n/c07bhwErdLrvZLav0G1MV+aAHkTdjC6o7gRHFHP
Owvy7hIQJ1Leyanl78i4Mg5zpipD+h2jChfk7NICoOxMAawh5c4EK9Xh+1bh/GXm6XMTZ6eW+SMP
2TgIWHhGFAo7YdOVoCwDL2FvMZ1PBXDRLIF2QT8JaSvfBzQ57YzY+Jvh2TgIWkg7YklZCfRpsRIF
TXPWYdahxuF52wIxbXCgaClAFR2WXu3Koxt6YmjN8+UXQ8s4iFVRYaYRAATNzcSLXiS3Wg+BrEwv
C+KkGZq3DjMapMSVNH10KJMnW8rmRPJ2bFjvGzVvlqQQiFVTtaHmlk7ysYi1S3R8b/M8f3Q8a1XE
8g51zvuBDXXRU0wM4NB48oIM7NZJzVOx+sjUMg5CV52XCcp6EnckaNeWjNx0mBYY10fV9Khl06Ot
j7c5kRIvejKCbqNk0AGEfp6J6tPffAQHoUwZ9NI262l0WZ1h5vffLXLkXlIVreJ8MQbGdvTHtYfm
XWc6d1jf3oxdd2KVOJYCGQcxbQqSZhwxtgIN/QIrc7Zlobvf7zTUcUcN8XGzWfY2yERRuzaq1Seu
+djMPohoqAwpUQK55UzpkezGGSWObZxNqk3Wdiu4UbsCbLqlmDsNh7MT5zwys/WDADY3cKpqlJ5b
NOW572SriOXBtvKN4bA8UaORaJKMGqaIXYj/4clrnZ/jL6aYfhDFUkeVlpLawVmjTivH/prmz20Z
32BItgyGYenPYpB5jTB8Bnq+pgdtX/3NKz6IZRrmGiRgNLAtB8UUlgmsYRaOxCEoMpFSFbh8Fmdt
8bFIhydRDS8nTnvsgg9imQOCu9A122Gn5KwNNdp0Dr4rmula6XjWyPjViLVNj2VNG2By2nS7XG0f
T5x7nre/utkH8UwMveppArJoquK3p2vAabxLpR0WZaqQ51n5IkFR18a6B6PYZRTYNxpeqJVenhpl
R0b2YXe5j6upboNccc0wdVkxV6lGRWgY6vsUVkKYqrtWeDtEvyHlB6dm8ZEoph9EsbaQajjgoeiW
8j4Fx+ZHyW2XJPBRnG9paK9MtC8Vc9w2WAfDF1xZ2fga2cq6APh34sYf+wnzYHgbzInjPbrRkp8w
PsdF+6DmzW1CA2Wy7QfbztZCCS8qP2FGo18jmqc2m++7DpAnO5WHHvsNB8GsDvAssnG2gF48PY6q
4Vq+tdFDb6WEs6ewQccpP2N2Q3UDBtO3RPxkuGwa81wm3qkReCzMHIQ2Lc3VPO+pSaQjJjFidBbA
jJdqa56ZJdufPCM1Tb6HDeYSU+IibfU3R552EN+yHJ1ZFDYDNukhxtqv9E7wn6MaWoNnHUGjJl2D
4LWyNcfw1A76yB3XDmKb7QkLXQ4IkDIS7sxT9apxG+bqDTCpO0qhLwhyrmwzWEZFjEWhG2RRuqiZ
DH57MoWZw8ovprx2EOXCqUZr2s8KV68oAM0gSHmtC8v18hDuMKgVY9qmEBEBaNzW7EIAAa9Lh9w1
tV3T8vtFYaSnMtb5Xv/qtxyEPrORTabqVu2aMBCtPr2IJ4wdYaOr0vzSBnByVO0CSCh1VdfAd6XG
J13mDdmejbsqSb2if0Twc6WHUGBt89PvJ6d+JChpB1HRBlHp9IVTuUYVXE9YBymM/TYOUdsfUSz6
lgVf/aFdFQZGrbYkStGoYItjCfTBJjinSb+iwbv2DWOVOAlEfPNE2Dh2v+Zx9SZqyMCUAmOGyo1K
ikqas5m88FKvzAVgIgRMohX+9GcxhMff34hjKad2ECgTryjiDDyOa8EahJn6RePZiCzDquNJODP/
kHYoJtq2591Txdx0VPg1vLPtKDo1RI7Eh30D680l67re9F2bt27olR+TPtwW+DBjtncVGjYNC/sj
NjRbDf/Hxk4uUvVktn3svAfB0UtC1a9mJd5yzLctfKawaKMFNoHIU6VgzoCM5AouTsWatugmhk16
4p7PK8Cv5sRBQOxKK5FRVw5AuL+mvbilCbmEW7cqtGZXSctF9WfBNFmoqAFHmnVV4Pr8+1MfqYGo
BxFRpxQReREulcbsVNg1S2XqvoXdLRoLq6gZt4E1PPz+TPsB9IuLVA8C4dSHmPt2+ugqir9Te22b
dN4uSsSqKhJ8Enp03Fn51Qr/tHx0tb5ye6+/71rzRGf36A84iIKNVtpdAuPe7VrCG8oWQzmujSH9
HjeQnpDquKQwtsx7DMQ6uMoydEtE4xVYRKee85EBph7EvtLyxwF4be0OZrSxBOFkyJGwG7epX5/F
efUUIgIMPu7c81IXXP+Jh6zN3/+rW38Q3PzUglZUjK2LrkXH1aU+8un9x0mb6ffluFCEd50O9S2O
Qpsp7C/VBIUalEUuFXR/V6MdXweteZsE04805P8t3g6rsbB4/RZ++W+Ap7NArMm57vNPuOV/RtQF
YZw3X7KfkLq3iLp//u+fmDrT+pPigWZjLGeacI94nD8xdbwjbCFMFRdy0zbnss9PTJ1p/Gnbjqna
Gvg52plzf/snpo63pApCz7ZNC3ynoNL8X8DUIcT+bjRJxxCmafJ9OgA9YQFgfb8yWbpHTzsLySOL
8trRX02U/qogu40q7QVDsWecG14iYZwDwYLNapxb3LuF7Y3PKC3x4fFej4It+gnr1hCX0PbCJWy8
i065BH1x503dxsfVpM/6rUjCJ4Q4Ma1XcxttFH1pedFOdPAlurzFVyv3wXKN92MV3zp99oTX5gIM
ysqB2j9+tjESyWzvYUTWBgtqZURLwECeqn5ubWvl5PlrF8+G83BFFqJxHoxIu0+Vch1ayg6rmXqR
4xmzaLpPiq0/a719jeXHBe4Krq3Jh1wqD6rtXHtpS7k43JVIAAOx31VD+ilNo69ZPsM8kpesrvB4
1D24enH+OvYBwKhkg9V16eAaX1jVAwz7jZmBmRGhLLGh088w9m1wkLxrpHafU8tdBEP8Ke2jdREN
t0MYuPArjEWTYpWaWje+Ntybkv9aaaKDAWsg1I4+idUrjzT8ejVAG8K+Nnm9FhoMdb25U2plF0HZ
6VP5BOToaxyZu9osblu/Zz9WlqAvdKQBvJ1T8L11VRuL3uzvoc5s9ah9QhTlDGLId73P7xKNW1iA
6U57apwJUhZTEa3wd0jXqd7ilZSrm9iMPptqCSmpwa02rnnVCxPMooFMdVF6q8sGaZIyXQ5j+USk
TrHak7vRkpwlNza9AltGb1zR8I5tyqto9rnQse70WFmWuLKCaVfQog+06xI7BghNywBvOyhR5N1f
EUUkpgVpsjAktuV+foG8WLAA6AUMHlmayJ+ee8Nbj6pybSXqeRJ5oOUVIAzCAc+jvoi8iNAWMSHX
6ZpY8ETvtNZ6UJ32ShEPSVNcYni0wt4X47eb0A8/ZVqsYQWUvfolV+hQU3AEaq52+jqlFbxfc/pS
ASvDEwrb4Py8dnIc7JMiWYq+oYVojpshGp+dyLhoqObFChyY1r/h5iLPFW3hiTk4zyjf26Deog9y
75sCeP5Y44dRK+G6tL9ks8MX3paLokzslfCUdUma2uXZptQU6lfqMxoST7EmXCHzp0Rtbr2pvRz1
7A53bcyo8/QpAdilDUC6EnTLlOkeHP2WrOvGz/EkhGw9m2V4C1ncQ09FCCiAZEYr5yxNWuSLKlqE
nrdTY2UtkMp19GBaeHVWYC1RrQytu4o1RlClnytBfDsrqtuUVKUR7HD3PWvL6rWzYxzXtXW4CUZw
SiEPT+LlGWp0lueHgViiBD+j0M9eREjtd7LcPjZZfxGQQC7b1rs2IqdeMvM/YTG45fcuBjF+17V6
C04Uc/Vkpxb6MqyjT16hfu7bYm33+kXbU+Udh2TZ9+hB5S2dobK6KHvzpeiMszr0N40jqJGl+x8K
2H45AtAwhf09plwDQ9KtkvYiLfyPJnbbphN8HVXxoBnaedaZX7sQq+4ARqKBmJAa7yAm3tXxcK+W
yk5E6W60GWKKGXylIXlWCgCJ+vA57+3voPCueyT7VF0/Nw3YWtNDhO9pLMbPyKFsZ5bwUOiw+WFY
acFWNumJLcjBnuBnxBcCIojOKgc54H3EN0w1FH4/TI90+fuFsIxrryw+RlpSYAEcAYv0X/ohu4ik
xS4lu/CQkBCI/0YpcvxQJt8smzc/0pa3aMD92f7KZn78GiDiADA1KTRNHtRTcIvqy7Kq1Ec1GnOM
lRh/QkWV3FMWRSx2ZadgOwzcKEcUwbuOivQzVODzYvTO8sq4xYb5pleRcsrS9f6H/X/Kat4xD/6b
0AgA81rG3EU+nvZcfkm+jF/+OG+rMPnf//N/1fF8dBd+81/fZkD//KK/MiBSGcrOgqcsVYNE+j8y
IPGnbZmaY0kSrnesAtIcnrPQpSNMDfmbGYT2VwZkWCrfKG2ks2zHNv8rGdD7Hbl0dMci+SLjs3TL
0TEfej8bRieuYIWq1aMFNkKU6nlq0pShmkOxdsV/3sRpgTPKeGr/8p8Sr/nEjqNZzENoy/Cy3p/Y
cjQdjVEDeXcFtjvYDxks7LHaDGWwQSx5rSTAK1VYeAqMZMSmoFslCOD5EGrCjqiT1z0CM4ZAtENs
+yxe1ahVoXKx0YP0M/KKsJkLhCS6u6hCNjNqV4PXLFtEYQr076Q1YR7+FRLudkwhBfviNk3ih7z4
Skq1scoU16VpXafWQzTCP9fKC6zQsakbkVTLXSuzZiU/rIpYhyPrU19Xn2V4J0znQW2wJTVKtVp4
Tr/ys+giMIutWiPYNQVU58IvXTDhzphrL2VrXCMj9eCnydqvik+h35xXiJDXfHDiDCZRM0PiqLtJ
1eA5YAUc43yNgdrKqoa7zmrxT+gKZMcq+6pP5EMhYF+Pw3Y+Yd1ULmQAFICUHmFf+7p3Ola4MQhW
OES4pg6n3TNXaXSB5+ISNuGmtcRqAO8Y6YjU6pa5HgAeOoa6zFTvJS16uch8K1gOE0z9bJcp0Tc1
kyDJpXrjJfU1a6uBvVTx0UEYEvG0zwkJEJmQDUsWE8HhSR0UhBG7tRy0R3QfbnJtiV0iulVGpaC/
aF2J1D4vqotQac6yKl5pqNkRvjGugn9fPSq044sCHUczvdCoaFt5uky8q9jZSmwJE6s9ubt9X8bY
Twwd91ZLIMLN5HAOSkjw0NN20JTqse/FsrVX6iDOAyx9Adqvy1Dcmn38Hc1vw+qv9Sh86Cz/PHBY
EOGYI713FZJE6CJBNSDbFo3chKVylpvj8xTWH33uR9Jwn/MC22Cx071mlU1U6PzXAGqPoGaFx+9t
5EgMeAqUjQBolgZaPHlyFUi3rfuLqRD882tak1AHDDCw5Endn40i4M614Bq9ResP57NOloI79WJo
4vXEZMrzCKW37rouGxeMKxoG7Z3adsh6GeJCsY11ZXurKixvkr0fs9jGASMxSD5L5DfjRFyUNUlJ
ipR8kOS7Hjha2gpyXNmu2rH4lEAMmbr4Supi11QIuM4WmOh7p7q8QEUeXuVwDX3g3vG9VZIo5x4a
EBNu6zi/0p177Cp/o5GPjV56I5nCqBBcxXq1kVgud/4L/CjMltMbn6ycPdoycVA81IAea83GSFLX
ztozZsNFgJLLmzD/q2X6AG/+YzhohgPzy4BXaImD4dDFVZVmsE0fKxWHeMt5iNRkLf11Mxbrsa0o
QyTf8o5Qpg3X4SDWRTM7QaDWUEEo7rYIDC49MSDpUW7xnLlAIh7gq78pImx1C/2ywDe5z4oby1Me
zLFdhYm8KKbSbQ1uvwoHyUTkQRvOq7J0xSC2puwu0yFzR7ZJjeyhXbdbgsbaI3rXKL4FhrnNmOGR
HM+94HOM7a6Vb70EObIhQl4r+sqmaFDPUYHaDUP7UQ2Qwcz6p8qOVkVr8PuGdR5iWYCCDUimDZuX
rTF3WQZ/tgvcdJB7SnIzZZgfB8IFXbaLxv4yjLvlUFgXmRoz1XM3R9CmKepL3+iuUyANEcJsqRzO
9WpaR4mGFMVNpPWXqaNvs9lxaxbUKysdWXvGae5cBeWTaXXXXl/s8vibQ9F6EmjPDVjg2S9oO68M
Hd2qqkKKv9hpg3LJngRWcrdoSCoLg6XLU25+PxbmlOBNAernUIDOp7Fekj/C6ntXzCYxTC3Um+tH
TPl2OepIDeHKF1t/hPkO0Rr30g0ox6WDOpES8SwQVcKZ9qaQDp6VxbaBY6NQho/nETTka13EblER
D7E1b84GZboyK309z69iIgc1IPKa5s5DEF6Ce9eq586/LbxZerZ9ru3M1Q1jlu17mSeYTjBgu7+p
rG7pjbRmZeFK47lyTpXW5yz5bd7K8q0bVG4MWzV1SOfm+5tgztLMFoiwx0xHNJB4aHDmXm/nmhwS
5N5JPO4vT2gKYTAFTQFM9P0J0RY1gIiSL5j0UUSab+RCrgyKK9I/b0rx6Mn+fOzERYWy08CaMMTP
Tl9trFZcaZ0H+dzLfqTIR5k8M+nz3T2gdjRfua05mlCpXx3UnQ0R+9Lou/6xp988RaWrODq+rHDA
wHiWmXXR2TBDwIulibmtJGw/HcuL7L5vxLIQYpMyFSd+aqM8V1L+H/LOa8mNK0vXr9IvkDzpzW06
+ALKF+smA2WY3vt8+vlAUSJVUovBiTgR0zM33R1dKgEF7Fx7rX/9xknM2DMFa1cEXoeDcxi+UQW8
qDf2ZVQ/oYk8JUW4w3DHlYdiQ8D6QR5K0ihJ2C5NUl2aR3UJd0OtOUUs36OV52Z29O5C+Jz7x7xP
rnLNwuw7d5pM2Te17odJ+Jbn9WrA69iceyBTKNWak2jmuaUzkfXp2Ca8JO1glvZeuVxMZJrBrkN2
3LjBJvYEoR807EHin7XroPoc5so1OjnEcBm3jSzctaKOI2C0q/CI+MklfTljP55BADtZNRVRAV8E
J/yKFP+wYqkgscRRxOevC8q6GVUM77/R4H5pDDrEr03Zll+6j9jtn6acn0qu/1PGIJn8EZGn69+P
QXdxXjbC/r3t/jz3/P6b3+YeGf2zCoJrmJppmvpltP0298jqJ1G2TAoT391v8O435FcwPymXqmpp
smyImmiYTEvfBh/B+qRaoqgzLVhMS7LOMP0L2C9+AH86PyZQrW6oAL86/y7TlJQPs/dESVA7YKVd
CP6Iu3GvrRJdcAojFm4KjeY2m4dHAz9hXG/FmYAmxIElQJw04Ber1qclOWvt4FRzEh/HSLAQCFXv
OMKNTlHrxc5UotZteqKWtP3UW76RJvlOMC0EtIHMs8kNb4zhruiiWx5qnHvjVnJS/Ip34nizDJV+
nIPkZYye6rixHKmqfFHLCCkzMJVsh2G0eyuUPaEkO7PHWhgstSI8xYsxHHUGC/g4ABmQMFTD9gQg
IYmJTw83+F+YTsbiaKZqbduwCVDpNqZrFhVutSQPk0V/e5FpxmKW3Qho9+DvzI2rqTVRTkwhdTQK
/oiY1O76uFkLs3kSg7bxlrrGFzSJH/r44mVk4oVrabtJ/c0zjujNtJlxrq3JcKkz0RaHxypLzwKf
5Aajkk2XnTDWiPxeTSZbVwkXNTvpbM6A2MWqS1+rIrMlUQ6utVk9YmdZHkS4wT4flzMNQ+9K2MrX
rQjVghUPgSLyJd48BWPS1y0zuTstZejWFqgxaVn1qsRrdVOZxi7t0f32xMEf1Gy4F5qy9ies5sgv
eazppLwO1N3QDJIThs8/PDSnv2I/v1lQfC9gXw8gDxuTtyixy2A58uc7rWTIWQazwsU7SGq/T3Gn
qbCo4Q5pWr/MhmU7LygjRLxrA4YoULH6QegGCl1s3S/RPK4xeL36mj8tNnXptWqnudIShjcG7bLU
jXdFPypkrDeiW144QcNCoTfF66EvvsQV3ilVYqZeC0JhV3nudGEs4n3cRI/CscUQfkkG6Q56IBY6
ebTKOkC5sMAqVhBvZ3jXMz03x128FnF3zUZRJm+srNwoqSrXWnIZc+lytpUeO6PMVJ6iwpBdC0/6
S4o8BnnEghiQ+GHb1tYKsfBol10SrYspyFeczWU9R2Hn0hWPriE8axzUVganrROs7qw+y1em3JMP
j8uyJeDUlNFxC6LMgKrzN+uB8tgLBvHrQSbSglbRZbSxE5IVczAXt8v0NawIwQFEF9dWYtoS4u8T
GgLIAagbk0tHrOukxi84O5sYjNhjB5etS0ZAZFUkT2FmOhan+HUqynQt6npxDKdw37YNNirpxdkS
BT/QtZQCDWsPTSzeLOIkXy/EbEiUkXWe4N+eanhlzhpOq8rEZLWABt2FGeYOhUQIrBHl8yYdh2VT
ll9QWcqk1arjURgynYQE3JGlej4p2dBselUDIZzepyayDllbA/1nyw7jXJjMUtj62JCK++jyH3Up
vZcy5qxMcoeKGK49HoTiTa/HsGHTgW9IihzyHzA2LiNUE+IIMmpNMhK2ZY5BhbXnQIkPUtNPO1Nf
bsWG05OSaYL0HRc8HPKdy6Z2Mwm8SZBpdT1kyeiEfePy8sFLuiz2BDr9JEPltxYhdqHQC9dNNAku
eAkaoNJt9cuJLUrZ6ZOcid/HO0uYZ/mhw2zDG2qRiSfBznQRtqHO2bt4DyeWMjnlwO8sgu4P4Zzc
KZWeuqLOvi2sb4Okz6/GVNVW+NZcgmum8lpshABfdOOoh43pEQhZ+RVeU55i9bEdTnrk4dw/+wnC
ttGwkrXamoFfSOZeEAblOC61R2yi7GVFcA95O96PIeoPrc5VO5Ql6CULpUgDw8ZLPF+QH7WO3hT1
ZiEOfB+qFm5PMcsTwaqL2xyHJCcpgngfZJPKrE0yPGZy8hatW/4Qj7Ffa7XpdS30qlGOQlyHRWEr
meYz9iOdV7AuwZJ6rD19wjy4TWvVxssHnY8xrORUYXNR5ZhZ99o+vNgGViEPvjmTlxYFug8QF69x
3FxWc2OZ+1FTt02toj1b5G4v8aQ6IqRpgJ0k8PvGkG29xwS6CUz1hjOl+OR8VDgHhuIqxDhtgi92
i2j2GVOWwBbiCXlIoWOTOAUaVKx8nVzoAdnlP6xo8ctR1g/9PEIPAamqDTXfFYw0hVEMey2QSLnN
Gq/Lo3IX6yQIiLUroHoutLa51lITWTVmIXzcr3Xa4lddicZ6SKuZ5SgFJhNCULSeyHStZ12Rsg/b
xAq8pgHrwCHAL9lUKaODpnX8sSAZVZukK9zi16aU7lV8YVcdKpdenq/UZRqZ81S/KTsJvgeyw2Lp
xqNG9I2VX2601IhI7Bwsj0wAwutkCEaJVG2zlGQBoeOriVlre3zCPMZWf66s4ZAuFZYJI5+CSTLu
lazdGAUcsVp91MwkO7BiwQKsD1/aWCc4pC32UjH09AfKedbz7kq5Mfsi3WNd4RtKyIPcths8EkNP
0nAaKJK7Knmsa3ziA6vTro1F6DCAAvZpF5FP20hvKTfzjsRgXy/1zDHa/Lki+GMTi/V1Z43K7rIR
6bmcYbvi1qyeciNZ3EXCNH0QRlqBaL7PZJPKo84HcYgIehDoQ3qzubPiVNwWOZEYA1tUO1aVxWmb
5BAYynOgAn0mpBwY5vgkyg91qq10aREdIcplR5aLDTqjwUNABoUlFYibSxZqY8QVscgTJ4ONFsx1
3Z5nrV0pUdTZoRAeBpGvmgfQ1FTBk4IFd4kBf2qR+IWhkzMXPzhAUNm6TeUQuiaxEX5EvAMVO9ji
HNKR1eQIWlq75LzkO6xcMZ8pGeZrVMpRB21Lt1htj7jWOWmvg5OVEFHURXrrGYadVjQUwgaX3q9S
JJoBkY/22GC73igoSeX2qSq7fVoiK2Iod4ZS4IboaR8JdMDGJD0Io3EzxiOYTIS6dYazTDhAcOwx
aCckBYcXBBIpSBfe3KtRvQQJ8R27AvZYdp2hFw3jrliFRa87pTFwPgtMTcoG9/tm+UwDE2HQxZuR
2xEzbvmRC3HZpjmzumzQSgp5jnRNkmVK3Gcz6/Utuv67SNYErzHyLTg1ALDaPOkmRl5JWvvglTNl
PFkFkQ56OSLcXpQY4hEg0FSRrEyh2xiVcD+n6ULotl6iAyyPATG3h6ogPSEpItUTYskbihR7/+Cq
aMe1Usijq0epL9flvsUwbGMEPYqMmNwYC6dgV1IMHG6Sqt8xbwtuI9HnpUFXOmLW6mshsNpVG2KS
M4kdmho1q2yrzycuizDYAnESxRX1wI791K/EySSPToohx0lzsJpqNSY1ScCS2CiJgSjrYQ8GJK6n
Xt6lY6/a2BnSZipRSLD3NN4os13KIx1uo1yNVANbmQP1AAk3X2mXkqQPZePqsXVTSsnMjv9k1XLq
aV2LXb+BeyX2J249rEgl4aqL6HukwNej6FhDmapm+R5iii3i+Cwq7yTSX5Nb4MWSfivO9UFrc9Fp
ZwNoTksdOL89S34iV02+c10c+1XVxN7UBGzu+25XW+G8VePC1Qo5sashG4hH14lfJHE8xSRiCfrD
NMCr0KyIT0A6iYXwJizqQU+oWYqOc5rS9wyFwAl4MMqo0Cy0tEO4qSI6vSWUb0kuWuxWD3h8YPvJ
KUkTcRa8FYU2rvK+s5dAKvZyZnd6jcg/uhbis6KWo0di1Js0yusuShwJh09k3pDX2vapG/FiylPJ
7k1u0KSY3DDsBw9bC2XUYauGMTi5Du8/yIs7ZGHTNjSHaSvP0EgnQaEOkM9SpbG1V7XNGJbypqlR
wQ5Luwe3CP0pr26iZd7mrYd6tJexX6ZrjhaLqWlq5r064c46WDZKeuy38d3qL3wzM8AmTimExW2T
e0OeGXryGLpHGPpMZVeqxAotR3lBYsBcYSVb4Lgd6m2yyzC7zML9JinIfe2sW4bOe+nibVt5Qo2d
/RQR1rkQktIE87ZE/ocUmRpiSN0qEGm6kxBTjURtML5SZXsaZczWK2urtFPCZ6KsZLqDMOZDL1El
igOfQlmnONwlHbuR6C0fs8IXRFgyyCNecy3cc97iWqKKtvqmwIg3kDE7VEV3aAgQS6v8LMSElJLj
IBcoc2bCYL1RM55TFHEYvaikJQlsyaNNVqZfCABqEd8u75gj7iwcz0Ny/vArA4eSBpUC6Y4pPzAN
iwqs/kymKf95UcMQBUUJoECR8EYjKeTjBnMRtSZrtHrYhUlyi/+JUWsuBr+irVUECzT9M56ErT3X
lLI2vI3oCkNV9KcLL6m4NAFth+2Tmbok1EHOdpTRgZbELDwxHoUV18nXqe+XEKWfYkX/m+z5LC4X
2fhHQOn2vUjPaf93Bn1//PbvoJL6STN0Sf+K24gX+t8foJLyCShHVxE2ibyeCtrzDVSSNSiIho5B
n2ho5GpcvEC+YUr8iH9UN7/i+PKFoPgrkNKfMerf7NxMRb+89I/0dqtELxvqsXKoq+WRnN9HHZtQ
uNe0JWNxkqRGc/4ZOvgquPiOHHx/pQ8oOGkQ+WQ0lniISzVY1WnR2eKS0UCUD0HX4tc+3S/6xZ9L
Dx4EoV7DddmI3Zx5k+bzaQnENw9rSe1vx9m6HfXrn7ytv+MEXz6AD0ia1cVlDgPbOMRSE8Pf0rZy
3xwKkbJHH3NpoE6A3nscxU+i3J3iQnz7//BU/SeRcMEmWXZwUP89DOuy8Sr/9f/+dXdO38kNzc8/
klD++P1vz40ifTKpkSQowbiwxAuf5BsYe/kJJBRs4kxFgU3y/blRjE/sOg2N9QZMFCBXOBrfnpvL
jxTeIoMMrpc8WfqvPDcft6smvFzVBIk1RQOajGh+AMLg5y6loGXldZh/SdT7Cf4ECUAutBlnygoC
mnD0i1j1ZI0dEZpVBI39wyf3N1jcBz698Zd3cDnZP+wSoqBLFavhHdTYOWeIYdoidEu2oeNh3mgQ
Esz6Ou6fc71zOh1nBeG/cYD/by0aoDUBGlgct39/xHdnIOQ4/fFgf/+13062YX4yTBOyqq4YF8LG
d3oVP4HIQkmH32SoOkmKf9wIiszJhnbHfUDf8Bv76PeTLX2yVHoKUZQ5jewY5F862V8J5H9XqT/w
m/CwHaM6D4VVkE8xvBWIwwQ5GJ7ObkwrLWmX663szDnoUTm8ZZZ41UTmnjyyVVoLdxN470Eyk8gx
ME8RCuhMZK+BVTiKeSNr0ZsqRDAH8EVAU36fJsVrnSub0JLgK0dJuceV+ErNSvbO2MTS8xWYNrGa
BQyp8wbVD3vDRqzwJZdFNwkxyxc58r1u4Xi9CLtQLOjb1P5JpZdzyireGell7bwcNQFBa/Sm5zGk
YF32zEq5jem1dOlRAyZpQW417WmMNBlLlvhRhaSkkJ7oEWR71gh5RIB0RwDBWymKRMQp8rVE5O6M
JLq1BCIQp2G8YiMQbGC4HoGtLy0bEWxWUamQw7pnrQ8WBH8TKXoiwdKQYBRz6raWFUmOWNB7NxVM
Ajkt25UQYuEqKS2D0pB3RIeRIQulp/TYH0S4XdaL24dESSWhUhGqlXYbxLtA2WVAbiYGoER9jqT2
Qh7Xm/AlZ2m/seS5f+CvgUBVVMa6amvTrtjpL2TREqrAYCoMUKH7PMIfXQavgUhmQ7x6isrqPZPU
wGHV/3bJ4/Rk+LC+1ckKToEFPXUQxS/ixGxuBC276lB9Bw/tjl2W1KTdh75oxsGu6bjNeQLg9nRd
4A45QSmadnH7BLJe//qF+t+vR5du+A/r6f8ZLtHf6sY/8jtPZyGLhdcoPgtt2/9N1eG3v1Ud65Mu
w2KigkmECxsXFe5v96lhfWIMUS63mEK/yVrxe9VRPsng05dxRaVkff3R71VHxnkaJ3VqIhTqry3q
r6w2v7rb/V3VuXSoP1xj0ODB/WHnrWmhpSsxHUu30cR+Jy2yedtJZaLagzpMu5K1V4xf47wgJCGg
IAiS9qa2CpBnvF7UbbhkT8nYPi993V7l6SzstCK/05uBjFSlWJkqLS1/KMUhIH5rwQ/NUUSp2Dbh
SIunlIy2Vh51N0OJL2wFM3ZyBrM2tmk9Ep+cXwKPwMbescwPXHS0d3WREZODp75Qii3hs8QLg9/i
14BBrT3HEcE10kzATk2wqaykh8CUWhY5qnQUZ2I/MwLMYaPJimNlJlzSZSJLWmt0wiFhQJL8o1u3
gzkW1/jgaz1mG2HzjkBPJSxnIvl5xJkpRr9D4s7nFvbhYg8pawNbVsMYKW87PogNQbS6madXYx6a
u4iYzZcp1mekPb1R2EU3Xs2xNu4mvIOQotTzfrGUwVPkUjuKSvaGh9FwI6lS7Ld5bezkeWgOdV+/
WrjaEWFKAkQ9NO0VgvJ0awQXa7BCTWh+Ki1fGZU+b0wk369LIeaJp5DGegfcy14a2626gvHXildT
mLA8RexMuk6TEUcY4eQxgwkMF9YJTEbKynTBxsMIU4oYS3q1m3vAZUFygmQQnciEXgehtF7HSUoW
fYFONlvm3IcrP9jWNAprNYf3xscKBjpoV70mBv5QS/M6yusz9xvBKkHsdqT+olHJ7jIc5d6Nbnnv
YmXx86HrvQVas0eAZHlU56i8nQprcTOq44ssa4FnZN17kEivxUgwWGJmLP8GJXkJo6Y68IUWtnFJ
Npc0OGV6aYUkJLSlR1DpBDGKFD19tkoAt+I9HSBKmhlpPXMm4WuD/vO3+euXhvj/VdVRu3gC/vs+
7PZMyMK/7DOO9+/Zez7/WBq//upvVVHQ5UszBp8dMsXvk/ZvZfHyIxjrsLfMS5GDd8GM+G0+lwxa
Ls1g+QGjl/qnU7W+1UV+ZELC5Wcwv1Qdu99fKIuXlut7UYTIq0OXZ9FO9YW7Zn10MegXgpOXSJVd
cZVfBZtiXe7xavuZPvXClfnry1DcRRFJITy5C3/whxpMUKPCuoGoTMpDFZ2jkWNow6YmPZtNZASk
P+PUaYeiTSAR7C2hoH1aDTIMdVuKbfV6+NyziCIoym138osm2dPnFkOXCnaFExwQooVox76kJBvz
hEYE9NgBzMk38yTcx3e4C5Soio5GThy2jRAZpmBxizcJLEqwwcpu98s5zH3lS75vKL5e9bl6FHsM
1WyLLFbajcSOzvW1eALm43+HnWc8B902hNxxG1/TbUBPFUsfMF5BnVg5sMDkwjbbdfeF3UP2kD1r
CAQlUk5duG0pnZSImwAJAqv48Ycz+HdD299+odCz4ePydX6FfH78pFkDFijKFz45v18JV6qXbiXi
zRJ39qsVrGj+W3bxPMKp7VGpfjYyMj78zff8/dUv9MAfvueMYj2O9LAue9LW1snltckNdmeXAdKG
yeNnh/ynJsE/+5M/HC5tEoq+iojFUtBqvomlc1FOvkBM6nArJSvF1q4XmOJ7klmw57PZSNTlT8jQ
+gXN+fNzxCMsIViSeFpVVf4wK89yOwVqK8pu8KzObKpt9YuhOsWtvpruhKv+OdyJ11jLXzeb9r17
S1fJQ2ba6kbbtmw03vCuZ9PXzbxTXClkv1lZn6VD6gt+cUg8yTO84HPxop6Ua2FlbJX70A1966S9
mc/KKb+1jtoGBGA6jkSw+nnp1qX7k1P1sz/v8vMfvldVAc1iFJDd+GHeIoXEHD97bJ+ytfWOtPRl
+ZkjPMZ8f8bNLpXpz5/opaT88JJmKAqAD6PsFq/qOb/S7oY3FlsR3mx45s+uaDpN4xoED1MeDuGt
fKACWOFpzjbhcFOd5kN61j5DhAluIEEtbPpW3egbGUb/zDxfSCXIaE3wMiRUFW1tuhMDJlKXMMfS
8q0SvigZdWR9Ov3gz9fdq85IwRLatHMeobs68cfBR2GT3Ff8+xaHdPPpLn8xnqJuEzckOpFStUui
K3H2EH4OkPRVoicQ2tiWYk/xaiSF8HUOHct8kwh6U/Y53qMbQyAi2Mu0GzWXVp1xP/iVvhcKXxvW
ubomEnuofOIs8KTnvZg3pWiniTNg9XnsjLWabEg0rjRWtbYDwadQDrm4J9V7uS3P+QuLXBEKcO92
GPqd2i+42Y/X80ugOvFRb516N5R2PrnFfn6ZtxmeuuBKhEOjva2cpneadi3fBM/w/LqSVDi7vlI6
Wx3t4thZGx1VS+bGi9OPG5OFYLs6Wq2rMT/KpOxtKPf5OXyx2BYtXiPa3WN1CgwXJvCQH2blujPX
s3ggwGoNvd2K94r8ZowFXENfkEN7NG9LZSuXLNIzdpq2rtt0ic1ymqHgPqkD5HZsAckovinZmIWw
Xmm85V1r2saXlnvkkXR749y/KHxq9Uo6SU/lSzn43CFmdICuLmDJn/sSFmQ4UTfbaVxclAWX3K4F
Gy0kNehtACVWGZ6SiyeFLv9+ufUl4yZqD6jalfAqVVj33zb1ughP2gB1zoURbOHKCd9LeqtTt5I9
RLw8OFqzgi2gfy4va1es8tF1rLIzLEF4NUpLMpj+aokrumcJg24flS5T/DQTJmfThcDzs/XUaTQS
CGBrEbG2LgU/oYhM22Le9yYKV4/Sb2lvASEXd1Z7MDs/yY5V+aQMV4bk9J/j61gnxtqByRFy2E5K
uuWCE0YPyoqZ+PS2VbpB2IUDH98pz5gdla5luUZ8bJJjOt1Z1VZFBnevxXbXHFqUuzj1PVsvVu21
Bo+NW+TO8lnqkE5xxVg9vnq46bh6smokD6KYivlZ7mj3cu/k4apnB02oyop8Er1wUPYIkSMBpEQu
oYKkmOLc3RlOGe7C1BdzqJsIuy/vSCDfUXWNAqchm5F/lHf9xXCE870SK6fEzBDluO4r4Woe7nlH
iuBUqjPOTrp46mTn3XFYXIUoy9I3CUZFLxw6lWSLX+YrhMXgUnLG73jWuygjSHAlPiJlVdJ9Cz56
XJu0uIq9MloLaJPwhYiUh1SWejlPGMvgNyJ9s9bpImccvDBd8fcvHYIl3yxXnXas1DVkGNxRUthz
ZnimL7m0+rmr5/5g8Exdas9ODlaL8VRrWEG7FTSCYbSN5nWBqZptccRM+ldZOhX1Q6s4ebNZlnVU
O8mXcB/cwgIZcEPIvKbZEUijIZHD6GB2egIIydhwNX1rDoeNarKOtcczUrcq82Uk7NAGyzXnE5GO
Vr80ycYitI90EnGz3PCsRw+DSQD0wx4NRjD7avs0G7ARPLVdZ6VnYSNYnvvFTY/Vtt2np5wJh4Sd
3E30XdOfE841u9fIbjbZRt6G6zZ05JHINDs5Jw0DKlb4bhXs2uJGN/bZ+C4K63ByZFxUipduPBWi
33RPYsM58Ez4iRVKnm2Yb3TFj9OTLl81xW7aVtKhltyodawa0OsqIRAvah8LAUn1QcJgAh1KaZcP
6SPW4fJzNvBowRGzSTxOp3UlomnbcFtMj9gxkHkOOSDL4dFCb/QF8xbFJY3kAPULMhIXwnGhVlTc
3XA7d4yUcnYiXzNWfJ372OCADT7PL5I+k/GPiLuFPHioImurvw/2yXFqb/iekDmlyilb56flCy0A
xEYVdeeovKbiLlWuLAI8VDd+7l4s1YFcozyGFPBy01ikW7Hdss1bzCtJK4pFv7gvnglrOw8HubQh
Ly00W4ngRY98ebRi5H9itD1lriSgrLE1Gt3Cz0QszWGduoPpk+UjGt5gOIa6gmtTHJOjtNe3yjF+
XG4hoyFopPpqr+HVuNjzAf5ae2OAunGVvMMryV4V0Ybox0uZMFQquz6ka+zbLbinRIlylZyKM/7i
wcZ6SWtaZEernFRyu9zjFDSVA8OQz5f/E2JkKtgwLVXa6GTPGapu8NPgTxJPjaeifrNF0R6PCqwU
KpCxka9RXlbv1Xsi+QGOEzZh6YwLBBBPGmghl7CXV5dWQnKo75DPOhO2UHwA0BWXq7hxCcGxLM9I
DykWwpHTPPOhVrlniE6NEQUjdgCu4UyRIw52asIz9/NH87H4go6Ne5Djy7hAmMJufGx8+lBAJQsH
ZgiiF+jSDeFntGQh87fZfeAklNsL69jWJqBmug8XF8yA65IIxsaRVFuPjzH9IYmWkl+8Sok3c+fI
a1NB43JXUOm25pOKfQWZRKkNNNIYnjm4omYP72XqwGU0HiQOvuyjYMY6gP7McKtX445/OnpfTuVn
QweM3halvxROczXe1Y+TwJnzEvakeMdVXvIcISJ9F+BpALzY7o5M7ovy1IF8kj0pdDCikz+MyUa+
qp5KaavIFFh3QdM4emuC7KHDqpY/VX4yXsNIzMJbrV+Lpo9H1FLemOjzQ65HR/L4kE0BhwlvmR1N
cOQjtn3Rg8X3/ZRrG8JVa0r3lHBgN2HqTKlXOaT3dLObnaGiDqfpNRk0PC3slKNSXy8rVKUIM4vb
mqUA3BhsL2nxznP4RRJPRNJAJINVVWWHMtxKjcM6zSA+ftrpiz9DUWtvRdrNaiMlp7HaKkj/5q3G
vS1AJNlgqxfXHtrChFI/ExwEU4w7Q3ltr2GHfW4SV5q2TUmst1vXHhzhRVyLT+VRuC7vQO5QWNcw
ZN14b22He+0ulxxcs1xMnFfmE4HTGj5zx4ZHFZfGZtVNmOLvLVzLlLMRbithvcS76jA/lqj9sDl8
LSmA++ja2ia5Gx6zpxq+5lncUf2tu2AHh/FK3XYHobGlB2tjOsmNutbvGfyqK+Vc71Aqygcuef64
JD2J/dVSg4PuKsPX6HJqGEZ2fswrOzlQIY3P5Vm+Cp8K3nWFNuAugj6yrgQ7OAf3g2Brn2n8du1O
goncucqtnuMT85Ph8qv8/Z9mrMvw+cNEIGFHbaUFQ8jilufgYPnDbbrTT9Jj4VfH/KB5FA7OQb0p
tuGpdANPXwVXpg+N7l07jev45SdD0WUD+5f3I7MkVkzVkqSPG36i1IKiVem3Bn/YDI/hu7qZvIj7
3il/4lH9VXbz15eC2oFCCIeDr4FvP/zpZpxAbc0Yca3HOn0l8lmyrsPZ1bVHDjclU+bhLVyF8Kr7
/nPYuoAUCuwzyqVsq/D4K1/rj0Ln9uUWrl9zbbae8pAiSRgAKInP+NlX9fcfzff3+2EcxmIMkqgI
3sPeB70Dzb56j8zEGmxZ9i00FufpRnsubsxHyZMqjH7s5hpAXc1/8kY+OJt8myLl729E/vOZKYW5
meSJ74g3Et0VxA6vpVW6Sq+7XbDOMttE8Of/NJnpgjj809f1YXbN0nrCL4nZFXCLqSiODsFDKvu5
4eFCHJ/UF7KauV+k1FPO+WfiK//5ZP70uHx4UuY4XIJaBobJz1ECx9zWz9VJeRnuyBXZm6WvBU70
oh0YIYYvKTFAs92dzbU++JSW/EXdaSN+Oo72xE3xQmf9KG3++Q1+CHn89rUQMqFYms5yx/pAbjDF
HnU362a3OI03zZH8ZuMluV3uir32VF9FPg2o6KFgv4MmvwpWiKXv1WPjWV5wlLxmPbvGJlsNHnG0
p5GW6Avm9MxGKDk9YZ05wSOh7aprUSd34q7+ycN42ZH/9ds1gHkMQFMMRz58uvh2mqo2yXy6gSfj
UkQ0puZh9DqvuPityC0fBPEhnb2ydqbg2N31X3hgzQNeUWS6xGd0Lbl+GbVr7Q4ptGCt+HWld6KY
XJnVonsVTGDLV6mjFFmmIGZbazWxIvfqQ/YKlNdVHo+2qnoyEzLXEFZmlj2BQlqXMRJtVgoN93LA
qjUjUXoon0AqYUE1Nv17zHx6YqEavBKfRaClsqwrww3uKAnigHjCnfGQRRF2Ve2imxSwYoJIjlTF
jpBjPc5buqpJApEgMcb/51PxNdTgL4+NiZQRyjIMxo8oMSGekZReHpt+2xL684aXiFEAECMasfHM
qE0e4Tp3p+owsjemD1G4Zdb56BFdpQjuBLcMA5AXaNs6M9Ehv6cFhSIeh6sp2ZjNRgxXImx3cc34
3Atudf/P7/+rzfBf37/BHhuQG9CeBeiPF9RQx3IP7U12zYO+HQ/RZygB45V6Nx+Do7iXd/ExWSPb
2M5ufAuw8ZNX/9tjybrg26t/VM4R2Yj73MAzNb3iikDmNlgVYDh4wZdigaVsF6VHO4Wt6reb8JdW
Pz/lb/4nMc3YOF8WLOxc/mn/U4Q/7ny+/84f63BsjFTIuFhZofj9YR1ufiKy+LL2RmVrfjVL+Lb1
gXemovLFA0jCQwBmGtfV79tw8cLBgZXJxkaS2NX8WnDyB3j1O1vyA1iutjiumSMRQMUcDRt1hB4v
DQZWv6yaYaKgk21kNryLUgRXerzA5hhVktQWsV0XmYQOt9eae3EAUimqbrwXpFZdyxIpHUo8aK9F
qUSunBNPLKMVIU5AAkYJuHaTsCZfCmWnp+Lx4fTsTt0s7LACnmPBD/MCJzEZj4qxKJHhDsNVLhQD
aq1cobB3NVFRI+LjallOTWg1Tv5f5J3ZcttItkW/CB0YEtMrSXAmJVGzXxCSbGGeEjO+/i7I1V22
qtqOuo/3dkQrShItkiCQyHPO3mtPtoU7kFrM7yteN1A8PexOqaDg9RH5L0DBn4qKODJMeBNtRvUV
gN7B6umCNDEq8U6y10+hH4pxxrHk667FudbUwlk2USeufWsEWqGz/Jn0XeA4OhT3Ub01IhxvfmCS
S49sO7ThCfl213sWs9y9VgELcGP3WU27kbDXj4gDx+SF0nsIdXdd0cBhaPyij0Qn5ljo1vTAqxWu
6DvULuYuTuXjpIlgnaLs8USOVEgJEjxQMg0WRRBQJFvtczGmV6mpfDXdZtgUeenuAqlnnm/Sw2Ka
N3hm0p9w8lBFGCSUGimGJaWNaTs5VJNle+mq9CGpmJK7BK8s7ZbE6pQs001XO9TYATPvImS9INLm
tmmo/1r0s6dp0DovmnLx4BR1aaP+D3LqNtKgd42qPxt+9uYaxjrLuXn0qtlsbGs8+S1tvnKwzknt
woZUG2UdCSyHLcyWLFNeLBne+1bv+Xl1reXkfMiMzkLbh/gj1CbBuqYNCy3MlHUlqOTa1AiXyZxn
gPyB5Axp5idkYhMNwsHy3MFyvdGUyibPrQQaD5U2uSnGwg9EvOlzeZxEl2/iQMBGIa9plcbC2FcV
l4BDrO0CQ16/RdU1MiMgKazR1YqT3E6+dn5MH7jux6caF+fCaEaxc5sWKkQEVwah/L7vSQ+uGsfA
6cD5Mg6G8f99vP7Heskw77+vsceXsglf0r9ZZvln35dZR/2Xzs0W4SITzzmHnt/8R3UEFhcSCSpa
HaIos8g/l1n2lkzOIbXYhj2vpT8ssyZievEfWfw/Er+L+S/9sFf8c5mdf/5DwdaFvu2H0BQ2cZe/
q3b0VhJIsgtSULWiLTYajowlhLL7vjRZ78YRH4gV3HZDfJq0/B6U0HOpY+hi9+63kIcUdoKuc4jC
/rawGgI8okOXaacpyO6h84Lj7C+Fkm7QsSyRL76hefxixep5jN0NayadrpHJTqa+qYpaLQYctG6h
vAKlPQR6ie4E+rmhXsI0v2llf+5shkmjtpUIexVmAM34iDH1oDd4t0LaFEYM5LQgyi1qdwRm32gJ
WDq769Z622cLRWPQ3bYdghTZ3Eea6dX93PIvdxmk2cUwaQDIjaXPq0qa4kDU4ruwu4OuFTs0oA/z
Ihf7/XIy46Vh9muB/qgMBvzgSFra8H2y6LW5zbKw1E1l50uDrBE8aVcZbraazbOWtFdtRf6nMm07
sF9DhJ8ISEtmAhq15GoKs+1UJvvRiVnXuSm5mJ7xGFW7kczwuH1K6onuHatvXB6kPnGsmV0X7pVT
JqcQ2q5Tjj2gl+khV7RNZcqDItN1MW/n0+k2auicNBJ7l5mOV0o+rRp9uDe06S5q5KvtG0c0qtuW
oYtelltl7tjgt9eqbJfl4wox43XeTXQ8aR5xW0wc61oqxaXQcVj5V0E7rAsjObT0H12b1ZGk+WUX
N16SjccsaEDXMrFiQkZq0W0r6D0bwdpJ821f5Yuh025HmzqhNa3nsCmxKpGs5Ihvamd7FdNRLTP2
fRE9D3ofLtQAxF9R3ZRufDsCL5N2dpFtta/D7nawqxdCrcF7NPd6YT1MFo2IyL+rBe3bUZRPss2P
EiscolhZTPdicp8UFQvojOWthUXUbCyuzRTNRgtJzYXKNTAq6+aUmHOPxXiCSBgjcFs4UJvEcCbO
b2nE6l7NIJlH0HudrFlXId3GqFkFmnHNzgMhcZV8DTPGKhk9Yz86j61AYOfbz4mNU2y2R2NA43Li
/LPSl6S3yTGOXgO9fkgseXaARFdN8SLT0CP2fmfFFtOxftXH8+sQ8jBC23PDGOgtlrq8eAlSATU5
UVdJmNxLWy4FnX4lp3/HzABfGXcJjfIlgf+G75DxoeuE4M70FXZ9tHG4yk110xX+XUQrLQoIP1K0
Z1BHbEgYJlXiRvqS0PgqgDc23CUprjEj8VMc1fF7QoxHGRh3kzJTiQdrnxFBEsZuhErQ3FuyuK5b
9V2P6aw2KOIKxV0OVuDFufpIMORKtcHVDcm1YRQ3Tiga+pjjHqbLoYuGkv4oWv7G4iIYlGODIs3q
rTuzUU9OPR5rN7sxlIJTNECWM+qJZPzcH+UYg9iamHOlES3a9HrM/EMb2Eu/CpiIPJW+Cp5LO8Sq
/WAm41tYMcNUS+WlU+xV6KrDIuxdLPOtaUP8ixDtdUO6KUMMsgOCoDiYj+kQPCX0DZ4HZaT7aiOe
Kektq3n/TR9Nc+E3DqWeLiXSaD9Za25xO8XMhqQIs838XT6ycbRDBjtqzeeAvWKnJn4OpUpR10HI
cDwMdZohYWiiHmaUbpnVru/YZ+i5+YgPgmKfoXEjupodxdhf5Q2jcNzfYiEVND3ZOIaAzBgR5O0Q
ccbGD0HSDhcEOXeGcL8VbjYtsxqZJ0prg4lLYy+Is4PfrUOVC1zlqfA7Z6cCuHQ6/yZr3GcWxpd6
AqzcF5bOlJGu/RjU72x+4VqS3bIAwPfcEGCxsA0w6uZElEYmwxXKMlrRNkqunp6034X9Jne4lww9
zmirZsKr6LPiykVd2hV0gg0XW2RJBMsy1/XXj1v2P6oO/08JA7Vf1oWLl1AiDfxpz8I/+L5bMdV/
OXQjBTxcHasoTot/71b4jWHbNJJN1ILmT1pA3fqXwS0MlSCln6VpM+ftj6oQr54pcPi5pjn7/GYP
0z8QA5qUlz/sVuat0Gz3o50NCNqiw/Wpb6nWnWokrVORWN8wH8zy69SFqlCcA59ZR2eSXuKXzL/0
AWd81K2Hpz6O32Jpbqogf0zhO4W45zM1p5LJXmAooc3pKCS07lQDvbbH26GrdjpLHU1J+8zWe5sG
2ZcUkiI8v1XWR9gI1hoLSByQlpLX6yarT7ruX2cQpBRG8K2dbW2z9XLRPRmC9XxSRnBR+YKglXeR
AqMNyHaDUdTW9aOlMb8wVXPzwx70+ntD50dA9c97uj+OEvZanWiE2Qv2qXnpRmlPjodVrUSd3ORw
sY2pTsgvEr/p6Hx09f/sJ31/oo+ICKB6ugBI/GkTOZgpIDmGk0r8LOFa9el1OBFxQinYL3UtWlXW
sLble2MBwkU8ElX9uZButqjGZm0Z6XPgv/p8GLgxPPLml1J5DGkcEn9+FOK1cAEqNV4RsBFDo2Fr
3U33u5mN9rOK6/tbQA7HmQ0P0IRw9vNbkBWRY3VhVHN1z2h1OWrupZ2CM96fb2Q2rBPXuWObs2qt
GApP/JtW7Ucu7ecjSDjC3E/kf/as6P1xG94DpnTsfKyQxAVrX8Tvtvsa6cWbRWZKRa7moixsA5GL
CDmfuam61Mv8ExqJk3aokwCRWazvF5qB227S4ueayWhBPGldM8jVNP/it2zo6+ix5BrRxbRMDWYc
cgN1jKW0u7LkyfHlFnQ+HqSRHVuF7rXqkVK0pB9XsmWCLXYjrijiHeo/gOX/lcZId+ivFzTdJ3te
NsgV4ZL++f23TdFWcR4BeJq32wYN5aTL4Xa1aJiqLrw4FAiaxd1Ez3axQiyji6xFpGxzdYROuWlc
BcLvFl1Uv6RmdarU5GEatVsZ5BvLTXeEz5zc+Mof2Yj6anwjO8th3EoU8aDdE7a1yJNgk5bllY22
PmffXDOW9wf3qtGdh1hPtzoJzU6Zs58Q+Be1Ztep3ZU65dzsLKp84nSuVZkeW5g4C6vrSgD4u0aT
D2Zgnih4jqWiqssW4UsWuXDJInESnXsTXdyR2zZhN6GX2MVGBQgH879gbMrNlzwCtu6PinvpS38b
Ks0TEc5XHTIiz5/EDSSsixotW3O6bdHIDfnIiCHYKZHuYeCfk0SudDLR7Z6ipyavTMnDLdiFg08P
TEcylFXHLgFU7J9YONewT3YNzwrGzcvN7utobNQMNVevuVetz8FBeOE4S+dO4LCYhLxqZLqyRX5W
LeRNQb8TVbYXmrKQUnkOzeY4gm1yBWwbod9IxzlHbXEWYbsf8+5ZGwTvNTxFY7W1tfwurEZ6acN7
V/Oh+taz7pR3eRVsKmM+Q6t13Cqe75Ze1WleALgXGtl+qJU13L7HnHhlk56b6NJDmKsH7hdrqTYr
F0iz3YHTTnCjRTU6pzj9gq9wWoiAmJjEfpLTcShRaaIXsHdTm3pOQXOFKI6dEzlnvGU3Yxg/u7Vx
EOxQa6gVnCGbxu896V/rAYymITvCkCDHw9zCgjpNPnLwCSb5oAzpIhv7R/BfhmepyZWoZje1npAN
zK8Sv9wSZ3g9FeHBTc2NEwN9URiyhUSeIPfWAeOWvYkMKQS+U20y87bL2Yk1FiEkl0F/JZRllJTW
hvpQGebOB26SkkNBUNv8t/eyfdJ8LmhmeEqC58b1gEBUODJCBjj6np1jgA/XvU6reh0o4YFRBgV1
+mWwv9mhczVl8btiUJ/Fvbvw9eIVz+GtosO+wqLYR2q+SXx3AVRwbYolLJx9Wz3YtURBx4tfZmXW
M0tFBCyt7VhbULfd62Gyd+BhGTzFbFPdta6419rEQiPzeq+nmOQC51iK+mTI+lqvxpta73dpUt/b
nG6BhUsxKqdzORmXeobmOJ2DR0iX2yqOj6mSPaejjQMxTjeKzUvwXVoNGTfsWMVlqbryUOTqU+My
azMDlZFmY7v0Ynkp811YscklKfqdSw9hUfQp9XyuMo3skfVQ1ZIASGIJGp+auSijCUkGLuwvl0aw
7e9VxpK6iQcpcMzTzGHVwGnHOZ9fBloHYnDK7c9XVLnn2T8gs6WhL8pSzgt5h7GKoXipOrsU4HAC
0ENtm7WtM7vK8oTyNrF3kZV6SBx0bk2meQzh4+WWuGhT9FD0xn1dBx7ZZUdfpSWqRNmzHZgJbJn0
2FHPxYAoTQ/7/k0CGa2uMJWKKFsmozOgWKrfGgFcyzYeVDf2IqRZJKGd44jBD0BclyZ6rIEiNq1j
MvbLqKcE0GWx7ULxsb1xpNw1Q7EhLA4VYwsdqjQWhlHtmg4kONkDKIjsdUqEo24/BTHL5uAy3sZY
4KLcUJp274aKN3XxnTU167Q3ECF5ahDvC44z6h5xE+bTgeQb6EW3GPqg/Dn7PmpPMZQ+2N2rGBAX
psC7zjH3EYw7Lup1EoY3Nvu8smwf80psZ5h1k2HaFBdbrLMad7piDJGX22W7Tov6zZ4guYMV2Tgq
Kkmy7uY4FeC/u4LJV26W3G64Wixivev41Y6fjBj3FDrJ2CGyQNM3naUAEVfY83RLJWJd6+kq1Sa9
+nZlQeI2Cij9AUwzt+mPmVCu3QjFsiXtI066pTlau7l2LR9FED8UeIXrEHCSWWy1YEcrhgHhQ55x
9T9qar4tQ9+LBUWxMV6VsVcrTI4t4GJ6wSQ1icT9ZGdPREJsK7/YusTtOMP0TA/Yanl7PjteKzTZ
ZDWEDccrBzR40hUHf8b1mY1XWk/urGBuvJrqsVNfmzykJKelobWLtGrWY1+icPT3Ci77meTdquau
1h/zukF2+uqaxbNhOGfpl7fGQCSCUhCyp9wCL9ow9HSvCWpHGyb5nIAFsPzZ65aPYD7CaojYWy02
vWat2XccjRZxZ6V4ce97RXcX2umjmbNWROwULWmekza+mznygKY5788RxEWNlVvYGmNoc6VUCJb5
hAIDyQLfm1N+HEbSMBySPFs9+pbW+o0V5Nc6wUoCuDkTMIzC+bNAup3PGGhERa3YacYA39viZsnF
ak6nGGD3omtTJr4pWpGmJQm68cOvoVXs4sK471vMEyxjsOP2k4GjJ7Iuhg+JUTfpTyR0gMKXXlFe
Cxry7DOW1bw0hKnYOjpyHA6yG9rOQo37izKFm/yRHfdyqvPbUaReOuyKVPuaggIppHYbTB13Y5D0
QXMhxWLN5GKXVemxsE98Di8O13iVi/ti5GiEIHU4mHrTL+tK7vMGSboG+Dlg6YcUK5Zm8Z5E6lWC
N7qO+ZgdiHcVQ/btELiYYoaHIs53WavfjGq9Nutqm1qHoBde3WSPSnjR/ZaGaAhefvCi0tmaU/Q6
IlH0e5o0QQih1Sz8de03jEtYzUgUg2iE1hBdq4CuqCUSYzvwT68sbcb5NlZIJw9garrqttHYYdG8
eamd6D2xvqoqWvtY2A9slHSsEtVKd1A56/QfFvGlLbjTWa1zguPHNdxOb3WmYAjPWBlzaEyB7yx6
EalA1BRi0MQpLkIvLDtnpdFacLSBi0CKp2BUXjCrvjZZJJmQaMrONrKboVW3hXrvMKUrLPtLZPMf
cQN8ezRc5N5oXcEw1cAiJWi9KWdvwj0mEJxCcVJ7oWTFbcfuKzb/taPITYKjbdvXzffpy3/fSX/e
RwsX7ZVqOUQdMLb9aPP/0M530yg2AlnLVRsl3+aoBx24vWiCw5yu8uvqci7qfipZeCqHbEBM0QyB
TfOTdMofsfjTlpKrWr7OeaHO3CMtSviD6TIAcPDrZ/vZO0V9Zqqqjv8PzQrNA/zbPxcIoT04U9l0
FZJYsXZqkFtYRBtVhckeL2N9IwL/N9Xzz9qovz7j/Ip+OJSWMFQ9CvpqlVbmeRz0fVxjzUrUNf3K
37y5D9fVT8fy493RyKB5ojII+lR9hkVYOMPAcxVMCEZ7GvCcqJ4urw1Ub1liPRT4czQy6BJZI+91
Tm1kLzpMIs5w392XgbVRItUbx4SZdruhC+nJ3vjN5/2zbOOP48FmAMK3SjTMZzWR7dZa1MOAXrnt
o0Iz1qfT9+vP+C9n1HwULLgeFICmCezm5yPeqlIm9FI54tF0raNRgu11iY27fnqLbv8XT0Wo5Vx0
Eo/4WQGjBFoO+LGtVgMzkXzT+4ivtYeUdOrBH7a/fq6/tGHmt/Xnc33Wu+CmhebcN4zPY0nCD1Jo
ddx2sfGbo/d3TwMDCCkHiTcqF+bPR29kgkyuIYTVKEBhXqRr+IFLE4ffr9/N35wGdN7InqI3CLjF
+TQwTNQwTB2TSr3rUpRjbPqnxPv1U3y07z5dDhqZnqrhmC5hUuanS0/rxhx2HScCeskX6XeeYkar
kv01YwdFSbcJPpbQgDSJWl7a/TWA5C9hr/3GK/lfXoaFfI6TxDb1T29VdVukDBYvgzS7U5Wl64ne
NR1vxR1vVKN5yWSxa0d1HxMfozcHd6wP7fC7i+JvFj5NWAYGalP76Hb+/LHqimUTOgkBBk7K3TTC
q1SGbZIzWXtvgeX6518fe+Nvlr2fnu/Tsa8z2whhGlcrtdGsmcm6drKvdF7WbEWAnhZftMh8GOvo
1JvZseAIyKjazItyYY9b+psKQ9kwIE0QVgQ5EriWhm3YuXCP9XUfjFsrVT276W/NbtyOUrtPNf3B
LGD5kcG4jNAk+FFOoJf/aI/FjCj0tKH65ys7uWnGnIJCgBoyyJ8PaRnJxi41Ng8FyAw2ikW9M4Bp
6Pnv7sZ/e6388ETzsf7hFuIYgdL3Fk9kDxnGDeZnbHh+/Xn9pXFmchWCH+FObMz//9Q487uxSKLU
gdxOmQj+8uyT7DoGwZ7ezCLVpqfMuB/T4Hf9Sl745wuUHDtWLsG1YXy+QAvLDLpikGy/mq9ieNTw
tvz6bf3dkfvxCT7dEE1NqsZgfn+Csj621u9Wy08BEh+3M+2HZ7A+HTgwLmhpNJ4BIswB6MSqy7HA
AENBv6oXRyuY7gIjOIEwDsCKah5WL+HT01ZeK988CxAfC6mOd/U4Pg3TEmdMPYA+NdUrLdS2ib1x
ivHm18dEc+Yb4OfDbhP0x0FHjuxYn5Z4vTRri2BOXjNYaE0iNS3K6dgnTYsdyQBVUAMTnwTdKI0y
TTXulaKwCeHLo9lNomjptgOFYsNAt2x0cbp59ku5yfEIGeGlSboLUI6jiOK3ycKNbvXRIQvtk0SB
ZJIPylTaG11iz7iaS7e/1kz9qjaMc4ClRlmIqJK0m8BIT2HB1Y7rIlUvjeTxIicdmSFmm38ZhIlv
UTlORDU3kkZhBdbcOeWGu/H7Ypf7EwpjhiwstqYD8LrIEUIguBgmTw/AByvDg6/ZZxMx8uiq16ZR
HDtdvZtX5ImX1iREq+XuKRP2SRPxSVbmg6mIh4x1pCn4fKtk3GJKEPbRGtSrOglPhpLvyA/dVG68
DvgzrdDXlQa5W9GumoIToUYwZZdHzseLT6ZZjIA6wjBg2lQyhfySZuqdk7sbZ3Q2mklwWMPclt9L
9asBZtjskk0x17rNzYBrrU1qQo+0VWckHiK7F4mNurXStcubn4S7E5j7mmy8bpRsTQJHHuVfunS4
iX3jrPT+0yiiRxhW7+7gP9nUt4tsHvu2FtiAMO9fnMzZDMTKZYFYArEl4dDrpXKtZ/STzNpdlgru
zylsmCDHDbKe+pshGWNVbBK4FBRCm4tzEjtHmmRfJ6d8bBriApMCY0200hXgFyIiL6n5ohJ28vFH
m4LXVgLZzQ41baeGeVkeUdglSoW8ZAzf3DbY1OaXsceR2lorWwXnEpSNw3A32YdtgV+8DQxv7B8s
o/rmJONNkTrK98XkHw12fyv7/b+EbSX/+Yel5S8J8Dv5Uv009p0f/n3uK5x/Wch5VdZH9l0qIY3/
nvsasxiYkS4RI8xo9A9gx79laoQFUbdAzmJ+pc8cvz/nvu6/ePisYCMm1/3g+P2DuS9z3s/bEwva
DJFEACwZkuHI+HRLBZaeE5JNql7RtMtG+P51Vw9rZbLN0+S0JvOHlD5XlDXjzhfKcJK1fdMPGBEs
KZK7sggRbmjOAYVWcdX5vrJWjRj4Hpu/a50ZU5qCmFKIKvF6lTAMmwJ3Z9Ml3YwEh1/cHMujpDP5
VXaLsUzSbyKpscf43b1sHAvytN1sYtMXu2lsyd+i10zGYitum7G4SrPxPPlB+9To0ms7Nle1ZoVn
wHwRFTaMFtXaug6D4ighFhF8JUI2AiZIvcnOdtRttMhwQTOAl8ndVLsxa5DtFWkeaECEstYGPb7P
KvOFtkP8tcta9HkqrivpH4g3tzaqgw7LV5vgAk0quBiM1z1IdGKVuHVyqovxXkv8bm+T9eDJShov
Xb0DwW1+UeZ9X5rm9xYt3FWdmLj72/RWGxIMN7ogyaULwAE4XXZDFEB6Y8mv3AEhu5N2stctAlrI
WgEB7mKEtCuAAsC4N6JHd5L72j7ktPISPyEQDiX0rqxJXstC2rbWjO9UDM1zYbV4ubSJXSus8pz5
XXmuDAensrkeZFAxaTYZiCVWsOxyLcbR3F6Comm2hWwagpb//YXpS7PvtKTZZ8R4bNDl7v2Rl761
FLve55ar4r9O0pWjVnxbTfUeLeFzF6ftjiWxu1EESZvIzdxNnlFqOHnyVY+m/mYSDqFqaR7t9Kga
bj5+5vv6uxJWCK2pcc6KE3vuSIj5UFS3RQjyKm8VzO38mUuVFdY6dckBVywCUYc0TbzexioUOK08
B2p0SwBM7uUEASz6qAmPqSuOOifcVhnqObuimRbcL7Kj0WO474u45ihn/vnji54kEnx/QwxpLFHW
kTJwVzmWf1GHN2fQ6rsBvd1koXbQUhJoekO/IQVZ3ju+cqaYsa5CQYfWLQhf6u3OPQHMqRZjTo5I
MNjOaYxtez8m5TonY/bgBMEfX/w64HoZSUhBgLDRuiw6dXY40Suu9DMM/UVePkrR6Ee9ttNVW/oG
0ZJtexij7JZlRCEhiYB1Elx7qErDuEslh2wqde4cqZmvHSYEzhBgoGnx7oaEDMBSsiqv6jHTZzBJ
N4EGtkjLpGd0Q3YV6AdiyQCq6226DapJAduoIPKDo6ALT1NwtiO5rzaV06QbSxTDQkZWt7KUR5PY
ApqyoNsRLa0NvYZsNriHQhRk7sblcShscVBtJT50UlG8PHQZSUzh0c8a4yB72a1F3ye3QTXuMRm+
dVbsX5Kaf+wwVF+AqgcPEc4IFweL5JDilPRH5FDM54n/YNyB7S0eRc2c24+W8ODAOYTaLbPdjEjR
JYFK5aGJsphoFefNSt86NR6O3J4lNvQezNvQbfqqrpZ2xfSm62R2SqOr0JdM3tJwN9srtk6R4+Af
6GlpxldV4sAk2Gg1GDKj69xxJAlnKBCri4iCP29pfsMY7eW+/PhPOdBRX7ZNwoSmEyl86v/8KipI
k/34PnDLfpvIcvXnjz5+nsyP+PjZ9z82tpj9HOQVOysqi/3HF80piAqYqppmcMRYUx+KfVARffbx
X22ix+mi1gUJhsRzaqla7s35cZ1d4ph0pxsmVTht67TamwGi0ELTq304Rkgo//z+49e6NfFDe37Q
x28+vihZbXrAfZ6mrHv20eZ7f/7u46Ht9Gx0TM3ccRqZAwnlttKZcKOIVRdBmgZ3od+6t+RRpaW6
68iUWQ7dEGBg455hIrvcc2iDO6MgpXtUg3b18e1kvk90rU5aFZwyImIG+zYiM+iuK/NToInw6uO7
SWGCM+qbosj4lEpTIOUEK2qWIb14zVkYZa+91gEBNg1g/9lrwNBvTPAAKJdgLstlDgchjEmyCkvG
eL1/pajWxHx2cs6qRAhBLrIAg77pzEr1qg4ze8E+PxjrB7Uc7a0Vtd/qPuJjzZOR3m+zMamob2No
Y+aAhcLB80aaFgQK25lW2lAU94N9Y1mGvxy7XZm06qKe54UKUBxZhPdTJ+6yWLmnT4YkykVbUCvX
Uk5XbAQWTouQqsxOrQ+ayO4bJF7bREmefJm1/Jm8WEZs+nMdf6hdrOggn8dy4EFB+s1oqosGn6Un
q7mOqnmaEKTLtHsgVkldaAWDq1DcJ4i0Mw356CjOzeTcoePwhsRhPGTZh5xKjliavaXHIN8YDpVD
d8Ezky3ai1LIs066h6tSkYGMfXJM9WmItZOODRAUTavWZ/L4uCc/WajW4MipV2kjb7Ay3QQYX0om
/n4NhmRotgoewopUu9SxniLFRb/ud9+secNSIFzuCmMmQX5FrpnAk8uuVVUcKq6+5s7UJ88WEmq9
CfcIDyfJct8a3vyw6IksWUR1dmsR4FumwssHuCdZu24n8ybtAJfkw3Vn5Zc0RH9ZvNaRcjf/GRqN
78Tu3JcxH1Tjw1uIaF9IDUlBFZdXriiPXe2j2EScrlntxSj2IoNOX8htw+zYlNodY/lN6lT7ye1Z
CQZvOMQi3U6Cz0WnArGV9FFUzk3HLEZt8NxU0XZQsQcQ7RUke0xHL77O3J9A4OtM3E0Ta3GrjMyK
jbegKu9g9np2i9W2V45G0D2kGH58oZ/7zHpPrZ4tzaVGINio/R45akn2yIBcNmj7ZVhYXxtCetXB
6/ri1gxKfVHJdDrWJmnzvbyKomCvxqgDisZ5bbX+eTLGi82jmjpfT+V41/TRVTeEp75OrgKYZ2Zy
cMzpejK0a6qfbRkor31UX9O0KCNij8rhi4+M21ZlBuci+hbUwYUxPQoGwYOsaduk2VPMjS9uta3a
qgesEziHat0ll6Zd6O74PpT92uq4DaQDflJdGZ4wiLGuwIbSUm1RG3oDi0P1Old/zudwtFx/jNTh
UekQ/wwRcT9RS7i9np4Awl+Npqd11bYlPmXqB3A7/X2N2A5HWroj7fqbhV5YS7L3TlOeSAwRhMnz
iUGkS+YEoS6zF4GfPUeF/UgIlzDOZFgRh0bAysKospqgvkxBPQVHJK/u+74GJuN/8V1YyTQGyX4P
ret8Sh+y3nrACusYCUWpNQVLhHHDwhZXekmNXYCVXORWRNFa3siqiZeWEW6BlO4bg/xwLCtg1CZs
6uVIOdnV0GwR1wNkBrnYaCpmY2VYME7sb/W6JIlp3Dtq+FbYvLs4wsq+9xXzXlfy+zFsSWhSo0ui
upxJTNKFosNG461GSegCJ4iecVNR8TKazmL2rlPn9Ymi0PQJYRZV91OiP+mx/tzZiNQC950oznip
BPKli6vXHs0kOQ+jhz4NjBrelYWKKKe3ky8FfQiEV+7RNbILSY3QHwVbNarxwQQylddgiOIUh4eV
n3u+LAI3e3OKZB3JAok6Fzq7aiIY3UsWYj8TZkrZ3yanwawuehU8mQIyHDtYREHjZC047SCWJHca
2JjarWEQNg5sqyjBkIGizgzC+7EAidGwdKa02RfQHOgpdXJR5NNRrYtHigOWtagFiRPgG8zqN9L8
aMlDkUK8vvd12gsthdm8HTjqpuJ1JplQVEW38jFoXD4ZaFV5iiKV/g+8KGvgPiLALujGvHH/OovR
hsGhfyDoE5ROZwFBDA8R284IHWYUKvly0qvHCa0UQVKeZAoV5M+qdJ/UiCMwEqy8CkpONtLF06iF
ccYJ0hEitmB69U13/I2AYzj/rSrz78uE+A07De8VlxtEwnGPYMulufbSdBjQEdmjeoy2ef4/XJ3Z
cuLKtkW/SBHqm1f63hiDuxeFy2WrTUmpNqWvvwP2PXffOC9UgQEDFspca805Juy9dqi+O2v8IfNt
TXDyaUriWzQWaDza7DK20VpQI9S18ROM3UUR6zRL7yuRVS5FF9ezrLvarfthTbjbJwR+Q2CTTmqA
mIl+RQX2xu7kKYnVT6VhmhF9eC2xiwa2jn8DyJKeJG9psk369L3z49swmT+ggS+AzRd+gkxjcMXb
aDg3l4ArETsX1eFGMCTmmZhdXE3y3uRH67CVpyBzvus6/XF19yzf4wj1gdI3Vsxe06/zJ5LKD4NQ
IO26NS6f9yZmGbdrMDw1gFMsMbGJjaB00OibEfrSkG/2tGHpf52SbhN5bNS9H8acn35IO1Am73rX
wmjgyxLYwzVmhGG33skbjYMX65iu0hcfjBfOpIU7+cSvpH8HGV9srf07rdrBvgSGJBSPbCuHILpF
gD5pHuMUIGEOIwU0AMJBZ01L/76GyECOFeeVjdfJSz4RF9eN6i9+jXllqRJGAfGYnv6VEfrpYM7P
Rf7j52gPoGd/47VnZes89xlRx8VMiz8aopR5VcAjS4rk584Du29Y+A6Oo3tyJnEsneEzD1HXyimZ
t9L5lVV71kdrO9XBwnK0F6Nqf2oFQyRxqj8RAmxqZKoJvm1UvjdUYCtcc18QdL/y0fxWk3yO2i9+
4WlI8iNjg6Mw6bNW0Te6qitBgbownjuHeh95XDSbWlYWxmL8USA+prH21tz7DIL1whXAkfo0e6ee
6i37FzXcq9XHSzMGsDRoALf4qM1YP2Rp+0xa+Wb0x4XZxVe9LI9VguY6tJcSTZopnaN3P5wlvYrk
RKPuFAzk02fNhrWRMGVVFgx87INjNE9WbGKm6s/ueJsU5tP7E1qlj7+odm628WmjY8TtcU6tcesy
wjKpUkf0V829BcgKECudQkzhNRpkPW/LXW+jjwp7IraIT0eMjNPLC66tNjCQas5Cfw8M9StM/0+p
18dRJYeSpWaWdv7J1yhWXLG2OH9EU/JD5+eDNQ6g7QiOT4rqULjVUXerTdPCLLQwLc3igGRa6WvI
pcCOZNrBnOwnrzd+ihDDmuvCAIuFt2510C9TJPepSDfeFL+1SpzzShO4v++9y3yu5QhVw0l/buv6
Whj1U0EYwaz3XDZ/ln5xJvVeN4xNO9FemNcnvf+cZ1eZI2ikSfBTRzh9Uv+O8HTHl4kE41nV4ker
R8Teaej8UW1+K5s7po0oYEs4T3mdfrC+VNxliRsC5auB/cAfs01VRktnqBDkab69TOg5z6ZL0Xa3
vravYfmoA9u5vlPR1B7yEVpnguLhrRlra13E0XHIYGTVEzmEkxR/NaLocVxXYwzFSWJcMox4kbLu
rfPI5oAjvRUdT1pACxZg3cIKK2T3hp383Y7vOta1CvX+YNLs9enuF5n5OZnMrCILpl5rlzDNfXHU
7fSd3mT9Xg8mglf1ifjaWjm1dfCiltPN2PyJx2kTQe1Mx/GEFj7ej3qgGAtPT3QB5k5rnGwnxD1t
u0+9x95beuxL+hF0dBAG49UoxLkd/PQohkLni9q9SmlWrzjMD27u3rpMGJ9J1c0bzZWHewMFa9Tc
c5NxqbmaWIwFxI8k7ZFm1TQXDIt1kgboSVghbOqKqEu0eGRT4gCfR4VASZ9HRGywPF5ILdvnUsZf
ZfZNv1HMbUZczEOpWq1Be62AxvmQAKBv1jWCLwMwpPaZEqBHAzNd4Xa5w0sLJtC2sRZK8zdpAut9
20ivWYfo1/Y0L64sxVlo3nv6ZLmGRyPJ83M7ImRN6ZlpUQKMLskFqkvi0+JeraKajNy8sJ6lnLdZ
aayrob4h412OprZW8tkdgRRIxM8oO3mrDvv9IcQe29swQ4wwnAVZToJyLZ/ysFVL8hc/jQqqVtLV
86lAhZCoJCUFFtSvLzVSvHtyw2G55vZfo6GplTgWqGGSSqq06FaNi3lNa5ZJY5fQDJFauyMfZkJE
pmdP2nxUSOtL6qbBYRtkNta17gzzgEpR35AJ2nJWcnaO82pqhr7uAmeZONGlzot6YyT+ofRleh5T
xLo1Dc3ZkI4gQqWHfJMWVCSmme50zRZacE5zduq0nx7NN60z9oqhcWqLKqM2UyS2ZpcW09reyN1d
Zd6/DjlkgqalQwAuyJ6nuPzZx2fnpql+FakJM6wazioTzcksgFmhAPqmiUSjKW3+Zqks5ikVQV5C
7OXL/AlchqRSn0IzslEcZkN+1BxXx+JZk6drhb8Ui+Btuv4S2AT1kWYarV0j+akM8Ytmq1x0YhfU
A/jfL7P0Ie+kjTPLu+QtyGAl2ujEG8XYibgvcydrulS9CTcwSIaYPVO/w0laHnwD93LdxwtJaxwM
oEL0WATAuWLQF20Jnc8+20wDDnQ1OHFVQUGYaLeusqJ5Coz+MIYtR1owvA/+lGEm7FAyAu0sxN/I
rhrgptWvK5utraOtRdRQ0rpUl7abOPTEyWLdPZpd+JPk0mDOmYFWcLYV2ZLPBDP8LQzAFT6SATuo
OeU05fOYxdXKq+RZhITfBN054VPduXbaLTsPt2pFXfxGikYz002kY1Pa2pAb5w5aQCgNLZEKfbRq
RwssL5NDBJvhl22yZ2mTyaBTk4FrbSfkk169x+pwyxA9E46bvZXmuHf9HizzBIbKkJDSpTeusIbD
XpffxDra8ICmaGdpOis1LmGXVCB8WRPQ2aGGA/4SsWU4ymndRsUlzcefO+MU+dViUpCWDLO5kITc
X6IE0GVfooXH8kA6YiC+DJJ0qRP0aeW4nB0yI7u3WlCxR06xFPdUeAebPF5S+t0Hq2mPmcNWOtDr
nTfEHwTuOcvU1JjyGiSmtp4ul6gLfruqep0M5bNdG51ZPOKUNnpor+zZX3VD2xUh8ZhKnPjXV4FY
yCYTM0SaX3XTvWAnBS8/sKkOBDXCEOQgRw2oe80ELbEz31q3YxGepnud+tRlu5xEEsMDrTrElICR
SZNK6y6YlJ+rB8IDcRGBITMtUz9W5c27YNiUFsgQ8S5H9d44nF6zHu8IJUTZx2dcohe/HwHN7sCd
eGko7+/urSXebpEpuLv42N/FAGzIs3u2FS3tK6Q3Mw9V+9qrMG/4PmNXpTPPjjJ/6Xc31dbF2rib
qMqkfXY7A9+2PrjbJtEPxIdzNll4bJU5JbO9AvWdhQqyAcJgNP1AnS/UlUec8uu7j6sI7COrxCZ3
EKLjIsQkHZveQg/6veUYW0wgLyr1noxUraO22pp2e7NcHDytv+5qTgRtGPyOOYQFy8k/Gv2InR85
4adWhLg1jG90QdgXlLOf+vZoZ8MZuAopxxfyW9eBiDDgBBgOWTo84MK9tXEC6xg2Pran+ikIAZkF
rbiwP1L5OEuFe1RSbohe3EvNeR28eN+x/+rCe2EczDLnj5Y7WM1yQKBYPLIk3CSZdYwZorvMEkzm
EG6s31uNMyl9QAIkrsv4cH9pxHotEt6fA0yWkN+TAU1HVs4zvc1ZyheyTQdOISXBiAknh0egepeL
T62hQWU908dgkNFs3Nh+0wlxmTlG+emFcj92zVmijW+KcdVYzY2NNTuKZawNx952Xui+gSQO1qZ6
lvT1mghFks/w5P4pTJq8+mN5JmtsPTUw6gnW8aoPMqlo0wDZ9ZiCu9gWxEDZY9igpAUuZMtnq11g
3yhHa5NhA6ePzgpLWqKbfY4Oq7bfn1MQFrL33mgNrULTITcGWhHbq2n8O4F/ty3WU0DHDMye7r+u
wSqGtvxcpQpvTXJyy0sRyktP4M8s4Q2FOsLaPLOXNHuhHiWordSnpvTvqlfYsoSPV7rr/3TVF+SN
D4H/fexHg3FWZW274V7JB5m7tfpJzk37w2vQiSNJAlNfxfMWlyOAWneqP7FJbMPMXHgiW9uqXdlF
WBxr4AAEUqh5OmrQAo2+m6vJgfLM96Z0gq0I+SyMJpwHBguZY6MLoXoyo+nYYM/t05U+uVtlpLi+
Fj0VueBjyyOUu6L67e2tbhuvUdNuWEquwyujwq2OApTR2KqU/TbsjLPGaErq3bYu7aVwFypSx9I2
7iPLpWv2c9uJTl6dfE5Bd3HJ/8KTt0EjTP7wHlPbk19P36rQzrrvnfSp3Ev/rAvr5CTDBxXcsjc5
a8bVsc840mPxWSfjKb4DtZ24WNge9tyYTHBb4jNgSvAUOOGZgfcexXpvqb0p4Rmn9jUzKTmkPbx0
nbGN2rvuJu1PVdKfaHHuPCjMyJU5o9rHKi7Od2KSqPAGm3EOZ+KeAB5ZiyzSDpGbvohklU/mIfWK
Z9Ml39pw+6fYuis9uvVk1ZcardIsqwJ6E7axMAFRkDHir4im3AubAIKoP9tZ+t2P3lPoRM+Tk70M
vrVUkf0sBv+quy699NK9Kit+0kttnouSMloeQ5145cI4OuXwHVvyZFBic/r/DsZ6kwVgKhz5nhvG
ASfRLOaAq6LuWHTpuakow4P+jzP6nKn1GaH0MKbUbmTs1sj8wobYsqenghdbsxqDvg39kdNud8zN
dGOoeMMX8ur74SmrV5oHSV0xp5fdzjHbzzCZdkks9nGNu0pfBXH8UecMZWlK89VajPAaUuLX76/D
5dTqsofU5V6rxDwyYLOYxs7Ii1/P5StmBYdW+wiM4im35GGY3jnxnowgutWe8Uyc+EuqaFMXkjgj
AheQp157ICo9QeftMM0NssnNYbhiQ3xxXQ59mRgk/vXvobiDqj861dKXDIFxFG269gPtmzfaeiJn
aqDtmyDeGWO1jStxqMb5CIrC7qsX2xvgWOfld+erTY53bVDNn/v9Ovee/VA+04c8BfZOyDv4QDg4
20d4gimj4m43eRwrZfoKLO0N+8m58cvr2CcHj04fXVGfEJjYIPPbbTb3TxFL4h4hGVvaBp81FSFm
qVE4yz6/Gpm2ur9CvYOwkmlPFNZvbJUWHlEHfuVuKIthxTeww6KWigc2faqGTSPUeojNrUlQlOOf
8s67QgLYe22yiu3pC/cOsOykeum17KxKtpWjvg2c+GjW3rNpuC9BDP2wNcTT1IeLZlET8DVPs/RP
bwxnW5oHt9aQ2g00qAyIgKViIlhrASzmfJoJIvzyLAjmJUEJXmz+RiF7l1K3f/UuJTTBd9pNDjK6
D8pZVScnHCNAs4pzo6Pesutkl6duCksSelyHpqmwDCIfDaqlqPxuPVTGHbQZorDppmmFttLsddMn
+LM6+mxTPnwWQ+PN5EN2kKTntgc3EJY+CsJW1Jswa541TCGo8Ej2asU9orrnf3Aysm2RsxtkUngM
03NudkA4cyH3FdgQPxheG8k2XlEMrI2CugybVzQm5m4KQYfEsjiSxrhUMPAWklUC4HaZr4msRBBT
NZwfSlIQGMLPmzJ4HybO3F5DcpeI3xoVXVoa1JNr6QvXZ8GFWETTvnxr2BAuMo++gu5DIJfwyoeB
C8cYWODcZIcLUS0Q539XxjVLXHykDbmObtW9+BOtuBAMyTiADLGG8jsMu7WVymiuTXwgArv8vIc7
wyyC8txFIEjo+yxRQs3uyBs+MWzDaQZ2pnfZ9qQh2WmjGGcRw4JFHx2akUaj0mt9Fd7TNqSFSZ2T
EcOADrdJkY+HjGCTPnSYQA8GQPxgOiSCaphdPx/IIZoIlDCsTTlp2saiM1076tDh+1vmurimAUyh
/DuVAadVLXkvowoGOkfuWlWwHOyqCtbeMG28xgSdn/1FLP6djm0zj9iJE70RtyuGqsCnSoYO6GLJ
VBrx2RndQlYseyVcUOACSyNkP80YZWbF4t7w+8wnpkG2IAR+HMsvhA7n2EQFYgUfotYwC0/NW+BQ
lAfIfiiy4Vv3hQunlzmS5h9st9/jKrjAg5pm1WAxP6umF4o1OuLCTzYDbMS52aSvjeiLRdtp8WK0
2e50ITHSVXuKNH0PK/Cezzcay7SsF+ZY94duquCFu5xQS5a9ymqWRdgPlO+RM9NC7FDUB2Q2WHjY
h7RZRrhrMziCT13hLY2gwuykEb2Xa1hXOTqNpWYm7/ddiIY69DLo4U9RT/HKm6CRw/1bNk1wtNQ9
A5tDdTfFXcYUAlXrUJBTJRmkut0r7uFyQcl3Qv2yZnPwa1XdLnQra5djgV6EpGDweuQqyt2nsqzN
tWCgAsJprSvrW9ELZZjQj/NwXLaoa2A5hhhuq/AqVH4pqQnpKbQHLVF/E2F47LVps01FWM4bncIi
kwd6vAHEB/WaSj+aj7Swj6M2WNssb996J0CbREVSuzT8/Yb+eamHOG/TQ5EWciNCAGApBk11p0GF
PMFTU8wrz6jXpZ29xFEmDk59yOJa2yYPZCTz0tCLl5Sub5MzEZ+hWYsuL8ulMi6UZWIOg4jpE8Cx
eWh76FU4L8zyELxTkopy05phRWHfv/jh9KIZHcIjg+g+ZH7jLqnqXz+eFpFfM+RW4aZhZFMNvf4t
yZRIczgmwA1YwkXAcZwBxtfeKrMtlhxVP7WwXyNi/5jyBasUo94TANd9ZMWkdQXyiwS5lPE34bEY
3uRIqJDmEONg4Jq1c43oAfs0+tp2ypR+HUo2X6HxEfnNxamg/6shNRZatdEbKqAgrb/C5Kfzswtp
rr9VlzJSsnUAV+S6plJXJ39qTkPTHCxRJyuc7/VcaxiFpfiWECOgUGkl55iEHZJv9Wgo0h5+BUEx
TuodLeFdQmrCNWSAXViNPUNFZo4yjxZaJuh+hx15Bs7BlATyxJmXrxDnkhhtp6j0GDApJ3Z3ACX/
eiibxmb4BpqanH0v/VSkqXX8hZYBXuJFrsgOtpYZe9Sl1lS03JNkS/xXOO+a6gV55cS8Gxq+kU0p
iQyafa4dBG7IMPaqM37tRh1zC4PxyKYw0+vupPBeR6BetplvuJSg7NerpPwompQQNz24ER/BftGU
Gnj5Md/6pjj12bTTWLALrdklid28alV6GPRi3nRyfEcSvPVSst2ae6JFoYJdYydflYD8XAj3y6E6
D7JsW6M4COnGsRdGNWERU5PLSOMXhafY4phOhtBYja/YAy+RQmogVJvRjMzh3cXds7Ba9isWxAYZ
mzVc32IbYZ9n0Dv8CotPLGRmkuVvLADZWvKodalDGIk670QdXx40Up16VCX8i5gsjfbg28Cxau1M
0m6eGczu5gFT+21kW8swqb4DJiIHw3S/hGlZ1Ij5TZ+ibFFMMVTh2FxHvNOFX7jluWZlevyHI4i5
q175BAYTGpW4KCcLo+DcppHzwGZ3rhI/WZS1e/JUy3FSdzjNMZCwGrKDc1W8l4KvTNmPDayu9jm2
iDvS6SiKYog2ZRf9qUv84b6VEKMT/J34ixj9hmRS+9lBkMSghH02u6/eoAfexzjFo5EJXFxOhJFA
fRDabQzLeO0Xdr1iIkhaSjzsOpNQBtFzWBRaxeicOmJhle3N9p+GWrwihWXTVNL+rrwczAG68yX1
1140wa2t9IwGhzxgcI2wqFYvviZ+UNAOqAvGZB+U/k2bMLVmiXErM9ZBn0Sf7N2dJtzHARNBrze9
fRCEh9KMo1URhc90UUoZI8ILk5ujuh/bBsOAJhSJiFY/TX44D8O2uIbmd0YEHuWy3OfY+/JpPiXk
ynRO9c7avW291CPg5x43ZRrMojq1UTpyJgCJc96MuXQDUS6Zn73rlqVvzQpJv0GiV5tbYv0W6uol
KAskXhRpWOAPzji8GIaH7srhmcKeA5TM2yXdWGQFCd+4npPmPg7aZ1oDxt7TGDQXVdiuSzShm75p
3kvHbTdMbW2aZRFHFYDqcdCAJpAHE1B/h5BmNo1bUA8wpBztQx+guKjMbkkVqC/Zc34WfXKkgVTv
k1xdHLOZAFwSFq0CItFk8Kqb/CqzYgjCHwqPdENy99AViy4jxSlpXMQVtZj3Y0jnLQDQ7TMBqShW
pV6fVOOR8kF7mxY2CsegkjS+tP7gdBWdZAf4SS/3hqFy4neg+2qxtm+N5K8WuAdHQFLSIm07OJSR
Jcg8O42+9ZB2l+525SpICyY5aEbCojsJL8iWY3bPnkXiapd2yOrA9lVR/joyjk4xYlGmcjc0U+7S
SayLMXyXjcPJq8zOdI9/6wYbRNJM277p/widOWou+VZ5pakWrrdO/GFvC/MlclBWBo230dhcZ8WQ
zdMK5GiHWX8K2I6PhWfxhqtV3aUfmjZGizQM60Ws5k2r0WZPPYhF/R3H1810e1qZQQwzTi19nTM8
GGPCa2zM/Cabx7hKvSWcvxOMaOLTaApGxjmyNCgfJn3J0kw/h8bfGD0kVF0RRjHJYO0icVi2Y/rH
QVu2GCZ2JlmgtuF7wvkK/DzN46HpSTpz70TfRG3YsZ813V60YooXog70lROMcDpjEPi1z9lX5923
TrJJenfahYa5pDzqFlkR9yspwPok9iW2y1OODG8RJaexWGko4uZVN9Zzf+DIHloNWeF0ZyMGzMUP
usNcsy35AJSrKCCtYS1H47v2kxcbM8qs7dHzjeHvUGYowzKfpCSVvDlWc0zAcJCag1JryDYZrJq4
+KNwZBO5TJuH6S9hw2PwOcZ7PZvM7zSTjE0HkwAbXNKcJUp3OzXd+NTXmcMiwz63sdBnuc48sXzv
K6w5z+W7hn/f8gogj7JyeR2Bu3DaTPVzopNgSNXI3pXtdmvECLEEG+BGQ8TZT+l4iFo0YEWqqQ8v
VRC1Y4MQk8AItr2BVyXO7H2WtNaqR8RVIZRjKwDw4HX0xv4zt1ygTlQ0LyUZ02UO+QBpW0crH5JN
k1ymNPBvhmB+W43aLo9G95BLofZ+zuDFx0f3JQ2X/sU4vSubJk2nW/up1aNNp6JyEUuGlMzge1gU
+s2c/GIb9vc1p5qiZi9hRzk1X8KqN6FB9CXZgn3nJ2sXbtUBcKavdeLoo1S26+ZAkLJPogJcuiPF
EQ0IQQYCCAmSGMxsXNcBc6PCL6avaQj/AhAaLyrsEtagLGSYbE5fgYRNgYRhZkWD/sQ6oK2G0JXE
paEBaFJ6c0Na2Ix5/nMR1MiPIY8TFmWWyTGNxFXrBdTXYUyOj5sQZNqzoR9HYpeMkq+YJmN66AEE
BJViGHMSZq/pWh8lkuNM9NShK5DT+MQBKyxjiEGbzBi6ty6n/x+kenACapu9MThpzfaniMrsaSgH
dSpLRY4ZoMc3TaeIsZ2BUTrd80q6AKYard1bo2NVM0bN7f5x3b3fGMmCG7sEvIMyKrUTItR2uoQe
oomufMuVfBIGAVMDe9stcd+fSdhTldtOsu6yjECg1qiec3prM6btgPtAD5topfaPixLg5yIcHGPe
G6J4joJNWEs6E6Vzw5hfI6zB+dBMQPbkhx0X8cEc2LijSzh6ZRccQ1VOW32Ijr6ZZwezDwhIYles
4e9gFh4vvPtb0+NR7ifyZaCgmv9c04us3j9uV5kn//mfVjrZTod5hnNA7AbHEbvH/xDPp2jj9WTR
BzrCzPtF4OaAdCIJr8pBL9p6zSU5G0MrfsuGLXVgAizxaAc5TkIEXVYweq9dMg5LWoh1WftL6aQs
mez3K+cmS5PENp85ywDLp5FUCsK/1tZuoul58+pxujbpBXWgfVOFpGlq3PX04rNrTOuWMHbr2ROA
ZPTe+zi+QkZ6RnQMgHVMnQXoa7Eq0j5GppSQCaph8pBl9WJO44ChBnFLaOotPTh3egm9rW/EVsue
0nwFIKrtUAagR3G7q2VxHkwsby290F2ak8yuNaPHbcKuZO4UYXpVUZ48V4qqH1TYFYxOfi1V+wLo
IDk9bjJafxE2khrLTonAHRoipHwWas8kG7UtAv5oo3ttp1KhWx88Igi5mreDeXKt6OXxQ0bgq3Jw
0rNdfKBs8661mfnXgBdpiqB8pnvuX9OQiWlZD+FhGKhW0zR+DiXtKLj6LQGlaXgNgqRdusoeVxaY
vmssCm2NsB2/Mu+vs534uSt47/jmzVlqVUQGOk170mLv9rjmW2Z9EYSQaPzeEp0JiUUorFX51wyx
cfaUoezv4hOCNPPp8SOL4D5lAjY2qKs8rUtudPZrVltb33aGlyDUMn0+iIDC6f5TSdsXCIpFV4MN
iGy77KZY1DedHZOsad1Bw0Eg9rVEn/q42vIxFnp7dFTFeUvPbyo2x7NyAeXcr7kyUC8d/eSijoKX
xr/hQRO3Qn47GcdFn1D+jWqqb6MG6iYX5nMso+aWdc7JS1MD0aZYd7pob6YhP0wI3qfHNTD32X2k
7x2U5zQ3j2/IjPGhtnINcZOOw3SvoPxqra7dPa7KMiaNNuXPEGhNd6v7kgEn4b5sGpDXAq4ebq3i
5F8Scr9+XFVqLJZlqCXr3HWGm+omByCBfdYV+X1JFY038hbKVYr3dKXSdrz5KQjSIrxbS1a6Rihr
VKuMvz8Xje+8OHE57lstz575wLndQAzUS9Gi4OG2x900PSUbeIoGEL7/ua3q8QRDTHOX/z6d3sXW
snLCZvHv8yGsrdc9jaT5v7eVOR5+mrb0YP/v+WTVtHtTxbd/b6Lr6xwxzVNC/ecFkwTRnbXon9f2
z+u9v49qIlc1DZOnf2/SNbbACKcPI3jLY+/0cqnSjTtUAzzrKANZzkU2RcmTW0qGgGjh/rmI/ODp
jt8K+/B/b7LY955ruKv3O1VO5x5Uk5PTMRg5mL8Mf143UccPykcD4XDV8mT+NDHMmOFkadePO3ou
Ri+kdNDLtah4bktnKX34hI9rj4uCpk8eFeaBcufN1vRy0TimPBdgkGapW5V/qKyfp1qvbtaIgq2R
+gMDbc+VbIOtXzVP0uztb5F432UdDXCx42ktkDRvipGznE/L4753mo4VvcSF3RHn8bj6uGCUOaFo
i/Tj42pZIbgGRess/73tv+6nV9lHJBqx+X9Pcn/845ket+W0mDmgk/1/PYfGluGYerV7aJPTfz36
36t2lZvbSuMP+H+v6t8fPm7L0gyo9FjSfr6/rcfF4wfpGEBwbgfL4xQAg+rfH5tygvbvC4uIqMSr
0I3d7/n4+T8PwvTzhZTIwAUOfsNp3vRxJMKyrW+Nbw/nwC1uj5sbdkFbEGsEit/v5bCk4DYutM3j
ahVOn8znyQZty+pV2k/WKNq3qu3Do9YV6DfvjxkN3Vi77d1+fv+plhOagrYi2jv3q8St7Crcghct
KWG1OXyH7w8qS33aZwav//EgWxKIwliNkNz7g7AZUjaj9zlKkGtvJtOL2hHdLddkd05b45/XXrfF
sA0r2gmPB4H+mRZdZ0Xbx4NqV/ugH+g+eVkrXtvi8vi9WVn6x6BkOvV4jC4x7uQkkCwfV5PCIXWg
pZB/XKW9uevpxl1iVeQvRZ1tHs8sDan2SLdCOIAbxP92idrl2+Wez3mh5S9tZvNZNEW/bGtLvLRl
nQAzu5QV1rDHHVzTahde3Lurx22VVplPnhagJbs/+v6YNMFkHmtNvXncg/nwcEwKgOH353jcpJFR
wDg7TnaP2xI59fscrRxaI57kcdGY1V8syeH+cS0MJn1bTYh8Hlf/eSbhnzwf0JxU/qFVTL4YeXWA
1eLgK8e3VNWN+HBjIl8KpNGbLJy6W0tY7ej2wdeUSACZIvROQvGhei5ROI9HBoG2jcGvvkphxoz/
3WatR6H31vaCwBaeujEwOYhk0g550lL95olzH7b7XwOC8kzV8mr7/YCZzc5Wmdl1n0Z1e/x8GuiK
mHFBpARQYU50NLkeP0BAR8+mSVP4by2eQj9ChXd/Rqd9ioYJTbWv4pXd6fq2ZgbCql+8Pn4elaQP
xa6nPVlT5B2qCiUXLfjgKzGmZa+y9L12gRwKn0msibfxNfTM3eMObCp6xCB1fLJQg51cfyBk+P65
0MY7RVls3Hxwc5sgC1zYiZH23gWkg5rJ+O4gngSfAOPFGtNjk/WKOI47Ys6rrT9BiDJUTeMHu18G
A2nZ7PwEiQezX5J47/cY6vC5cdrpFpW6twY5E23Cqmjuf5gXuAjWnzjAs+NKV3sem/9h77yWHFey
LPsr8wMoczgc6pVah1b5AstIAa3hUF8/i8xbU3lvdVVZm/VLm80Lk8lgMEAScHHO3mubxaGKZizZ
MkOJTmh5hGrnk/0HPby0sS6p0QQnY7QYpG9/vd8lU+5+zYfaX5m+RBHj8tmg9Q5+/XGHwiaxDfIN
E7y1EXVV7LN46p6kqH/cXjoqQNgN2nsavd7fTYiwt8YsszeRAou9/u0G9cuiS8zuvq17fTRUAThK
e9XXOH2+PSE0pnjF+6adHjX00DWMkNvBTRiQ8OC6HwwZ1rr1g/EQxs344LKRQVTHa4MsvUcT4b0I
JwSYmqt0N8kyfWHZ/Ou1c9cqEJIPxaNrDtFBeaTYIqqKPoyQzdb1JUr+6DJJyuBCRoJ1MuOKkPvA
k59OueKTST8rxwRcF7oGG6rIvhMe7pvbb85tusOCh5q8HuZNAfHvOhBlTzYl8l+H5/vVl8DzWV5L
fNpY41OCijryUDr/eHuJPgXV2ZaGuA8TTnLqSCUOqd74YoJKvB5dNeFGrIU/nK1kTi5tRWX/9tmI
AIxIOmVfRO7glylDdRAqqx8sA5XMrzc2FXfAaq+ujcSGZ8ouPLcLEIO3u9jzkXxFs28dy9ujaIij
Q0Je829P+u3u7Zc8N1fH2z1qbLCk0xDVilU7PrGM/+/lkutr3p50e/VfP7n9/9fLUVlLr9vIzdQ6
MlzdfvJfPv3Xz2MTuVUdddA+r2/hdvPrr9/+0G+H+Osv+Z6udokvfj3z9py/HsevX7+9kslVQx0z
SX62WVBs/nEct3ulrapfoKz/z9coNcb66fFHGJd/zkkQkHn+dRrU9uv89f8wx8XVnygb11/6Rdmw
1N9sx3WU77HuEEDOwB/9yoLiJ9cIKM+DweW70rHhW/ydsmH+Dfe9ILNTmaYDBQgm0h/pCsTxSRSd
PutHH3yHCV7+v0HZQEP5Z86QRNRCvZtD4B8Xt85fIBtdVNmlLEO082AVN3XOsOG0AeVF7CTbNEG4
qCvKUGaRPEdpi2dvxFg7NYKYaLnWUYQUlsB2INHgwrcWqW7UZT/nMR03VevPX4K5Hu6YRdZWePUR
2VB/cXIZQXSya+shsD+weLP7nLPnDN1ilQcYBNj1Y/SxwZxm1T70noxZvOKyQRxW3VM9OUeElJY9
AcHSRNQ9oqkzjawkfNO6uH4WgcVOvEXXjLtJhQIRjPnF0eSR1+Fe90ZPgQeUPkykIOuWMiR2PSkq
Z+XYbXg3h/appTvLQ0jou5wodNXhL09l+V2n4aZP+40Thhsd5EvHrL5i89vYKQGWYETORgAWuxa5
fxyDag9q45Bb8k03ZNS3Td3Cwk5QfGO2Y4Ppx7N9dkpMhdcp79QF3cYn7DQcx01KLFyQr1h0boJ8
OrTleAlpait06n116joUENYuqclKH5pPhPrb3vd3WtqAHdIIprKrXxyfqmpoRxWSH8+fDl2QmSAQ
sABe80nZtyoEOWhiSkq9qBQXVYuBYy7vBhfnOvTzwNjGCfPcorbHh56UJmxEjqg2twvlf3Yo+V+V
0Hm9eP71UAGK588jy/XpvwYJx/qbZaIm8Yn4BPhlmVylvwYJpf4mFIODkIwFElUqjL6/DxL+31zX
leh+GV18IS1Glj8GCSJYBGOK4/m0AIDfkXX83xgkboEYf2KRCcH4ZfsCaztHcIto+Y1th+C9TG0o
aTRX44eyo7JNtxvs1RxloEG7H9ryx1XX6LMdofHxxgTTpyXBCHhus656DNrUmihD4eis6nKRuGjb
O2dRwbtb1Y2BwgVudjGD2ac7/Cn65llU5okcpquw3UPhNKQD9aIs/nUG/kuC7l/CfV2LdaO8gm1d
Vwioi/51cPztjWW4SVNMQGLlY9qhjS3bu24yonWX0WnK7UHv8CnAHAaVcLQh/Z7DEhPZJKzwVUEn
ph/QHAzXTZdogFCXRJF5FPZ1S4Rh2YButXRjUOGDhyRBBVm+siOfRpVVZxvGfQFihghHclv2HsSO
feNcEwPI4DTG5r49Rt3sEDmHzD7WHi7dvrmKG2ecWwElhf/wSZj/jJ4kLt5CHGk5UoHc/Qtzt3Oc
stR86itkc/Umdkp9tkoHjnE0Dbiw02GTWlW19JKxuVOuty/oL2u+mdmbzyzhrLWurHTZZ2OPCyhK
16KKHfSDVAJ+u2Tuf510v+fc/HN6im0LVo6+ZXPS85VduXm/fWVYANyIMC1z5ftsRcpvlM3UunQo
zDii25ra2dg2nz79Tir+suKho53WlyEBCC7lxOHlGDynZlxp9Mu6Hajwjs4hcjrcZX6+k1bh7zut
lr1hVnekuH20mXjx7L54JkXzMhZQ2ReOUTXf/R5BouvPR9gKAwCHrL2LXDo9ka/3BstJIgFQ1Y0e
SdWOl/0HdqcEzvUXPiAYZiBb9LQJmORE/vPnEDcu2Usm8DnZDZeoD1Fi0p9xjfrYU3Q4yPYVyI29
0I1TYVKZ+RzoT60iGwa5YUUXPUarjtDWfU0jpQopoA/TGc2aXBfFo0jcH//+azOvnM0/DSG4lghx
YikEx5XVC0Pf718bVr0cFyvXu4M6ZFV0QbkSV9vwLFoig9Ku3FoBjZ2yNO4iNsNb2TNj2agpqEwD
xUp8+519tHH0wr+nmP7LUUD+dQ0EcNoBaOYIS5o28el/PaeqLOk6D6EjZW9Drccqf+0rUoiKFJa6
L5AZ9wMiL0Iaay9F2pL0yd4dIYlwaGcQLR2YuyzcoTz11q1RlcDssUbIvLy0clpV8azfvJlowcH2
6iN+rBvUa6ERlELTAzmrZnBiqaIJlWQDaNL2zCfpr+fK9LbK7wfQPGl67Ff55NcnCpQhXyOMRdgP
74Q/PGZ6LC8mihTBUHe0Eso79qzjB5DHPzH0yBf833vPc3Y0M9Wx7FDdaIeMd8bGZVqE+gAlItfp
+BByxu+Hih5S1SreZnlfDmQF5l35YKWJy6DfLqIG402Xo/ARqfl16GJj1dS2s0GVXWyyLP5JEpG/
iNG3rJDXw8cohwI1RrwKizY7EEQ3Lf3Oj9+d6hrj7mNDsOLxGqYht1HlPuRjRHFQDDUZmyQY82LW
skyx9oZV/9T2Flb7vW7Kbh9Rdts6Jd4uzx8fTFSmyzxsoNN7NHlH6oZL5jS5iQBRrWdLnVszsXfk
e0bH2z2t2oOltXuv8xajH5rNPGb7S6ti5QUJV/S0nWtbb1Jj3iNDVo/CJXFFw08ZfbxXbXaKjaB7
q02TunLaBhe9mSadb3Ixyo0X0sruPMJeCBBC51QaNOhLqU5gVElbok08aMKtBpweh6H36UHPGGBt
zqGvoU2FpFU4YwC3rKMM0Ri6XIlrv0b+XrWie7NjucsL13tvRrUUfmi92LZB3cNovshkFCti0YoV
LpL84GXpXR559XYerpE0TVhtnqLAQCuDyGotfIlCxBp2sdOtZJ2IU63JApLtk1Ta+sCGtvLA3RwK
CN0LG2DAAfcYfEyHQ88dkgn9ufCenJh0ocG4Yg46LzrYk0ZwyEpZyVDvvdTYB+id3gNSj1B6mnQH
KRms+qDon9B30u2VtPLIaWtWvdc46zZNBO1l2zk72BcDWz8MnEWnAkjgQ9kXcP9qYhQSuejlIF4z
qyvOGU4UJOlPhl0qZxGZD6KW9l1XgLes008ZfHeqOj4P1wtb2p3eRh09lcy0pm09mPHSH2SJ1aZ1
DpjGreVYpISbBHL574e//2K0hovoAtpzbKUAn19H899mrdSuSnobyl2R6sU538TBhQ7FY4ZdvMD+
+wxzkUgc7R3Q5JPV5VFOrvPpLZF+vy8472iL46YOdWyvMyAHbULgaJy1B1q/z3Fl9ctoRCDzHw76
L1tDGMPKJ3OYLaZ33WresLq/HXQxzSKITSdYNRKTp3AfVX4FC6Zq71HjOpTeuoTdSM61hdGKJFrP
7WmtEwM3j0JsXIJkZ6O8V+6UPLu4yiGjMD5WPomdMx7Ufn5CmU8wQzG1/2ly/Otscz1yOMnSZc3q
ujDf//xxV00QhdcFBIA1nHC6Cfe5nch1EMlHPuARuKl1JUyQutVC6LiOTTEnkRms6m7YIJN2F2pq
BdJwNkazhz8lmeTLCKBnPaeoz7p4eo1HmPxGJKKdIcea4q3qoQXW63//HfB5/9O3QLqD6dDfvZYP
qAT8ZcGjLKu5WmfL9RBh3Qj8YSXLRr1FNm1vH+Vfjdjj2Ua6Df/AeI3YZOzsun0u7FE+jSF74wil
fwS94jAEcg9g7QfiqEXJthaBqR2ehsIu8RDgXJd5Fa3wPfYbgrauFCUL5RuEREvocGUV0ykxkaeK
EK0ZdK1DacKJqNzgDtPuqh9rtejmPj8Y4fDUOf0Z+EO0qtSE3iTiujeD15I89pXpFY9tmZSHcSgI
vULw4o+WfuREb+89nAVYYdBcAsa8BhszVeZxfQpitF5NjYw4FxAICves568AEggdGWrZHrvUI2gZ
xFMgoDMUMlYHTg2MLRDI+qENDyoYIlAXf7/xvZx8ek+ubg+ZOtcrJREAKzM5tIKpa2wrYEWVZa2v
lgurTXZkbbQL2wjX+AayraWlu8zIYjrMcfs5TJaD58J1Dqk2tlmJTNnWOtqLedybLSQOt1cvFXM4
MuzuRGOuhEa852pROHPAhs5iBH/sM8MaE4muuZRLOzKHk4werBJjVDxmS1yaxVlXQ3E22rw4V/PR
r6LoTJN1PHY9CztYnAU7wm0WEThX+zHhdG3aqvNYqnjNmqfleNulob3+DFEMHrIF3cZF7rSYU/cz
mebqXIn+ZVJG8pja/aEYabW2DuEzVmmOZ4Iq7J05TV9oINiPhvqmMbyhCqJmf+3qh4N3RB0XICF0
qm3Zy37tyxYVd3eDP8OrTPAMLTnLHwJ4kotigDOShKVJV7ZGxTkaFQ0mztag/WZCJCVE4SO1dtAA
+j0favRoEDSFyIB8vJJdmaVsGCnGd6qc5IKNlb1tguwH4Uo279Ko1nZE/bsFfYWY+0JtPf9CCwwH
HfaPujMLyvzzoh7DaN+71pGXb9eJf64zxDplxLIDd/dlNEW/u/ZC1zN9dEMSQ5igg6yS/qXriezV
xRbmEpQ8Uz0V8RCulEnUYGRviQbaV1SlFkrl9QHOwmlEYs5GMrI2OtRviY+X21eIFq1ih7chuSMD
GCymSr4wDOHpKPLnWJvO1i+dp7TDklFljQtFttQPXBrlJGnD9/WlLxPnWFJkPlIeus7kzU4jc8PR
IF4CLy/WaaS642AH1pImPH0nqARdPe6GKHoL5kQfPD0xE4XuojCdeMM5hl5WQX4kZnlEp77w6/kh
wAzTELiDdAgqTY8NCFBbv0WwsAN6GO7CsX6OxiTdhB0NFy8qjkqwUNRBkvMm4/Hgi9IieIhIpKZ0
E9R7K0bWhxub1USjBW6g+tJ0+ljAxSk04XpONtT3bgZ3S5IasYQbMZ0ZwpJFp31zHTlKs1fjpojU
z7Szv/XsBpdkFnyRFmmNbHkE02P8NfUM7Bdmw9XBtvdgDnKT15M+sap8r0atCDlMGDKHCG24xtW7
sJHoTgZiHKPDv+969fcyK+ZLQpP2YoaZ3mWpDFBeBQSUL30o6l0ZoRilAkJohfUSuHDAEM9jcfAL
lLRtSWbQ1IKjFGWLI7BpkWzpevjpBjIGvk2JrTAQ2hiwyFdTZW6nSuW7GBEKkg220KSnsgXeSWNu
7o2utjYzoLEV3usNeA0f8h0fOebFB3nNQgvD/JVBSD64st3PV9hemed3mgUXDJPSwYIdFqdAd/nJ
mVBDwKRJaGfaTMk9fv/ZrY07VDt1parnm7QpSfSdMVBcZVVwSAWRc06RjyibZXeqOzgHKMzwF9Z7
SMgWtUz4Jrotok2r5Xzo8nKpNeox8rSXg2PIx+hJ9PXT4IzVQcZmurKL/sX2pvyxqtqvYIqtV473
vZnil9xUw6FytaCZzhYkC4Jsk5EhvspUCwxlVjmZklNwUHEQL1COicc+NcVjVvSnZCi+5iaLOQLJ
JqIuDxBow2NVGSGOXe7JqumXtNSvnuXUOnmNtk63e9hDtryUt2dN+ZWaqLEJDE21NpBpcpqmEY9W
NW2BkAC3ArZYLaNlFqMztkLM9CHMYLg75NimmRZnP1fiXGsXA1AWr31teivWCtiMGExIZOONHaQM
jV1Uz+7S3jVhW+0tSz7ZurbpHspwpwb9OXWueQ6PrbDmqxi/yc5MzNmZtk+2j0Yuem30x3kuhyPk
An/f9O6+a4MHRGy0o8L2bqaiXourHjCzg5Nu+z9ucF8Fp9tjaUexmURVkHGpARwiTcl6Fz2DTxps
qD/V99K3mmU5bT3DSF6RYFEu7wWr555gN53P7mXKPrNQP8RDQ/lFjuYhzqbr7xf1Pfsz2p2DiZyD
eNttQsv9FJZI98cA89x4tb+4Izg60sByFJBNf3Zk9d5DeVyadhOsfZhqiwFx7pZymL6AUD27iT2d
ocYe43ZoT8n0WQW9uS+tuV+ILEkYio0QWEv25DAWuUWQn0OokmvBObfsQfUA9+x7fB5qPLXRi0eJ
/840m/6+ZsYRIYF1duBgq6OH2xCZF04Zoi/gEIQEth1b4lkuvOFgObO6tLb6YjL2niMAEXvERnJZ
RugxstESIIV71Po2vJ6oxeo2+HF5kZ6xK4gK+5biAQfgbT8mKaJrlXvfmpD0aKICHim+DTsEGaDT
LMtZ0KeJz52qf/ho/766ff+MHy/8jl5KUaVRMe6rTmOLj4MaVaFiuRrbo7MMuzDd2mEy7xMApdM0
AdgcsGbIK6ADAN7Fsmp8Ta2qdqMdOjgBWvkdpbeTBvEH0yplzxrQVwBeIEcKBc/AfcJpeTe0zV5e
A4Vd5PhLd8qmZzWpH2YEESMd5M9Z9+qYhwu2EpwmKtq5FeMuSj53N47fpePOMFtFT6dItGgaqc1Z
3s4XoLZKN975k0vGIOikc3GHfuOn4R6aZCLsDTcydBWSoS20MEQm7qZxyFdt1bBBm6KFQcbnjth4
dzmgzIp0vw5ae+Nz8jyZjWI+Vhksjr70GKVC7LhMeXeF1JcgAe9QVzLbm3i0VDw222iIH0POdEi+
AbzKoMWhzVKvTppgg4ROnalrvgtNI2cak+mbsssNm2/iL4qSTAsUeT9Gt37zuUQzL3rvXUcsubSD
BxMDc5o1JE+ZvX5oR5+Ndm4Wz7mf1MtZjdOSTE3z0LEKjyd1zCa4iNpGN15G5k90Wg/KrsOPhEX2
Ett4f1BkvBTSMcBPVP5+EoBwJ9i4ZOSW4oVCAiEQxKX9aCwEzy27k6S3DmJEaaGd7n1mLF5WY1/e
E12RsFbI3X1uuP555o2tJVh2w+kIELUGcWIyavYDJYs9NrfsFKbsj2AfYEdy2wakKEWapo69x9iL
zOVskxKEXZyuFi7mrwroeFMR8KmB1z0psjvLliLfoklPvpsAMMzp7MVhP3wj3e6bYUfuvq98gtYL
D69NUVYvocBwoZzExn7iKrY85XxBxmdt0wrdv+NUjxkBQhsVSNqDYT2cahbv2zaNG+KLjYYL0O4f
2ddRfp8l1laPopPdwXWpwgIHgPCzd4VGZSHCzvxiK/sjUZr47RA6SB6GPzP2Lf6En4Q66cK0XlFY
6IQKyN5JZ8Ljx0wjZFbmT1xex1K6xBP44VVfZj+7ZWZ/ja7OBRtmMNsVynkgqPUbqFYQRtCIT3E6
tYuwpHBl6mB8qosagbgh3IfOdykcWmVxL8I4g1kOHRCzI2IISvDsReLy7Bg6QdGVGABB2UDQYlEH
K3KKQxqHYj+4LPfMSa2zKCeEMMogTLVTuyGnYF25QGYLRR0qGbJ+5bZwYQo8Dasck/0KVFQF7EAT
vlxBvp3tDjS+nF5ZG7Igtp5BfxW7XoeAQVnrLMuBZmqgi+AUE+Q5zrm5ELIDiDJ7ur+KnH8wuhSr
yQcWDSt/3Iu4/DFkpr30wgZLfFwHS4s++bIN2ohVTH7Xe2a3xeehV9gTGNYSFDZTZG07bY2r1ve7
ix2GsORT3a2qgORfRxfffN7OJgxqC9VXJZZBARe8HKFSmv1FUwN6yNOjJNzmfjAZI8IYinxjtxmP
ucXasMSpmK4Rg2ld76VUX5oKmaonjaceetDpHzfsNoHMjKCJ/vFY6w4sGN22Rw89qhM7tz9uMCVh
C1Oom2Uu5KaqQ3ES90MYWKfy+szbvduNKwt+x22Hk0D7BHpmLdvGAQVWc8HgSrBOt5vao5JozMHB
SeqnmGNdDZV8K226vKx/LHkix/6PGycw6CEp+zBP8PZbL0/XMrzye4S91cKw9r3wK0rPXr3XOCYv
t5so84FpzBtROQCp3co73W5CQP6b3iRWyrx5E8zy6KTS3XV1PJ9kQJp2g7FxEfPlrfM4z44j4JEg
YdBHrHwNqr/eDjPMJiz1+UZ22FGLDg9Dq9iDllDdJRfggc0rXCTE0BvfYJ+EanzvZZH3IMuIMp7R
389w8FHshne3/0U9ZgyMNIKsIAKpb48RhAfUOOG7NybDvzC0VZcy2lcBBtaFl+Jd9a+P8/WTsk49
VA8uYL9QOeca5f9ZDBgnQfsod4+o8tQlzckWZXRXsEt78d3hMHXTdE/xJH/JrfJrNJnu+fazxGWW
NE27Pd5+GPjQlGw21iQYlMahzkoYS14IABxJea5IlHViOd/dbrJ6YK/d0ADJaFex1eBpztDNV7rF
c9q6H00j9N2QGPrudg/756Zts4I2CcUfVoIDxOGe2kyIdGTbqcJ7EKnnPmB2RqFMaIHPdS6NDtyS
gcsePkGyH4eqOLglpq9mdFjQFQEw2J7Sl9BgLOtCPLVjba4sM5fkSUR6X+Fi3M1Vnt0DyqBPxnLl
3eyMB7e3h58C9QQNafHNoIW0EI0XPkNOjjYYN5oT7gd9pI4LNWFonsratT8M/86OUpvrj42XVROy
MEgc1lQx7U09tSkSsu8BC+uOyy/sO3tZOH2ypkBMk5ElTWCRSmVIt97Atf9uUE7auFk53mVx9oNJ
o0ERHop1MGHP/XVTu4Oz9EcnOmKFBBxvH1p4FZuay9zVvUTNULTrBtidSKfkMvbf20k0Z3qgcidH
cCOVnZPl3IRvqRsQAsM3f9JYwd4c+I2TW5aPkUrks8wINrk+a5wjf9s5+sUVZCS47nzI/MjYmhPN
QMTgYNoYPfzp6JvDcKaXm13SKz9TN+KuNIivMCTrZaemULOMhxj2TDJ7W0LgzYecYv9D6pFOHQZa
H26P/fpBnR3Dzm856OIdakq3cNWwn4XV8CdjZJ5XBluxblXzpLPulFxD3Fs/fTNG+kBFTO/axhC8
iTocVB3o8mG2PvO5e3WwiqKQYoaQG1GIfdRSqwpnfyFriwVFUW4oMCKLD9ty1ZvioBxnb1K+2KN0
HILHXOEwKkL/sSrwTzAu0/conW00stOu5LEAG8PqCLdhWajV5CY/miF5x9cOnCRpDjUynoVHAo7r
XZQqgxVVQKhvZfJZmUmBmsDp1jWngmpQ5ttV/GqPcbwxGhhuU0FrSNnAAAIrHLeOLcdF2DhblSXp
cQ7ySyBYR0XfWzw3C0qKP3xcBisidDE4I6xJC3Mn++TDBcjscRVDkoJUaZvvow6dVRFO1rKx+3hR
UeXcZATzUL1rz0ahf5pVxw6nVzA7TZhmESngVd5+FE60I6J+4Qb+JSisDzMNz3Y99ZcEiOsQ7P1x
xLXYepe6LlYO3KZPh2SdxIxwiang6g0qPqPINUgoZ9ci6KNV88ZyEXqXPhEILCC7ZcoCaDVXZXKn
roJSlExvQMvy56GPiWuon1BvRl+TWeOgdyF1pErzrTMhzArzBbFC+ZqOA+Eng11fJvZuk2CeGYVL
rddzWhS/yl5l8Ka2jVEmR2Oy4SrkZszoXprHrIySLSW+cd1F8wN5CuZ6rptLARMe29q1kunSGSw9
Y+mVr52tkTWw51zMw7wl+fzTDBtCT4QkJH7eYkpEmB3gjnTGaaWxsYj8WuPy9uloWEu/GC3Kz9jf
GbqQm0Y2jVqzvKvdYxgF4VNQ1MYi1ycSptKL3+htMVMumoO7OVf5nazuyTzbEWlbLzIiRtnrojm1
trp13ygPveGJpp5hfVdF9pBaej8iw3fQeoCq8W3wc8x0pVpJ+m0wgb91Bjgbd4xOcdSeQQafmtD5
aHrMPUZkMbtN67oo7UXV4xJK+2+Y2hkffaYGkI1lZp3wJn+1B9IUlJw2cxIjLcuuBGdX4xFmK4bB
cJl2zmuXQ0Gw6QD26MSLIv4Zmc134G8VR8JMk6nwGwU3Dc2Qy9BclbCBwynxF4nkSNJ5H0z5pjNh
I8QJkw5KLlJx9L7U3a5JRmstSj6yrsBjaXWHgXhckjbGdyfH105F55xFLlyjGVNt0cHepP5BWI9+
JXxy2Uz9hzJ9VgLhtpao9jr1CnDi0hrAg/yw+fRKWPB00B5619xwBpXY+paxwfSbuVjxBxE+ykE+
lmw+aYYBPwiD7iViWjX6bJP6wbas5VMWZT+FFROsON5FmBMXEZNT6CbOfrDKs0GyPAhJepG6/MrF
QOVvkxiUJl1/F/begRRQMkDGXTdRkE60gJ8xyY3bonQzCkDCSgS4bGdjkebNF5QmOC2ATalL5bGA
vtpWlfrQQj6yq5JLRPSv1TwO66DUi4E68IKtn2bhHMWEeiUne4iObuHOW+Ez9qXW0O6Kyv2W+O6D
XdNmzZxwR8sAhlMISCCO37Tdf9FW9ZGkUMnyfNdiIMMe2T5XoHJvidehj6ska9krzt/7WRD61wfd
ckxD8wGTVnZSZXUJMkgOVr8wEByym0WOqYX5E0+NNboPpQPDB0FqsqCiSl5IueshmuuoWhYgaEIT
PWcYcOoEmROt2XE9SfYjSWsCO3RCstbD1CCRIH5tRj4pS30lA9BcC2IyFuOVEhql/SXlFFkWqvcR
gL3DJna21Me2E8u+NB7FKc+bn1SQF30OuQuiA0HqLWZR1Q5oSh2sNl7+aJMXSf2YFWDVURK1ox9V
TSpRlsN2L2v/ycVtEh8DgQfUSKxDz3SK0mgxJbCJRgAoCdUGN1XPtI7SPe6MlRXOIzw2/y2r1xHA
j8NYh8c6JH0xaL55BnhNAPUBbchh01botXRe5KuIxyD19fM6cGecf/a0IS/sYhcvBC3cU6wzzuDu
r0SkN84NeP0YUZYePvpdENU7O0nRswUm81KxkAP4vNC5+hMqMpPtH+lA0g9VmfXQRePCM8xwDU4D
Pu9aFvHZyedqiaEb5WovNhUXEIL94WeMXYZxMsEyMp07U3/UUF+8ngmoezfI3KTkAkI3rGn5hmAv
I/kB/g/VnbOjtpQtHWWQwEZFh2HK59ptC3cl/eSNsCrGzvBHaOgvlOOrs03ehukBZ1RjuBV8CuAh
CSewjHKLF5mKQBa81LRhytZ5nmP/NW3TCwIq9Pd9/yrdgN6z6IkOSZ6HwF87UuYLEpLqVWonLzUm
yuXEJoZUIGoX1ESBh9Zj/dYUGjvDmsrtqQBIZ8oUjAxvLshkeS1egDQ0Do4T7mOMzYjPvjcVugcA
1N4iParaypeRrkjZyvMTYTHsToB04E6qN3IMiG4eg2ON8RuKQb/WhshWQZ18DvNeIhdZ1bV8DAqU
K0Q2JcS/bUqqvugxivshST4KygVlPVGpV+UOyu1DnNo0guZV1QfHMzBV6pU1C5UOR9cg1TcxJ3uw
iPepSeXNRt4BxJ2Pj0SKtaFGGg6CrRd9i42thmfH4w8FRKLiP2XXJN6tuX2CbvAp6BqUlnOph9hc
5JXYJ70zLR3KXYtItOxMkkYThFJuGKPbZWSnn/ZsfFd51BBQ3dUb8lk2koU8Lkw2/iYoVrtTe4OI
D5opx7prz0IaxwZ9RFjaD54aBfnaP4e8GtGwsVcGEfrZUFVDkcqyiu5FErRil0VHVHA/gobFqJxl
uzKcT+HIszRruUG2VDIl+cSJhPVbCZee0o6T7QP7qVcIpuHlvdHCfE0H6mxRGH3NRvFmolyqcKAB
cTKtpUEPWNVtd82aSY+QTFexD5nSnil3zFhFl7fvNRTd3Uzm9pL2L6EjKucbiMeP8VrpnYLvUJDd
pZkYZ1dSjJ8pm4lkMNDIFAalFkr6swubrXVWtEHshQJtbrLyLOPoPW3yu8EdTnEcrNzJvu/M8d6P
AvbhXZlQrQL574249PNw5oL+x/+jvqqPo5Qkyg3V82A3XwcWXRthd7BkQqr9x/LdbVP3YIowXMmx
56ihmx2JL9HHvnX/uOc6hr3kExuXTcm5FcwqOIaCG8ouY8ZyBEEBWLw8D8Eg+lcOeDVGqLWN+pBY
pJr1V9XpYICJHYWVUe2qzYNuPRNjM/duN4U7sglQyU/D2uX4WNF0u/5yaKJm+3/ZOo/lxoEli34R
Igq2gC29EY0oQ0kbhCy8K3h8/Rz0ezGzmY1CpNSSmgSqsjLvPbdpzFsItD8w5/GYrjDgO+5qNOGd
keNBfE+SPY+jdUglc7yuC9+iloFFQErGlJWbWunhLetPoiNsDvdh/Ew+S7JCQR+xLun1JqiJDy+m
rj8SVkEAQ2WRxtdlzan6TeRUr9D/Fh9V1zAw1MRD5yfpWowRl5pULzBvhm1hw4AS5l+GZXRTJCkz
tyDaxDoty7guxoeKlu+uiH7Iv06vo4tzrEMJPUuVnG1LAYt77ETaHqtJg+lbORcoA3ef7M3AemOI
z0nDGu9cOyQr/gZ6+p4k2qPC/pVS0A1xv9GIwMNedw8FCLWYBA/yYVZGWjBrYatqXRBidGD9eSfc
lDJC/QaioHc+o747d5Z5SuLis9PkixVTLDbBQ8s82VGENVspNy0iI+Z1qtgRgPDNArVsiuGvLMqW
88woYRQtnQy7VjGY8BjhBGoDeCqrX/h6/Ohk6tiE4X7IfrXQPuTtDazgPi+G9YzTr1KxjaBha7l7
z0J5L3edGv4guVB0p2lMZbjukuq10JCMtPa1sNCsgsmiw0lNgVQANseX23NuZpv/M0OfHjC2t9J8
8UrjBbfiqZIadH7vypjqGw4VaTwYOtryMpnuETL+KSzcOwC9Hymr3diTtyHDvzyeFBKr7DbHimng
IhZpicozy4dvhmy7uvBfnHbMKTNbALUOFZmtrjHxmelErluBtCvEna5p2bFL3v3GunY5/YmqvjfC
fLQxjBS0mqcrTvMD7wEyQOs8WP2G6NeDPcEBZYf/KijoISa/+/rRaasnSk7yNgSNJV6xP2AYxG/6
rxUpF4RV8XLUbf2que+961IuI1Qwg09ogRs3rh4IanrG5SGeHS1iZOdtXJN5JEF0VeBQftU/hUaO
XU+9mWQa9OnEWGYkEWgRwBgY8AvS25cMsmwW+uYeDOpEkBEwn4an8yBdh0N1GOLwtR6bSzEQntqu
Qexf6wFFWNdjZBXxBV3JJvNI+czAIiKOV89uWGwNLOk4DdlL4qzaTJm3qtLtCPt9qTrcKiZqMkuM
cBmCSi45FRM6/lZ7nBlZY0BKYnypkx8ytK/IWs5NZl5RDdzgznzFjofGyPlOsQdlyl2wkB1qDhFR
qGcQICoIokOzsDgKBqbc5BN3bGS769wA9Sy4pp2BplP1mOTi6hjWr5dpX3phPddZ9F4a/jptp92g
6W9WIyvOW81daO1RWtVBehsjnc6FX99k3py6YhdF7ndssiImiYPwpNeRb6dwHEdIGQg/F1HjbQK9
+UhL79HQgt+SNstCBytib5Ow+ZNR5nPEzI9B337kMwg1yZvPJCjOEqS5rQevYTk8xLFzG0R6b8e3
2NXODMEQiBBVk4/Ws2syurCaGPCEf1BiWppwoJl57ob0mYJ/60j1mPb5ASzWGdvMl43ebdRfUdv+
QdSJlpOTfvro/c3ZZukQ2GOxkjD/85dVSnZPYxpoznC51u30FhLHROvgWPZFtqxNlH22gQM5DN97
ul+IELhh52elqbQF663SFHGlNXPVYhTDwhQQB1z2F52MQ3o77t9Ix3Uy42GZyahhiPOcugJeRpyF
K31SAbTjlqYMJWDrkvKTzdFvqGPQpJivEwjztU9EmVdGZ9/yoYE0LCGOMUI0E0eE9F9DZj+BHTKo
vRnsRnTxQ+dgmZO2Qt6ESbPWoL0mHulvc2KDZ/+wIRxjShDv1rQsfTgO+KPr8l2M3UMKcl2Ls70M
5c7zxUomxYtuQJ03rtPYId+cwCgx5zYohBt3Z+ViAW1uq3Erug4d3B6oFK/wNGwFx9bECR/0bEDG
1T0MJTSgOL86CUIAL6G34ewh+F7g9utrd+X5ye840GGPtfrBLrVDx/EKoeBFZNGrUdT3hF/p6P1+
AMdlhPwpjrdvW+vkTv2t57DqNCSfTjZSNSq7TUM+PW+bYgjeZkcUb/laxmB5i5ckYOpZ0sClIwfV
FTznJjYjMm4Rb7SS3K3GNheZaZ8inVvUyWHMGhbZUhrNvbqCy1ki2oLb9qnkeMmUfQPnd/WJ9628
cNMYiA+8sP5AcflMDlqZmw92wfkARhcwtCr4njz94lbPgbuLcnV1WdPsRL0ldQB+xNAOYa8/hqiu
2m7YMZeaoeknqXAWoALCmPRREupiuR4Ha6fk4qPPHbjOlzRQfYPXoTI0ratVNfsOYusCMsETmNX3
Qr7mpf3lzkT0koEUsr29NtYH2WkvHtWYb+hnVM8MGTHCjamAUvvjJvXFASjYkbgGf2dV6dyAReCu
cjM65SFbWmt4t8BxXtsxeEZ87qevej29FvMlDKJ07AZ9aSK7WZou70L4Nw6IloHlgnZnYLrwXgyi
OmlUBY92HR3raaa1a8YKbELFS8l4Y4RCR3Lt1aNx4EXuWXe4nUbH+5VJ91xgozYy6zebQ+3kQNVO
K+jKiJ6OIT5IxATh2Sv6VwzShSdfiYsLFnlEuUXCSVcUz1VnMVdwXnuN5rDQuNa9bWhPyzSprl3b
PefSQeFt3jov++M+fhjV3+C4p75JPyYfE1XeEsNgE7iBTf9LM8pjCI+VOXqzMzBiLCp6dkvZ5W9t
121HLoxEZO9USw66/Yagk5CeQ9G8KuSM6xmP09jyoYi9XT/kdJdsHI7dK/itQ6yRf515D1o14P2M
gyeyMizNWyl1Hwd5RUMMrLSqXyOnv7Gawa72r3LsOxzztAtGqExOGTOb4R0w8uAWNwLTuzgmwdpz
+dW0Xdolco2UI9QDOnRGnMRrQdclEahpVt2OkEaU/fNCZRmMSaZwF8RnINxUxZGA1pKGK0NnSGqy
QrUFd0kxzhiNV+G7n5pZnlFFfaUNazg2rgFWZK44qaH9GpBCVsAXwkdNKzD0dHRIAt6iMAY2Ovnp
mwwxmNIgXAdNeqky8ycfWKpGGGIogwbc+f3BHQcS81qb4bwAHKj6GlWzBjiZkI7J/hnC+VA4aU+w
TnZ9VHwKlBB0snibovRrSJ3jMAGzLeKwXNA4oUGQuts+4NKMDPpvTtT8mR0BpCUklCknbMDJk1uf
IVMwHBpgsv0J5u+rib1gYCJBg2O+K1qyY5upPIPq3VV+q8iAKj4jgRhbb3/cdk61mNDVdYhbmpS5
TM2N60zqV1bUz5Ks6IoUai2Rf1nL/ViKbZg131C8QXknqiJIpQLZoTmrkJBE5npLlVvoBT3Ao3hj
9igsGfMwhwArTJiKWX7lioxHleP9Qypg9vw39Dnjm37jusYUtMi6dKsn7UNhU5JhfCZuKMvfkPDx
XoRsGdalrlwakUH2l7ON2hOrgcv/cyLHiNYisdlpc9Kz6ZblKFsd60YvmqI2pcjLeFEYNtUkS9Bn
aBtvizcCQN70hd7qJfSagxmpI2PTZehVpxjz1iLymVKn6G4VsXZNM56F5y5AIp46X/7EE329IbtP
aAd8RYRkEyH/ozvPEDwBTa0hYIIw8SecOUlIfKFOXQVO89mUGfm29YvBqFYD4FB27HcNAjzO+NM6
sVNEg0NarYyaADwS4OgkMK2xx9/GUVQ2mfEqIxjFWSMeWN6hiXbPBsFcCzOhstWqPfPyOYL1igvs
4siyJoMR4D8OiW0n07sTHRPFnEOIAHKcNxwJSTs60ruNoXeh5fLRzsCLR6/Svune/1RZ9G1AOHIN
6ziC11yIOQmR5NBFpSDo6DUdI9lob3mazKCPi+FVNjcM7dfMQF1ZfDgD48fQrz7i3GO+hXOxmXUS
/jUcWBGa0tqpsPtsNWhvTld/smVkrnh3AJgjDCIjPowfPVS2XEWEco24hPrhmFpclHU57MIQjB37
eCeaVyOzXzlCPYdyXHnNdGob+5mb+bHwXsbUIFySHStNm3caMYPefnpoCBbCp72r/OnXZ93ifeTU
y67F7aVYlC17URkMV6NgPAw1L70+m82sIP+mwt1L+0JH67uHgdGZqHtbl+wAihlNN577qzDlW5cy
dfLL7p2o2o0lukcCS8sFYguaqGJt6njH/Fh/GYX1kTL2cMLkSpTdd6PSl2rSn1sLb5Qvnqp5mRAe
KHhGyVya5Ys3eU9EYBA55PQvLqOpuB5wj9JkXao0/4irLUKeYKFlw0dthkdEbaMxPuVNdTB1WvZV
9xVy6jct1iY96y6jKY9EDDzLlDSVkJE6v0EjYMBu6qdujp8hMW1f6cktYz7hEiTVsBTCIPoIB/lH
TNeH3aknt7bPHRMKs8kuV1XJ57GK3+genCdTrdzozHD37mflBV/YtfaqFxt7qwiSo1/IT+RPfzHH
vnoMnpDULJ2eUYNjBl/4RWDXKZLwRpSQNUV1w8awQpX1MGjdh5GCeNf17gDYh0A6/VCDTiVYoaZj
TwEhunccrqeUGOjfqDef0hTRZbJuo+mznq9ky6KCMBSjM6Td8Hg+RwMmEfaD14IN2DGvsQhgzqU3
v+KWLOcA7MlCUmOc5nUYXMpao81BEtVn4CcHLNsLwcFrUZQBb5XUd2TLHWKXFmIQHbV0i9kMciYL
p+eEpMV4PWllgAmq8drZkgl91KiFtO1xMVikk1uORV8MEl+UZF+JEi+iDr6jxA/WoZ0ZC2Pqf3LT
RNgQPKYAcfsGh0LgpdoihYmd4fQUNXdQBKV5ORa4Ba16PU5A8ZRRn5NntL5vmZI0+MP+xRfi2KW7
oAC8n7gPnosLlKDFyHEuk7JQrfXrCbN357214l7ULRRu/5BVSIjtQ2mb19EWD1EdHIeowe0AK6Bs
AB7n+5aos34OHZQrMvMwEattEoSbyB33AwnewqqWcPHfSBU5d1q2KbOVl43vLfp+QjdxnbryEiTt
n6cqDg0GEtD+STYZwlKutCQOcBcXBKfXJyN2GOun8IUKTI2y+x6r/E+pBCW7z3E5/REJjAqKPmiX
MKQ0l6qsrmcftwdqIaNrL9PrrMD3BqZ5mk415cF8YI0lXCSqWCpNJl2IrHv3Mln9Np4zL9NS/FS5
vKSs0Vpm5bxZsx6zitfKqT56rSbwNZOveAmOeggXGiEvk/002jWEA8AqZy+LUazXHbPgTq60ISq4
chrklsWeodi701d4DqoPG3+YFnZ3Y9R/krZ7gfaA1vedUeGzpIQeDRuTc3xAUrLVmdVkzMu1Mv+Q
wNszUq5dPznWobWyGT2hS38yh4fMJbF7MmB9BnLr9YJbU64hLF9Ly3lxkCrMJvscwaizjkFiYRy6
9bn7a7Xer31rAv1Tz9MN+RtqVfTx3Q6iZxNr8jxod5dDjYjQ1t4b4IO0KJNz5g5Hy24/CjSwvZhT
sBU7uTKr55hBuefrt9hqfroRyK7Sv/DRkPcw4IJ3cBDaXbbtLWM/1rgngrj/aisB4DXa0nW867n4
RT1OIpqfXDHVUO8zs9Yd+d5YLbJof2MENFNzm1RX789myCZfIHkhCJgqJC51dRM/pt219DxSa+FW
7kMyOGsPX/fSrkok64NajFZEqrZBhZ5U7bmsna3j1X+uUM/J6D9NDtI0Wx0Gs/ujGTY3kMB3kY/o
JPFNbwEaaD6HLz0HgdcVW4SJ+1FaL645T4n7v1xP/npGQULdB4EDK3T7k214mDOKJzT9T4UG+vE/
P4JDXQl0wHtFrNkSgb5gnrKgPXttgvjJ0jpqF/stF+FN4NxYsCQs0xgXFC7lTGcR7rPfNp+o1cyW
9Q5fQ9CDR3E7u1pkE4VE1zGqCVAXDRp1FE8MWvTToq5bTF352cx/a8AQ5d+zMcNcaVzDvitWHkdz
oaVEIMbNKjHVndwCZ8lqhLpWzOUkWkiLUn3RKZ04v+QQGeMH8fYrZMO8uwFKLQlsWQB935QOmZe+
zpypMrm8alNDV5gk68YAtCyL8RUHjU/+zcRA4V0PuvpQ/uGcDR7rVR76zBQHI39qq9jemNTexEGH
+yR23WtIGmBSZ79jX+n4lNXWKDo635T9CAldtRq6WrAOh29S1BanGAAxVUbcNFSnM+C1aRPLDN2Z
qC6jhfhE84ac9B9h7i0isjTRWhsL+MuWi4TUwozW8ORa90ElB9OXJv9niwGY7N9JSTSyFEm26Fxy
0bSLHmjnIZ112Zb1YjHMYDZh0O3O8nsm3TWNuG9u44CRsr8PKpvEPK1dK1V/tckbyUg7y5oTwCyN
eLrWOUniTajC/E9gqg+e4lCdj5dUT/dqtIH/1UevxeqBTIIKm3Q3N0HSASXc6FAdODSrG/LLpfUh
kJJYg8e4Ucp2rZcMVkFiTDw38csiY9hr6odcHxpEqn02ff0Ey5KUlihaashkX2TJnAo0uL22M+1t
4HrbGv28JRX6rrXzm0q0Z41+p3R6POda+t6Y6kmE018UFvVChcQ2D8G+Bq3ehcYhG62TCuVLO5gf
dmDtGAStg85/7xP1JfPivfWniwi0OylJSkg65XRHVMDmkKoJJh6y1CXuYsJsYYhHcdTtu7Z6yOn8
huNI5ZVDuo+B5JWOd48ttmVNG7I1qgCMVsFFGfLdTpKHumqelOZ/Z46zcUp7l8BN2o5+iEaKyTdM
33Ixd5CXFbdVlyWvKZWZqaNlsXVSmRWTuLhU3CZ4RU9BdGtDn8CBhviLKHXf3Cc1xr+tU+A2NbDX
meQScdJJVt3otDjX5F+vg1GsdOJ+g/u/b3GwS9D9ZX12KzQl/qQv655LIa4Drj/7mdEWyTp0iBIy
es1O0TlCShJOOjdcRfQsCIVFhXwRCYSaJ0BTfIDeOP+5O8vL7qbvcDpzmI4WPo2wZmtosfuhlR3l
ZXHx8vyCGmxYzujBI2hS1khRtdqupnlvjoLs2Ej994M+PyzIpc/CCZ+IT+4NHpJVSoS2bpcPqkUU
S454vek45jzkNsKeoBXEuwMXOf37QNFHuMXUe9uJceGFXswZCCA+kdpdIH+mm9+F/Q5jDUoNuo3k
MRG3BhOQcHO90jGJFukyY8Vd/XuOBMq4bGzg2Mmrcom9KZ2wOxhKaUebm/04WQ7JHDjn/j36vw9i
/o7/+7Z/X/Do0S1sBb3CjX0YFPMHu4hgu8cJ597/fY7+bzAbkYKH/+85LCYEwMBdxm1r28c6aBE7
jSkyntnJp3e045j58JV/X6703j6GAnKCZmruMvLr+sx2BmRfRt0S5GB9/veB+figL+q8RyFgAtvt
sQlvG2CYi46DBN3axKB+NXL7aJn9chwQCCPfJ7neQiM/fxBWBq1HIJeaH2m15u+TLsK7PT802Ynb
jj8vJqGz5/QXwsXBIkzPZgpOkk4syeHVfz9r58/+PSSXylp5E7LyEPllsG2ZrOCessx8rauQntW/
x0HXWVs2UEQVobaOjcI9tPZ4rUw562a0xlrXkg35P49LggJ1fGvESHZrfRKJ2NoGvyAIZnqDNgU6
faiGGtRx59GTS8XGsf9I7I1xhBFPEibIKzpjrdrg3NNwKmUMRKwIDGBk6d0+drO1+48CmI7lmVzv
9iHi77sZE4OySupy/5+HSpVnzyyPs7stzXXjDEpdXp1hkvS9Vr3OxCYOaHDYtZlsQqOvLzBxmq3v
m/BsZ0bMvw+DH0wHS+SnovQUwYR9vC1z+dG5KSYsAsnUw38+9RxzY8kgOI6lF52bqX+iYElxJPHo
31Owkf/7mec2D4VyL40y1DaOK/OCZ9+8/Pusrir0SQaW4ooWmZ6m8hjplZyjy/tNKKRxr2waUIij
6xM5GcZ97NaZraJ7ExE9QjFETv38dD6IZOtlab5pulw7O/3wXYQNxDitIx8tkdmz1SXNnu0eGdv8
UEvnmDcLYURC3KHVOvlL1GrWkxF90+bhsAfC4UW670yu5dO/LyOM3vVWnuETVvmmN2t9Q80sABJ/
KoNhqBAV4Rl5z+4PnbIj1/UT5aBF8agbF5dTIvCUGN9o506feYjnpCG/bYim5NyVUixdL7T2Tjwx
ZlNEapi+FxynNGcgSr+ji1ko3TJM9lJr7CeaZmJv4o5a9GZoP43zBwdVvTbkT5MRovudaZxWkexw
qBDPoYXOQ1xnSOJdDu//HhqGmo+ufAHOVYCwI4k2dqlmEWjwp4dFtv/3yIxbRuckibAWIBhOMScy
uguJAkunm2u5xT6UbnY0Q4W0MMtQDU3eDrbBc1AbzZmopvas13m0aRXxetaoCKLKzL3M0ajJwIzQ
ivgsJiPnqiwv07VjprpH27eQB1wuDlkkgzyYnXmqM73d61JBrsE+e77++zQiC+z87zP8zu1pMC/o
fIJdOTf+iEkoq3WmF6RSa9VJNIO6wkFWq5GkRjzF1cLMGlJXDUHeUaoSZMc85OR7cvn3TyO9r0MX
Whs7tV1w7EPxmcBpQn3s/NBxQ21Tl/oz1Yi5iXKXdF5dsrhZqKyTqR8/EsEQhA7IbXJ7++Hf8zlH
ykUI0uAQOEH9GEGJKfPcZ4Shq8dkdBk6mT2DmZKIUrfUwy+R+ps6M049gItDxDzzCvwKXxXxT3FG
oRolBn3JYsRwrkmMIXZarl0A8GigbXFIs7rYsQBs6iBpjsKi9Pr3oUFBS1x4wi0Lj8Ghsjo5wymw
pvHh3wMvrxXLZ8WMVGXxZpx/9L+fbweTcfTMr9y2CBn991RP54HK0udIm+gHzxz6S9mAuBIWpmaD
CQmpJ/TwSvevY+8MNddbZpAOUuEmnGm799T3hgXx52KJaj1Y+kEFjcxiFqLw7ZrsBdkQZDsTeVhg
xQOXvveJw/qzslAeIsyk6S1+cVhki3QYyF4ryu9vD2vEwhhpKKaWyzAwhBQ8Frd+AM9AkEgdln9B
ZqBOHKx3xpKLJMCWXP06vf9hDI/JwFuZ0d9Z4DXki2z0oCnubcbcK01youNSSqLYeh0op1D4fI0Z
zVbM6RdCzKmB2NWU0Fiu6uSKj/GaSxpbE9HAflg8Zg1q+dFkNRNB/pMa2c0jct7qGV6P3bMb6YRr
d9WL7js/RChlyv/NqJllln+wQXyMiFgL+zt3vE8Nadti9OTV7wjKo6Euhod88vd2jdI8G8hfCO99
K98j4Z/IzN3YHXaC6KTH3m2qo8curTZs0Ax9KvHtBYjb9CurqpOwlipYdwvXUFdH+E+VdwK1eS0Z
uKFgz1Yyd4ne85InDCArtOO7JuF4ShgdOYvxk5i7GkPS2ciw47d0BNnZBF9ORmcr7Sm2TBgFpIqi
KsMZtGoMLPPC+CjtcJt75RHi7p2QZLoTsX8LmubmxdqqLdQmLdQnUJVD7xSbRvS7oCnuWjWRsJDQ
FK+HZ1t42wIUH8vCRVncmUr2T5xlLp2dPXuZfkamiY9rWhdmtmFoc3Gng9monZflnI1rpLr+KWIS
AKt3LRURT1V3tXRQC1N8pDl1xtm+0h20qhj/VfBSmG8jUZ2VSUCaOuql/xgYJbKD+LU3wuPIO9sz
325CyDegrk8YQ2+Frr+GIQzPVH/y0dkg80tfCie8RG1Ot0KgvyCtYwGAWZAb4P0OlFvJSEj0mP9W
NP9YJkgdIs9g7m7l+Spup3oRTeNnbjPcaIJmZfeYLsrkOYjjvQcrSU4ezQaxVkgNNK25QjncQaNC
Ts4kwTNpmSfkYyyl6E9FHKt9ZpHM7hVYmjrjo2D3XxSdTeAZOm2y8J7SC71UZi/4LCbjQ0C1Z1aH
JI8L8afB1JBMzabCf7qANk+moITS3DPxC4pFJ+g+Na2Phr/2tlZPAEVefhRVNLBzuffAr68ofS+l
M9xJNXrmpJKW7gWg4o/h6Tc4V18yw9aF78GJKRxLeyRc1yfwp7hogTqn1yJqX8kM3UdteY768YVY
xGgxjfcs0z8ae5zIcWCmxdlI2P2jlfWcI/tuw6WwZ5/7DRxiVj3tw5Cw+HTOhzEOipUpIIA03Ytp
tyazbfTusQ2TDlLSKog575Roo3Xa6nSJaZXpgY2s9uzYqPrIAOJMNIjnuPWeew+VECwPXD0h3pWO
oCE48qh8W+MlF/QCZUW4uUcn3c/rE9vrWfpKPxi4J7YlsJNl75cPumCKcivI5GYyzVzNSk+1qd8S
iuzOo604MPlyNK6pWLAmsLwt+pzlLaWuaQPytq3hT5bOjxtjMmRAGimkYrFW/tDdNU4Bzg5X6SP+
5UXU5dWD5vZP5Fl2WC8ju8mXkmyoFcMb2G6+3Em9umtjTm+L/YcRE3x7g9N+puVLy2YVbptCX3Rh
wq2hXkp43Ulq0k/hvIDZJuxXhUHBKhhO4PNunzp3w3g32lZuPTKvrtcV5o1pJNy4CPZpk3xXmfSX
w2DRorWfQtyph4EDnu9rPYl01YeZxnfH3uS5+xaJFK1PfEiH8Dc1c3fhGTSb5w6IomSJ4Er42vfE
+Z+Nkz59bzFvyfRknTnZg6CjkyWuv2neYHm913X1a/SOtW4RjskpBqbDwHYRT6BxdUvtVJR99YN+
LQ0g8AP7exAmJyto3qVq1EwYX8RxwvBDDhvTRgAfEX28DdWwqXyiLYoUdlrUetWSaSicPfOJKC8U
VqhzmQq7M3p/aMZ+mfTeQ44sHbPcLkxyIDseg+J/vQHR18vYFQ9pD+Ai9EE+Mi1f44RCLjnO4stV
42EggNIsaKHZBOYwS4kzCi/Gpuh+M5udjOMpuaMYPzTMbH6aLDMTVAFEHO4E1oVeL+q1E69a6fIW
5xoZog3aNPIHLG6MowSvZHrpJzK4EIWheYtjy1yGkzyJ1JmbXM3zCOkNeyS/q7IJ3CJwWFawhzw0
hnGuf7pENCDXeM8k616DCTqcxv2/ByoKEeqzq6CNQshH3ycT7CCZm3z0PrltcXq0IpYDWnINwWZd
CnsDSVKRShKt1S6q6nekkmHB+LN1NNLq8vStdsdlV6S/juA+qdOv0UMaBnnkVsk8WCbzz5/a8MDQ
mY4l2duzZ2mArbUMsaQs9HZ6b7W/qLN+B1AzWYHb226Pg8a4cVKaQ7eo36akPYMkQmWWoZTULESH
vjbc/LLfczp19vx62DroO5U1vLgYzVACXsO49w5d3Azkc4pdopLkQKAeHYVKu/bsoYZKrbPrJNtU
2IijI/WV0sv2HQTjqeHfMQOyXMJaXlYarqiW0c2TC9B/qUcwC+fXm7kTQVMZ7ir8WeNDOjTfVRtw
A3TCWusRwu5Iz0j+Tblb6PyiFrDiN83Wmb2X7mYQzHwmzA0gO6ZuR+bjcPH1Xx3kLBcTYwnN014T
aBzH2u8uCflqD1ZDsFGujZjLE8IykQ4vQs/VlwmjKYbIvnPR7E3jn2OhRhy57W4MCd5DOEAAsw8c
ysGES+YjlKnRc1BEOOmukOlPntiPzJqmFz8lPLms/bc6lHixZNlvSy11V4aqmbeoXdIOSKDtYh5h
YgCL/zAz8WO1OFm4tW9tnQm/B6EOoAUtj9lOSyzXGAu655PEljTiChrN7j0qMcrTpEhfIQMtyOD1
oYLZqflalm26jXrMTgNUOxpaYI8Gmc2FaoixQyY7xNpiNbZCrrKuWgYmw/oyzBGrUD2i0yC8cxQ3
XZaLKb5rRsFLBMyyjgVJ3FPF0sDR3SymlRrqA2pKUt1tZjQ+IP2xy48S+pU+ttO+qjIa5GNWLcqC
nPUGoTYSiWTPBOIe9QkpZ1UdXO1xLTAOjUw7dvC9gq2HTy6hWsLMTy4SPS3GieOqEuObqvAQmfUX
8Yf2ozOLqMohSDnkUsukUpTkcTAVN8VIq6O3DyTA1ytYqNS3L31tsjTAUkYyA1uh40yDhsN86MAu
3nD7obk7JbbRfoAbumSpRo4EQhhP9d5aQBKHP4rDPq/Mg2mwO+Mlupe6920BCl9C/dg4CvBw1DS/
bCHLwAhOoW4jelKkbU6ZgotopUQR95TllQsj1+geI4OmkB18BFPrr4Ark6XS+A+s9dcg1MyjwxGE
iPZwWPnj+NtPyUdKMMrR9/STYdn6qhlhIxS+o54CZaEaArgbWlxjOnzNKeh+IhE8DQC8vN7p1y5i
fGxr9Vr2Ub/RR3QFQ7XxYoiikbJ3Q1HBx0SUUQ+87ph66O2++GYRrqsqiLeJjN/yWrx1te+uyqBn
dYmJMDaBTdEce25s6ryuJZKermO7DN3ut0mdYYMthVfVjvDZyL30qv6QdcFXW0di2e/jFOFGJr9s
sz5WXbuLRPiHmZ/UX9dfIcKk552Cf1axWjs+25vtyfTREn0MkDNbGq14r9pJ3EC8bj3kI533bSq2
/D5PEKE7j43lhE+orAD84vhr6he7nhM36o+olkjLukvdW3w3Cw9LLj6aOiVADhFhuhorfDMxdqMH
wfCPbzai2CJEq0JYLsUeOWq6rAkyXflJcSfMz0JMZH6WdPialPM8Pp37hFJwB4by2W5I6G3G8ihU
yVGyqmEfk2ROXf0/TJ3HcuPKlkW/CBHwZkrvRVKUnSBUKgk2gYRJuK/vhXovuntS95ZTSRSYecze
a18qBFR5rv01tfjZdrStSuUbp9U9Tlpz1UXimrTdxbdm06p0vsuJ0btFbl1e/CXm8+x88klGDAAW
lmn2K4fc+6PGi8Nz6eVr8mBJEai5ijuWYBh8vAKNA/qHJSvHeD01FMlIeV9Qxh1z0/tB596tC9vm
D9YhE5SIQBRya99CLN9sqF6FDi0mG3o+ngkyppTYsAgw7pbBm88tx/2LD57Abko/eBSTvrDGKjn0
bRIdY4UAKqN+C01N27G11O5A9qntuMAIfjV39TTw/qVYiLRp2ExYU+lH3PIpxnhC3njsrS1sTwsS
ZwZOGVbObWGCjEkwZbXIEfaWXX1S4U1LX5cDIUQ5Jh/RU8tbBU5rP7wPo6BxslPKDKhI737J0Mpg
sa4AdBAYU1FxBMcJzowiJCXM5CMrtA773MUxsTB94jP6bOLx2DcyvZK4+Zsa1Z/K9rdqGAg3MpG0
9R2Ltl4zRhhetg2e46llofAAD+IfpDSQxU3v0lAQrkJ47NNABoT6qiZwLwwhzkgi3wlhrJ2aVXYm
iHkZ2Kb3zMxIAL+2cfLV6iw5WfIDfdJhjUQllwkaLlfVDdARqoG4RTFvaUfh1vEWiNXdwr26rsPh
t5EBDE4WUvpUOavMry9tqwFS0eSdEpMFiBYfh0z/RpuASCtqZ6ILTB3cuE1JK/rZ5dGH2Qv6dYhx
CyxpnjKeyCn6chL/rwQzQ8/AljCq8lU3mtWmRda7Hg2pdmbfO+yGmk+XsdaudvZ0KePWzkPjvUu9
7RjtiqiqPmizvKUm8/Ap8bRwV+EdEFoKWan0qqs2msWWc4O3noOBPnJ/E+mnRBqH3qLzmV/0gjqO
UMZgSw4ymBwjZUKj6GZy98FZtOtK+pwo9bD6NQnAKGcPIJolDkX/eqKWY3bEzssKMuei+2pbKoTP
XEuc25q+mUzJIegmN7rTHqVVzZivfHK7YFzjM3sy6vwt4ebfu5wBG8jUuEzZ0YAbS829EJbcsKF5
i8oWKlTUWQ9nYH+o4pbOqbRwI4XOo3GG8QCc+XsYy37fN+25bLZhEX0kKr1Fsnk4OHFTqLUExx4I
avuIp+gdzzAGWSfln+vrh+90/exxXPQuugi/wjLXoEPsIuqeOlc2/EZQ0ImBchDH3grZP6b1EUgf
zluap1FPNxjHzqBbtrFlaCszSv7kgXZpYYgUwJvMMPZWgJlh2/kkbNS47/zG37aWK69N0ZzY32CM
dzoahxrxwbyiDyfQaAz4yKudS0unX+pmmIDpn8aNNKxLZWEf9OKHM/qv/jAF7BAabh7d34aiO9f6
VgY9AeYZD2w0jdl6CqlQaiMHGBMEGN18BEOG+x2V4WvhZudMZ3tblrAMnNbbqGmUC23lpt41ZeyI
NRxTmhMWK9acNW8rwA4tylXidk8OBpU2pHNocm8LE5xrm1iztR2jw5/sjLxw3FZZYOym2Q3IKQ6m
9RtalAPOAF3kqInXlu9raAIbsHFrRda61CFDosxZWWYjcIPCN2T6Ah9QO5jpgHY2qdrtmFevqNXY
GhqBwG8AV9bwFU5V158DWDuapAKzwaQKav67ECT16a5I50xQf53O15fjxXKXh/SzettSHNXrQu9n
QtuIfKk4hnZbXHPfPOizzSGruf6dAE3OPkLgh8P46Og+c4KqHpk1mvM9ok4wqpeYtIlvbiTNphvf
fAGH2DIm8gZ1gEfI3E9FQJgUi+qC/tf7UFW8qoOZUxoHy2Y0kmMnnjlEOAoieDhot3AlzfacwGfk
l5P2xy3ig6jSUiC0rUVnKS11LGMaB+bh+FKjK+KonSW+MVXLKK83ZqZv6rG9Fo1RYUnM9m3h4y4u
nJXhuQnLQ248ldRvKQnKokP5FdBeaQGwHzbLS79nRJ1VRJ0z52SoMQHnHIh73XTsuBaxxy7AcuTO
CLRyMzK4pZoKUbd02XRUfbaPhc3Iww+SkwkqIe7DlRUns7aR5XGvjHNdpc+dR3w6vUH7gfspAFu4
jZokXk3qiWsmOJBxvrNJgVi4b35WvOhp89bjE4CS9RpHxhqD3kueu83SC0EbFZ13EFk5R0n7C9/m
nUZlGLHKxf0gio0rYM76/GU5WXR7IWwoJxqCTTJmBuNhywBKNILocUd1xWGU7sdSgKZ1HAireNaz
0v0oAv1XVgV766SjNZrvEP8eOAkIAY/kHU8m3+l0a6jYoDJ9lrlNs2n3r46VJiu/QqQSDoTodjL+
HmzzjWwh+tVWbMKZW1OQ643c2baiz6wc8Vcb0tmMJjm8PEzZSm9mOE5b7e3kLZn2I8vMWnnPkLPd
tZ7C0arL1AMR6FJuMdPviiDapr5EBxAyIEgx1HP7FMaGeR4PEfybxK8ZFXJeWrmm3029/6ulgQn0
hcjZomUZa4cZtM9kTwzzYyx9fYuyw2R7JV54QuAqd42LDJu4tbLq2bbEC70ztHOAXfBSDtJDWewc
3aK+Y+TDXK/TfIzWqTbSP6nLpVo0WrUk62fiTOmLVZ2ouxfQoMdGAjvdI2+XnDweu8/RoXjFJHYq
7E8ZXo2k/GC0WhwM4f54ngCxwSqQ4pfnsSKLvZNEfHjVyuXl0ifPX/oGHUfuDxQPPfo95CKWYLCW
o8CZBe6svyrtgsLWXmAg2JP9iM4CwMUqVw2cybC012IsLozX0Qm17l89ci6YIoxTIo1zMeL7TqMq
XMXWmQg7liEIBzY6D0bdz/Nw67nRsbg0oPyCcWoOU3BopdXvDdX/6Xthkq3UvqaRXBVhNyJPNsYt
Pj0DVaEx4FiCEeQ2Kdm+mUOwbtS9la54Nd0iIt/BuPXmcHJqvB9hP3+LwxH21EgZiB6ssejH3M77
zB0SmDhUh8LL1r6R37RxPHdeAC/lrYo6hK9hleG995BdzMfOs6kMip0U04tlJru8qQgIjv09i0I0
gSj0fH/LMfAK6HCt1QjyOlXzvo+NrVEx8LOBPx18nn+ZdOE6codrrGWf2EjxffXVn7BpKUM4G3Yy
S1+zKFV87pxyCeE9E9QS0qcaXIsDTjDg5uch6va157irjzrVs71DzB5OGnTYOspPI7ihxXsUlQLz
mqH9liuDimiFHFRsqN1R9nDgDm7N9JH3fKhPi8iCiIlbFfydMXa7KapOJnaKhdNwszexSy6vV53R
5Cw1D+dk7rA0wkPOtiNAgMQs9I/Q8uCE1ud7spLTUDlfMqG9DZxArEwFQkYlQ4tNKH+R4TzsQRzJ
zBagS3Y0MClD4Jo+ODoUiEqN4ryS245xm9EiuWlTUrf4BF8Rfk0bdpH7vhpOUaSsbRnA7oJFtqOE
uNTaHUPlo8N38WLJFoZzwNPnhMZrHmvjUvIwMWpi2Y8yp/Ssc8tWIzBiQaC9x3AE/onfeREtl/Ow
UXWh60O/x+mJg3d22Qd5e+TNy5wyiX/gObISURokSyvdUF8+6XG8ISmt4L0CJ6VXqGE8XhbLMzdw
wP1dXfu3qR4+8GE+T+xt6GlRzUP3IXt1uJTEVJuq61dBz/A+ypzf1s/uQfLjp/XX1KTdcyh3PQKv
lS0Ntg5ec2dO94FX6ThmDNsHX9sX9oUDq9tqrD+oxth1IITbQOMd1v/6AGxXZVB9afAWNhBUjon0
4ieNTTDBH+iQhP0qI+cHtSmdpOm/jUa6mSKwNTVcjn3TO/aNVVfJ4OwbcRhE9xC9b21fdHigY1f+
MsQYD7FVgOEPy5S6AIBi3z4Pri3XFaESO2fQppWbQGoKLTwMdmFAzzbqbh3XtuBQv7d5Wa5bpVmr
0cFJYMPF8BgTRH51iKfpmsa1tm+NU6BgJfc+0bUeOqYa8yNB6k99EuLNcT24xBg1RYqwVznpKSj1
8EQkyBODNQapFowvJ+jX+FLeBq239gOxUOeED7AkSO81C4mbxkzcSIZCYxGWyJt8FjfV4CHqUn9H
r8YLg8IsVOk9iP2HhHuzGHoKk5DCVNTj0iAJnUbM+i4jc5tPDLHL2tz2hf1UC45EQRM5TCKhGoZJ
NJF0EqT5r5tzGTvehSK7XPWuepVMRKATrOyoQTIeQ4prmxJsMpTgRd0EZ83V1+5keqybJq5IPfwJ
7aS65/DyQFi/u3ZmrIGP4rXRoEvBFgQFVXiA1NM5x1vhZW/WBIOJtZkijU1L2jAjTBmMsF9cBnbL
lkQUq1DTjJWpV2uVG92pg3rDU2KsE0BLaGExisn20oYaVXYL0F5pFG2iK1ZGk752VPvLQPiYKSOn
xZs8PZe9RfsUVgSWVOoeFepolR7xIWz2YdOt/IzlFi/YIu4F919RvdGsz2OF4CMy812P4Z5e5ssS
Q7qG9SngzTGrj8WXTyKhzFm6InHuKO4SYIkhHNQObTwLOc64ZVNSE+s+gGPEJe1GC5nr0PY3AFmc
bzZ4bmNOR5dcPkvKgAj5ol+WNjSsImI5Bnj8PakCtc2+kwBIPWa9R+uhDsRJfDI7qquJ+YNu7cBq
GZTNEoeq7XzGAvb7NJ3ibAIrD+6k6XHlTt5wCqNyD7I93o3WhMZOh4Xe6/VcjvqcC9FJ04B+9CML
JoGzcalQ6STsK5Ym9KZF6mEkiwfBu5tcHTjwSMRLNl+064gU8RWmI7VSmikckEW/9fL6e4Cvh/2X
/AZyAmAZqGcvAxSulxEa6/ilNavvGOLFqnCTA2vfFEkjhAP2u9pi8vN11vc4ltuA2MnyrYywZxON
GeO1tEgejoLfeojujYjfKq/x191UnOsyeHfDJlpGDGYb2eAj63nmDLMkm93BJwYNNVupWl/nY34e
maQuUdxz4wcsVRGQ9pBqt3VlQ7oL+tdSyQ8iL6pjZqpxHaTXLNHOIgdHMxYy21ed8JfoeqggS/4v
NGX2EmTNzUZfjPSHm3eYmfGYwa4JwtTNRFvOrGlEUSCiVd0l1Z6peFhoG2GM4dzxMFCFPbfsjOqb
3fl8aBi0740xT+SheiTZIfLTA6kfJJOPV5vPakko96XvYBpkrAc9p91NKo3PvfJ+I9v0uTPtX/YC
YITiECRxsMZLRU9Va8E6JsBoBW2Zo5L+p9Zg/FTmadLxoVj5n26ccx7WXaetoNg8yXndgSL5Gbvc
bRjScxebe9gYSy8QV1vU1LyoV43K/NKGdNMrf64FHm2BD0zf2Jx2DdFJydDviI160hoXenfurGzw
wEs2pLtiyli50RpH6q1PYli3zkFv+VIzbaPyB07ytRbb2wIchEDoAKf00DBcZ1p1SN1mR9jCvvCj
dg1d0s0ecwB47ZePKfKvXu+9kQX0ClWQvkYd8nSdjhL6CctCMiGone2D74eX3Kxu4OmP+ij33dD8
yWgKW7Rp1JjfUAntbanXz27OXNbEYlSc5j83f4atiE+NB8kfT02mJ389lHCxR9ooxbtYBNmncvmH
mvG9ktYDMCoaDigRyhofA66nhjm7yihRiunVCYxHkMbVYiyqH7I9doUxPqMwvOlB9EIqwaWb3jOr
OvlG8dRoH7UVnFxX3PW8+LVMg8SojrdxvtQxeoWMl9kdp3181bzx6EoccbY+h1EDdm9vwxS+g1pp
cdImKvv3KuYz8sxpCO9xjzUmd53E8hg+qlk/zAFmYZ3seFXOIf75AvOEVryhh1hxpDxBqwbFeIcK
tyvq/mDjoA9LjEskAJlB9yfzqv38eaBsOgdYIAbyQZCpAdov3wlzZVRW7eK8/B4slvl+iTCqBSuB
a29kvTuVZyHKPQFT4L7jJ79kAOZiBS16/wGs9Tb41rozEmjkuIt1WHd99J3HdNa2ufRs5xiRWW7m
XPsOn2yTORmYBdQImi7vgSD5ju+QE7RPlosIOfOKm5jME3K52E2f80g79bZrkieYM8ZOr6JieQ2R
5RIk+XUwTQhK+NKNEf9AfKgSxtp8i+KWL69TBsDd/jk3cbXK1H7MSIjeGo7aD6fCMXb9a89bCiNI
Rq8WwIMHJyQtH9+T36+6or9w0Xx6g3YQsjhPzLaSKUYR035MwrpI/8rrcsxi92IUwbUx+++OZqmY
umMPaqHFWeTP1m51d2sGvU7EyLdbusigiF4/9NGAKmlV0UFJXRFXJ1/MbrraHtFpTrJpMHvErdyX
j9zKH33U7CbbeFX23hLyN5vLipGQWYamrDyDgNVS5uxjNAuN/xQWwzm2RhAE9iU0hD5vHJeU5iw8
JcTGeY7OQhy3L5V2MmqAFeSwrJhjL6wiLFhBtgwDUJFmJnxqfV+lqDinvZxCnAl5vKwaNgAizJdm
9THlzM6KIHP3bd9xSvLW2g/daBzmIsQqk49WfinVoQ/zEToDeaGW1r+J4vh0EvQprECzzCbBj9oz
9vSdmr2NIqzuTnmH0XwpU9J2y/FKwvtJOOIeoSBt05VlpWxWo+4ObNapra1UQIRN5zxaBut07y2x
zUPnd9fBKW5wLT5DJGioURbEcWzpSXcwzEk6ZlxKrOBCtzHNsAdLaUZQl7hEvkSUJ/M/53vyA6N8
EVj7ejK23lheR6162IF1nmWteBuCvfSDBTic0QcJqDffynaeI40wdX/t8QXVVvNSF8wl7W45qOba
1ZI1jkA7ZJJSahhvuVHtWhTFqrmxOlvhDvo0W+7lsAh/5TxfGwRQ/HKiMqW9LKwbg/5FXxeXNjeu
iVbsNd4YY9eebS05hbzxoKvRIyC4yM27iJFE5bCb7WST1MY5M1BeQ1MpOE88EbDzL79jFpCM+kNo
njS+8VFqzqvsLVC49Q5K0pmeGWnW0m95OcIe0wmZGgET2vlFSDtrlwMqJ6p9S+u7RPTITW5A9kIL
wWuQ9Qjq+NR869gHGEjrZMKo7jEjcj81kr2wdNfpByJ4ZIz42ZEXsiXgdWZrNg+fXyK+Pj0dtn3q
PXHsPpuOsfchdRmmuwKfhxpx5YwWZy12jMw6E223Fx34Uj0518W91P1fXzV0/kO2NGKdIoq61c3V
lpyWMTWvfj2eWtJX9gzfiFWN6xthQhio66zYZslLykpwHQeduWzsfGNls8PDrMut41qUXayluqD2
FooV0nIKqnc/kth5SDFbOUb55qYsq2WKyIkpaf8qhXsvB+0JIl6W0VZkYAkX9TiALH1n4HHugp4o
Iz5Qo35ME95EJXj/M7BpPKA1mroTRKstIVlysxtev4TKGXr7aXzK+lZfS63G5aPMt3Yyn3QD5ATF
iyScWlULo6dbKBXk9qZRz7ExfY2S1C69w1QgQurnQVzm/6aAufoSfZ4uNliMuBo05SBXafylySRa
963fxqML4IvTwB/wPnWswFl3ifYeZ3DPHDs+mmwY8vpECiYikvymXMfl+Z2gHE96v0ewxPfBTMiL
URMuXjtnfZ19GRUGF2SvgBcSz8bqE3Z302zu+mCpJYmkHhTujdV0P4yt7yRiadNonU313POErKSl
MbFvkXZbjMHjMVlg3IsOY8mYKvL+9CBXF0kFH96s4I97jYObHMxsmQxHVbrpG1O0bWe3L7VXHwF8
90vbogMhYNxg8UnYR5n6XzFepoWjpllKW0YA1uprLrA3E7YLfBVIvlmwdYdcv9DfPOl8tp7xQd8K
GjZLq4OvrjkBuAtXVtchi+VGNuXNCmY+qg+5VRjBh291f2fa6k139jpRbdSBTFZJH/gxcY2dw1Zc
YA69oEa7F9VE++2GvyOQ+HSS4OMkveSQ/iXVC+8gQafo+6ld+/cpbAHv0LJVMKrmfm8byqDYgmBF
Oth6p8S+Du3sjVTQq2TkbyyDLrCqIapCECBgwaiXQ5qUJ5F0hzBBLNCzrFnUWKhwadXmoeVbuyYn
iaVmDIIhjd68CrKu6cKuhh4F93QVBghzKeFLQ/w6RvLTumG09e0CDJLq7o2TjQdSFX57PtIybUl5
buz0HE0cA7bOFNwlv4R7IfoUJbcYg+07+5Zi2aTN36jM0Q9r7reZaiVytuZCvKOz6Stu3rqRJJ5k
14Q+ZdfSbCzrNrLXGiakDe5rwQPlHhrDy+CwZ3dsD6eGJoLtpnVh1xYd8IJCM05+Hc12F/6nr5nN
fq7V8TuCOa68dUfdeqjw4C+GFKlfwez6qieQ+XOkV2wo7uqfcE7pW6OB52Ydwon2NAKzuLNQ6J/M
3Hj0uMqYy+BRbSuOEl9pJCAIe+2M+kbvwn4dN7xwgvqxcYo1Ik1FBEBE79jVexIl6J/Lv8z1lpBj
vprWjVZtkpcUkWzCsDLnm5GNRiwssDq1+OQbP6xBPzzJKUhJfA0xnWMRjJCioBdEKG5BmMPnRowY
5zel0LVqwq0HFxVM/gshzsY2EUsnN269AU+xlf0GdgHsHVRHa25x7nox+QtH48xL3Oza6uehimdW
pQkhcOnY5SNw64J4OK/ZQgrLoOgM+I85kGlOC3dpGhw2tpFtrLwrbo36ymhaliqu67VX4cwuXdZE
Vq+9Iu4/WNbg7GwTbXyRfZO4EH+hrDtyAM0leKRj/ibWIFIsZ5jqsmdFHoeaCBS3Y7iooPlSYWKJ
J0AyIHYKxvShy0rNdZNxnaphiW5xhZ6tOsWSA4jw8U8nd1/8rjgR8SlfTUe9YiPjWe399KwXglBE
tvFqtM0Vw7RioTwoI4ntPlnsBbd2i/JaVeSMj09jSl53mtkRnPWemR/aIVz9wdjAFke8x2j/ZKnG
2hTRF1evteoYI7zruXi39ZI8gl7s7JjkqNF087XIzM+qavF9B2vMb90p3lpxy5YhNt/dtnkTNhvi
aBRnqQG2Ul1pssTBJZ+YqbnVDSNeaTLblCNvh3+WPFKT9fQv+Y/mss+Cbu3J8KQXRLqMraG9Dh6L
GUPJ9pTtJavopZDeVdX2Q8BwHO9xx5XVaD7r4F5We+xba6XcbDdo9jYydDBBNhtbVM2Ok8PeGJwn
Pt4twtBAx/sC0uVPNWdwEVzPSKH1UV254zNidFgMUci1O4LJyn3uuOwRd/6NAXgr2nvVsMmxp+E9
1UcU/dTWXksEGO36E4f0A7LALcwDuS5yHp5xvGUSS3gziCuQordEEFcER7TBXbeIhMe1bsIxCtEo
uB3qvsl+oic+DXa5kb72EQVBujSzHOpJO0D7cWlcXXmWQpJ1Be+7nfXslZ194Cj4mbsNdFZbD+Fl
ovxLgf5kMQwJ+Rn1OTf9P74x/Ob6uycadh/9xg2YIXbnvii4EjvwBQpsEvOqg+pRLw54NqIBsU0+
S/3rDjUVEYwivDgQtBNrBO8fX5GpMF/89BLrpaZRYA6iPRdzCG0iXlCgXZn4n3Kneqq7U5sxMurT
fA9ay652ft9sSHi7zNOLik3iqO5G5ZxFw9kdkhyG1nMqy/P8AatwWMWeRrhofWPMeaoKF68vZgjV
6sepi9Yopl7rwPhN3Dv2q/dE4xCXEBGpGs3nTvffEJ6x+5EJjIAQdluHvhDRE5zufLp57hH72MPQ
gz9KwHa07DPwhnNqTZhPPoMR5wgRhIGnf+lx+lVZ5sYuwpcwRgBbQtilhLyljvxDiBPqI9n+oHp6
1mp/1aCXGKv6KgnCqpigobthwVqqT3sS52F0L/XMz8l08D34kpIf6PezG2EeVqXFn1Y1dxH4N4wg
0WKFou2baRpPosh/wPKLVZp8+3xKZjMH8Qwo4/uAXf7wN8PRxd1a3cWU72BBLMy6OCFV2aN+g/Vm
rlSAbzhQM66E57PVs3RFvBSoh0Luydm4E4ZGhH1fajeWsoAt3LcI6FaQTitQq88wIF7wW51Y77N8
Gx9yVIwstGWjIcV09TfdwDyhZ9OnVv+g8VuOidrZRv46Mg4LP42IIWPh0PNEZsoQEKSd69bcCnb9
UcewydqEc0dtu7nOHNyTV+dPZsxwyuMKMxoyID9H3b8WqfjxM+dblVhdUyTsRXrs4q7ewlj67hWT
tJwoUieOSANwXiIh37yEtZ8M2PcL+142zo/IshcUF+9Ftffb7K3E+cP6Vf8qKrnMu/CBds4nGHP6
KWVzySVy/rGMfmHp7rrAhp8ClKL2pxerdUmPeOTcGAvajRINJsNThv0+j3NVG2w0utuA9NNpszvu
QLUak/ilL3w8mhNagfGngZYlChOcspbsItN8aroZ54NIO6Yb6ajaF0gjt24ev5QZJbUU4Uuc2T8W
rGXDD7c+KD+lo4W2O6xDWaKugQm0gBd7KANFUIaBE6QO3oOo+AD1laRyPRIMhqjpLY5RWswfK4ZS
HFBHlz4HSGq7w7IfWF0mQXh2or+ByZbJ+Qezc4fdCGdkDcCAvCFzpmcExqJ6Ay3/rBwEewaIf8FU
ukUehAug4g3HuiZEJCh1+r1CcIJEtKUJHcKs6qLxKN9AdZ+GnDbeS1Cva9yTWE7JgC+tZzuKXwQq
lTzh3SZaXy3roGG5xt+Msgfth4F5C9GDSimKbBvBqFFF77xB7oPKzpaT2zwKvAK5G9w1ZOiJju8q
rsujV2YbDdJuZ/MeBBF3SfJ2LZpZaekAjItTXneqZ71lOgHM9V7PyxTD9jadl31CNl76Mf+iFcIx
maZx3TmQ9VTKKjWqvwoCOZdkB/4qL9gaqfkxZua7XVYvVRavOr7ApdVjZsrTLZSLExJlA0lT8hEz
buNz63nNNHNvRuwFUz040VXeh1ghjdAKaEzOyxAdnDT5KLzix9Pj7zYfD0YjnyKvf15Vzaweo6LF
ScZrU4To+1WDGKdFegF8atF7+AMbC+haECZor+IdlzmeME3eBNh3QqCchSHtmOUEdyUg0tHFwOpZ
3AB9y7jCfeVceWX0dI0iFrJBgII/5WHr+mYniuolGJpl4oEkNavZsRRQlwQalBnLuqTRLi69Ny0Q
H0knPCajfKk9ry5reaNCYKgM7V3PqNhbIIZ28RPUM7aCG55L7qWoRgyKaIG9eudqa8PQQIAX5z5R
HrkLCcMC0DqxPrxNhfnmDdUtZbRYka6gpy7DlkoaC82Z866tJbfGu8wIs3VHdC85Gi/TMn4R2tAs
wVez2RWSoW4eO2ScXcrocyzfE3JgUN5f3cjBP1ZHd1gXGBrYBAW9dxglspKkpzVddElzLSPtTzzq
rFiMq+dM18DJjpq7tkvxlMr0PDTZU9frYDOKjYQVNVrjvTVAg7T+nylFABcn0SHr66faoceu8+lk
R5AZVF8+RzpwPHMdle7fKVI9KDdskrFHD9bAtoJmgN7kDgvs3An3N7DNS1bYr2bUvfq9dkJYuUZ+
tdakfDgsy027f3Q2BC9GvLlsrzRbCNh69dV7e7sXt1Hv77oW7dhOc2Xy1FZcR2TIKpPv2MgDn9is
xo7ZxI43QOHMqjTTBPO76dGk1V4vazRP3c4sDxz096Cj4K8blgmqPslUPlUzRitJoPg3MKBL4jjw
Z+UvZuD/tqnzWSfaIyj/ZDGSXzu/R2V3jZNwFw7WjTn/RgzTCiXP2rHUKm5mTm5DVUeOQf5j1MkP
eIQI0qTzyeZ1a5vTmlH3QxKobR99Ka4mLqFFDxnJ6TBD1uW4Im0Q7XD3E2vB7NRy36XvHUOv2PjI
EhFhHnKn3Pb0TTEK/aGRt1SOT5UoIS70MdfIMmSdXmkR6w6e5umcMfB3g/Q9JqJ9IRp9PeGQ4/lp
wViydrnzjq8WjgmK07EPohxvlusd+4ypXksMQjP5D3u0L7nhPlJX3/qx/UI0y5/UsjERda8smijU
bIiAnebsKKu3ZlvdFV/8IDk6bV+/uHRxZjtbnoNzDSUF3pIg5U/L3hUAldZCpMtbS0hx9hSxE55H
Dz6xmAmuqHzRurUVJ5T2Mnb2oyrjlzBlwepJC2wE36ih2zOOQh3s3XSCnF5Q9GCaqG0wv+gZIccw
/ghbFnp59ezF7TYukHVxtMmVk6ifCaL5Thua17i0zKXsEPQ4FRw8lWpbN00eUw09UE0+2UzutG36
8Mn0onpPptyuKnKm92EuNmxU7+mIiWpgc0U0Tmoda0QWpuyNP3Zp+AtbxvtQb8MVK0SbT1urtlW3
tTQ7XSV5FT/sWMVPqLTP/37mgz54FlemzSfLmZyzJX/7bogebuO1YIrIvvj30zbEad2AIeL4yqOH
1+LiKDxCFoHZ60lAlrGtPSPY1OkgnPaQ9g0/rZpxW8fAhdvpw41UdbD/94eAM209CsiAWvAeCuQ7
//d7//4o1lfUYt2cFw1T4r9/NRoTfvH/fv7vt1UM3maAWZ/iMGA2XMuD4/j8wOKPyG/vNawLbjVN
gnxGKSfBvczw5/nPtWFLo5Aj3ajMoTz8+8EncGw/kKw7z0wYosYQYw7kstUHHPb//eE/vwbcGB1J
v/v36/9+6T9/49/PqQbyFchjXpDBx57//3/r38e1ErR0Uwlcn2pksKnierajz3kKXqkm9cUwrL8M
0TdeWZClMJr/w9x5LEeupdv5VU7UWLsvgA1gA4rbPWB6pqevmiBIVhW893h6fcjq7nNPKaSQJgpN
GEymIZkG+M1a33K2GiAEeJ0uy9hz21VIzUs8ex1t2aJzhw50EjYYu6kOUGSQYiUsmJ3PmsZrXxlR
sU/Q9i9gGoMqf1Qjn2j2lhFnvnkaTO0RQdRiumTumDRHyyYT19Txx6UXuIj/yA9YqhbNfVTn9bpl
2vpALManKMZ72fcxohOmVC7BafuQWJVDGrismoVYoZSN9j2ZpfsmKpDMceeQPD7mjWS8TPaaz3eF
I4zjajm+kmPYLcd50DSyVtyEGNI2QVtj+Zw4TvoMY2pIcMVEQ2Swc0MDS3yRvjc6hgva7DTUiI5L
0I9uip79bKHscuWrWQLayhBCFJpD5UP7ia1sPRYGEryZu4rGYdwl7dAvGdGgvHAxbwxh+hjWuHOa
ghGUXqtkWXLQOVBRm7xjKqM0TqBhMUTp5Vus9OKgSGE4OCORhIKewidZ6IJYTz8N7FmVNaq3umRa
Zr0O4H0v1FBi46KpoyPOnWOW2TT8NQzTOfCZDDWzXscDi21H6v5paILv8AvZQprDlvcluX4hy56k
abQLuC93VeBixkylAZVhmLG0jSh7Em91pocBpkfUTXC7eEVCYpJ4Cla1GTgLa6Z5VCPZqL2l9lrT
2RtBvOx9Yere3vWVsy57K7lnGbIF6RHuI2mkS6ci69vtHZ/kAzZYY4QQDEk/5W1iO+8RYo2xOfCC
HQpXL17IG6JDCfJoVxMsIfSUt8pMe7FTVh8oKbzCSg4wB9Ej9aOOsQ1rjBVP2dahjHizjfeUfXNH
XNhDJSr7qfaK5VjnwUNbC+tJKTSADRFUqaadqcqaZ98Td1qx0mLmJkPIFjo3Ax/TDTaAiikOdWFd
oZ0Bzerpdr4NdCu9iCJ/lt9h6oujnkt3umtiybeh+WbTVY6M9C3JUo5QnKK7k4VtHwYX4bXhxmqj
9QkIObNw0JsOYhEacYYsgU2Hl9fxOq1YOluTT8GmOdGDLW9JJtHPVJmkOjtgD+jXiTTRB+vRyyfO
RzLVEQ5wccKwvQmCOTeIZPLH1kyMy6S61e3KqAlfeW/5Bzi2X8Nsst4Vm3ne1nbEZpaRaKITMOex
Ur0yuf5gvMIniwjmY+9H/jMpB9nCrgu1u11kQS0wVJn2auScTOuRk7vmxOO+dPqTM+WE0nLsusNn
NH4LKNQ5ZowPnRG9ItPnpXGG8a0vwD7aBGMZPgG3joX4BT9HlRRXr8u1fS+1I/OCbh+LqNvfvmML
zpEMeXQRRvK5JhfnObJfU2qkeDIkNRYRo5Su35OOJXOIbuMUKysnEqe0CNaTalf1tHGVNy5MI8ke
b48SwdG7XRIFsWCCdmgleiA8At/V4+27rM6TX98JIcylUojoRyu316ONQlQ6bM3AuyacirP+RdGn
u0F/FX4afZ9FiyM5GK94sjFdSG3b6blx7OZ18JhPKYcTQQi7NeWIHxDM4Mp4MmEaA5bS9a9ioPsD
oGmRkmG4DHLcF7vSq2trBq9Vbpd7YcFkCWYwyxTFv35UGJW17CnhwTmgNl6aatT3ty+WHLO92W0c
v6cO8NHYu1lbntHG9VvhEyfcC6NYEIklnzNj5DtfCy9MoFuWS0BUmGRjAtKfg0AxCk9UstYjVkTW
EGmrPsA5FDCXXnUClYOVNBDOp6CcPQfsxrND7zbRk+d0wb6tsChV86unFM1z09K+SWQ3iyEx4b5h
I/3EPOAt6NjLvdsl8wn46gVJfNSsno9GoyLMdJW5lfWMHq7tVZsinehFhuDO7o6pqrVrMkeRz/bj
TrOfchLO7kTHzCom7dQSIURb2gXfneqzgVNnm1u8FiEDpNQPr5pp2JuKoI6d7OyTaYrhYke7MBwu
qpqMtzalQvSbulu0JYDUxHR98CwkXJtoOtaax37et7pkGxaW9qJJfFtsUaZ9OZjapiZDg2AdS1uT
UKqxhtSE4H8XOgUDNiUH8O01KqtkZTkxKU1UijAoW29fpy1cctdgkOW7QbnGfYih2vWKTUCN/+r2
zTpWsn3UHSJDiwE77+3HSKuJLZYMCc0yea36MdpMWeqvy2jiYxcRF8T+4Sr6ZPjMaufXN/5//Ulm
G6e087pr28zRDh4OEDx0H1032Gh6EazcpXPxM5O/VlWWDVuUl9O27AZx8RvO+1VajB8IZxf5hDIH
HfrPphbVyUzlvRVm5nFw2A12pDEtSuwRyz4vYcERSrbBhj0sKw0Aecj+HIcpymUTXExdse7TpC2h
wSTOvZeIcmUyoH7PKR96t/gQwI5pJ+e5k82k1mFG+2Q3g0mKEWPgaCZo5UXFuDN7x6KyTgnHulfS
nBBvQJhbsFQmRLFLNfxfTbP1WwJV50tdEBGeWuWMBGa765BU/dpTHXKeoqwOeojn1HIOLZ5b2LwS
fjhb76kLyXVNe7mcdIJ0O7HGTmJg2XCmBbQPBD9zXtzUsQRAi7h08rT97obj97EV6VvuMLPJhC8f
qNIlh8RYHOeZMyNdb505plhlnmBCQgNlV3730Vr9ZpxVWH2Hq6uU/Z4NinZMdY0vVq4fbxdHJXEe
6T5iyik6NB5rji6vHq0aR+vIlP52SZvQa6WxoCi2PEZ0iEU0NglE26bxfdEE0aKQ9pNnl4g9sRDg
d4PhfLsIxyJYsRkDzsYWqSbpB8e8KAD2VnPiIEcDM1a7wfC8Ddz6ZA6m6cki056gqc7ogrgChynq
deHiqDCKMlh5EZC3AXTTAe9puqaOKuSwAxZFFDUvwsLrdIeVLSUEtfWda3no8kjuWvadle2MqciW
ll063xCLQ7Sp7SdllA2mGg2vkGtF245HRf2wDYeo/eEZEsSfYxoHXFevQ192eyOzEGhOUryi+Z+z
3ZFkMXz03wagvIbG+0j6dnFF5v8IKMF/M7203OqDQ006R9fVnNqBBAYaT0OwJS6yfAjYwz1kxLms
a9MLlref3b5gcGHdopnJfTTfxEdIsDN1h5k/w7lydi/TsQePBiII9EG4qam5y71fsw2hfaUFZguK
CsVvnm1I+8fIxG7Vl+6+9AG5e1nKIdFgXJBN6bRMzFpe2swamVpia+FT4nCy032T5nR4lSDtV4rZ
6MUAFnGJFaM8LKN3Zm8636nKmtdOyw2a/9A+2u2w1CwgAkNUyFcOpQwi+SdOXi/aF7SNoz93o73/
HjQOa1aDorQKa7GzJE6vwQeTMSIpWUWiSQ4jM+9lr8jNKVyGFz27mnVDrvEaKqe6+Ngh+WtZ11Fc
lFaWgiBw9L3qJ6Jz07YiwRwINLsAVLgdCugKHfI6MvAoe+OkQXjgeXMzFa4bFMUfoRH4x2Ycf+qZ
So5mRTeLGmhtOah3ojwaH70aNbEY06tsCbQeU7XDwccxuFKdxhGHwW/Qo+yLJAOzHsaKHUqx7vwh
P7F4mHZMgx4BEzUXYAgSgAy7hak131xKwa+eGM+BF4PeabA31X3b7NxGQVboxnFJf0ZwcquyrT7J
YkP//EQIZwvUOEvZIevQZyAX5afbr4KJBiNbBXJ9KzwNt/2IWvwTlLjJvinpepq6DN8MM923siuu
ymOwXOO73ZbImbRylBe35myiUrlnV8OAxQaM2QT9p6ZGb4vO4V1m6XDEDUDicGqs/YSA0UJqL6Lp
/W3secd4YL9Jxuqp+J5CXvLYZT9IiiNy0sUlsFaQfuMfLeijNsJUUvewMEdV1WfpBrsmWHoOYYB3
oRZtROOQIkdYjZ9jdTJbCiWrqZwXvyVDlLVnvbEmWORjbx9YKaUrQQroptetFd3hszJV/lgMfb7C
45rthmSejLCKHykeDJngKo+AtfR+am2dcuhgXwhzhZWEfrT35JHOlqwrOHeLxCVGG8z8VoQFrMRW
H499ZW+mqhwvrX4PRBedNUMcoyVONCnRcuXJiItnbkygxDChqoanIegROQVmsK6qZj2ZHdFvGhWy
rcWzyzkfT/OWJdPkszFLO4uOVWEAJB9SyKUwQ4aNKGtwrIt6X1XIXOskc5bT2OtbyhMG+E54roKK
Q5Q2W3ljfC6qckMQwIghFbPaw1ARxZNJEtPCul7prh4uQaQzigD1sizHWK2GLBiOMo/BRpAxw7nE
Ulc3do9pTplsFAWh2RMK0WwYNizBo4P0+hrRwyzVB3/yKuGiGYWRHFVTJ+jG2EeVKlH3teVgEJjk
vRuaDw1wjuPti1JuvAcVbu4HWtO2pYEwUTMubBf+vIbsZqnl+Gma1OGjSHhRqopDYYfVY8V7rpt1
P3klkDnAb1pyVo1WCXaQd85sXZqv+6yjbWswyjRZ1KPpSNb4jvRV//SdsHl58tqXOmZEtMrNOvgK
M/KrDsBhAWopXPVlkD3JCaSKERnTZrRJtCuccj/qzUfn4X/La06Y6fzF5NAhupgXR5DA4WsBltrY
rjesZEEUuKn2EqpGHVn5OkdbJemiSTt3CZ+wOtCEVAchU2cV2ISNkXWUPQwuqxONs4g1H1XzDtfH
7TFvX8zC+MYOuCB0hEMvkGuCMJJ9Ek0CwTqtaT+E9p4cnPWEtGDli7pfVm3Nh67Thj3mVagkxUb0
dnzMjDWxRS+VTF+oesInLVfOncoxZPco41pXMl2f2vDq9oGxsUKj349pfo+ZG7p5qSt8gMmEtk5S
WevOtIuiwTtCEf3qd3KAsNTUO0Yg6jUwxiMBGrMIdEIiqmeHEg8EldN0vX0pzNZmdh2cmt4Mrzl+
bLZLl3Bs04u0lqlvy51s/W/dKNPj7QsiJywJZIrhAUcdT+zOsM4iumgslunWbrwXnsX4QJUEEpYS
5S5HhttPZXaKk3zYBJCOFpNeBJfQ1KadXfGu6+yrzrv7JUIWvIB0ww4Nn846zrA0lANgZTNtQL47
Kb8O99IGPYp5wrKItpisR38096GPHtXIB9aLyIzP5UfOIPBY1cSr2xIAUmxJf1Movdm1A2kWPKVM
0uNm5TbaY4uTbS29od9IEi/XRVa9pSoNcIJWaCSD6GQ1JXVlfOeZsX/ye/NFI4VopQ+C8dWglye0
QfF9MG5iXRo7M2Mii3ai2mRhZ6xyO/7kPZbem8yJmSE/e4Jg2HbA1at1E0dHM743J9TRdSDtBTlw
SDRUGW1wuFr3hmZEKxAf6RKAm8Hy0h3fZBU9Q3zsdsMgZm5Ej80T50IL+OVoJdPbYMYFNc1YLz2V
EoPpADBA+15il233zO3066Qs976vige/I+LVGAd74/rOERdNfxCDqHcE9WCak56AmM3Bs3A6f4ue
JF6UeLZFLvprWpfPRgihK8Fav1aSU8BoIIbGW4LNUgdJkUXyfuziAsKbNrw0nXvXcbpeNhQ1q4Fz
6kWYRbkoApfFrqp+4MjqHzx7RMkQhsV0rod23U5UTFli0hniqmiI11oZjvpqI489Yygj7ahdtRE0
E+Y/9+BF1Z2qumodYoX2i6C+R1gxueGuh0x6p4kjhPd92lONGX0O0dB8Ex6mUURecyRTBK8YKcsC
LYB2Ld10zkP06nNYJYx34xxSTk/4SZc7D6SjEDrE7hu2hoEIzVbugVB2NnnsIhDGyeAwocatxlOW
RfpVsvKEwJAcdFJ+ZCn0g1Xmb8BFw43f5hskYASpdvqx1GqeInCkV7x8Z6s+tz5g/LqBYT/W3dm3
z6mNAHaITFwaHtQTVJHNSsxxumBpxF5nmpSnh9tBzW3afV9O4HznCqHM5uwF+rUt2JPHJh3Tg3K/
g3mM9rcLQ1uQQKWZa22A6koPuA95P+9Cq1a7JJWfnYdbrHT0VWujh45YPyx6RwQbatbyiObXvUtS
VPtzFG5Q6Q0SLgAIOgOWXZYiyejTaLoLBxm+CZMySUS8w/FnZA9d5i8ppcWnqS2yKXPvE7DKv2Z1
ws3cnT11RwNEF8JmyLqokHidCjZaM/ZmMhr7o4JaZrTyMMzwJxnLa9n13+ySyUIemP6KUTBqF8nQ
IdrlLakDxVy5kaG+YGk4LZ2uzJYpAmisCUsvErCUgiFYi553cEpgfdtnC5aHPTZ0F9FmvVPRGK4y
nLdRdEiZ3F3pPQIAJypfIVHgzMY2hsj70T30eUGaYjML9eLmftCmdK+5KO9u52eisje9kpKJRcXJ
NYyHTdMVkBnHvt8ph4VA7akClZmdvXHmOEj22Wz/kr02n9Ql2+yFrchUDo1O7lEVsSKKUQGIxEI1
UxnWjsHcRY+q9iQbgTMrKXxaNTIosT/XK9duyDFNoWoHRoedSCxjxm/3eZqDPXtWk78B31VemrYJ
GcmmDwNtFYQ/wovLmCm6l8XrMS2wwwbNiH6rhJEaebm/aLv4tRlipoEV8LgQQGWSs7pJcJMxo8Xd
1qeo85gY7fyK+i6kB8Uoz1YSYNDZFd2V/XO+C53gyfdRY9eex9ivNHedF4LFGplXiCTNsSkFDbCp
co96WIeGrl8co3DuW5SO6y5x5LKMsmjVkOB+j5gEW0XXmEAxyVJoLfQkQzCdGBJGl57t6WDQSw0+
sD1gOuc8G9pdN58/mqG7d4qKAbsHQLl0NJJC5pfQiSZ7S7zSekr8Zq+n77cSpldPUw9M2hjSDZk+
29Ye1Vr1mdywhEf+7aXfowJY76i5jwA6INmpfFdQ3OlqxJow4dBnhVJzPCZ/0ctmIP52CB3ipHDj
r8GKByuzdNFiI9hZ2nrunn0q34MZ+uuqM4JDD7kEw+Ro0SC4AGnngbdy6YZ6PfGOotvZGu12i8d3
iVJh3I+HISjcizb+4PMx4sEojo4K7D3jRRxoFqGmDVCJFSs/TFcMoH0ALO0uqlj93+aIfsGips7a
rxKtsO0N2TEwiOP49UVXw3Jo0AtN1nhKK7fd2a6jH31Xe0973Bkmq3FIVI3ilcm9nV6BCDNYTpwL
OnHOtwxtdSzvAGwIub6VW1RgzS6yEbQ4PpHMoc8ah8VIsxNsde5ESGgd3G30ZooGeT5NS/XalsV4
MOzhagjSXNHGVwtVFuaJxat5aiVccBJemXzAZ9nUE+E+dtKXl2ymGE3pA7q34XA7tmGqs6QK7778
8R//+M//+Bz+u/8jh/jAXier//GfXP7MyZkI/aD57eI/tquH1e0e/77FX2//j82P/PSe/qj/tzc6
Pq6ffr/B/Gf8+0H5tf/8s5bvzftfLqwyWKrjtf1RjQ8/ajS9tz+Af2C+5f/plX/8uD3K01j8+PuX
z7zNaNQffpCRkX3551W773//goni9gz9eoLmx//nlfN/+Pcvu7p6/5H8T3f4gdL671+k9TfbMSU6
RR0PG1s/58sf/Y/bNebfDFuZumYoRxqa1OWXP3B+NwF3kn/Df+m4StrcwVS2/eWPOm/nqwz3b6ar
26amuZprGtKRX/71j//llfvzlfwjo9DNQ8rlv3+hVPnyR/HrFZ7/M2UoDQm+cnXLNJR0XMvk+s/3
hzDzubn+3wiDQizE/GIhdLvA8Ft27VMwCuNB+BhSPKF12Gh06eQLvWe7sqrGTh06v4S9PRgNrkOz
IMdM9kOD9ohw0DEG+2sW2vDhyFBsW6lz1Ayhq8kEYOcyijwmcCUFL1MfN9oZVJ/3WqGTR9iMpsu0
yMuLr6beZ/gEhqKmHCFtgw/c5P3URhRaq44yO9rksFcx89ALi2URETEEi1E5S2zSOoJ0YnfgimeX
gkn/EjAr2IAI6aSNhnLHsxO9S3Tu7+m8KVrJTvj7xo3N+4loiPvYgIaB+CeljpcdWrX12HvjVzAx
kE49Fh2r0h66j4FKgGDFLqvSrdVZMFtISLS9NQEKaLdlhCUIAXOfy58u6c7pMtDtENZcAE/8AEWd
hCB/Sjk0EZcFFzqAOAR9fYS6uU6dImzYzzR+urAnSySbgFBga9c1oqLumMZopfvadNQIiFryz/QP
Pko+QjPt+tOxdHTiHizvvBqqLbu1hJZWD+Z0J/yJDo6EhTuM0UIGfUbVBbzRsN2Ylg7cyxQMBpJ3
HQNIlgWdtwzdxn0hyEU7J4i+yOPGY5zjU2tmOkFvfBfxCE+yIqn4rix1rJtN4SyrAvdBS0Qxdoiu
rb4WcSf1O81iebhI4th4yOJIA9efG/dKIytW7025NBLI2A6l8TNLK2sz4YbgK8n2VBwcRA9VwAgx
tKWPWMOvm3U3DlvKc7iBwQ27+cQU5gfygJ9NKs6wngCeJT4YUTrWO32kb46E/VBPwQNcOQiqqffK
W/IHypVD2eTRpnNBdUWm+EhSNkOGgS8wsJE1VBFMjZzxGKY0hvFTtZLMRqFchWorewa7Lkvs1k87
ZO0Km4oOOlOrW+dhGlqxKcso3tRaWl6R1qpzhraN1wFrLPEOPup3iFr9EWG/cWUVGzKvLxh4NNrB
ZiLzWDjNQ5aa5AjDIL5ig+8OtrR/1HgNCI9qfUw3RnNApVHsxyTk5BJ0AyOElLFDkWJYFAbPrdPM
wXau9RnnBbeIFXHIkjOxjJAd+K3/moW4e/EAfHdyIIxRIvslxzD8Zmb84Q3Fq4T1vYZXfWAHhAq6
MjNsJ8Cw2+xJy8YYdb7B4MnGER8Ppr2LBvp2vdOs+9xXoC4ZudzZrmVgJiEbSnYIfkpUdFwk6lN1
xtpK1Umrh2cP9UKkeO6TiPB6wiA8wc2EW73XdmAvqUEP89jZps+9S8bp4mTE0WZsOe76RMUPvU2E
NH7rV9+0HgytyNcBZ+K1Y1fEJw/QnGOLgEBnCCXLZ2xWmssEJckMBq6Z97VLk12CTX5hKV3cWaH9
kcbWe8aGdMkMEt30RPVDvL32aDmgqKGovFjeHL6nkxyN/yzZGrTAyyLGuzuRgHTX15E4REngz6Y4
udHmY0RB30YF6RLWhYIM98oQHjWUxxToXvFAnA9OUEIE1oCUdD7VpVi4WFPWgWzoEEL7bJQWw99+
rF67Jh/OeRTWNOPxG4ywHn4Abl6Ht3W80o3hGzTdaq3XTHcKJwxoTSRHLYfCjOrXJwW4Y652V+PP
x0kfk5Qc5Shgo6IsV9Ql7V3oq6+p0bHyTibk5J6tlhwBy33v5QzhjWziPIReOY3S+EgGLwTMjIBi
XrEMr1+nL9MohPNEOCCmpVnWcfMxiREok6pJQC0NloFlCTYwm0z72Pph+lOJNttbdu1+14n25J3G
CgZpHigzciqPTUqGsZDZYzTOsb2qPRktnECm1epBiAqcbW4SqadSfRHk5teiBd0iigBIJ9EgfBJa
uXTLyN9lFMGY22xYqOBFsXfXub1CaqkQFBuf4Qh/OpkBKWi72nVcJrPC136k7mTGY2gDydPNmc8m
7xzFEKFptQ+yJ30krH5jrHvgHWk5rmjGHj1MXg5NEzuArbDObXKeNMhzJ889Ti5FL07FikDyjwaP
b0LuS/RJZgFqIAv+T67XZ91V69L8WRjv+XRqi9c2hwVulc4a10C4MJpNbCsq8LoBdJYvq0Rti7h9
Ltr6CKnUIfAJT5N7dKrHAfRG3x4m97GiVi1fRgbg1VWSo8Fr7+ePaeuvJkLRmf6fNFPH18ZJlf1t
hAwFgR0kDET6gaUtiDMo7fvAf+rxixwsGxE8mcz5yhuY/opGAblsfkLk+ulb2TPTCkS/OIbrXBx9
T7va7rUrPhkOaRSMVoKlHwxW13w6+lyK4bBBz0mQD1yV+Jhk3fycCBygwFzh/+3KjLkRhqOs3hvh
o4hJOu2HbSzZQ48lYrq9Fc0ODnYm6ORr/31OaTFQEQFiP7fweEm93Vjuh1+OBy1M12aFCDGbH37+
bEvcpB1H8dSY1r6VonWT3xJsNoEiJZ7CppUPdo/XNju5eJ34v0RTXlLNORn51Z3yrSW7jaF/N6w+
XNQFX0bIGTXgZZ2AiQGJroSvbRcLxFLN2qnMDWqKbTGg3GM1orVELwP23Wk9hx8GXvtGgz0cv8XW
j7LbRg5+xktgfksRbVW8glP/VhBiyAcT1+rc2vXOLqLxHN5j8W0aef7Uq+ve64O3yjEb6frTiL07
LDZhqFZ1sWN9b7XnNmLPHJ7QS92NOPnD3CQ44aUpTx27iAagsUTz1p9YRx/1Wv9G5w3X75up6Qs7
MXBdlK++IziwwuVRhnnHzyB4OhSIInmGbrjUjPygd8VORI+589Ukosnj6OUtajdyj5E/sEEPApy9
075PMQij2QxeCnlAVnhn6+ZiJqq2bPqYPU/dNhCPhmlscawtyXYv9HvysRD35Nh3feyxzikMzfOk
16tpiHmvZU9Egt1nfX21xjlRF3n6aPoHX0/pkWK0ZKG2IpvgjIB6Pyj1aDTRhcLqyZGckRwvea7a
5KEvxKOqw0M9mTTF2Vr6KXqRPLKeBMQMDmiavxps5zEzopfGsMONNvJh0alZF5rkqW/cVaxC/prC
u9cqxi2G1279OLykOHBsUaxCmlIk3eMcGPudCSl7bRPjE1QYFuMpobqOUCtDDymhqtFsl4haZ2Au
aqexJ2lwEQpNXa3MZjxANx9K0ksgocCYAOI56lpFnUkgFaZ2gIa4wReY0c1r3WjVPTlSzdKXlbFz
I70TT0w7LWNNGvWrKPWpZCAJJh2idU/wc6CAwLlV+0PA3iS71wVGREBA6jQXWGhZx2c+tycYc25P
mE6W9o+DA2wMx6Wna94q683U3/ppEnBOGSs22BszJAB+Ubhy6hm/5C5Zca6nEJGn/b7vfaddKc8V
wUsaMI4lNKOyHIy2RouibVFj0DSWxAAJvNZJ0j5xbh5PKnf7aCXopeLF/8Mm9//HHtagh6TL/1/0
sDQE39//2vTOd/hnD0vPqZkWXaLN/ETZFtf8u4dFCcpbU7OduU+dr/mzhzXRGkm6SlOTc4P7X3tY
3bEcnCqWtG2D3vj/pofVDcVv+a2J5fCjO3SxhuEaju3+tYmNnYYaRLbNAgGPzQwxHdDGNpCm3Lj8
4FSH7cN7ByXAmo6B7j6xiL3J4Tbe3W5gBtUb2/roKc9JxWboNKx509pv1cDMPjaKD1M21sJEfHR0
hTuecpsIiNs9rTpF5t+Or0nXpxuTMffWnbICT5hOzc7vNq0e775Q7YUEJxesENCvDMOlBR/tNLFA
PY9ByTEUCwOlLive0CnUtZLsuEZ61GVNQ/s+ah0a6Vx/5tjZMQjzFA5w7jDYDw6Nx1fLbqONE/Fp
i80sfivJoLzdD9dQtDIZBt3rLtu53PUe2vnxbOQ8i6if2qOWdGyrPArhXgz2eJfFhnHMuohQIj38
9FIfdeHtil/fBrVxbNDqLcYaDYQLUP9fd7ndb/7CpBL9RN7CXOXGvx5v/vntAWqyikl4JBJ4/tGv
+/95u972IxZp85n+3w93++5239t3jYN10oIPs7byIt5I1WtbFB8PTluq54F3wTmb8Rq15FIaNydH
xe+363S6oOMU5T9v1/nkFR4d1lh3tys14ukPsE7xB86PU1vdPJScO9L5IraDbp8bA6+S7AATgIO6
n0pSZsHee0tHz/KXHEMVu4ekWVMJ5y+dPZhLiMLx9nZt0KMOyCJoRPZ84wBwLglFWjYDo/IXL/Xe
PXPQTre7Ovq49828uN6uA60FyCOCRdMP9owg609D7nC89qzhNJiTvhZuqAE3ghQX6IHBGi+a1p5v
yNMQIRdMfd1iuDgR/aJ76kT2SrceSMs7AfVv1545itOQQk2jbg3OOZqgNTeJzl6klWQBZsk59Zti
PUTEyqJvgmmaZMU5T9mXedFYnT1MBOvBzJrzUJlIJ6G6nAcXzJgXef0ZYkHIMMNjsspWmd8mtDNt
MU5E25fn3AH54onA4rdhMhhIUDinPchpNpQMiINOrSgrvXNuzKPnKA+IdYstht0ivEA8NFepb8SX
YcZgk/aTXogZ0QlQ74vL3I3wKA6ADWOcVmkp6stQwonjt2FWSgxG5rrVX1KfnbZn0s4MAatMdgj6
JYezwuO1kt8GtWzIU+uSegiuBnAsADLQA4q6cS85fxa/zREXL4L6N0R6cB080i5Tu4mupFem/LYh
ueIbTHi8JieoJQAfaVjyJPqqOSumLLvaSb7dLhm5AXxt/nmnymDXh9P3334+8bHbxixR7n67ohdp
tpUdoeB/PsjtJo2kw7LZ8f9+RdAFwD8kIJ/bPcx//24IOcGm00E+/vZQVjQY66KhOeYfI8D49vhj
F1WEaRrgX+c//M8vjDX8tdkJNHl/vUL6ng7mrtX/yxW335Sn82SlYM7y5z1uV7iJFqyyCF3Gb1dQ
viGkmaz29yv0OMYtg1L41xV//iNU2emSBM0A7TV/7p9XlOS6LPSOoN7frkgdInqCEa/ib1dkZt0i
6G7F6vYofz6BhDNDWGcksv7z4W/3VTUaEE6H+u9XMD4kMYB5FYv/f70FbveIA0wUdYbulwUaluI0
vJdMqZ85qCwt0HGvqT5521ZAmO3BlbMzpPzWfAl2PBQntG2E95izsL7qtQNmR7ogMnc8zai/Vi5c
w0nZn3ZZ1eARsGNHyJKqMEcrYcf2VmtICvJV3T+lpvtpK8/81BCuuabu7nRZg7ipVLKpSvJz8GGW
z8rvrnI084/KGci8BHR+6SNUzIRwv6Z+ZoBHZb8s/Ox6+1I5bX5qwRffLtky5DNlCYKQVJmc42hq
Nl35P9g7k+XGlSzbfhGuAQ44min7Vr0YEZrAFB0aR+foga+vBUW9jMj7MrOsZm/wJjSRoiSKBBzH
z9l7bRIQUgLA7omWomdkzUvSsMcYdXns4+bjyW0T47qRiD9UMuvHJqMuRVdYl9FiRKaBpCI/IIKJ
733ceOwRzbxO7hUY5183UzAP5JEz4rf0dtYlsj1scBcLEbehR/UohK8ezTRM7vXMkf6PhzojUxAr
jkaMtfvj4bjm6cCM99gi0NMvz/x4kj3Gr3XVtOffDyG3XrimdXn8+PUfTxvSHqFXhS3y92NsmhqI
wrG9/f0XWjG4sHNjvfn9+8QcDXQgU4zf//izg86ZMAFEXP3+fW5cTkhQ5DN50RjkLIPgDTeATliE
n7yuhmbji2mbVNH02nTS3Wng9zoE70av+9Ub5LSvnBDPlbGb+iYjVz6wdk4TIDzCjXOT9Ke3TKSQ
FfaGug2ZKDaNKdmtl+5bM0XFbdF6rrU12QR6cZfrJ7uKGlvIOIKob/z6U81VmNWUwidYro1oHQ9t
vdh6l3v5+GymFT79uX2bRR5eInpbTjEInKh9c4DhMN8nnXnLAAXdHKdxUFstTbewm24xvJQDzGfU
qdH8CaDVcE+csbO1jTzdj6BebxbNVtzXMZgNHAe3PEQYJAadXCDRrTWM25sxlHvDCNBMJ13+mvXv
ss7ETVsyfYhG93lGPUFgJ5aFuAvFuepAg6qgsW99VRj7pK1RBVtEfAzSvK+itN2mfcOxno7J1oxd
dw+ufl5bfgVLlCyEm0sOxMrqm+b6cRfq1lULUz021fhOsyW4G9JL6vPB9Gyanyopdx//d5bP093c
lt8nsmZeOkQrKp/8E8VJuf74Pwersui8WURPFNUMmpzX5Zl1sPfLGnK0AzHo40aMPUFCXmDeLJV/
jrTNCoCa6GYz6sgsvMntCGu8qPthV3fkNOGOv9mIee6Sbvzx8X/7Y69PQdrD2V6+qeFOuQTMbJqs
jHd0iZ2bzioMJE1MhvFy1w8lKDJli6tXxdGjh3FOa3bXqgpp8Ro9AUcAhO3UuwE1oZyZrG/hINzb
MOT+PqiqnatqsWaW5d/45GoG1eO0a/PQu8Ut51Cvc8bnnQHrSrvPfT1f01w+IrAznqJRXz2TRmCV
VfG1GBLzjAcGoUDongOa5Eczv2+LmTybIMpPtjk8o2JeCZk618hz83v5mKZRe/Vh4uNM3QE3cp7d
BRfQK/tUceVJnK7ez26CEabcIJ1yj6zf8pyBXD9/fPVxUzqjPPpps41MQ+6Tjshy2L60iZzTqCDf
1TG0RGOYAMuVgHkmHRJjRti479NTyeuYP/OMFkReQmhfJ3Kd964P0gAYF2TLNpSg6snbsX06qNDA
PObWbwHadaTOJCIkstxZdN+eUtO9V1XwudNF8lKMJXb/WD1XAa4hHceE6xnxg1OR6kd12K2DKTnX
8/ziCNz+41Dsaprxxz4FxF8LfI4FzfYNybI2ytLpsVa4yXpyYwox+/vYEG/RgPZCeyYxN4X4MqD/
3ZcThj9vbu9iOgtG6eZfWAiPunoiymsqgHAxhzqTDgJDy3cweJX0Leb62IWkP/jRHQk98y5t/J9V
CDs8ZUapaw0OCcsBqWhiG4YEcLyqGHasHJE4My/5Oi8cRNVeA694xmP23hat3NWh/3Ow7UPpegA8
8feHVraNnIDMReu7nK6t5zz60tHbUHvvAxbEUYG0NArX2Wjpv9dancQU5LtIj/vS1uY5rPXZapwN
XMECijUkC0hmKEsFHqNoLUl/wJ3DdKReuVNzA6JFD49S14rQR0im/M6QwoV2oauPOrjP0gZHbe2S
0eQz/qvhU/kwZUGe7nTXgezLnGQvTML8OlhWhuQwLE0VHCGHHEU90dRMg2p9qSaGrKanz8x9UB4O
+zIAIkq6RXrN+vl7iopfM4/SiDlLj6tkjJlC9eKhEvk98WYWhkNIOdlon6t6PlUKWHTI5hntRL0h
Jn7Xpsl3meIiVgOsjZkYICKAVqYneIPSkNetcVcVs4dYptrbJCGKFxvlJRlcxHT5ur6b8TmsjC3W
1Z1qUnCWClOFOgZ4FwlBEU+stIdsghQTdQC1SB/ZEn4OR6Cb3wNMZUB19BaeXgBHKbm7CzWHUyYt
6kqToXRj7bOkYxU3P/ldOq+F4z1hJnuWJM3mjn7oA/VpjFOxBVx353StsQpTZg2yEmezLGGWypPK
UHr3osTNW5Sci1HPixhBrs3NLuXfg5GNjQY7O9mbWbKv7sq6CFYlDrkVwa5k4GYFU+0odkmPP1Sm
E62wPpnH58iPuuv04mkHuW2+xAt5MFPwbharCCC/YbefRJS+WUGhiKXJ7p2euafkNa4L0k1R0kcG
8K5FRYlYe8tKTsoIWzyCXQAlRzCygmJDQoW5h3juwgD/Efdgmjsmlpw1TsbAgnDDZixORI0ne2Ny
HkVY7xXgkOPcz/QX59m66WEEHlBHII+pfRKLcmHU1psWBAy2njvs7KFi4A9YfO1IgFZxSSaTNFhq
UcrCp80kBSfWq8gfbRjD+zaahjta2eVRq/41Koxux0Zj6TSne1eF6k1azPMi/ge7oob0JtADUM3Z
nEF5vERu8MrOhkORlfWxCNYAc1LGqzBkCDYh0zQ5580Xox1n2jygyZqaOUbZ1KfBn2gTyZ7lyBbn
0nsqQl1didt8ZpKAPs/VsJxFRvRJ6YMUgE/UTfJFTnQFwlZJLFbBN1IGCBiNrQw2IZQnG62eL/U5
Y8J0CaBQKB+otUECttf01urQyiL+CcekqiJssBjpXtG4NAw0s+JkOgcWZfsa1xekqM4WNwyfvF/0
57mwrx34soPQqAU9CXP3FJv3JlFb7zlZ2wQShdTEpnPld5kF3uqYQZilWxoUgrfK6PlMnJADMJ66
jKtpg1I/mu6njOFxadyI05IHJI1LLjpqht6uSQGdW0ySNTLVpB43rhPcBYVwj0FPPMNcXkr7OxZP
Bymd8gir4GiUkfZPcMYubd8XV3IGz4oMiZNKPPRIvnjts+BBQs9+wbq5klbsnfvUsNeVWbhXiUcB
qA1kKfopB5AYDsgINcHCDZNLJH8myhw+d6qt92AzrXXPJLPKvxm5NA944msaCzXcf7cw912EOo9z
XgOu6t/nYZifgN2BeGpdnNNDua78Egk+cEWcq/YhJFPkMIZMSgIVvWnDq4gmpbjJMrlGdh/ziRPM
hPljT0qMIvpHv0Boq48hA9t6nqxjydSEc7Tq0CHbb7Fdm/e+JsMmICHW9SPzHoIilpxwNL6mcDue
PD+Rm3hsMWnQ6CY6Fx4tplFxsxzxOniqIKyvA94qhNxzvv7QHafynOgHTZPsGhIAwdgYKWomIgO5
MMkUceVAz44ZHrC2TfjdK4LbnfjBAxG+r1CSr6IxgucyinjX8a6lJpmo+P72Q+0Y936XcGPCRljq
bj7ZeWN3NUGGfhYhKsCAnvghNQDK3x1TZ+Iaprs2amMQ4j8qVfvbUeXJNqv6bNealPzW+B5iSwdK
5hE77IRQ8ALrM6LAc9OQp6jr0d0YkH26xAzXFppsiIzZg+nP49IAZLeK/H4FgeR9CI6iCqCZoWQL
lzYdvZ93Gg9lWBlrVEsMgOGZWT6DWDZbQW2qTVRKGI3WC7jVwisBm4eIFRy86LV04d1ga4rYeJdw
HpqA32V731Pi2yvelNUczu9OHuxIbHplaHfrJzc8QutA4WsjPozbanFLszgsX1HB/PdXITqitVkA
Zfv1DRozkCKW53zcKJmV56AO1/Hvb/zxpVjoZLUW3e7Xj/iR/vVzH3c//t6IX27v9O7n33/zX72O
tAwudTM3NGD/6fX9fq4s8JkAtY7W0/JnKpc42/9+pf/4s8Kk0RnhLPr4B/7xMLs1d/u/n7P8O63g
/4tjFJvZw78foxDV9p60/yQFXH7g1xjF8f9CCOiR9Me4hFGFjdbu1xjFcf+SEs8Ci7rj4phyrN9j
FPMvlNUBmj9PLHpA+48xiv+XFI5rwsoUJiJYx/vfjFGkK/95ioLWUPKHEPgI03F5dbyIf5ICVoWO
dCtweejOPOiqYHAwNST+JFzNxnA4DSWTiTUy+eEUN4Q5w43gNJ2TXJwbP9qblEaHAgXhKQqnfpF3
9affdwnQ5US103xxLbMixGixTtny7F/3w9zdZzFNS4Ma5lTMGqFA3RbdCWYwWtnPqifJh4BGvEHz
ypsC66kg6BceSbTywRNtA+G8BLC712oGd1eqaAtEjmrTJ34NNgR0JC4t21mFzEh1inirxhhuddkP
SYzkKY86f92/mDkAVaVtvY9i+sQGcQa2UWzspPzuYjTd5dVMVRs100KTyB9l3l5Neg91FGSPHy8M
cfttjDyTvEKm5rV56gvpQTCr8bETSrcitt7dU39ieaqJG21MrKiRiVQAOQehspIeF2uZgLgQ57o8
RgtKSU6CS7hJrGSO42VUxothOftBlVcrb6IbSO3+TmlnE5PXiv26v8h2SQAygJBREngPbcQKSFNi
n5fjsSuoJHFkZ+e4ZrsdqTrbZ13oXFptb3IZ9Se3GB6ahnxDs/H7tUiZ+sYLy6CMjynC+SfRQrWx
cfuzGFHrd8N0J7LU23iKwBgvstXjfAEZ4a9yo0x24Peey3Yf4K2/ePOVeBf7kDOGWgXNNJ9oXGfY
ZfprtMTWzAcqKhxNebWn8Hua8m9YSHhbLHQ2hpbzTpCCxiaTxqY/16usb7+QUqkOxA4QswqigThU
xHo1PeCW5uaG0dUuDYZr3RJI1Jq4ukrS79pg7bvdvkGJshEjpXHE3D9OUSYRF8nlzUa5lujFUEa+
smYH4aVq47sYYCZPfEan7u9C6sauxybvU7JtVDz5G3duvkRluW8GNGLl3JKkDPWXAyy/qUrlAAwr
esAf/wlFDfW+b2wpzrutieYUYxNbQTBeLdi/lZVRqvcRoNCUHjMEyYMaaddp29xZ1Hlgc617g5zx
Nq+xtUj5aaJXBCAC8lep67OdSLGZ8WljXgXrA9EoIHWaGOBiDKnhJnwBFFrxLqj8S1EDfk9K6v6+
lOPWsdizgl64WpzUe6goD4VvMbspkeDYkzXuOboM+hiMG8aKTlfk0zmLgupCUvxLHzvug2zpEseq
9NnO6fsCwegjskFrSdfq99qkazKntXHycU3vay/60bvdCZeGhXdf9LgDqnmlHFxgAD4+bipI7Y7X
zHe+NXtAlzpwfrl76JFbP6Oc2zGVTvfSK8Q584obLWTCedmRR8CA7kexiaujRFLIRrMlpTWyj25v
9BxGNGCNALxSXPoEPOKgPqDBZXY2m4pjkoSjocvMLaVpslfZt8QC3ZS6DjX4MMFbbOuX0KPpxZlH
bpa/hH8ux0GbRtEuorMSqHbatj0MPKujDS3Fe98jjUUhku1nj5oLn/1qzLVz6X3s784HKsHl5QgN
rcTMzIeQYcwV1t1TJchzwwWXrmPicdnLO5qFCjgD5omGHSTlkEtAnl/QzoO/YUgFdBmu2ISxr9VA
YoiaQCnbrbvJT0F8e8iUZtvbhRXo1Q4IZdOTLj2UQB/trIbVU4IPSWTwYyr1Mx228TEK0q2wTfsu
Ik72RBnx007m4ZG+/fhYZ0Vy5KKGL2x5jJ3od7Qc1onDJNjDKYkRdPr9I3jh7li5xRciA5qTaeBs
y2pa/l4G7F9roh67Qhn64HbuSRBLuPeA85/AOrSnwcJ/9MfNsilIwvrJY+a9g3odrQOL6VFbWdUD
/8pOx6w7OE3QLfbV3TwLuZZZMnAMjda2dmGHobc5IIORQIpo7KkUP1YriC5G+cxRKOP1MBoGER2+
/OKACUnanlWVVvOhGTLnJJuB8bf/TTstkQaDyhk7+GAGTcwzEnfm2SKnFQRgxuYs0Bu6Zq/1SFwp
TDD5VqtjL3zxTi+o3nKm4NIx+lf8meoaLtbwdIaMjTbcwPcRR0+gGyGXh4HcV8I/91khP6VdcwUW
mX7vbPEuvSp9VZgoMZVYCalJc7L2atd8nKG8ryqzC46F2+6r1s7ucoT8+LlmkLzkGqPMRBgcte5h
ChrrhFCu6Qb0ieZIUi09np4F7DMt87uYJg8SdedZlb277pkEwiIUzrFszHaPGQ/frWhfyYsnv8TB
i28Qcgui5PvYszN2jVKDsBjJO45EcRy82lt7hIax37KQ6ElvX4615FrjiaMXOcaukKK4NyPv3LYB
WBmjVi/8IMphLR9rTqmAnvYlZVcEPn+xPrvKJ8rGc8mcXe5OJqtHRk7mdnLz5sIhBRz148uPGysg
WMccg31oOu2aiqqCw5sMYkf91VzCgQq8cLBRk5PSXlL8eZfI7n+UGNR2Hw8h1+8uCjrJAebTOZpt
p2VrOneXntcHRYDqBCfmxTEJI4Ge1+8qKCukwWlY5ubHrVOMKRqN8THIoNNarQdnrCcb0yyOEUiE
N0T2dwFMJVGUoMMrz4WLn7TnWONJTRCqH22OsHVazHCwexiNCx5yRNp+CwuWsTiZMDvkOal0PXBm
3xD9lfnBQ8Unn9dVdNTGrO4U3tKqFs7eNy8mb+ClJdBzUyTZEsQODMhsCNJo07nbFO5oYg5EaT1X
5YMZOlxQC8s658STTW4LeGPwHscAA2kcGpzeD4nVW9s4kx5qgWjeJgWgHqoVY+MBNTv9UVYjIF4s
SH8aV5y/+VYoVl2q1cVPI9EDOeJvxaqpOJnnjJdZNWRydi4+ISN/hMU3cN0qLzUn0IL2wNQ86Y0n
VE/qoCcIezCmXZ6F7ywK30osWBcRtQdEatHWbxHS9d544q+Sv9JXn+O4eTOmwlyrKVeXAV9lkLX5
KfWoexwXZE6L2xAIxiFM4m4bDEYPzm4VR2awBrMK/aKONgMj8/XsfZ5zooqg7I6/zFi/ZFr/4o2w
5P9dtru+ib7KsQNQB/ayQfizbEelJKOkhW4i3LK99FR6e7t0zc3IoNepQq6mMhlQlRr+yvAJ3Rxc
OsGOqJjkac7nPDPuEJloGHd2ct9GqAApMg5GbhpfYrfeCoKO1kadhnuQMMNDouDdO123TxP7bShT
5xAZnAjKKt8/KhhpcyUs7BqQ8whe3Uvd4hg7RYDxOf1JIebd4U+5mWaXXeDD/5SuXexLPxGnEgCI
su1932Mbj2wQ41qVX5KhORBQ9NI1C8Eq6Yo7S8efvD7TGydBKlzGU38/md3eJW/sjGuCpEebHKy5
dZKHJngHZ7INY6y2hBY/IqusDiEM2HWrQkSwIL3zspM7ayj9bcV7tFBQChTce6C/8H5gtvh+egFQ
0K80CPiDPVUu1E963tOMWkFI4vKiHa3Vdot1cQXhMV4nXr33bWqJQNFgw5l0cFO3XsF1+AqOukHt
nAOBygnRtQjQHrXNENRDcVU6yMQlSbfoJdF4m+kp6ZhYsCM5peK1qIl8dEuCLsNZP+splXukbOEW
Lg1w7Dog+rAk5Trs9QMdgGlTK/UpXN5bWpBLEGeCcZ1O/7omE2OFvKp+LrzxkzaqrxUMQZI9gz2t
jM+1ZE2KHOi/rnReMiN9dUJe85AZXw3nLg0wDFle/IQ7piTFm15mGqU2xAhSDaSKr9hPolWYfPEm
z3kp7HTd2ZE4R9kXdG9M/wXcD6tm2EfVqzzzWU0/cizsKyes1W1K8+t/XiMW8eGfskDWCN+zfEK9
heWgRfzY8P7hbcvcStk9OZMbUitAA4W8VaYXP1i2t5mc+EXk4G/zyJ9XfcjhQJXQ04FO/JndQln7
Z9nPN8NsV3PjOQinQWOhB3qqMljTguhLKY9yaSCr8Rh22cKD2nIBJ7rMjl5Iuj8byxXFm+mHZqKZ
TsvIW5T5l2CU71lLFRj0PkBYUNu1GFeucC/tJKD0tlits1GvhoqC2JKIGGEWUCWZ3y2WgFUqCITM
XBwkLQIvv6i5zBA20WErwkDubEMh7tOobv+/5/N/8Hy6dGf+faPnPv+bWnZ5+q82jwz+Qi7uo5al
WWr6H8LXX20eKf4yTZOjEmsnVZaL7vX/qGWF+9dyJXOR2KKZDUz3d5vHcv9yPTtA2MpR7CGZ/V+p
ZR1T/O2s8CTXS4+XJngxviOX7/9xVtAcDIBxuriBsP+TU56R+BH6yOLJie9qL13XiBM3FfD3Q6Ox
BLZN8kqrmitFYgHIMjTjBsP5XhvafgdISSMiO+SgSJ/mmoA+9D93bSrys5FkZA3CBVJkLz4OWd09
pg2z5i8FScVfS4dpfOXqo5NayTFqGUd1KSBGc7ZXEJudnaDYBEIoAR9gZTD1OJ9N0X2qAqBEZdNd
ZzaGslpyVS1qWjoVF0uJHxGL4JXG9Ib3f94aE/kteeEn7wgj1zhCT8t+iGRtsj2yGi9jvlDsuoaL
smlX0aYiuWbds/VjkA51P4qHEyEvL17NBUW3yljno19s6mA21tVs34cGXnYNR2XEodBE6beRAT6u
QSwUUa5eJ9Axm7HIHuwu/dqI+DuSH5zw4Tdy38n5aDE1gSGqKJjHY1xUD63Jwh+1zM38BIZ2g0vo
qS6YqBuhfGQBj2hCUOGHoIsOhdkGzDvHtVnppU1mO5u+6j5lyDBdPVCjO4x30V6t52KCId1AbyM2
kBbNl4mS/tISThcgl4XO8b0ieHAfulW3QX70s6sQ34w1QyRz8E+B1RNxlupu0825WOEHllRDKaV2
UpxdNz7BB+l3sw/AuvaLcFN4FYO5EiBXUOiNHyZ6gwQrw83KRRT6LMVFQvJp2SPZdwFUKhJ3gG6f
o5TcZpGjK+Ug2FP8o6W2osvk48I0XHujHCb+EkEJYbzeS43Rwm0ja0Ns7FQgvaX9c2WS1OcO4QyS
QQIIDMb5aqtG9zEyyTkiXC1eE1xvnWB78i73FDJmSdNIdd9rK0sZmzFLbqNNEOEWY1QS0K6zfVK7
4yeuvHh8goLoY6v6gp06uOccOrRJ0F+aPDkHpu08muHI7CT31nWqQNPYzqpr+vAUMKg/ILs743N2
7pExvPhECez5DLJ1zWzNT/zHQtegNHJSTFVP2A2UTogZ1rcEASkeJbxYPTv5XW0H+gJulAmCEyMh
CPH3Qn49BNHih0AYKmHGYi9mll9e47La2TXJl7bD7BVxmG0a66Ib+gUKO0Pej79B1/ZWduuTklCk
a2yAmKcN4kqVdXOyMjn1S7jo4C8XJCP9LIGxkXeHl4ncX4bNNAvKLwORBRu7xEDSuCJcS8nx1lkq
WI0tsWEMEs3VLGg0pSHC7qIeH3QDrDNADDFM3toKIvuV5Dkwxw7AkN5+9elCKd8nJ45oCokao1Za
0oitFztZa04b0wfv+EgTOjv5LJQYpnW4Z0dWcQgy2R75a1tlBkevNJzzDL1LmrzUFljcpWgZ/oS2
a92VzQXu347X+UqL5r5FHWAP8dKPJTSl9yqxsQlcJXOIMX7m2mv10oHIZ3NEbddl448RhXvGqnVF
RHBORj+4zIqJ45jFpFoN5ktU4uHqMkwsLu2IgfBzI6mf4LBwbPT1T6OKfgo9nuvaaPZuA6E1tuVD
gLN9RxDifggCJm5dcBuFY54QJ6rQnhg20vNOq9ZfDzbjfY+c47So2PJNShKc0exHtNJL4sfWAihw
CuZsAmsapHuvIw4mtWb6x5Bv8ZzLjTtptY/UK8Ta/Jj5KYgTR5TH2JP3gP9z3q7CflIqBIFSfyk6
2t3VW2/DTwqgOIE7bH2q48VXDVOZhjCQRVtRlqZDR5ferC7pYG11MmfngkZUYkFl6fz2rnIHl/ze
mc3D4IPhqobimqsxRxiqSFaROzAV8c7TFQcIE3Sazvad41f2Q5EfrNIC6lL7b4aZEUww89dq6JLP
MidhOCr7q3eDetVdGimeZYxMhDLUOYFphp83EgqD31NOTUvyF0k2vq4k4RegkZuIGk9p74c2AC4y
bPTORpi8u/H9H4XBv9ihiWUD9msH+4FYQDUphfQtYXke4xvhUyn8ecFNHTdzgK2CTW4iqACabaJU
znyC3KLvXWKTiAkp5MWPAN1hjW7PY/NTT+PAx0WEgkqzA/1yIlFY5sk8W+7WAkhw9gS4J3kZNMNZ
ODypl+YoJ/r4f9hp28tO+o+X7wgX84+LwQelqMMo9G/7S1yp+exoL95UI+dQAnbWLZa0To9xdymC
R79sf0wyPnpe9pn6oVrn9nJ4qLEC7v2V3JEv1XAP8cZdS532a1KFCY+O2Iwaq4KWDSZGfGYFaOhS
9EBK7fgLKsEzl328/v3WT/GKpY+OIq/iP38uzt82zss/ZlkWNZBl2wEF1vL9PwohKrUObkAJ4Mkk
RibMvtrksMdNYYAKJqUqpHe5bnS2LiWnjp2ZqJyE2EoMzTuLcBhYcdYm85Kttn0LEqxvHopsvDJC
qzYw/dqVEWtKoTk+FKRuHEoyM30iwYjuRQEPXW2dhY1Ca4+miJlgvMLReskM6V7rIfrEcpCRXMix
a/5MasvbdqNDBlDMr+2mfN+ByttJYb0oKPlsB1A62N72P78/AhDI3z96Jh5gM4IgYBcVBN7fS0UH
x6KcR2ftS9CdVZjf9XEBh18hIt+oggxchysk7uPlfu18c+sl3S1DKWyEmlxJ5BLA7JEdr7oc0PW4
gC7Jip+2yNKr+lKGxsuMs7yCuPPAae++MBzgHEj68Uzjb2NaU/KJyFlP1/Ebay+BWwqmQqnF9EYP
Q8xmf6oqQUubac+9PVrlfXwkT+5Tihb3ONemybDEjNs7VariWEX1q4YeQaR8Xm/mHPdO2gf2g106
085o5ulDFgX7wjMvzKLoTyikKGZkPJUd+Ps28vyHhqndOQumRw/ro7H6eAxF5UKDA4xQnEjne+Gz
pN3tK8JddUBoPfwSVEdRs8mg8K7H0GipdyA467m6YLTEJm2E0aXNvX49+xNWoaUhnphABNc5zqSN
zx6aVcO0L5iNH2qzxExa0Ip06/UHvymKrWBjVgknaFFF9zrDGu/MNLklgoE+qpFkxiGjFaw3rO0z
iBeE3TQfsVPr1D3kU3oSKLbZn7uvhhTJAcRFeuGiu4FBD2lwuRfUUGj9YF5kd3xMfYD0D/WyEzFb
Yi4VPjHsIPmnLnriKgfFUivSg6cpI1VALt2SMsS1wvsqWuTA9ZTIW8lasHLb8hvKvfkyRvN4sFDq
b4x4eNJQusgKKDfajVx8rDSxQ96TihH6IZSKcBlKSNDONpHkM3I0L4VWwtS4ICCOlKgw6ILHoOTq
tIwtnaxq7nOH+DU/XlwHhTxz9aZ9YhgvOcxUqPMaAXIWyfXYw5yawpe+MJ45ZfOzNSkCMXWGvWoy
umOC4XU9q6Zfpb7tXiwoJ6tBDLc8RWBmEKA9lP2hrxGnRtLalJU13iu/fK/afvjeNGTOjGFFZYOO
5UoQMy9bBxemTgErq6Uee5AssWGgSLNdlG1+kx+TznjrKAmedCrU2YtDMqXDjM76hE4dE/hEJHFx
qjpJ1odgtjQM8Vl0FcdiREgdAADIm4h+XLt+UXP8VpG5vKJYj49TQE7jROfh3I6aX5Wg5P1wp6FN
qA9WKycq/ra4BQBgqSD7kK44bE4pzRPwTBJe5zRvD7UOCQiccBF8PAYgexWHMRroovHMAzMg57Qx
+2o6MymYznFp0tRuzZ3vAHyrvCfPLuIXuNif7EIggpo02lywz2tleaXaaCYZBzLOLx80WWqA8frx
ld8pc+9kimS2ssVhxtLnjAssVgPIGruCTlhiBlxSmxn9XPGIzpdZS+HcZbnygS8UHo7/9jMDO/eb
ZbXPZVWWN2UDSBlBL/x6pt8qQiIj9IPqjQGj+e4qFJdpXZmnNJlIXymGtyJR6VtsGhs7N/cBXb/H
fMybx0G2wdUMpn0UZdExqwiWqjqzvKuXGz1awWVhD5SZd+HZA1TaoH62sH3vCnOE9OllFZBDXM9z
RoM+D5jirLoWdznaUeZDTrxRbmjtMBfA4V8UZyBGSfrqo1TdpSkDHQfZ7zG3kbmHWpQ7IoSip3ag
B50JL/gUtuF31P7Vm9cS7xP1D348tU/0X5MHD4KD7U7is5Xn7pa0UFLE5sj+rFR11J4XvXSE59wl
RMmRzMfTijCItpbDUYr0HIzBBLgvKQLnmo043AEK02cLhgcuvcNDTVeaOMlkOH58QwmnPTba/KzN
hE5XUPBdwXqCMgQ/VMsE6c6tpulORrZG5e36aF8tm9V/ebBfvl1PIMOB4ZtbLqTOmcCYcGMvpXOT
g9pICe/dM/t76HKK8qQkZVRy7pIKwM3UJWwK9JKo9OvLj0c/7tdWhdA38L6VS9OfrB95aDtnuBc9
Bb6xkCpYY84K2kk1gmlGWmhsDNtBGR70547xEO/YCjJ0ssE2065jAdtVaBFxMSPdR9YeQBB46U2e
n2sRyutUCrUIDOFciLq1juQtta8YgU6mTSZlIsyZkfmc3uet1dw12fnjDvaU8Sy75GTluniIGxnA
IPUkNTd1taeGbVeP3tU1M/8axQjYnYQ9D5/CXgw5IbQMar8UzvtYhf29FbVvyp6i60dsTjH5BcgO
/ZQGvn2Olxt6x+3R9xl5DI57swpFJqBrn10kNbqF0T0uQj5AwuQ4LeHGbk7srJWCFuzbNd3rC8Os
ncim8MQ02dkv0TCk21r3IRFFb0HIhbsj+PC5rVDQOgk6yw6bx7KpQZtWRrMF/H+61Tby/nIon8PE
KZ4nYf5gF0kI3HIPy+lwtEpI8yPYxEtS/Bd5Z9bcqLJu21/EDpKeV0motyy5LfuFqM70fZfw6+8A
r71ce92IfeI8n3pwFGqwjIDM/L45x7RsY++2nBRdd6nnHzor8K0qUqCb8+byhFmH9xZt9F08NPZ+
+eE23Cc1tM13nQcV3X12Bls8Ne6jI5XyFqEXoobOba+UdrDLtaXq2hKW2zPYRMWPNiSCebJXWQLr
II1shsIqvXZd3j9zUuI5jNL6YoXIhut4xvLSdV41dhI/CtsJj8ScoixoFUppLDv3lYtPHbL5g03o
BTWBdjwtP/oujrY1vNF9WgEktIxnFADEgZDfvm5GJoZ6g1F8qHBo6rMqGlV2ebV8Zzi4ed6sA1pu
O7/qiJaw+nctMUiKiuHZ6hQtoMrfkrS17ipGlq1TkbxVhRZkFRi91DpfHEJttMCs34nFUzyX2SiN
JcIg6vRMZalJOkQkGITpNHX53YR8jFKaRmw34V3Ut3DYXAJV4u02pteuCdY6djsW8yBx5wjkKrQZ
WnoXH9egwh+dFMj8stTuR0JUWWr23wbp7ieq6WetpqI0TuXJYaBnnCSyAL62A7EiokTD5PMmyIzW
IY3cpsgOD+aMahemhaT3DMjM5mtXmlWvT8F3racHDYd9Ded8uBuSpLs0jtFd0AmwxiwygBOSvrKt
aGczw8RB+h3hmLGq3UqGgUPONSuLnvmhDMnRnUxwZnGdYRhl6U+KCdZAF3NTHorhMGgkADVdB5nF
rA7w7S5Go/nk5dY+3D6lOueuvDM6eqeNH/zEWXTonab9UaTZXL0s7WcN//KmGP16y5Aq1ijO661F
beyi1kOza83B2fYhYhAc4grh2uHwfewekkBudBJ2hrYxtjVk1hFBtxv2sWdNNCittvcvKrqtnWsr
xhp+CFMbC7Fwy3mwR1cs9mFel1fTGZD6kx/1rrrINlx0/Ungmvc091+MMh2+Ge1gs2ankT/peMmS
oAe8S7oxk05935Rqc4oSsAVtLMajMdsJyF4i88PKghNWhAiJgg670w+avaN0g4eMpyfcClsq0+Ac
jQOLoiSXzwbcf7DONfLsyM6/x+q1KS16M1XdwwCS2UNvwW+qkCluaJmhrxtrVpO5yfWFAtA6quOM
vcFmsNeT8XGuS2d+m38HlTV6KVY9FmuKV1ZF+0BTmKloSXKq0E0aeJF4YwaKZrhMH0M3Dc+az1fE
OI8JVsKyohd00IH6y7gg2bMXJKVU/WNTKemGRnKF9YevX3ByfbSTMt6G4mMq+/pbkYsbh+gd+kL7
rnAhrAarNl4NGUVrilC4A6Zz32j6c+HDLJ49QkEZveFT1VZTmPcvMmIOjMSBJc7Umnsz1V3iOjN/
H9nGT52e5FqBWHdkqf3SFGZ4n+pN5DlarUAExLCAheWbr1IQBY7/nAXlD9VX828g2PV1rvkQHesx
OOc+yGh96rtNk3GnVfJmxAjujiiY/G/MY5wni84lDYddGQ/pa1OJq9k5hzGL4LLOP4JpmI7GIEnq
nZzz8mMkIzEtGbACaQ70Gn2Kc7bYaGaN7x/1GzGi5c5xcka06YgBzz2hCXzKwMffLIFuU/ExcjXU
tTfhYE+7uAEsllSOiV7IB/lF+/kUOtW+ccb2REIH8O8y22BU2HeE5tKpG+1LpxBjGEsDwE3eTicC
q8xrHcZ0ASh0ESuqIi0JYF3h4ztZ+chfP4eMyaomvWNod0Mw5LTFgSkEFsKzpBPglAmqi2ofgUFC
LNJQivgY5LG2L8E5enmHYkWNnepe6BE938633mqNCB4MscRi6WW7o64OC073yRjSJw9KmNqG1oOe
j8pzI9eRfKtt+rXF0AfHrHPVTTnYv40qjo5oGZJ7TTbToTUOElMmQrbcJaJ5Fm+YLpovTcAREb37
PGGLTjGIP4EAIKfHBNsTMWJAz5Hnsqc0a3FHJ+cASjHQaufFKiOWWhOhUtmQj7sh1Fj4zDFoMzpu
YzjDSvgqNCKywLZJj1G6yFAwqq6zGgZJIm5UvsrcxQiO9Az7ZQHRU4Ou3eZljcLLLU91DMlTYZdr
lIyncAzia0c413Ui6iPN0KylRbmLw9Ld2gaU46aXoDeAea/g4E57VZNUDwjfbitr+gYR0GSWl6cv
AegLzJH9zrQ4P0I/mjMA2xGzKtz6FVWfJz3txM9efVDyXj/2pRpuCsdwj9n8I56dMjqqW1UBrU1w
WLZSbJS6ABwAkzV6QKVnAEVd98ZKFQZEGcen+15Fo33OMviBTdncCJ26FYAbr1Xl7E0CtC9F0tzH
eopmMCCQg5JhfAlEE0P3boejjEJu+chZV0KlbTWguV3Hk2nQU6YwTRtfPlVj1txrvrgrUWwig6YJ
Efeh41VcA0SwDogENTyhAFp1odaPjRjdx05X+HsR/nIgWaq4uXNME80+xkqhboLCiI15vSF3Dtgo
nCTh0ax6G56jMeHDI3hbKXUSK6tMfwknF1YGhb5dOj0ESag/FFEBf8yFGAYRu1qb7khaQB8cIgLa
DnXR+yeZ0TFKGLW8Ok+GS2AEmRcrg7q2LLOHGE/NtaxyHUh6Xd0R1PKMz1Y+ZnM8TlbarzLKSD5T
ytRzdASdlCrk1ToMTSmu3fxj+d8kdVwbqQ4i/+8nMqUKt1Vv0dyZHzNHVRD9LBuwq5Cp05mW7QTJ
fvDd+hb2DtkIrr4tISveOp12InjGAGRcRSXS1oYHZYQ9XWZEL3Scai8l0PTGltXPukQFoHbO+EgY
j9y3A8tsP6G1ksT4BJUY0ZRM8sfCJ+K3NomMlMP0JhAd/dYKGkmTmWN2T3tCnNZWNdk/8wqT4FjD
MMgNPTjSOrZYprrh85jlP2l61r+kWh2HssT/YRBFTO1bnpmP5u54TTRCvqwi1N9QLmbQ8dL4NDHK
vtRx6lVlaT5QQ6ByawQXGZjRa6477akVPgDzSFcvraHJtQsT29Wr8HtTanSGQZbswIXej4MeMTMk
Qdso2/anKXxPqlHzhmK89fy2QgDiOu5Kx/36nMQVcYw6lxSwm/TZkHRUE1yQlGzK7FnCahhFEm1y
ozV2UVrmL1FDOSUwqxHEXwwJhxU5JMZmOgWmWh+mUhTromyJacWpDso9GNBmho8JdrSNtJmnhujl
HiAyGQ+0g41EZ9lBUnHr1uscMtrk6z/1kHZSoKA77MZqxRHaI+e8Sdjsm9Js9jqpCAkNOxq4hkIK
x7DNe5R8SGzxGCn6e1t8NK1z15ElT9uKdMrRQAHITWVS0dfS0oUiaho/CKc+dIeqbQibmBjSxuGn
YSDyGYDGG2X9kqjBY59kB2nBPesknBPHDN5g9adrXWu1lSEew7460ya+twK0VKy1fubJI4BgWlCE
oEqd9YFMRL8hV71bQyzfMT1raLRSf7Jp/TkuEbHBs2jHN0R/sNLqjtUMM+GxUl9EoJHH63zLm5dM
tVgWJHiZQgXM0vyKPKLUx8hLOx4ndJCR5WOCa5Ouuca5ma9bsySYPsA5b6IpzTN4sSOtgCxqfxsu
4siUrBvLUtdONgB3JeGYxGfs6ainWAQl5rg3UVQbiZdFVYJ0yLE2WCXum5osgWlofKpUhleNMyex
1K4Oxyf1h6dm9ihYgfhtakRT+c7WwAa99jvSEoI2OpvRnEhhMw7E2bc4yylUAvnfpO2jXQvW2a90
memHOuqLaVcXi0KV43cT4U34WSdGLk2wSmu7SN8OMvvwzXQfU9DZILwsIdsi1osHDCblCpLLndHq
P8rsZiUvBgnOIEMtCfhJcFwGWu4D9nGC1h9aqAUbAlHf2ym7UFSUHgKpeBU06IEn+66xHdMLM+Rm
dVOQ/xvQyCnNOlqDqfU3bpS/m1zBsXwnarZbV271DOyMulGsIF2SfOq+AQIFDd3ynDFqV1FsvujF
lR555lm5jZIsb8/pwhaLDDK7+ogUB3Lq3Ho1lVAu7UEfvTi4iTwjoh2zW5WFv81sIKgBzUWLJ47B
WiEik9y40MaUQ91birZdaQBBV5y2dxAL8o3G9UvPla8uDF4NHdBlbpUflKhPmpMI+oUtw032BHvA
WJcY/dfcmO4KS3pJBj8wHyoUh/4PfDfMKWs9oXbrv4tmerSEke+kmlzMSLor+udM7XAkBKZ8hz3h
FQWGeFWdjBWilm+RmZ9cPdqq5hivSp/OZmZnGzIWMXMjUvdz+yYapBp5l762fRqBDeXkLSVOv1lr
Dy7y5FsxNc3ZH5S+SdW8N2snRNpq49uoKANAAEZlNb7ARlxZxCOuGtFpIMvqNf7a4xRNgqK2mTH3
Zsrkd3rn1UK+UDyItnl2kn0QeK3hElZ7CRvqQUWFVaU2pnBlV9pGSQO63cx+yPds17ahBPuwJJ3A
JJGFfFAoAAmpzFW9QX0xDLpE289t0NVQnJrdHJcbEK8xKJYXErKISaR6IqPuVzXULw7r4zagGd/6
NGGQpxardVY2T4XWgmFsIo1YZRVBoWUjBB/sZ91V3o2OFSz982A71P6x4YrKIypVdHoZ/tpNg4CV
8G+D2EO1WAE5DnZzWgAABnHImCKukeAGa2Sz5EiRSusgUUwd8lnLgW6BUu8jtf1p1JCMtKYzttKu
XxXSGlY2Abc0b1zWAf7U7RXUm7aSb1HZ3dLhQHmOI51mGeocrDja6GDaCi+RHr5Gnf7R2Uc7JJTF
lsB0yVjpbOTV9EOR3GZ6A5kOUUxkuzsVfAXc55QvzUbNIIG4FBM3iToZiDxK9oqOQysdB2SRXNdp
S0JsJ/SPpMnXTSR+RDPLyLancfOqG3V3rzi68ADLfJvs6RGpqX2R8w8DwvY5CUKWX1bEpJxGIXkf
1SaOcHaT7+lvoKDRW0Z+RNX8ES8vlquyLNdlxeEzw9yrUAy2fKAzYa7AS8JoxXhMc6Ng0eWE5Xps
2UlR+BRpknxX21xWBlLJNdi0vRzN0StjviQjKKKThj9oKoo9/HivdMrYKxRweVrbvhcgV3axhr55
wGYGk/No9oyMPUWkdR3Im7DkIR47ZD5EGno4P2+VA4azsd29k8vvAc5Uz5mHI9lbDxBHCvTDrK66
/jHW+o+qSgn6Um56kSPMUarIkyPnscVCiUbbYObnZLB8b/Cbaa3W6Rahj0VPdx2NY4vVLWu9QqvO
DdOwKZLJtqgGajhZP1txSX5BWMowGzubmN76WsxLjAzpFgS6DfPpD02W6PP77s4c1M5LyKKy5/Rd
3qCBTM1/gRdI3upGtZBilu6qTWkSJNlDw3mFAodQjsokiljGB99W010VaMY2fBj6iOt7mIaz1fUB
p5dJxQvaEDnS5m5M1R3Y2no/uSAzIEDRemjxBHTlUYZgfax63Os1uJdOkr9TAPO3M6xVLuqJFgMt
TIKACt00MZixPm8VVeLL0X7hMzc3HcHKG4IXtjS3YGA5arRl8dQciVSze7xGgR+jNNPkLiK8TJaM
cm6mrXOq6F7XZm9KB5S3UjRwD30yeSYmxTUALzDplEC5sw4m1y4ubyND7SQIOFEpqGrZxXwJrIQx
dZDqIbNDeEe58BqLrppmhmfaivRZ5p6YGd8VsFAoTJubIE8xY07K73S+3wRkO3CsyCGKBmelF+mN
TD/OsIbyCvysNS2Dk69HUKn14SkpRAI3M8SjlKSvEw5Xokww79gfikq1jC5XS1nHi/Xqvivi29BD
R8GRhsHdZgoCLzPX+pj6eLHX/fY3hltSexvyeKKk+MiozHuVKWKiEadfeo8uRk/dH7bp/w4cKMCd
Xr2MPcArGeuUJpMP4Xp9Qpr4kCPXKvvflUVKGKXTde/G4woz6slpx2svQRAUlrMuxuBen/OCcM1F
m4zQAJsbxNqdgiezGiikwUVZF/TsVjYueAaT6DI6dgWeSrwpCanZFaXgMlQ5jduZsozrm1AmFh3V
GsIWp1iIIF3m8iFzkuQxbCVIssBHk5+0ypvFqLwCrd/fIwiqr0Y/uydtSqG55gb3jG3IF2FeIiWx
i6dgMM4Vkc1vU8OEJDVkdhCGIr4ZhDubO60tg/cBBxXRYUhzls1AdxFhWNGrHJP4mNDUg840aXeB
QMkvneJBi0T6WAWqciZ+iPSF+TPpWsKUFY7a/TAq6UkvyYL1UTajL3Q9Zi/6nlFOXTODqc95HN2n
VBAuUZ3dRZljv0XhNHkuWa0HLcX04vSwA4rvKtXnGwm8zq6t8QW4EPXfOwQkrtGld11efDhzvw1O
wW6g1ne3bJlq//nQFGGjTede3PJQ8+9XLVvL4/TlP9/49RCVwR2dUOuPfc2vUika3S2v0no/O7gD
aspwELtEhWU9siDm5IR7MmlBB4C+3ppKnTHjTOpbivPLkIp6ct3GK0Z1ov9o9pSwkoEKMm4t8S7d
iSRooRQ3Waj8QBWaFKnzx0NNmO4GCVzaHKdw8/U3daYG3sK2Pz/a8vj8kG0PNhnOKr67+UMO8yv+
ODa8IifX+vNNy+MWrcvloa9d//3GELwnWdBgv7sDVIz6FhMrzL0kuizHw54Pd8BShDk2DeDlTx7Q
ZKp2y+yX/SYVlAo39Ocwjn9vfn42QXd0eXb5DMu+VRVV4HxMP19BrXdXzZuf75+fXTa//pj5FXJu
tX6+IYj7z82vXfq0BHxfd++i2aBXd1m9iyylvZWB4ylK116WLTVwA/Jt0KCMtLiHjgg1rg+3jtRr
Vj7B1KpviE+yLZPHeLNsJvNjVGLK7aCZwedjKUaAG+VCZtcmUTTw5BpQPFMpCadn8bm8r3RFdaus
QtBfAaK4vOVzh2pkbkdMsp+vW54gy5hVj5oyu51/3fI7uSaCXZOpw+djyxMsjLBvT8A2l83lR6Ql
5S5pGwRG88dafi/8C9QaZOv88TuKIZN44WDyLW9bXpxUJfVrGn3r5W3LE2PimDtWMPSt5s+y/HCm
0N9VAFFX9Vi1fMMQavbwld3V8r5lXyBdsn3uOHA//n7foBT1Pu0M44/H4Lj0e983iAmZD9HyYr3N
1f0UN+pq2dXy2Iwt2HPbGz/fuzwBLZmGmU1Yxdd7q5jOj02/5Y/fASE3OwzzsviPzyL86kDMHdPA
+TgtTxCQ1h9yDbfIsrk8QYi6ehAuC7LP7zVBb3FgQk0H4e+/S687/6BluCq/HqO6FR/RrdL5Xo5R
KxFtNIH/8bVrVUvbI92S31/v4gIbAdi7P78eMmjDH5lb/vj6nAjNnWM3kVXw90fXZRmeprB9+9p9
OYAkLCz/9WtfOY2WU0dZ4OuhekzJdbWK52Vfy3GkLATfyvAfv3ZPpJ99sjLj4Wv3U2gjVfbVz0O3
vFFLwvysu831a/c4+JtzVhf3X/vKk17i4ywuOneRNZNiVuko8rmUn1KRKk8CC7HizgNcOSpPahGT
socNHkkQTxZJTwpQnjaH5VmfqZZn1arYLs+WiMB3der2m+VZw7bEkfHK4n7Le6fWTS7wU16XJ/Fk
xg+CJUAnWrenQUq5Juubx+WlWtVdQQXk98tL6c+Q3UMI7Wl5MtUMH8e8LvfLs2FElYruX/D5GXI9
l3ShI2W9PEva43SiZkFneP4MEeFj926uXpctFwrrI5Xi1ednSFh1kQqRPGDPU57MbHwFqQh2at4a
SuhBRexrUPzZTx0W/aZ0MYItz/ZpwCHo3dpbnoXZXh+sEPf3skm9bDxPJXrDZVNnfXodMutzT45m
TE+O+tdHoP2+n5xM+fx8uR9/tFqe3C2/JG71fB06wjosu6m0MfRcVny7ZdMPwJdaxDhulk0VCNeR
yRFNh7++t+lu8JXvyxbg2OHWEBSz/KHLQ3Z5bhEdMNOb9FVlKdGmo2X7jhjq3tIACsiM5auEGr7u
c43VbK1hyczCg67V1nlMNWT/XCRHOvSCAnkTQK+0rCcjiMUmNnHFyqKznpb/KW0hsHixubxuecey
2cqC9JWWxqgIradKVYenimSheWPZme2m58K2nPvl1fhQevSFZneall1P4FpbMZq75Q2SjiPVSA1t
3vx+UVrjEXsdJc55c4qEfVFE8LDsSVFUpAYIf+f9mH37PyiQhfpPIacuDNswNNXEl4QxyZjdtH9I
Xd2WzMoxpSM8Ehl1HZ3OfJHxWQTfiejitAdzWdutCKHSFbvBi8nfCVYxUvPWKsZfGjk+KxHbP522
xhTdFBoJKAQZk6qBeNdGuF4a7R7PEzKbQVavdqORKdSm92FQ2xtn7BB2kA+K8uzoO537bnaO7yma
ox9EW4RPWTa+OEntfG/jAi8hNql7hbF54+uk2ZA5knnqkNj3kZ/Rx5OjcZTDhxvGBI0oRb81tJrS
U14m2yEiF3Gi97ct6jE5qIIP1tvT2bEj5AlxDz1cdPdEdYxnuFSeag2M3nFobo0pdSG4zZe0GhyZ
qEZAU836oscGXvrcp23Bii2H6rqrZuYCCHDnnBKg56n9UB8o3TiHLsM4OXIfmi8p11NmYkYeGjua
zKjsNWvwQKSPFCxRbBGNM2wcpTbvaPaS+ENp+2qZjsKfQZEptTWN5DaarIi4lFcXxVYT592WvCp1
48RBiQ7QKNE2+JpytINjXmXgAPLh96L+/StN8S/Z+j9SHf+x+X8s5NH9ryGPN1If6/8AO82v/8vx
J/4FssMQtmsRafFvqJOp/ss2yblQheYIUjA0kh//ysbA7Yc5EP+6MIl+NKFNfGVjGP8yHA1bOzcn
w4b7pP1voE5iTr74Q7yv2wQbuIJ/hg11yvin2U8rq7izXG5MfqeRHpjj6kdqXrvfExUkq2yDI02T
b8aVPkSzsnFkQwSaWxAo64TiE9YSaHMtyktl/rJYgZ28u/53nbn4/w2JKup4C4+BThqpMedg/nlz
SiZDxGpi4IZilANt2OozGPGCUdaE8UbE0WRcIjtwV5kgE7GXlHeyzX//DHwV/3mYuE3b85dkUFnX
7H9aAVjIEp+HBmNT0VdhuvAUC+ep6Ylp0kIfw5nElAOMfPXff6s2Oz/+49uBdui4CC/BeFmW/k99
fQnp2qFCX2zGtKaWgD4nzrZdbpF1ZG6cQdkmClin2dUbyQ1e5xURnYcyftEKIuRiYI+F4klyJa06
eaWC4GF13EtDeXfc+C6ysxZoTfg/fVvGHNzyz09tCl1XGVKwt5Jq+p/f15RL4hpacFQmeNYnp2zP
yeQG7y1Yk/WEleTKDTXYCxdY7Zg3yRq4gLzQkBSb0RrzVy6IN5JEzd/ckYsUlZEJKtiakM5wFw60
Y0Qe35T2SOCGk95kd4VjnmNKJcrY7uIx36B2fsii4qqMxa40o4s1o5gj871Uy0NhuVtERoc8zbaO
rLfaSFm43BITsYfOebAsPF/jdpLOWvdXHdENoU0vgNjyuT5dKvuWap/TdAfNLLyJzoWRgjAoirOA
RYt+b2dV8d5XkHBK/WwYHR4D3PmJShKZuRk/GqKVcyu4L7XxIuSxQFw1jayEy8QbcUX5ebgTXUVz
Wlsrj0ETPkg3h9VsnIhGwLfJvClKt6R83KLJp391jxJwH0I8ahxSH0GjwYAqniYxHZAFezoVAVvN
nyZ47KVO3RFQ+kpGiIuxeimr5lGt5SNxTfi3rIPd+u+daA5zfF1HLgfrX081xM7JHOAY8pSp9qEb
xGNJebmly4Fd5zJWziXITOxr5VPpTHtsAz+gOO4LLWNyQMbZakz9FHs6RdDgqBRErin4m9A2rTHw
3AFUoc2YMnhOmOeS9RTLQ6Wm20gg5wiIkTbf0gYyVe1fgIAxenceLMYdVugHU53WborpAa5C64/7
aDDJLwhRmaF00XZ1M2xRHUU9NWt9J6LxORO9Z3TRa1XpOxn2z2FV3hGuhyHfvlKsazcGpWiqrBlt
DQpy4DCfU4MOn2a3PwPIsk5dv4dFB/DbpUcj+5ljOt0GGgqbiMDndVtE9dFS8LukfvsYsPIznV1T
Enum+dtGmGRkEuiVZ1vwClsrJVchtMQzHl3i0oDpsy961T87lSpuE9wbo/WQpNCTHGT681Ee1OzV
npp1ksPgJy4RchxFZYtjZVh3ivlOgcArSA6ypXGXj+w4eRsyd6MH0zWFubcCYeBu2gmRUVX/ThuM
ZgXtlObFiceTiRTOaoe91VJcTXYhdS46uSdkujTOOk+PnH2J5Zy4bL67vgMS0pm4u/K2OJP8iNPD
/k5TCRsufk46bIiZKHtt586z003nGddtud2xa/ytI+SBZKGb0uDMplUUIFMacHJ2ApRXtMcJepij
yoSSXBvYuXq1dZJp7zTOtqUp21byWKn2HsnvKtRCr9PHYWWO0Wqai5KZPFhwfUyiQHQW5/OtcRrk
oSHTO0w76lBoHOR49FsAouFwqpAYqDF+R1RwDvATgloQ3GP9oUxx1ga6r4q2N5hitTDgwtbgxoRK
tgGvG7rbCmB5NiEXqrpbl45zKCLLN3U/f78ZZdp8jnmPXkVIT6cqkX1Ckp3sS4zPoW77o2UQ7jAW
r0EKOkJa9j0yQ8x5VFSsl9b5ZRTWpon46MxmHZPeIcWl+Tsahb9NIkHovMIsFrmhXmaXZtd307a1
4M/F8uZLeVCM9Nwqu9G2PVGw9Bs6r7QnatU6Nw+wYXITJ3h+uWzb8WUo0Qi0B+hW+4HwJ266DwiD
P9KIr7LTjV+DU9xESxk+ifsNUtdxq2ecfYHpvPoGy9JWv6lQqoCzUsofguT3pMImnGOqgqAaNs2E
Ry8XJobdyF9F1EXA3vCrcvU8OfIY5vHsD93bpfktzDAuoCRed8DF16WpfKeV8ejnzbXkmOG4HfBE
BrSg0ehdTJl/2CS5eEiP7pTyntjEn5Y2bqURI8wM78dJ11d1kFWIzfJHYW0LaeySIH0UiuuR9HeM
M3qAerPNjYCed0pdND6iLydjXUleI1V7LlvtoNqN1yO6C+L8pVFShWTHlOQUWhlhgQ2ouWFrPSUD
1gaSCza53n0L1YQbf7DHkvhe2Zuo436AVWmnoOTdOGUSIbFtjsPktB4FQNQJEdERamRAvQr199ol
Jjl4Qh5R0FR3xDc1y45qP6IjjoUP7qNbt2ljw4CjmWSFJaYC7Ifo+9fLpafo6quS1nyJDshjhWi/
udSSwm3MxBMosw8/S9+xY2IZLNABopmvixe7Kd8RSG+jIX/Ms+RbZeMd6k0yPimucrXPfUSLXQUJ
4Nsg1N5o7VWrwhIrd2RNNAaWs5r3YaLMXrVK8T5O2bvTp5DMvo9BeExBra20jL8h7q2GIo1P78eM
7hW3udk5t9wQC4WiZlfLcJ+cIv6AOEQxHAIhAIG72m+hfGHFH2nQVuGHXVUEpxPGm9gIAJXoo9Na
ueoAFbWTmWwKgAOrzHiri+REH6LYaEOEsk/viDIo8/fc1iWtwVWVFRdUVWlafCQ5CMSmXM9HKtfb
pQe7CmTLsbU5rdMMalqcO6vYJb83M9MPPbbM9XJYkLbjYyfNsafZphSj1xVgvfpI25V4YTxYgl4w
UUUQJn9lhD6ZKcY94soa2L7yolUTyihiprl6flTSbaCEM00z6d1HTNWEYkb4CcYHq49/2q1BcCdC
zdjsk61mYvpM8p85mVkrOUYfVsiuWoUv3bS5OQuHzmRvcgRrzkq/mO4crGEIg/g+LSFZlPekAtTE
FW9jjBMjlwAJ1Vs0oXPXP78iHOKWSudegPUJBHd6Kn/v+RgrK2pC60hzfolIOUNialZdzU7jLvqY
j19RskAAcvSM6/OtyVqTawSpcGTvfFvuGyt5wGD0y42MZJ352XvuZ3c1yZCr0Cacy5bfujDcmFLb
Y8hAOYxQtjGsX0bZX4mPP6B+W+NtelKh36yYl2whx0c76Qaglj8qqZNjWWXvWeY+Rlw7ga6qrNCz
d3fkiDiS0HGp3GqLxNxubnNiF0Vd8axr/p4Lbx0ZU7Kh73ymjsgkCOD0mF9q9JbrLAfX1vs1qoBH
3arrQ5/aOyNDC2Rzeo1dCEKTafUm7eGIolzvFWsiPJuxPsyMYYXH6YcJLgtjvgEaBCkK6W+cjITK
T45zSQPgGdSXETmZEdL3/mTqEdktFtkESPkrg09QakJFI/ZgD8N3YTzjU/1Yrk8MjU+TNq5UhJ1Y
xXs61JTyMPLts56tfF4ILYeBwBuWbPPZDOhoLYP8IZxymO8cGI0CyqoS+gF77aNqFFcwih+EvNA2
JH27GE7SHCFMuP58Kq30EPdjRrbEbl76tMMv2yIfoKorZnW1+djbNxmTMCLQDR41GxIFaWdDfMog
3czB2XuuSu4oIrKoSQLvpza2syB76FXgqQoVW1zvnKG5fBJkycYMX1aK91urY+Jce+CYQZGAuee8
DlrCuYWjP7iNUXBTokIM7fIDRM1maI2V0xvuqi6yq0+feK2XsbVmUXBElFMUneZpKk1DqwcA4zDI
WXX60TgOVgqHOzjnxjRfPn6DkHkov7uIj9YWE/TKHXum9xxYsPDZOm8czyiCq+jT57Hkt9BzmJHh
7jVC1MnE1VZWXSpOHKFHMfbRzu/ziPYVUuSJw+zON+IMnHhD21bPnSe7n0XK8Zy/QfysNV/Gg6kf
x7H+gXyXP0KYhM9KcDdiYLAdnCffQFoIIuxdzYG2QzIgvVzNr76TfQSsUFdOzDoFiCzmdM1C4+Km
cHqQg3HyRz6TffWS2rgf3N5G9IjVQW8YT7Qyxm4CeVlV+LD2laKjiiuq38Sh8pOGwl3fozlSjrCh
ccP7v7EUf4BH/QgExUCLBZDMEW05FgmvtoBNMlY3WCUIxsWIDrsccB1rzCvce5xwyL1G60mLratk
lpVY2VUVDCGYQ9RV9P/YO4/luLUoy/5KRc1RAW8GPej0nkx6cYIgJQoX3tuv7wXwdYlKviCjetwT
hSQmMwEkcM05e68Ni50r/ixJ/gGZz3PVWXdpF0N6AJ067h4Qdr80GUaucWoqCqYrWdfvETWeWoeg
As6/t5loKim6lmLmFQ3Da/CqalQKeGwIQ79GE8psRHtHjkZHCdVbwUSl98kzTOgYNgG9IGTqIWMb
XPtohibqV0HUzXxgmMGowgIffSnFYP7CjmAZR/7vsnDuxiqmTIROLbyjmhobmemKvUB+oOjNAM2t
At7+mQefvlXE1VUj444K4LLM/Yfp/ohK3rtnWKeOtMlU8dxJ1DUUM/g9Ppws357z3CXNIb2GVUJB
prjPvPKUBfadCloyM6hDjL+tOf5tjSXNDJ7Hb6miLA0S7xkgMxgTmmaFcvSdV0jSK0W8X2CcFc9R
ad+No0PYa3ehN5J10mcapyoSdmmTyyjQulc/zaC2pYz+YcbVT6GjBILLJaCOjRen7MsrJxbn6Qob
KusDpYm3iZzjI0f5FYcvKgPcQpX9Z9/14J8g/wWvPA230+9YmXNF8Mz7vY7N6IB39zrk+uJ1eH9+
dL5Dm7GhqKU7nBLGXGnS60hOrymAlLNkHMBK7qcwfS46jnP8XqQAMbokURagkyTMV2ExWbHXfc7r
5FkKeFWSP+OyYvB2d/Xo9a3q7IoTo9KFY8BNpD0ywSNl5CNZzS9xfMvqCWEueOOZWwQHLirbapRC
DD8vjuaZiE3RrOruQgTOI1rHR4H4ajqD6VQiBy92vkmMYGeFVNHGOy8zOQzH0X8FxG9yW4BBnOXD
E+iQV39gohiHj2mkICnvuTaodmn6biCShrAhOeqfc9aXulI9pYN2XXj91kk9XsK6x2f5NT0QrcFY
Mz6ZaRK/lmLJINNQQAvhgXMMmqog5moOEVv2pDhgRdoUg4YsdCViB3EkJkI95bz0nejwXqSNMicy
iCQJeRtJhHBAI22taj+YCb65WMLAOGTH1td+K3l820gYZ2FwJv1wp5FkU9XmeXCUpULRoioPg8/T
VqQsJDP4hI73m/nhWmFZpPQq5shsaaNbHKdoNPTPnhEdxrWiCiFbN0oNFGG8pEQwrXBJrvs9AM41
4v34/E8LI3+cNX3B8eUPaePdxXK1igznEeofTMasRFnBAruEBJmZOI2FQ+hOWwybRGsYA1jbCMbK
uGD0Gac+mJbPsRRApiwQseXnitvIiL3flFHIXooOchD+9qTmyt+Og32g6si4EPvw+JWU/mdBMX4d
Fs9AT114Fp3qut6lqvrisrRbeA1bk6L8iVUAKqkSb4WP6KPsnmIVao6Sv7QGI1dEvqTLHL2yneHF
HspzhIVPqPAJMYYjV1eb8nkcU1O+/oHD0QqI0QZ3yjhmyLl7J8nSW8YlHp+N8akN4wKTcslvd9R1
uAPcrgTJ0t3YxaPL7VbE8QF79934uCROjTHPP4+DC5EX0CBYokzv7AfJ9TjqFUX03PhMciE4hhOo
sSfVSp5D6SiH2aaTUGLY0sN0fzuuFM09hONxCp5J1AitMzovjrQ0PAbk8Rsc6uQwLUbTpP8Z4eQd
Vyjj9RfcJik8BZiLz12mOEzL/ZWhUaFOa7Hss+LVoDVKOYExCOu7+Ybc4DmG+jo9734vwamx0jlm
jZatvHgevy3o+wswAxDNZdycXVluadZEcwVrjxmzn8T6eMBOTOs7vR6vR1eGv7Ftn5iagMS4Sxib
960QvzM5eq7HWgn2tlvkb+epMj20jGBma+69tLkfL9B0g4yzSec9ujAdFzRM8c51+a+mZSqtba5B
V/E4QfmnNs+c7xgixB3iMqGkSFMbgHvoh4AygxadyU52KxTljBcqhNY6hKvxZwt6oC/st2FLu/Y8
wQu1IfxoKRneqAwhHyYnyIkQF7mHUQX+w4wFJDe726eagCwlzC3Ak2Qm1eZDgUR9UYccRwYsRJQc
o9Fic4SVtQaA20gsM6HlOSx2YxLFmAvQzA7AE5gFSeAOSbgBbC7hNbFKu0QrLM21cbZHUF4xhgLA
GUftClPQGmcCErHM8TeQclAeiuglCyX2ugaZZGZeUUPsmJnU2pz78MB2QS2fR8qyBf8StUkucJ9Q
nPsR5Ga+q6ogIaWM5KuubYuZWof+nhDqfK4wX3bIQ+77PL83iM/+KQI0Z1TE3KR7kguQXlUJRad0
YkhLzbUqNeE5J6p+ZbM+AGdqIDFMY7HH84Jrp03e6trQjijOzbVIyl8w7fRjO/5XZ2JOjrzj9D+4
EfdyCwIEnJhELS2hFvF150ChQXRZg7cMe8RJWaplkf7xdw3elehqlj7murEyGxG5QxrWQjfdlUzT
EfVdxkjP3I6RKFgVGH8t/Uct8rXUqkcDUNF0NP+/V5jWSVX0N28emoyPvT8a6R++rwWtwf/AiY4B
4/QSv/2v/7x9qX/5//G/i5dX/+XTr/3TMjT+i44PKFDdAA0mGzrNxHdIqEYD0DHQZ+A7g8hkjS29
f9qGmvpfiqHxZTsKXRd+TuelTOtK/K//BBIqO5aMLYx4GUWDE/o/aRtqF7eXamm04qBOWYqp61gi
L1s8UR2GOklFc9Uxnk3XMPYTxqhXKpLTBt3cWCUmtNag7tkIXxwNPc2wu6jVCabMQMdO+uW1kjT6
loNlZqj7fpDIRvPL694DzFykxMoMjv4iq8M4uHkQ7PxKHHA/zp0WP0ee9KBG6awciQ6QCdZsXkOj
01dhp3RLCtTpMnIF8VrkeH/4oq7fe28fueITN/xDS246c4NepKMrsgzGdVRSfFBKpMUQpXmC80lv
M2nW1zbFVYgE173lZSso6t7KSSJlC/0Fu2eAuTVwzaWlJMVc+GPDyXtJSjnaUgEO1mLwinnZNsWB
mDV7DlCmv/bZr1HXLvZfH/f4hVwc9ijs4MZUaCWq+gVjLmI9P4S+l85zvT9qVabsEh/HWY2BQQtd
SBo6K0mYMv43LUxu04vP1emb0sU0THrfpnoxDlV4SQESIc0eeliTrYsXKbTbFa3W+hi0yLqN5dcn
esF05vvRLc0A2qZrMOnkyw8MFWRPFkixeZ5R6GykhZqfhYLYj2zi5JuLqnw+OwPuGYw4m6q2aV12
Oo3ODowysJHxu53YyXGfHlmFnF0FEbwepua1mjgNHrZUvsdBuITiB1KzMQkTUJ/qQJGvWHiB99Ik
b5aNe40487+5Xz9/75alawwfimoZJoS+v29XxDKuWbkAUassC7aYL0xEeumOEk8Hhw8Ke+rlJ5ro
wXeSogthAd8DcgKVVb9NL9jU7IsPbgATOQ4ZUTjuZ4Q9PhL8l9xVWh3fWbBzhVbr14r9w8sk/dZR
AA9Ztg6ooGZe19PoJu+Ra7FxDlfTP+tGjm6ggtx55fzr2+VfvkKb6ZFBE94y0+WIaf74PDuINgRr
FngeQ0gyC9XhA0/Gm1NYuJqcrGcL4shnwBOSGWNL1ZJzLcmYBUsl3CvoMFdx6io31VtmpHdlUNnf
TOTqp+sIUlFXVLiKSEXGm/rv4wt1pUMgQkXW0+q9SoTAWo0yZ5taQl2WOvDwlKdrDeMlwgYlv6U+
GxxXju8TqQ9WJn2KE7T+EqYxLqY+h0BiOaynlKTutjHmcvY/IZnkBfUmQxLLpo1XOTCun9TaKfvH
obXSQ1aGE4W3JC7rm6t/IRVQLW4RB4EDN4khW8wmf58dMQSZY/bYTZqx5dfdtpJX/gphdHgZKcek
nHqhUr7VWErIGH72jfghyYECQj8+fH0kUwrCXwMkxSdT1rlRdQehxeW4oWZ+Br/aprjeMW84zm6o
ZNz+rXzHsCnmWg0r30ilgykZpH84VIpKIlVHaeEQSCsXydXahdDI7tVa9+h3ntqqJT41ak76EKx0
c2i3aq+JBctCUnDboLnu3CRflZ4UL3XW7rGWb7C/dqBocPerZozoQYE+B3z1m4s+ncrlqTJ9KfC1
VJiN9sUt3xMqpoJUxV9mISclw0fdUtvfuKY37PXSlW6lsn2rHPjeadavINDos5YKMjENQ3GwgffO
ZU1Y24LsFx2Yh6q4J7DV257F7g1apu+O17zQ/4w3CdIfiwLEuOBg/fL3TeK7JB0zaVB47YZz6mTB
TgmbG+gIZEH5mXtqmhAaTGwFmx4SiJOF7p5GjLJWE1jG8vDUQQn5kdaNsyIppGPLobwUmi9uFdfI
V2yKVr4vrE3Za0TTDyYUbyo5izjSsyOmIZTBLJuvLK+4yqzAAuNVWfsy6LJtXIXiMQWhMyfClX2E
JWPgCu1hH7RJubRh/K0KBOArkSftnad3xPLqNkhHODtzClOIJzFFbuHFDfME88hKwQW7Fqr50KQN
cMmy+RnjV565IjPOCF9/ZbLk3woQwsuElOaEU7+12x4RBGnjiW1uZc3/5k653EUwZcjjQtJwxkGc
6eNi9i4Tg7gnn/2encRQ4wjo0+VnuL803JvmtYnYH4EJifceG9E5qyIWRb12JWc2bVb/LYol4yaV
NG379bM6Cb4+3MAIgAxFZtRWVFgQ3MUXo0ZfmrXc6Yogyo9gty7lw2tNZp9D+Mmc7muxVhXadmlv
bLDmH+mzF3E7vDU+zUu/bl6/PpyLKXY8GtZTLDnwhXOhLo8GiXUFzCr1cdMq9qpPrBmXjFpRsQoG
eduH0s+6MbNvqLvKeOn/ugYm+zpmBSzuAMRZgfz9UBi2HwE+waoP7s87u0ODqwbJ0FIdsdma1Lyk
YEI2BD010BO8vTO+4OvzVi5Ew+w+OITxAFTDYWi6XFtAaOJOdSEy+y8KBe+wz+S71sq12SiXP3RZ
slRMgTLH8u4sFaVSA0/vm+XlxT6EQ9B0G5mZohsAqAhH+PsqlIZVtEGfgQyT2l+uxsjppPUv9LTd
N+uEi2l4/CADHZ5OAKbBgkq/eBJE78P+K4j29ghA6MPwAXPZnB4GibGgMXPZYVlT/qSZd/r6Iv/L
CZqmYsoGG3mKv6g9/1qetDJKS8YyYn5dcGHTGUYS6FVnPNdvPupfztF27FGiqo7L6EmH+WFrE1FL
D0rNFPNM8yCH5nF3bbRGsPW9RzlunnSSx4450ZAbD+H1jJWlfQLJrI+pQf1zrY6EORG9CjXDSqNo
JMPNcujnUIKKI5o7sdBdz9qA6sOGmzbOQSKMGCMVeELF10a8XLgu9WCX6vLKsymyQU5d9BAn5liC
qiQngaJotZ2fe/YpiMNlpkkbqzJkMDu0+dtS6xau0EKK/uAXU6L8wipT0ZR39T6M6+uQdca8y8P6
nGsMxao6kIaYSsPS9fLoqTR1NBfCIPvPDn/arKROOLaHE3yZ4Ztv9GLPwJ2E0N7UDZ5ZXWaLf3En
JVWD9bokbsAfHEhFZXe2CnNGqfkhJmF+6chk03/zxX4aKnTuWBa4Ot8pgt+Le8gfIgEZlUWMkjf3
Vt3eN3F9L/P3rz/m8+0zxo+MqzlFMRX78sSwtOuEBmI2r5SAfY6i33lm3s8SG8lh5S51j0ZtmZ4Q
2qTfnOCnEZhLSp6KYSEQtriylydYy5YNztajLGkvC0eqyTob3JNtAKPzHVXetbU5A0z/3QB4sXod
v0pTRfzG/OhAb7/83KE3o7AgUXVOMg9iRgu5nkl7cRNKWbw3K8LyEgvjECbagJCqPEXc4WBg7bJo
zXJTWXaivP76O1D+5VIwJzIJ2QAHOO2LaaEh1M6ln+XRREjiXZ6NnFy72MlSj3jWtG/6wKdfI+fR
UaC/ohFhNHBec5xCKXIx34W07w3u3m+tc19UYhfG/TCzVb/ZfH2gn6TNXLvRcULSsU0u2acCZawS
0wpY30OsYob7OoYs5tlt9ybF2OGgDoGu1RdZFXpzEcqYIIy42zD85ehE3Z9LIVxnTt0S7oZb7y3Y
YfMewNWYM8ouTaJDPQDDYEFf81LTOUZy7X2zCvn8HHOZEaYrMuBYTuViFR3HsHsdvK1oKvt7PIBb
v6QhWkFo5ddQWenfjBufZwIT9Tv7JJ3dA2W8i5tcCVrba4Apj0CZ6Sm2eZL/X55ifAWIAsZagS2z
8P57wqkydOwmKJE5TV9kWF792ANnRQ5RJMfSW9aQOBYeobq4p8g1/fqm+JdTpGigc1U5v88L/baq
bE9TKKsxy+zGgQr+4+77U/z8zXHP6dTFFSphFjugv08RjoJfVjlEJ2s0TlbFRnKoSKTuNR3VZB+I
6tf/9LQoxbPfGiuzrKbti0tK5IRfBORa0hEt0FMRuDLXR0Hj92c2Lnf+XhQyAOOYRUmho1+5/KTK
ins/DWx3Rp0CRR+MhGk5KFn9lRCtvvr6vP7l0+yxmmiSS25Qc7sYa+I2zXu37FyiOqE515B4Skps
osvtFZiX5pub41NMhkrSAFdRJf1KY2Sb4ho+LE/YIgIwEDCEAuIjog4pTEzPdG5muCOLRC/OxWie
dhOCAFsZU2TnR68EyJ7M0i0OpZpSNbCSKytQmGyt7CcttoNcxZsUms2Rlv+ii/p4pSaleZNW9Em/
vlafJ0eOmFo+iXMsU2na/33PuX2ZuFYPAF2tonyJ4gkHsT9ADGy7YSsLHGiyR8hzqGk3kWl9u1T/
PFOxQEdqxWJdgWd7OXho+dArwmWwagJyvq1e/jkt2jAjtBDa2nUm4TCQC/VWDuVhq4uCJ14PX7O6
0lBTAKb6+mp8unOoCSuKpVPPktXPRbcwDpy+NR0JEEh94mL4C4k6F+BgvGuQO77+sE9TIpsTqEWo
gVTuUUO/uE0JNS0anU+bVcVwTTGhYsp5yDDjauFta7JUyXr7uwt+2SbQKKygSSDJbczcpIg4fiEf
btY6CxADFvAk+9LQf6RtBoQ0DghKSPt2iUdfAGunAmNDIP+pEpddkg2Nc9Z5orWZHYD+gMVN7nqT
Xog6eGfM5U7t+qusE+YxBmZNEzj7rkfweUPHQdNXYgiebtXLTU5Xa6VtejnOF5GReKO3xLdCRwOz
JM8d8sgWZpdZqyzAsFnByuq021BB/fL11/VpEuAgHMyd2KyYCj4tI+UADmraaizp3VgcA7c7I23L
YRfbwTdrkMsu1vgl8WGao3MTEsJ1uTB22dOnwZhDMtSi3ta/O1J6aZ6D66AHM8QGOY8MOjdV2L41
AmJDTAGHdNdG7J2yOpbk4VLmIQlJHaoOazjCbCGL5DpTyLTki7pmaEFgFyNARtw3pnf1z4qU1Vgv
+nSRJNmVGarySWSuvCsoUekiwWRdgYVEauis2KeBMw0QLX59gZVxZfLXLMFtScfCZkdA+8IYUwY/
3psg5otM99vx3qz0FWt5AjzjZtGx9wUwqGy7LFbIWoWgSy5vt2SDK8h5105JGYVntfevM7gaXx+T
Oq2VLw9q3DY4dG8Y4i8fGOiNbSIJBsi6wJKQZISY2+azXQMbLWzSVinmnSh/QyLzEXRQklUO2Yo1
bH2t1sZZ11CNebW88WtUekRFpTeMt08+9jKkjtKqCdzHxixiZBFpe6vJCsiUQEuuqKSps8h0XsnJ
Uc8j+BCE0wyOUbOJS5BsktxuMmxMT37rqa/cte0mRqvGwvRWz536ppOkl4q+/wJkJCk4GgTKjMV+
5hEyVxg5ilnWS6e8Qx1pN3Q4mJyzhd842VWPGjrJFYABhKBkTe/spMElicIlxseOU23tA0vqyyy5
t6RjZOESLhz0tS39rVGz9MPVmugkh766CcCjZ6I6xsIiTxmnJIVP+AZJRmVZ5RFS3Xw2OvUOWtYE
u8qWYXNnxS+8N+1+cMxh56Bl38eZWOtlgOrPkB+aVnqqFcU/N3nun4fO+21FhyZIBwCxTr0KkevM
cGyGV2mJ9nNAXbeCoIznXgvsrWxkj21c67u4SxOmEZDEdhOQZ+eW/cIEx3BQlPpewCO8k5jlNxI5
CouyD/t7UVoZLVX1XCXVW94hK8YpR8ZiBsFI1ywC6VXd2wlDMnaBE1qojhS4ClQrrlUtRbaepL9i
r0q3aQ7cRKYAdSqz9KDl5V61CvCAZNaSypaGBwZhUsMj9QjchpSX5MksBlCJgaUd7Sy+thMLy1YT
WCtXc92Dk5mnQdHIcyYPM/RUbBdKLq+r3rOPgR3eBUXab+rQfqurwNzqDT6CkCJGR4dvVidBewg8
E8eHZly1tU7wmlXnz16/eIf2y8X1GLE5x8GorcmONTelYC8kN43YqhpR2imVL2rDrgZ6RvsJPQ0Z
vEi5UwF877McDTHA++ZKwzPkej7M6MoZ9s2gofWpbeVKs4IfmgMxzEKouC+iftFIsre36zB/SAqc
cMw7Qe4DNsLojxGyLjCX6+z5FNeboX0Nr8KofDbiJL1yQvO3aYj0XJUE3iXVVTm287JE/m3FI7kL
maNu7q26cYnTU8qjULpbKwUAXtaptUWZtWlkq78dbKlcAoids01zj8Cfw1UkimcJdvouzsCXe/lR
8/c0Gxok1mSQAH9GChlBIx1AtW80QwmvZaeFWt1K39X5Pq1MHJsuA5VlWqbsEC6nwJKFaxfUljNz
EcZ7Cuv1XOTKElOQP+MwvpuCPpey+bxxXzC6uWWa8+PxfFgnuO2QyabKorbUqPE5tUyVi3CMBrvB
xglla4koAEsZk/+pqzoMZSH3o+E/NAaGjURK0Jf8d0jt9ft4+1He8GlrxOGwRkUgQiry6Ff/+3Bs
y+XqMpjOQgMWCErAlMD3iFRFNHo5WUVbK5Sfvv7Iy+UZgy0FR4W4Qko4jnrZ4EyLNios15BmWQbT
UXeR7wMN1HYsPfS1C9Y+U4El+9391x97+UXzsawKadvTdUQWcalgCWzJH4yKjyUHkunPZsAf1+M2
VfObpLn5+sM+Vev5NEdWHRrMrDZod16sQd3IV+tSyFg9kjrdO8jnD75CdKdcx/0CiBaWvq5S1ike
yaWqUZqUlMD/Zt6//G7HY9BMqvWjGIOC2UXBQi/C2u21+J9pPwwNsdRqaJFCkZDmsxJoQry235z4
ZY9g+lBubtNktUKJ7uKG8uF8pMRTcOISxVU3QEeaBu3SThviSHt1LoxwJXuaRvHVi1GkZ7ukTKPb
b47ick05HgWtXW5dCk6f98Vdn3qZYdecujkEy94q8NGyM0FxU9A2L8J17EjFqU2bGG6HnayCvvWP
I5psxox/2yZtvRpqjIyw3M1vNoaXPTY+h/GG5sVYj1AoCF9UB/APu3afIjme9uxFZtfXpL4t86K+
S22bqChCcHUl/lXGSnrvY7AoYV/TTxJoMB8lsjsRtkvt+esrdrldnQ4KRcSImlDprVzcr5JUKAGU
WReJuy2Obo3OYDDk/j7MtQCUJZZuv+sWLDGvWqfWvtkdXq5Pxw9nTU51Rh+ra5d1hZDwO8JYakw0
La3nNGZ35qWO/s2F181Jq/VxzclXLCOY4/qz3UAcdfFElAXZXSId+KBEY+gJsl1qOTemhUkh3Lqy
/KaFCEkj3G9HR0veRATwMfLUH9THfqJnfXFKUoQaHexdPywAQTxpRMJvShTxBYElx9EHn7iNdiqk
XSGG316UJmMNPl85uUWxlb0nptxWXmUibWeql1hbbzQ2eEbabmnN3juS+sYWmuWrK5xF6CjpJunI
3vCg+w06KVq4zOBfo2S2eeiX0ZCfFLZvR77WWZN6v0DFlJsyfgtUOcbJ7RZzWpg/lbAK1sqgLKrR
jimS5OhW7W8pyZod/s8n13frjV5ne9nsf1Ty4JHUAikP0YhnjyRl08PlrgLRoR55MONhn0blrkEH
ta8EcW8pwiKBjplx1TzVRgFC4CmT9beiz54MI3W2RQDxSZN8iXil4sRouSSoLltmNlnORnRjthSU
ZC0gYMF3N4Nib8j/i1ZNTUkGmC4WDZRzm6yzlxX30EknxFYOrG3VEHKDFquahWZ+28k6HC2w4xun
VZHqScrZz/q7pHZWFTkjCvmAyzTUtXWP+cvMvZuy0H6ZA5l3uVOe1DK77wJnqfu9sxnppxgQdIIs
CDoho1cOQBEqhI+XkDRmg9xhGGssiN/4FmbmANevxsww2IRmI4GMY3p3UattjaNoH4QRgUJmJ4vq
zyQji0SEnZnJCwsc85gv7ePYCEkmI0qMFGdtZuXFppOp5wlhs3BUsOBXJdS1jNWuKwp/3fgIDzS9
B+IwhrJV7hrfBtYwlSjxATsQbqQoWFd1/FLFwdNYiV8libeOfMIWStUCjNBqhHZ0knPIhfebjQVC
6ST90TS9Pw+1Jl1qXv7DSd1HXU/iNUrVee/h7e8LU5xqQq7z9ofq6uWhFMOiULDBDSVfkWGeLfsF
s0ezYSExJkDNiAbIZors/kY1vqp47hZDzg2ZEzS2aGCE4eJgUwE+aakmEFwjC9CGnNYzo2mAHEZF
t/GTBFjF0M6heBnzLLkKA79cW4gkFpWvPMoBDZ7Uao4Q7qOVSKIdijNi2TT8NL2yGVIBkETrAE0Y
GdJyrdupRp3hSc5ve5OEPgoFM8eaQe5IYVZwojyGdxEbxZZ6JjDXWylszrgYr8yWRXzKY+tXGNZd
QNtLTT+C1llyMj4XeUFSjrN1etB9bOaq0FgMA5Wgqs7WZpjh2EItQqg4tn5xjzqHvpzfSfNXvVWJ
t0zcZK76Cc6JSjqFAVYV25DeVCu8l4pguNZ5ku0iFDd90l1bWfnmJmZ7CzT8uWUci9i5PnlJu2ow
aEpq76yNQOXgh2IJEx4KbVPRKMnbDFboSF6wonANEi3OalQCQlsoWfUWEBCKVEl0i9BViXkUP5oc
s7qZkgRNCxUUT70uC5MkhQGMc2SI+LoUcN5IOXhThYxfR3OLs9XXT3mf/RRY4XB4hc2saJT4CFok
DmGINQZQFGxDOebHcEMwK9KZJMc4aMnVHHGNTb53Le/gcZn0D+d9XRjbllydWcAVxa/bzPQWP6lN
8Ma2aQJCQ1LpCXC8Oe8yzd2GYoABVLF6DcRDYIhgoZZYuBuT9kmT3ioVAJTajOklJfDkmohEA3BZ
M6Mf0UZsZlayuwc3aq0Kix1mWmNEKrq7sqzXnhq0c6oiWGlrmXm4WeWN/NgQMbIou9o4DGZoHKqo
ahkonGbXx9gULcK6Wi874RvYqIj2X5nOD6K03QeDYQvGmP1oxNLGZWkmuzYB7moL0rs3rV3Y53dE
wxFd3yXNwi+0eiZT0v4RDr43A6CCainK28OYv5CVirNvxIAdDkvs1qNgDxvcLfiSK2m0bbGsJo9u
nQuEVEbZ5ztt/CPXsxyaC2z6TgZ4kutWdlNk7MI137ub/vAKKNa9Zxn7LnRORemGPssl9TdYZ/fK
VR1KDsLbT/+K0QRcDRS2EE0WIXhBsvEYZdtjTPKLPv5LNwBulEIapFWhWntb0+yN75cdT1zmPcYR
I6Yu19HGtgLx6CRpM6thXB+JAPIe02RYDYmX3Q70M249RJhq3PwqyyTbaJXaHpTxj+lvrVm2ZMo6
ZCl5ZgfUP9HT1Z+feMLrDtNrpv97f2GElW5Nj+Hhw//9ec303jiUeceqKk59WnWbi7eZXnzxf+lA
ZM8ATj0xnEWK3WfLIqMiX5Y/nIQAKqyLSjYbpj///Gj6W2Il1/UQZBscLYK9XhsTiBtXBeDtBNuh
3KgOqSepqh+mP95/bmvN77iu3NX0f+1//1SJWjrjnpyvsZBvQzlLfgqZYSz0jeoMMTPcMVskK0VJ
nEc82ttA0ZOfUuB1WHIR3cVofXYtM/TK9hz1Ucv7HbDF5KcrSrABhaufLdKDtq0b1CvTjNpHgnn2
03vYDURqsy/dc+9k+lYrn217wMHZKq2xiwDDz91BA9mP9ejJKnm2ISc85D2zi14RwDf9v/A1FWuV
7G2mf2o5KPnE089m0ZnnHDz99N+oQ/zN4Mds1uMheZKqCuU1UeJ53t0Eg50fS5HftLkmbmW6Hbdh
59MADBx/KwD4wuzx+yPRzteFHIfp3HVJWeuDyNlMLw6MzDiGTY20jV+d3gSNaDgvokZjfdKcR8rE
vfrbCrr0zQNOgBKmSG7BHBMMJQHhU0a1aFab3qIwSVcdmnhjK1721sfePQWe+NHsCJD1QsCBHW7P
QxMrOkGTnfdg+OJ1elvRQx3yjP7FyONhXhN8d+13KiyPQLXXqaWHN75VkkACZf+Xqe6mtw9yYuOs
eDBujaaEXKM2FV5DWzkx/1OB7iL5h+6UIGo4bIbYc4lK5pGgN5e5vCmOhSP3e1Z9ROn4aXWPWOf9
DB27nRNgkr0OTlPO4cMq1y7LlI0SSskmDAtumDwH65k55R2Bu0Aaim4WZKwVXSIr70FGtOgyTBSl
gZzcu5akLJKqlNfTT6UOS1Lg+x4eK14c4xtY65pLMXr8p5Xo8hYVD+mp4+8Syavvu4Kv2pHN+L7V
mO1dv/8x/bDCPnMNhHI3/SaFluaWKQHDLu8z/VHY933fubfTq4e63jQWyZDTO+ma+hCbEhkd48fk
TcDKxsXTMf0eWXbEMg2S+34CvqWUizLoxeb9IPJaX4pOK1bTiyO/LNYeW7l/TqCwo20dOcp8erEZ
UMWTXQ2d53hYWuh3RxIbfqVmoqPPJTzEiohTm4nKAwXmqPH7H3RQ4gMazBzsXIG/5M9rjFAQ+DK9
/P1/wYcHRVbup1/58w7TK1hyxgc7UPmA9x9LqbQi6/Llwxu+/3X6xQ/vmseI7iT6NMB9OBS9c/jU
T283/qjpzCWkZn07/fTPeUz//PDLvuYVmyTh+xt/689P/xzo9IPpjz/nkkQ4AIH3EzM0nsv04veD
+fPqPz9pleFUwzDdlBWJIYGab0lK145WlmvHNjetftbYCFDwC/prKSNPexdoyNOq4lg6ZVesK5Y8
eORAapVW3vZkHPzf35ZdokLLMk6WH34y/bhWtbWTF8ru/S1ySzO3qpIdrL4cMRTjR0+vk0segxJP
xTxoyQ2b/Xnv6TXS4P1wioLpoAc6tG6iqD6oKHje/ymRM7MccgPMh5yfEPd1JA6WxTkb++IsqK8Q
cLNInzjTAxUGd8iBA0146vFlgaedE4ydh4ZGGPEOuXljw8TYv/+T1NG7XHIIth9/YXpLYP33iV53
+/e3dGX1wRLU2acPnf7wEvFUdXL8z3tobfMD/6t4f8X7YYXms6eY9u79U5ygePXqTNu9v2URe79c
QK3//DPv6jfWX9U/L6ZNCUw2JJr8z2k6mSaIfaLH8c9BRQ1tUmrM2z9HhVsVvgXVX9BgI5ec1LFk
hpFO3k6HNL2QqkAK+8Bvt+8Hpkhkg3lWXPzzO9SzYDnUdvzhfSWD5n3OhuT/MHZeS44i3Rp9IiLw
5rbkvUrluuqGqJ6ewfuEBJ7+LFD/XT19TJwbQrjESILMvb+9vvuy+Ubh28bIh/j39qttLN0IIYyu
ub233RkTLSPv1C1pXjKMLfRJxgaMm+7nh80ivC1NUiU0n29skFHE9DG7t3n/BkVFstTtop9tMoIG
74cwfvN13QZjUewbY3tzP45t1ckCOy1t83VurYMzhWmIHqjY9CuQKT3+LGnEppqPTcFfvYisuvyt
3T5IWhx0mnRzPz+cu+ViUIJww7gPZvo0ITHK+2pIPAbxU7tw8rSFK0rr53wT9iZFz51Gl3C6Bw1Y
EmS8Ejj+fNwWv9ZFgTP2+utcA9UHzouScv3z3FwDly9rIrBNh6Rk1+qFem2F20DxMdqNMFc5FH8j
FFDmyrp9HGtLnDVG+fNcN4h6M3Qo26kN9k867gG2TUHywpscAsx/zzLmvxu6J5OJxGCRDZ0M3Unj
Yqwwz05b3PeX/1l7n006yz1Zk93BtOtsCD8vCvgmZo/4efm8KGKR6uLdXnp4vthqVz96hGpPDEs3
SuQwN03yzInOBp71c1v+vpbQMoWBSw2jDfckLP3ebq/0zWM8WS5M7c5HmfefF+GV/dvRf+047zNv
1U1OEdNWX4uyqflfO96XS+znC9KwS3BhG20yrnCjunxsrM49ayJefi3yal899/Gn50RkGaR8JKcj
H4tAGXG3wu/HKrRDmOYv82VrECXPmKJRuQ/5QEoXH55aFbTLnZ+uEL4Qw70xy3fz2bqDa58Eth7z
3Hyt2uTTUWDY8fNbmZw8pi1+m1V95bdb1U2+ITqL7t+qnHaYZufW/KD+x5+sRjrwFfjYxB8krfU1
kFZ3o1Wh/djiUYLS05gsS/zJvCSebEziydAEDPwpmyxOCrxOxGR64prYn4yTEYo/WaJkkzmKiUtK
P9ml4AEiKTOiONCazFR6HYIY/XjlSBVL+gRq8RZO5ivWZMOSToYsoALifTmZtISAEY3JxUWfDFz6
ycplnlWsjdUs9MnqJZtMX9QG+5d6MoJBInZEslA8y8kkJp7sYiDGBZd4spCxJjOZYrKVCR0MZvDB
/nlO7WQ/E01GNPlkSUNg4maEmNREcU+AqAdY0AHofHWxoliqoOSvXZDh5yaSGCp2Ni4HtezxcDaS
Ft0WH+d5xpQ/Pxl6+iZsAXfq16L5U1RX07h92mPezWgsqm5C4AL3tshWYyLwtc98gCRNqiMCsa/l
92bm+a895tmqguFl9ioDivlQX/vMx7sfxcy9fBOn+sfXzn9u/dW2rpQEO7t0/3WJ826VF3PxX5eS
QWFbuAG+vL/dlj8OP2+ttE6zg4a3/dr358VP1/11SvPqqnbgtyru5rcT/Nrkvh+U0WRlmr1zv0Pz
Me+bz038dg7j4B6k3P+25Nd39+dJl70JHqsyAaX/D6f12zHyEvarO/Q//tvl/Pou563zqLZ3RfJa
dxHczqF412qdXqBaiWsWZ9m2G4ZhZ1cpVGGzpYeKFPm1zJXvoh26f7jAwm7Mv8MI2wj4afpLVODX
zBhVPeVRU+1Lnwhv75oC1ZVGlZZeyI8RuwAgTRLcXrwB3Gd+GnL623mmuJkuYh1KDOKDZ5bmET9k
c9VW9fic9/Srg9YQPwSpvm46eBiGry72yt88wtjLWBnaC2gQF9QMsRzCAN1lXjFvwqDn5ecZT1We
ZvMDz29qLCwfnlaE7+cQBeZxPrBMIm9t9bK9zac1n6CwQwK/HDMeYoCndvehkPBcmELgcTNdIsmR
aj9ftj1CQuySznjJSEo8OCiP/tb8pTpE3T/TfYPN7bwOuWosIwAaZ+pPxl0v/XRbmJq4zje/8ZLi
veiD6/0umfHSBkj0l4KZxkOmO91TbYhqHVW5d2gC2zs4JCrWnZPLp7amWLquxugv2IXL+Yyn75Wc
AVkH3ouUdqTVvqZ07j4Z8GpM4SUaOwKZ8U4dalD9eX4GXBjsMA0k2mq05QLRVv/qqk25bDus4+Gi
XLIab4ik5hmbJyMvUd+nutWpxULxLWpdGSMJrUj2CfBFy3vqNa/+TIt4XOFGCheLzlFiQhzU8BFA
QcpbNO9MYOSDbNZO5yh7mwf2nhfWB8J55DuKG547DYZZnEPPqmqwWUOXv49O9R5B6f9bwFd3JJ5y
iBbTXZIaGUlfvQG/kchbZJZ71UY/NMZgu2MH+pqlFwC4wI6s/UY1KJ73jVM1FuZpMnfjnRjhnBqr
26xNNJz5cEHQjJewox3+B8kT+qaJWlttKMkeb3k1sY8plzvti8R/1vsRBaIR4XyYMxxt0/pVxW6d
mwP4zxvsrRtR4+52IuKFkrx0QRy81DBdgmwon8pe/KV0AGV9qJ6nPFQbXrT4J7QB/iP1UDwJd6gu
FAoN68BQ2o3pbWrqpwNyQkRf3+0uzd/yvtKWVBDJcxXj02bpkCU4MWXTNcK+4seHPxhGex8uBaha
61fPxYRM0aTT7Y1pQjBJW9ZQVcwJuGJMoJXBPhKPNbBQYAk6sB+5A5SlmxapcFq0CdhiTuiWfIK4
eNzXU03PZ21MiJe0u4oJ+dJO8BdtwsA4ExCGpFQUO+/2BIoZIcYMEzpGhyGjlFXJHzyPT23Zx6dq
gB+rRZQfpe5IGYITJW+qTjdA+oRx9fKYtbVytCxFYn9a9vQHnt2caJwJQ+ItoR58VSYNMBa6QzdY
ZBG1GYDTqZKvMlVZUnJnbYu48N7qJHospaI+hjk16CbyWcsvBmwL43jXV+OJNDGKBj2KHyohleHB
JhB6ShG8i1yJ97qKETGhYxcquBZDKEM2VCTO90YLiEZUOmjuUUeL7+jm1m4gLQdWpl14SijLtvK1
pdOp4RX5lO11uHyqFE49SqiGDlhN4dj+d3yWFlVSURFmYSrp2sK4un1vgpPG1jEI9fyxi+KtboY/
qiFPzrkX28txMnSNVDPZBDnIjPkWlWVANlEPinU23Syh0PGoOz89pB15+aLk6Us8H/8LMd6ohVxU
oGnfqRJXHuyKZBm0pGxFCS7fYYuspEyyxyDzyvexM6uHMIlqImgmpkR1BRfVLPYx7pyDUR+Je696
NB3rGFX/Dr6dtQ+SEUJ0CbbWr8WVoj13p2P38mAJzLizMn2jPzUuJRYkDGudGx7UbwmD3g8/rt0F
MfDyaPxrOZHQb6ko/J1aQlNY5l13DYY63+dqQclcVTRLVSjZWrr0CBtYC0vVwQ8qia18D1QVtXhQ
X+3WPiqB0R91NRiOEDuNQzu86Px9L15FQBUHcGdf5UV0oY59VevGUgnkSrOy7L3q8UEdizJfG9Os
KMfHbiREOeZDsdWMptkmbZduRzfwHxXC1MUIYrgf6ud5kg7P9kiXENdc51BGsfGCXoLHbkKUrcq4
J/2676piCbS72wpyqUsKVovTOPbLlp7h3pGlcSTZ5LYPY+GCQAERbUiMF20fG9nAeKXghRdODnoM
gQPxttJpF3WGmyde1ubVaJHgana+ioyiP+i1Lg9lr8hDEybvQWF/K8kAtTaeLSU5u5uuYuWEFbnk
53zNqCPFPrwM95Wd2Q8JiLAbeRt6AzaVst1YO7dcL590zIMvsiP0MyjvCYkBSioMNyjJwSniVsRw
P+24XJuUra/ptI+bxgvGdVKq6rnD9eosjfG7gcBwYZqjc/GaWlnWeUWqOs+/WQ3YOZ775Dffqune
gXAsl6pWcqsyXb/PKroGcRbw8lR3n5cezz6rvtahi6aRpMvVSNSLGA5lDgV/CMNnstLlY2aMkLI1
/8ab42nmIksw0zfFf1adWFzCVO/PkLSJE1cXztXcKTy2DlotorWVAtCCVkVOy7PAuqbBntDsOQ1z
mFglP/iyro4ljvUoWE8xqVqUj1b33MfRc9dWU+Fm/T5Yb0NsmR/UAGorCm3E3vLLBgm1wUOodLM9
0k5jJcgugSJt+3XMU36FmZNzmCd9nFMMFr1Gob7IbFlfxgr6Bkg2/eo3F7p02aZxCwNxKxotpItY
YAn5bmiig8SrBLt5ls6HmQ3tEqyJch0Nbd1aIv82FAzRjMBKdtWGaxzxkPDdFaFprHts/D2LINdP
VNdoJ7sIMaWwSLqYmVYeNGEMS5dE52dKxrutOmfluH6winuUY0pVWvs+1aOl5TUR2Drfxg8VY3eh
EWbM/brmW/XtJcZExd7yhPEQpepOjMWwboA8nBoItTerB0jtGLp+cSMe1lorF0E0lB95ibYmqclV
Eup95mZSCxtm2Y6q/GSTC8U8+qTXKDkHCd/GhrazmgbSF+4bOyOIPhF0+8+OXW7gOSgHAuzh2SV/
SsYXQ9Tay5XHuMQ8eKyGaDkkgJZ62ZMDcuriXBhnMVjmYZavBm17qL2Ga3enx5sT5i8E288BFrEH
v8QBQ+oJUvk8ycjBybVqJMOmdfXswy4oVvPyhZLlwXoMwQGbhUQJKsRagr02wxC4Qn1WnTL87PlT
06sLto0MxyNeK9vG6YEaJICe9MZSz2V6UEQjtrlDL9/JAAuWqrWonQpQCID0RW7q+RoRQbVPwiLZ
xpa4KQ2l50WldWc/1YrniFgpsSunv2S2idNhoah4cKBRLook2UZuCAxD77uDokMqHaAXHhUy9lVp
nkHFrlUxIuYPIIPEMWSQJrYwCa14VfIaLHlguYIMmeJjStYjXxCNTRkxz851VX8g2ISC15bjmgim
/mlmzvc0Si5B4g9PsfUp9T6/OT49BTesm5WGWfMtBmS3xopHw+dDoIExcbqSSrpvwJBIN8G3AYeG
Ve/b8hATCl4XXvTpll1xyvBHxyoGaKwx5kupdMq+VGDBjiDt8gc7MC2SUYO9aFGbAEx2mktTl/Wy
aUNnGbY9aPpexoQDjG7TBWhbbNeHJd556g+3I8Jt5zZkZaI25oQ+UQFerVKheNfB28XN2D9hUQGE
f0Q7LMvBWARQeZc1hRiXsIs+i8Ywd52Ak2F6nQRD6riLrq6NTYFYqRhC6+gjvHsIarM9VQWk3yzq
xwP+eAaP5gHngNAQVz8BA5iEQfHgNAOdq+nplMaKsRCV4dsLOqHecgjJWY2aXT9BvT8rMg8Iq6ST
epXUmaYyPFB8/TLQCXzyU2sl1cx9tntjTayhXeqSBPZAT2UHQyxZafHovQ9e/pjr1Ko7ij2c0GxU
D2aN0X2sucGVis1L2Wn6xRxVdxHzUqXkYPzbzonhOM4AC9vn62jGdCXWQVH3p96n3sso/HGTlVdq
V/e5nm47JMbfhE6GeUTFua4VMznwRet4/xS7Qe2/x14hrrjfyhOUojPfPL1x4GofJIAeUbMOn6HZ
ovIuT4kaxCeKa83HVse2fIxctF51qh+U+t3g0fuuLwrPBuEKOHFRSeD1paMnH8TiOPm6OlOw7a90
79WXXvkdPxQqFZ12WKf2gFMGJSuok3lPJx2uURRVQ59POxJUrQbEyoyMva4gT7EI6p2QPH50rVe9
0huhPjrygqsiQkYZ2ihWVo9qocrd7FDtkVwbL16k1cQsSHBo1Gk4iXlDBifcZcLYDdivseu7MDVW
AElsBAgm+jmz3VMW22L4FjIGmD7l4K7okqhT03CvlkVedftxWq3A8N5/zSYkeja8+dcehu97nz7K
b5OvZfiBFNSHtM4yiYXcSzKukxmRJslD2AhXRL22e18yAMnUrWH79h7eh7KM8165DjIYV1FqOZdY
66C32lcz9BU8INStIqmvHm1xzhH4B4WmHTREVEu1BGJMRSABil5dtfHYLrVG1oxgW/QoUToswmBg
M6hzR089VrVublIz3NfUuJ1z/osY6EAub5orysHulHaM0dwsazcx/isQbaaC3lixXw3HoRoJt/Qk
H2OcG1GvxaIA9FAhiMog7R2CCpyvkU/hSwudfeqfQ2fwP7R8p3RGdNQFbnZ+Og4rbKMfrbyPt5Xr
tkfK4VxMZqaP8ySOqm5tkRubkqfwqaf0dNkeqXOjp1GmQXuc51PEJWlp2NuKik5WGD44W6P7u45q
Zgsz4z0tiSHhk9ZQGxeLYzNN5tl5gsK+XCqqKRZa7210T8V5yc7gCk+ToJF8ChspHrIAk5hRLUfk
dVOfCmDdwkmQ3CT20Ir7Qj+rKBcV2P1SkggmOxl2RoL60ShBuD3EsrdOTibXVjv6VwyIFqXFGFtU
qnEA6GAc5k8i9fN1EWONOS33nMz8uXya/XPbX8t0ukB4lkzziace8EIst36OC+192VfzvFT/j2bq
kJOPNVk+3Hf+/x5+bn9u2hPUf0VKsvtfT/WPc8mtqQsyb21WtrdMg0F7+NpmXvHb1c3z/1Pb91Oo
sfHUDdgD/+dl/nZMNwUjKCXl9+WQXzBFMr6bSiwfNDOtHq0iYDyW2QOmQ0P6ofkKScLa+C5K5OdQ
D+MzSi3JmB0a7byrHv5Aq658JHmO/xdqyAPDS/WKx6T+MG8QCu+QBMJ7bU0HZokemlvF9ZJn3ys/
5g3opwYP/CnTJ4y9G+6iHNe9qJQ3Qu3beQuNuADU79C6jPjq0PdFXD5mTvLdKZa271JqFlExmgM+
PiZx4Z9L1J73swswnUjHMXwnThSvXU2Gez+U+S13DCIF06VXmcAbokhezMxMtpodGBsrK90XLcKx
dtrAbUC1hFHdPwrP7/fmkBm88G3nfaTjOd8bve3HhUIV8DkpmuoUKvQQ513j5JmHT4nlU56sRNW1
hzYmBIg/jnU/OChg/HQJ2TO+YhhHaHQ7ks5+ivLo+9yCoVZ/Z9EgnjQiUTscDo31SG//zUn4uU3f
S1YH6OAcR7lM4KFDLiukz4wxP33GRtMGwYBCM1Vq/2gltXGG5ybutwYgwhJafP1ehbzAxkbDXpa/
1CNSE/q7066tFz4pZd68UKkXbENcDjbCEuNLX/uPc9sENAlVR6X1qMdFs1f6wlkl/Ti8+364nLeA
cc5NwqD4HJjowmGAZUve9LikRcO3ztPBUAfKNx8hzdoram0b8vp6GURyRivofToTxoxj6Oe0q0Ok
KhWuHWnofSqOvjciu3vNXeRvjV2UG9kn8Tf0/at5g6qkZhinZ+cY2dybsMgMdGOD+5lY+BMZZvxs
tcQpPLdHrSNH7cMWl3k9Mu1wFagiPjRYl96wGyArPu84oZcpgHQfjZAfuSozxgLTCr18SfW2/XAw
a1lbbid3aV9Xz30avszrPWSmVK8L+5JHo3IUGpEyaFTeZ9tBMQt85w0rnmZTZ3qIaFfRXn1P2c0b
uHbfQ3Er3BN1KM5ZjSrkuNN94Yu5pP7YvhCRs7a4shj0m5vsPaPPOe/pBaJdtn0XHa2qd4+uqzyV
mXvOyzp7ynIlfarGHBKRB3FrnqUE1j8Ivfwxz90nNsOyuBq7w32vJIz2gQfhUdU7q1jEuf+Y+/Su
yqnNSGnqbRLFYtHWxs9DuAoSKqWkszdtQYwe4b9uiOXc+rzM9G9tUUe3eR8TT51VizvLat7AoQLm
sY3++jplK9+mKcLgWqv6A48L8VbUPB/6PH2SCApulAQRn8/EWymG6BDnRO/n2SyGHaMB8t7Ms35B
bzQtuKk1ye+3Nr+5icheFSe0L42tvM8tdy1KWbLJ8L2nFhG3lMtG5HI375MI7SVTqvbaWKCBGE5P
Ty/xRnFzecrrXKLgYycKNrKNVZnBmkeGeEs1A4MabCsOcxuVZW2CuCieKn/obi0R6HknmwqCQ5CZ
IOunnTAaHFcjBsX8PDjZoKOvXQl0evPa2rzQESlfJSagl8ofP+aN+pYIOohRdTnPhrBzlxgDD/dz
9+38RVCrfrVqUb/ArnyYt9LtIudFzUgj+oykPpL3/s+Eelb1NLbNeMJ1u1x5Gdcxr51XfG03fxpy
/u+tNPDz+tVAqvXIOOb5dkC6nMbJZHH9a+H9Y6UQjytTffe148RhIPwVnROYT8dgajAZvJbw5nRK
TVdEh6wdVkmmUV3ztVuYNdlWK5P3rzO/t0Qs1FpRN0d37o9drNYEKBwP4t4M1ZLag4vD2hJroGUV
kErIpiFqjj+hrxXNO6FhiF5juTT1TD3a3hCeCOHYdL5N/1zzRuInkC8Y/aof0JYCdqr9rda3w5tZ
xEvips5Lrwd7oyixHSkFJPc2GR9qKxCXeeLLWlykicNl3aLK/2NFkujaWmks5c8VhUu1TMw5LeY9
CLyLy9yU2WBtOlYFIcHpGPOy+ZMGnhUnTZNu+r9XhGReVhCH4Ab9e4UXx9RpxFgH/rGiGpC3ha7f
Lr+anzfJa7Wl+NQhtThd1rxsnowhhpcWMpfVHyvirsSlsBT1nyuUutIWlB5oq69W5k9E7Xj2wNVb
/7FC7SnwqHxsrP9YoQl0P1pdMXb8922n4BaCp6Zx76cVXzfRT6nTEaUt7ivmtfOJD6rDiK6e5EL/
bgoBGuGSBv3R18bzp2YqwDZGY/xzhawnq6go3P2xQ4JqgmxMe18e5ZRJBVaIII4HwCNa3nTlKX36
KCMKs1NbxI/Snx2ltPDRizFm9RjAXfNCL1d+I7yrFApZMIYyOF66NbZumXX1ukCsPIaWWAcl7Sp1
K+0qw6hbeWaOMybjgpXULHkNiIlytLC7yop/X1opzVXqw8h2bnUNckPlaLK8ooTVaM/MrhI3txWV
YMlVjmR7ZaBEHC2xWFvAStBLG/sBx78oAcFCzOO8C9Xu7koK076Q5vCmo1mXnHAR1xYY1IXjp+Ch
A7kE+LpBz/GHS9BQLOHFvqTEro/XKYV2F4lJ+Jp/kbh4nYkVbDzUlzwjReCn0CSkbIq1jPP8kgai
XMs0TzmaSrmZ0seXvHHqdVoN4YVq12btmYNyTquqXUu78M5s0q0JGztnmY5ynQaadZax06+9AK1K
kMUja0P9HIhaXePnSHjbHLV16ls9dZOuvpZeKvlEHt6QXkRshpgN8fRXMAnIgMKejG9eYHyXq2d/
dD7ndQ4i6WPq8sgepk3B0mAZqLj9Yl6rtV68JbxnLuddAZs1a9k62Xpe27uet1SIjW2oZ9f2YVqP
CyjI5hQ97Q5q79kvjJUpgGoyuPHTLImi6iGR6nifZag6lbR56clrK+clr9J/8JW1TvO2SRV9Mipt
zvO62BGvoozDy7zOUMrbGJbqViuiZCNSJ1+XJYp8NFA2T/KwgZJoe9bw4MM/eyhaO1qnGkmv3zcw
8nqZFEZ3QJXzn80jJeQjxK2dq7jnuZ15Egz4izEqIMXZV1gDz9vdD3afUnTwF1kBdzNvjsUxx+K1
SzWVUmV8HWV7igBZLDIZZZ+YAN1KQJzPRRT2+zJV41UyLa+wC3YTO/7WTEIoLoq6Oi9z3rX2FmKO
9alrprOSYG12CiD0FzsAqzjtZxtjTNVSk1OG4NuPKhRhqtXYYSgzk6pfo76kVCScR4AxSdelS2mq
3sFyZHvFVVujNEwvvwfx+Fi6dvFSOEm3tQTyMTUPhzcvpC88b9Bp9aIcxuFcUGt5oprGWvR1Xn7P
ByhxeUe+Rxo9rGqP6Djc/WepFt/mPYsas7GybOVjkKdQBZKK54mb+p8NFotT0yW0jKVMPUnmhxde
WUfolUNRnsh7Vaf5U0JY/2gg0vr34vvsr2VhxZjOzhMq76ZlgaLTxvQp+vWpaUb0OoVHOILlqVZn
uBX+WjtvZ3EtRKGVzdfy+3F+nU1T6e3aGIiHRFKhgfvq+TTmybShX/uUZlH/9NvKXw3MyzRoLkvF
6JT7Vf15LsVoDAcbIMp941uTq5cBp+tHdZqk2kh63c6OeZ78TZI2WleWSWKrEsSJUmykDfQCgZsC
PWJUsgQKuSKuRUBQFcHNaBUBqndglKeEwW1eVoJIW8bgHcnPqS+gUnrJMMynREwLTr1n/LAYQ1xJ
LurbdkwsvC5H/0m3qh2eYeYmQ0+BwCjqlAc/kcuSIsolHCmqA/xk3Uf5X17muXt1DPtzHunGrsBw
uUYRoKbaEV0J4aDSRt9nRYWkQhYDuAJz3qVgtPLR0SVKarico1HIbRtVB6nA7Q+TbngMcJgJRr2/
Uu8FuNmyb0Gk6WS9cLrGzwJhW0V2MW0z7IArscqSSuNxCtIgxqhj4yttvDH8qlhhY5es2qjEVUZV
+ifZKcMZlOZJaQmoi2GQN814jNLsvW/N8KJ4XvnaCjw1hzy6zXNRuFH+CYfavDba0D+O7pBeterv
GDrhqU7DZzlYCiZdWEvnAjPQJPC096Dr91k/yc7soN7pChpTswqapROgMVe5vBVBgIdQdfvrPBFE
OM5UtZ7D3irencJ6RUTwUNJH1+PGujT0JlHaOu4e10C5IgM2bEe/NL9p9rgGoPla9SgciYJHPr1I
P8H9Fn7JLqmkveJduw/JIh4oKSkKinY6d1VSjvIgldJ/KDSgsMQkzW3i8moI6QswaK9HUBHUk6UV
NXPCeA+hBi1NiwBqWU0pbOQS1LuR5Sld4FEWJaF/oZE/GVoUvzjts2fayTkOHbHvc6JDRZacebdu
3EQJz6VnxTdVKV8KrDyPVXSp+qfQ6aJvVBEDWm32vUVhgCgmlzIbvPcUSdTkCO5ZmtVRddd5EJcY
dsUqfoMX0oXBKQ25LvxhoteE0dTBHQuIr55HbSm2S0tGi8rG6rNqmScNqmDin9u69Uvq/6lba9vB
WZgtCtqGd7IvI/XYNIbEx7nt3/DsWkOKWHhmEPxtZunfmjdqQMkVe+HFSwCB6TEbHGzoSJLvugoD
wgqZ2Kol8rGa4VMZ8QYKdW71lITOiN5nOFs+VkKsIr/obtOStOWvp1rte0xQ/qQQunqIhlZZW4n1
IUtNPaZlaVLL9aCEyEvKrAS3GdBjd0qLVkLF5SmIJ7dGVePFILmsRkPx3Q2k/dBBGdiXbvPqKUlx
bgQioqbwqUDGb2wpdUI3hsIYuu+Cm+Y42d4JnWZj2kF4JK/l7vxctBvong/NlP2upcvTw67jvYLF
8sFHvLTAWtt5oJfRbutQz7ZBVPVgfwh7DBTjfqpp9Tq6fUcVu2cAmMnlWcffW+MBpyvjNpGp8+5E
yrmJ4i56UEd/G3fa3iHP+czvv1jkwIxI1AbpNjJaeczVPN0G0yeKl1JyvzLdKUG2VwLyIwu0y/Ko
yPJiqYnY+UUrAZwZzravGcynTVNR7x5LLNtqbGbbNl90ZhRfyM6AxkASgQiKI5oj/UQ1keO+8ANv
waAfhCvpKZ8ygY1AAEcPQU+I/yTDooE88BIyNDTbpjwYU7VfBN0fP0UCSY6bunsTZslD1WXNNu7d
v4ouxys64T+i1tVCTNyiXLzLsNppRQUwT3zkCTrJwfK6y72f3F5aXsbXoBLaMsO6ZOnVGAYmwmt2
gVrisdfgvxU18taVx7Kw43eEgNpWt+jhWugiPqj0muoJbcaKjkuYTddv2NDYCwQRYkMP+00jO3Cr
Qudb1lBST19FMO7P1NWQOAO4+cJ69lMU51qjvmnqoBykSQW9nmG3YEjl1a75kXaJWS/QWr4pQ2m9
OpH+bjmIP1Vv0pIoxtJC17PpjNB6qibxvu/FJ8ehQItU6rlVzHMvM/3o2coqGrqGHPCgnwZ033ao
fwDBStZZ67c7X0qx4DZkW1UmUH7LPNw6mhpRodAZxzq1mGTxDdxaeKoBLD5lzaF3mu5Zq4sdjHtj
QeaHwuTRvMwTL6uOrtC9Q29H8ZoSbqj2Y1RdFQYQS4f6uJ3jMP50i3+UIv7RdnjW5r7+HVSc/2hj
NJ8eTEVYT/MkEtkbfhdHHS8P6iBRgQnMKj8qLXsWahut+kh3diCCxcoIo2Cjzfj4zH3M+bQzhirf
u2oX30wNCXhouMZ71Kl/MRRwv9cyOfeu4SPbN/4JQjNbgyQ1l5NRzq1Xsh+qjVa9mdQsqcx/NHU4
bDJZPxOzVVFbhSeVkuwdHeN0308xSV7M2g48I1V0XvNi1qG1tkr+G2GCHshQLf3Vt40T3Avlu+JA
6hNBG6EkQt35EJSJhgRGi64gKQT+fijFmnFZuY1OPScWDvpQZ381KEEAnHnfyri3VlOVq1uTcewV
nTyAtPA27X/UrSZ2ThtXO2qit0boJW+mXlKuAehihfBzLSYlRhd68QqtEDSIVt/rSZ2e9pbdNCud
FClCLF6lahKc6zyJjzw2dlqiuUhwfedh/ivJwHxpBkkp31TBQRQRlhujg7JRLlkbuns7idtlMPjV
U2LF27T29Uc37ptlaNGxpat8jaiC3A+N3ZDiQx+EkDU5dWq/aBlvUPJyVmCkfyuMyd0zzZNbF0VA
50Swcgi3bVuqsJaeJRd94j6lo1WcPd1bzRxSlxjws5ZLpG2Jfw2RvrZtHa3aNN1HxKfxhQ3eLW0d
kVv6ltSVsw8MKFxjQZTU71T8q7PMwszPMm5V0aeboOqbvSsCuQX5LR7y/6LuvJbjxtIt/SoddY8a
uA1z4lRHDExaelKkqBsEKVHwdsM//fnArtNHpqc0HTE3c5NBilQyE7mxzf+v9S1qjp6epuWjNvbR
SVNJkp2yBjtUNX2GCcSh3/06aCOFxaLdS15mKIYpPsJ1oGnnSOep6a6MNK8vE90I6d1N6PDaivBE
d91Ntn4PfSg+48/P9k4MNCBPNaqM5tLdzGSCBMuIANlJB+q1Y2MdioxETQo8RWAoinsgFAdaN/I4
hFp2gB66upGlc+rTgSq3HJODoiuARGRWkHXLCS9R1QcHqWO4YRbvx+EkbPdkOkZ821tD82johFM4
FDKYjBZFsZ5L074ju7rKk0826kK/g0uxm5dmk/TqeIDJxMqaDkmZUyHokdMUYGXOL93qpUuq9kNm
jB2hzHDZ3h8SU2pfhHLISfDm8giDHatS7dbt5mWhm4PMRALzfi+/fzvWnRmCmTujVi6epdUFtJfE
fdLYp9WFL9QrTerVSlpQGsRDogxz+TRSrR2nTrxJOw0KnEiBMsqGDbQKDHKxcYdP336B1gep0bwn
l0Diq+KhmMgErijqY1hz1m1VFsf3ryr4oSKm/JDZyb2xaV7p3CoBCkoUNK32YE3TmcOLe52b6R3D
bAj7yMXqBAVy1Qd8tFlEwLiDQGNQyiyghisP7lC3RxJ8viCETu9skwacqeuCj6VP7zj9OlfkUqIv
KgPb3dgiaV/sek1R8YtRvLBLPmujRxbX0HdPUaNFjmwPiVJevIxZSI5if6NIrmvf5VoQJ/iCm049
ZWk3fF7O3WJOx2iAf7iOhnbOAWPs4y66NzeB7wQh+Yx63x/1ob5YotWrakvckz86X5tiOTYLmWix
RBBBNK1+CQyqI4JIsY80VfrUjV6yWI9Dg1UX2F+n3Qiaup4dD9OrjLLrgvDAfcMI9gsQVtd9+2Bh
8N81cSN3g2oiiJ9EFSyp+pC8p29wWnECUKobpdGKzjh5lGCKbfWZfhgFLbd+NIa22E+5ctnrax5W
+JKes6IOObkun+N20r01JthbjxIINLPI9sQMz96c2PkjOafzye7YppQsvLoONbNnki0nW3zUJwp6
A/P5Bc01/XKeR1Q+KLBX5CGPY7+AAGwwKZUk8QRaaQzH3EL6Bmzc5jOGN5SM/YdBTi9sqqdrwG52
QB3A2dPQCvVeye9Axbj3eZRQzYir8jM1QOPq/QF+7HAB1ByhGosBcKRmL7HXIBYqlMOq9kjDYhOX
NyqVEHDhhM6afxPG9ImQa4WiXgQRrLAfldFUdtnQ5wcanG0k0dRuD5Fig8YdVREm7jzcD4RndCgJ
rih4bpss7dKesqfe7ChjLFof2o1JuF8SkU1Um8aZ7YjwCFJrz26RxUfFdjjNzGJLCR4F/Wu37dOP
Wd2xS2tn8pcNfdllutuD7kjJ/nHiy/eHSak+ShJ6Qj3tOviPzfIUK9tUYTaXpjvn1yKPjJ3ex/al
07OYsflZL8ymr8MBOhBKQGcOpipKPnCq/Fj3ehVGZSX8qWubR0nYYeCy6HpNrz+vMkqvI3NNr60h
ng/T0r2km1a6yhJ50RiN68UTqpu4zrbhh4ynlMp0WKoVb9pcX5HtmB2UDJFJPMKzbBPNCtqJu3eR
t4a4HxbsLbrbiltW+iKYh9Q8YKYh64QiqDlWN7SAlltLkoPiWMjKcsu+AUsTFEOv3FWaFiqyqC8z
pnBNTY7sLpHKseiEpjPrZ6HAdsF/4r9LldWmUI5mykV1BHvGzNLn2y2pZxExhKoOOWiiRcm5Vw1o
RkbJam+v+cXQVcd+4IZaEXDu8g1pFcXzjrhJzG7GguJ9ejFIDr7vypFMY2PCE8wS9oylIUFH9Ywm
63Oc40TUTNweFd6xywqqaqAI7rdaQwggmrkLa9f4wAWdvbKtiVoaX1CxRFDeUvt6s1aRdSs/tLOx
8kIJdCxtQcuacKIrd8H8hlnAvVqJpmf93vCrfUPaVA67iT7xcoMA4Vhv0V+DXqIC31TRNMh8mWCb
acxYe+VcxQpWD8+YQ77EPWrpNu/Y0pqcIcqsu2tVNTpS2ruaq2mCBgOoVsET4ZlsG84lhr9Uk6gG
4vmSHJPoDsr3bnFn5ct0HpLlhnjv7hG4NVw0YqqNMW4flGSKbox6vad9kYUjteGrbNnPdTKAH02n
21ItxbOyLg3JlWh+c7XqdtXYDRcgjq1gzmiUuw9EWbjXKonGXkHm8y2rD6noWgwprfKWgVln0seW
0HnbPkl2V8w9xXJnjPRYVaUE9RzpSBvtVTy0DZsS8rqZ5JXF8OZMzAFqMmM/qEN9Y0f657mYlo+Z
nh6dvBhRmmXLx5QIRSiVCRhJixPHuzpzNVGGg9OE3ENTc2zTtzTp84+5kkU7XKEq0EO39mvRSVhx
IwY+Cka4oCpxx6IR3+Ab2psVB45ZG56TaMSeNT4jNOeEVCuvJpCCwI2ieif0zd0iPhFSaR81RxXe
oJnqfUexBvDMvEHmug6IYUvMfY37idiRfg9J9UtndumTMVGjHoanetioZxli/kwmw5Ojzc6+Ilsb
9p6S+yicrUOvOGSE4NrYD/zNuyq5ZRqg7ezKvarV67VszQfJRoXs7eUTZZjzVNuBHdXtWRHUkbSU
quA0q0/vUO8ugaWwGsScz1Z9VtLaCgpNic/zqqueqcTZTtL9v57yHpzs2G7TqvN5Q/TbTeO+Scf2
1uJz0c7JBmFO7suRqdntFowcsXrWh3vbroHaLiNk7m2a5WBNQakdnqdG7W9iI/266lZQzo+JTX2w
tJP+thBY/IcV923fgybSimHfkpkaOnTCwibKqf85pXNXLmUTdCMKp3rIqx1gCXo1SotjYh2vhZtp
B2vJZ47e7gdraOklDGKfq7N+atb1Ce8sNm0AMufYaB8VVgW/dFBS1M6iXGfSMU/S0VYffnSQ5xa1
HWUUfi3NxzwtEW9k5FWb06MDRudV6fXLsXNu4qZ934+mp9nUDoM9x+f3B8PukC+5zUUlOvPK0NO3
eWo7kOOkgCPdo0fTmGdiv5ub9weNaq2hK82VHSFZsmNnBzUvuuwUtd1HCSYFqzGVmwilz57GzwDi
L9D7ZHju+8J3O5BIyqOtLta9m675Q5WejHx96ePEYO02qEW36U3ZJnWIrUTe5Pb0MR6MdNcrw+Aj
blqv2Wud266zgxLn04o46GZJjPlmil5nMQzYWFiGNANdESdhkMQ1V3lqm917vSWtOrp9W99PyZg6
cc6kvhYDN+isrLxMhkjCrsrWc2pZ1yVIDWwnJR3lYji+744ZHpd5b/TnyujhMOKX4hBVU8qW6Wdr
tqxDvUH5FoxFxtC8llSQg65vNWYlpfFz6Dbdmu4VvBBs4cS+JZkZo84kLiqDcqRll9XOzqzpwpx2
jWCX0ak6kJwlC4uuiHxqtfadm+ToJmgnIWWnfqUuBCgXRBwSeFVyJKrUs5JVh8nCWyWMSxBCGmA6
OzvDTOM8NzvPqsI7zmdrtyLK33G4zi90CuGTzk2IYSEKY97x7UAL1E93q9E53PO9eJg662nW3Tls
ClaScsWmHw8ts/TwHFu8koJDwNHqQW6xo97hpowOo+iu8IlX98UCqk8f8Y5U9fLK5hxnhtte5mnL
gCVUkh6PvJd1Yr7QggATg0AB+kv6hvsiwiqjJnDANs3QELkP0MBwibENaVW9fE377hpGa/M1QWas
d1F8iwY7C8q8CfVO6V8qysk+R7HsRkY2cV6tc6O396s7YxKRtnnX2jR08Pm1iogOtVa8OCUeMQVJ
3V18P2xYbxklw0ULW/KIgNfcYclH8qbUbB4HE/wKQjeiKB6nCv/WMg6bBk+tPDcHAS67/EuRGK+p
kRoXSQqK3pas23YXtQfHStbAcWW+czWaHez+QQMZVHvM6sO4CYhsR2pHtlzw7SP9VE1L+5nk3S8G
DKbnym5tD/tp7RdR1O2zTqaX0ZrjzcMSMZqJHZbQUGBeDd7WUPZN1XJpm07uhUgk0hHk99JVfDXp
dEyI3bwDuqWTHmrMyBeB2RE9Im6SUen2KVUdjxNAbwr8BI4zIupuOwKK+7SjoALoWh8UPi/OAc4Q
y1NH1cgbWhhFXnSWdeqeatnH5/cHAS9kT88uuWzGir5nv7jnJW3cs7Z9JYcVTVynVTumc91r5qcV
TMBpRKPHomnED0WNZlktidZERz/fQb7G52F27GfywTk4db6c4RWbga6V7JsV9DBmZhYXvTN/jiXu
mcg1cc3SkF97BkiB8p7mj9vLkAy0FX+QBd8nNa9RzCQYNvIQC8d5cGe0+6V2I2c3O1oLinXEaMlV
LpSC6o591lt3oc1o1YFjzPaOZPU67NgI+ErHpKnrg3Ey2b22Cnd9JWEXxLZp0KGUn/ShPGfSiO9F
hoBtsAslXPqEln+kLTtE4AKiNj5TdrCgPQlqpKKjpWFWDb5w2AEyy/R3OWepYzJGH5B/MzKbysZL
qH5ZJ5tIMdqqQoUBsqod6KiypVmR1fOet/RmdPZFM/UstbH2JnsggVlRzQdV+nSgGDeproHdwXGl
2s95XClnmFfHMcZQMbfc1jSOxnAs4+1e3I6jCR/eAFDQ6cydJZM3U+2hmNULagRcQr8IfvgZw012
pkGv3dQtYUO7/B44vqgLXAlRQWbe5qJJlhSuExMItgt6Yen/QRb+X5/n/4jf6j/55vLv/8n3n8mm
7YiB6H/49u+H8C78z+1//PM3vv/9v+/f6quX8k3+5S9d3u8efvyF756UP/vnywpe+pfvvoHDmvbL
7fDWLXdvcij69xfAG9h+8//2h397e3+Wh6V5++O3z/VQ9duzxWld/fbnj45f/vhNt7mg/wTAb8//
5w+3d/jHb/cvrwDi//FM//z1txfZ//GbYhm/09MnwkbfINAo8vjoJobPnz+isGDZ1KYd8jBV0m2q
uuuTP37T7N8tQmMdpDDEKWiGBYVcskj++SOeUKgaciZVmJb723+/8e8+uf/5JL8l1Zvf48wFnEyB
iFPXVAKEXHjRG3n8G3J+zyxglglpw/bgGd30ujoUe43xLjLR7VZF4I4fETPGfqXlJ0fkB2TfbXVr
9ySzJwgcev2amscVuaFIOPJDkr6a1VMXi4PDcXtSuzvXorYolBVVEy0lLb4oALpqDgLNBt2oanX0
mrtdblphpn9UFXdfLv3RyugNG/lBnbtXN7Ku1MQh1OGY5uJgGsSFWMhNO3Ny/sGy/n87rp9SIoHf
vqQvP47b7+6F/18G9gbr/j8P7A9V2r99+dv/7l5e/xaWaffSv8nvBvr23/8x0IX1u2ETOGTbpEsz
CVkM5n+Mc6H9LgxDg7JnOpYBFvF/hrlu/a5C8cdSDx6dzDrG8n8Pc13/fcP8byF9SGLcLVXo3xjm
P+HhiY5zuM1QBHCn0enTvx/mlm655E4rrEgZLLrKbC+zlth2xRW3hokkfsV5uEuGzpvH8ik3k9LT
JkfexX2ck0vdj7tEb28prsWHb67nv0iK+CksanthphAWb5H0BFjx37+wUndLgYOsDoSBBdRKxYjX
gLaBVqw0vbU7RTjUdY0zNMPkwhD5HV0J8/zXL+JHTP37a+CauEI3yY5Qf3gNLXKzwsLNGgD+oqCF
lYwyNBvicT916euqJNpRK6GsS73Kj//+n95iCoVpGCb28S1y4JvpZ+iIjJ2wBwdVW9I4HDDV09xe
9gu6hXFdwN7BGK6b4dZGmPKLt/1TaohNhKQgbVVovG3LNn/IDOhQoUsMog0qF3/MlvaZsAzUqyLe
WXQ1dxpWTQgOEzxBXqLXUNek7kpaFWK+wJa/il99Dwb+lqO/vRyLLGruiO2G+PFjsFfDyKdlbIKJ
uf8wJOaVaLLlCH9AA71R7wunh+dgwCofafT18Dc8V1JgbHDI/rufCnof1TBYZKgCq+oP24kxyvNJ
CCGDQmo2jlnV9poSG8uamLsKi/9x7TeMgjF80K2o/EWiwI97GS4DHR5LJ1pLZ42zmS6+HRJkB4yL
7ehUJtFW7hb8JpMlsWTEKqlVJUl3f/1ev18AbYM/R26EbQvuQo1skR9GYBTrDtk7CT53KtgUXmu5
g1P7edDVR2ArFwgE2l+Fjm+X74cP2tpyDAlqcWxD1bf78ZtBn4yTnZXziC3RWND3EDTid/RIvS1K
K5IO1l2DdqNl5Ehi9YvaaP0aie6+VBTNj5rc1xXEA399FfR/cdXpK7MVcLa6v6H+cC8UdWI0K5NM
4NoCO8+gyPPU6jyUmYm/NHMOGW0pJHxMUm1+azkz0dBoTjSDaLdyO8m6zJg3Da1IeE4uJuxCUc/z
YnLyUWiGyYwsp4Ld8GG8ywqxkhYDniu0Bjng+Y9/MYaMbZB8d4ktVVPZQLHBYYJ133/+zSXuELVZ
bdt3QeMOsz/ZNBwSKz8ZA7CBSiDg77T5hfRc4ylJ1k9wTJSqTPeDU8A17Glr0i1Bg6k/FgIYf6qV
L06bks61tRbMwb5uSUm8VFbpnshftb1xEoi/VPHounly0AuSduN6YI+ixKk/Ym8PycfArRNNIuzy
+heJNO+RnT+8WQYumT+qy+JmuT/cMcOyaKa54LluV+SYTVyh4U3KGsy3Qj9SF9WneftqRT0nynw9
v3Yi7U5A8B7Lrfo3QysKJRmvp6VixkPT8mDoRnnOq1MXfyR2Bqjimty1+RgfVFsjWCopILboD8qi
bskdabMrSozQGJOjwJrMPQ2JGAdTElGwXFw/wTFFksA0+IuwsjDBgrWDuww/fXWzD1q3fFlT6Ml5
XX8c1PSqLNZfhZRsOSs/XCAOR5ZhGXjdhPpj5qlocFiVeA2DFVosZAd7Cd/fDZVonOlmCqt2K+s6
7hz/4r4yfppegJ0bpKoJUzW17fH7e90s+ti0ra4PyLqod9CN38SqXqMjKs9NpFxO1ZiE5PVa+5z0
Q2pZtMdLkkWCRFqOH9OhDHp6uHskfHMwNpaJqdlezyJpNFCN83oVJ8wjul52AQkvh9Jqk13Lpg5a
lHW1aNMHS0Tg/tsq3vJtxrCqG6CFbW7iJCNfnuLNuXFYTTJnLneVA4y311vzFwP055XNYm+nOYI7
0hAsbD/k4Fise8QN4qKhmjJeZsO9ZqMWTc3W3OUyQhHsIj8jQzsjDm+QuypFkyJJht6xCObBX890
2s+fiME20OUIZbmmzV35/SdC3XvKWpzKQQb2ek+O+h2y//am2FXyqdx2eCu1xC1SdPSaWnmjqZEf
RRJ/GunFejQC/GIqaMyKFCKjTc/hr1/eT/OwRUNdY0PCTpXxKrZX/83EtdgmZsYCTSOihKOFs4Tw
FgZpnpBaOLqwJ/76zzk/T5RcCKFxyDRdw2Tr8f3fi8gmm/OISdhdjOsmVY4u9fXbeFCG24pcRD9B
k+8jfaFf5qRYv6tqCEcDccekoZkxXBmKZMgPo2M/pgjLIFFS6DW09pLeMphwTK96c9lWFPLqoaMv
L4w9+7qPFTW8nYwzohonhFtrJJTTsma+JZxpW4LiywnaRtUkw5UwUS8xhDCxzEfyIfNHozYvOsD2
ftnP0TUKxzu4DAgzNXiG05pw3lzr9UM5N5MnJG6FDMYBC1l6QUsufaYfxCqIy1Er4+NsuMQssFrs
zSW+aik4eW1K9KRc1ebZxibgwgq40WbUiGNT3cPmCWfKWXugQV3Ya5UII/2Dbc1TgIxluGfZJ4Ms
A5FumXnhV11Eh80uHL8z4/KYGGL/rsFg6Qqp7Dfn1TYW3BPp/IuPVdf52L6f8UzTpJrPh6qxw/hx
xistpJdT0qPi7nJlZzVTGYyzjklBsQt4BXq8Ux2q+G4jcdzR+UQdBcyE7p5cFX03Jlp/mRPARp5i
QrnUXtxdlNfVTS/M5DOZLxk+D6/qN6/PPLr7vx6T+s/TtWkyTZiWyQaUHdn25r65B0wHfFBKcn2w
JGj5NgNEg+6v700VbF1sEyfqdEdHyC+KRlsBVbL2QZavBspGzFP55C0t9fqhb2PofW0YI387FmVs
+dgdBHFpbX7sFrU8ZMkXhDTKhXQmBXLyoNLrI/BHp89NvsMgfzEL6v/iVjOpzpG7zVaTJeGHt1Xg
Xbc4Qk5B3GbXWgusy7GgXdNfn0kxnR1N9fTCODpUkT/E0HsKO3+rqfNfd3Z5tMteZTTno6+YW/F+
orKfEpy7dQxIQv3kDrjFkxzfup5U/l9/IBpiiZ/GE7M3+V40QJnFTf2HMlHZRqYzRqxGiHCzY5dS
y5ROpt44elsEGVrvx3kG/UWdaz3MYlF9scQELiZmGipUauV0RbPe8CxFkgEqZj82jWdrzrqD5mRX
Tq9aXjMR7V43KJ6tdjJJ3YzuaUd3nNWV16xGBWpGNEGaBfV9zdI4zZjc+uUm3m5tHFxequYk68x4
adPlLbYUoFuSziX5U23+1ZmzzedNei09Q3NqcXGK6M0s3Ne1ixUAMPqXtHSyXTQZY7i47Vdnkrk/
JjHbvYgwH73elKg4NDdrlBt5s10iIx7bmNZocWus8jpp5zGsq9wKOvdoMCrJfN8p5L4dqMw+OWVB
SohF2UsFO1oC17m0B/WMGcvPhnkBUrI4XMbqdlBWx1tMdQoSdWsAEd7Bnu5rrLR5WFL/DuqJqzgV
l5FMHop1THfRkF3IAc6o1fRaSHK9P1NaPNZYaLziGZpXdTXED23brleoJXIas9ejuxIRoiOisTqm
nj4nLEmBdBgujYsdVBJcWTr1M/38Fj1op/uFlXpWjvihdud9tlDoU+rRd5bQmqU8VbWd7vSFuA7T
WHa6AYSSmCpeaie+JChCfQI5TrZmlkGvbaaTdkz9Kd4UlzBzuBEhh2pa5Weq3FfruqApHEK4Ks0J
rddhFRn7ZjxmIibL0xo2LSLt4N5MVALIrTDF6kXstztdTFpZ+sUDK4i5ixy72K+gN6TqNn61uWkn
olzdsr7jea6cFY2NlIw6LX+2D6movhAfRP6bmklYWvnJHa2BBK2Jrutk7rJY+UqsZSAkBhkdYkBO
4crnf4DpZtuoRuCbzE2r0rRT4qnpTDQXQIZGb7dMoT7MFlCNRJ2BVbQwEpe7OZIr2wgrCmdRXUDw
6QIrt/aF4S/6lIb22FXohu5I17LCXB+/Kgt+lnYk8aaA2bA6d04C1JTwR519+/pSdll0sIr8sRLp
bWnqSwhZcQjmZj0SZXTbqYpJOFaKP0svT7Ur/ZH9GEF9Y7IfovHTtLionJwmC+u0D9W1BluownjD
Rl1nXezje1mwZFoHY8mgqypG7luy3ptJhjea2O0gtyDcz5h5u8pGLDsnsJeYnmQ/5xcowKkUVyHi
d/5v3TQMJrF5vfV7uIuZnzcZP+dJqqVNDh3tecIcpvXg5gq3vKbspdHlKOp7+6rbHoxYv19G9aMd
R1poTzrkX4+AsiVoF03HHKK9FrLy1dH62iAh8ocGVU25MOeaA3S3OSd4mhWiq1d2MLMKIcVOT6gk
fW1oKxxFkBwlB0bEc9KXeu36o+303hZE5sxk8yZsTEcb6ZDxFdfik4IzKGeKaQjG9OeiLD12SugR
JlYn/RZU6q6D+59UcjiUM0QlQ9O7oOvgxrlj8zTAWtgxglbPitrPMAsKzgDceWDTQG0c0wTdp8Vt
0qLwYSrl+oGKO660a8hRcBUcILhhRtJWe8mnZPVBxJbCq9M49+RqYAuJTrpkpTc36ijHtI1k92Fq
lNErGtFwC1a6H5dafNDH4WFXJ4iIkeEP0MlLY+cM/QXsp0el0r/YpXyAnYCoJHXCtm5bD90ayVk6
lGPavLU/4xr0Z+e0EHbJSL7SS+KQc4EsN23wYaJFOYwtDGhbcSkOUFCoJEU1k2TwpsVg6YKI9Lqb
JkmIxBtjbqb23LkNbt1ufFQG0lsKha1o4XIJjGHQfMwJEHc7n2wjwF4ZTzgxU4+x9og1mLZDLkmD
IOGxaBNEt4t9PTX1c6/iT1fy3QIOheNR6S0gkFGGlB54Tk7HonoSdaP4euPeZpO4ymYTLL1RBRAU
Vp+o38xLWCJaJFzIDJ+lM7IvqWXn6cBWEzF/SmkV5rmLyTSdXby4+RWTXrXXJU6FNfrUSScPLNCC
6Gc/dzapJQRGYaokG77Q+8s2X3Nf6VVu1fJhzYoIqAhvFZzHubaar8JQpJ/GT/EKL81YNMw3qVUF
/apdRmPDJJ7MvTcXIOXUFcE1JnX0t2ynC8grOcqcEZlRGmVv+hB9aSzZ72iCGou7hMZK97sZeb10
tFGAQVO2R2+eBRZ8d7iwKxJpOvBwob3eWL39KKMCBSCbt7DDjQF1guINpK8t+J7Ml6XoP0wxxYB8
/oTmwHPS6lNcUhdAowV2Me5xCMmaJJ9yZFNsO4L5xr4kJ/UsWlw40xpNbLDrq6wvPkk1N4Jsne+G
yRo9KSYzyCfNH6WFPrrjvhb5Y13eGr3x2kT1pUPwGnBOeEULjAUbGlVaTYgCi8M8l1+HIQVMp7lE
v+HYNEg791SnXsPWBlAC99py1MelTZkWn6yOq5v39/OcgqsoK7TR5UdJrYDxb+eeIlNydSzQc1ph
+oR/7mj/+TZNYydbS282hgd7nQK90W+ahWIe7BIU8kgPuw11pzgFcA6eOHKL3KfEh8fhlPfzYWbg
aBPJiZkRNMSrlMpqenOlq36FetM33LeCc/1sJ5yxDGwuOsQMBSyZJ7rW06em8ufZFT4OM+6nlrnT
5EMlvf6aufiirFIPJR/YzBKbWyQicuTFo+5GHxdbXM+t+rj9Rq7PEjSXavuJq2JRSNlWozXAhj5X
nQf3HD0gsRn1tAy+1ltjgPoA5y3wjHhbj7rpfhrczyJGIqoPGSZ81j/t3pazzqqpFT4pLs+lXF3A
P2IKuqU6Ik2/N9f+cYYpYxeYM6Zq/QykbvJSMTxFJ3dQjrkwX+cUC/ZYwlmQuba3MIfNArUV3M7F
d8rosjG/Mkg+wdXovCSDdpbH027ZSGNFh2rBBHDRik0gG0UBvNRbEx8kfUeYsBNkP5VYWJbEz7ZS
+EpeSpYP1h1XEpMlObOWenc54Vk/TK51pRuZc35/6B3ngzS1cv/+nUwa8ljNmMpNY60nAPfqScYI
0bTcjhGH5yfqP+uJyVmo2AzaeNfSA/AWC/Nsv8oHujPKRZUS0R4vlIL7bStYj2Gsa+iaUHoiQD/o
gxDHmSge3zYzJj7belC5Tv7gdLNPQI61WPN1C41fTBeYUNnmxB/ZDX3V8IserbItseKgKU+lPmJJ
tYl6iRcHY5+OyLqdC6AarkuKLZhaJ+E+5RwbZgbiy7oz1iuhjHvOkgDwRjY/SSXKXc5RMVWYqerB
KE+JbYfg1LtdqU/Kzk6uYyV9cZ3cBspjoHFs7bc+7pwzKtXyhBpNHLJNsLSyAcS15oMdzonFtPQA
QqR5Qi9lk1Ri30dDMV44j3PsjJdWmd5LgUSuXVG5xlqBPqdzPhHvE+/t/mBmmnEDhcm8irQicNom
9e2ySXZdiQhl4pZa8VpnpYUnmIipS7fj8N1aaGtHp7/KtHra1+ZExKdTnI1FD+NRbS7yaTiaOX8t
pz/q6XFcHetenb2hKOlJcxPD4qMuiuU5Add0VBK2UbkyUVBFsnZTgQc2EwZ3h25oF9vTulcgPKLm
uY2RnMh5si8Gd50fdEmPPbOXXdUOxb6Oa/VikpDkzZh/V9U62VUkaRIJbPVnPc4ABKDq6MpC3vYl
Ufau/tD07uxVQz89dHIjT0zTi1Uk8KiUoKpN59XsNkxAqu7jKHeell7g+EG+ZK8AdsslidA9H6pk
HU/T4DhEjXUAVZLET8uoPmtgoULqGIh30N9ekNHijvoJaI8ZophMDganKF8yJZFHYrBTryJ/rLpP
mq6oAZXkD3rNQScfp+dYg+NnQf5HIPycaXrpgUIFJ4Gs2yunJPKhdO6SrG/CfCh0rFqpGeJBOzrk
l3rzkLH0TQ0CnfE5ksXZyViK+pzVT10rii1x6hVq+zUXuiebQoYKN3OY0U5kCzsdE0xR+0ld4keV
c0KuTQF5VeWsaEC6YX3HzXIFq3o6rIpaHMm7D7O+pmwal9IB6O1avmxpHhhlLm7pwQ6sIdAPkMRB
frVWz22s4RjrOsc4Xdi+ql0p9TAeqLAiQF+aPixmt7/oYM0fp5YTf5TEJ5T7BQ1XVhANylFgI2b2
y2U1Tgz5W3OyNAgAMNzBnkkE3iM05MgdvgiCdHW8YwwGeGh2MjIzMk/dZeyId1YyY52pYnEGm9ng
JVpVuklpcmM1BkKpIbLu7J5MUwyWeKaMqTpbagP0cbA9R+sIRCNDL5yqrNy1LcdA7OA5by3VHtq6
2jcoMaljyybE6T3dVWWzoP9VT01blzs2bu4ng6PHWq4vhRv/F3Nn0tw2FmbZP9SowPQegC3AmZRJ
UaQGbxCyZGGeZ/z6OpAr2tkZ1YvqVW+cTluSOQHvG+6957HWlcprZNoh9Ujat4ZoJATV/UtRnJsi
aw+k91vUS1pLEHq1zojXgUIWnAVbck+VUjkBkQbm2FMOEQj3MPUFvj48sMy2TOA5x54Yf0+ti/iR
GGiL/FwLf0cU3TG/LrfL5KTImjntqBZeTSBJVQlj1ZRAsJMRG53k39og2DZ2uGaU5pOhRQ1/Lzqo
TS8RrkqizKpFs0uRdpp621xHUsBWIqzO7vJ0XfUzaYQJCuJZ4aDFiWudWIVhMTXazCU4XlzmucGM
QacU+TmNbBQfWXFYXpnUCksm3k0zx11WJ1dev/AxDgmOs/S526T6bD50o/oZW6xdMCaruBOcCFF4
HN3RVL+X0gkYh6jTgWpw17aTj3h7/KBkLgkwBP4yWFrhrFHc7zWRWcQxm8lDPEU4brOmWGt9orpt
2ouDadTdeiokiU5Z1bgoiDedUBaPfZJ9ICd7AAuabXPDt7Y5Sv5NEHILwMuSeboaU1nYpbF2OvQ7
gCbjMx4tSvKy2VtiiTKW4QknCpVCnRt3JQS7qodipcAXdYclH09GlN74bS7AKZJl6hCjBCf2I2AD
utJHzTync2dS0EjAA20UkwRf/NCXhL9M922MfZCPkqo+VI7ZrbsyZTcaLu2xGAHf5plk5moZW5vT
dI0EvkOZOFxbk3anweh1moLsA0XKNRakC0DFHPTkREoXpqAp/lUUjHm6oXGeSmkNe8FLzk1mMO13
f9KzSw6CdpNkSbqb0CskHYH9yWQbO0xZ1YYQ4gosFEegSRoE90fbWTelPu5krl2LyrbuSWSUW6P3
6SWm8pxWQh46BPggb96LAEdMMaVsyXpbbMgjdDxEYChhe22nYO3+BtZdqLZUj7aHXNoAr5KZq4gk
KFNOSaCPCCzp17ldUIpg3D9XZt9yJw04TgvxGFpR6Q7ZXK8yPWl3YV9Urt0ZvifMUuxb7oDHStHJ
NggrsVI5YbbS0n7Rl9e806Hc2O1INnrHKsnMlrrf97KswQiZdrdGtxDXB714nZghbhxnvkdSb4+W
1qIMT0mARb09nlDOcxQbXKlMr3dVwUekIVbvjNKd+pQ6fWO0FWvTwkjf2mr+rBFVuprCfUk3nOEy
dThro7kLjkMc3wDPBvOkXq2qIw1FoFifRAcwJe+GtWPZzsXR26tfpxxfpB4ugVEhYXsD9+sR7WdP
BYg5+DKPP8dWv+sJOcKhVv6KrS55sGZXKemjfWXGR+4Qsj+C1awgX2xEpDD/zuKsc0e135PQV50t
cpJcoyOnI/GB7mmDsiWjMDlVi5T8+3eFOWEKQmwU+HP2AJkUiLhhczzYpk/7udhva+b0sRVEx560
CWO5BloxgIN5qezEcyKcpaEt8v3cVMYuGGMVKxYTT6ECZzWc/JJPDOpFWfMc+ZBzkkf7LprLB6cY
NsX4wjT8VHfTcJ6bEFNMpNfAYUmckERTYCzlbh71LuXaPNsngjFVzxAaMzeNzFfDdmgSk4AxaKB5
bC9xiEyQtm3suetChL/KYEhOEbMMQ3FizyHY9K1X9ENA0vlnkk6kCY8sRvJw39s+BXZtE9Kk0Dna
7a2g7Ca6OlxL0mNX+mQ3K6JgACsmUeMCNtAuRHo+TrYdnWYtbvgII0z2EVGXvP65CLfBKJ1zRd6R
G5dlsRdTzDhEN0dG6R287p7S2By4N5VWVV9J9Xb7JenC7HGB8+bLxomRvTuTO9RxfFcQWMjZ+LRN
u1mzHqpJgjazR3sOaTXZV6wix5YbVKXV8zQSfB8QYr3oE4vSvJqcebcQTUfX9fraWXA/aqJphFWQ
MlHqGNdn/MLdYOwwE4Qn4iOkq+STcekjFqC9gqjbjJVNOegKq2BaGMvkKQKgp2cji3aLNc245v0d
uF94wkZ5l/TKd+AJlFDaPOwlXkGFP9u0OnmqNYYFNjmfNNWpq9RQBWthbhrTf8kNecoSc2T6NgAI
/l7x9WpwzBPNXGyu2zaiqiiiEf/O7AD0a4jlaI1boQqmCAjhDyRuMsTTrJC4p5a4RZpFPjzhxkoa
86WmC+x93CxpBzV0aOdzXpnz2Qx6WL6jODYQYu107C+oz9uN7CI666FPj/1oguoLq7MaOfmh6EzI
Y43d7pQGVXdibMMUobqWIuiOSPzexEalr7RlWYtHSduRfuCvGNXITanipkE61e77KHx2cpEATXFU
Ph1R6AELU87TuHg78s54pLJ9NvXmpCfMgDKfcDQkTZcuoLHlxwdcNmEKOUFX9vWMAEnBxP6QK6u2
fZrC8b2dMmWr2q3YmxWE9EFIzHRV07h9NpgQFEp7KzTlfcCHgO9bDBelH9ptTObwsUibi97hXipH
XT2zhD/QpQbnWR8+8AqlR6pHXJpOkD/qzJn66hJF8lVG/sDkxmSGn6vbATLFHlTUWz9QI6RmSQy3
ybrWMB2xIypkWmG9bs8VhC3XLEhI6CgamPRmqHGCIFyMAkQMxf2BnfTsVVlGABJqfzJxUmziEUlA
c8WYJHG/O9wwXiIqFTVaFyhBeY9Y9Go6E4m5O+jHnnzcPfOuGL+uoV2nEc9gxHjE4bZkFJ9DC4eI
prXD0q2dUU37x7kO3xu6O2KIbGISh75e992AUghlAut3tb60tnwvxFjsiJfrtoKicd3XyfOwHBTK
zGCZCpRIdfHkWw8dzMJDL9hjh3J++P5lmf8QByCqQ26bj0GlOuCcYJ2BD9mP3/izitiqw/cv/UJH
cxZOGskA/ZYVxaVZqG8qtQirk+ijrS1SIRbSmlyYa3UgnWO4cNiQkVaUbFb/5LPrZrsBr03wMtQL
5y4H5VY7MN3UBa1HnGZ7GRbiG1a4eR+OeD/HhQdnSdN6LkDEzROsOLjhcmHHpQtFrmMTchckKazF
1JC3utDmioU7B/6jffRn0mxLRjE/I/B034+4AVhH02a+6wtaz1xodv3CteOwwu60sO6mhXqnL/w7
gkQJlDBh4tUs776/3QCXR08RvtoLWo+iuz/jJ7N26cLXixbS3vdffH9JEIbP5CoBAwTMp+D/+mTK
3SAQr+fbxNBqbZuQ/L7/YcOGL2VyuV+/H9b3AxRAAL9fpWnBAurwAa0MUuCwMAO/n2K2cAS/n3a4
sAXnhTIYLLzBXBI+Uyfr70e8vG7O8gJOJpRCsfAKUURN+zSGYSgXmuH3i0/YTfG2vK958kwrL5mv
A3f888vCReQGQ4wXLf94GpdfrGn8zEqK6bBe+oDvL/z+i7/f8v07eyEyFgub8ft/v3/An5/1/dV/
f+Cfv+a0WJiPf3/S9+/+8W98f5lhjpYrF4rknx/1/YfR8jC/f/fny4uFQlmCo/z7w/5+yb+fTmzZ
O7+zmv1/+6iWJ/znO5hj4gNayJl/H3n5Ddb8+7O/f0SyEDg1UJz/+vN/PMB/PGrQnsbC+Pz3w/rH
VxujquEvhRb65/u+355/PeW/z3TRLC0U0uj7bfv75/96NNZCMgV806z/Pp1/vNh/v6+RsFFR+Lz8
/aPv3/37/WwX1ur/ik2ZmrkSUCJPPRH76Dl/VKzhuPmvM6uIbuZwzXpS6Bv247ukZirSAjxnpcT/
hrNCvME47Ibmq2gsCmQG5m6t5uIk6LzdTFOrc9r08yEIGbIWvRP+kYf8j4wO/51D4f+wMPw/O3yW
h/G/XUH/fxh4tEVD8n/3OTwU6ScBAP+0Nnx/xx9rg6H+hyYN5OFoOZHHqgLF2B9rA/4FZG20EXh4
bKF9mx7+y8Fj2v+BhksjJVRHWiXNxZL1Xw4eU/yHKXEjoLeyEWYKQ/sfWRt4LP8S8KtCs/mBqi5B
iGL7s/8lKJ6HMShlZUYrYxiCYxLDFtRbWsRcIalFFeW4gidUbRoNLhJLHdjtOI7YD4csqquhWRkt
ifuEJkEjXPh9FFcEXWSCjj2al/B0Ep9Ii3F5RiTTW8MV8RqarEEtqfa7BxkGTKSp2qtR6CsGk82y
VsVFpEAaiCYySAmlLJ32oX5lrCYPATQeaRcUa2aGbZSsMdvOV7YY4K33456A2uqgCmujK0RWQbiE
l2zZL8rTHFKUicQSFDgqM4GeRnskucbQy4BsE+wTvE+c7grLlKTaE7ztyn7ufsCD/o1TU9koIGaI
P/4sSBZ37bHc5U76kFgy4ZEPb6wid2QYr+Tc3mTrPEqtfY76lL1JOAOKZLimQpBAu8brCa1HYXpl
VdE9zhsKq/RJaZf0KQZfa1Qfu0AvNz3QZo8aMlwRPhVSoZPQqyqJ4ZpETELfO+t2Y6wM2ZQuaR5I
M/ttEZNBEhZvdkxJnym9FxLau9LnhtgXtX/ty7rdgHKAXZ3OBwM4QuirMwygavK0Hm0oOVq59du0
18EchmsK7pydNxqb+hm1guWGeuDODmVZrsPDUXr11mF935VstbKeYhoemMrOqf7UfP9pVPIvw6gX
rheZHHb7PjXT50Rtymxgb/kqoHmia9gbsiCqm56s0MoyGXSDBxomtL0UgHUBdszB8Ug6kuvj5vKC
lkYnVup8BWVCtUuvN2hg+4IKcIatvVIzqiphbNQaJXKiLdigLIAJGO1ntYvRwcuHFI+RmzVNy7C3
R5Oij3sYP8Y+nFpmdlSg6zHJ4l0RMA6u/UasG2h4qM2J3MZ+oe8mNqmuHs/BD6vEuurYTNAyfTUU
aEIw5F2QH6VuO9O/GvN8SC0bGQ8bS2iqdFE8La+dc9YezNCn+VculpmXxnQaWBEx5woXkqkvnTQm
AqSRdrKuBSMNhHOsaNg1ZsTv3cFimtGxzPJ5n8i+d7u4fRnm8YNYHsLL8Me7IDD9FUEO8VFFk3Y1
/e6nyfCBtcc7CCW3aJmiZUC6Vm0+6byvoOujUW5rp6tfszZ7nTWYVKpmeD40Vo9UzJc681/munY4
sZYMAzKis8eKFccBnJJGkV/PV4gAu8AGo24O7OayXo1/oIx6LEgitfzsqg3Ds55AHOwjYz0z5oLP
ZjEI81U246RLrmRhnLSyP9VV8aUP3ZMQbcKcThK8JBMuACz8FmDbzSCJiRJzvIkiccDglO9Vogzc
2drDJ4qQg5WbcAQWHNeEDPuYZhN2XDPrOjk0LfEL3KLQ9/SHMnW6P7+0LY5Aoowmzzdrmzrd2el5
cW9zCtTCc3xmwNpkfHVZedeC6DfZldmWcCDaZqCEJUTLtT0IJAuq8N2sdpZOMP3ZFsFhqENy7xrB
Ft3ZdQjn6HCT3q2Grc9n3q3HOnHNsV2l0jjPJdkNNjwxbEw58KpsLWdWEWAr5CrM5M9mzLEpa+fC
Cd4VzDWNOjLQYOsdpup7B8JkVsxyXX3Gja67Q5GSABQr5Bzpw4+oYb9SCsKh6l+WnJ5pmSX/THJA
nYKM06T/ZKDsc/cwWu3X0gIW4OGYApBNHabncgoJs0LzQayAvdIUf5dxNHm2nal8U8LklPiANDVU
0iGRi4cNT20uEwYU/Z6PXMQ9oQNXW5gHZ4lPb8R7TwAtJa/QOsQDUXgUY0/hL7JbqEc/2a57bdF+
ge4suIMht6xZbQuS4SKzI0R1BlPVPrBLI47XfuZACtxOkmCXci1pPP7OkKZrxB9z7HRgQehRghzy
GZEsXySfoxdq+xMjbSS8q5FItY0RKcdgav1t1jlvtjFO0KgY4MaZ1bB5h9Jj9sGFHC5M0UZSrUva
UM8MfIZ/EUUWc7hhTc7FayN5NWaGjUZGyifULgQVNH5OG96U4u44Y7H3g5pvtUkMG5DRxDPJHX3P
9NNAUOcr0iZGK/saI/3mGzuJm+Bqm9rWN/xfpmo0q7rXT1nAPbPNyJasHJb01Lu7BmP6lHWPCou9
m9KRNTtkyBjNhvRWeIaHwAZp0ofKGt0uyQul9Vwyx0dehdYPvO2jVnCThmaD11ux91VRXLrfwVAG
oMoGa41+RvNEbyFxjfQWgVn7pvQ689UquVWz+LDKuloVRfOT2PXKtRjTy4jWv6zGW8k4uyBs0s1S
q9zSdb9OGvCVhmiVaCgf266+S4Z9xVIt+MwZRlJaozH2bLNixsZdwi1DKJ0Gf2+SJE5IVL1qQ4dk
wp3S0gnzhLk2+5M5qR/kI+0kT35HMCzhEYLEXqf+FXThMQmPFuHInmm84/ivYXSoL01lvpUte7ze
ucoMbGlGDPD6MwZVuo968QvTPRF6LB3tkHzDmIxjdL+cu+FFwAY8Zwz2tSBD+ABGCHNbjutrxV4Y
zC6g311p1HxWUwRjoChdSw+fphEsVBhaj+Cdz8LwXxw4ALuxvE01qjNt+Zc6h259SoZk67SEMBjj
qCJHgQ+TE+7p9UjwqtrMTgAegM9nwy1DY3RgrwHN/WJ0TbiXEZyQAP1pOKMVVWZmReWP2OyfIpbv
dQTBfUDSJPuJBFHwQGum7RsDpWy0hHwEBbjJEk6vLJpi30wdrPb6sW2XEzYIX4oq+tU6iC+10STf
31mREEJyF0cP3u/dEBjDDmICIk99fgzk3K8TjXk7m8zRLQ0S//jkuia5JdqkEZuQwyolape6Tbsh
3bmZTY8CqmUsa5cQutRfWqR81kzNE7u/6LL4NGq83mwpEOnxjkf1WZnLa7HYsKBNdwgwtkmVi1UC
oWIfJCVAimYV++1Oa2fcVCH7lL7Td4Jkr7gPTIQuakMw8MjeEz0aokg3DNTOMzRJeYsxgMtmoTrK
nAM9W+lNfJqtO7xmjFp2+OUg/tvMhHNtNBm8lX6/ytT492xRXMJDQtHExCSYYuqeqJiI5ZyJnzCZ
i5K+WV3sSIGvapP3YMbRhsjWDePqtcGEYT84YoOQj08rG2eXbu92Fg3RaEzxT1FW+2jUzhx6NUca
i33WBea2y8naSvSYCTky+4jYlIOoO8iOrYQbQuabZJ2HxLhCpzC85ZGz0H8LyELoYTkGqK10sLR9
USKCUz6LfHSJb7l3k72JSRszsuqX0z4Huo1sDkKwi22DEBhzhdQRhJNZ3JPRIS5rsL5krl5nhuIb
8nQjwG4btgwBofVJ4cFaxwgDxtrNz92dfPVbI4q3JnkZUwoeMZZPQ06aXaW/FVwkHvnMv+f8QL64
5aadWqJLiT6FNYa7AlcLhS4XSBUzbQri6bVMjHofFx9QQtNjrTnpSuXz601jc0px3OYlRUzT5Qfg
mkc9sZx1YjAgcoJwY/bIaBqVEEfFevT1uiT2ngHuCBKTNPWXTl8AiEhtPXRvt1QxMjScQ79lDE9q
OOnn8N17+oMZid3KGQnRdvJuGwds4tAe6b2KJnzq3tU4JrfrxkSQk4G1706OxLz4wnGFOflMqrLZ
DTpBEnnELpggepvngFwjitG2DWze0eTJAEVv1fkfmo6nbsLvyr9a1KhPw1eyqZ8mAnNiLFskrBnK
ptZj3sSk4HQPqlcchslGWvHdb+RJBA0prar6MZmXoc5RXTbItYJmeInp0rjfIslLhmqfyfolCGyN
e0hyBgy3FzHirFCOhGXdNeEnXhD3D3XD+dnatE9xHG8U2dt7xs/XdqRscSOF8jKCWBr40RL3WbIs
nD4ieC9uJdUN+vlk7Ru83gMCmFWVmYMHH32vNjCJhmG6hUY6ozVBk204yVmp5RoNa34RZfjcEoh0
mIW2J5rf3ljojqic5YHYLM0Nc74NyAn60J5SqcNxKfvkq3MupjP9QtUHOz29dSwj3caS4SpIi2eV
XbBnKbGyquBTo9kmTbiJ2dun5S3GTYCa2EA8btf3sOkajzKrJub9bBhoBNt8PAWB8ZQ3HA7JjDxu
jMv9OLEaCLoHJehaZo6kcNeJzmYvzDdLKnWUjgiiqHbQhLwjRI6TCbkWCil3yqJkE5F8p7YZcU2C
Tk8X/XNfhZdB4gZl5bHoDqjZh4Epz2wcRdzu5qxRuaFT/xan76/Q6oFgbYBUw1aY1RUMwbMfoDJ3
9Ndp+TEzEW78X+KRujCvLKMLkDoF2rarRrRXyto3UWSqMRhah/zhlZh+dw5vp1OinmU0QERSEayU
AD8MkPcjU95umwXaQ4BIx+NsNWCkNHLFvvbsKHm5siVb0nKSSAsld0FDnItBEy7JXNwochY9tnat
aiNcIUG0wRVTryv1vowDQVOB5Ki02Pw16BTSgh1m2qIzbIv+DhabytmuH1rLoGLOO8FHFDFVOB3G
ll2IPeJ8qDdNAplEp2JznXA+xH0v3NiH4GpkwbtKohDbqRQEdaGRL0J4U5lQBPmm6majee+6+BXi
sMm0QzmEbQCeDIExB391kvFXkHS/bVE9Te2AEiYDop2Et1Zaj6MgaxPVl1UPOyf1P0f9ZpHDC3Lg
PR8ASTo6dsw+zZcoIto+VM8W6YkUaQsElTt0rMRneCJqpZNtIpKX1GTc10ViU2kIn6Q1wZdt498M
JLi5FM8AaWzPqOh2tHgTN7g+RP1GM+qv1CG9Fn3ynphKvRJyq8+MvP2wZ4cHwN3Pgjueod+soaQX
DnHhzQXqfaf4SCx91WkPtp/hojRltLL7+lU2Qe41cXZTyGpkwOtsffR9vEUKyrH5LhHcuGH5Rs6D
l0WqvysTFRV7L7eFjfwkqTr4HWiJoblntjKsYNFcqjgfDkPcfWZZpMACCAmQtJGuG26DW9pdgE20
MQkKBj9AbsrqNB/YbQTcoyqsfyi3uNeNYWa7sjX5Un+JML9V3MhR1SbhPrD9jZ34H6QFVJBAsO+G
yamfwabFt2xAcsThSKK8ma9kXL+2AYWkhokj0bVHxTDfSODDi1duWzUIGayI3PWzUHU7nGXs2AsE
p0L1wA4/s0lBtDZSjltjdckIhfCGHhkf6jmFrH2PGEDWqhA/xDdzJDwFhvGkGLRMOtj2tXGkYSfN
aoq//Dl8ilFtRslgkJNZEJuQ7MQYx+A38qtFr2hb877j+oSicVam8IHumChgXJIvPkK9XsVNI5wH
6HVgJ6YHRmEnZ0Au4Tc6NzG1JX9YK0FRP2AHJSDDQV1YM8OIEZoga0VubZ9rhfWZoqJcm5ktu3BY
sjV2ukMae7NuZaCg/EejCaZtrzQ2fNppMzbHENEqeaBc0tT8vzs9cnONOqNAqpgmKlxjm+2rcWtz
SsfB0SnsS+MO8dlMJhTLA5yJunliUiM2WsrrOPgAKgcGWW7ESAqZLqHHuMkn80cnFt9ynV6SzHzF
tVO400CoNoGZOEiwCzWQMpy09BA3PMk5UddqKCZXC0gVFPTS01TqK0FMiaqq8J3VMkOghbCYJW4b
G+oWGzyzE5p4ZxIhWaQZnvjSWfep6W/ttEfqEpDm6ljiQqGPIbBH5BEbqNV7qS+ir4dsyr8AEFbk
5E0PRj1+hWnOXrJiPTKRGTjWzleuffhl8e4YKkKs+UMrYwUjanIjPnEXzBAALDUFW4wdJukSLoMp
OJUtNuZQGmurEB95ZcUeoPH7pEKpTTqM+OqlzcBdUyAGJTaiIXPwfvnhIUwagpZ9+RH5VKe45108
I3B1ikEnt9dfcQW5yEWu3WDehJW9xhiYtiiS/cg/BjHkzsp6RkM5rCv2nh4clK3vS43TkN43E9Zj
nlDpZz0fy7Z+NIkiLlCVTvXkY/taglR19Ms0aV+ZrhDpTI+SLJmwqU+Kf5AEj0iznD1Jqluldg5t
on0a0XjTCNN3g3R4jcbqLIjPJxdPe5ac9OhMYIZkSf8FEXSbZPI+qN1TncsQ8WBZb5jivTJ4ygGR
zD2GR7Rfy1QB6hBJx7qF78+4dUO4Zm6CMXWsRs8f+SjSv/OU0vw1MhFOM5BO3KLyN1ZHCazWKI9H
B924tvjeNMqsjvtvNqKTQX9O+CTQn0bptU2P8homU+IVNa6+uc5Kwnjb0zwZOhakRTysF+/mKEE9
mLQsjTMYHDmMDckY5WzF4C9sMDvAvnfSV69d6VNecbG6MGD3gHppexxtI5aKeKy5JadaR8wip/+I
LLBFVMjy4IBy9VEN0Q8G8bLwZYjjoR88yhEgQGQEl95n2KnqTM8YpHtqwUE+W2W1j2dx7gPGKjHO
Rj2j3bTpxByyU5Z63D+SXE3UtPKWlUyJpqKIMP3O16GZ3Xbs1MeaJ7+eMrX3YFK+Vj6MPXan83pv
ZNmlYC4Ou8TfBaoReoj5C3oi01jNJLIxtjHyo0b4H5BsR26xMwP9sHgbNIUvYTKMdISLAUH0m5RZ
cpahPNmsIk9mPZHRWgUTsoWJmnokwbUdza3ScCagjdHXpkkn0KlMj1HFVyu/5CYjoLHSOZX4R7Qe
rNUiTeA6hfbXHZXwnFmxtbwzuENb7UTiYLxX4vBC1PdwiLiAqnJScPS1+zgz8z25TDFjxVxfKeVL
09IcZFX1o3DyH4WdMnoBb7jSSIOHHnkrp7RfNaI+hll6VVKiWDi1tL5miBfMX3oSqpta8HqkZYWk
mexFN3BSe1s3IL0UtMeRCcOnDKutNuqVN6AAWhIZHyMEVtvJGSh/i9dabioVRVveVqu+0yD8Kki4
imTwmFLVTLPSa1JxQExDdWRUYW0h0nxw7/V8J3TWC/yqHuryGmnFtRf6Ue3nV25H+crP1eeTXSU6
h6mIdqZGMRWGGWse1c43+jJ6mItE8YqZ01E1P3pTzfddjW3AKCYcl9UR1VW6HpWa/UxHlmZijdMJ
9M+x9/MnZIb0eDZIqSJjTzn6E1YDUma1LLxqTMdxKPseRVRlsh8qlIniG/fKFGKSBXC9JmKfWFBS
YPWazznJujvyMXOCzSk1yat4B+TB4iB4qyZGOKXKHdys43Ujzc4F+7PtZHGWpRMcs0XVSCiw6xiB
hoUTq2sg5YUI8pPV5SYVjDN4yIeOo/7o5A5uNQOCK0cms0LG4QlQqUOi7NFojUcZz/A/VH2D9um3
EcWz13VKvI11q9n4zG2VLgQO2oJZKqJdpowT9xTSzGVsdt4QObQSmEuFPSFY7SjaJnuflwx+Gmvc
zqN5KTtu0oYzAapuuw1d41ovGHw6cIC5D1OHqplhkTuA+60KXdn4WNK0OmQrx9FnQFHtqks8b9Ez
QK8xuNOLtoB1CFRYjYWyisy4Wc0m/WFrFjAgLRyEWjcaO5WEM1+tDNqmNN0EtpvrZ23Sv0TAu1RY
OU3BaCFzzvMHPv8sb/Lut6rVuNPQBG2oDVZVElpuxzoLu29AD9BqPsspvTRWvBoPGCQ8ETlybTqS
jKIlEBxkk4cKc9UFNslqy/s9ZAMhlV3zPC2BsB0UDBWk0a4FjMkmlUpxqR4devAyejXQcqzI+vvd
zgaB4dS+ScWKxH/PdPNeNtaVBGBfGwKkrxzqDJ4TN5rlYdbEa9XiUSgZoVk0k7Y2vbaZ8dzkBC2V
LXRCowjxz83lE45DbYUNzPbS7H0MP4oaa8lKtGdbJQnxhDQ4Sc6mmTIFYA5jvzn6E7wcooEugX5b
8oSCbdKfhuxHwqTUOnbqTpFXn+T23WKkkE9IflM61sIbxBOqKAvNH6sBGTwO+pbv5Sro2Spp4mrb
T1M2uU73EhZ3jZe5ZFOxuMBmE0N75LEpoZPNV+XI7qtiUvrLqa7A9uZubRQ4TTFGjRyc6psdYrZK
0U0+q4N8QM/mMVVaI+oBoDOEGqZ1Jg0+/JHrom4enqYcfOnPnnI8mz4QKLnj/GoMt9x8sqdTZ979
+cs3n4X1GtW3gnAjZ/4pB5Z58gregyyhrsfqt5mdE8YU3Aku0QDb0MbTDNnhSL6rnx2d+rU2ryos
EVm1VOQO2un15Pde3OzVll7sJRygqxq/y+Qe27FrJaeWeU95USVRsh9q8Wxpv3OGRwUmeJn9mJov
pI+F+jib16D8ik18zzhTuERm7Ueb/wwDwpRZtVJAKFPlJTP5/ayfJsl/+UgD38l+qf5N13/5jIB8
865rV4MUeJ1hZVyteNK4eN2ErZaW6DS82C5LjHOgzGw+ZsL2xpwxPCrYiS2Bg72GBldRB0Z0EwfA
T61xENDfM4zNVsJVRjk+ys9cuRfpXgCqQklL0kMI+JMIin6LJKpqT5Nz8Qs+4A+2fo/4uJmnHGGm
4uWHZNjwYvbGSzvgfxrcBI64E+5xolrRbox2AMkXw1PykIiDZaHJP/dMiBgE9F5DlMpc76Kq2gXE
ypUDNn8GKwNUDjpRTRsW47w7R/QXFcts5SfWPezr7cpxiMfmgDYZX9P7YXuSWGbDjW77K2CQ3kxM
CqwVFzEwm1R01yzMMIq08h21BBUpH2nC9HoHGhXEOkqp0ErXLVqhZdjuKBb5CdScDfMRx/cqLj4u
AuKBEJsGzJC3sJlC3LYM/5fl2WbWXlv9NaTYOKsJ7IZLWv8M1HA7Wqeq2LfjuorWLRXaZGBwOcfx
sY9+VNN+0G5pcM0EF2nkxcqH02vIQ+GDncLxUYw33mdRsdR+2ok6c5f00bpYFUwlQmxGun4NHJf4
fK/2+YuDn5zzx0AwoEB0PxM2Mty0+JhVT1r5045RYH1l6Zemfyas86z4Zz0xZWPYkBpfKpvJNkPp
/TgN72OFR9XkNeFAjxjCZpzF2Cw5ODV4KNMv2yRxh21OQoBJirxCyp/TcLEZqAfMbcIVNz59+hqp
pVWQbSb9in7lfMPy/JGzwy6IH+ButnLy0YuMcItyhf6n9Qqw5Yl2t1aZfYv094EgMF5G9sQrXgoV
Sah1SJglzjHcGogaCt6UiY/88Bs9yRqeF9EfgCb9g4mjzp/EJjA3y6e85E1arsuGe07L/1dO4JH9
5eo+bGBKsxZ6UP/ppw9WfbeqL2G/2upL0TwADCync6nd4vxHML6Y/vt/knQeu42jSxR+IgLMYUtS
onK0LMsbwqHNnDOf/n6cC8xipjFtS+Qfqk6dUPMsSCijVH9Cft4X4Hadzw92o4BSqhBtHc/ZaANY
R5j3t/BqiGPINY0qi9DRh8HMyYgXCBQHFdHYyPTruRWSJ8B5BIF6oK/VMZcae1bx19B+MYNfgW3Z
lATqbTJKuwTtLkOVWQ/KvvzHJO+PpChR0Hn/lvlWKfsGKkU4P008usl+t+vFRYe0NRIZDXOZGH5F
7V/KTCSVWDzVd19vkKw4mtz8d/aYqHJFgxSN0fJCApiq6daiE6R78ZvBUfisOYf7FCP446VosQqv
2XS1aEl+suww+rdQvBkvF8qqP/VA9BmJKgUpS1bBcIOrOSA1T2sUbBbMxZfEFrBkSEeaWzyhKS9Y
+BUUnZJKprRrusaQ9PNi9u0qpVri8VWNU1AL6flmCiEpTK07+ogYiEIUemHVNcS3xhkGvDMi/t7V
u5lnV6EHtrRwJYqPiexRLO1Z+jhJMO9X24mbTXE7vVy3yjMpWidU2eegDQyLVjq0Z51b1UdVEvpA
8SaILjY/4BPkOb/glTwIqlmZPc6HwUojkzzmB9b0PFj/QDU1ymvW4saVRZ1jVYND2hej7cSLwgGm
0yvQ2MR4vLXJZBeAEDhjaAOt801oPhMzoy7hKpJ8G5vi0rgTXoYBA0phPpzcsHpHxEH038wAs+7X
ivaGcRBRN2mfKLsYdv5OTBDo1DDiIc+CimmCxD7Nr0klImNeV8pWmMMNaJ7L4g8SiWh4LEMR4xXW
C2cgxL98YS5akQO0xEV0DMCbmm+izvSJVQLQmtUEpAfQnKTalhRqL47HNMaLOW34f7AQKZFQ4+BR
duF6MGNHAaHpQQFrLBp049TwREbrtvweM/1QIHGwU5bH207BysrUTYvaL+uBZimMMRGhfUWXLh+D
8aLWdxwMMMxC9fdbdy9z4JxW+daMxuXeYB4KPwifHdj/jsWS0hgH9spvWar2ZLz54reofjXZISxZ
P3rAkvD/MuhNCkezD4zccTsAz1GGJq7CAo/oYtK58lqcKJhFM49Hd1iDg6POR4qwLvzuipkD6aDz
VeCqYEQCqJM6M1N8lTAmytkDhKr7EIynJF2mfR/yIHNXlzbNCCDxu7YI+gQyiQGJoEWkPb4XWPWj
unbzQHXVgDyMuPSKeTh2unbpFnOKKTMfcZFwBy17Tsb1Eb+ZEgBMhv2mQfAX2MBStysgQIhBz+mO
I0ypO2oBT6yPjoKRHwhwOdWluBMzf+P3TFelj0b+ngNIEqBuskrczhjtfUl8S6JiVwysomn04BLw
XYeVHoyOEFa7EvW/Vt6CIWSoNDsG+s6o9Mas2Iba7PWLNhSENsAeQJDVo5lZV7OEHV0Pv0M37QXS
MAZu7K4l1QI+ndiaTpvd6dRPZjScTThehWl4PvPJYJw9o09uSV8e5VA4FEF0qfyVKqNghSO0JfH0
pluSZ5Dl3srNaSWX0nEAp8vUeN0207rrY7dj/KfNhhP5kKzEfKU2kq3m00GKzfUIMVaGH0uWISMQ
eAZR8Sj94daKKVV73jpzJj1CsfuoZINpaXbMm+aASn5vVMZKUVvPDBd/QuVZSeJLTCwyk9Q7vMiT
mmtekX6iGfjWcI0xGhRa28ZCahMKeyku9jKGiBKFaSpmuMBk8zseyJc0F/9GgteXJuCoojASGIum
UrNJd21dfdZC/Fdp5ikfSFjQcVYisUk3/uF4tc+CARQsPgb+tJUkKCKVXiF3BUXm+EC19AZLTYey
uJztg/mqspzu7YuUFCbtEoavvOdtlRSbovommx3gUXXS+DT6dDH9vzre+83en93MWmdwrCwAS3OH
C3sbXidr28Dsn+9Rx3QE5/VbLL+Rhyw1hzq5R+pPhFK/Kkq8VQ5I8Gq2S6YSIh8AHWj7uUjR83hm
+anaGeOCz0AlkPc9h7gfMRROMdsZANSQHeEMkDBHfXDWOrV81s2jtLMlT5Jf4DNuphBSGd76/F9p
Q2hj4J75pH1Plv2gWhkvYr8j4jxWrsxWHZQIWXaO1swbdGeBJcK/cryWA7eUi/OFSD5X88mu5iA+
KraFAHotHwlzAKwD5FZOVnTRVyBTHl4GbCVvpmpSBwblEErhfK5yXHcK1DE9pYIJbwl7HVsJHo28
UY23lAM4w8ijUx5yvZMASIlJJcqs86DG8Q/pI7oWg/t/lpK4Fde0I8WfkjyxKWmFVWFuoB3M8Tas
3rkr7bzC3OxsVkfkYG6IaMepbWiqgy3iJHbkdDEtjzONRKB1DbNO+kmBTiDDIiUh/LrdKpgLrQp3
HLZxAFPNjQjH/ObycknKbgHwfKTr5VGB2in199La6UysZTgf0UQ6ieEQ8Wnnxgohp/CLaJ7kpLzB
7Wz6VvprZuV2ZnwmHBfRdYEMOlaFaOJ68hjmve5vLekcrmAp6hcqflN/q8ddFr5G+a7279VMH/iW
Ca9If6c/qudVK24m61FSzufSsR5dviDtzIbJvj0WNz75OtQuZGrKUFJJFF/j+6rvzeLUqreyRHGu
zutmOotO64ooj9X1hCVF6fXifujf+WuJsp20c25eTNHVmrU2nTtzK7qQQdkI1OnZLl6R3ymvU4+F
k6PSOIxMKUvMk/KfbP4naPcKewPnMUHC+hf67410CzFIY35keUp4RdM6abeOWuoRqL/DtC6sB3U4
0vCXLp103RPGNw5j0bwarsC6/y1dH2uDU7xt10J+NqpjwGdxAN3SOz/TaS3sN/5F3H9S8cKwq8UF
2GVQHJlMgUGaubK78mdQP6b2Xy3gQuFK+HaPOyHez4iBHdwblEeXHbtuL/rX3HlkmE2Rbr1qm88S
OXS/JQeh7X56CjWjvUVI9XK4cGZ/j9WjXJGT+MXzXxn4ngXXUdour8JL1gPE5RipoZcmy3Rob65S
j+hSAoecRciGgTfX0bNfa66ZX2YKVsPmPGp5DoYrL9+OCJ1a/5f3HnSbgGKxs55YYDl9fyUDkRoI
OiaUJIEe0tOxVcTKRbMYKG+Y49hG+d76pOlgN4vHHGWY5ZV/vhTZFYMjLLLsqH/6jZeBSsBcto1r
UoODi2cp3WjkwzKO0zFXTfnXUc7tEvRvrt/95jiGz7z5WlZaTrq6SYglaAKVOwMuhz+lKCmrT7ne
R8oWbMzW7F9Y5TQmH7l6mZc3dhywiyxmklKv1nBugksod7YhrFay/xXg5KIArqXIxia3Iea0OYUt
6dQ2bimFuJ+sW4vIu6XdrSE1ojrDxmsS/gy4GLUA2h79DsK/yEs88swnKsxOubTFz/IFXxdRfkcl
5GhQLMfmVuaXiuhjpu0e7i2mxdByX9dvTXWpKZs+YGP3FsfLthHeQ5cD15X7I/0i3/iEvaOTdNfG
Vd1ZehX+Ua4/oNzA97NbePtULhxFpzBFYeoN5sO3gbeU96A5xqAHPC9HdCc6/dtUb8HZ1ljV2hXe
q8KJpxBOX//Np5npyV7lf5nyQWEaH6d3kqf9ad3futqDEZp+FGCtYFbtHt2YSIKiv4rWRkshHV18
bRctQxl6aqpkDEeYK003P3qT+mvI+aJz73UQ2Ci4KfYKfRdVq1lzMzjXsboHn1boBWGUFpgsdN9y
5lQdurtrN+8n+0usVlAbaE52ZJllDN6m7KNPPH/F0QrdfN0woHKLjHB06sPmr1kRIxeWDj7xMLMZ
uzYMPeXTDG13OgjaSddwvaHl2WHXQeP+S68khjef06DtbljGlCI8WIaHeyPdS/6h0N7JHLEwsMSf
wzpp4TOUdiKcj341rOdiHxcenH+pP6es0FB7JvUyvt7l49HiwRfCXmz25KPbcfwTzD85Sd+C+lyY
4zQoTuDK9OJPTufkqvibznIXOipfgEQmj/LO0Q4EIUJoXmvQUWf8JnLsKxfXJOQEzvI0lQcFehCt
hvKsMN3txwfRzpHlfelg4lRtnrUtPTSfE+e57v0+eHdlsO2hP5c3QhI1Abu8Bx6HeNxDqfb68oJu
35B2QeCdLnzrwOFCb9ciRsiwMHFZyXYl3olcdD4BiLVnrgS3gLEsbPC7wR0zmt8rbWvVpwxI2bKp
c+zwCsBX0fbaWvHJgIZpcekarpS/DcWOjdsyCtJ2aOvHyMNEqP+BSGUjgVhjejna36arMnQ9U0Y3
aWhrxnnsNr0CjL4VrPfEWqfpJebKCRw/WzcH05ZtcQ2rw2cc5ALW0VvFSzHRXSTjYHEQw8DiSRTF
NsEWMjmPBigIdgeK9mzTS9efFAoe46krVEgYQLVrtSKLj3IWrN2DcPJ/NKShSjT7904DhKWjmguC
+pZWdjHqJgosOSvmimMxfTOoqDbBWkHN0dA9b0rNURmWQqJa1zDOLhKnQbLX2zs5wDTsNDHQuU/p
eDXKRwu1C0IVrcS3zyPHlaSQvyRMeUxQuE7bidGbOd044DHoFtnkClnz7zAYR06M/NBGF3Ym7PpM
GejZ3+WbFu59kbR77ja2R1Y5S6nRGSSA7pHrZ9vZOGjxqeSjTTGn8570VZckOJZkkh4jtq/J3BbC
p5NghB9pZxyKjHAnpNswfbbv1DGr2lqxpO3cPKDpF5gMi2u1vTOYBgVUcLGhngG9ECHU6TsI5lW5
y8NNwumESCE7CWwYjQ3CIF6h9CUpIJTvGfWOTEifskFHskQPyR6LEbsF+CZ9sTfH02DtZgeXPNGD
FMDijHiyBjrg3qzcYPw1xp1lHIIcEwof79SAFDmI6D7/iUEPRkp2ShZRBhF55qCqVNrZ9Fg8oaBb
+qGpcGC/8btxN7Zw0yw9cfzJU/yLmO+I/j7r1yZ0CdeIsRJr90p77jDk0WFhNLRY1cp3avOf4v+M
8rOVabwjcwcXkHHULRvP7VqDjV2ju4JZJWd76CM13yF9ZZit6MWuYsi1CldC8MtVrmseBk55tcY7
t4lcHUu+sP8yh6dIuaosQBmTE1W9sWXwcPSwQp5xpsLZ0hCP49/IaY6uerwL89GIn5NLvEJ2X4q4
+TNormbICGaduOB5q6naydlRlibE12c9/+C41NTdsuF1/yV2wB/657Khuhb9gaNBsyVeE0M1Bvk6
m8UH7Oqf+JaQASxON1X77JOlhqzE0yRecnmHibdunhFPKXi65ntsxLFKPdIm4M7EMB83+OQZOD3X
np0FHoinyW2Wz+e45niVj5ANKdPTFUZntUc16KbA3BwjyjZWngUto8YQp4vOS29lAL/TJMQBXp3m
c5iOZnkfl1D7/miOB7O7KPG+UzcgVB38k2zdsrNajKLbiiEWzDa+m0UD7f9N/TVihUX+Rq622rUW
Lol4KtPN8gBVf43QIqgwBu5fVn/VtuxGOd8ZPdu8S7dN92+BToXulcw/nco0eHwxYHL07kTbo8qP
UrhBV0CjxKp0U4cKGjnScjkoym1Ub7pG6PmHKr/J1Gl9/mrrj2r4jIXt3HFgtvYQn5vhxIFLjavQ
ouCPxWR+crrp4ge30LpbqOkmJ7d7OqJLTxcvHWgGG39HyjE2b0+RgakLggvQnp/nnWl6fXsomi0Y
tFMgqXczl0tjOYCm6Dyk/1XIcrdmgQYpbH+eQPcXU+9tmKXKzLI1qop3Kdi26V7UV7NwKh0sRIW3
YB2uOF50atJO+KDhpVeeHKas8CmEnWmdUnR91bVUflVmAClzggmf7hjis2zdVUx+ismOB7LGv0v1
ksxU1E8ozjlJy+lKy4H1tpH5XYss3fcx3lU/uo1tar0Vye7N941GqYQqQVT+ASUO4ki5R5QfFAWr
+Jdp/4rgZGHTWDo0ayiBuMqt4J8R/urk+KE763dpCZB/jeprlRwey5T0GLSbWrlqKGqS9DxRD3UT
dvAnK/yFCSB+q9wQs7S2SCldRpBcEmpDJ+F25mtWsFkrDowSmxSaxVlv8PqG2Jg+1WAvC99Nw9XF
kVncKB8qi8ADDhWjOMj1XRE/uKJynXJ03KjYtOvPmOGwINyWWwbOQJNtNTp6hgePXkWFAydcBMoW
xpOAeVz1vWjvYpDBkaHO4k0yKls1/VdZl2T4qbObblImHH1rHeke4DJH+ZeC+Yy4mp2BxsclwpXC
VLbTrznzVIUPmex8EoHsyEHPxKEhz5j8HRF4rQqYa8SIBFtZ8wT94lPCoaS2TRaSCIqKtouJxIMI
cdlY6zGctz1oVdsds/KpW/DU4fPqBDrC6rQTMngSEtJdyCRKwtj0Gq3gdlpvfvqdVI+u/TTbdadj
ybxXlL8h/4Or1DNcpI7VlN+lYcvSnWD3bu57aXMcsp3qn+rpnjTfWvXRdO+D9OCFKMFuTrywPkjK
LsKV0yDWhuae2YEqXiK4CdV73iFamh5Re6UFCgpgk0EkPuU9K7dzeRgIrZe/8CtC1ANr9FC7FGnK
T7diHccP2SE9FKjUVK4yhkOVJNgMjZ2hxpis+Sf3B7SeDPz/hmxPY9yh/h6mxLVqiFrDb1SbK4Xw
g2T4pbty5pYnYv8K+vu4huUuv4+gIMFG9yxrK0dXAkZAlO8ITZ2A9sQJXZG/MFruCPZDZDY7lvuE
sVjyNYLELh+D1yGFqxTLPM34notXIFwG6apJh2rizKLMR45r92DG0uxhGun4C+kmvYQKpkYw8L91
M1y+N8Ss70RnPzznEYSKWJuwuCVweJZmTZE5WcPOwUjLy+w/adjhFJX7bLFT17+brI5Cz2x/eDd9
2B75Q2BskR5oCqDBcS1fJ/1Mm0+R7E4+jRE/sWIaWEVvmXq0NnF5NAAXKYMhXGD4y3mBcB5DvCMV
TOHvE6wbxO98fBMA6OivNeMyKa7wZ2LO9CLnZyo3jbZNF/8xUAiCbOVTi6PYHwkqTCJq5chOkORd
LW5N/8wZwKkwIdCQ6FjpvkqNNVv9yMPeMO9deDPL46Bv6tJLuRIN9aMGatXg8NDKCTjk5tqHySRr
KM7+uOeH9cE60DcTvVxFCRr8deDSUW+udAtamXEEsKnWs7GfaPrLUwckSeJtcIXwDE1WAjx9lc1F
V1AC2YYTVEfrKhC10XkCHt0ZIy9seQ///fAl0+A9yN7i6RhmP9VwWopkLSDIFgPsCKbbWDy0wUsY
AYf5zeKC0fCGXap8puQdxbrhDdOmpbapOWRsUA8jtsmBdkKfc5bHJOzUzIvMU4RLcb9p6085gs7y
VOVV1WOf+viaHXyxOFFIuEFreKWLJPt8MyQf82LcxFlppN/DRtfOTDELfQUvWUm2yZuerpdnzsAi
Mm+IWZxQ7CnaK3va5MFd7/+1fFbuDUeGzQYIEOpcoiXa96fFHxOugE70ISZbYsWZ0OufneGYLZSZ
D1n8pmTvVbvoNtyh5LowLkWzvV1WsyDv613/LnxymuMZ3EpnpaHIxEGOwYVReG0BD/CwwJoG8RDZ
mpTXOb2H0otaQZo2crSfikPeXeAtMbp99A6tYv3daT+mAlDCrGQZYMBeHIVVq1yXXywyP4jnF2+G
4GTDOjAvnhiBKtdRPMMx54kAuSynbLuGsQzt6tOA0NO2n1yDo7HPLKzP1iHzny8cipBvwDOgVHV7
xnVuPDkRF0sm3lT1HJcPAOXCgFk6XhAbRhggTeBx3pQdSg86FfbM5nWBkKrkA7BOV46ldSykl5S/
/GMBclBf09DApRIV6vxJGoMt1W8m/ufW2Wg9eTrW/V5EyUGFjCU9OS0O7orLVknDY1z+TioWwsW7
AlSSNt/49aH6Y+pUH3S7d3DAGj+5pWAqPnnterBferz0NGyi9VQ9l855BG+jNgjBGuGSISaUt/DK
OFZ3NZdeNn428SYDShDSrzj/8vHZKhHmdPTBxq6zJ3bcph+vXNf8sOXmrNf6qjceNDvofzH6Iww6
wWI3EM/L8ajhildcCdVbJcHasB7JfIbv00puIm90ZNb9mgzfEopk8m9KcHzvDgvqooW7bhkG+Mcs
ejWdzdBMpNYRvmr+OKleZvYJOZlx5L6ozln4rcOwGuNjDkBjBG8NDHfV+BHIbRDOOqO9kDkKlYrY
HEX5FrlfIyNL9HVOUz0bf985+EcH5z5ZL3eCTvA42NDcaUxGv2fln699RP5T7x6Wvq3kTZt+twHV
0W4sv+fuUxAg/3KRE6vNNT9SrImfmn8PEZwv6EAiPZdWXlHvQbWrgztQs5PHe/rDlbnQVL+ggGH7
hsM68/JS5OLhts2GyB3HO7h8ke07MAgS74MCMyTG86ybiKP/VEn5Fh0quQnYr5JQbaCs7ql0fXAP
I1soF3/LTKEbKQethzg9dbG2zfhQQ7bhmKu+ybPBT/5BBvqlLXdyCNsmfRPYrpB2HeSPneC1NezM
f4m5THTxYsrZN7hK+P7sxAHLkx8vBEdC2KZsLadrvVoM7+b3Hg5+tUYcRcuxrLdJ/ZTLe9acivzX
8guno3PLkruIJzZ6Pl+7stBGSD9ywAfOb21ySe7xfDVGrnBwzs04Fah3MFOn54HCAMctAM3n15cy
0xBgEmjrnHvjD2xmxqrAmxAXy9hTpUe3AEUinOn+CbOLsuBshLdIREm4RQOxSvNr6H6nPgIRgcEs
EgCO+HRViycDxtOIh7OqBKh5sdlXSTFXV4npoGAY8X8lLkU/YFqV0m/XOuX4gKAQY47pKCmcNXyv
cR8Ur2UnFuJJtIDw6DUbINNketYce01wUv3t0nIvTQLXBAuROx8gB5t/mJCIjWxfelnVdhbWsW85
yxfA74b+h057IYVPD5z4+ukOVdlWyjPxniLIhLilL8iwGY1XkrEqzUO2lARwE8rurHNVFfK3kvwA
2xvyvsqPmbYJETqKcu8ud0Mvz4Bw20m6jeAN5ir36A5ziUT2g/jZrDpHbm5Qd1cWRW2JIidjo1Oh
GTpu2dtSf2CmZvc8/mQxkn9XdESS67Q8mfLf8iQM5U0ZHnnwUX9FOtEgZNgxTaYl5KQSpC1zH/mZ
CHvAyfe/MULmdZ38whaG3pEMGo/gN1A2NZrXJP2Y8wPPLWZyRFIPlS4hFPnBGD7IQAunNZWFblFY
e9JwMusTukdYfIaN7o3pPlzF5EQMS9CuR2KyiFmAzVDWjokYPUEopEZXXq8Ehw93Omp9CEpMEcSP
wLr69Z0hg6vDXO43Pa4FR/NIZlfTYcP5m0Uf41tVXRDim9NGsxEo8rdxiTav6n585A5AmAgACxGn
8aiULJmKTESW9Zm193F68ynh4hHOAcVrTu/sVZuBg31575ALF2yvMETYnt+GgTSzvRrau2ju1eiv
cL7zgcZ3Al4YUSkfK3GrLXq9Y0gjX2ObKNFIp7Q7RnD2dc/c91PB+nmv5y9BeXX6H6x8v9/JPqlP
qEJs0D/tKc83vX9f5jm+/wE8rOhM3qCkrIp71O/i0W2r3xKNERR3btBahSRgHlsLaj1HlboM8x44
qbvczWSaVtG6o4D39358hXG3zHyMZK35O0JvPPhuIpYq6tuYParoT2E0DPffYoVIzG9mpiBJzTan
+a5DGYsO7QbFzKmlQ4dsW7pOKUXpCutn7ry3AtMKQ5lXOrCZONeUVp95+VoOV739krhghqvcsrNw
4BcRD3eNTN0YoFe9mRpINE6+MbzZjmIJCnQicCw4gmv4v+2aOyL5M5Cwzq3lEjEIMrcxx3Mo/1YG
Bv2MfY4WaXzF14zbe8rRNWWF2+dsVP8l4Z+glQJMw9SxACyVCaX3I/CvlAyzyRwDxRRy3HYrMZku
epxS/+rwzRqOfG5GfADL4In3cV27YxLtFsVLj0gUL3G6wW0YkHiwT2DTJeaRM1FE1z4NGgODHxl6
T6FzdJWnxmgA3rwx2QqMJBW3heCJ5JrJZ47intehPDsmEdHCVwF1h3TBPwzFjBjQDthUVCCbzDf8
MXymWb3m1uM2xe0jxzBoJ0lXlbZT9T+F6rueuSYPg4tbIHFtXIrc39GaC0X7r5cB/yJBkg7jlPSX
haDtt60jlttKf++lGdx2sdl7pv5z6unh/yzhQ0g/8mqlRdAuNqO4TmaPknmD8LWBvDRtNa9bC9DP
IWMg32ALPL84dLV/sACZmadEMwFsLTKqCfVXz1UBJUmtnyr5erD3tOlj6QtRJlr1eek7q/q7+Us4
QTQgrRmuUF2clZoeksWyF4qbVO3T+p+GUyJTClyB8sWS3v7vrjUHLrfGrYwb4zepupmQeFeIWIEf
AKrwJwWT/JFx45Xw7pTGClo6Gs9FzgdpqVWg/PU/vvhl4oWoYJ0ofeeEtZdbepiIsxYFsLvQf0D9
4nklW48RRlrIbbA4Gsg7TE4I3XXlZxatVeVcdkfCdtl4sIuLZ4SGPu8LbAAox0VusZAKUAKCJPYi
mw6qvlPkvVkDqXuQ4lT4sijdQRKV7K5HD2WgtdN/mFBhG/HvAR/V+LD6r0j7HSpof9pvR42FG4wz
+dxfTO41R6BH9qaNieRf8NSUcesKhJLiCtugHgq7JtrH97ar3BKMzWCm4/dE5VR35EytgUP4mjG9
hFQP/lk3n/TwxjvFNNbF79qNrdxt2mM6karwyjmxRizKq75fV9M/HUZMCspadZearr+DeieZDGLT
rzo7+9kFMJPIUjfEjQIfeGcY4a/lPZbml2UWFr+1wp9Sfc3BNuZClGyUYwIITUK5MaWrGJSVYINV
mIROzuILKrbqksglAZLuG/FUvFEHJZBKxHtDypBfbgbhJYVMkOkfchw8losqLjgYX3rhdiXCAawB
Ca9ZxZzUeFfbaG9gP61wrgmDDbg6XlyhtKGeWt5GqVz7sOFsx0iV7nFeuLAmnEoGznF74Afhje7l
pjuknykHie2jTVOw8cLFedO8EYxmqVgUby1t31J8RxcDvd6sHS0KvgqtuD7shNmmOHMMEoNokPks
qGIc+KcUdjib0iT3MFZPUnFZ1nuKT0dWvVW8/GLA54ZNUPqsJUIZzsF9uZcXvgmzK3naLi+/858N
Lmh4CjpZOIBQYIIAsmPtZZGWPeQ1GoA6VDtc1br1EueDUt4q4a3Abqbb+fmLQ0FRPDl6n5ltNFRe
ceGKFhAmYSEFctq2pMT1C+S0L7wRaPYggAJmLqoXFLRKeUGO52rpfqm6wk5zOj6zwQ0NOYPMTMqz
GVi4XqRJfPECo5uBIT28S9R+ODBv1EBf4aULPC5sSnX28oTA0yZjILsM9SC0MgPK8fJRENYnrtzK
ds1VsHRZemc5+QFhEsBYKeh7HwzVomYaV5ZINOkW+JspCDMzxpCCBDP6Jq8NTw72pfYmxvAevqra
8yl2CBvgRoK9AlhvJmRAhbjDLcsGRFEwtp8maiC5+NUlnHiPWDaphIPFfeoupNRU5h3Bgq7Mzkk9
YLs+9qCGqRjXLGatW34Fiug6u9TkhYDpWtigs+tpHWArGWzc3ry3yV/AtcDoQLsE6aVVwVzhqKJl
Co3PCom+giDFmr4XWtTQrTid6Z/XhbDDktthTZZY8mabaLqP1n2ClkjcrmPRD1yIsCHZOIKY9zc7
FifCfpLea9zY6/qneCnVQyuhhoCk6SNFPvRAbU638bKrgMVEE0+IhF0e5+54qUOmQ/6+BzPrQYhz
w4CY0oGVXVL/UwN2HDTwe1BTg6gySKm7nLeMsDj/56ci8qmN5N+Xw3T5oO6X2NQMdIhGkGamdBaQ
Icwo2FUZM27OUna2WuBq9EV2iisU529E0Jj/OrKT497kNo4ZX6bkXZXOE1PmRU4Smn8t3ghCeOHC
mcNxEyifEnnSVv3Z+GsCsuL83sDwWOxqxeEeLXoCxv0mHAmQLUeDEr8AYHVU260jr8vUo0hfTdox
ZLJfy0828aayTp3+UUPOmEhKjAPY42yRyeRDxhM7LlrBNYCR8Eeog519h/kXA4hG3VA9CD4jJQ6X
VNw2477hQ0hOR038VS2QnbHHWn7ZPgOtxEC9APyk6tdq+GEni6mLrBqz7fS/0dqjM66an3si1iwl
wroaL9J6ToGBSStCutYLCLuY1RkZc4djY2DnAlsFji5GAW646olXNla1C9DZeoP1rGOahEazLW67
ZmNoPMnkkyIymokYvhTaMcgYRrE6FCoaa+5co2x+AgjZJm8wiUssCn/9VbCO8q3/pS1cyn0Ltszj
jKH5QXsRDQG85CXALzYCvqHvbpAnOJ2QbUuY/yZ6FKVgsq1wwzAhGFa0QUSYAFJCTfzgDMRF+R0r
FhnA/II33eyOa3y/VTY5I/3ZzRfMbZ9M9Pe0yBL5MzHV4UhpKHSkYLyTOId3j85plEoSLbS10iZh
JQEANpXgWOziuDzkM1yTHzlcwScX6hNRmrbAzZmONw2xQ0lw/M+/urkwmOVnvVIUIH3xPlnHBGVa
cg8hXpmwN/Rut5zWcrzmOrJVyREQlaBQt/4UrIawuqRYD6Z8bfm/hfhY0CGpnqis6rVVyKtO5Sbg
04khCUP4diFRKg5GDwh4HXJ8wRtC4UCiMYf8lxuvrF8168BT8styFIThET/H2oFqY637aSdjYhFe
5cgVw9MCsaGxWPgxMCM3kmJTj62izAN3JHkum9x+2lfGRwMErOOKH6Q7C462mWNKDiOBlw+lyb+F
MJEX1Ud+lM2rXmyL9CbXudNJt8QwGFzDP4E0PyjlHkNPh0YoPKteDed8I7cHvhKdyqqTjxlHYEM9
Kad/SvrlY6vxW3GlLe+BItxBzDaVH5LEw8wwXnElSvTivJwbbXG3qsPyYMvEM16st+UKSLtrJl5b
+VTWA6be+FXjrU9c0CqZLaxDavZesR64u+y/OTFWfo4JANHhrQsjcCGdqr/TitAEOKAoSOd/NSwy
Q9s2wUegvNUQnsnkgI78EpX/sXRey40jVxh+IlQhh1smgDlJlKgblCJyznh6fz3rC1e57N0ZiQS6
z/njB6Kzfx8duBKKV0cms3TasrdpxWeFOYUEC2LJ4WSh8cCWRov2omuEyajIXixStV1evfK1638l
BEKTxrjUboryQYcF3RxUkYHl8+wX6rks5cVo3ki9XpTOeQDIqN7i4C/vOPfRkXBGZ+Mj52VPycIc
a0yiM1J3xavzdWW/Fs1Oia9h/6fhiqfJjkwJknuUdtV6MatGv0TLpEUuCC2J/SbpiyNLFeJ8ehQH
tCszno4ctqxw8+7QX8mV5yQul5JNit4KugZIvFkT/qEsur+q2ZiyR6KZzTLXLcP4tcp/zPAlSN8n
nAoz+FE/vMQjsT7TlfHB+VXkD3k61egUylfygVALejbhrn964EbvnX39wdKj3QPrSlIPZo9TM92K
5Eowpd6NK8LylxH68r6RN5UJprD4MZjuqBec8gcXgCLtgPs4LDaQcdhy9/aqImiMl5h1M5l3BGoU
8odjn/34njZnDeId2zJmF7YzGSHW3fdxxquuEW/VeqtB+aOSR6ia6FuLX73DBuuM74aKIwEKTDxe
k005Ddlmph3wz6K4EBtvy0yaCymkgWYiXNIyjJiaPKszGNzgv9Sw0OVTl44Cs3JMdFBiW7jgYluU
89lv1kgxhVyI0rIgJBOG1NCrOMEs/0M2V6jaF4mweyDSYM2wGK5MPOk1R2Aa/9TjVQzEYwaAWPdA
D8T5d0+4WOe3XL7OJtk465KJaUbJcHKQPpj7AH6t0n+q+WLljxzzYyVTVMtLT00WSwKTvkKaLWRF
sLQJUSVF66jiZrLRXfC1SKyrOB19V82AkvYoJ2t1Z+GOglnofuzmCenvYHynJNID/m/Kfvlpc+Yc
CaoigP0wfYHZWjrDb/1WY03QtcWEXM0M4QerbDVBpokl0mz+Qn7juYEDopszmLdkUGGBQxvD5dqN
F2yh6U3rcHSg7kQbSNotAyd5DBaEsPGsoW/FIdhXmMsQY5s77pkg3jrqY17NG7W6+JiORKTZVH1X
5beaeaF2p66OZEBERhI/3rHXjlgDud14V5CCIvxRyy2LYJx5bfM9Y6PsIW/JAtS+HdzIZv0xFLcg
8gx6AVbButHZghY0PbJnb/MRYdEE0PPvNBtBRcaCHjDMetEOKi4ZUVt2DEP0WdnnSL8Ea3UEGtnI
9adCwEva/CNSjWJnrqRlB1Ow1lclSUQ1ODV/7JocMvCDBPUWiXmYdRaEmiG9YcjBnQyuOjKTbA1k
VVmxk7EEJ8emuSTKbhgOhAGTl/RKMs7Rj64jx2pVLmnIoCLTwYHzYTPKFwpy1w5DGCS6At59mJvN
OLxi41+ksPlhixcXGmITIc7Xl9TLppuMv/fXWYebMHiKRYgtKM49zTXWurTxqYaWNhohuTbbNHEl
mxAAD8gIQlTuYB45tmDLCntdhM+HCvzMfsK210aPqnzL0ndww1zyxLKrrLn4TPy+oDJ0VvGMwTWZ
oo8toocZCRb65YHhIq2/X018n/SFai8De9hnP3xm2h8VIum0Vs9TQFCXJ3W/DSRebHzwm6wJl1od
oMXvdnADfFmF1rtqe+USXjFdy2+gGIbk1eEfWTfLQU0W1T3k+6giVw7JUf6L+x8ZMT0YUKbdK/PS
MXjziazoUh9vmb7mUAM02oyyV7SeXF+JjSNd82UC/BCzoqMeyeddJs0d0Qh3o4nvitxc+dXQLoB/
MTMQmlxyeQlPlkMUROHnZ84OvtbNb7ZXkKlwXKfAZdEp+GuhaGdp5EvBSIamIZ3es27TO48wfoTh
X2veJYrT/MMkMxqeJ1faVMa+VA9dhv2S8YsMpBro3WTj7OB0JPgdfV0qhwhrKvfa4EmTWyYXUz+r
8m1oSA2iNvdPcw6AWwVFFwQdf1WVS2wXxjqPMXYFR6vGWzvj5C63ln2jbBJXubH009PU30gXse23
ku4yUv4gPKGVsFjOj9J8cUYPdZthvBiAXEa5N4bPCeC+Ui9WthO/OPPYkF+FlI8E31I/1Rqgwk3h
eB7DHxUqtUct5qz9kpwEeIklznAblWv3sPMXqf3s1/U6AzJN6OfLOFI0Nm2d5zQisDWZiYXTj/NI
6PiKeJiWZztYdIPrJEc46hVeRHRII+na1GEHLKTBArhlKAEpzmPqoZHiKTeii0DjZ8IBGP608KR2
E7areh1hk9f3qnp2IhwBO42IGBDO9kZ8LCDvPQadmNUXPocVDeIJE/7v3J7T6Ecl5qmX/pzeQygt
NNE5gI09/PgZCLPxMQL3owXUR9JmuCh848Ppn8rRoDEe1YxDvOBRJq0VSYv0keTiLVnOvNVMmytg
OaQMq7BYC+q+w9OFhCqW/lKmA7DZpeX80ChZ1MtOJ535WMqSmF1QlKocGCIWbzOFnwU0K8r2FQ1c
bDmvmv0ORBIpb9Fzmjb0kQXFa0waevxNSSfCRA934hqTHAmkv6g0mk3pFUjFjHewK3RhjcNsStcN
3BjjDrlmTX1EiMoLMxK+oSOJ4gY35RP/jUyNoWIi28bO0y8/4/knnn95/1ZOsw+APtXOA+pdKtzJ
mxIbGCMAPlIR2k4ZAn8gr1D6IRvHHms5WzF8XUJIr1tp6TJkug6EmFTxl+SvIEncqulLVXNkFuie
03PUbQvjUBHA4vinWbvy4ylHC4k8moPIucow6srgHATzW0LQgESY1V6FmeBCCwUOVD10mCojpqr0
a+gZmzHPFGsycTObTILF3B+RYvbGM2+5quUHaVGLWPGoVBR3l6K6Q30kRACp4j53kc/r28qLXWj2
9mhp9aVRXnlcYPZjbSdE/IZzuijlpZTPcvoBiYT4XOLItpL9AHxfS3+TzPQjYY3kYlHQGVf2iyVt
yfbEEY3ZeD9oNsroHoHxt27shuRKh3WdrHQN4TNGq7H4TI8pc7O/bIl1SG/iCJjit94/Nua7U28N
BzPkSlfWBNiAifO75fWlerH1HwAOyqsXHU8R6hYUpUsj3bEqCAeaC8XtPPnH3YiUQPoDV0V6rFSN
DJxtgt+g4DECECCnW0rBKmfSeo3MtbYs+sUG0XH2pxcX9c/nqHX2SCWn6AqCt9AU9iTnmkS/Tbqn
nzIoXBiWoHhkCPznkQO9YjoG8UWaSr9AAKJtffvQDXmNrRlnr26cSfIJ3did8dC3SN8QpyMyWUEx
xCokt9pvghrQUr7lDH3aiNJs2BAIqYDB8YkG7PY3qX8grOAmfEEbudK0D6fjXlC5JheN8TVEfMEZ
aDGF60wYU3KAcFp1PzLSQAFjTN8WX1NHIyEh4SXjbMJHDra/wpOebJiB3Fb/bYEBBObJ9YEDvYEQ
J0wUFhMFeqh6tv9a959O/kMBIQBos1ynE4XooCcQLCWbZ1Bup+Gv08lHRwVAxktyJZ4rZKJgsOhR
M8yog3H16ITiyy1YZFC7g7qNiLe0r4n6pdgXM8NXTJy+XYMA+z1TB+i1cgrkN6f+6+xF503eMB4I
10kolpqP/aqHvbjJ4qtlpusJNJBzj4Zzjhv6tPAoAuyHimtQf/wX/UCqCepG988zw2JKORYZbsAK
9sbu12n7JnwuQYbCPwAfOI781CBDM43HxWlYQRk1297ap9W+iukxfe8HOAJzrRExxmftB4d2QJwS
rsG/sbmsGfyZPmJiGDmphn1t/rOF+BxMEGDA9/ccthnZFNcAnznakaOzHTyEevQqSnx6/iXhWZeP
8fDGEkiBnWQSwAEqCOZSTGwa6dYyN6ipEFWDWmgKseRchVL3AFlfmpXXrissjXt4vh5jcsI6RNQw
XYWLoOYEK5RVeEUY37X7FHbUeCbcCKG8H6eLkDjG3HFhK62S7A8aPmx35N6TeAGuWuRbFYFzR4IL
u25E6xv10IscKTpqmtray5bXjJsxzoU+mVC1dt42tmsGnxOSikg6cqWk2Zsa3QDgkcWzXaLwyJh3
FlF1t2nZ3pCx3Gh89x4Ldjq+Z9G5lG5d+OzTU8y70cwHEI7GG7xGd8V+UKSUBzPdH9UlmvbczbVf
m1WmaD/bAT6y3qfkETHFN55J4Z3ZHK2OX67a+NKesxuKnGczdR15807o8UIClOeZBGdfhME2JHSf
rtnhQTXfYuiRawRnkWWhmSfHJBZul5CXR5Dm5GcrS32mcIgGJ+BI9kDBRV0u3trpQ23e9Y3jIpQS
ohWy+QE60VgBkcfKfjJ2fY1+0czWBn89dlp4ZbDRa82WPVcB5kuP+j7gD0s64TUG5OKRI6kibogS
R05FYe8DDxZBh3WLmniTaKemIxKLg8udH9xFYvgxQacLRIoytYtR/8vghUu5eIu3/Fv1Kvwpc2Np
+DCuCMiw1DhIf9pVZgiT448wMRH5n9Fue4m6t7T/JjMQ80AAhMh7hq6ykX2qtT7i9nWcNT5x+rl3
zPH1lbzsgctugE1hbCgh/5PFX6ihxuNYdFU3AL0d2cGC7C3gvGFwQ+JOSsUrtaDLAmlkf8lNfKuS
FzWLAgSMnSi+MzSScxrjX7QfLXs6bdJswEN/0awLhkBR8hK6uvHbprsUbEVhoxB7dYYFCjKNqBF/
gsBF1pL7D5o00THtQs44vEXtB12tSE1GDPLcvfwaIfBk5k39elT55Vi4CiLqL2G5nkd6z+HHFryB
63GEi4X90O/UewiNR59+VxVDeXjiMR8Uptl+XIzNuHTajwB9jEyA7I9seOxO1EmKsapzPMaEsXnF
OcnxzAuAiIz8ulUkLcMSnpyvERtl2VVuah/4E9EOKQRSAmTZn3Z7dHQhY/JXk3Zhw5FhEPFcMWsI
UDAIDw4PgRgNSXVc1TWXBPEjETBuX9zIESSB5JR19/GjTV1+fT2+MTSozZb3uSqeEstlX39V8UHw
UzbCAhL0FwwGWbjn+RK7tdqdEtMCLOLj8n+jL7pNhARLmrg+yuuox7SchEsJQXh3sYc/LAoSIo14
csPEfQ1o7uUInJsPlRwhgkg75nsbvTdDU2P+9Vq+SC0iD9iFhAuAYZd6tTq/qTYHEBHCTfQUAi7K
erMludqZcw6TnZ09R6bupozRNuAFTN8E6kApsngdjBgzarDSKiLxhg4O8VvmceDiqu6Axzj50+iN
ep3F4CTcY1gVuGsi3FbKs+b2anLWkOCqG4Q5kVQVYC4XI6egwJBA6uUuxhas9sAqt7h6VdVXqToo
9n5Gc6mpK8aqLP3Imbhnnv7MuJWQQEX+hG82TU92GJzlVcrtxCCKyKD8gOE3tp2ndF5Bk1+D3P5g
gqX2P1oFdGBQJAQ3NisgKWLMDstTVLICKDpm4BprLGt59zBXXUNhIc9MlXRrSkAWs/nM7M9y/Mgh
zhZwEQ348bSycgtNCCyxxnfC6UkHLC3TJE+IU54jT5iFC66haTrAbzHDEJNEr49K8Sxnyo4zh9Y7
TJvCMzOq+qq+RuMv7dr8/zsij6Lyzhm91BoLL5vDXHXDpoHxL5v/xFuCijSxfw174PrnsuLhtkn9
QS9dM7EPuMyXybAPa6o8l1OLTKkHvAPPEmGvk8jVW/sridkNYDxVrmJLT3TOO8KtItD4ABFBOSXr
QMQio+bA/7HkfxYIifhS+wc/IhOj/8WtDE8ztbvPBu+hOyI6AVbxOwAULzb3Mg/ExJWGpELD5aQ5
kH/1lTc5uhiIwClEn/cDxkHUUcTLm4cigvO5iTknBtF5EUJP/W0kO6/JPVvf6eyvqPgRdRKwF6+Q
sxgu4FGFyJNhZQzcrrgQJt8qGxoeIwdnHwdNdUKHImM9QqidF+5s76E1h34XYnIT4iKJlh9PLGXM
XiAImBFZjfd5TELsGegflit3oQo6eaV0q2fzXhBIoiEnV5eh8y7VGCeIZZBRORojYsgx5LmgLkDm
8b/E1ktHwlz0Eypfvk16+ibeNATVw/avBKKhRqdufJcCUFpmEGTNA7z4k6NUyJJ5UrFGiiNOstYP
k46Blv9JhNZFj5iKCBPUja5M0zzrbzLuAEXbZ4RIxaQBleUt5NmMjzi5Kwkby7at905lEibVrbPJ
tfVVRVEutcQMyDHs0cZaAi/xc8G+3sf8HvNbq6G8pJFrsLKVHovg0m0UnEwAs+Unw6OBfMPadNZL
TIgOMIEJAkm+A+MHqTgtpas3KfubDTbvbE3KC6EUC42jeyxcKE8RXxD98ybPeFcPw7R1Zg3REzEj
1w7GjeUCFHvdd7tY1C+YnNEXW7rI5rsP8e+cIQUoTHHG3cBxNslLKPo2O5kynPy853wLDMRusjAz
xmze/7gIa2VZnw69WsEAzk0MTen6zUnnZmVpE6mGK6U8STEwhZKtM52gIqA8LMwoQ3g0XmtH8tKB
oqD5ECPijrjgiHYLF+zJQXhrG6zRNBmo6kEvzqxaxNpxkapoeM8y6qB8SzCBeMR0uH2oyrLngDW6
ZW2tY3AaP9xIMT5CSICd7pprAFfjezL8TUk6RwwWEhOvlkJMZDdZAL2cv0N9l4H4QoSVN2K+AokZ
JvnhcZfLc+CcE/+1Cb+KvqGYbXPSe7wCAFTGJQdlSUrKEPhZupn/jN8NZjd1b6BGbegAaNhZKxTg
bPfY+yrtYPCl4aYtXbxEk4tsuxu/xMHaUutAs28u4fqgsyJnRKRnnuzb8IDn1iRVoKx+Eu1RYT9+
mMNbZaHbJnRDm58+lJmR/2gW3LQ6r05qqyys6UMsqqVlbGr16sg78A3LTbbwHe1S35SOvWQuNcbt
OD5FbFuasCMiKbc37ACInnjhHkP+8PFYZiarm8Jfq6WbkKQEiVlX9cJhnRPmbQbLitktbz9UyyJY
jF/R5/DdDPIKV+DIFMRuP5oZshKCvdtdzmJC5Qd/KHf3K48b/JKI89KGp6G8E87DW+eLau+lkKJ1
N5DrBUseB4RBihe/SsOE0YKvWrwKNiE148c/RDS7xxJlXF8ZEeDT0bR22vREZVrZW5z+hnUPsmwx
BcB+YifMPoPoWxPIbvAIkUB2jYMnH/o7O2fdtSsXDX0CBQkW4o/G54LlQG9ekgn1GLPg1BLWEqFe
eXf0u8XiZFovQufrZGddfg7kH1luVZFcSsywstH6IzV0kuLCG0Xmd8qZNkU6/PIrQbpoWbKt1jN6
V2/mD4Z6nbT+JqIhiN16CGQemmZFgdlSYEkgKBLjmiK/8x6KmQwAA90H9xPBYNSOlZhQVQsaBm3X
HH+U6h/pIn59aJqGK82b888MwsnQev4dYAygQyTtlNXcwMgYFjvhI9329AYWdO98qEgNIuPbjD/8
6jpNqHgZrzrmZNntHeAUOtnw37xF7IvVQNLwAuKzWxEdCnszcyTo4aky+erLt6n4LGl9i9Ehqm15
VvrHIPgRT5yOCvxOOCCHtf6AUWhlRA0SLZqvBF+/T1ysn7brSaWYADdSz8m67wf0/MxapzfLT1ca
Qg/+KW4UxLBXpdzX8rIEi7ECT/rxKyYYesn8FXDM6Bb1NpeMRRV857HDTIxICkF/5zUrB2D0KGgw
h5yEtrwU+q8y0qhGp5jeuyE7uj/DOlYvie2qF72/tvqZUt3Fd0EYVbcVPiaVbG/nDdBu0RRn3nJL
vZp1T2QeGMrdLHejhO5r1Ta7rPusiGvLsoLvifBwdJOUyhXCTL6WhSR2b3SvGD6Eh3n3BrcuPPw6
nuZxgQQQKjnQP2AmiNt1hPlqB+lKh/CiHL8rFMG+9K3kngCAAf/D5D5tNDdgwnqhxkvQ13H4Gw2X
1Nn37hDj7zQrDDZsQoveWoMPNYk3csrGJqO+GylX1bno+YmVR0PegoCZiAVUHzqPb2T7XNogXUgd
EcxDBZFRbZMRyKFL57Ir9FtSdFYJ9qI9M0HngS8KGU3y0S+IH/kC0vOrVTVt8POQCXTRTBbX+jfX
3osWfFfuNpMUrSMcfgjaiIhgOGPg4HvvcJ7VIjq8vEtsHbK811QFx/6MNfYht6T776UvUHhCZKLm
FhTftFPyV/ERLi1caWR+gqq1J1gi/sxHmf0ggENiQOuSRJbUOUDJwMPE7NvcWcEFAe23F8GfBgAn
Y3Rw0u9yfvk/3hdiuw5j+vFcwgql5MvUtgH9USWXgvJkVI63k2tNJxBTB/JndkPTbdJLrjtLzTiQ
LdfNYFyMVm7Idqo07cbph5WZkmWhXrC3AXpnAGJCGySYoz7jM7+gtS8kn7kR/VW0swX0y83cDQ3f
3otkH6T0RNoFrKcwO+O91veVclcRn85AhXXZrmMEQSpPSLCOSQ/i2WUFoxV8+Y8hHDaiPspelQRX
SYhRS9yZbSUWpCVLNDMQtEEspOfSN2G5COLZgGCDM2R6ls20n5xoRqf4noyQBKJzuAsdH3iOmpBa
wsrBeSwMWA0cFhMwagqNCzC+ZosrI4RG+030TUoMV3ifWMg5UaeTBMXnK+ZKsBZq11ZStWJcXRfF
XuDStFQCL6X+l1rxwv+O8xvpuLBCJGmk/CBV9q5Urwp7XUOBwCwsYVzcKVFbMK457sGDyh9sn1oS
q7Xio8CcWR5gdMfi12gwcrqwJo0/b/zsI5HxMrL0wdJZvNHaLLIzKQszsRYTBtWPBB6iJlUIw2oL
bl6ThRX5isrF80+ACZoZvrGEc5ZzSpDINVryUtWZxWjaSeB0AuezLL4jhshm35rHzCXAK99Sj7fp
LYL4XMHFAcUogK9i18tYCibCe3KeUKSCykY4cwzJzbTt3B5xveMThl8rj8Rn4QExi3Uuop6JRDhI
JlKbTVcRYrBL8XvIxi3EAUTaKYJSZ9mPDovurSI1A8IUKK2xtuRQYcpfN9O+u+MbtVnDUutCbPvC
7/agSwYmJJuzxouRbUm/zdB4YZks6RkD10FRjkcDq0Nx42Dp1JfIfM9Te6vyBcYQ5TycwIVuVx50
GZjAcHWeAAv1k2o/IqwqDsTzjbM7ibKFZnGeeK/zcuxvYUgU85dNmnbeqCsqvdaVymlH3YFscsC8
T40H7hTZZ43LLSHLoC6+ZfssD66kIPNeJfZ7zTDcdTxj2oH0uU0Fdsd4uMkpa13zXm6c7hGXdyop
SMKjSZ5EzzmGhyHrxivz4+BI6EdBOQnnqjgaiXPeOvLr/E/FJW4U3TlDFU0+MiIOVcGMIyy1RHKq
ug9wxM4TMHBxjYhItWvcuFincYLIxzr2NNniAftJWAElUmfqszm+NznJcu/w2lKMIFv/yzWqbQAg
gaei4H0oT+pnWHrEbRDfzjXALlIQjbdppBAg7ICRZ+H3+ycyga9ovkAZThDnDUejE8HWNdepPNvJ
62D/xP33IM8e5QAMa2WKzMu6GQHngEIs00nuXLbszGcwpz5ExxGAZOW/C6bn+/O5HaUVDwQJA3Gj
iVTNVRsra98OcRZduw3Tnn9BCZ5qQNbM9BAPav+bEe8S5l9F9JQIgas/gUhJjjOoLy5BE67W4mey
TySqhcqfQYerc4/leRWNHwbZ5+1Rcv6M7qiaOxVPgP9wtLsm/fGgzvktThD9bG1ct2dVXWMk1PCH
qytrCLZayhCACpEy3RWBI1F+1qxnoPCGoyKSp520jjdV7LJIigtVbHX85OjB1pJ/nxFuND2eLPT6
hqDb23dZ2giThCrt4PZVkBolIbz3LF0x+5bKCIX+nqkH2ULoQ6TGvhwHjl9oIQRKNE3A8m6R00XL
4qlCSXYh1aALG8akJpDhQ44O+uBqRENm0Y+iYURXbmbdQZjhgppeRlii2R29ykWcUXo8iOZ2gNeP
4lcBnE0MoxG0p8V6Lc/IaHVSytpNiTSYKN82BeyIGC7NFuT9lYznZaScBhkQCpDRGUk4uFvcBAWP
Sop3jlsSMQ1jOeMWWI+znTzOaLEDafkGZ7QI1mxASpheyx13Qh95gPTJ/NY0hEkec+2aZveOLIHo
gPtGqjYGjzt0ztpx2crFakSYPZNEU94zNmbKfTDOfep5glbPK1m3FR5KOKAVIRTI1UfyN1nqmviV
cJex+BtBRSz2DOFUaVXQvmxl05+j8P4ZaP20bbPPJq+mj43Yn9bm7IY38duvrPnuzVu4DLxx/glD
OlRwHyRrx/jMUNHWL/9y7vboAztxATF22q6fMnvsETFQ/AAQ+Ruyq9l0XXanhqXK1r2kfA/HmzIX
vHm7iocv7g9K8D6HR/tdd7byHB5MtV47E5VYbw0Zt4KghknmoBVxiXKDmtI8SQ7CWpHkxoc8iOAn
IeCE06JBijGSZM7gM6O9rM6YbzqT6Zxvhwq9GIIi3MDWGtRpgmUnjBZE7ZEqgPsfL0w/XXpU/AWM
WFl7IEaGutHhd7KupjO7oFgR5LPxXskF7dZ8ZWV1MTBokZZuHTr05yqfaMYSL/cvMrEIEQq/qT2i
d132rKP+RWwvpCMLebPdu4JtqSmFrA2eQ+7/WimBiYZFggi/QanrwMkmEi8mcU/AgfOGj4osAr3Z
6lQUFj+1TmyGhPCK62vmkdAs3stQpyVd8r5BuIGZ10RA/heTo1tfQkfXUsCBngQcOmnvCcNSYGgL
tnwiVpeNhkE4wERELkg3IsBgDaEsoe2fGoqh8aoRGB5Q7DGMj5r4/hJH8FZ7FASPxXdDBYebLmp5
VdjBS0aF5GMmMhCNL3MnGu76MdOzw5wDTq1xpjuxp9frsb3ogogQA6L9vPCXaSQq7ntIXPXp8JLh
mFM8QRwkXGDEP9rGg0JI+OY9fB571bGyqZtfVeSFCuTC19lqWeq06SXV95APMs0WL0H5/Hf4yBNq
z0PAk+SIhAfWZ74p4gVTfaPGgKAELA5b/1bjyN/k8h7VbSdf8247WRu/JVvSq3z+uBV5AKBMWrrz
rcQ1ylPJLjJqMurnDfDrTF5Wfuj5PEO8gNhDWLqVlfydkipIhhcJ30ch2VBEQH1ooOXzX5z0ZI3H
nTxsCN4VcS+IM1FohCU9kW8BE4x/rSdqVr0MKUrlza/gM/QnjSvQd84jFrk4PHe8ek3yZQ3fUbzq
MW41wA4vdXiUzVtTPvMKvZQrQg6HDdNaB/dUNQNRfESSVW5hb8irqkpE5xvfPwKGDMmHJrzWEUwz
5ltN5pD7M8bbPBC3IUHqfWmQHwrG0G1ibQWnvSECNR1XjVozMgBeh8epebExa5ClTuOpz2NCMENK
isQu4EHUjw3X4JqczvATcCiFCKCCA8sQMn0OPR06V0TclDtMMlH70iinSX9YpFXg7UMdmvhuwAvb
A+Vti3I3j7s8euhT6pn6R6G+8nSqCvYqlJxig52RClXc7RauFFJqxtkj9pa4kjPcE7epWLlmvDDD
ktaQxaR+1Qq+rk1XXh1amyP1PiqfKlqThnc76lazGS0d+zkxCCaUJnm+v2vDo6Y/leBK/Kvs70r9
mJq7OD2a0cOxXhCwdWRUPGdlixg5DO8JOL5iXQLeAG3HY1069xBYJQAUNb7hiqb6KLUHg9GZPAnZ
32JmrmY6tCZlkwdIj/QJSBTVpfRuU5064k7cAHTpZB7VlN2udBaiFLmMrj1G6TLPW0l/VxHDpCBX
sgRKmz7H4lGybRV7QtOSTswXfRisoZ+X9euIXFgefvhApY4WiX2OHEkmvL6mC8KOSAIrXkL5j75u
Ihwbc9eHnl+tC31JUvWOWMgUdV+BgtOULz4ht+1WCL988xwNpxmhieHmxeekrCf7pdCZxFdcsjBc
druzlYN8JwhTbZ5a9KIWrzNRXBAskhvp65TsYfSya/4Cht0uIKT8CQ41pxT4db5b8F1nIMkT8nyn
//JD3oT1nFLQ8bSJJTBXcrYZTEwJ/JxVj7ePKAcQrni4hfVlxDuFUrNHScMaSdiwOR1GSqtrIkcA
VqUOIz2Gq/hCvEHQjXhp1471rqSMXMcwwbGFR6IgQ8PGuhh86upfzM86YMCTrS+gFipyNuKdLy0y
/C4pCiXAxrWtbTP5laLIqb0Q/NwYR2Cs2bzQoQgCi5eKrPt/wu3wLx14mWfCYD+L6Sdl4TMzqjLk
G/JZtDTdMffb5aqR3glKwiWSFzeZnJPs0Vk/M0+BxASfCQnj8Io+IYqYdJQdRcmJ+hCSOpto1Vf+
Sno4yViGlIMTgKQnhKXs10Ssr/zhLGiLTMuWsforekJi5TGFL2iptQB5LikAx1451ymwyFFvd1LL
pC2wuuInw9zCoG9aHoeDoLS6iMDOV4dMVD5qZX7P2oXTDBQFQdBwfochl4EDtGsf/HZPDw3flt65
YqlXX05hRkYAaf/8iYl24M0hEsUnq/Escq6IxGoF05BWiwaALG2MZcu1EhsnEJ6R0CNleGaxsUhF
MEbwx/VHzs8Y002SPYj+DOaIjoaTmV5T+V2fCfkaX+KdxC837AoabCGxa0raD4xXYXWZwLJaltzC
/HEYrobg9O/BAfpr90oAkM8rT93lS4oUffR/c36tgQh7QXC30gPivkIzbVdIW9jIwVl7dTEqPUAD
4RX3bFOPxyqnTWrDFsdx1TFa/YP5ulUH7pERhkcQLmE7+wR2A67eL7eQHnSjzuWlHtDzcxOivU7S
D7xfWYoY26Vzx9fFl1UFB50MiAjvtzjvAqgkPj3VPCuKp7Kx4ZPGdFKTacDBcVTlXwEEEwxXx++a
feJsawgRJePX+VCxUjbFeygBvxPSPn6nOkZDgt9CrwaudvZ6/27zkynvgpq0xNlpnENrabBXm/uM
aQ37c7MbVM474bg88ZjMyRZ2iYONEBEmGtpyAXMmojTps0GkSMbwA0MbYZ8KiU42R44DWp3vFHnP
B16MD/rTkAKFfOrvMVp4pvujPnzO416pqWtcMwDaMkAcdQ9QffXAnz38VQNppi4gj1+hXoQg2yUM
DOPeIFT7MI/oFBifgTYBShxEhp61DXnl+nuR/hrKfezX5J44vyCvVvFbFeckuo3mfurctj2gtB/Q
DDZowKTjqL84wKAUxDUvOq8Fntz4T5EBAAtgp+Yx53f/2xhWdgTTfrDDC4hJn3spM00HaBLRFFR8
U2MLTZ2yR8ED6TqSRHKlITZ6cqxQNhI7kG1jSgfTcKNmaDJ3Me0lyrWdgIs2c+5iOugkJDgkByKZ
0l5zxOHNvU8uUfyckI40CYDD3C9q49RKiIJecmQPBPoVEJR30fUCzCO1t2rai7B2hp6RgqIdrJ9l
rewaVvwcBTdffrTVV6PdIvVHishKR2hf7hO2rw1/ZRhfJPx6db+eey/QvcritU1Iiz/6ObEtr2mF
YhKbJph1v+WFJDMMBpzIYuJrp+Z9ZKCvCWXpXNwZ2OODZSt+ELMPdzUxFrZ864nJ4TCaQGdOfkki
8takq5vvZ1y0eCY2otm39Ucvp9gRiAgKEhAG86568Gl5kI9RhHaUmhLLs9SXWHpzOP6JmhVyw60C
qteMvDSDO1Gm0fzpcbmp4UvMyYPnyHAdDoQDear/MhbrTqZzx00GibCeoxX9zujh+nIzTjwGy7Jc
Mv/hJSrTLaev6Xz5MJP/o+5MlutGsjT9KmFaN6IwuMOBsspciHceSF7O0gZGUhTmyTHj6fuDIjM7
QlEdWZte9IYmGYeLi+twP+c//5A8etmGoBa3PhBbv2k5i2NcBPBhhG4LGYzojTh+rXG7Qbg/1Oe4
2wqXbvGEGNXN78YmR6W1UPU2RbSp6M4VdfL02Obvg81BrCRd02INxayfaishghz0tTyr/t5Fwd7o
N8NZe+PC04TsovG8cPtb14ZJk1zXgqXlofdEGHWyMAdIcVxG+4i0GuspHroALnwPpV7s8dGkfRDk
OvQQJJGCYOuyTB3zG8NIyGA8jUxIOrTCcf/YcvmzRMe5wreqf0xSglCBAhss+ma17XHQrrf9eMCM
K0w2qbrrfCof6gsLZQkqwB4PsQgyJqIWeca+N1dbB+eHvj8ZzkPVveUSw9DHoTkYU0Z3/sLAMEEd
w/mUXUOEbZ2zhF+j7oghYEAysHfiPJ7HLDVqkiNBLmJ619XJA2HW3KztMB6d+VyNN5Pxbiyp3m+Z
twG/J4N+NncieYWro0yMTZBx4+F640/bkv2xQGTgIOD2n+rmfjrGxcsAaAFGbYK+s6Dc9juekC7G
mnrNAQp/A8Qow0l+euZFQT4wwo1NWsfhu1e+ICftQMCit8BnoR8yDDIETK9N5fKX8NGgsEyuyc9U
TDuS4UaNl7F+LIengiemqXA2mt4MhQsj+vssfs+rNY61is8sOgTtzrCBZtS7595JYEV45LQM0GeI
l61oZFd2dDd3rxLjFst6IPGgVcdyPvrOQRTNFTxZs1ldQR4iSsaEfL9AvhjMS+8G4xpWQwHlgqCX
FpLEdYVRbwhcV9HgueJpMO/n4p24vaXKGZydweG02AomyHKYX2vGorwlxu9F+DClj656Wx5ZsNjk
edFRE/94VdOvMCwCa5f6TsujZV8I/pqXPQKNjCo3cfylg2qVc8J3dP9ZBC4af1mqUFQHNL94nIUd
jIvvAW02LhfWdR8+59NH5iarIQZkGT1C924kD3G5HjHUynJMwG8riUWxp++n6Y5k15wAj/SNTwA/
bYIcBuY0I40VqjhYIXiGwtx0txlG2/wWDzZ0fca1+DRUHmG6+4FYYwrSNHzzoeJRjUJ3Z7nSEPGh
aBt/GBUAe95z0wl1o3pmypHznjrJ3FkukRKvTXDBmTdv2O32qf9Y47SFi4z9TRdPFWMKBZ3WfKBv
rDCBZLJe7lnglXjm6rP4SAo6z2k93uAj3SI8DL/kRIAFuCgzxX7wQ5TvqAQuDmpzzG+XKUry3gwf
3MZuuFXeMc4fTX8LKEq16cV3uX3LrfKMMwBpFGLscS58XK3PyDGNTVlfarDeYDh2xg2o3gT65Ol1
0Qcbo7nD4rejtyqv2YoJxgYHhiysm2Xcgth5WTghskD2AOcb2yAddkhMarxqJKap9efOro59/joD
SSJJCnfzgL3CKZZPFnBKx4BhwJwHTZziBMM17TpKsRR4MdxDHpaAITQwmPo6TBoYDK15R3i0Gu3j
0B/n7ZwceOlsfFyqL94gHhSL1wkjvRqj/b0tbjVhyf2HNZ0C46lSN5N/aqqT218YImCKmk63sf0h
05Yn8KKbu6S5s82nqrjNhlUKTlVAaVzxjIQjGRHfreDJzR8Gjrtoa8w7TOZ19VymPW0XY60Q815E
JC0zQOfRK+8m77YC8U/yiw0GCY9XvEV4P81oqIHl8dn/2s/7dIa0tKP7QbdTmvdJfb1k8kqS5mZw
Naoq2My4LFuwl3v8RnedepTweLnLbKdZfjDHW9u6JuAnTB5FMG/9qtrYaUKY7s0Add0BQUuoFHgN
fibCUWyoQR9tjqL4UMrXLFdXweBd281IZ3iwMMd29rL+6mBh7wtjrzqQeXWpmX1XiOU4/ei84LoQ
1ctOwpR3+N4bdxh3iehmgmaCzHdd6/tqyFZG6zH47vbArG7/DfM+yFdpv+nAxlvMv7YphkuGbqEw
fRurb5WDL8SmdY4ZCrppQor1XUAEKMIPWPlGgPT+a1996VpwYN46kOwNhbtkqgVTLt360YuJP58N
OkwxuZ6LjU5OLY5bHo82NqPKpbG+hHSl0xUDihGfZLE3LZqLFDQ2uOCp6aTXyAAafcrUm5BEpcBj
zE5ztR/c6xoo2rRfUuxD8N7DsdNZZ/KtaJhigS5ChvLxuKWcT7+M2ZOlcFFH6yao8iey7xibWAmQ
LDR66y4avgz2zh/phR7T19KDpNWy60SYRTXvsqNoMV5nRMcCTolaDIGGI7nEkJk8DXlnE3PJUnPO
a4g/7w2+qwnioRMbUFXB+oNzySbTzNdhfSkxSTIkLZHxNU+/wjSjUalALKDsgcL4JA8wm0NgByuh
TtYm8yOzzti6DgOpXsOudTZTd6iG13rBblq4eN0dJoeO3wMynzj7AoDrjPqtc14DYLAZ3OaqHRjA
00ZF6dOEJiM4evlOdzvSVTgUOVQ5v6ICgoYDw8NmGVrPcqJQTO86HGc4txgth+b1IlIsoIowq+Uh
s4HYiUTfLAbdnJvL/hrC2V949rncRyRTUEA4B3rku8F9WlQR5g6vMHxumIfyzsLx4o6Hqn4uKUyM
HpLP+LZQa5JmQ5gi6D9HQwCvfQDEdyGI99Ei9H02FpsM4z0JvivgrBL+0bnsX2ZEUgZoasd2FIz3
wn5S6r40QTO4dxaIDBsgyaM1RDlGSuKarOLFJiDgZZXfQs6BhLy4JBEKkL00Brlw+yR/zudnhtXX
c74LZUUr+qUVF2oqWNMNZ+88bwS7fYR7BfBP5BMU+jrrm9g9sJgWsrkVouJ2OXZJPfMMMsehn2ry
xVm0TrsYadRAbt+H8KuOgW4h6Ofgyv7GJwCATKdHOGvJ9DKOBxo3T9wYw2WYvun61Y8/AnqQ2iW7
QB2KCnnHfcn3yQ/pfQyeTT45iKvLKeYSULFt42PYXpvWKzDYgokRPf3Z2pfL9wNn5YuQmLMUktuz
oS1oP/SaESYdBmARMxEmVsnLp1/+4+//9R/v43+GH+VtmU1hWTR//y/+/15WExcftT/99++79d36
x2/86yf++PN/336U16/5R/OXP3S+3zz8/APLZfzrj/Ky/7is1Wv7+of/rIs2bqdL96Gnu4+my9of
F8AbWH7yf/rNXz5+/JWHqfr426f3siva5a+FcVl8+se39t/+9smW8scd+u0GLX//H99c3uHfPj1/
NO0vn1+L9E+/8/HatH/75MhfpXJ82yMhwjSVZzmffhn4Hb4jfsXz2pSmK31L+a7nffqlKHUb8S37
Vylt14aa6Qjl8vXTL03Z/fiW9asjbEt5jhDK/vGtf773P3x4/+fD/KXoSKXHCaD52ycprU+/VL99
yMub4y/4pjBNV7jC9ISjPJPvv7/exUXIj1v/K4pVE+gMFH9MEIRnBMdncgJ/MMku9WeXetqsiO2W
maOPpS40DrI2PbkVFQUnnQFp0S4DdGZTwejfAJIKoUoUiV7JnNbfKidGjhPsykykME0IBY1qyGRj
BCk6cdvheopsyTgMmS2kwzZ6ml2ADUtk+inW7TjCAO0zyvXQnYhidiD22wkIF8cP3XoMKoG3QZ+7
30zfxBqCBxOGNyV5z0ggc/OJKpOpkZLEHQvpPQdz+y0yh1do3gc5oS8G3q0U0HsZbieMZVVGlLgV
Iqeu3hNsw1SnNvYE4DJzztYWQZEEc0TzY2dPD3aNgUMc3pjQv9wCcnMEja+E/J6052Gen906OoRD
fOq1fWollolhpL/WA1VdXbQvkZ0/61AXeD6h0nCMWwafL4MZneuwPegof0mM5KVqYTKH5qbrY5LY
x23e+ifC0M92OG074ZKS02lUecpFx1P1T/0yWQ/9dlfEWDqpWJ3rfiI/1PsSDe11M/u7UWDhUPTG
RUTxvWm1JxMqqudzTVmckwjtMclmr6sKcuKayFwbjP8WI2ExIu1ozHEjkMlmwmUcS5I7NXdWE15a
zG+J7T2kTkAaSP3YpyiEPEC3eGmCWwi01TRQzMiXFDRFdDQvrbC3s25icG7S2PsOIipqIMcZvwdF
DQnTb25kMO0d4LIxysDYm/vBBPzV5oVbf5z69GyGw4sO81ffnbGbRpMiqQomj44gOMY4DZYm4RIl
gt+gTz4CDVsiRWml1XM8hg4HLnIhUeHfbMwYDzs2SH0ZPhcJMyEjBofIAtSZfvcSDdlBpcbasfy7
EF8q3o99PTGBNjxUA9VQveeldYnnbm8FBpK4nJQ0wWqzc9iwbftaccggod8zyDwnKULLIbW8z1h4
xLhX0hLpCcoy8PfcRadaW69hWC9MhHDrO8mDrpL9mFonN+y/Vw11UV7lR7eR92WKADIut1NQHH1V
w0JTzwa4uFH4BdWk89gg455r9dHkNMOy878oImm6St7PbooIQdeYD2BMU+onI3cvfh/cmxUZHTVS
UpHOKK7K9DUv4rNOQzTrjjOtDIs5ty2jO193166ukUE27re2CW7nxULWDbAQt6OXGFGJ2zknI6dU
qPCQGfGj772hvQp948gg4hY7toWqRC5i0kNc1aVeVfV8o3UNYGVv86p7jhME+hmSsWAmpbCe1mGg
IbIR3nAJCwIOBNaeR+kwq/VBqleWH0NA95tr3D5x4fCL/lQr43sT0UbSNMmcA5JdBt+PaCacpb8b
FTtDN5pfvTQkV61tzdM8p4dGms2mjM0ne7Khrs1Bd5A5VAGb0G1Gjh1cF3sU2YombkL/EiXqpjXz
GrmugetPGd30cWFsHT9TpybWiK8hwIk8cz7EEubDHSKPlyfUHsqdacldEleQYuYJP3lXkYPVQvAy
Jjncz4LuzrLhGmJXhpzEeJtbOVy5bZRsjTg/ybr6GA1138/zoogE+DcndZ57c4SVFpA0m/avI0hl
O6nvdmZ/2JZ8EL1zKBOHPikfdlFm39QpEqTUEps8McSNduvvDsGwWB/BYo8c4mTT7pL4ockwAWTf
aEh9ixSQft9BsGzSsSdLd1xo48VODfmDQ27BWgqt76wMuVHSNuNeuuaps3yGnWnerJmymRtX0iPZ
BZEtZr+rPUxxywjWo0WfFKsawubg3rZOeuOaCoC8AWPDYOWSeP1931VPqh5CPFnoTJX1pVQAS1aw
bUH33DIBiRu+jUrbqHKmqyZtjsYYZsxyJInFQSkZo6mlfZIqXkWVm59MicqqdZqdaGnkhwSnckqo
kLa08lZNxor1NGMVz0rQF3mm3vdF76BsCQuQNWyZxEIUzh3kf1PWjceuh8Cjh6E/t052tvRC4uii
Q58KVBlN026FWErIQgYevZbPgpu++1phv2OOhAl1ibNxIQHjpkkZj4EC2KXpk2hj9WAs5iCOqlTP
YSLKTTCg1MwVprNNHK9JsNuabbB2oYbFmGyEAbEeFTPuih6AW3HvZ8FOzd2VNekvhiK43DLg+0nN
HXFSIr0KzCItO76qTWiFTOIe60QhgFTJCBMA4Gpw5L6eEP6C8tQZv2ATMNVmDlbwxTpseQZNcQnw
bRjFtElg3PZAJjIjS3gRp47195FDMat6EgQU5EIkkNQFimUqCrKiJGvadMZjnzHQUbp5zyCRzn3/
lAbji90bz4kbYdGQXk+Et8Jyk7sQ90X6OHiy7vjN0TX0a6SYjb91jPyuWbiWFslu2vwg5Oprmas3
6JJwrGIEL4HNyMGechAS2d/NPUNMEYNC8YbGvBjXsrOg58XdeSgdLB/d1LwZArOklInB8tL85DRD
RjZ47ENDrjwPgnfp7qXnuW9hNYqviQWt0qlN7Pij1H4sqzE6xr3zEuQ4rHlNAH5rhmyalmCTz1s5
UlylvgPtMzRIbZEFdrZC8Vyk0VY6w9eyTA9dbrtQrpX+/P+gjn+O07j6+Ba//v9Qp7uUtnQy/5c6
/ctH/vHHun75+d9qdCl+lY7rmB5VulRU1/4/a3Rh/2o5PnW7dD1H+o6iF/hHjW75v5qm7fArFNGe
6briXzW6xW/ZvgkVz7ekK3xhffrndf0PanRrKcF/V6IvfYMvbenZjrKE6fvuH0t0zycuvHCZ+7mT
kTLuhgWoqMy3hmHF5zBGopfAIxsrNtpggmUtkZ7/7lb945J+3yZYy0v8fAmujdG+6XuWdEz6kd93
CUEz/OMSvCbe9fUSeBRGhPv0Kr3DDmCLNgAbtnxuD3FWdFDcq2sO2RjiJzEhdlFACgs8qLIYpMaW
2v311dEn/eXF8UH8/uLqoqzHPukVvAWiE+ZmcRVUOiXpNmY/Tfr2ylCyu8ywg/76hZfe7adXtl3L
kUgObGFZvsm6+f0rh3ZAmJSPvCTu6f7tJohv3JiATjeG/y7a4VakGHeV43Tt1j6zLO/bZMj4ucgD
CsFmDq7++npsVuOfroda1fZ9z7RtS/x0PUHdeFHeD1jEpDX+K1VyN4UhzKMix5LbsNv1QOlynMOQ
YeWsz3VOEnSqQOBr87uMQXMy9DmNaSIyHuVy+DDB4mDbzraI1pHE8lkrBa9DGZAVS2S4gwImF5k4
/fUbsX7qSlnyyzMlHYfb6zuuu3zkv+tKLVV5fTZh+cJrPgweUQjgpP1ez3VOQ4as1bca6FGNC7XH
I6oI6DHMXfHbHvnbDnH72/r+w7K3/5v76bmmY1nKZg+QPz15Bjeg9yLImD50jdYsnVubGMkkb9Uu
c5ggO5Kha5Ltg9QjRihHfZXDLgmtdPVv7sd/cyFLs8825DqO4NP94/3IXD3kbm6hU67c+8av0vMc
4G/NtLTZGD4NV59Ypy6bnuekYy7ZIDUckrDBIbz07//6Wuw/b0cCGEGxr7lSSICLP14LkwWzGSwf
yqnNM1+T5FN62MVWnPU3hdLABkP/TJSGsykao9sMc2LiqWN9pA5z4mZmsjmM1gQHLMy3g8tArU75
Y8pwnbcZgmmQ/JunYsFrfnoqhOvawnQcm63U9pen+HeLqauIjBxaD41dgrooZJs7CkfeDIuVnqgx
ealhTCEVrY5CLjOVW78l33OuDcyBKuMSjni9d/GY31axi7WG3bYrkgEQUYmeYFEb27IfzjM0MnHW
TtskYZqZDJhAqjnzbmtyGPtkhKIiUloin3QsnCsA/nUn1qVfqyN9Iv5n7XTyMvr2YMitddX2xcac
h4/O0HQTuXUajZChh+joCmz8vgYaqFqiTtMkjdTYK3r18IE9GC4hPgPsjJ4ET86swS5zoHIfmU//
9TIQf7qr1nIYKBajJwQn3c/LILPI9HQ7F9IIH7kFY0lUlb0pUlpba8BpUeeQH6d+QhdEIXeactzv
tK0wrQ7BSO3oscAY0hS53HiugrTXmCjJc6B4OyCdCMpM3flQ4xLsYKKF7Af2UuSl8b11HgKrN+Eo
+w1RIcZT6+svXW9INorkaAKs5EaET1wYboK+nQ+2zImmsvCg+Ca1R8bXqHEBMfDz9SLQKjHUpypp
nv769ljLofOHE9NyLNtzhe1ROgD7LU/07xadEbX2kEdIxsUAK6hvm+um5VZ0BSWm33vOw6Tnd78B
8XZLWmS/jbK15Yj2KGp1KSuBP0qKvuyvr8r501FpcTy4nOCWa5u+6/50QFR2p3Q/YPfVCx3dKJSd
dTjjIlVhwWf5lr0e8xiTpupLGmfmq+7bYh2PzgZiZnh2dfnFU1Nx6BkaJzK9NjwGQamJtVvNP5Go
D/3aNJhAGKZGsSpwFrYR7A24UHvVpFAH9miPoahmgedc+wGxWE2h7FUejqSsYSDm93rGiVo/4gNN
MJu78qU+/vUd+PPJwh1wffYv6FOW5/o/fS5mU+i6o49g2ebfktgvD0ENmdmJyU5I4gAScuwLxgDF
QkCrGoY2bbrLU2/+N0XLf7NA2JN4eDilOauV/VPVEnN/4kHCa+ujozmK9OgH00ss/Y7sBE+iO/PI
YStGRkF1RWNmpjs3cnAEmDAgdLS5V5H9bx5pm5bzT6tWsWA9W7mmzVX9eOh/t2oDmfWAQzlTBN8t
Lp7woGU1AHGxPaOKRmI4uUxudaaY5FekltYKUVPctXI1Ndhqju1AT6z6Fxlp51yq1N04wxE8ROkM
naSBrIgacAMqU960xqwuQrTGKV7Ifx1EJj8j/3mudnkCiaiKjIsbYWWj/Y55n8RaDNjrLpa4w05e
d2w6PMpmo4we58TYTbVfnJBH2Ssk+swvcWOg10SUIEp8PaKRYPZSrjwPjUES9oCeko1aBvhbRoP7
Mg/ibhJd8j3BMyV6nRrhvbt010RYkuqnpHHumMM/TDaOxF0RHFIjPYt5cg98NFAukxAMwyw1xHIo
nJzi5HOjmv/xfhkSO8LZCxMZRZTCi4tzpqVZD55Sa6c5a/Vi6yUCsdaYnGNCOSS63xN9CmVj8gH2
BXC3hArYGFZ0U9dmB0RguyvpNAnmdzd1lX10UV6vxJyzl1jmUznU2EmNd63n9y+wlujF4+twXJSZ
bkoqbzU9VQMJkV1Ypvs6te4DApCAGoSda+JqAK18W+iVrgLyXcvFYmZhLzUJDt3gLOvBerACkdwq
Vepd4VpoLDrLPakGokIcL3Jbf05Q66ErcRqJNS8yheVZhBDnvVXBKEBjVk6vYJhOeQTcbjRM3LNx
78Lua7n2wMXRpLKylHT1XdkX76U3NlvtYjCaDdBakrrckOUaXzIf2zwvMZk6Rj1SKQignlOVT6af
I+cPRtwZfRS6bkFoiI35vjWaw77ssWaZZ9vaxEMXbWJzMM+9G360iTZwmB5Z+nbY3+Vx1UFb6DAd
jDKsrXF9jiOjh0Yg8Gzn+BLx+ccXNUv4ix5+lH6Cx/vkl/sgaNx13Ga32hLhR10EZ8WTiJJqYVhI
Eo4VDPBcqKcONMTJ4uApLaz4FNE+EVKAJN1S0ZfMyB+ZVCUPudH6LJ+97wxiS4HYHQYzINsnZpZc
ObI4prn3xctxujD5vbcOCGtoT4YvsYgeesKbe/Fuj1F5VIbQJw+XirmqYiI+iUuBp0gKlN47SQv3
zUyJERtsbz27vsYdhOfTQ1IaBFDoamBn5kGmOASz8TAlEbT5Uqsr19RoUHQhDsrG+o22Ac+c8SBN
7W6aVloPIeOvoxnC4al1vg77qj7GM6S2oY1iIjqs7tBT+e2TYnhow7G8DvVA/yQIE2GXaNb54MOH
9meyD0fYxV4dGbx/FCoeutbKGV3kWg6Eg+XKnDSjIE1hKkxtbUOKH+4aVUer3DD9lR16CUQ0wh61
Nx18e5KfzSrDvKHDWrvyv9ktT2nmTAxOTCu9juflhSIsL/sQfkLXEb5axgTSz95XQCMDo61YXZfK
sdZqFDitLRcAzw2DmTAbkD1AVzAHiU9M4Q1nX+PjXA/xZYo7+y6qL3NMenFrTCdWSHyvllVjaRxE
PXBlqauHIXDaYxIX52BsH80IbF7J+osb+iHxi1eDhY3LwObctMZ4R50F+zvNx8XizAH4q/lCH2JG
MxNpL8w2UwE9SVMqnbPaiw51mt2SneRtuw5vxTZjFK7TaMLTuLevf3wxHdgyxjIQtKIeSmdTMUih
KmalzzOcF0eMp7Eixtui2NMxe2QsTGQfqrx2ND6EgCwIhSJ4W30Cc6+Lr6XzUcmkOaR0p+u8mfMv
8ZBiee94b7YhMJuBmHtKlN61U2Dv7E7XR55zovCSZtgPNmaqy4AEewjE0aN/N6WMYsrOoSkt+jdr
6HZgyZ6u+++JtxOZgbPM3Afb2uNQai1e19VYIyetf+9GnXuUBFBXqX4jYMi5hNa2mnk0xqLy1/SW
uGM01TkDrj7N6AH6LtiXjo/8Ig+nO8DNNzvC3GgwOfS60HyNc0s8NYGBuYQTOBBr637VcnifZokT
DmZ38zEZO/T23nSLcDy+VkKn+1CD/buiK46xLYc1rtG4rDVZeQ4ECjwblDDL/fk42gh2/Kj3SW7F
YqdzTaIQCP/gnIUGkCGuLCsvOaMYOg99Op4tg0y2msegYMmRJImS2NBiTf0uEVtBw895HPcErn/N
zKi8B/FnVhp7QJ/2SOJwwGR3Jo8Ff2l3U/iJt2kq67ZqSjKtl8evmFKFeqJ5n7zw65z15DsMxwY7
lBz/xtK7r6rUWo3LPjJgheKF5b03poupqrHzEHBdzfGrW8fz3i4M8k0LMladZFpPxWzekyramYJ4
sKqE9OelNeRiT6DrR29Xgro+RI7e4eay6kwJJZKVDg8Hl6ARMuQmt7HY78KuRs6QjFdFjz6Fw4W9
cUT8VKHdR2oQN3deQkJKttGuU3wj4uRrnmDzxiK4a5wuWZm295w0GLJawnpny/oIa0F+ASy0rVfP
z4zng40qsMwJ8I6oR42UtcsCAqfMhzy41zJR98Ro+afWL/E3HlF3uE21deJ+3rp1SmqL7HCtFuZq
qGZ7z6EWrngQcMcZogmxONwwiquCTVnm3zs8ara9RSqH15c72WJGz4ob0f1XqN7cNcNGcepIM441
LRjsGmwNBJUqZ8y4NqsA6ULW1jepTx5DZQSEp3ZGj2V2Uj+ryP+q7RZe40ygsjRDj7Adl6q9DwnX
KHEoiSfiKGSkUN/PCIlnv4Xg1heHsOUDEvjXrE3Ucew41aYt0Xjk1QdLnFjteIp2QiV6Y0cN7vHM
TevImV60psMZo6I+a8RgGQLYu9zEmmFo84vIB3yKLB4f3x3xfU7Ch4SR9VUy2802TQ28Aloc/kJX
2bch7hC9Ch9CUlPbKYvvYiKdqrC6KfueuB7mj1e5i+dXBaTzJakZ0A4t5qTUbrsf+5MxUJ40EPPA
izCLSJvAvPvxRfWwWE3PvWopWa8sQ+aMiwQWcMrAYd8qVHZWZS5WlgGLN2Nh2A267blj29bON7df
hDiZP96XxjDeM/reRrMObxOcDdIZilMkGu+sNJZ/6IAwynKUfR7SfE8Altrqpbm15IAdjp2fo1k4
sA81ZZDNHKomsx1CXXPxUv9SdrZeOYqz2VbdfOePXcBOU+lVW8GXlk7HOJWJ9yZHWnXwgslbWW1x
NHo7JzeUoYw5xvWXDCu5xByalU3xsBFGB6N4MpKrsrIYCDEyI0Wa1JWJcNzB2Qcq9NHTKLo172sY
Vj2eGJNaR3YZbftZfjF8PoU26O+6OXReGH9cYtee1nJJZKMDNu7rDInklE/2fnLLR8MQwSGB+ws5
BH8ECx57KxT+D6V7ToyZPEJbmmdr7HHx6sQ3y3DU2Vm+DCC728pUL2myC5zQPBoyPAo/Q1Q4U+Dg
u9nIdSMJnSzm8XPWaw9qYVUbN2YTYQ4WL85mCWmBVdTfpP/6krcBMaF+idtIcoDwn9z87kvGvJZw
PYSVZo8hemsGUPd0cy5aqzlHDibdfCyu4T5mVucdrbZJj1NQf52aDDMX/uFNZE0VVYr3vlNED0aB
isk3ohzrBN+gYnRcDptqOnpjxA6pRIfsqMUjR6fi1KKpiUzn4k4VEpQ09dZEhPkXoIEnwQm6nhOk
seUIm6+Y8YPA8RQ8JFD4upqZTQ3CaIvlHbtfa2bKFDXqMy4iL3072ac6seU+iK1t7sVQ/2ocI8r4
m58E0ROGnoRkQodg5E4kS4bDIzcyfgwxCKLmaq47h5Feb2aLPoYBNeRnbj5cIM/0tiyi6la0NpyZ
iHDW5X+jKcOV6oeQj8y1dnFJQ9G60cpFh9D0K/aQfueFO9NzXpNqZDDohAy4g7pG2YuXZ9fkJOFm
8r6ZybYCYUUXGHjTMVcUJ2bI7ZFQdVzM0U/tWHz3pBwPcTNNF7PL16qT4rprq/lCclhyFYpqBPPx
mULPaFOp1wnaJsRrVXj9TZuF6DYQ8COm94Z95OIRGk/yRo+m8Vk7pntrDAYoXJEfWoaepLrEnzsX
+wlDJj3J4JONors7pFmJ9WTYFrvZ8/qTrq3zbDPv1722ziOGE86wMUYHmnPHKapa7HZ8vwsxZdPJ
0S+QyMhWPuU4I6FpgbIZTrg7BzgHsnMmKz8FUO2bEJrsEL9WnVlea0GWQ9HWtxR5B6lneUOhXF4G
ETD68N8p9cxHGqpV4spgP4w4UHgZNo+mZarP4zRLshzx71Na4u9llAXubShIcquKVpSP4cnqGRHr
WswHHVP+5YrKrZ37/MQm4a2DOSk+aw6njWNrrExnSXB5J8s3mB8bG5MM/HVK51jiNEJX4Lwjf4S8
GwYh/mAfZU8IZK5UeAo6g0iaPnCwd0aBAe6lGTsX2cYyiWucUne+z2zLuIlERTr7d7P3+tsalsDF
Lttp38ZRg5Yqcy8ZtOfeEObN6JGM6NXgBrUg0cfM+bHZQxs9j1QBfau95W0P92kWfFY9f7ke5doa
BSbLS8MTgR8eDLRIo0uomwrbvRMRDl729H6iXoberbxkrnSOlZW8eIZZ7vIyazkLNE2+1hR1bYG1
YZDziLhEC/o1JsDKQClVx3l+B3EmuDXGD7Ps3Idp+eJDgw8twvT+N3tntuSo0mXpV6kX4Bg4znSr
eYhQzFPeYDlEMo8OOPD09aE8f2XW6a4uq4u+aLO+SFlKQgiFkOO+91rfWu5EIno06ZBdwFi5z8qh
LirwvGCA5q7XiWAzmVO6v97trWm5viC3v+7MNZ0eTI0aAIyxp9pz/Ts/yG+o5LvP1xegNmvp7fy6
Q4Yu7MyK4vX1SDyqy3OmovOvw4Cps2GQxpq6PHv9nxOlEHOWnf3abnlF1OjqhEUZZLlo3RsGpPjo
onfTJXTPKcgKSnoSDjLVd7xWVABN4X2ZnAzkcou2ow8wFvgAmKzceLbrCQpl0uyyuNEP14fG0Pha
ZwBxr/eooyxQj7w8Xe+i4ybaM5Lt/no3BPmxbwUeuuvdxLdcRg+7XDvLfntRZrf8mH5enzT9wrhP
0DRcn7s+FGB+FHJ+vt4ZC/dEzbu5/7V1rTDNe1Bor3dJIh64ACMIud4thqDd6jyydtedNQEXfRVX
RMQtH6pOQy5RtSaLdjkMFY54cIvp7fphrd7IHnPU9oPVMR5JqFWhi8z/+sqwNO9TCgB313su6x9m
LuF8vu4n7Jbyvl2Oh+uzAJZJxUs6tE7Lu6Be4AkhyfZcjkGo0cTDbMKOWZ5lEQT2BlXy9UmnGNRT
jODz+tyv7Qn80o2fPl4fSgzxZnZBdrk+Fy/2es5K63R9UuUBPM6hkL++A1QX1s6wW2gi1z96masj
3x9JYMtx5HKYb6wKnvL12Sic23uhrV/fZtGEJic4xRfRXFKXCNsqE+L2941RsLYNgS0wa+1u/vH4
9e5op/VhzsP3eFkGX7f/x2bKmCGhhQ5rlMb1MDku+/y9TWiUN00/uMfr49e9/H5yHBPrBJlm//sh
sNF/vlxNUQnBPaxQwCx7/72D6/5aQSGvbhvscssn+2Ob3E7b28Xgujz++5gy3fsTeHcfg5f0CyLE
/vUH+b2NG0D7Mmfqk6aqDtodL0GAL9YotcN6su+KG/96k6dgy65PxRE6FiNxydqml7j+vc31f9eb
6ybXjX/fvf4P7TJBvg6FzGUn14f++Xbu9Z1sO5XHtndwRfznQ/i96z8OMXUbe5MUOWLM63H/7976
97FfdymJdxFJYuz++Hi/933d5PdbD2idz3Nwf33k91Z/HMEfn0IvZs+wYKHwx67/eN7yx34bZalc
WwpGTSb1bWi6xYuqmWMmCfW4OOyKlwLkPnw4k97w8mzFbGkThxkxOcvdztAt0WuwZa4bZzMrlGaZ
lAdtWb64KGmPZRVXhC6xsa2d9KYpIjJqlmehvQ6XqjNfry9N9ZQ+GElHxA/PTVUePg3Dy/V115tx
SX3NquHpek9nOfaGwSK4dNnTPHzIoUshPnLEXVCj11apPP/alc11C1+K+fcHUM4EYZcSJFIYjsn2
jG2b9+nuul8uwea+6F3r1wdorGk4QtWGjrxsPCQBooOlXF8Mze3oavUcVigS1GxMD/FolwcxK/9Q
Koga9tiqNZOvCnshtCzqlp9kaH7mtadetLaYy4t2OoOmbW/NZgg3FDXct7C2H66bStWeUg0i16X2
sNHlhLQ7KruTNedkVYaF8zRE8NV8sh0+kx5btwMQ0qgWf3aXPQZM5PcufYVj4ejsPpCouWDgT1+t
ifiz5VCsIfxaR3n06kUDyA5RRzeRSv0b+NxUp/u2eEuM4Pm6e4qRh3IOKozIVGRj+ml3OQLtk5t1
0CSNsHiqmBASaMVuw+/pMleb6+7Brkv7kBUOMBazyLCqTOqOWQo0mXqOngjB8Q+hjwqekkYKK710
7qtMUvepjehpSKzkmC30mOvGdBTiJ2SZj6U1NbfFEOrH1rz1DL5md8zL99IwTEoU9I+RYBTvjdE/
TJKpVGuZ9oNXBQ/Xh12pogMiTkhqy1Y6on/XtDq+RL4wXgZbUu/ncWH33qmeIpcmQ+kwF9Z2+CzV
lzmoCTWcMGwGXOUWwWn5nXS7swf28m0M054s29I/9jA+H4yYyUtp1uV32VCijQLxNvougTxuEWEB
hhASZRHm7mUfIkFTbZXBm1k75Y6LTHbKE4cYTFNONMvYR053Q0VmswcP5pOU4oBW68cihNOrfnpW
LqInZVLuFTWYn8J0FkaQ4cFm9cp7J6278+8bLiz4eYeKCtj1QYPlzN//pXIIoIcZtJiL/FSTWcca
SN+EQ5D0wHCb5dZV+iamI3MzV9146LuWjCi2ud6w2P77f9fNRGGJcuOZ9isOXgCiy6uuT/za1e/7
1xenJXLQ2EVG/uf7/d5lp0qQW8WA52GmM+tNT2YZ1U91ORNxLqI3ZK2E75WIvgMvjd8cs+eczQOi
opo6eksTNW4C2/YPSnjnzJq8mSxEg/Arc64fQnyHvt3p22a5N+o0O5plCf9DmpAXaBBEZwOeLNTK
8I5G/08HcFayDyrvktg0CaIGL1+yVAiuN0v+o2sM9WPXDVT58wBsGPL80+R1WMDaGNZi5mNeLjoZ
AK+l2jhRLF7peHbWMeTdY9qQBp7HKji3A075KdI3hkZLmc+4s6zcNT/SFt25HktUMzkz4XxqnusJ
cHQiyAm2+FFh6sa/VxgHMYRveYYPIUiH8BUVxU3hd+437aaHqoCPm4TqG2WOw0Av84Q3SRMO0KA8
G1mjwoWf3kx32GGzNo+1yVU9rzToIPwS7Yhff0lMh5FWmykxEiEMkSjZuZPsiHEnMUEMUNPLPoFl
BkMbZxYNDeyrLkobW0nCOtDLbrL4tezy6pyTK0Xlg/r0MPLD8yrjXQ+sF4PCjo6MYKinWJ8vhazV
qKFJsUZxjl4Jtlf0VIR685SNNag2z+yIX8LAOllVAbmNfjemt2ftZOahzEwyqBA3DVZxa4TsLunJ
tW+n+rs/9e+RDFs4rqbYMvB9dkwkt4UTF/fePE7rrgVtJFKc0s0SgWswXpnA/9WAT1lMG3uKQXw1
Of7kuvtsYxbjdT8c4WcNHnjyYgTOOTf0hp2S0CXkmwvzvoMhTXwOvccAVVr3Q8fDLh6At0Qgd+PB
+tInvX6yx/pzqoZ7JWT0GJn5di7kdB/OyUvgGJ92UIA7m4JLwec8tDQI17YWzebFTEZjbfksM6j9
vdgOeZKI4VauX7z0YbEnLWsBiDibBa7ik9kQmGVw9OwNxYvk3XbEVsjbIDZgC3U2dXIczY5mOGqq
7C4lWjlJpyfJ155RkzVk9UyFABzVaFcbqlVoSLBFueY+lc2T5fRQHAt9Mh00NK49QjwtfMgXuXmg
UnPRPaQfS6QnEQNqlyiWrbTzt7VgZRFRJDRDt91b/oUaN7kTM8Hs1Ds3QqUjQ3kDlnmB88dAHQRz
d5y63dZxKn5Ogc8ssQ6pWxkOskE3JEpwTqEueD+R2pPHhnu9Rmc685M7SONLLuXDhHafCz7N65Tw
2W5QN7XXfYj2MMHZv0w28xaPz2nLstj7VfgmouYj40zbphO6bMNqPuaavO9ucD8HaVE9/48b+ocv
SPXzbRqRNYZoAYldCnkRz3uXp/updij1iRw7vQO5JaXvRCeefCU1T5uUVKQQdfM+q4HzKhU+SRvi
dRQzpabSC56maQ8U9HHrSsjnuZ3tEUkltGQglzhU3eoSjEOrKVdFCKrWMPML+Mav1t1oyGOYO/AL
GSgn39pLlrHsjuxug1wQlB4WTgkLOuMo6cNYsD8brD57T5ngRE0Y4wlu1OJiJ1NwyCN/KzKmfPhF
hpJma2GaP5wmehx9/1uZSeKBkPBtazBhbenvmkQ/O4b1EGpRro9p4hJyZspnJtBPXUzjyplrf5eZ
zrESyV4F0rxUSGtmsFMH0KXjqu9ZBvTNnFOc8TCh+AdnIEaqmjowGu5Dw9V2xdS33oZklme6vTja
C/ege+O161TBUU31e2PKz6B4HxyotoV7ySW2csNu0PLE4QfnpTqz7MM4M587m/kRvw1c5i5u6zBC
3Ef9CZETceNwmlSLbdsrz6IFy1578j0s6+FUmN3PfMhvRwoYBKqZmzgvyHU03O+tzUk5+FT3fPEj
GUp16Kvoh5uwmWcQ4yery1g0/laG2IAawWkv7KlmXrZvRygxWd1Xh7lFtq880hHq0vwsx+mFX6I+
Gh7mHisqvWOnqdNnCb/dpCFc1lno5vw4ml0UkjM2lDjzCR7uc/siBP81o1uVz8c0quZDP3vvg8nA
Zo7urp7UZRyyryiPgRqJjyRPYWjZ5WdRTumt12fxtvfHT3Jdkyb5GhGdnMzlKacjzeQ02yqrG58L
Es+SjgySnp64Y4wAZubsWbUxNNg0JsTVyXH5FrN909vih2sTuyL8Sr20LdMyN3W/zZEJir2BTVR6
nJqlFoyc9BzDb7Z9VtoUt+mEp7golKBdDJeos+P02aDTEWZ4HsKxgFslXOrWS5+wdyYuCj89tbPz
CzK/5CwqArtnsGhWrRdjITJctxAX/As0Jh2FoyYU4S3Q8HQGcTc2NWCZwqEmM6fkWjO1nTXASqYR
Fy8DauYI97busJZ1eThu/X5sNpHyoBHHoGTMhd4saTJWgfzpk5nR5ASiJb4jzgsVNJZdBYaCyysK
WlyUlTraEbhfo7Kds1M8NUxI37Z2ysLUbKqN21rtQxbAUqnQODsywRKegp8R3oRcQRlPtUW+T5k7
60ZSMpyF96YDTce36y5Vlnf4kXBNCne6G6To7o15Yi2SM023HIeOFRzIiuLITSWn8V7TJLnQoJRx
BeUv6YOtG2QfrUROHQvLARFbJfsGGEVBS5MRM7Vv8Jl8zhaeIEbjGkffvMbTU2/AHnh7BEtfeow3
LBFNcysgsW7kkE73ToufpEmI+fHTCn5C1+/DBv56wCqri6A49F0iIeeSB2HGyTlRmOgzlnEyjMuN
9KA/GFxATmphEcyWvnf9drwvdfyZzmO1MSOsNRKIUJ+gNm1jMi6cLHqxY/FT6PTZERBSHanh+8v6
zsv86m7uFOWLZGyx8vvDjs7Etq1AaZso6bdNYzUbmz/50ciBW+DBA1LspXtpEp9iFOV3881mCnSp
ENWjZu8s1BD49CPq3cc4oVctmmS6bX3SvlJdb4vSF3ta9zHmWvQW6EzzWzineTTtPAFsd7T7kMa5
Cvd+Xvz0Bv+O2m79lhUsL2YVFOvZL1EoTcDkPWK8WF4xiEo4mn7PWBIsvqDZK25q6sebcRTGukMW
cE4S86POPsc2H7dD9l2Z4/xdygLm5LAzhtL68LvsNGHg1H5jPeug0bfZgO7VPssmiJ9abPpGnkXn
CnfeRtkRV3knB3g0CzI4k+wR9U4sKDaEBPKM5R1GEwgefCNn0uZNIIZeRy/dhjOJTWs0ivk0S5CI
A3DFKCV+wrGXKYVKv+f94F90Nd9LS25TX4CxK1H962GkRdKFN61H00ENk15bvR29ZZJ5ZY3cg81m
JiczhLYktM1974xgJ2R71tUYUJj83gI9OFuDlvyVQbhboVnsrQZwohcQVzGXoFodIyI6Nswxq2pN
q2Uyj8lk3GhpqEvk3UqlajiPpOq0dcFV1oFT71qI+iuX5LuJOSkdjGMWWYTf5ZbaKysjwS4gPZj1
BCERngPfQkZQov2LjaH2OVuWH5IgR436dZt3yciUPIMUPGAEb6tO7yjGp2e6+gjXDJKVelQvu1an
w/2AM/NkN4iOHPXUMnP5QoPS3fjOIDfKH57ngcirrq0egl5DXusqBiU0fABroEeGqXs3jN2db/Xw
r5psnTVDfWtbBg7bygbgOhLdh8lnlczgwUrd3VUxCUtREJwqQZqwH5UJfDatj6MIxi0ZqvZJct1O
MvqWxFXRBvLBXhkd3Xc8stMWOd33ZjSTQ4Qlk8J866+RxyVbww1P2p9P4eA6B2U73+dGjIcuMNUj
MsKFKYufW9NHUu5xbjPjqTOjYOsEzi0iJ2s7TygSZje3bjpz/h4x7aYzSvOlgKYCMFT1T0XNuRsR
EF7K/ul647qgP7NdbQXpNi1gHuYdA69rCLID68tQSXGA8xoi3lqpXkOBF/F9pyCpZG52h/KIqEsP
MXAvZXN/vXHVzEpS2wgQeGZNlDkLa6D+sIvsbFP0FvxGnL/bqbbKtTaqetv30EqkbT+kKU2h1WTk
ZEGusf85B9YdHW34XZKN+2E02nO33ExZQapW5kfbtnDCh8a9G0WWbDqZGQh/rf4ldJpyazN32jpo
FtPGjl6kKUcS7ivzpfUWHGexnZLZeh24EjZtqraJO8d7VQjxcr0bLSnRrHPHtWvI6IOZELnezQuL
DgeTqOHel/AaTYOVWZjTeSmzoXo2jLwgXTkIqVW8lrqNfiSbLC1Au1dpeK6UekdQvx66QB0GszoT
7cYysrXuu8qJ71KiDBxa6Qnl0YueAElZnq72Rmq/Dkb3Xc062Xc0jRJqnCcn+dbpkD/fiBRH50gn
JsqkHXoAD9UMi0vXux1Ht99QFTM2uD7xKVbTeFBjT6IxUFOJQ2JvGlz4lZfg50fUsoqiAK1AP3mX
Ud2FGO2Wy2e14wT5luaxDYBgNPY41UOyN4kJKPOQVNoZD8sswzMWfrKwZvnkpr63HoZeHN2gLm7K
FrFTECXioPJsCXVp8vsAz/WusUpj7Y3MYLq6Ras0GtjlE0QieSZXvd0D4cnhdEZz9d8opRer4J/q
fmmbgi6H6UqE9Kb05D/8OCknr24C7NSOLfobU+R7O5MpiX1kSWmzIR/L/DEYfXDOjXyvOjs5aK3f
Ei8+x/I4oBw+26mGhZNw3hKSAGdWNnK8ryYR34aZ5WxgihDk4UUU6GJ58JJ4RjbSiZ1DyloMaSws
A+RpsbW5vm6S5RerkP4pVeYXt0zuuzSxzjRXPgsxW3vdi/iYejHmOFO9ggOAViHK4CaI5gzYwhwS
52oCHLPVeRhodqURS8SeyADdIKma0+ixKeRwyjEUrOplRtPkPe2opu4B65erJi2BA0Uzkk0HVmAx
GO//Z9H+P31ty58bgopwLBettMW65T+bKRIm/dKwKqRSoDHWQyW+Flht1mHCDGXoCfvNe2nisEbo
IA2f8MkO6Byma3/TWo48J0FwgTOQ7C1H2Ecm7VgpNbjurmbFJb06oadOWEpbKJK8xvAhLUjznLIH
VUU6Xv03nwXz5z/PHddjsSo8E+OMtNx/CP/LqLHLDinN+qqPzcrutXAQaeYyiG5FAfM0Y+q4vf4i
/Ck/T/ZcnVF6WRch35ulEVSMXbgL5r4+i6BHvttUt9ebhCwvb05usRfbNxOxqWEhwrvOb/mFLlLc
NmyCAxJudz8PyApZL3m3VkFBaYqpSFl90D0OOIbUzLW6nsZvAyJupnwA2JKJiE5du2SHOuYDQred
rp2v2ojGdxbAI1A7uFXpHVYQ3ORY0ZINJX8N/zvZBCb54bMgJ6VnWZEklrnLI9Gva8ZFWPYEYTA4
DMercC5fLgWSDBHmQQWZ2vxuENzOAeIMC4BMaN+qplV35CKSsKnlexW5SH9JKcMtnb1RqfJ+fcO6
yzHpe2116ZvxuZ1kehwGSU5qTq3Yy7vxPqqZrkYZHPpqkADDCGnwawHlLlXivYZj4i9hUx0cNeHL
+kPVBvAnmTxSe2p3ehrdNbJB72Q0MKIUoQWpg8cBbeCxp3QFyovJZO+k3RdwMDguWaeqH7QlyHAo
inPjMqPpOg0tDfIhfB7QFlBMtroLBPLX7lvtFOkJDNq+p5h6A3X4nNlwM8HLHQhgEit/ZK5O+qCz
yyKGoJgfLqKVL0PBNGA5wXNg/Q0j66msoCmmqBlWHs6nFXYUm5L4vCRSfeMD1hs5NTFijcHZNj7g
slEWIcZG+5X1wSf1yPZUi3LaNap2t3Vjfh8S5gBSZeauyjUaLBTGrAvyd8Z/Qkcrez+YxfPkOfpd
taSvpXmKQiAOlwF/LSKOyeBA660o8+kcUIduO6oU1XDxiqx5ioYghi8uHXWf9zSB2qzdX4+4wPJx
4xMc0nIuLdWs8MF0hvQmMZynwMiQHNtOtY6Hpti78fjjuuRq8q7cdAaynuFlZG+7688/ZsVlB6R5
OM48sicgEubY42TFSFKRxJcoZMRRQwg7o7Q0qXS38VubD9OXIeV8Ccfp2I6uPPWmSN5FYywKwBsj
bvt7lYTWbSyMLf2zZ5R48ZM3jugtJTpXbWAY1C1YVjOtH/J9bmPviUvPfuFS/t08p7PmDTRTQ3sZ
irJW1R8TDdpzOQXJZcTBkZT2o2/YJY4rJ6YICNQksYL8PFKbyMI5PIvc+BouLP/rWPX/WV//FetL
Ckz7f4zn/wvta1/lX8t/O3xeqWh/Er/+fuV/ML98bAe4/izhBSJYbHZ/M7+cv1zL5hJm8+Di6MWA
9S/ml/0X1l6XWigH8Tco7F/ML/GXy6rM8qRLPcDHhv8/4gnIxeP2hzcRa/Xi1xQMXRblCMf/h3UT
FXqvA2xpaxbgEaJuXFOhSUXT1XqfJC2R5EMAr1je4/phaVC7F2wnuEhJUcJoS36CesEHRmxdg5l3
coJDP8o3N3O/hg1TdpHOh04mByXJurQgcpVNe+ndBuidYXTshbp+PqRoV53MSDauFXjd1i6IHYI2
VEDQFvoCW6g8R6VVvCq7BBfkJ8G7HMmimiUSqMD42frZbminfJe0zrwFETY1m9kekaV5fb3WSsMW
qk3D2VQoorja+Lp8sanRhWi6L2KKaBLRyddExYbWuz+jHepoP29d6M3I1nS7LmtsKeT9FsQhtPkt
RsVs67R4h6BzkAFp+A9lQNETWb65zuz5RfX0aCzHyB6MAWPSqrac+jSMXvJg1xDX7cJfI6HcYag5
tMhW1ZC850wC+GgdxDXzYIVQCWuNGDvNZ+cicv6+ceR9JBNxZD30wCKzWUITHVJO6r5F1PvRIuqA
LWlWHUXdYKy+KzjTm8L2ACaVYwvF0ctfUVM5uCsU30um2p0pxi/UxfuXydbPKpoAOQ+FgbbRWaN9
fEIqepE96cx5tovK9t4ds3dD4CPpIoeuBOyl2cyJqkGB/R7qJU0n6611kS8BmRmeynDY+7bBZEbl
BlNIZW3iWWQ7YYY1E5mpfkTg3q+rALRUlfSk6ZlyXgcN8b9+F2GTBXidyQJAPk3l/f+Fwez/JeCJ
FbgW/t7/GnlyWWCC/3b79fvnj6pMvv45XP392l/DlbD/Mm3AhNh28MZa3m/8iTD/knQ8vMBDw0st
xeP9/h6uIKMgU4c0wXScC2ywWI3/Hq6k+ZfvmhAAAgYsLHZAU/4n+BOIKv8YrywfhAqrLRP0gc3x
/WO86imEDsjZiL6lMoJZb6IT07kkUDIZKlDet/eYSzaBTu9N6aOQa18mw99nFYuUPlWr0QxOTuXA
2uvIViLC+6434i+OuBhD+uJ08zsUE7xyBk7PKLx0o7ejW9BOBM0kLfDPzHIZISCmEXZlEm1ZwNUu
p5iicrjPi1AhWMwh/gWHQNODrDKGTLjZ2mRK10OkW2EMuEAR6hg04q9UUJ51KjKA5Fa1w5XIZxG1
3oChe8V8iNXT7KgKpqZYF1n3ErrBV3tKGSXxjiLiZoigIkKhFt/VPAbP3kSzacKt0tS3piN+1oH3
UMeEyxfjDROyatWCSbXR1cm5QozpUPSSNuryeGKphHsF5HFSeqtCkv7jfeh64aLNBJTgiYFp/tSP
hE0FY4hZa5HxL87SOpkfiEDSNeJzHUNnpkgU4fT23JFggbV2yWZpRhZnZmtYG6M56E682rkHppWp
e2bkm7ZLH0prrFZR69/bDu6Hikx5r6Pt0gHPJg0gNTAcwXgDtZswpcIlCAaMBo1t919cb/hqUheB
rzzjaIUvQa15Y435TUjPOmW92g3ZXW58QVP5CtN5HYOkXCfJW1u335okujFjfRr98rHAOrzhsvAE
6GRyZjqoJpD7NrobVH9jmMaNIAGvSPOfsnYw2saXgZLxwfchuwBGeHYaEdAH/e6Ew2viwTR0JHY5
Y6S8TdA0TKxxXUS3xvJtMu6DdyRKUcpXoywfWJ48dBqLmsPKBMflVwCOMNkVUB0/KhaVFzr5tlKr
vCxe6iF7cr38KB2LqCdFW1zfJzFfUVhDVzMZmuuxe6qxvhgZuvS6t2Eu0oWPMXHjdEHxQe2BQlcv
IFZjRlAdUctaYNrRY3ouTIL0hDk8lbQgisT6UtoYYGp1aqvKWdtpnHC1fbJmAhLKcALSViDPiLCc
GIN+syENN0JuvBpilu2SB1/ss6J/7hNrazblTZa3JGx8qAiDZuZGX43YPs4VuUPQIr+VpfVSUN8g
Mp5I1GR4xvBPNrKpT84w7GnKb3JGt1UT0VmOZnwHZXmnYrhrbiO/G2PHn2goW9o+axdCGVN3cpwD
JCCRfrk+66AyWilcFUIF5BTqAJOHbe9RAJ2MpdrVl+aPnspR7IfnOKGwLpU+1UBEa5F/0576oGfx
05fTt4SfP6uuTRYgqNDaayFFnkq3RCSQFfd4yUkI98c7B6D3dEq9cOWAVJ5bnBQO/OMBah/oCiqf
CMJIXh1IOnbyt4nMDRRZNzqdt/j/HqSnMPDEqN6pEGkTHXzx1RnwBL5Ws8c5LLKbcQL2HEW3Q+wf
JSmJIyU4K7Re8a1rjDvUFmXZYH1b0m4m+IR+RMJjRbzvRBhqqO23IQNmbfLmvqQXVIaHYl5+3XVn
4iZrWF8X1EJzrEBjpO4EVcE8gHwjR5B4aXGkN7IPQqTP3PFWfTVsmwCN6ezolxq3/8qY6YeFxoiY
v32k1uSiNZ8WkvepQqdC89B8hSU5HAw+HfULYx/MF+ZMFV4W0ii9zDtFU/3iBylVnfynGDGkjaOe
aN2P28IVSBagTMZZY+OUAzk4y1Pqpj8BqS2CsOamZ4a36gr6brOZri0MZevWIw9FTZ/VjHgN9OHj
tLYQFxcD4NQZjsKuqtK7EiPcWgylT7LWuHVVWe6H2kRWn/lITqK3sq6/zJJAP5pH+MY1Cy4b6uIY
hQScfPS061dj81GG3udYgudpnwykdRz08DVSgnmMsluI03dMcy6lT64Pg9V5iBzo22P62TkhSWt1
vUq4BtBE5wdmgZ9MU+uMQ72EywdtSKfBw9Q0AWMTcaajSwt7hAdBQ4IB2fw2yS9hSglZ4wtYd0Z6
lv1gHClm0NChqGfw112RbNX1KmV+D/we6+XFrPnZJzTAQ5m9lEP+5M0DcavJUUwKzwdirhVXvKUP
CwfbY2zxhUKR5iJy7+RNpsaXnJsVQTEVaUOInObkMajJ26vNcY/1lH9gTaE3rBbnqhNW2yks6N33
5PzwlT37Dkk0DAsfVsNavsaxFyR6rbz3tIB+iJt0UQuQcp+GauXZNYz/Gq6AZZ6UY91x8ZtWzD0I
Nba/wYYuN+4ovY1yQ6J1MmMlh/CCa/TG9jljlEttQ6c3bUgNoTO/0o36DpZRmsmn19x1tv0+Z959
P2db7RcUn2TzxXLIJwmc4s3rUVuI7Kzcj86ZX2lQfVgB9qgByz4/P3/dUKTKjPq5DvMfcGdZ1VfU
3D1Bwa0Yk93S6Elh/jQWiuuWMKaIXhbO2PpY1+WLFwnNWL8kH6nxNY37A6VXrmie+uHSKV+7lUkH
z0RNzpi55hfgtAgiItNmruyWl8HV9QqqzYJAhyeeG0TU1P7XWM0vqbTBHFbdMzb6XWhZBYUdSVYH
aX6+7efrgT51PwEsoxIVb1LVkV5AwX8uCJYsOvcYhf4PgZTFN1ZY3s9OxQzfEXrdKBv5fAD5yKRn
u3ZMdAgtkI+VBZ2V0e7OQ2C0GjyOOXDGL51rnqkEAl19LkXKt2XEpJ7Zt4NxF83BQ1TRErcczrB+
GF+DQnyWLewnEBqPUTzcMtztx+h1VCielPNqVxb4CXnSPXOlqNtwdaq9+BmKAo6A2NoHhnoIpXxJ
3yqfrO26JrxLu60LqTKjqeyd/BGma+eTcZv5fbkx0+7OFiSAjiWnWMLccgLstIpBY3Km3kaqImwV
wrOH0a4QJgEnZEpp1Z9UKI9N0R4DayaXtjpG4v06KQOOORCqlApQm3g3dlWNeiz1bqq8/VHYw+No
1g7qongXluN35edPjVm/j032w09eHVZ1BfSRThHWNIzI4qy6vevmaVjZSMpXrXNrFypAHVCuAjf/
maZ845HvLmO+TzJHCjY/hOzZRxYqDNHceKJ5bPqMOaRlDAiiiKJKm/rILO+91eUdXmCSR0qELgbm
fcYGrmWIi/voXpvObV7DXevKflxHw6ZfoG+lLz8MiTuyi35y5VulLVEYs6hJ56GtTYr0Mk0sUORq
xyUWirFndAJGj0VnkTQ+6/7xW0oUJ7Vab5UVdHX5fNuJfBEzxhTRXiMZkpmED0kDMoaQmRRvA8Yz
2XFhruL5029JQXdTEtJj/4uwdzrfhyO845Ypbk1TjYtviZuxdx7nQR6NOibJMTe5INXpm8eF3SoJ
ChvyPQVzQi0nelAz4fGTkWxjV/e7zsWamMvoptI2g9hcWqC1mf83LRI1ERE96tvhB0CEZJu0IQNZ
TGKL/Hfqzms3dizLtr/SP8AEvXlpoIM2rBSSQu6FkDmi955f34OV1dVZibp1bwH90BdVOEAeHUkM
ms211xpzzq66k5VvRmytnXZoC/PV8g1J4h4Y0dLpvUvXHvvcNSa7kGikWiPxGipg2EUdWUF1MKF7
t7H2PWY5hkeNyhRc7Gm8oBnatwa2rHgiOM20IHPKZ9Ixp+wpmmfahKHsjH0InB6xsltz/bDI7YpS
xGgJPFi+hRmZsZTPF30V/TLFuqgKzbNFyY3OtJ2cJCwCnUrE1fv0FsXhL8OcbXmNalupER1Y0lux
cqdlE4TRPPAipUKx8ZlFmx9ZtLAZ0NVYYbCfxKKljwRCu4JWHuc91pV+eMIuG1hcJpioGu1FWO/g
A4oNpOC9LFGGRKzlLVOmeEZBmNWYy6hjgZp6qb51oyO6hgC9lhYqZQyOsmuJE44V5n4rGkMgZQf5
L27LCuuwtgiHUUkb9G8InLbydGgXRAvreQ63AghjKprcEEqzGbu+qEydp8o0eCi8btjZ0J7V7lPS
Xyts37Ff9ucWiGRape9uIE5jJdCXyTN0d7GcFn24ZjzYS77ahrmKjqHFkz902pumrKxILc9sH1dO
rTao4gas09GvI7DgTYAB2wHh39Iw2MGqnQ1ixeM2qK/kB19Rll8xhUb92MquupTsVtp3RHAFA338
9OXusZqqx4VUDjjzxFYbrouMSlgoWFB5WcLgKROGPSStZAJRa2sLpiiJWOJEAL62qVHxm9D79pDV
oEzhItixsJDYqRDb1yJWxfKGFwLIT7MkBjtU/QTIj/MaWd44YaPPZdUEuD9PefkcEvI6G8NRKwVy
+aYWAYQlukkOnzGxco8Cnka1ItwUmB+bNnZrQ6EB7YgxkhpRoZNkDvi1jCImKfQ2GDJ1rrqqv9Zm
zINFS1aA55DacpzI1MvA0iZ3WEPjHGNliPX4XO/B3F0rIem1EY11z3xG9RRp3CvVaN3lpnYs+zQ9
9rHlq9hx+wmgrZuoePFwo5VAG4SMMlGqegxUwzK5lfprvZSWA/JwF5fkIEGBRXctm6ZSQJjdmL6q
j25MCe/jDszos9942GKUnNoUrzPu2Jgs0BdtlvvUkMZT58xtdpNQ3xMU1HLvxkPqmyVblQhdzeUv
f6ypjAWAlJIp24NYhuQ7av0S804eBq8spldllKJ9ror5qS5fmiidkBzguN0Ik21PPa+2wkorb5BQ
D+eFfFbzTH8vCCiVeaJq49KH+X6EfnAwQZeVPqd/On1yaVtfwQKKZDH6ch1yEJPhsmNFCHhghb1o
1IIpJ5KBF/Pqp5uIOhqi9sC2mKEweSJa2nyHzVXWy/omTyj0gFdPRq/9wsp63QlyMu6EWxaRTiPy
gm43I5SxljxcYX81TfeUtlvhkzU0AQa4+iHhoZsUtlOiuDmNM74lUSUfKOkQaorEXr10Otbj2pBE
dtsMD/PCRHHUbilhm4oOeiEWyOrhPMYmunZN8a2Uybc6GQ+FaZx6RTszx7sOCJCuhTp4sjIPXiRV
j1qEKTNLL62wIBPZ0yrYYKkN48NaFvzIJBa7xzFFLoGuzOXa9iDXhkEiFE8UfJZFkTjiaR+P9X0U
628mjKcrFMLsLir5ek1CBG4Pf5/melCalEktwD19ECY/YaXYAq/xZCTySUnJ5RFn+XWOWb8jpYEr
XdMPM5uUQ3mVl5kBtqj8CBqZuxs/zDYWf3jJgEtie9lEee7GVVa6vYKVmtFeFHE5G7J2B/kObgIG
s3hRRBoUY7E31QDXFoBlvMmMPrN+nzctHtWy9dVnxTs+Epd+Ub8WoXmTRhhPtRx+ImHfh/UNu072
M8pHPAk+ZngZViVkQhVAtRPVB74GdmjpJUjw9GuScjxr2GSVCVYcrPzw7HohKLuQKGUE0CcSQb5H
tjiWhde51SJYAVx6i9YRmJ/I+JQ0G/in1S1pDFANLDSk2KiMVWVrSUXlr9QKwTc6u0xy04Y7PH8Y
3EYUo1NmeHTQRAGD4czR4tgIujazMXZIafLENJCY10ZS/0gUxWOqYi7JyII+omkcuzRZHaOBWsAb
wQ5RxSI8X5B6QzAReW3ctA7jUnk6tav5HY+uemF86cQ1bZilIm2zgO/cGWpMKF+cyF7RIX1KaE3q
lQEgrjEMSXMNmlk9yVWhujrn36775XvMhPUoFkhFhxH33ch6SlbxZQvm7kBXHTpOoG568xHp7Q/Y
6T0gGEIRctmtbItahR634wELNQnxFFVjCAGA2DTV2EktxYG9dG4OOHtpMP0NWbXGV1WxlLHfgyvR
d3FKyymZ6oeW6m/SpOtQdIRXleOTPhjvUrcSrVmFWKUrA+WfqO6z9jGD9HjIEPgA4qzO2iszJqOs
P4vWar6RkCyq6N8GSi+3DNvnEavgVgExz0zdV6eKrNGE2ZI2F9fcXMiQH+WvcGk6ZvzdUxLP76M2
FZ6E6z/FeEiwozEzGUmH3y2s/2dnmf8okgi34L8lEv37P/oH/wsziyRRZ1poQZ78d7TTv5KM9E8z
lf7fYpP+egiMHv/PA4r/+Bz+7Tx0fz+Z+P3Q+b7fhxOa9huGTppsIbhn/GluH+r3Wer2FQkuiB2v
pSumbvA9fx1OyNpvlmjIzA2YtYqaug1g/zqc4EumbuqaZRmKpKqa8i95s2v89j+OUpltGKKicRgS
JtUmTvF8/Q+Gmfh7D1qWJOQyrvlRZ2vfDlgM4UY04TpY6Lm/thaGPIu/5K1TGQtWVcYhzY1jwuit
zHpyIz7Lwdy3usGeQfVwr7zrdOMpqpIzip8gMtY7qY0uSYe7b00gKNDM8pJq0UEs21udpCeAwYe1
lu80ffG7Urn2+IBU/QEt1rMlbX119RizHSiKxylt/CkMr/XUseOfd3FS+qawPs6W3BFxVD388Xa6
/32g/KdosD/95/89Kez/p4GbwdVmYk9rSTOx4Na4L//Z3f00lJ//tu8ABr67P87e/uGP+dvNzgQO
C1Zm/ESDARD84WaXFBgAcAJdlDVlewz+62bXf4ON4yGQNJGsAn2j5/7rZudLDPW41y0NElGWjX9l
Eqcbf7b+3j4/TIOGgbChWfzov7/bGyAgamBw6OjS77VTdw7fgPr3oEN4mi5XzUH36CPL+YmfescA
1IpoZuKSt9Puyj35rt58R+j7zrxmHqPoZwTrNmZGjn4A6j9XrugSLiv600mzS1/7GlzFKwJI51P3
gebnKh6mQ/7aY0r4HR+6IN+jQ3BmR/ZNv/YUZzwOTumYjuL0++iBIRfKCSYi6juzb/Kzg9Bu96Jr
vGEa4Ot2MTvlPV5ZbulkLuIt068O7G51Dqh8a/fasWBsInmii7p4r/vmIaN/DG4QlE+zVzrFZSGj
yC6FALUUcHa32IyrpMxbzrzDtNklOlksT7RDVTZft+ZQ3xsBmLBLeb4nXDcYLuZqRw/FUfu2Tgj0
aG+InArazUlMKtB9qrOdZTM3H+PP5bv8RMHth+/mAQu6a+hhdnnp3gZH2JeB/pwFuZM+1l7m58Hq
GtfstNCZoMT0pcCwGaX5YPx4st+1L9t04I0Se+yOMVmjxzWAgXjvHCQ6znylT/lMo2VB3IZlFI6G
tPPcOZC9MLDKoDqzr3csd/bWO1BDfz3GXv5YB7EXBdS4Th/0Ljauh8bHV9XubLQAx+iGS6WT+WyW
b4Ytu7QBbZVbJvei2+rztj903hrggmjLb+I9NkC1O6K2u23Zv451mZvdauv3g4fYgZ9n2JjnOQT2
7jmkR+1duOQ/ZSC2rvw9oLWj7ZEdxlN2wNaTSM7RJVq1O3a39p6o91cU3W5ynj+Ta+aqz8Mz5kR2
4s5Xy42d2UtcApMQfu1YQfmL2rU4K5PTOGwdTta74M/w5PoOP0A78cYPxU857v4wBvXz7KbusEfU
dmB67OKJ6mRe/2zZdbB4mYN2zQcp96i6bbzXiDnz04u0X5zII/X9G9Ei38QAw0fs4dI3vEs8/F7P
w8lwemd1MOcOaHd6FHzwETsqVbdyUdP44VkvnHg/3xvfwrfBiI/OgENV+WgcDKd1iJ+0TTd2cWqx
ZcfYhw/mBQt0p3DY7Lo42joEvpU23HDuS3bvcoh8XOlg+fDnbve0cgIJszqkgeS2X4vXOYJPWemI
weIsTuOS2c21OYh8PiYlLrm+nuLWvvHI/Mj9yzcH4QMxRx7nJlB28Vnjm1p/vWHetQTyUbpNj+WD
5XOveuZ9cqqcOAD5tBuXzq6TXjR7dEWOVnD0S3xJnNxHeuLUvhqEbuemb6bN9uKSXseb7ukcOeoj
nzwnX+ZWSbzMK8+zy/k4a/s4MDmz2R1h83bkEBDo6D4e7A4Xi0OPEC5kzuoNrnqMPFKJz6oru9Wd
6eJBaEeexoJU8ZNSn2sRUKUTpI1ElIZd8kpf8sie1gymt8XR+aRIhTiN8VE9CldIp5u1H7gE88Gy
sRtzMkfEsM3W3lJX92a3DOoLnu8+fkGB6VbHxWas+mSwt6JafkS/Izw1AQ38Z3KsPVLO9nkK3rSz
9tVj95hfm+APL6e/vq3/PuxC/rP797a8491jURdRNhl/5sJmVQlFcUb1OHr9fnPqOCBJW+nWHvGQ
PS9u/EZH5ljy8Epf+BEVP/EpPQt7GITQxVgER8kHbFlTVwMv35Xf4FS2wUJPjim3ccV9IPvpKd4v
AepXj/g5uzvKLvpSB+szL2c55bVS2sQjs6oTLuOmPk8Al5kXA55ivEUcvsE3nJrndTiQyep2xwid
R+qol/SsvbET4VZsAjG0y1vNA4ZU22caLxG+6KGAshtO8uiRXuxonuSEB/GC3jh1uk8m1MOLfkn3
LXdsfK/7zU/rdNt9zoj5RkP0GPIZBU/6NhtvQYtzFz2r5+xneRA8eKZ8Vzsmb4vIUf3RU7zVQXZ+
aV95MvzyJNESROBk7Hov+jAep5/qeXxll4yRPnHONi1fzBkF2uq5jTx3vcdxcfCq9Cn3E49b1C39
JhDecv6Ur7EL0GFPdmhXLop9/WG9j16IzpIPkTNyG2OZmv1YQfKZ7q2gOgKeMihHc/vUf0Wssyew
mI+k5d2geqjzhEfIDUCB7mNlaXmTP3R8ahv8fT+z2eX/Ms6lplNdc+ZJ/uQmkCITSyAuVKwH1Ul2
rGvmV+f8roIAh3Q9hDdMFo9dbYvn4tUIGBBr71jpGJ/W8pzEe4LOAuWknaJAexXdiatO+rUGjnK/
clPNQXyneKmneQvXO3JZ4fx4P3H1S9642YX3jmOymtK4vYyx21xQ2Dqc9GB9QcLphU7uSI7sdr7i
QOfdY0PpqWB+ryOfGh83SoT6XnTrfXMZ71Q3c+XDciE2+8DPdyKXoiFonwx+B2+yveyugeVNbvPe
nQ0CJ50wfkJgPR2sO8ljGh2UXuz1AUT7vjqRPpjwgnQav33h273mgnT8WLjaZ+Mnbriv7zDv96NL
6C9+cRwOrddLO9Hvka8y1t3Pe+EXGWntfe1TKjWHMPJqb8XkRXB4luyltalS9vK1IsZ517zQNYnu
kkfxJX3vb0ZlI022m32+C6N76Z7ejQ0Xorv9dUWdtJNc/jtI7rojN6qbPileez8XJ0aa08fWBlV3
dMprwaY7TWsGOVCMEauLn8u+G644GhF3pht3IFFKIDmK1/lJgG2zS2svIHuOAiA7aBRInRsd1/34
yIDYw3EliO2S6jAKSgeG5jL4dSDwrpVp0QSrQ8F431JTCXeZa9n8Nnd73NeAVe4lpYRbeXnxa/yc
x5nz6pEH60iccJV/uV2Z+WW0V6dwlaCxmytZQB7VBcFYtmArFHOVb1F8ZK7Bb4+uoRM7JWWeZTNU
Jz36teA3haflzNSOA1f5KdHBvDfvDVvzKR4DmW9UjkYgvBSsTaQ7UqfQjI7cibVg5GeVTu4Nt/Yl
sdtj4xfudFsZcmdH1Y0OAodYIfGXj0J9WNcvbfTIngVCtekTz1tX3jYeZpnh7057yD/FbyQDCWVN
96UtdyiHiTVnAHc0T9vto/KKyM7F2XJD7sn1WO25Wl7Gy1rzuUr2VhOlHhn1J0TeduaPx/aY3eR9
6pk7dd8f9DuLQyKiyBbc2DP3+VGwVSozQhGd6lwfecJO2M7z1Amu4fb8D3PeS+eoDq1rR7Anb6u7
0D7uo0PmL57qNSfKQZezb0sHyZZ42Zqeek9I66HiJVr72lV2JFveURPZiZM+JPuJW9jwezzLF64a
Xrq+6L2ou2YPOksrHntjm87rPaHXjlL6WFzjCDg29vLaUE4advjKzOuJEcCH/Kq+ZiQj4qOC7jon
7skume66EcYxDr8t5uBBhs/NV+oJlCMSZ1Xe0xZ8hPXhZJUvzOO+VApDilRbeqDAs0VWMWqoX6Jn
fvWUi9VgL95oR35xXo9S0DidE55I/P1onyVccykIqMyvVNz79gUaOBBdSJLPzBe4ROWxcEZ+YnvR
DoNn7NdLRpHau20gfyJjdzlWm1N+TR+p2p2CV8XIypD4mG3apZve8WeAb9A9s5lTul2kY8evt3yg
E5tL6IsONZqD2RuFBpWYZ/lEXjpkE/40p/lA/MMedRefdPVVym0KZY9q1u+PGABRVS7O7A+e6IzP
/YPEv1qcRHdpBwqNbeDtzeTCNtzyFiLJTPBy3FE++xgvUZJe8OjgA/Vu5pP96Es+lscurDWzHWyx
94q7OOJx4aPznuCJ1YLKllwpmD8F12QzxspC3ZMfSjZ/mt2fxWNr0zqkybpLFZ++SWIFJgHQh/UD
JZz2bK2IxN0toJKT8jB+WNc+0E/ZE138/exiEXEnB8u+PiyPurc8qnSWXcjE4ZRflGv8aHH3Zl5H
QajuNLc/RPChXviQ+toeR/dD6efUlFuVaw428NtdyfHQ2T+pu2rP0XilC7l2pDHj5+ec8i/kVSI4
U5BJgDnYZLkZmSRb6XZBzrrLL4zfHJKRKQcWV9lVL2Zg7OnX6268X0/9KbxS/vrrW2vtSDi4UZzu
THs8aV8pq9847BJk7D5m0WemZ4x6a7/+1WJwntkRK/87iCM1R4Y1yq/yXWl2zDhL4p2vQB3rcmiJ
jTd3o+mOIDj7CIzebmond3O/dHk6PMqU43zOr/JL4aSH/JC78jGivi7P1ttygFvB3taWj/Mtwz+H
h7S+8MFPwj3t6JfytQlS6ixCP/3ObY7Vy3RM7fhan2Mfr4zTEKSB5YgX6S15qR2LcrHi3mI/QxGH
KNqgWO/94W4+j7flZfrEl5cPmP4P8dz/C9ux1Nn/pAmaf378ic7m3//eD5Kl30TdJJlc08hgpb3I
V35vfpI+KevEylsKXRpdU5W/tYMAs3W6VBLdSF01iXT/73aQYv3GXwEI0z7iT1WW/5V20NZX+mPv
k/aqzuBLRwJOX0qh2fr33aAt9nbCWjiylTw+EojyC3MGcqXNMwPVQM6Mk6IU9wJhghoRKVlPrTFk
yS9CCk9jon/2KkRLu5xSPbqqIpgNnLGJiZV+spJncNJXWqFwTwpIDFbJ7384xf9os4PY5s9HTyK8
Kar0lGHeRVXZNkN/6Nyu2TxbbQgJWsbFmxopp9pao92GSqcLaIZyjojZcKaI57Qc2Su3yUK5nrMt
C38JS54dmpGcb53Q1nnFRXiIrgYxhaU4/QprKwgX3s0ZKnYxKkO7rzSGXzqWkFmXPZsYyxz6jRTF
X9gGh3Ya0XTKqrxhOJbtDLM0HGUUv2JBb/yuMSCvcQReRP2sWtanKlHzKSrvwjqDTp9GmO4+799j
HYiCwF9cmgSUxesjLCcCXkVyVsHsbSvPHvS5q1wrQ2lWh6VfRaMJo6PPEOT3g8nGs4lnzHHS9LuR
6PwM0ywDrbSYZ5nNZnCQkjBTERMDVrfUJNsjzn4Xq1OxtJTCUYnWcXPRqTMwR3XUcV7k3JDtt+Ku
zoB6LdiE11HvhvgY28IntkcbEVjSWMgFJxv5mPE4EAQW4dWUVxdmljhDlNWZbA4GwBTvIk0yzBrg
tZbUiWRAbKNGU4oTTgG9hYcowPHjpCZxIGjSKSqU5DDKsDuZSdCfOPDqIoon7ySa3SU+DBWBXx22
IxY2zThb4Z7f7suoxAxPH6xdOjeeLr/VYUVE84T1TydgqrICMRGxYWnrQ99EAOCEj+4QzRzDZiY3
IcNYbvtajf2VipFJq+NsNQprAA1xDCMMbGEuM627pgNhVKIa9F33KeJCwudX/a7TvT6hmVjrUJBD
aT6L6vDdd+CeVgTWHVHqZQPFkQVBWeEWDION7mFNhL0cchdVYU75ahWhTcoMDt16lxx1/D9747NU
epKzR0KQNEKFbRzNXgXsEGYwHXq6+KrwRtHhmXfThyAa31Kr2FMSfpXK9IF4+mGKkl1pWC/FWSu2
e6sVPtUI5KLrXqJhuaXjoc8mcyetycui0OXFTN4QRja8M4AreZE4nKSHhs5PnoYLhzCe9I52KeQU
ZpJpcazggc1IusP+8EGZJZwBOUqyLu4HrALTqXmWaxONJlQQnPFymfsRi/z6PVS60VZ09aeGaEjk
hTT0VnmK1xfd2vTpjOd3SmwAoJTHWQCobuPTokIqYGAzSnllq30eIL44obI4ZRIKkuV57MKfeCIt
oMYG/S8/pmyvCwnnTFjdqRbemR+/CzUcxljhhraguUwiE5smvXuezeI41um1li5wBJSfi/io5bRF
9PZ+iu7QmLPgFdqpaKsvpNOdi1R2AWE4m5lqKzOSjw3qtGc0c26+GS4pMKNaFaJoIR1uKh8q3NPz
Cpp2KFDjyeNVKRA6K0n/ulSQvbWus5ufNwJIP4mGyDjfovGgjxocLjMfQ8ayfp1uZsZ9oCOOV/Tl
R4873OwVax+b8kffQgvUGXfIVCMCtvympEFQbtmv+DEt0nFquisRUdwCFeHfBX73Y3k2ZRQxK/oN
GcUqA3buTLRmil3P4ONVeFZL+TAuBT4+ZMTtKitDZIJvkhG+CAsDMKPxcw0BTr7lC8WD+oPkeKqi
26JWpZ1O6ZV0M9+qWVX6ZbmHqTiMSfHZCQUWJ/GTlqNvS0LkzQmJXK3w0pTy25opHJ6Kh16WsiE3
CijBWD0UcIVuPJlsqEPjGOs6ybcxi5CepoEmjS+1YjT7Rdh3K3B1tKj0IuXYL1sdNiN6zcCDCAHD
3KNGfpHGOJPJXFihGNjclSiGMK0Y1uWjVsQLVrOeVoH4LeVOzyJP760vzg53vHJEu4cnYAfkDG2b
YnHW+WEcH1ZZzANxVrOjYIRwJUAP7shg3WTAvm6TdnREcPRYGh1iJHlOzkA+3ybzifCQKthaCYzs
ZRHuYxZ4ZxmM8wXG+uM2358Z9CsKwHhfPvQpFAS6eH2nRxLaG+GAsh1P1vsQZCApssXRahu72sOo
Vtdq3ZLzYAxi/Cx3nGqMoEYcrs2NRZA3KmGSZUSFxj0unLChzQeq7xF6VFcc3pFITsSXHMTB2lgH
Cehh2uiHBgzC2HgIZSMjShAJMHXtwHP5Qcq9uq83jgI7YHItICvwYxztcqMt1o27SDYCA7jE0S4J
jWrgDGViOYHVIObmVm/0hjb3bOzmpHJk0A6ye7h1NtqjA/toN/4DIS6vkkZ+VLURd83OWzZWpNyo
kR58RN84kixzcDsXXDquG2VSb7yJDngSjXep6mkaIig4a2Wnb4RKtbEqJdBKt9ErFRiLtfEs00a2
oBxABTm6aZq/qQtPQNzInV0D0ahgMSF4TNE0T0uYIPACnKkBaDJAGoVGx8bV9AA2wkbaNCA3ysbe
lGIzQU9AiAKc9noUNARobLROB7YjhHsUsz/xDKG5DP1bXRlfA4paTazejS76rk1i7ztpj2XY56qo
0DEtT+5atW8Tt6Q90b+ptINOYuIoGncqaNEEYjSAGiUbc9Ru9BG/O8Qpze03LqnaCKVIZw9pAS2h
YSB772ptLBPJvx/xRjflFccqATypG/mUzIjXok47ZxsVJYFHdRsnVW3EFFEOQbMxVNVGU2Fn9dAy
h3bFUgUVnMw3qW+36DIIno3GqlcJ60z4rGIpSqeyxOvQYBy/MVwrVFeukR9bEZdgYPoomuR+IDgO
agAwHRAsBghTNjIMGyO8oWHFlg0aAx4bVutU9NoDft3fo9J+T0BmIbBZuTnktWrxICzKa6IaN8Ah
p+ynB6wtIkJ1ErpzmOpuBJtSRIZdb/8eJ+d5o9yiwbB2srxioDJOJBsOPdDXipxpGp4MNflBn+k1
GzdHhgfDlCJ/al8NYEPEXPhEZRopTynuWKzm2bkns3AROxtbSWtXVHXvtISI5uOk7FK9JiaF1h6v
Y8ESb7og/RQlcrwF0VatCQBNKCflofrG+77Z9VpCQGRD49EYSlvulu+6aS6txNy0XB4bYmHtxUDp
sLS0oAo0GtZE6F8/JbeuYRahTYs9VHlHGUzPl7ZWB0mrhRT2uTn5UYxOpGo/KHBcwo8HdwuywxaV
frMl08MnGKbU5592wOWWHJb9hM6LiSrUu9oCvyJKorUP273ObUGwShfZa9jiN00eFzlqxQ5f2Jxl
Qv6ylNRdqwH2ylpxf1brx0wqXmfKIRu/BomKPrczjUG0IprHRJo3eF3Aj11oHblpsIHS1GNrGYxm
ZhhArdn8WzXwKaznqmww7NniOpZWfye2jMAShYaxaXqYTmZBlxq4nxaCR1QVY4Feg6YIz5beFGe9
f0tFrXNR8L2wCr8KhfgCsowoKatdc80YJqYChon3Wp4zx4jnfZy/Fl36k6jK9wyTH1UhrZN1RYYh
mAGpUZujtIAT8qBdILEuGQGUdk2EX63N+yixzrXkxh2WYan1qFTJe8rogzzsz1IeRDsym2/ViERb
WipypVQxyItJJoeIs6G6YxLiMxVOP2G93C2h8dTyRibbt4RtrqD4qTvRxnc+KTl0RKyM2MDQG+uI
3yNAg6fIPE3rKs7UVFSxwDBx4+qh9SvD5paVzm1KNh1Y8WDoldFEI6xD5NQeJXy7d6mFTgk68Jxi
kYbV4wsG4mCuAw0mdcAnie3GWDSfOREHv+8is2w8JMap2CSndZG8R+SJn6RufIk0CxM0qUDJyPAC
t8VfQtncL5rwM83GS9jd6TlalqSQsDLqt+UdyNzCI3KotaeIHPNYbgD/IyNzMBX4kCeCEWsp+4BV
JLdb/cToca9miYgOGDz6LX3RcmSz9dAftL7EwLkfH+VR+pLm4UNk6p8N/SPbiUvad4/9ps3LF6BL
/XusKU5nM+nJ2VTvdZnIvN5smNSQUil09T5FnW9pqd8gHYt01spOFn7y8E3NgGSXQn4JtXYnY9wy
N/OVQFni2I81KoJCwfNsXPVTKT2ZqAOMcfiVlchrk+2HSIPpRYbxXYduX49Hpd3SFyEAdPUFXSS9
0dr8TNVaQR4xADLE8v2qv1elMdtrjXpRK01Kuzg9TPn62HVlICGwiTtD5QFUWX+sEftO/VxWxYcl
I1lpmvxViI0jjnTnZpq8qRSITTCMhr1s+Tat9HAn9StV1gX1XXInFf0epctR3OyxSgGanUufcZOq
aUUqSio1B0Otz6TN31SsV+M8/oyW9Ry3dbAdTD43L2Q9X+oss5P5SSTsD3S1fJ1yxqhLgsH5wiSz
M5tbmZkUtzoGOsagfUfMzbFa3kyEpDszbb+tOGrtVjKeEx49IcnPQ2V8TLHQeX0jufRabHGOysBS
DfOQVz8VzHDQdnK1B1pHwfGskopsI886KMpKHFrmtgVnsyCOHOndmRr4Rcgn5h3Vr5JRq5MywWa1
3IcN5INZbAFFhuKLHTJ1wzAJhh++x5CVFb0PfermvreARqT8Za7Tr3ka8Ypli61xH3itpYXUE6nX
C9zUXdye9QmAItI+hsF8iCWF6UjostIsO5wfjJ2soAxQw4UPtlkDGc1zrFzpc5hOXYicIV4qO558
poGEZClTODlG+znyrzSSlVJZf5jJiyAIUXsbpBVhsgnzHhUzN6gUoj4GYMXqT6aSYyiJjSHSITT1
uplvmUHiLUNErhEsgGGYxdtoJbIgWh6XIfT5y3KHXoqK02JYohbFG0K4XWMmtyTJ3i0S5bo0dOU8
f9RqsQ4ovFHOlo3m9UM634mGNtpCVxKpi4SoZfd1TPRtK1mPyWlugC4iHh6DgOm3DNmkM9E+OaKv
Z4arUyuvcAWWv7Q5IX71a6U2R7nrsCUx3xCio3EfzQNaMF5BWxBxHyUPbfja9MWblWwuWVNDpkXH
IJwEtjhKULjo1UeeVH6K1INyyjpFGo9JOpsrU/X0l16MV7bk9yQbOM3KhjHC3rqMDdSdnL46V/Yk
pt20FrBp4szG1jTYhH/gY1CJj2PO+GNV88vYY5vUYblHekp6YyPUb4GhbixGL0nLyUSwRjRefMNp
MkRPX/HkIuHiofZTsbw1jG2TBsVeOSUaBrziXa0gOx70+pzMiE1WZpEt4dNxuaH0wVJbzwQJBEOi
nVPCaq3ixawhkMPk2CrFaWzS73VFR7/m8y8zbqc9Uv5gwLBWicLDIJTtAZP91FviO8JPSgKV1CAx
G7ycJkzrMnYxKMeAJFV58onEoGu/qRPLSRjJUARiVPGnn4uF8bL8n+ydyW7sSpZl/6XmDBh7Esia
uJPeq3FXrwlxda9k7Btjz6/PxReRhcgAKoEEalJADmIQuHqSOxuzY+fsvbb+2VkjGSjSx5RufJus
gnSCjrkC++q7DYBB9Udlb/z0a5LN7/UyMWdYPklNp6AASQKQ+LCklEATKP5tYq15NcMhNxoEagNH
mDU/eqMTlxCKiYOWtJiUQF3cLgPUz/ls2T3ccXCiuA+tez3Svq3cW/amIBbK4KNGmsL4O/XlprZr
tlatpQ7UXhobv9GyOuC8yn6DxU5AsGgf/Kp4j51NiYA+mOLCDfWcNqD/m9gB+nB6IgEkYsPwapM6
Rj5NndGsl+CehMmrgnTOJtlvl7RjyEr5F8naCpRysXy5G1ON3ICOo7DNl1U5n62PxuMMQbRwS0nD
NXG2kLzAMSx4iup9WWMRVaJ7iMb2wU6g4A1Rs2GR3sS5+SWJEqXhJI/CuZJJxpxVVEmg6sraRCJ+
6+jH+SPPqaOn43bhtAI317llM/3dBqOHGKPq3JL2uRUR/vxYvhezR8WtY8boc+1YdLAPeIcxR3Gf
KEZUEPEVQIVi0yBcoU6upZNcW9qpsBx2Fl5SlXWPmJyJYM5YUNzC5KGdzNdccrpXAyWOjKpL79pH
ufRh5oyvQ9zu9AYOIBbQrJ/e20X+6gyWktx/dtySPLvxtUmmdyBJsLm5efDHv4WBY88yXkZDIpxL
vv0hJZ2PyAI6glSKuBj7KXuaGnVncoTp2/EwkQK2wl6PGqzXqbJvymdW6Vpvffowt3ocGKIPMaQy
WhLjb6ftmH4mV98khjal+0ePK/Qn4+IjMags71C3pLEBZ6KTofdBAyjq+Nff1lzMVlGjYCC6NF7M
go29QgdQs81AMGoC0C37oXJfMmv+7JcdvrWD1YtnWrHVpvGRnci+vHdL9iS7CerBbLZSqVMsDp2Z
4tjkq1CH4bIt3eUJjFFQq/nZTlDO5NOrpWM5IbbmOR0/hHrD7Pc8L/G3n+JDBWMOdwPGpzclF2Td
u8xnLFCaGo8x/Y3MKa3AoDFjGglZeoT24hNGA+5hK0AdkZYG70PkxqFW05V0M2DOWM9mJgfbKQEp
nKKO3YgWr0DW7ZktMGacuFb2T0r8jBU1Rih8jYau9thoNq+NEi/UKOW+L1CEiQKuxQCUvs3zILF4
leNG5QGmlt+KTFJhGGTx2riZSpIXnIh/T4kWhRO9Ak7Wt3GyaeeRlFv16qL1X6PnPNUL9xveY8oZ
WqUbKyMilCBSejh4n/xOMiDzI1LxGhrM4L13wuL1qsYx9Bca+lkyvQloS8E40WqbjfQ+b6Dney7Z
3D3WtDLyHpWGARwn9f0kePtP62tmiFcDQ3JLfDVJwjz+a3hFrHH+0hiF0zIRwPa9xL0b/PZi5OAa
nQTiOvIRE8TW1UmBfEp/3Lde3waGFRu7RR4LKxX3MNVfehmPtOirbxrip0hw99aOS7Qf9DlYV4ii
6kFKYwSnC6la0mJZMQR+HxKntD2k9W4Pc/TOMDHp6kl6LZSHF7g2nU2+uE9Gdx/hIw08RpoaTQTe
X0jseGJveFiPbM5nsynK7WSti1mJ4taUFnERE3YmqIkpNamWf5HjSydpJv98ZCl20/pc+8NdlL8M
Pcu7QxyjgDJPTMymKbw71cdXRjebXjG4aHims1b0W4s/l9r35F5fncVkzrlQpRomd6ebH2q6o4Y2
AMS3p3dCfSrcorDt82o3GMP77JKgNlYPHf2NEes9bWOfAEOT4tlLkEkUDjBaukbJd2+1l1i0u57C
n5eqI9Rm5FGZpvi88NZUkBl1g6TkUp4TYMq4Ec+5XMt2Z+9bMJhrPz/Ey/KRK8I6spFU5qS0P/E1
rr+4T3j00A/376KcaGGPh0bjJ+b0vszGbi8n5Aax9oyP8FqqeqfryRmY/atDxkVQiUGwxXDEA2pQ
O5KmcLr3yxXEz/m+YbHgD8qyeSqG53KxvsZpPJgwF+oZtYNhfwGO+9Jz8TkktYet90GSWDim73Bf
HM1+nIb2gPv+k5kW7qeUrYpQcVI23PgaQwKy/FCHNeF7VEBR3+5chz+6PkmS5Q1MznekWMBLjvCl
V772vBHsKSxIerze8lzCRkf8Y4zv5BR/C3cEEMyPlFl8bet2r0/ymmvjq2m0F4YoRx1stIbTPiJM
my0Md3i6fHYQc//+6bD6CmjPBGZIirEdiWPzVpuZaPmxbW7AzWW2BdWff9LK5IMu6o/mwE23Bc+u
U3hOOHgTZ28bCQ+JWdLBgJpyn5PSOVU2I5aSrTddV1JOmWJT6OYLzGN87ek+rqH2jpzzJ7v4PWe8
rSU31KVcmTLGZflLFYXKaK6zt+61KVWAM+ec3+14X6Xid4T6TBAbQ4BFehrSStu4+fLuoPAYezOH
ZDci/LXKjjnsY0nC8YacAN2PvwvfQhlrGzvNAZHnrQ/l4ArCgmb55BnGXe7zf4bMTFAp3vkQF3xo
Kn60fBY9F29YLFrI+nwqE5M9jr/T4L53lqDrEDpZrbbGkn93ct5B9WWQYx7NqHnteBzRmS3ZF/vW
nemo+/XODKPLL28eynS6sT3a5oebDMdmUeRFxpeiwk7s9yHhSZdYGw/MZMOB57dymMKU8+9sRjev
J996vTz7ZfsKAeKu7p2vKOJRk61z6ybMymPpfKnOeh9oePDQPqVJfNdG6kFbProOha9p3VTavTlK
HkYWS80eD27E3YIgf+j7+XXUk9/dYN3ZPf1815F3iWNmRy2l3cFB6bGM4rOI+vFSklHGm1HuetGc
nJqL6k459Q7bK57YXeOaZIsD7c/N/CL09ZobgwKsW4br9mkZKbqn1rvGdvuVObNOf5UEBn16VcK+
SasLC55oKxJ3ZOjQix+PtClwFHBpHNleQKyzqy/DKwZZubHqAoO7vOUxsyXcoM9qqLc6cfVlEq3t
CPFMGgggCB2qFqJ2zUB/iFB35kNNwNU26yqUZskHXXjERQgS9RgSdzw7d6SWLsTEL8+T7t1xdPhO
evPoK/vGMHEbF+nVYa1kvs1H9U0mMOrF9Pzb4qKajonb8fLx1WfKJTkiDobclRr9AMFIYV0E5tw4
+vZzZdv4/gHtDmgR05o4KVE0W802Aq/oHlQ5vq8LRWpT9KXm/Fw68jlqDnobXxs2wrrrfxJ+cxst
Rdin1m39ZvkiPpfJ/iKie6+6bOcU7QPfhOMK75xvQ20wWaHWX28zTA9muXwq27hMKzatWAzYGnaz
S0EDaAcKg5vN4CC2f2m0/e0pueIXvXIYfnZt7TR79H/k+EqzK5ibr7YDkAFp+GZK+6tTRRWYYCBI
ZbuLhuHVmGkfJwR8B2PVB2tp2jQ8tHUHuGT+NKcVBM8O0nJFGS+wUW0zDuDZxBtPvc1Unqy1KKqi
AGZRtlTVsZHF3SDxapJq1+1UYvthiowvoegcCv89bmRzn0+nseuzoEw8GYi0Bwxv9LuWef1maZ0W
HBq7hi1diq+yJfctah7ccvOXCuP/rSdz/13d/yq+23/7T8Kev4CC/9/5MgEb/hdCoPJPpdSvf7aK
8fN/FwLpf3OxfHukZlh/uc/0/2MM0/+GjEdA4rKwhkFhNP6zEsj2XMQtLmZHxzT4df8whiESskxb
UHaD3DA8LF3/HSWQ/heA/Z+JssIxECghNnIAN3AW+hdjmOGXWmdBhYFTcGG1q+7KaGFcZpnWvopd
Wr+ki6CggQO9CIQWrcqro92eEAkk12jR9iS+dQfY2yEzwBN6qOp+nYulyiOUpaYZ4oM8ni2LfAF5
9tZAIwG1xZcp5ykGHUXNSNMsmJ2zPGDpUWDKJOyCJJ3GLY1dbwftllnyNPwuhPo0B/UFfSxtbGIR
5mtU58PeZZQe5j6zCS85KJAalbCyA2V4NBLglZfkDlT2JK6aqP8oPfnULGNfOtZubnx07+p3U43A
3PbCTa/Cic0dBOnr0Hco7hp11r1iVVhXvHEpNZbe3y9j+h35OdFwzLyBtDFzpUgeoDjdZQ06Z8MF
uwIqbesbHYMVYE57LvsYOB3tf613w8ib9nNSfmWap+0tbSgOkzffckwXFWhsk8ilsWLT80cWHt3R
zqS07SmL81qIe0lxuiv0mcaqTbKQ+DMRzbVdLBmoSfZY0Yp5tZgH1I5npVtnXZgHYGqczDgqhnQQ
wi5qT1wTpMiQGLEFmK+J96xaOwpqLhfTKqxa4MiaRFQ3Iukf9Rc9UT9Rpr2VY2+FTdozlJsnDCCJ
/dNHEIdTqi/lA7lI+ynZNgZa6Ix6zq+M/JAuSENdqqy6qMm4Gbzy/D/rUP39v//X7/8b51rn/fwv
FqK+7dS/8GL5D/6xErl/03nZ8V07pilsmFv/IUn0/2abti98xybaANSPQA/4D4uq5WPVpnT0/86X
9f5Jk2g5cGSROgmTARbJC+K/xbY2TftfdH3CgL4JI9aEYWFzNHJZD/9Z15dCvoi9ZS3yJHomIcpi
V9OzXjTwZvRTp/M0paFnvxmcortono9yBthoT+do0HFpOc6B012zdxsbyTbtGFJRPs0itvZQAFE6
eiXiYdYdt4Uq7SIL1xPogICXj5aMHqRg4+4TtNC28drb+bPghNChE9nGMf7OsQN9MZZYCiUpASO8
VN9MroNVXKeFOBQJsptOQH8hvvRX5HUdrA26vMTIfXpazelybNLtmZaR/VgUqLddD75Q71f0RGtG
Jqq091OGAqBT24ZAeqPq3/JiwZY1+D94i8kRcmR3BEeIUmFbOKV+j4aUUMTIP9pJ5DMFASPl1zBn
ZstHZ+B28WGivwe34xQDn90o+cI8U/eS24iOqvQfkOaoXb3mgvgxfkCWhpjE1jWs+JYjHXCc+J4z
zWtRNpg4ZMZIhD6i2b1bztiE2gBEzgEEntl5ssl1RHb0piF6O8ykxdPEEh64syr3Gf2eIoq+dKrK
wFP4g+vVN2B6mAREj56eCXklmVN2inzQ3IyjrT06+PzGJYIb6mBpMBbCu+LqaHTkweY5tqA+KQ/J
iD/TdzGT1LkgWnCUlw6qrzUjaBJmmm2XDm/XAAtmEKQrJOZySWKwtkX3hwyDegtk9MdcEKsw82NX
y8gGVbM/bhyzMi4ufecQIhHpcbL8nSR0VwkdSnES6TTl+mmrIlZQ+k3sL1qLZRIZfxqhFxyM5egn
4gXGVR9kiYdNp9KpbGmNwpWHetIhswKDvOyBj2oHdnnwW/wmUhCMRRt21oy6nsSXqmPH9AaUYW5K
hA8RoCQ/Awq/1wn5myL/VnTuzY07F4EGgFaP7zNkAzGGB2nQ2h+YdtWag8sECcBmkO7VM0p/ZxIX
U5kk1rRJh6CJnv4GapmP3EchEQCLWpngtjwn+45IXjvqsmkYPxD/R4BLuy/Bl3SdL4lkKq0dTXKE
td1g71CiPApzYlBoUEVYWY5ZxPM/C8pzOlCd/uIv6Vu8Hsn7CLwsFrmldEPyShXV/9QQyoYINdKt
/DiDoZzI596SZ2KeGo4ulMuMyqKcx3NVYKDgrdjbcp9zjdZuORwEVlZpN98qGI45C4NMlVU7XhyO
zk0aDGbNwDzFt+ANclcINBcTSmENPRwHGA+PsD2yk5NFOlGuxCkIyNJtn2emLL3RXZm/eXs9w1SG
mocELfO3YZQ2f2g40GrJDksDLKyA9wize6M5U/FYoSnbMnJbs6YUs5gEh4aIhk1LXhO5GZ0FcClv
Q0E3EMxhHbQ01fdGZk67BnKlh1Z5jurbtKj4zRHZS8rtCzjPZCDUkivJrfRcketu/HVQ00AV417d
y8w6TBKtZN3baq+hClhFslUYDSYw1N5gBEnaIlXN3rGJAZhdhqaNhyKhSZBKlIAF21z/FftUUalZ
/MnpNyCNidFOpKhGel8zAtM/pWAaQyOK9C0wn1PsOThuB/Ewq+Y2wKjhJEPeTuZGd036psyaLIw0
PdZG/Md04vPQcOak2YwRnChC2+Ys60KcMrQe0TFLw4b0gW6beM69Xlhi13dj4HHyD0o/Sw5Okr5a
lYmjQvIaedSQmzlLYfR0+clgBo1zHzJVfZ8YmG1SWI/VQHQgS+HRaPWHdNr5xE4Fk0Y7UEcqQkN3
qPdsC295htOeJgk0pAjXtTn96iMPiKThwums5FsTLyd9ACPYivg29RWdJF2S9BZvI7s+ZXQsS2E4
2wFYL/nMCcOnsgmqZk0zrke6nhyRT2BxzsLTGDyxSHse89quTh9pzlFmlagZ8wT/at7FyLZi+4AM
nSgHU7+LXORpsKPedHqWRG/HLu9aQ1leF8fFZlaEkFTpJL40qC9Vp98VtJZIsRyIECoelNNg3/HK
bDvThFTE0XmaZe1FhBwoYWRm2Hn7mjhvhCJsLKT6ULGb8jh02Z6U+m7XzfLSzF0SGPSBab7gvDbt
WzU0P6KJVZB0CSmEubgMVpnDNNMZ2mhfle0zokXA2qYUvDVFoLJbHiS/f0z7v56s/CRMmyFsNW9L
NT9oJdumYacPDhbaZh4PkbYQKxjZT2N38bK0P3XEDAezYSAXcvF+dSnxnAAut37JlIGFgSHTRIsm
V+TcwIc2SHAIWsr4HQxMvWNuOc3hMrvy6LcSsZtZPPA6ePspMn86K6+3vaZ/xOTFBqZVbWVbXxO1
hGQTDgGqpGgr53FP4bPPGqClnTS9oFjYuW1Clljo35NkHVwMsJjMxC4Ig4PPENFhSNK4ONaLiAl/
CyhFOth9qYcUEzda/TH207HL7YNeadj1BStD7/mB25t90C9IH7q03ox59SJ0Ve6SkqcgTpJbXJXp
CcFyQ4hYDL2LLLhCYi9L6nHLw6orD/mn3l5XLK0Gb9Kq5KNsUtqGsAeK/sWqI21nxtme7u2XabeC
sw0HOgg4Dcr9ptjRqeeIkE0EMtoXjqQvVFmZlr7NkT9tRu5ATB1RCx03IoNJIexfpp1PGy/qf7kt
IvTSu0ye2xISpx3Gxj2qBM8i0pQoaX4NsUFIhVY9um186Sr9bVZrNMmAyhFJx7EeOhfDMinpFd4s
mj9hQmRombAGrBl3am3yZLOHN8JigDnhL9gOqzZ0noj963uAYTpMTaLVWQeDucrloVtb/KPzmDWr
SyIh4gqZ/76JMQBwJ4zdRAY4dEyOTHoe9jL3tmNvJEdU7zs2JY1SyUkPkYuGH2VKnhyGcfQOvlMQ
qtlg40/ExZZEbyWjfFWR3u/SIo/CMZo/qGEgvkn033WavC3UQMR00HWLyvSgrar1pC0pHssfYxie
pERbY5jzCwkftDiFRCo4PNJ3xgpooMbKxPi+jIUXmpmJ1qmpEaGMMxq5QtqhRRv9svCAzUa3nGRC
FuyI6I1pMu/lyJDwUkypczB1QPYQfM+E6WF4WWA0qBjYiFxZcEvubmfSxbeaZg373EnumTYYB8sC
rl+svdGB5YFDhHbXtHO/HaHjOkZkb+GosYRI079FaKjAYa7hsvK1K8VLJ15FIeVpco9+V6a7dMTI
klsk+5pdfZx0ImuwCHAmd+yT3krw61X9XLVU8LVCpJQzXd7R+EDbxhoccLYva1fsNcd/9eUIHFVe
LDoBuxgC5TD5BdFZ2NthvprnVFMTUGSkdYZV68RFtA8aiaZl0e6Ar3BzHlpEZJIR0naC/Yw3M5Ft
jlNafcsaz25V90xhLCRtzq+iExGN3OjJiEfECDOoVOEcZgElOlX2m0BGyF5bPsKWsggc12kJLgvF
BnaNCIoLmHbcKtgA/QhWoLLI+BXD3pfTzvUr7Os0NXhos7uFrNqEfq23sNSabbOOyJhvk+BIRJhP
ampUFCgfrGTeCfNcsrmTeor2fWTliDQ2f122xikX1t7Dit9Rk0GGwGxvTayOqYq3RsryOPqMbbuY
KYbnqt8I4QGLL8tIvx4cgONiKOafilE2B4Jf6n0an2eB0LnNGNVFDh5Ny6lO1tpJSetTT3vlOALi
1YwasZVrse51XDTMR2FLgRzypjBEHeL3ShwZrJS7roUka5Xqh3TLdpN0CDIY2fihNRk/NqpyhDmA
HFFu0wNn6ct6wbqMyYAJ2rYoV6F9ZpXh4M7vYgBgEHnR1u0rUuViRurp8izL1kPlTT58MqMAX6+C
HycnPcElgIJxL8tyh5MKkbz9XBjeHEQFn9fV/Dcr7b4y4t23o34gA53RWBH9rHW2akgxL7WYtcai
EU4bI6hiww5cwpLMaNrQPyp3tpfelq6ODsYoKOXQKcWW92o0DIzLyDm5xBQxLx04selPMxKZsLDa
1f5jPmbaT192n1MjicrloXNZzRGjk6R2buZp3nvFJa+G7DDF3YXLWZ09wPaFwnjQmdYvjRNy6Pje
0U0lHIjRwngjb6ZLPTuofKu34y/PXwjZnvbMpZdtriq4tckaaldRgZcVgSUdP9iY1IMJQzPYAQVK
eI3eTzMDWoiXz3zQDrql5eHc6yfk49sM/NhxyLxon9a8ZSp60VorC7sRlYF2N2SrllqJYdu5JoxY
HT+02dxWImAgu/ohjk0wK0Z8qByXLVghrBEfZuHwaUwAwThCgHe79vc0zvxdgtM3tj66qJ3dGUEK
umKnZrxQzHF3HIoan3ctbj1g3LPNsVa2/bAr3Rr0d7kcJ5n+UQKltjsa2N3dGF3+rL0TvfaQpxjU
TGWxFUEKKgYyq2V3VWbXHyIPMH7l3Evf7R9yE92KLogIYMHYes+shn6AsosNZ8EL6WVKC8k0rqGm
e8E4jC+kAZQBSkYHU7vi8KYU4q6ZU3E6iOysMICGRj/9wa1S7Z3BuNfJzjoXdbczBjk8tlT4D83w
rEsIAnqqPTMSFdBsyb6xzOl373r3mqU/toinmXP33XQyNQSiuaz0i+Ei95qj8WZq4sXrqt+mgkYe
N6wpPctZRGKDWJJQ2QpDIS+PV3i/K1dRFeQv2tKx3rT9K2UMNHmDysGOPXxTa7PQBEpGeoS7bvDe
EQfdQsjN9NBXpFIkgiBuy/xFpD36j/Fgx/UBOqeGhqjYqZybWizJRnPnh97W3ECfkdu1dn4Chw+J
pCQ4qpJRejbkflksTlYFWvTZ4uyq0VSejLI+Saus91OPQ1NH5YQY1Oj31G1PiJLJDW1Bp1SmFio9
+9BNpz72dVyEafKsjRY8iM58gtmJ364gCdKcoE5g90SY2B60qUUaU5P1N13cqdDu5V3q1nyccihD
UfuXZIqJH1OuvktOC7R7XvTu2pASfNfNzq72ODii1G5Z6LI7LA6ohrnndI+ao/gDijvZyfRMCKxB
sL12cGItZVLk5qFlj3hL15vikHiP/hDLWVdSw3sZAWWUM+he0VrFY30nanU2O+chrVYxc+a+ZXOT
b1LGBGyUMWhYH8mR5aZ6OE5xWFJx7WKcSUttXizHu5ip8erPVFIzLRu1EsiGhiyPLsUTIftjyx3Y
ORpBOPxvscllIXGt4ShBN5kR6icKglDHJXvqe38bNxYGNuZPyB2xDRor2wGpYZZPsFoazUIOpt4J
l2dcNyXpwVuT6WV0nLydZlsHDSG9dNqflumzJVCODhLujaQVbrkF9tDhzk7gnhBijuCAVd9acCh1
NWepNHqXiBoJLY/g/Yzz0XQFPKxZO+fkKfV5f7e0c7ttpunU53xkjWM77c6Noau3AtGlBr5W876z
ipZzggLQ4qC3rYgOGAoLXletS2CstP9sH0rDSmJGpHzy9AzNdQmxuGlhFDjDS7/cc148tHT/CUtO
2McH9+okIM9YrvBvacVuUc3DSAG8nQWVsItHJrTlFCisCbvGT8mei/lqEZs5MZMgrkr91nkMpf2c
1n9mTEGcZKCFMv2pvKYmj1Plpp/+2O1iTVyr0rORKg/0IyLvY5D46nr2uGhWY8ghEbgwnIVFqfw8
xtkuYvC0WXznl20fR4KWvD4+lGX/4nAMoVJLTmmlH90CKcGCc8kvxqBveWNHtnjAssyVzYrTofmn
4CDF2SRZunf6ReiwBf4dEqn4eCRgVljYLI9T8fTlzaPP7kFuBRJkdAg6WTAEQGs52K6BlRdD89bR
3DuNUfzGsrMHnlc/KAD1/RVGqPXGvtXSd2Kuf2bmIptey/8UUfLG3L0/2Z79o1kktNJ+m1L9nfQe
ikj8I5tWIwllQgwbTDV2q4Lcjp3Vd+cCpwUhBmev7iby7YAExYSuNFY57jyHfMAiU+4mZ4MVvcRo
mmU3V05EFizyRLQPZ6a6Hh4E1TERdzup5WoLRREux0R9kjoC9ajOFNqVD6XHSa5GCboZdIwUGAkj
vIMR9TjgLQlwp/bEr5SZDGm5PJIIeVpsJ5Ywnl2tSTdjxQKgLMbsHaim3DPOxDkWKFU8h8FLfLSX
5GwP/jWvJv1k+ePv7NHIy/LdpKhy4ptJOwoNn4iCJi6e+s4Pqe+zYz9Hr9bIykBo5FErsxnDyEI6
kACN2MoaNPMaTlLj99UZ7vv9EIyeV2GDI/Qhpt/MRof51Ud8rWOTTlHanSLbR3DIzyz9b9G0r8YQ
RSdtW/b09hp9fT2d+I/rlk8YpL+sHmmhk3FNivjUx68NDlZoZPu50RCA2ujKqfDvhP8z5ehapEZK
LxPFCnkPjzwTM9nx7DF0N41B2/aTFlo8VBeXVisBU3HouuSMeBjy6aqUcPsILYy0kdAKdeQtRuao
eR98HLXn5geGXu2riELdlH7oWvqRTKw/fsEriGtFaJgmtT6BNenbjKXG8Uw2Ihk7unfRrbQIRMPT
nFX176ViQUqMDnvqyMZJMEMmF8BzjXlDHWShzuh/UKXNARZKTBquvR/L+SSmpdnrg9A22UImtfQA
0BGwjYVTw9kMlcDNzl2d65R4/p9ZmqiOyLVoxoFSMUJ/lLEIuLEYryihjRNvOXnRlfXu0V6492cX
37Q1IdJ3+tD3t5lOa7C1h+ZU9NBuOhIo5gqldzZ+TKr5dOjRa68NyDyNZNAWt9Khxe++JI/EySes
VKt9gQiJgjZqHsWByYegB/4ueydg6vvlNvOHnPD7FFn0kjmvQwcQLCHsK8ztBIsdQt7ebMLBEHQj
/fKOaKKNoJ277TxWY4o83tbR+FL1dxSbdFc6ZgWFQCsyrMEk8Uvao6sHR25tI/XRx6RKY6INZNHS
nIaQgOF9lLQu9CsZV38a+vWFZSC3RWpegZbTlss8iFusIgzr1Vtr2Xkw9BmRHKjgJl0/yErJ4zqX
bUqcdTRtockoJj5dOZ4trsazlTvgFO18Ndie6DGj6alg2c/urk0Jqpri9rOYbM4PRPTge+Zkg/UI
7v1ynsfoxHbKyrAOaAEIAyFEzjOrt4Hs6JPCYCx0I7lqpXO1s+wIoJv7CyWZxW+6p0GxbL2lyAPD
cTcTQqbM1G5GUbBVsJxsbZpHU1aFUAau3tNUoTWhu/bL03TOKfOnnc4Ev4GfyOK9bbFylSQZ+P7T
iHKzWczHXB8PtcHpn0rU7K19RuumWqkRlQNzLQbZI1G7o5NsfvBThWosSP40OZDSdznaujob7Fkw
9qHCGV8OoqZRKOBIerfD2r6zW1uGbeIYm+F+rFgesmKP56966kqIdENK6IyU93lMIAGZqZ2k4SGK
H9DhGSkrziXpjGjDSTO/JB5fdewOHo6VB3fxPqLBR7s3onXCfd4eUvYPg27KU2kYMDDieG/OSKK5
8po5E6PcZf5x9h8c8tOCOHX6nVWp+dZX9KckxQ0mXUoOkmqW8twqZs4DtfqULh6NTAIfGP+Nfkf0
hShelki4N69EQGZLSSpG99jQJD/lCR4p+OrlPnaXe7+IXRrr7odB5vSdqvS9suO7skSvXngMRIY2
/Ri70GnsPQsLmpy8Ms+Fx20S87NyBxPfF40QpHpR0HIx2l4cnDF+ihrSiZBePbi1xAVpWJfe6h+n
do3aMNqwQ9ITRoRG7OUHHX+8QQAFYkZ2wFimL1wVP5VuoABtp0MRjW8eCbfYDL69ctj5Xsnnb3RE
l318LxHZB/UCIhHH2mWZug+3re+ysTDDXE6fixddFnekUNHqByMtDvQ0MLZJpnbKImMIdevBizNS
garpoW1p1BT2uK/1cgiL1I7WlunzVPrxYz2xxEzs6Aea2kIIEhpo6N4akrT7FN6VAJCxZGfJoY0B
rOOHfVYAhoyVHcZJFDAbtTwa4KQ+4gX0rVDNns5Wv45XzcMobNTb6sUiMHtm5KH3xTe28SOOXkxk
W5wy5IYIMaISNampakxsR7NpZIgN1A4Wr6d/O+S0mnleB6ZdX0+GY7lnLaOWIzb4VOaII0r85nWd
rLURacWjNwVki7qbke0tYDN6HNIErYmszI+0v7i9DO24L651MZYbc+K/lQx+cRFgTfPiO3d2bnmv
qZCkHTburjZDdLDUfB19SV37Kfvqly9m4+Dg60ZbB2oqzZqLVQwDRyrrJRKdQ2sm9Q5WkZjbJsaA
YjrGb7MhGSrJZ+C0kkAa4U7tgy7g/C1JiuNB90Jf76nY2hbuYwmK4N/ZO5Plyo00S79L79EGOOAY
Fr3hnUfOZJAbGIcQHPMMOPD09YHK7pJk1VnW+7Y0YypCIYm8F9f9H875ToPNmLC7jO+yctnQzmM9
HGyZfgTU71be7CyLdFbNUL4f4o9BujEzmHrZMiSvgtH6DRmaHb1gvOJcwYAWmV9T6e2qBDtD29gl
ea3yXMuYbK5MIj2DGZPzKh6gLuw7SfBjE/CTcFcZEHiWcULOGZiae1ViIkJluO57b1vXYXwNff8Q
++GTJf1XSZy71VSMgEVyy/7spu+j/KGT5jVvOE0aPR4585u1P1hyzbj2o3BHeXad4lI6CoG7zU9v
NQmr5Ainl0NxH+J0CYyDI6Mr3hWG6UZ7pr2E4xcxAulN+TZaPMENjpQ6TEmyS7MPPjseLAKulNGy
79EXfDtlDSpPFrd447qS5z8WojkWPSJg1z0Hqh3WLubgysPduhg/bFYEYZx8FTFBQX5N3oo14o8r
rPgRnQZczUDxmPVVy+cbdymb0oPMnEMhzXztBHqXZA+sK16DDnKE0ozcvDkSLNEYe9cWsbMgJWh2
Coa1KicpNmSbRIe8ZDt3jNhxixJWE/vmlkN/j6TsLFrd3ucKr8d9o26DCHF4TH9hpsk7n4VhNXjx
oxHH4SImDHZa3hsSAx3up5VtZT4Oi4mLazBfB9+P161mGBqxPXBUHNA9lBkbduwJlCHWWFhbYox+
TaRJ8cJTnk32vKWo9m7dQPxilxhsOss821n80EtiI/reZLwk5uRYTOaBEeN0Huwoo2mtME2p0L4L
gnrvawMsG+dEw9ZqhWUfdRPSUcKt47t4pNjDQT6tYj5KoAX/iEeE4iFKktG3312R92fXMyjuouJj
6Ge5waHO1mhGKcFEpD2MXJKalxfp2dccICjLguEcGxW2WLtDAVvZvwKejNbJXlRDIxoHRG0h+4ei
GTsZ5+/acHxW8l4Prc6lOzBM9tFFjPNSRW82blOfUUWbHF3/FgUVI+NKRWsyfbe5UX8XJqUYcnBy
U5yk2oCmYKSn9LQN3QLCglFz0anwLLi75gFMZsxkwGQ1nZWVOvlUMYHTwp1r6J1D0L60RZqqa4o2
nu7WTkLj6dXu1s/e0tQzD1ltJ9A3q8cmNFhvFyNSZ/BJaUXvqZiZQToJQ5zV05OdWNaK7y9f3I1B
+dVE/VOhqGSpdMo174XFjNeUQC3Mx9alym4HA2M6zrYc2xrbEJhUac48z4QndgTnANBAswPPOuN5
bhg71qO70VO2hJwoGNls4ROLsLTuu8VmNPaA8tRIYVXVGnQpEJ513TF2d0Nirgwf8rxIskOYVu5O
aLbqEkUs3tc+IR81s+PHqe6h4SbtjmZQ7LkK5ZBvzMZN1w4y6Une910+7psm5cop2gV7NDsrCrl5
Nyv8JyTPmdssiuYtkTfHjHDknbaMlvk8bNSx+NIa8ZtrTMEqcirqXuKXoO6wEp8K45iaQbotfWQ2
drYoIxwmjwqzIOKW6gtXEpxjiFvMhhAUDVPLPJmQIyQLN1hpFusyu0copE7oUAF7Oc8nGMKWGNQq
QokQOtYrhhL4QegRtrGOspUnp2JtpL871xqP1uws+73PcOaZ1OV8X7LiuRk7aV10Ot3jpKcgPymd
nSiBERDE7kMc2L+HMAX9HllH0R2LOcHEnBngnBcdQpfXtOtZlN+COvtG0ANRP3yNwZatjN44+ti4
wU908EbBqjetf8Sep2/sYR5Y0C1Bvgp6TWtFt5MI1aHO+83UUBVpRXnT85FMDOb/OSRL4TFvWASF
1bIgjyrvBrLPqs09zpx6+gygASgrmy7GUpRkoz7PhfFFkC0MWJvKS6Ebg2KDdl4YV96C+mQeKhAu
bAd47edhPk4pBuzB4kwuLGcDE+ODFLMEW+hlZFG2DgaWswQeYpsEWuth6QPPtVdVhco+GfB7LB5A
obVYvJX9LugsgHEthU1b3jeOwkeQlsdZOlDns0UzMiDUqRIPUFTJMYVAm+doO0wucBRzAPBlt6+K
22DthwlbTtvGc3UpyeCDiCFnBsBYE5hzMF/WPAUpAJeOLaYdI67tRvdXlLPlzKoGDcCc7BNJU4ND
yEWWhhEJqEHA5mbdZOCb2HjlhyCirmozl4RooEMVdrhNLZhpPwRh2z6W9TOwirOaFTRrUo4r9GRR
dTv5udz1Rv8HM6t6M4cV02CbQjtNxDaZwu+8gT7aBONziqt5cFB81KxFhmqmdCG8dE2eKm8OJtiN
Ur+EK5uTl3HjgwyTJkOabslcpsPvTrWRb6bhxcpCQOwmhbWvecQTK5YH9BFHb0f4IuUYWtibNsa5
ZHf+Q+s2DzbmqCT1HBKSrXjjoK5hEki4ZLatFV7/pAmwwjCgdNFWqai6H7uKBZXFpIdOgQlLmdwF
oYHphXXfKvbYCtpsIY0SD19tVOkNe9VsbUIH2lTTBpiOWDMtbtbNJkZU8UCyJxWuY12Ea2w99uUA
HUi9DGLeZoR+u9gT90M8NkwwegYoajpZHEBWWZ/Sfr5EDXliU595R6lkxbYje0BJ664hIH3E4Kd2
CpQXNJaz0qO8ojF0imJcjZn5OPbBeGaPekBX2eH+ToAu2kxjmmS+wEpxlqtuWGGe3k8GdXXYjZu2
M4+p052ikvIBRcWypkyGjW+BMmjpr7wctnm1fIQci4maIckMDVX8GeTeC0ZB8o6hgKykUZ7MKHus
quiPqffSVZkPBIlZeODCHhUJb6wfivEdldaXYTQfTs2LbBJKh/WrYatjl7A2soN2lL0RUYUyUP5u
7bRb6xLIkhFm9y1Rf7uGhyjlvmeS71w8/Ue5+LAoeS3Gcgab1LKetk2SYj93awYcKlDMaY6D1OVt
iIP/xvV585Nyn035wzQMuzTItjAAPrXTWtxR8VPVogulXl1xbgx46IZjLRXO8zY8pcnVHBzKXjcZ
1pkVbkXiOlfBWuUmEjFMNXOgamsHuUHk8C4JJmGDC1auXJTlNoPl0EUu56YrpPdMu6oYpJjTcPO6
ZPHV9O9FLh/7pt97EYwFxJmsY+0RVq21oE3ApUX5FlQjkcFw7pa872qnDG/TChsmdsp74EP7OKX1
yGffJfDBvG9i3k1W0MyIqsjbYfM+1QJTqeabXIf+OONpYS9XwYFBEcFWl6l9tE1i58Ayt98lLjTs
ntuPCNeMZ6UHBaeW2HeNj0ab/N6MFtakhFxLx3TIEP0YRusaSGb8qrD3wh2izeAy2nPGgpwKJ3ou
ynHjukeSpKvdMEJEi3uyFCa32hj+bJ0T8jp7Vw+bxuefAiRC62eLa08wbuVjWbI6+82ts6NEA4z0
62syTWNj5noHWCo8VhRvnrt1ol3tgmwxsuJVWMyRUVm2ftQe2rR/ROy4FX6YI25yX3kC2pVK5+8g
1nde1H/XHjSNzDSJ4/BOFefuhebMwLJsjt4elQyEZDlekgrGpqHoEgWLOsuZibjM89cxJmfBn9mU
Q4JFfckWukvPfoNlH5Lbmq3JrSHYr1lOfIZgVuPUYzieFfswSj6TmYzVsnV2RTlRnQNKgTdnU8tU
67nygkNMcCfTbu77QgUoR+kzYCKV1rp1ak0yMM0CDkRKVXZJbgOTsGyQJxNMxIy8hB6MxGxWU33w
pmo/8XnYW/7E8WHqY2dfh4rWG93GstTyPtKmpAab0Suw5KWXzs1Pl0LJKNTaNOZyRcb3BwPS8aSa
h4y5s2wVvMtZ+dAAvX1kOQSO9FzjThih83OTYGcGJ39SOINz/86rxGWqNc+25dTn2Ug2k8ToO9/V
WaV2s2vBemroq5Ez4BSM1LFVdr+CFvkMigoXNjUaFy5cwu2wSCVi76NKO94FNWCkNq0d5kRJU4nH
oq3Y03Yu8QaT09xAPEw38JN0pN+GeH7MSmPYSQu5twFe0jJGsjK40xO6sZ1nOfkGcS024Dy8LGtW
r2wXryZ585TdernOSqPon6plG0lE2Q0eYEI/xuJecn+vTUbQrB7iUxgo41qg2tvbA4I+mX12sGTX
0tXQ/QJgyooybiUcjwxgnHhrx+KDxfqY5E1YNoW5NxqiLwPvj+VvZEmi9ykwIC00HPvSF0cl8N/N
qENmDPpdkdq7OePCAN26Qb2IbjLl0vBhtpX2b6S0867QGsGM95FYlAjMq4sD20dEdE7Wrd1FFeSr
4Mp8fJXhTb4JQxttPatHt1mRTLwjbHb4ZSVVu5w3wPAJ0DBD69yW2BtxsE03ad3xFJCoyGTLvsDt
a2yfRUaRrcEHw/aa2moboZYGXWG+xFrD3KrpvyJdHOypolOV4BkGfNp0UdEl89tsO1rOUxgvKJIo
slctRH6m6yWKUNKjZSKhEUCvrPv2WkU5m5bQC7nxj6lOTo7vPkYNjK/ZvU4dy4EwqXt22v1BIS7d
o/3gh8tFtS0d01rXhr+jcPZQUWbfsbXLRJMeOu1sHekgr5213vmQ3X0QYnhY4XHYprE1PQjpxWDu
7ISU9hBuNzP+PeGhtJwRSIWhYDdBXc4BUa8DfOOnyerF3qvlMZEL5YEC9EY1gVjDmeGJENm2GbpH
qaH/Tuj/t7YEhubjDCjrJtm1w/CKBmsf0cDNbcERMTXMba01u03L+ErhNh5qEb1kMbDTkJ9ODlB5
mSKvgOyyyvODDxGaYl0ZA5eAlbekoAN+x63LuiYgpERcy9SLzjy+94VMBX28667lFGzLsRD7qmeD
zG4BozKzSHrxYNW4bn2hnEUKAdujG+0U61bCdiag2ehcP9oubMkOqXXNRuYr8R6cIX/vOoybMirY
5Bv3Pe/gGtkn0QJpOBEVYQjX38cZnS0YOnLkB/Iygtzh2gxRjuSH2EZD1niHPByqa58PFXYQQ+0i
vFKK734buGVHO5Y9cIllm4ro3yki+muujgrcYaeTX42wRkQ7JFMlNQhim9EuXmoT3lnWveATRiTj
saqDS7Yt2ZqUPSKySop7uDVYEDB6svQG/wGoIOgv9sQKdSmkGb27r/0iD5ibA6i5szO0HsINIfbs
K6ASt+a4CU12L6PNDefWb/QZ32ZWkWTioZQ1xTOZ8thxc50iQZnXwG/ZRCtUBlwiVARORUZRPrur
NihBW0fIB7WJrJgG8jxWbKLY3RlHu0g9BqAB4cfARKr6QF9n8S2N3wieEYT1G2vyGZoyEiracism
gbslHU+jLe8qA1+Yx3B3Ek82+hn8ftq6erApbzwMO1RVTYHosUO8tEh8Rj+9a1AerwRBxyuXiUcO
kTbqkF0SePzepQ1nqY2CC50vyKJ+HdqGc5dUNRkAQjIFCG0OqqJ9NIseyNNXqhTji0gb2zL7SOGK
Mreod1XanoEXN8fY1IyxoukCEODTMtNzWELmolP4zH2AhKPRH9xWpzs2RDBnggyAZcqsZk65NsvG
xIMhUIWnFkdB7oq3fkAtGyKJd0sbymvyTkA9qzScBqj3ENx286RQaYfoSAmThUJjM/HfVp04NfNz
b2MoMULVMIq+jp2fb3F6XC3TQrBe+L+TsVc7X9BGzzMyGCWCbN0ZzQmYFwDGEguPXX4bE2Zxx4Sd
IRkYMs2dxVpmTUyv6hDsoMPbybbh2XhoL9oXqiWx5wwEseUjrud6thuwyaFF6gsfSnr1eKMiJJmL
d1n0i9/I1qzKRlERaDsQG1TLTUauUwZwgW6s+WD/baLm/8jmzL0fi/wAUhQMDAhBys30czZgPLNv
eZP6Hp4bABwkPASzS16UHHBSUN0yPH1xQbwLIW7hP73FeZ0+pi5h2BOfsV0LhHa0XqMRC1YY0yaF
/lYA8F3FcUCQcYJ+PJjYeoTtCAEw+kPRtsaxe/FCk2ynHFww7NdhLbm4Q5kfaqYM6zJK9ikicT22
PNUpwBvJnHLdzYHa058VWESX6RgCVKRi3dXIKcgsc0KL5tcRzAg7Bsine/obL1ox72QAO7SCD7yR
gevi1S1GJsgz0ndcI3rXLiOOYO4gb0y2XNOf8FRlAmGfg2G16NEBa6/11rTCpMbLTzcjpxyuBIMV
xZKsDvBfkffYHQqjuMQpk/PUcegVa0kzCiYG2QKDsHr+DhvboqkkVhnc5w6ewC2R4FCtYrO5zOMx
UtPMTYrXZwo3uWp3Trh8PvzGunHHotrPrMRzA6iRrfEtFVZfbsepRJr0KVRv79o+Zhog22QlEzjH
TsU42baKK0wl1hMpOqneO5faLuE0ssQdQjywUb0bcpp7FYD2EEETHMaRWBWz4NOkh2wjq+QP30CP
OPQyPcu5Dk8Oj+oYe7dd473WwoMX6dbxto+Wzq7lwUmS5CWM8Ea5On7kTuF3UO93PQipTNvw9ECz
HlIXMikp96Lt65N9azFgAh5ANlxe5ftmmSk55aNf+zCQ5vxb8pBKH/xPYQW0fbfTZGV3kYEvIBQI
yqxkLeL4zjNHST9DFqCRXYMARhdHAduS/sUC6k2odHuMwICuI7P6cmJMJUnoPQIuhT2TJhtzNO1V
MAfZRsMDQ2/Hre74yHMnU36b3N7jyKRgqrleHOAGG2WAGyos3PvetyOrbQP+a5WxgtlRjpezE164
xuYy6I+hg8gwm4iXygKEvKZ5DmpWsTRxC8Wy3DKWbGDGqGNq0aojE0VsHKSM1XtI5rXUb7af4SWq
masqWLTrbtLWPpPGWhdFcCyMb9NAthoN7KK9dCgeSPi+8fuacj6Fb9IFw11vQ6QpJnivKI5ylq5P
5nxoMu8+t5WxDlN3lRjg30LeYhGUm1ijksMLw7YfqeO+S0aDqwv6Z6jL6RwN7AOLQJtYFU2W+cDJ
arPH8h3V9ckyki2LVe6rtiPqBYvZPgiJ30rzPSMREifYzu7FFH5FCemSzH4vuHC+oxrOUIHPmh4a
tbirF3V7g6re9KJim5bttfRmyVJsGC5wAqN1lrG1sQasXH5tXoSlgVl6z1ET31UVqluTKRVpCfAQ
JFCqNO/LuzrOL07nowqAQoiKwSOa6DFPzGk94bh2kYph4qKG0sgadBOoMz0aFWpUSwb2DrBws9xz
SdWr/+9m/rduZiGgIfzf7cyP4+/v38VfsQo//8CfdmbhYGc2A9O0LFCTrhcQ6Tv+brv/9T8ssleA
Jzim6RMiLQIfesK/7MwudmYXZML/pilI+T8xIjuW7/Gv8fi//yeagvNPBzN+L+n40nYpJW2X6u/v
DmZL1yVKTEFKZ0SEbJ8b+i7QWX8ualgr5l2vVPGVU1eutLC7K79jBXGw7lFjP0ZZVDzM04nmEuWr
XwoaO988gzYNEf0MauWEWXs7tFN4MMrsAUpDdFGtnLfRYMQwoAxWlF0AlLGCBmWU4H8LcUL8Yx+E
h+HNccGDTBSwSdLFtKqeh6aCgVzL33xhP6fShAzgKGf1o+rh8S/v2n+R2eIsP/dfIBMYgnwSjhez
uCsZmtrL6/aXxBalE98rM0kv1lAOzN+DsMJXPbjNLrfNdJuXifEqu44MBGgZsGHdhGL7YIDKfcnU
s2FNYBvtiBrPHKrp1KaDwMDLrCQ868BkWsT5dv35q2H5pQ1HfF1HRYCXGvxyWTGyzICUM7QLw4uq
uu41mq+W4VUvKU/LbWjb7+zh3ZdILexS+2LONoVYqR57kb0p3X7OOS9mhTj6JmDF/5x6Mrr09Z+x
SKTQR7/L/+JVEtY/XybLs4GEILb1l/8xsP37yxTMac2QHICEDAOCsoxsBwMtvA5m1j2g1W9PQMa+
XYtp8qwnwpCNer6wKZu3jB8ZRJpJsw+YW/Eqlt4tuQvWGvxM/pxhjWUgFzaEIZB75Tz9PHA/X2yp
oHswsj4kTcKmzKDybqfp7T//hAlOE7ljEx3HKti5hRjO6RDgkfb8aQWhtHrXIb26K6qHCbnmNXBC
YmdS82oUMwj0bJYnBrsplc1bmApn34RIEodkqt8sL39prCm87227uBUtQgFgEvWbH3okCc54hGqj
PbJ7lGvxkMdZdi1is8YjRugbhv+ta2pxzQx6N2hPN0klhlO2fEkdzfTF67cxSouTzZQ9koAKy6F4
clKIIoTjVMeRnIRbm5MezW8efQRIKsq8Nr7hmX0zumyeKXarrZB9fHKpj5Dt+83aVKnzloroACyB
hcfYv0qtxhcUy/YmRUKz73S2DTMp7iqv+AV6apFxNhirTJYega6vbH9vK8piBqPlb+3Z7305rzrH
JfbT67yLbdjeRfn1Hcgj1LYt/sppcvPfMniSjiz3ZmvOewSRKXHE+IlYDz+0nWOemYmPJ5M9lXvq
8Ml8hO4Qbnx0NgfSB+znQVX8EGH+0S8aDqd/pFjNToPCn+Co4F9ffn7PDShXPXeOr1VhPyQt4gAw
+slThwZ93mfzhv4mfslpTDaR48aXIUA76hmUQlFsT4+DAlIs+6j71vZTJ8llMKboe9T6g5Rz/6XX
NNxVK7JrGLTqKOMEJRUTmvtZwAmbgzxCqoeAvl/6MXZjajUg8qiDWb6y9Vq1djh9pgGsgSpDdWM4
Ubv3Z+Y6gRWXp7jUbFIMY1tINMyardrTLLyXJHX7T80hd8Nayb2fEJcfdW/gJ+VM3rZV0KxzN+Zx
TgkeikObbkh113TuioMubWsv9RBfJy+0iNpz5YNdYlR259LZAIo3bpIsks6295Sxa7P+EY2iWOU4
SGSnh1shKyYo7e/RwVXF3kMxX+aL4WbsAn9+TbYVf/nz91NhqZMdjH/8+5P352T928nrupZLbr0r
LTPwXHNJAvvLydu2qR4cttVr9t3TbmRThYWzgDnZtvalawJIq0GBdkjhrO8SRQjeiM0yS3z5EnlV
vY0N5AcxqUNwEcPwUKqMJxMufoRKzLumaXyUcyeesb1k91FqHOBSE8sydeFVYhZkfECvPxIHs7VS
Pt9FLPQRIQK5hE2L9ydHxv7vf2DxzzPUdDlAl8tXSpAmrmv+/QdOKhPvdNF2a6kXRAQSz7NnZz05
IaAVZBLWhBVUz+zf/PfW04cUGctzbdnmHq/5QzYS2pfOojsXquvOLaDZc0MX3pEgwa9/vqB7j0kZ
c5HCB9bvQk3WQxzjxDOcJU++ytP/5if6+Y7//haiVLakg4/BA/j0z1uhaHyNZdXh+IkzzrUuYLYZ
kxVaVt5usgXbhx4QBVER4coBhLDXHP7DUOLZgVL4n1+qwX9PKsM41T5y/8pZEi4MkOdtbDKPVfJk
JZPCHdMOD6iU1mKMortmRkJoBQPEs9aZLmUXzxdcIdfGmxuOg/7BoUndZeHMfyikL3SH6ldqoWot
PCe6BMWxs3xuAbbq9rWqyM5xE/898IxwDURf7hGRHu0pCi8MkXBdw5enaW7KlyUxpuhAXPY4YS5T
jOTYH3vIs5opXBWLy2zY7bcd6FcL4fR/9wAt4Xd/f719D02+jWsuCKgJqR7/+pExcJWzNbZyBsT9
ROvvIRbRLIsBSI9IEGJ/PJhFqR9iTYb4ou7MytJAy0BGbk9v9dQ7+Iqhj6CLE112Lunze3ChJkkP
ef86zYOJ3DyKH6ugdQ7dzOosdkz16BviCbPQc+Wn3okjCf+FbnDDL3ZfUE3JgHnQC9R4MzbuuLfi
NDJuJF7H1AIT4jTVtBcNh32QCqJ7K4ukJN/H5WZp+chiY8T/owFssutFVOvu6gX7rlMVs6H2GoRt
euPSLR9imXkHM8D8skjk7sYE1y/lxynFtf7IbFtv2vI7mdv0EAWOOPpGYh+0zL6GKSMImtSqiwWB
b+Xbw17YCZspq0Sou3whMyW45SEGYzo5Rf9eWiSglThd8flEn4bMg8d6DGp6KwSfflrx3Jhec4Oe
3ocTljm/7DZnupHYz0AzBBxZyhEDw8iiSJ4Z3Q31rrO8FGEPr0Jui3oXBRYuxY5pJRkQ9cqudPOH
gcBB0fQONxpO2VssQ7XD1fvcJ153GAPtXDn7vttOoRNkmnoN6mGbu+pXiE1iIxJ8TIZC6293i3m/
KrLhEudDc4aLvPXzx7avqlfhBOVVRDk2vH6Ybk0YgYDLpQu33meXprFyJuWy5FcjgdeOzV2K9+nO
ExsXJy9iw4zArT5YtEbpfJ/1kCPKASTgxAjtoXSh22s/f0/mipDkaiB/JHWdp6YaT/Xy+4XLEGZw
p3ELFCTsd6pZkhVgPDG5n/qjb4/VC7Inr74xZYOsLQoZQvl6+uVyy7oABZzWxeBr1+1DqkB/jBPW
WlVe85qE8X99nCHwYHwmF68OwTLGQJBjsDIE/pzMbgakM9Tzq1Tq3sr4b2PfzEJY7aQKFxXTjGS0
BfSMkgCjEce7qAfneR7QWTVhDreZZIqNEzDpSe3qEAd+dK1ZL0OKCMcPOgx8LQkkzaSPjxm8i92c
Is9gViRYFvJLMd8Bj2IPvzwExf/5A31h97eLGnv2GCbg/O521fLJ7QvB5IMg2mkq3h2Erxz+kKLd
weEjmzUqPaXoRyBR+I9Jk9YHV9jDjsviFl3jeB1Z5YU3XhRnvzKMfOsKmMdt55BclI7hpmSqevbN
ttu2uVpPDu6PCh4PLiA2fQXWByLa/PFiUTc1/ZKHZBdFewwmkd/FBmaIdnBw3mkz+YKWGhH/ZkcX
d8uns1MeO6vlo6aDiJ2yWYvtzwmyGBhLZ9J3PpvZGiD3bb985mZrxKzNibkt4Tivf/6EqjKhEeHi
fzcIb5jYQWZrTrrwmpP8d/35qz720dih2l+Lxjr8+1NWMvH8xzFrub4tgR5J1xKWJ3/AhH+pTHrU
BZ6hBDqOn1dbpS7a1LFhd1xzMNSsx5+ymV2Td4PHAJlgPd35plkwDOcQA/EfNny2f7F9uxmjPv0j
wIVUTjXB94yF5rQo7qqseoxiXaZbRERY3ZZbSiN/oEYOIAYsbhjpXI04da6WDAc+w3TAYdDcW6OZ
X+zKWTRi9r50YqRMGMhPlVM8N13bYfUkxhqXUnc7k+P4861ACeF97g08ZL73CAGcEG6wwySSgJWG
aTYe8AAgRECVBdYh24yzGD5VPNzVAUSqsHPOk0yrB9EZ737FZ9dL0isgfloW0jtvCPFJzwOlJr5d
qCn0qM+CUhQBsLi2ro2JqhkncPjESYSBuxuCnNcp7BiRjvx51+4V0635rHUEBTUIukNpFlCpf85B
Mrt8HjujPGAwUjfzNNfcfEGwqeqye2AY7qKvAabkZOOqifP4IfUngUob7Z6Z9bcsiHtQFLzeWCk8
5nYa9WebfU/cVZc/j0lvomTP43yVmOn8jviSTXdTqc1M9sDWbOqS+O5B3bM+D29yCxso0ADNZjjq
bh1PeLSAyYtAuXjrG+GX7UXVK/Q8gzWsf19NFa43/Gz3dVvr/c91jLgf52yZr8eK9zDh4F4PnRDX
xnbcPSbt5uB60yoJzBiniJM8Tr7+Uswt7lp3/rZryz/kfdtyKGZDB40dffqfT5EVLdlh3NRDxkAh
aOV1YG4zhZAqfx6bbnl2WFLjevu5HYqUYxL044T8z0xflejqfb7URVGLR95ISnbQDJvpWn8+y6PX
chr7cLW7gf9w00zvWZMgBB8RCtUR2BxVJAHtowxuyQobToVFWiXuIsUebk42aHpRStrqA2S1RtsB
gvMG9EC8TzkoliqgmaN5HzeoTb26cq5y+dLUyP70zznGCi3eZoKCYvmg/HxxwfijfVhOuRLfBPI7
Fw0KpQmCv7bdhAKVbhHjNo3M4RW/pr4hV6P4VeTJdGMMbHSSoan36L7Q8LUxBWHemeCuplv2kfYm
Ep16c/GWqmTOv3IqwGb0zz/Djj+/QNclo6zaYtlbziW7JtBIq6sQrB5N1n+uUzp/RNK+MpOuXqBx
3dhek8JwK3ee1189d/RPPw+xpuQ9dwdDlgjCyl48gM720ClKgoFI2VUdbAGz9bo7aL/NSjq/Tasr
Pur6uyUC41JZ3rCNus9M+u17pGJoZXmXoamu0cdwYpFqa0CJStyh/bTViCjEiffxlBOd5oX2lc0t
lUOENB+lScCgTVho8RHFhpPDCqycrn6YBUipWh4U5PSr0M0ZggTNcvr/vPYjjbyQfN6afEIP0s4N
miFr2lLpvQTJOOzlVD1lJL5eCNYqN4bdH8p8nwYVhX1gNd6aCC+yv3JiOHTdeXtoWfZzM8XPydR8
D3lsscQI52BdZQniXN23t7nqgHXDqSfIwl57hrYfKMtIN2hlsSJPqtzLWgBCWKY62eDdz17xwF5+
r7xyehnSAP1dHH8aRv/FdeaTsJHiCfbHT2MYmnXptZ+NySlTFe86b8UhrVHtmypubgsplySRzulZ
pvi8AMDI8QYWYzXdl1bDXr/q7i3fqd7+/IjJpJ3u5FLlEDn9UdQp66X218/dMbcAO5rW0as/r5KR
lz3xIjbcfEMgf8z+8ecczVP6jNyz1XYEZ/NzVFrDy2xqfdBJ6N+3MX1jOSr7WuN4pGRuXWCwwt7M
ZKv+HKA9e4mzUZI3arigqpvFHa/j+m3CJGZUhvk4g4rcJ5XzlAyDteFEc17YiFGpe4sjXVzH5eDo
h6dyKj+QDXjfE+sUByLeNp9wHLboZ256Hpnb1q6hPfjyznPK/+DqvJYbR7pm+0SIQAEomFvRW1Fe
6htEGzW8dwU8/b8Azpz54twwSEnTI5Ew22Su9D7ZoMhtSFO4q3zb/RwD48KyeVVnpGOUhRsdoOs5
WyGd6rEvTH4L7hp+IFG0hQ5DVm9qHqMizyh/LaCCDqLGPEoNjDyd9q7p+j7vcdUyhsPVV2PhJJPh
y/OKYU4Dsbcs8jcIfrGBW5xBBtPYt6zqSWCaGN7UtXzmbe3OrQH8mj5ytMyd7avfSRsMG3jD5kcR
2jOct0DiW5KfZLO9fr6/nSSGoEtRxgDksHxEa/dK0fXSqLz8YDoJQdujHXHCSSN7pqOyanFO7Nw5
iaPIMFiUsGw30NUc1//tpmQQJZlhckCn0z7Xok3gcresrV6b869RqxgYWefiy4ntd38K85s31gwe
g+jVgyzTuhYs/GCc03vqCNmJpfB8mLAdlBnlJ6+2s3dTSzZTJ/UvhYXvIap62z9lImDHRKtiBkyS
i+5TMlPEftlMzYYRm0sOF4Eblud7yCbabxJ/fjQCvzbwvugWTJx3/z1jZ4of0Ha+Kf3VxbDAg9Yi
RbYfRn+HKsxfIQ+azwGOZt3C2Wq0ZncRBJA/LAeJ4SKZS8zePhoiwkz/5gSNfCma5EYsUbkJZONj
fYsY14wjwQU45+GqtPS+ZsB7q8WVgVLOth5x8c5lMvaDErmPQ09AJOwUZEiQcvfE4tNeZTrtTY5s
FckGNWTx/wpJkSFKhtgTbu93w+C9wB6tqIULfIUfy7OJBDVVFxKUBNGVpO+M5EMnwSnBL7S539Hm
i2ZVjkn0VKaaeRgqMXFUWoAtif9E3ZQS5OAmYf2Gd+UPw7uONQpXitJ3noDHEQpd+8rflINmry1J
TC/YeOTPVr1pEAquEre3rvHEyRsT6kp0zFCuibM3Gcy+wj4odiGozP04d4gEIH27ltbuESCfLdcc
Py0bh1RlfxRGgMcMLNVRj0aEtBJHewR0NHfdU+h3Rz1opys0JvQvnKjahBJXl+fURIT+gNEPRfH8
UERPtezliVQVcWZnaW7uV7sGzTdxNx6wJGdCMDSWoPuUeoYksrUd/pgMpieXKb24hl1iH4nLeM5Y
D+ExZpoRlV73swgCjLeJj6gARXJdERUA4VB7d+Mcp5zfWzc7FuAmwSIwyIyda18lw+zBrI9WVdfP
wvZvHiZgoBdvDERDYN/tnvTxlnLYDQ5hZWavrdYG+7LPCBghsa9i+kmebOV8Ysgymlicx4kvt7WF
NkZHw5xKO38vm8elG0o0dEmVLbdkGmVPU0qa6VI0zkZzuliGHK3Vf7lREl9ahnnrJnVo5VIaFe4U
zr6UiLLqzMJ30yePDaXlhfGxOvTDeFJEX1yWh9K9goR8KNuhXQd9ZnPyVITz0SDVUlb7pcZzfKO9
2pZ24l3OuPp1GZ8ElhQ2a+Wh9qJk3S792ShR4tnlOF5jaf/ClMhvaLrjtWCcfZ30hikEA7NLUQDR
SWEFPfRd7271cfw9DXP0DwFZmzSmLb5XfRlSLByLVY+tY5gfpEeFTC9blf65FsOFovfN9qkDq7KQ
71X5NnAYv7n4XZ87Tx46MDEYmYJrQKbEkz9gzJugOWrcaqp5mkSjHZy6XsPsW2gWA+uwutxP9TIR
3bOf2vlrPbtzO/FqNY54HaLyprfa0S1q7RYlZbGlUDFOlmbP4N6Q2hgT0J7GLDpjv0bvVUvnMdI9
5E6moLtK0aw0FYyWnetgggq91rqM0IyWe55ryzfksf1peWUpT52ToDhGZdkxcXVHfVfXpAXF/OuX
0hafy0AsKPnF5fxXFSp8hH2HtWqAQXgfPhUeDCTJP3IfSHnVu+Wk8UvSzL2FZzfPzYBSt8X8srLD
StsuR1fY7Du3PI8GyzYdBNYLylJkQWoaDprXTi9Dm1IWTxlmH5+XBLkjWp/acIufUs+3cZrtA+1s
219BSeDCEGrhKaayY7Q/PyXYhqfKhp88YNHcI3c/aJVnfhCokR9CrUUtXo2r5WO2qK12XlpvRGHY
8wSH9Rz56ahltCxHWuc5hETJmJofOR8ypdL52To4gny4AUMxktXlJC5U3KVsqjuJdi+Og6NhI1s3
/YZOYJ569Y31bsu2h0DXyo9BKJ2Q+nTrIeZEwV44K72iQ0GQqM5Cq5p9A3XvIVF8hiHsYbdwM2Av
CaR/AacqU/geQtBPzyG6O3AFOYZl9ObPGJODp4QwRUQsVL8EYSJDCluAmmF1LZo42owelJrWMUs0
RGb0pwvh9jYDlMAw785VZWW3qup/uMhfTnhZuUSaoXyhQFo1pMyv7+9DmfJvpy2ZajnlkE03/1Eo
/00nqOtQDt6LrpllssZWUkVgSFIunDvlJPjAU6O4tjL5Jk57vN2LALOy1C3J8Ak19s8m7ccfRsGC
TjRMKYRlJWuzBETl6SQsYm79ajHn42E3kNZrNkK2LDMvbgDVp5YcsAVxAFdwQL8CL3yEClm+Mt/O
Tn6AYslmKLxJM0TFnbD5MEmnGleMo1FIheU6SpzsFWB2zu6LHJ94qIOti9x2wyQsfrYg0kGdqSq+
y8vKg7JlQzxuNZ0aQEauw4UfmPOQMhJwFJfGejLxokW4ZRuDcFQrwKcjWWFuW0oaxxysv6PWPPMv
6o9JbDpwbTJqK59xTGBh/1Lo1dzJH64m4xWILeQb+9xt1t2oyPcaik22NKHLj8wvk7S1WORFPrpR
NhBEh/onkwr1EAaIzxutP0QOphMkPcVPlwui204/tTF7ZXX/M2DC55YQSVAouA8U6fm7k+TJIQP5
u5mcplmpTpoXQ8XWpat7FOe5I3YiL39WYpAn6Ut5Wp5hAcFRMOkV9raxflre4DaFLxn3rbuRgyDK
KPf08/JQOO4eVOl09KrwKAb2cyt7KBSd4C63w5z5F1dgDCrZfrRK1Im5br4R41f801DklmJ5hiu6
TsaL6dp4BYQD0JQshw1KQ2Y1IwfZKm0UV4z2prOeuim/UeiLZjt67LJR8zt19aKpeM6a5k05Vfy1
FC/j5KjPqsH1IM3wPWHKe86asUAPrGuf9GBYa6p1aCBDS8AJQ31KKauxTZ0no8ouSiucrZvXsAjI
Ir8/JEKe/LQgSC7pf2jwG7655WJi8qfbfTPgK4TpA+l2Q4/RXyGuglZv1u8shjC7QXzCkkSGVxZM
xYkJF4fQ8tQY2me1j02MAVDc41+O0+5hJpHxoxRiTS9J1pPupyfVxAS3T2O7LycYgPeJMuEgyS5Q
T4U7InvmSWwwcqKke4qHIjzqxBPg6gpR9TpM8E7e/DDey0AUk8achqlNQXozMAKfGgklq4079zjx
wbH3TeKj38gFYyBfYGQzlU426DFnBe68cQ/e8w9/kuqGh39Tug3pxDIZb/oQ/rm3JIEw30GtcLS4
GRWZ0UFjJ2nq2I6M4PqBDsXgBlEI8e7kAymk85XDMX6CV9A+bWBAgJ35cuLXNry+fvC35ii9E8DJ
a6Ti7tsS2SkUzvCVDlBpartQBytVzqrSCC3mTnc1rc46NSOdPjjQ6ZAFQuySIaqe05q7n9Sr4I/Q
niOSzUUXVv8zwFGhq2+yChVdODjOJZpgBYXoRNbLS/LEzzEwygdPatTcfRpOoAtG4gQF51+U1qeB
aOJknk4Vpf1ynyoOZIgasH7SfYHtBjtK8zjOToaBWXZu+DNlw623UNv8C0pVZy5U2ZHC583qfhXN
xasbOK9jKYAKxhrwzHnKyMonvcQdPogBoppwwoKFDqPrZXGU9eD871s0E5jkg40W/5IR6QaFmvlD
4zIOqml2h+YpqHsA9jLo78/axJUrk9XdOUv21P3WGxZa89mNwp2hyNtr61y/tr79W/kMgZkBiv2y
uFwe7MmTrK9kttYwRe9yAyPiMh4wq7w/m1J8esaoPUONgZFzwcLC/QylxUeZVW/x/LHGfB7RAA1l
ueeWcFQ2y11zrM4lxNMXu3e/qKAoUVXdPYeVWAWlIV4LC2/z/zxTCp+rjtHNb3TzAuIVj1WSmZii
eJeWr2neMVJzU5l3w81UMQPOun4smiJ9NPqrVrsdEhuk8vcxphydEyv7AmC6+QD8r8qBwOfNJh2d
dD2Zfrl3ggmKwtx8RPNDrum/HQ8NJRPG7LXKYR/hLTBOoR47W8tB7GlZVnuoA3ZadW7VTxnRGav7
GssdtK0csXKYFGukW4FYQG+gPQ2BBacstCGxT4P/xGI9Bsc4T2dKIwHFSNMnKK3xehNMuDzozuhj
4rSpXOt5tuflNzGvfaxsuNqh8MkunJq3ODKe8LDpj8tsZ341dsl0vh+6rvUC/gRXZ8isAW4lsAi0
5PPFXClaXtY/T8uXHFN4R9hNsJfmubaXWs+Q99Kj017iTBJArpA1cGVHTadGPzpkUjvp0ty1Kgxv
y6g1IWtvHVhEHJLQIV+8keVE3ZJobfnFFYDqv5u0pfYYa1TxyqwheoLTeDC7Vt8GJg1l0hypeO1v
C75OE3Il5ZN4dFOo/f0kmDbNm4vGsMNtrGC9Z138LbSgv9r2oB1yNTNn+kB8FWXxVbowkpm4fILC
9M9A2W1wUl79s7XEuU9y9RakJkBG1sn4fpwV/L7dFNW4VFIv+aDoWxtGkq0qFLJ7Zw7c2MEF39ZG
vV8GtXoSFpfJR/FCP7npB7Qzrg1bwzfj5oxx097e3/+owWIzucyOgR5jw71/4PcrYu5p425M/QTX
NT6PoHXVit6T0cr8EUByzTfIqRrStnXXfbC08/1mFWsWBy5OUQ5J9zGzteYFk2u945zP9r3PUGHE
EU8EggzPRaSBTHAG+S5JN9nLToQbIzOTFzGRvAAb65rOE3430k4ZIb7P5GtSTqPkqTdmIRtqo8J/
AiKgbrYKfkatcndy3qwwpg4fGeg82ICOzBHrW8DMpZfY3LyY6eVoWOoRYznh4/PuonHRlWXF9DIF
ktXi0kXe3wn4xPl+OXCp3PGaDOAXrAyPLmX2E5Zw7G+z7CsK9QP7T5DIQYMCys3HTai4s6JnLEHJ
N9GB2Vu4LTxP3dCCt9u86NIL/R4o7diWxM1iaJMVSb2zUkP6oj84BAKuUryD/A0tJbY2qp1R4uoS
Y/utydz+oylvk1rqtQmZvtms8wFPWuxDMzbDFpzdJCF5ZxG8VgRk6UEJBL6rZ2NUiIsAwQ5cGeTi
Ulcl7mPuhlxyvtiiOqvEbg3SKP9VCGSq3hJk7Z0R9P30B4NrWM4hWYtqOBGZ5T8NRr21puyskXH4
PT/BZ4DjJChe/CYtLsuDU/b/PFNfojpGcRwd66JpyOFMnjFF58mWzSzHReEbB7vrD1lty0Mm+v1y
9GVV/D04NQG+87Hold4/4zDW/2praAQ0FMlxOfRD3BT0QoM4ME3DUtR0+RqUlk8kEbaCIv+UCOBM
rx1efIQcLK8Ltn65tkEScP7n8A9D4y6c8E3Mb1pgl1sUOS2wb+Vss8qv8NTzOYFm6rYMI8jcyYV/
wV8d7/57ZsUNI8oEjlVVvi/d+/IAW/kM6Zv5p8CkkrhhuQkbPMPStNMXc+DMbP3+TRaTvUmr2nqO
p/ZvTin4mklw5qzbIXzq6n5N89rd6Hkp+sFIO1bzODYdqgvDJPEIQf4StKG9gj0+ZStLg95UsnKx
XT0gYJQv3VcOumu8RVkT7QIbTJqs9fcCtDIjZJZqZEfGjwPR7jC4yCYAf0hzOosspj7jCojLCu7S
+IOLmVPb4VdgAB1KpfU3NtyOm17GHjlz65cuDrbFrI3u2T2vDCHRRhfacUBhCMc0q7AGjX22C5CL
MNhVxbWepLmN/UFbd6JBnlKxicSwVG+jtG1geDUOlUOXHUPLtE8dHs913Rm7pTpZFC0hkN417oJk
44HyXgucq5fSe7JxyBKpOdironFeclfroN1xUGrzMeqmE6FUYhBbZYj0aCfoR4mCCV7KvnqT8xnI
fLt6nDGgg+5t7GkcLv4sDCDkIb8ZxN7hVjH8/SiBSisueDi5M/xUmqg3ldtg14KbfZIqYaxYec23
l4t5qepBhch69Zw3pEX7yFhOURzQDy7DgmJov4vISE+BisrD8mwS1fysjYCRm59WhlmL1D+nwQqI
94Qcm6LzxSGAEQjs3tCPLflOQYYupCUsJNt2yMqQmX0Vo/Xd9pwbhv0H7SMrVc099obJLX7ZdN7H
Ys3AyIeQr/NUwWRRcWU+pQbFrVcBpduhUWSn2ZdjePKzUV8neuDsaUBzhuguRB+3IvpYeYyesWVf
kGC2u6GT3+XU1pemKhomx1NIozgPhFPfwi4yK7Byt6xWzpATsz6vYJgzKQbCXOCHcJYlzbJrayq1
rQaafJV08nMZeXb4es6WDf1xrhiWWbSeGKBoYp0l6+BdbTlRpS6yl2Wi0NpZva5o+lcyb8wtVAzn
6MVudRiFSq+aEwxAZJLxs1djSA3ZA/rv3FOtW9HVShgWzpd/EUr/GLBEBfTLHqcY/gxul72Kf154
cIlfjXkLw3cslvP7oaVJW6aAisvEtpjQhnAIHPOBLcVykxnMSZ2Wl2XOMLibrYBLp5vwZ+u4wfJB
/nFb/4ygujhLNytOxJNupqGd3qYJkhiA+ZQsWjP4MkCBryxzpqa6kbmtQ2WcnAZrXjRRjULuwN8e
9sFFrxhE3k/rqocOZOlR6a9Yzg8HYFcbaHVMQlmtkC+5iEKW+iitp8/Y/1vO0w4ynpLnerIULvYQ
qliH2zOI2jlfp9QubdZ7qxBohhV4yZscOKQcy3I2cQh+G5u+3LeCzb5yTPMGY926WfWQPwZtE5yN
0khpkJv0sjzT55f3Z16tr8M07LdJEygWOeHaJWX9JxQXkq8d5WygYqY7K6lh0jBMBtcgvjJHBMel
WURcvMmdsTre+8dx0s8OSiU+RUUajN0hvvctE28ZrJi2Zqq1SG+KvrwMVQFkVJs9kjTphXrK6lEh
vSOuCjaCeEHGoUiLQKVi4idcjhHEHiuIMeCnRid+XKalhhxhAczjt8pRxxBBwENgmeOPHGqkb4fE
zNkz7qP39/Cox6OovHHlDQLFSZxSoJvGS9E9BqOMz8uhIfX87z91eu+GcKrLXzTOBIMJ1oMPpl4/
lV5m7vjvMFpN2VND8PgLyoyH5UDtY+qAImOlnJjvo5+ikTcBOJDjY5OWVmXnckQNOVpa/AwAPtkA
ygMQNb8sSWIhoMOrL3Tm3XrM/e5gWTj0EzETmViSPLDobph4TO5mOcu909Js2m1FSQlF+VmWIVks
QNuPFCIKYi0NW5eMTDw1G2xb5z1XGPRPUaK1t4jdKuLXvIH4onD2Ly+ZWiMujt86GbHIaOu31AD8
lc9llopGbSfmI2qYj60wIuHZL0c4Ri3TJifyUHdJU76oUBGKNQ5HLUsuWOK5HTkz2rXgsBkc9xNh
NaVOrsZbFHV4WEb8GnY65rc8aoKdhqPj3zE3n/Ryh6M6JoSjS/lfscd5SEY9IuOznk5SOM4m4C17
yLSS/Sb2kQeRtgUXHS4nbtiSVYWlEjg6aJcAShi4wiGiIRzL+7Pla/fvDtSZRWk167gzfGhprA+C
RIiDG0XaUyMr/8kGTU04Yw45URXdxyA79rxFXFzzbmTUN1XikSUdcdGdEI+osx2oDFr5dd/gGsCV
2vlenIExpBl11FoL4AQow1zxd/evEeuwV21Kz6P/T1GQGn86icPaXO4gQwwwDXGKfZWyfQn1sXrl
4g3XBcUjnH6HAMACq8c+sd4W9dt92luXPuccnMgHPsx0b9digskU/01UBKGr8x4RJ+QQ3+nJgswL
sd1GbnkJkpelbrAbg3gpArGVjHapZB2dzxhiLbX3kUjF1kP9sylQ4bxaEUlsgUboUY7Q67nsKGpG
0obQbTMEqYZf5BgosDiEyuqFeSAYjkw6o29JX/c+2mE0Vo1tT6vI4AOFb0BmH5FdRt2jBPHhtKIE
YZ0Mq8JB26LDMYIu9AQbANhmayPOLvaECqJA8S322VnxYk0e8/Aor5gpVy+wRBIwBk2wAjEYPJgE
TWNNmKApiOkBpfuvMDHXLe5XzSGIqUHSe5FssRjp+xsN8n/jYdjwK/GsNZ5x5O8J8wpUSk0rwc0/
3AY1nzVJNSTbm+GIvQoysIragyyrnHVwyYhH2XvXrPoVHvKyIew3aQrtAUH8bwOM8LYPJexUcl/g
QcZrT68nRFMT43UNXyzC9CDwyOytq573/2LG5GInTfdXpJIg4HlF5spFfjPC1af7TOcjSY0MYgM6
l5ZcAhT1ROnYJKj4XXSWmtWcBCKtLat6hsBT/2h30Rf3zHVdAo82idfgvR+jzRDJn+5U/rRCBlE4
iXdhkv7x+4mQ70jfKESTXLhOOBcfEj0OdpbkHal15zAS4LGJ7ba76MF3I4stnC26VJx6qyCHXCSy
rZPBTOoqNHCd1c9CbOYgEZp5FOb6A/PkHRGfaptZqA0tU/82p/q9h5CWjq59VNL4ZsuU3Zj+y/Xy
oLWsj0ylpXtj8g6TMsOz0pNHE57TBmDPL/aF0dUd5SNBak1P4zZlPfGdBlk4edefGUoPx46gYoKx
hmZrmeDdovonZLBrReD8gxwbiIHMfjDk/R1yhwg0tx9WymKSp89g2T4ZntVkbZLRo2MeDBA9MZXa
JLkeRL38oQqcyElikzXAOklrPlRALieCmp9mzU0l0L09osYM6lAB6RwMB4bnHk7jJgS3uLWEfgtb
fdzr4L65gDevo43sUi8QwQMfwIkjTgo0+FhEGaOCob+W4dcANXSlfJE+Fypd44qAI1z1FDO6+15X
A5HPLbxgLwNpYmvunyCbnKsSG/QkzW5oAuu0TUqg7ljP6jTw1kLvf3vD1h8z5OdOvvMcpmV+KsRm
HJJXD0XD7gBufjjUbfOCgMF5iunEhnjdlTl5ZBKNJterkmgbNn9dHMlV0bZb/lt9y6Cs3RjYkKs6
ubXt9M4RMu4jxE0rw0TEnQeu/0hIIz/ZwaKXOqd80ov24BeaueGO1uHHdl4wWEt65BnIC07cZ47K
hTpWGz2fQH9mBG8igiAltnXlrnRCNBHxyLqS+OrDYHPdGbp11Pclx6Iz7HLTpt81tlPYGWD9HIid
frIbM/0ng8DfA7FLzBhT5ob1a6CzxFUV/kqRPA2qjdeTHxI+VunBupgqb9fk4fOY6/q6SKAXlpq3
imTVHABV/jCc0t1Wdfo3G6BttoM69hlpKRD5C+41Djm4RvJXRAE3PKfbgdKB3dHyN4mSeoNFRLbJ
y4TV4mjqa4fpM6d89MedMfGpdAQ8N7SwAaikcBIgfvseOE9I6aaR5NEE1YfezYCzsNqYGjkcnR8a
+yggTcYLnUvqc6cbLLaKkrNnXet83lFmlhcH6oaCWMRqnD9VCrFCcGwcjPyM2vLI9MO/Gg5RTm5N
cCcxLWmPVtG13WOe5UetRmkcp/RqZj1b043pWoTsMjqPnLseYc8ijN3MUTGN1SA/g2v5UNu+SUgp
QX/IBvdNoV/RBwLHxHiImg36iWlDkUXfYTxoAezOBFewado3Mi7Tzj5Zxiv3An+Nm6rfCJ80zDKC
0s2uirvnXvQOwiHf/yFaEMiUqgasJmQXoBC/Ry3ivIVitHYNLgPx+EHGUrwpoxghDynhyAe3LjFa
g6jykz98FSzXGb2odReKCkvdOcp+EUkJpbtrYMzbTbKNRgjh1RTc2BRZG0AgACWJ41X8pvxPit9g
bW5ugwCjrXAvuZ0X7UGBVVQ4ldp2viqPfrDvYv+5M3oXRjNO6owssq5W18aKd5Mjilta5h8aUR25
VYZvbWx+FyB5AtqZtXLdqwu+48iZtC7KOnssQh1e1ehBqtfUly5Td21TDzy07ZFMTkK92rI9ZEOy
TS2Nm2M5yr3edA9EFnc73H8J6A3SBctmPEjCrbHq8mBFzdukRz9aOfZfKaPQTg/gyTf6c6KnZ3Ri
2aFLU+8EzS1cge8oVi5K5AejMe3nWU9jzp2JbBIa/8j4DJ3gpxtCM+DmBOgmbz9S2DeXiEJ6jWvU
8cEglQgwc6EPT9Vb2U7DRlbe11g0v/PafzIimmmsWCsuGcEDIQdkJ02u3OBWusVDhUimgTfV5s5w
bm3vkoquPhVi4M1qsnwt4vAWINffi8ngPKIp6UPXvzVGi0PZZd9MsLV2qxk5bUxqYuLbgoM7pP4+
cSZt22KVC5p2hDbEu8SgsNwFCT5rKHKIdANJnKg3wCSRE9A4InVblIxHN+nvTu8kqchkswktisir
umAs3GMSyk6pSsONZu0KqyEXuqHIb9IBdv2Y/MptHPdO7lym9oZfyNwpg95H54q6buvqrZAJeteQ
YtbIIbc0EF10J8QkmvnFBWhjl1bHusW10sMB8/yOUdiQnm2yrPe902Nc6uhEqPBWiRNx2FiElgpW
P/Md4Qoo7kjtjBUhQsxpB+7BHDv0Zin0JMHcYVuXBjcrzMqUd6q+9RYwYowe+NztQl7dmEpdCNKZ
e0fEG7Y2EXy1BpD2yJV80iJ/m7RzkseE41g3bkARKIZcmngyONciT62NqIAaZdy8UHMOpE04ybhn
U/5Wp6a+dWIv3uZDj2c5rc92NJElbfqnCdDvMdF2faQ7wONQnwWAynZkalwADcH8Ug6QFsfbCnOe
V8dYpAjV2U78eig6dY14LIMgMo0kFLJGcf2Yz87QVrCeZkUr9KOVNJLfnqVNK21MrAdWCx5AFmge
fVD9ouE4BEYn38LChYmLNGs3ZM9FDSifsOF2N+HeQVcuiXRVHBjCXdH1JyxuDP3aS7DgshbENw19
esoDDMCsdUgssFv3RNmySszcOub4tlYdBdi6Y3izil1SBwQVJqq2D5Mdyxp7OYlfUf3XodXzm/jB
jjcpuKB3Yp5BvaFWhBtIZgLq2lg/liVIdJolJriNu/P0LF31cbNVHY7tDHPawTHYipowd8LyRaOb
PdYOKckjsnF33BcBLB0OwhNDd+OcApDaJnZIwk2Vre9W7Cr5M4SKtBbTF6RWcLSiSVpPhklWygjK
kZbkp9NDd4kYmoWDre+H/sOtmvKsJ7mEnJhHq5o+YV0yUtikSW+tZfTIDTzZB1X7PfjpI9ojMtFM
CtZwIkNaDl+tYUdHz0cywxI7gLtg1LuGgdcD7Wtw0qwBTkrW5dil6JRLOIebTpst+0bNAM9TxzrW
qJZEuq/0nESUEchDkLpH9ll7u0mTi6e48vQVLZMChunnictnGT5O7VhuHUkeiW8jfMntEyRSIoZ1
DUit8LItq+0foWp/dfP9jQhAEoe07yG+NVGFkz6N1QMZ8e058CFIuYgbAEPAEXwv05ycpjmbHhkM
Z/jUUbiVcIl65FirurEhvkD0gf9FaiMh54BRyQKJeiMlAoCouDJxiUZ16SWcFE+eMFp6uxaLqCfP
WUe2oBv3eCYj2NOAfeKLJeVbW2TtI9P8rpCroAK93oRKrRpufEhA6vK4PAiz3U4T9LYkzVgetqiW
/I5WzRHIbizN9B5QUAOT77sXmQSc1Vn/wbIHTKvB/dOVbnkEVM85tTw1U708xvMl67+Xy7MMhR2g
nPnH/+d1sXyVzrvcuP7wfX/JeCM5EqCrvzJk114ThJ8VcPmncH6VVfkn52J8Xb4Xp7Q3sO6to1uV
wVvSMSywm8DbLd8tOdRYA/dgS82xf079CjmV0W1tkm/NktxajhqfU9BdNVNQkP/dj+vYDa8Cqcul
BQhXmMl0cIukJZkPu6x0r7n5ikFA/1Ah0TNZUVjvHbEbRtC82vghr4VAuNyHWbWSUftkYeK99LGD
8huHQxjN6IeMhYneAzIo3EIes4zmmJiMwa2jg8uEneAVMl3RwuCNYrj6Wdsn1OrZ1szVsJNua3OW
ipSbR/Hojb24Ebwb7EUY/ii79nedNhfpxAgiorKbRRrvFeXCuXL17hkiwlqinGiqrjqbbn4FuhY+
LQ/dqBuPqf+NRGfcsKhkciezaAd/K0Y3IvjLTaGiI2OIa9X1/XUoY581hezpEyNPB+6kfRia/cvz
b4EVGG/szcQrYxXNLt67YKTjjPX+JZ9Kmn1A/wzEih0tsP7kh2NyxDdA3JyuYE4wOD1MOVGhamBt
ZKks3ucG4+sJcTKnZXb9aEtjOJakKIbMWHZDGVgXqF3etiG2bKU0QrPgrxjIXsfLyBQCOPUE19Lx
XHFZvtH45GGDOobQwo/99+BEyrgsP6Yp9l2oL0Euzl/770eWZ8vX/B6vVTp2YvPfd5dv6HDTQRAi
+iCZSB3/v39geSlqwfXaErv7Pzf/Yv/zn4I2JRkqRVX+33/73y+/fC3XTDw8YiLtb/4TKJ3U3hir
py7Qy/yhdgP7GJYRTwkFsI/La9gApG4uT32TL1phxzDDHxFizz++/ODyDaVH4aZsvXjF7roILca3
bAWY5ThkfwY6pg2WE+5fQZLKaZFa4oEIGbVNp1zhU/S87IUEBBKRTXvN5cY9Q2ymJyL3oLrcn2aW
ZSDVBCQPuq9Kd7E2bno5/PAp61ih/vvQE2R/yQbP30urubiQodeD5+SEUpQjooCKpAPVSkK8kEb7
jDilSwYj9oK6E1ejhUGPsB4FWfVrLBsE00gYuH0A9JHdd+mK9FrE9W8SGkBTkzXzVI+egeyjqR4H
wza3uurFJQlzlzDLPD7LnjSt/2PuTJZbx7Is+ytlOYfXBXDRmWXFgGDfiZKodgKT3pPQ9z2+vhb4
vMLDvSIjM2tUE5gIkWpI4Dbn7L12mVti39smUnqtLXZxEzoHH4HbVmJjPUWqbq/bPpJEy1bmrpkr
k0XDEDgg/XTmYqWZqTruudbVqCjsx0r5blK7u6vmw9SBuLNytuW3c+bM8Ai5lO9ocEcLGecvjOzV
MkASwC3FwWO3eb49DAblwbQHdRlRgl9oKBzOg8zqs/z7V33wo2/6bCcp/HZJGZxD8pap5tQiOJtV
+5oQk7UNdGzqaOOgk/T5Br+3d51LYJFGPWfARK3A9F4HPdIKcAjWhdv2nEwFwp5Cxdo1YEOqbe8x
JHmAPYFDkZeD4bDpHjXwp3+cq2v53QcdXDatcVDIRO+2TLND6dzBenceYqN3HpSg2AnDIt4Gmx2+
i3BEcs5hUiyaFihuNsR4sPJLoXykg5rf3Q7l3K4zWkl5t3kMMc2/SQ3pI+FaKBCaMr2y/t3fzqNt
JlBjYPRI7aR5gze+MgVhc0kIxQazoU7aJTbZMXd+AKEkBI8yOblN6zxq1u0I1Yg7eONbSOdKkCOb
FGdKYKPYI6KVvMDRIbZOA9GPZW7OOCKOIvesdK14Ma3U4lpYuX/sLVm4BjU8VXeiRxsd/URCLOFV
LBaTvnNWgQf2O5NjlK0TU2vwDJPHQOBO+AayFPyfpzSH20HJaOCyM34CukQGRzTlJOzozdbsW32b
OY15EeFEHs1say/Z/o+Z/6PRgy0BTvlrW43ZWkG6s2+9xL4PKxPz6aD5PyyUyANN3Wc0P/5mMJVg
F/R5/oi4Lvj1M2DDPgkyqZ4Gqv30Qvp4W3aWdm2s4vX2S3TH/ilkaR8iEjaIrLemQ1HbCgvU+ctY
14J1SpB6UgwkV1ip7qphqK5l0mX3cBPz+7AmntOu8jspk2kNZaZ+KIO2flA9sRZ4Ie9upygVFgfR
9j9vj5S2nuibdIJNPYH1Cp3tvUlN8Rpj/VypkQXyeHZ3q3zuLERgPTKbkSanW8Z7ob2BUwhRLmXG
nZ2LBy/w1UevGj4mhY59FvvGxXR05dj5OVu3UOYfaduSXM9mvhKEF2IdRnGqZYLqoErCFdBE8PHp
W4Gjf+76TxtFc5zXUB3IN4re6OR1kAMqxKGaEz5otVluYzbJ25BgkW2lwhMvYFnAxTbCH3ktDuFo
/WzHWDnSGIU3oYhlEqiAlo3m0BpW+8i2HjM9W7512dkPlGTKx1Dk7T63B8K+54dFqZWPnpmsIV+z
3k/0cxon3qP0PHPp6Ih8qN07jx7U5gN9V7peqvopiRl2K6RQ28geP2id6mfF0H82+E6WSiFAwPDW
nqs5ayNvMHjojvM0f8p6C5M5tsrXduh+JqFPVdLvnrDE0EYmxG2X4C0ac3j1CiLGC0wQN6GovuTT
IVJwgpM470+gekWLdn54O2fleX4JzPyp5A7coxbJL7dTZmr5Wz52pvn5GX+8YACiYw6pd7i9/HYe
LT4XtM/s1jZ0xxa37/hFsLYqWiy319MkJf2MJPRV1/RifzuI1BD7cT788fD2VYEokrX8f/Rtp/Aw
F2oQs+YfBUSNJ99+zO0Vt5O3g0ytj6lrsgMksJNIwgAKcUxoIT2KaEk2sbFSqlq93A7OmJAvwCp9
YZqxUq/mxM2uSS6TStuW+pTc+2IY99Ji4iW2RN5b3GK9Nuh3AXQ/Uhk99a2qAJ8aQtG4Pf3MlXFk
r0cQca6vmO2T7pBiawwNae1GabHJTdGY+ZqI9zT454ZzcrodBl/9/avbQwDO3QFuDsXwOjygm//9
UHV8LIvb4yExg4NVqOUOPMJ7k0dkVg5pfk11bOI0jG8PLG/kjMSN0YZGe+xfy2EatlOd6w/4sPQ7
z6oQK9gaqRoc7LbiDWB1vJpM0i9KS45rPWLsbbwetbRdVxdLH5NTMuJwHvOi+ZiKBGOa3z61pVLu
hsbCHjifVyFK1dlHPAGNIrIm3sV9K5+s3IBmODnPkcy2ppPSnKlicUeotIcuU0eoVKnai1+PRwoh
5g8n5lfbqa6A1dGtjbBDjNPI7R8ciWD99pT5B7UEhr1WNh3zW0Qdmh1rOcZddVKA8My+ifp1TLIz
qxEfmv54p1R9+OpbiIUCg6iI0ASnZAlJkIg+dc+Vrb/cnlrxo5ve8d8Je86W6IKGc2sx3TJ9jOtS
MC2RTWWzP2UdkDVkbPncrKvUxtwThVaMu9sqLybyqssATPKQUzcZHcp22Hr5RqpRjmiQQNyecXsu
5Pkt+CmLNeR7GQf6Efe9eUKQW+FYm78Eb1OsxoEWELUDKC2kmkF4EzDrkWbnYMxa6k6cDHKzI8Zv
/pL3vzl2m9vXBl6pZWbHpJYrw9Jkf7SMxq46107ys2KT+UkW0wObee2nkRY7GxoKHh4c+kUQAqMl
AzcuBfX1rP9og5qYjK7DPUzk1HPXpAdqjcoxt7LfD9P88HaObdumVynp+FHkdIhirH983q+XacaT
jxNr248goXM6mm4bdz7SnAZR7u3gm6F/ZPj2jxM85y3kb7oLtPryeHr1iUzcDI0eHhVB5ZJ8LL7R
98ROypTMidvDzCieMkb6DX4dilnweddoFK3xnOG6H307Z/D3CLIgr03r9DvTeuoZyy8xEduXIiyV
S1oS4mcow+mP82k+MzB4k8Q4NZtqjPa4Mep7TQQpsa9oVCZCCAQtM63ST1OJ/pE8CvUTXQ0bkqp5
twyT/rrdEyrgaOW93YPOvD3DSgrus9B+SsdebqJguGSjNAgqyo2nzlQRSdfNZ9QRmz72eX/xA5JK
KTpac2Ww+YT0ptBz1pIckWmO/bxT7Y3QyYPPSLzfqjaaux6p5jMzFB2jVJ3NUCQsOLjK72WFbbZU
zLVThOoVt0S69spArPLZSzjIIt4rfLJY1viuHuIa1ep39vaPWVPkr1k3EqKcIDhEr5O9YvrH7RU4
7bkxK+1OLYhkzAl/uw/Yx6wp6dE9KEQPG4PLje03a+o6rtYNrcENWxOCfiOyKQe0p48tGh83iIbq
OTURF2FANNh0NuMxHY2zrmXKt90YdLej8qcfpIR4lU19jCsbEX0exqsQ6P+FGA9iDawchbCSKhSE
0+YUDpLpTqFhRYdaZx3D3MmVt49tbBo1n9t5CnMyEwq7uSpDR3ETMNFHMI2nMNAdf4E2HLlP6ANl
ra59EU7o0mro/UCbMfWT5Uri3d0UFelVCfPk4Hlk3SJdFO9kuJ7IHFKvaj/HzwjaZrfzbTQcMD5m
buOJHlxQsrFrU79AxGiuyAPthVcS7S3MvrlaU1Os8XY0K8nOgSJhNyyZqJyVwkJ503ZyerGp2C1g
yXYzxy8BuuYqTiJetLowTrlP7BFhFdMGU0m7IU1742k+eZfEgVNNFfXF0eg0JiUQAVWPlVOdUk9B
0eNmIso/hVIc0t6bnuOukZupaVi5Ej70zPrheHvCEKGwaRE23xlJHZ5obJGAx6L3M6axhUYuPVLo
BGIurGqtTkmzS0ICntAdsPrR2jcvp1it+nF+sPgXdH+6Bwo+3seRZZ5L4Sz/OIX7h+vAzO9uT7id
j3yj3yOiYV/Ia24Hi0QEAPgBHueBfk3Ax4rMSonjI5K+u35Mgvt2PsDeMO4y9f2PMxEBW/eEOi4t
pDbn23nTCoNDraUktYZ6uyZWvHtRUbQuRsvsjgjQu5eqnqtDjbzSiLYuSc0tMp9ucGHvdLsqlrcX
Rc4cQkGBYXd7EU3T57Sd6ktfES6l1+R+mblNelk04jzIsVgCMm8OgGJat9I96fpRgRVi3tUgV/wy
LBajFUbWNdPq8D62l3IwjQ9k91zCMeVajDPjQ2r437fzfWBUaPhFcB/GaXgskTkRBcoLykpxUUPr
r1i/wo0XqdVWcbrymYtob9iV8aEQsUFbS9f3ccCihq2g8QQiibhqJfRPTeDIp86BeKR1eXkyQDk/
UVn4VqtU/fXNopvxkvmqGjHGWa3U1jTdw00zP0THdTXVsD6xrAvhgBLwh/dyWDl1QyI49BNTtPjH
xy3AUgcjdvXeW9C+CrVB2JqTk4AY90cC42P2n1sRcHooO0Eafaa9/h7kLS2uhpKxhoV0HnaXjTp+
Sq8hmkSfCC8volVkCGIH0KFNaZAdqPj6bM4Orc/GHzsJNb0KsVYcABCXzWmsG22r0Q8D7SynpcBF
TPifuZ0so9t1hIoBrXMwUSmHwZiC/e1Rp5eEDelRv/TQr599lYNgInB1Z4xWM0Ft302Z/TBjeLSY
NYVGBkciVcXtChW8TJq9MdOyn0ZTDoX1WpAtxa0Z5Uc7HV5TIOdtgUK/8SQdpXh4hHa8strxk6Ww
oZF3mmjeGdsnNFUv0pYJGbuOoUPGIUTZyMt324yAEVPscUPFOlYMkS9q7N/7ASD4YKRKPrMt3g2z
wzyCaUy1vWyfxem+M31zaWmR8gS54hD2ifahtVhizV7qO8PzT0BlE5pB6YMVokusZbAhNTbbJLV2
JVThAWKjK5vgyYyGk1TSA7KDYzjWVyVQ3CTxPkkt+8bViY9fTAdvEp8YM05WHRcnB/lXYvLW22pc
b+dutoGQ51BpAjZLmO8UAYtm9OS2bwm2q0iQXqWCj7zJkWvZ5DMt257KBP8u+I10W+a0OfuI1pKA
j0oIGbHy6DCXI+JT7KRe4pIi9U0d4QxExFmNuDto/JEjbhFl1LBDqNoYWUiN7VtzRqgZ2GjdFH6s
bXhk7yqUYkBP2ktbIedOH2Jq36wEYQ/pG1HhNUESMjFZ+8RxIJXa56axxBJo0n4lmbQlbTtQ89Ct
2yZybTADy3jsv8hsHE9sln+kHpyhxug2PRydgumPAF0pVqHRXyNog0/xFF2zB48+wN5TmDIsAXxh
aPIMPYrdbSjvvdDF006+RdEg4p+BRQjCemCiqDSqncly9DHeWJEOEi3WrzmaR+IgcIJ5wWQsNFvQ
5tPJKS9BcCyCjzY3vb06sujRCJ1aGeWPPmuVha+HvZuPZFYa6VPj2SaKN+6KRrNWlczPo5kVaCg1
29W7/simyXZFHoz85GHnJMAoqJ8CZXgIMh0RlW8Q9sDWbKH2U77X+uhBd3AeCG/cDRnhq4VPHwks
15K5pu0C+glCHEXQd0cUrzAyEP+hhtkPTnO1NeK0jECbNhTAH2NgXSQUtcxYM67ccsxvFlvZIjO7
r3T+l+egCj2IgQVXbjDQKjQD57Uuo29pKFsRRM+4TglZIL+ZYFZlTbeTfJeytFdJ8mipHm00kV1t
UQbboMR2pkmSj6wCvUWRru0yetHL+JO6DlLjLqI8Rgi0D0DbZbf6A5L6oUYGlqmxtpJiCBbJ1B+7
fpmMwEZ1cLe4Y4jsSEAWhE76zFxH5rFlZq5CMoQovB004UUA9bhpwi8x9ShGuv5J9GRgU2UcV6BZ
xdqxtGrfecMhZfdP8Lvl0nMO13ZRe24WN2c6N8tBCR4d1cd8WuonR/HpMjfijYmdEUy7jGNvQ/lC
jlGYKAVJA3G1qPUX0eSdJWVz2bkkvu7RL+Bz8ATOPrFsQvnZsFVxk7R5CsPI9Yd4QHmQBG5NkY2B
/jC1RJpqPqxmbfR/KHFxP/+TYxJ+mN4J2CW7oHGhTn3FYlvLtnk7vquaHDf4EI9FGxUM2hEpRFmG
QVADnCqNUIMBdozqFLVbtZh6kzJ/iPKvztIFfZHG9RSTCzzySKZtGa32wu5fqp4MmHZiTVukyxZL
ntk737YqgK2pUDOA1beLWnKTWlzd8aR+MLCiBNRksFPIT9t0pXrQkqRaJg3MgRCD/8mS595Ix8VW
z/k7xsC5Nnl/NDGEoz3MHptzIgEJ5nTZNTup5srFj1KnGBSbUOE6xmA2ffNyYQcIaqujtsUgtUpg
bvl1+mFbiImHRsKbyhJsI0H6USCguoZ6czZs7cXLx/vaKk5T0tIDKpVgMWQWbzHaUhT93FQy3hYE
nq7zLniWPSMLtf2IlCjrwRTlz0Fxjn0gEEAlL+SDb7umFousxNGBljrw8CYUGVHdePgxA3uLQn/T
gQoCHAQelo41MgiJ0EU3O3cqzS9lKgNXCWkf4RQmHdA7lE1CamVsvSmIJLQm3gXxCHKLQHBs0EPH
jyp6e4lxZUfR8JhM6d1Eu7ihvyub9jJSFXRBubhUV5ahGQeLwlcwscEEDTBuJ/5xsPJTEA/3pmy6
B+454PeOAJid/oR0GW24gHzUJW4ajo8RQg3EtSJkcw7lnLWCv5SmvremiXEb3mupeMN6yuC8FWGy
rksgrCpQgtrxsCzWAgVb9RMVBvVQB93lWBebsG/PfWo8Wy37bBTB3KRkPeiz7KHxPlhuH2xzgxiS
D+YBgpZLevne0yYVVgWu36GDsozesw2HhJLcSKx6dG1bidwoZ68ilfKz12p8p2ZwDaru4EXQX5x4
Nwi2W8B2/PhSzm2hov+yUuVUKeWHOj34pbwzMEIYYb9NQ22jGP6lqj4mrT6BHPsyivROdMFHgoo3
6ZxgXcdAj/0vRPAObg1STaX0nhVKZIiZd/xpPdLeCrJufqhUxl7gEP4GaT6hg6Q9ganSkSPXI3tt
Pgc0Ih1Gl1EJLKB3KDnIPI4XukeE8qSjX0/6KlxPqcfbRy4I5R8kSMaQYRSn0kHs2IRbpl1NVcx8
0wqNpGGDNh22LSGKBZ7+L7AVoFlMMS4SJyKGCDyJUKq3LmZp7yjFd0EcvNVNBEHbonIdscnLEuEF
daVVkVIBoaa2A8+6LFiTbWuLblLCKC9t5bOeOtRsTnaMUx+tNGWfhPjZjFrwAeIbC/mOfHsJaenO
FBl5WlnrvHgyfQ7qqv6O+xICf96+/zKWttZ4oVUT4ClO3HGoPJePcMt7QSrxNBBJZCO2UVKoZvrs
IJNpWixNLL44XtlmdtCM/Dk0D+xV8Zb1bMpDiSJNkTb5OvNXGWG4+5uXJVX091DVNqYp9e8pa7Ya
AqgP1liLoM5pNgoPfe2oHJRoMN96Db0QFdiRTzP50mbfkl5i5cxSrj2ltz+zUK/g+VEyt2lHGEp/
GgtN7OoaboUWZ5fbofc7V1MffkdIFEZ715jeuC/GSVlWg1VvVRQrz74NsAl+8kfeEe1Ki6b2k2Uw
Gtbn8B35UfrDUxzayGD53gvpvY6qrS8jnfzLdKZpdX768AuQpIXkj6QxXOk47XL+K3hpNzfBL/sw
7Ibs6CjZczT143tkGKdfAN+qG6ujoWbdRg4Ui6U5DSfwkvm6rnKby0ZJLwqo4FM6sz5TMaxQuIyv
NmP0IsGRAIa0j5xlBuJvY1YW2Oqa6rGqtubPQrLJc7pnu7RYzICE+uNQdfeTDjrGTKz8kJlw47rx
LaDbNPf2MdIVg+CjHOOevtaIRcJGyqko2aFVNHqHNxpE0YD1GSlZN56xDtt6fMtYfNqJOn34DfDW
js7ksmgn/76hjY2JplVOgN4+nHkzO0SF/oLtickDQBm20PAuLar4yEZKW9eF8+NmrJXpzwHvolKz
3wM8Oh5pCZvXoSXvcCoh8ud9bVwRJNVrK+sMZkWE9ZEVSv5cq7o3NJRXBqlmo52FUJFY5l50AyQN
cPF6zboOrk6dW6eqGa7ElqRPlTG9EqE4XoZywiVSt7tQH+tnnBBQMm0Ks3047YVXFQfdIOMqwbPS
+CZQyxmCkAjnZGTUBhob/GqT0PlAlbZro+wh5p853p5UoSdd4Ita5jNzRqbktRaiWwurOFc3JkiI
vnWQZr0ZxwgJKtdpaVjWpQ4icd9KINVupyM7JIFAfxlKdESddOhGABqYUMasB+gPW1GRsRe2eAb1
vGLqFgj2ANm/1xnG3l+2OdBDC7sLcPPMf0cXDsaGsgNUvb7qT2CLn2uRi31m1NV9YGO8vnFmvV57
x2LbXlSnqKDDgp0wT6A4xRH8Jt2nqOXXGuwyw1E+wGk2MDBUwu29JvicanVj0dg0vIcbV6wOQv0R
Yx+LeW58Ckt0AqjH6Vq99KMuxPHLX8hmJmNQCeZL7zufqO9U/MkyV6afvngYI/mctU3/STv/Wenk
K9686gHcgulCLUhot0r4oFlcDJCObLFtyqK/1yhfRXXXruI8RWp1uwZiXyKvVJDcZMnQ3Hk0/29m
NMf7yvQiuf7yU3Zf1C/QAbB3L2dQWlsyuvlZsEsaUzn55qxOTFsbcmvhqsKOHm4H2sDBrlWtrwQm
vOiV/nGsTQ2wctFQFgvzc45kjtVJs+9Gq3gjndxEa5mUGFEVoKs3420aO8pJ+sYHYjlvATREXZrN
t5aPNhIKo0BEIUhD7JWjVVrGsbW8DHdUWvKpbHtiAq6/3gi/TyVOp8x4TBNWE/Q8ww1JiO7Y4Bu9
8dFR4r9ZSTNcJAEcq1/wrAp5NbzClObIaAFcJNsNIOAw+vsCnhGNjfFxUmmO6uyOD5EN38Pq9Bdy
C9JtMzmk5A0jQB3IF15J60MzP9JC0ofTwUkR70q5LZ8giHaw1LyouB+bPuBTb18z0xwekEMEC5Yu
47MeYHEqZjinmY1rDAXpFUiQvse6d4Y+ZV+HIuwh8NrxzkQFtfJC36GwKuAdzVSMG/m2y7HEtC0s
1ybE1NOanbINxlw9/podRgyJXp4RmBrrzaok5ffIrw67haVl8ihuXw6m1VNFL4lEmW9WCJZUud7V
ktRozbHczB/8bea30UEhUH6InEtBDIaL1yZdZ8kPsptsNpmROWz8lmtgApIJJ9r8KOrWcx2j0s61
jV6nh7i5KvvefFZa46HLYbUGXGFtEzYPNsMmbtmz0zmzuQ4dwO2thJzX4r1nChZqmNAkzqvHfpa2
2ejMlUDa+zav1e3IqtRtMZmfy5J0LTljm/00jR/w2EYoUmFYjkksl/zjwrXKNDg1U2huNTWDtNVP
BRDVHlKSyJt1qm8FTqTc7ewxXuUwdX+Zdm14YPpQBvdKPZpgImxK7q2FwTSFHCEgOlIOo5cG10wT
0nqdVJR7dfDZU490bbvDYpWMO5rq/nNHsutUJW4xecoLyDWJGxWTNVUlqLFQWK6FymIwSDsU1kHM
pM/04lN4gQUsqa/fbn6T3tdm9u+fUVcg8X/FSfEU2erGho+5NwbCfAv6GltAhnTwx7a9wl1UV0oU
kUlN5zPG9w9e2g8RIFVqznWRhDUZKnq+av0Bf7ddp4LIV+O505hMoD9gB7hNsrYvr/rO5jra3oje
fxzA2RgbEZkfQYSyPdP1wGXbEq7BB0DrtKnQLf41Sd/8vwJvDItwNVOwLnGEUM2/JPwwtTnga8ph
WWdwIhZkkRRbZDio+f12PMvAVp4nNAnpkEhGTi3bqPPtWVh1uVbQ06YVlb6oNu/HKq3coSsNQFwY
9/Kc3ZRfTMN7FGNuGGqhkRxkaxiMuXK8Hs4YVxhJCzKvNmzIm43h8W6hOhmP0mqoU9VYxPV5aTcF
w+8PIyNlKLDw1uA8oWBz0uZDrAoSNNuYkVVVgKEBWnnInbK8GsLQDgM9T1j22nStSo8Ji5yM2yOv
68RVSa2VFiflvQN34drVOUG/TaUeQDGIazB6+jKYWNw6xIz+mlV7jJO4gPXpdJtk65dEQjD91x/J
LZHnzwkyaDc0qWq6IVXhyL8kyAy+FlmxQw5UZcPWVmdMUaON3a4xGelunEfTwZf5a10ZSHb/oJf4
ZliT++xh6UQY1hf6U+tYkvKTVWU4SXp5RxyBigaeABGta/EYwDgmAPQWsRM4FUFuVnIoBjrRRksg
sydkvxHyJzeMehKEE2ynMZG4+5rhRD9cWd7+6//5p/y6+m//zuMfOQJp2E/NXx7+7fS4vv77/Iq/
P+PPz//bdvWw+pdP2Hzl54/0q/7rk/70Q/m1v/9Zy4/m408PVhkD5XjfflXjw1dNaeX2B/hf+fzM
/+o3/8fX7adcx38ZXqlKbrX/OLzyGH79CJovzMxf4Z8yLG+v+5Vh6fyGBUu1HYsb2EKcaP49w9L5
TVqWTYCt1CwJ+VCXf8+wlNZvmsWVJaRDlqSpWqQp1nnbBP/r3/iWQGRp2GRqMCQY0vq3//P//x5A
+OsT4/34J4GEDmGcf0pCUskOI0QThAa/R0rjL3mEregdk3wGc1FoECxac6wPraWvJbR7J8/uO0AI
gFwb7KuFXlNI9JepMUNSjapdNLIcVvWQo4lkzJhWVpA6Lg5QKPgQBUVhOTu9WFpMx0ty4ErGrVGs
pxwLAEBYV2v8zzDJtk7brezUr1xNhkefChK2OOPOMYESx+zdo4ZYDPQEii2Nre8Q/DzQE83S9AUf
bLwgpdZg0z7sYyqji8mgLVpm4pCK3triL8qwc65DFZeYjzTtnqXXvGFS8U1Lew3T0n7AJPxte3Kt
qpOz0Lv6IjP2+RRrPZTqNDvpk/Q7cLqfZSKuhtWED7Fm7Qr6aAuTHj2YJWrRNhHyetxvbHQRd2OJ
iYSsE/x6+XBx9opC+KYt+miBeo8mvh6Fm1yh1uDgC1tA5Yd3Fnlg8pStoeTHMBuG05jS1fAH9VfQ
2H/rBv5/vj//dM//s2Hg/8Mb+F+Hzy6+Ej9s0z+lz3KD/Lpxzd+k4HZ1TM0mZE5jIPgVPav9ZkiJ
L5871haqoerc0L9Hzxrqb8xXEjMaaQtCcHP/cdtytzu65Vi60DQJk0H+t27bv9y1c86fY0jH0GzD
1Gnc8v1/CNaBAk8xittk4cFdobhITB+lu75Krh4cWIpVjyQkzoVM4z8J9dH/Ol7cfrPJIkDaguHJ
+MtvDnMf9TS3IhtNCQ9miq+REl0NssvV6bvQ8dDBozKSYEn607PX6y+iGz9aOd0NPuH2zj7dM+mQ
qKR2e/pyCFn6u0N9sVv/ZNfnlvBQWfY7Hx2nTo4lC8uMGz+7zE3Nfxio/8nAxzD71xA4FYecZkud
9RQjrW7wOf7jmwi1wjOF5yGSlxBRVBV73JxB2ZoTKvCKmlTrfGJCl6hmEQpH6bSrzYwUyFx/8zEl
9RqQuqFy5qxIzXWtxDe3uhe/UpQgo8cavrumJWnEK1R+bjwRAR8i2fDo6RU2MnBHc8HWf/heQMU7
VenJJIdQN79gHXCCXIpFS7ihUTmMLCWrS3tI4OY0ACtH0b9TS0XoEq2IN/ggPQAJaRWTopRqR8Xq
nrzsW381svteZD8kkN0wqBwC2Q062FpVgfvkD24a9iyygt2cWotOcb5HwZhDKNqh9fpLTkb21Mro
mSJdfCej9q6tP4dGaO6YqA3IDjTQ7D0pxluPdkt4PPKjs14439xuIAUnf5P5ZBbHpfPidNVb2RrR
XrHDS/8g9dRNZ2epV8Ban+xyXyMrdusONk+rs3wNyHAsxEFoRLD7KTazOO2Tu6gGYmp3+qLJmsoV
DVrKNPC2U4MJaIqIIwmrHnzxkO0h8AHXQHtXFYzRDpTiddIy/mO33LQTK94EhMNSwbzNm7Ez4hYb
UxkeCbFQtuznURrPIET8luNGphL/os7+gWraoozQNscaahht8tbJOK0R0McEHqqE3EXJ69gCDiqY
Yl2jGqGklNO1CD+NssHfp/uPTkmzx4qimDWddomxyIvagpXpe+R5MMsauJx9PzijK9oouXgBy167
uWM64GLFY9g21Pkpcu6mYjWN6zUw1OioprRKJhsJoB84B53NKu8RjbEITbnbwvmUAhKgbXoWIG5j
LWRjUmMr4Q3SP0WCAtc2w7G/SO34nuUq4hT/M47tt9FX3j2DCJ5OFitEppY7GuO2ML6LHsWJoaA4
QGq2wxyGJqzeG1axUYZ2K5RYP+s6s5pD4YsuQ3JpCVlpjSBaA5U414W/T/WQdj9WsGkYl56JWDq1
1UVAtdhFcfddNv7KGlTEa4Lap4VXKn8dJlNd1Igh02Wh07dzfA9pUGdB6WyJm1WHw6jQ+84KJHLD
MMXbqK6CO780mUZpnlhjDgRmDrSbiDP0RlihCtkZYYYMvqLu32BY2/qo3Zts6C43DXeE2Evd21X7
FttRTZrcMCDiCl5CFft+PyQfRi0lmDwFP3V6lCrdltESr36DdyTLVFf09U7ibT+QzHcqNUysvZ6/
5qqFRdAEcG3Y5SqhgUroIcSieDB+kCSVufS4tSXC8rcEvbc0Ybiyq82citgz9dFJiWgZG9HjmyuP
Vh7OPWUiwZmh3DgXFOpr1mT9XLguEzKK2epvcrN6zJEtd6AbV1HrzGp0udbzFpKsg+cxU4x6Md8d
8cC2ylORwefEv1iHvDOPIASgQzpcsHOA14J0oAPF1jOmXsyPY0bGIrrczPue/BgAvFR/zq1oN03o
ZqCX64jFqHzYydVG9/VkPZiNspAY2fpBN9YTMpalg3/Gxf1ZpBqjooPi1JlzEQnVe5yl/4ruBwsv
qwokh/3Fa8KFJcbHWkl1iv00oAHacmXQxfE0gFBjTBsGRi3+3GufA/QxC53Vv4dqKS+WrH8/wRnR
D41U84VALGv4mSfivQDNxu2H0D9iz+TKuoXjXnyioH3zKlW/F/6YLHzDq5eD6VWu3OOReNGbTKdY
KqxloNwbYffJjlZ7ME2bigC3deQ9hZIPOLVIy1KURlsXUDJVNFuVYtbrpsvulMyEL+8jNzOHewH9
apm+skmYlvac/ulr+VoveauKggY1WrfGTRTgRO0Uv/YT1amKLARIB/f/m73zWI4cSbPuE6ENGvAt
EAgd1CpzAyOZRWgNd4inn4Pqf9p6xmzst9nPphZFZiYZEXDx3XvPLZbmncoKM0i4hQLQOy3oZsT9
AiZGl+7V2HBYW0WBId4qy+e9pX0I9B87R9vDRqSYuOLfuUq7JT0PWhHYGRFAw39tZTWHLtCznZu6
n7lhvMmSpmpKKRC70dr2sZMf2pVKg8Jqz73vjPtOhzrYejuiYJsfgtNHPy5HehSOqmx/9a6/G9pG
u/aXeo3jvZF2PWlz/RVT5s9glffdglKVZA5F30yIhY0k0xBaWeNfUistSK6tcygyfyfrtdkXvvYz
ZeIj3zQmRvrPtVrjU9U21kHEA61h2oCvxqTMZ7DW/cxzCLm+OXdxm+851uVBJ38Jw/sldR+7c+pV
7Jz2SY69H46F2wV25yJom0WIrSwkoPC7qQB2izl9xHDlwz3IwFThRdFXlyDSRK7yhggJohqDJgDs
7H3W4f2CScJcAgqcqRK+iKIKVFU+MVCdeKCqvemT3ks1i0sQrMcmufSeDNm2lOa/sFXCh7bDrFSn
usAaOTApQ3rxQ/y5bUhHGCvs5B2S3tY2B9JDzjtod777aG9pHlfaZF2HptnBHARIb9PSugy4qgDL
n+3GsgM58BFqPOJXVvNAATYjCMOo95bbqSDv4iff075w6uGnW2Y/jH3vY5hhXC4IHxUxMjXXAbIU
5zV+l3bZOTYNdQ6AMHMiIbp2w4603V08JQlxvvmxGZHei6p5TV0WknH55gpFlWzPfs/edgcHCcvs
LPOgnwr/0DBvz5wPo/A+jfzaKH0kGkotm2489DPrSuGld9wimbiaK4nH3PxOMqzHvObh1GE/JnQN
gqXKr8SSTmZsaUzmjJJY7/ijwVCC2euw/2tFEjESLY5MbKmgbWQbDkAEbyo5mOZBLtNdR+DhmWDq
a6xTXVoZ28HFLLojTSZzuAAoPNSld+86LWfcdLnlVoV4VgyBNcD98pMX0xLPWt8yeU0BtjY4VVnL
KEEbUfCBlq+x84W59qK1IOiIQlXKC6d5/DY8KowScvASUYpCQAeFvqh/O7OgSgIXSzhN+NKAeqGJ
q/apa4HATEMbgXjCzKF9wozksfS4R68nfauqGOyyJnTAcu9PxZPjTFE7L3hLzOxu+2FMPz6klP7O
jv6mHPNe0rkMJGjB6EYSoc8sjjKr70c5GxZHF9S9aarDHqPKxWOHPBCn1xliP2dE8C9DHavDkg6v
g6XP52EejqJADCqXtDjqsX+yMEPPrdzHE7zIQ271Ypf6rCxtL5K9ksUHjd7uc98dNpc6xBpt2reb
VmMbaBeQ9M0bK8lz7icsyEZMQUU7nZwRRzqH7XfSlnLfryP7gtG9pLbZHmU75ze3Arq4UP11McWf
xqft0ROScBj5yDPRR4KmsySswE8T4MlembIJLiLUi5Bw8PfCB4nAZAdVHp4EODrzj5lN1esS/wwK
na+muTcsoWocOaFij05uC70DZ2aSEXS2emf3SR7CmDhRMdPuXjjxAoDXm5OpMj5qwDauAC/toHbW
F2lb2rvnulHm2cOHjbq463Mx7BdX9kdeMrSjwu0B/YlLmsdcpZxQK4QdYjDwYa6Wb6lAbmtXbITz
+5jm4i5bRysy+NdikXwJuS6kzLvv3MnFsbbIxCQgaX9ZVftX0anxAbBMd9EK96YV5iP73UovBUzR
Va9Cp63zSAlKGsgx42Mazbuq0WciS3Z5Mba2COIVONCa4VhvdZlLahAXNHzOfc2ys/XuU5+shRue
9E8ligFevenZmL1biwyGlIvtO5H+GloJ7VoasETDELyA2L3ZmgBSkV9aN0U0jxFegFw9r0QQ8YxO
59xA1PTpx11lFgCdYn5v+UjfXMGPnbbUCPCTiPBlwtRE3gJS8r1M9hBibJJhU/gflr0ZgzpmXFwK
7qsmvXDJK7XkVo35x991I7SnkaoZOKbqiNE2XjksqPzHXewJk31NkHXC3DXp7oMqdBL3zKQon9jb
G9zAnX/Z47BEhIu4NWdHANGv5TJu9Cc4JfBlCy4h60EtxofOxYEOCYZn66q99MQI973t7Gnjowe7
xosCPwE9za4eF8NNzkkyQ1ng32n6gm0uZy+YdI5Jfq6DiQSYd+fo8evcJO4TCcDXAS5mo7TveQZH
jZctqcv1Mq3ut1ay7SRagxalNqQicCNWeYRn1aj7rFr+0KOGi6gTnOnWjOZHpOFzsnofhBzqfTuR
C3en/h0J777iCoAX097P2OJy6VSXQhRQtzjk1atPZHTiLZSSGAJ0oxbyNRfHlCUNP2ITi4emTymj
ywCzSbO9YGSDVTVkOjCS9Rd4rh+8XHXYTNlf3OPA0q2b/t0PYMvVfG310qcnhHpxNQBK6rCzh+Xc
QaixWyg8XrtbIGFDnmCq1mkrznjfU9SLm+0plTz6iQdAn6qvC7As7QPHZHfwNPDwyrJ6CpnTNVQ4
4U9Zn9H6nXNhs11JXljm5PjX3g07E4p8hTFhu2C2d9KAdcRq7PKWSrcYOCCJJSiU5UWKm0k/EluF
L+EF5NvuHKXeB2E9mDyTiAnpg0pgbE2EdQsdJ3VlLVxgx/5OE/6L1WlN6CVfRnLBo4OtAgsGHoJ3
Y8m+7VUvjo1hw+fx3giggff/7sAwXpS26Ce2QR5hPKZIOQ8aeKujX1VU2PkE2IqEkzkGL1KgyCsG
PBZ1KnXGvQt1xgdpofvTCVuX43fBG2/KlBOferHQ3e454mWuKS9y0agoMptQ4FgMisV6cP36c9z6
rJTTUQzlG+ZzoU6T3gzcr4mEgklzHNry9PTDGcftyGZcRdccpzHVD5Usr3bn/WG63gRWxcnD6TYY
2kbOsFv9nKj1NCuvCLVU6XeFcq1dk+nlHns2TZSDeDFgqFworxGhMbZ0mubYChrRHth/8OJV5aUq
8bjZNSeGDB52jNnzV3VIXTYi5dfPBluWi+22mCeYV1NkS/bstPfOrefqBGQEL1QFp4euJNNLaFg3
PnxF3guXE9csv7OPyqGAmg8DPsIqP2hl/FETgbutkwwaLc/uWmbbzGYoMTWM4bx6mnsBL07JU3rM
m/KvhK6sFHEPXFFnhVrHVdWvmR2PC1b1se3p3uEoyQG6P/pjza2wvi8wNjBwRxRODRgPeJ4a85kG
aRiwZv7jxNqLMeMH/vuZcwRBDt4K8I8nfUj1gN/cO2SzaM9dl1MbTC1HNYI7W8H0joYOQMlQyWtK
IuBcdaYITKBNIQYR9zCj1j2RPsCmTIazczWMNq39hMVKnZyKJFpl5Rz9S/nSZCp5aefxwPdAYZQP
fq85qKzYEGU1MMAf14FyRL6p4U4fDJqk68gyZJgqmCRDPRyUYWpU78EVMyasJqqS+5ZSOpQW8VAk
1bCL88KP8Da8eL0QF8LHO4zOPFqVIU6DXRzspH/DaVg9/PM/sf1GOg0J1w50IIwh5aH+MSsssNmT
f7+aRH1ns1T7UqF0C10RN8KdG6vur6mwX4TtwR4QznCI/e6JZGdKuozsUOrPL2IKGCctOJgML+pE
duP4YkW+1ny0Fg+/U812AKStv5+b8brk8orJjos3fIh1MH+503gjp6CHAuPubjXYxousx8B6crA3
Iw4FeQuWA3ACadP+bp3zeodTIim6h7F3fxqZvjrzMO17V2a7esSkt1oPcu0w6mO9GWrq62QD1cP+
Q2ubE1YdKcAM/Z2ZXrOgVejaXNFHs+CHWMEf2hxi4u0k8YnuCpafJ7z29KODI4GrRcndcuz0aBm4
kMXNuk8MHDk+nouI9j7sMXDwDc3YsKbTGCYuuYkq1XYrc0Iil8yRqSe9ZA17l2o8klgFIj0JQA21
rzZ4RGfWCR2lqM3DShUklbi+Qgat6UJffrVNT8Vs1UMCN6F46MsXX2nDbBpgfXS4aRfCXRpxmV1W
yS8gIlkgazyUKzh13E5YmB1cVV2BEW6wjIjoK4hSwyGcQ/HPMn8y5+fB42zS9mmxF2b/BGTl24Y9
yEwVhuFcu6d+6b4Hjr69SZ6on/UjBHwqL5qpizJcHENcH62em5unpdUlq2iKslDFBsf8Q68ZxHiD
upuWor3an3hdMYMVK5cvZh4PZZKfGXDq+zjyLBbnZCxB6kxDE10Mghm7jEkSQmE0Sx5jmw9Pb8Cu
yzNmD5ahf/YkO0vITSz+8dNa1ky5dBzz1CoErIP3wsKmXIKhB0SVPWzRRXiGA58yspoo3LvBHgPX
qaw3f8a4LtRXHVqa+yu3Oo5lMv49zQZcBYwcoAFZDU3mORU+vhS+NUVBvMgghxju4urPWiUfcYme
xxGEVFuN4EmR43AGUBM2dzaZUiaSsGWzHV7YHrIvd4USJ/5o1adpKKqIqCKALBdbvpuPgMip1Uwy
E+RAztnBqLnEePcrF4oNT75ztZwMUdddfdflTC+189y8QtKrcGDzQjOH33X+vEsw4PBOak+wHih1
x8zuzr7GRHnMD4MaKYGw5TW1VJTnKPZt153yTM0hdLtrhkQSYieiLWuIxvwNcCnceQIENBROh63l
AFQOo8ejBb/0UerVE/UoKuDeeUb0VRe3PYzz/DVNlgrdfLmpBm69VVTL0bKNoz7Zv11mY2XqsIAl
xZNdg4jiYEtcw1IK7G/GYIWftx0gMltj8kJnU6a1X+nMqiDy+Z7OATKMWRIW5WqGlIqlh+2NXN2A
44gAdpO+Fl7SRHrh3XWQakIOknQfXcmEgx0dwHql9QFY2ntbid2KkS0orA1nWl6tfZY1+t5l0otL
vbhNRR9NsQcYqMmg3ADBc+ctS00jEqb9iyvBEhosOnl3DwfyGTKEfR7W4tGmN/ARVjz9VXqYjM63
0cm7PK/paCdJXIPdT8U+SyqOsLY8xsV6a9NFuzX1H1xzy4EOYPr11vzc65DjS82bEVi5/+PC4QKV
SrgvDSuIWWIJYwQdLrADQ06M3rhQaMdLBcYPPHEsv6VRHXzNZBUQYi+4/LCj21iTXPVA4xSEKItk
S6FN3Tav24mZz1aTMx4qSNUxdk3w7XYoAar0Kt4rjDFEiDG+9RkgTSdEEtmZ48Yzs76z0SezEE8D
o5gEY77bHltcW4HnceZuXHerOPEy5vEubfMmh0Hdy42gwfPj1pSeCrcNrZgGAka9exVLhX/+5nZc
AXufyUCZjQRw+W4eaxzAqlmPYNfsq+AgmJcUrNYkIGkK+MqmrNuz0b0LvERcXnqY7JSFhErVRZDU
zqFrDfa1grdH6F/O1vk6Qfte76rOPxb4OK90ktuMGeUTwciccss+6O13nboqRgEEQYjH/fRwiimw
yg589hk2JWwNfo7ypGz/ZKxcUKH8Bg6wmGC25Q5YGgBxm3IdP1mePW+JZAyclD6Mp2UdCBIKZk11
tVqRbjdHj3FALZqZ16UQofCUulXJ8E6Q/8whkrcPYCDa7cbmPfYaHr5ionjMcVxGJAb8bXhrLOfy
fsEH27ZzGib2+ss1qx9rEG8gAUkjTXmEL6M9mVjHacHu8Jqqd3oT3iRgZzQfwuzU2Q9czepxJBWH
kLisfYLdDbUmmV8YIR1d6Z0MRI4QNDtuczvmYSQpBlD92XWaV/pGtCC3/vgptVfLkk6HwtEf8u1y
QTRh2lv6m7FWy5nKA0KYBARI9joO7Mkx5ZoMn58Eg6WdEw0PI0Yt7N5QKInDRZx4OGPaSu5HbzFu
YDP33JwmEshQxxYSdDiEPtbWWE5S108xtoljXeu/4sxqr5L/Qd3izoeJRGmlRu7KHB8oqkmDDFRD
ZJv5Vz9moGE9S+yIQLiLeSscbznjLT2tOXh33yPfrBTzTTdbsrDptN+Lq4cpfxFkqGgBb8/ukd5P
OefytvCIrXjTF95MdZlxQ422JZmHJJLjRfqqFZR4xXVkGdlP3xri3q7tI1w5jvBzcqcVCrmlMZnT
FvbR8PSXImdVtBmEV5oI2AuHvfRnGkDQRUjY9xefgs9d1vCAWRMvNBXuIJMhMbKnMh/iuUXe8oIV
dFHQ4e5eIE5cRuY8bC8lw9gobfM3Na937Zq6+7ZIPrSuFfdEVOnYcDZDXZ7fYKmXESNrTj546tx0
fsmX9invTRj/XvOEmf0pU5z1TV3biXx9MWeKFLOiRp9Q7ldsG6HGXIQfonltCFMEFi/6jv30h7jl
wxJzhUtwiQR415+wAOKMj11Kd4UfcRbJyHbiEtW79RGGSxQLrhtz44L762H8DA3eS8bBE/pb4JRt
Qbgav6nwJBSwCgqlXxnnhdNFvjX1pSOJnL63vsyue52MbbZQZzJc3ZkPVOWeV7Iks4jP4GCtI8LC
Q6pRQ5LU3O3ymSFwUhJgl8o8OqI5qTG70Gd21BtClBWk8l1LTWI1AYj0GMdNVkQlPCQ43PnGODo7
2DrQhUeP3tbymYEWROHI0csd+R1Y4poJdCfOL2SfQmNw0oPrYbaZ6ldRYATUYmuG70hICt7OWBYp
B+xjNS9PSHkynH35qBqEuDF7xWj1pUNDBVBJYawA/jo75NcpqKXN1MoJQNxiIDM4+VbobBrOBiX1
LdFQP/E5/sr85Ac6lWj4DfJ0hWGBwx/eNMEKLnSE25pL25X2bYG4cVh6nfJMp//jlZSYj5ga5Gjx
xvrN0+ai98cHkwBqtNbTu76S0e6VE7L30EF466uJHJOY3lTnxEyvvUcKQTBXpf2fxjRfyJgQ3GD2
UizuR0f5AWJqGQFkrA5U59FSV3JmqAoUfqPI38pVpSfwHaTF++ZUrAldUUjt+wzILqN5JiXs7aFX
j+UhyYFEJCl6tudYJ28mNJN4BZWzuXFXGtq9+NiTlzHgEss4mjOYJ17Bc8+Nagk7MeB5HIY3v5J/
0SRZRoXEbKCP8+9eW54rBlDYxWT8DhmO0Q0Jrk7zn+wmze5m3T67M2Ird0X47r1R7HvLFeAq6o/H
NdE5cSkDLW2Z3/RmskKqDA/OnCa4Crq902uvaiAXZ7cQz/Xe608iaZ9GogGyNj6h4jf/56v6/xgj
HQyv/7MxkjPY53fz774qY/sD/zRWef+w0aRxRPrCYeSD8/A/rVV8ZbMUCUfgu7J87JH/slbZ1j88
PnQOViyB+cg0cPP8pyOSL5kWf5GJEQpnleX/b6xVpoO38t8tkSYVdQ4LqkOjlSD/IP6bL2jW2Pny
Fogx9OMLRGPceWg40Gt7Dn/quXymOjGsyc91h2oCPX4nGPgUnJ8hK3gHN3k39R8zoQChCbeUHUtN
+5ngbuk/iKraw3PhPhoupWsnvQs5z80dJkf/dbEPuABwI/gnMz+V38wCcieiFhfbP52Au/SZJfVx
81xlKTMZkph5aBq7pX31vHO+0ANWBtZ6ykHk+HdNJ/a6H0kD3PCVxHIPKkvg7Nz0axCEUeejYlIR
ud7oRSr4k1100cyQTsRM7eaSCwmOf7jDmR9Wv7WSme1LYtFdvHc+au2cPW4Taqo/GN+9w3iQdsCI
rkuYpm8e9ICql2jNX7mLV+2h/OWD9TJ202dzyK71Yf2Jn9mRFGuXH9TpQfQnDabc0f4tlyvtnel+
DfEp7dMGd0cI9rg5PKkjuNXQw+5G4eAPtGdDHvT6zpjOWDU39yWSecB1YWcfs7147lENguHTpDI4
Gfb5PeDCIzkQn0WcFOqhvVpA11AB8x3XN4ewZ5Xt7WaXa6dZ3BQ/D1HG/tX7css7c/7lcGYpgfU9
0H5NFsd2LgSmaRl3q9Mod4w/7K8y49AQlMxMOU6wWjIRCjx23RQqJw2OO4pVcMZiO90o3mYgP7fb
QUH769XobvV6Z8aRdPfoixtx8lwybqamxTz7HsSDoNoCgiG7ivPc/rF/EBGM7+oGFvShSdursu/F
ivnDpCnTHwZsVV71GNO0ts8HqFBtYb0t8pzKnbPmP6IdpkhnKP/3s/1/rtJGYibDZJ5kzX+xd5ss
Pv/z4oerlLHK8O+r3/YH/rn4WeY/PE/HB+rhPhQYw/+1+JnWP4xNPhW263meZbOM/ctX6vIljtM6
y5GjkwEhIPL/Fj8spyYWUEALNnB7ezNw/y/s4MiW/93gabOP+w6ATGHwRcZ0/9UVCThygujGR6dh
HsrS0ZTPaVt5t1gu9z7qSsCpOTn6+kp3nFY/eqX5vYLYY5i/NmEO2n40W+MwKzEG0uhNcERdGGfp
79giZFbBOty3TPn8GWnc9y6kMKm31Z5HFAmanx0MME8mVhWGvkvMOAwD0JpdiDOB5R9sI1gd7Qux
ZoyS+suUQDlWbkWNNh7EwrLgYnmAbOg9D+toRl3DAALsFtKSCUVatBN5Fm4WlDjGIXc9micxZhFF
xpFnDO+myNP91loQG94bwU/aX6qxi8YOWbdfACUUun1vJb9r/E3xmKio9NSf7nG1GdMPQ3PqzMw8
NvhiLH+CG7pz/r5ADqDEaGRf3PEPTT2vSz88TPXX5ErGmhZ3GodJlmMOEdRXpqt0saeMIJEpztbE
QZsmEviZk3VE7aQmdTupm/PZstd9rqq30XXxhQ7Wtem8aNTtQwLbNpgLq6Tfb8VXic/JzpdzguUv
VOs3lnRsX/5fWdxpUBBwtkIhC9SOcz12uDg5TS1+It4ReDo/NtlecoKcS0c7O/eJRFTwpt+2f7FM
UweE+Vbj+P3QcdKDiR39sFbBQCGPbKYfY3ZYyyQF5e3w0Psu50GTws1x2rsdPWVC66+NHnFy7w5d
SuS6xqg5dO18eatAQkS1oSggJS+zeNrLOvcy7LihmePOkyCCodqlgedO77HbPs1NfEk96mpsnUiB
P8wvjAiOeeaOwcw3YnCzXmayNb41XNNqiXQJ8Sou5NHu6QxeHExVsA6EPylE9HZTU7QHnJVNRCoi
wyfBBS4JgWM75wRmcEAg+hbHw0OyptB9MnGY7xtwR/SVg56as97kipz4hyHLv2mm4g3FZRNnKwax
5J5OUzwdk+NdRyYwrcOu66QPlHNSltXRh5egmexqRyUb1A6OlO1d55R/3TQoOrWTcwduC5GkEWEs
UuR+G0iSNdXBpBWot/IN0BK4jYznjpnhLyv2Pww+bYesI9G2auzKBhTkrXijzxl4nYgn/5n7BDuN
nbz2fiFhOGYvRjoKstcWMKnVB40KCwv3KIPWyYGVrOwZ7B4GXWboe8PBP5aLVT4O6XjUmH2FkK6a
kLSn4TDl78HnYZWiz5C5Rmrz1EOWWiPqizZsPxacSc++O2dM947MhgDh3Nxri/u9qMKHb76aF/c3
8wr7qiS9UFTSR9RYm3d0WGXwuTSxJ02y06fOutebc5O3+sEyjQVXsLWrdK97JOA2ulkDjgKWmK1g
fjc4My3k3+tqkGzZ/INOm2ONARsVklRdwmF0OGHhTFtZBlLAavtusV50d5mQ31OH8Kr/TBx6cK17
qlS5sHfi4mpUBDoUBbU/xZDE9/ViXOc8d+9MxsG0i707wtMjNUgypUtyaZguL5T9klfnzDfS+2E3
zle2rs6ZquzIsjUMz+b00aLTXnQ8QheW/IGzkp2DZJ+0y2hJ/8gHFg8k0N1uEvN5yY2dM1YLlZt2
T2C/xLEpBnPnJNlZK7THVrTNeVVGdS/6bp+aCaiSivlpnvQ7ujgANnqzHo7rD43h66k15l3l1pQE
xrlEyLv1TQxwoumoRRkLrCwpXWZpa3ZhK4v3bvvo1hn4t0X7TAgTQmupL4AxAxeA+TVWzLANzw3r
fpXHnPMys1p4+k7ahkU+HjKjx6izH1C5MT1X10Y+OpQ87XlDLE41VR7/BY2eot7SIqKESMwMtKf/
IsVCyHfsRnL3XBw9mlX8y7A4oC1mgPzCwLW2ttaHL/qSD/waH/YkKZILMIgX3aIWzOjPnmDlLh2n
Axnjkl9Kv3vQu1hn1vcp71kAqwYoOc/blJya2UkD28/sKO3Xk2U39LgYPY0iEwUfVomFxex/ZzkV
h01iYRz35fvazO9LZw+R5IjJhwbqSk+DptkxXTbw0ehAKrjA9u/61PIaiG7f4UhBOsmZarLCtob1
hoc5u4Cfo7g9dW5sfneYitunpfxCKIJV55XTnW8aT8DJ0GT3qc4iTNM9PZZ42qyv1gMqPqBDHKa8
42cA7UQ5iSlPnmyOiEX3nYzdB2G4f7ISvu3snXzeao8u7FsVi08oJQgH+DIg0dVBgZ8o8DFV3VcZ
x4CsK9462PZBIuz00lkWxWSTDMVScdb8UiYoyJhno17VchF0NobVQbS59Wio+qOkU3ePHfkyiB6s
ryjZIFiA7HWhqiefdCY3xc00a+/gOGCmvXY8NuQ8B8jYjOcNVsBliebBmb+qw5qX41chencH2IZk
WV09V8bQHKgCOXS0hLP1umhRNIsAWBiQSszk2qqe1uvfANb6y2SoEH9ydY8ZBdeIqR/nhj5OKdQj
LVWoxEghnigB0Tt0ttgLkH+lkpAU618uxLbQKOXZalvzoGp5NKH7oQGmmIdbtTPb+ZH9jWI/9JkI
0gEfTJ0p96CKMZp8NI8hRa92dUSIDgOAwS5M3Og6INZS2bop+VCTjemvNsfIKxdvfFk762nafiGc
PVScUwAR9s1wr2eOcas9pwt0N/3IiTQ0DCdLtpSAnDDW0TL9WWP64Kbyt8JkoTL2ZK9G4Gwd8kIo
BbfKjalHy/2zbWBKMVODaN8GuuktRl6dGX/7WrWQpPBAA9Uwm4apoes11UMjMf+w3v3qCaNGQ9Vg
/I2xSpnuzvRGdxfH3RGY1BtZAfvUdV17wQh1NtoNZoTf8mA1SIz6aBlojbmN6XH4MFAVr5BZZ8Te
yt1p9VNLshy2xNqdUqrUuJnaD+RhyFWA9+FVyK2dUCb313ni24cWTFqNoygFwRsKST672NqZQGnQ
fHc3KRyNuHzt0NGgS5sGiWaaCSONDhOpIckXM2gNW1a0WdIaKh+KtYAKMNABqTjYVduXgVL+zEUp
T2LRaaMb9hoa9YmwdBkwWJiZz4MYiK3OZ+dNh7OhCXOfLy7nhhW1oyO00JXn0iLOEjvLC5NyLHDe
shWBhEsmaVvh78dwCrUEj/Xe1h/rWWAkICbJdkwpdaGKT0nfZwDcvoJACbU4c1sVebM5BX7SBx7R
jqOqpoKLOGQq27dOc3tfyqy653DmAtXAP6vnxxU+3HXGno+FabiKRIe4t2Y8IPkNOwAlXRDSHyba
NmGcF7vMTnFnNP7eZwbL0FcvD3NP+bbsGFZ3Kf5lXWKV8BFvnG7ZKpXG7yFhCl7SgJzpyDk5Sn9o
bAHJlplOoNF/xrdSaEt1J+MLAtQrxGX2eZTgo4kahW2Xw+Dcz/tl7Yg5bTtMOds/WyRgKuor9pN7
AWGB6pC7IUbTk0DyAKa58nPaBsY84ifNomJr9hxMkJXH2/Xh57c1i7Et6VsBDxmzkVjbTqA0lYO1
K9MMrxGua6YcxdjHJ40xViDpJ4jn6uhk2nElvBvVgl/Ajqeo7NbfpZGhXbzYVEHu2hzTgS+dR7c1
otbHR+avuHHHbHmc6BgjgoBRI8vPKGJPybJd9VMHRVxKN6qy6atvIPxZJsMWaxSIinpNlyzBCr2e
+ygj4tJ4lB3H9EsSrhg/+iEFelWTMphyj8yuk3F68VGShXech/aYzv5Jy8DomYsU+yml4g/6uKJd
CnTFzJi/e6jrJnuASI2tE47JTnE0rkjdoZibUDATUGNpwjmU3vfAxGl5Q5KNtKHM9+PsR5bf9gdq
m2CyDVp2rURy0iCP4O8ouDeVkh3ZZDizQrWQaX0vnZXaF5VF3tozY0IXO7QJUd/e3OoC+MT1TosO
mbWhbi1ip1s0Ga0q22CKuL79mUZ6evKITpP6xfN7S4inEDaCqc9MGJ86nw6v+93HeUU2EhZW5os7
UzHbwpmBAsdHrfY8EkD+klCmUX07YCTminxRPmUwIWCODuDD/LjaDTXFCyO92moptoof7TlzmncI
zzLSBZLtKouvnK7LxeEDpLsjCjGkAmvkGpar7iCT/pWygnqf+FDc/BnQY8e9APye1+24jpFXDmN1
zE3zvraL5IDVhtMf7UtepaIOIPjTulIA64zIPB2SZt4zWSvF+N77fhVMLuzM3uJMwsexqjvtODqQ
IeYipVMQHPXmzT2J+sHthwZVjNIM8O0YRbRxV704XDp29E1w9nTFHXZQuqQFVX9Dv6UP1B2QMpWJ
Kaq40wcrTdt5yXNfV/A2GG72QEMpSKNWCFtEmaQzGldZ7ai2vKdNteP4RJEn1JIRisTOEg63WL86
ooIe3MKiC7PKqFBJeceHBt+n90dzuprjpdopYyGBXRa/PDXuaC1+TtXyMcYNQnR7W+p2r5nF1fF1
Fs71xRbxm58vfYgT8cnXBbc7jQ+Pss5oFy1bL0y7uL4TOHETN97s1d37kNDnxCN4QNs9DJJur2Vh
ltcDLEIHcxTH7EI+Z77j0b006aCxUhFaVU67uc/9K8PMaqX2jmUpDrVSRPhHL3lpnUufkZ/SMS4l
ibaCzCUY5C8fsU+btTnAmRKlwyPvQ+ffWa5hR85iv1VifHM9pBltstYzB8ZTIyF7UyCGOZAhYdtg
AKry5nPMqQYu63mrDjlR1EWeL4dYpyq2FGN+bUHeB1Zj8oKq6t31iyeWnQ/gpcDFdZCn6t3jhsFv
l4mjrjxaSqpvHiEuXPQ1MSrAFs2B/vj3d1OIFzPb4KOa6VKGENgYOGRNe/MV21/pZf/B0XksN86c
UfSJUIUctiQBZlKkSKUNSmH+Rk6N/PQ+8MIb26PRkED3F+49t19LhO4Iqc2U5ryw1wkA4n3fefli
tgCrrJJMqPQejSFaHW2MaEzikbNjYHPtza4HruthgsdAIMfsdQzlGWv1KtH6/BKSx7L4mT9UjGP7
vJR/GrrAVZ4wBAKVsRvIgApkW+g7M2UK31VbqzetbYyYI2WDfZNVm25lw1zKU3Ji2fmbuAv6yz+i
ay6pGKYX1FJplpBu7qZ+MYjxpC2kn+TRh15LFK1WsIuXFhAA/pmOgow7Ma+qTTsYZcRbVqJv+PPm
TfWgEjcGGKIu/3NMxIkk6hzKRke6aYxA3VuqXhBObV7fypp8eYD0N8Rhha/m6Q3p34vnpqWvI2tn
ssvJE2lkjXea8OuKQ0zxy7ggibCeNsUAhtgJDfRnqvFZpV6+U6jcAmJqu1Wne/8qu2X3pWEMHMdE
+FPTawev/4tZBV9mBW9gisslMeHUcQPORvwVEmrInxGnrCvOKVC3UY9jHp/kkdPhwZOheZqiM2bo
S2jpT0Q45GCk3hNFIubZWeWE6SiEqKO7KkgZ2eB+5kxhueetCj05Jyw+s5zthyq0MjCHacs7Aqmf
w3HCMlwpxUMU2n99XwdhS7GECpxC8tjQ089d/8nbkfuzWR8G/oc0Nxd9ETyZcmbXJ7+BzTGNSmvU
ha19TVNAKDAVesTKTeK8uXqza2qwl4uLcZyutIYbS9X8aBpRXKC2KUlWK7yeGEu9p58w/dLqb0YI
+wF/VMmZtjcjjIiNwXlkEhjElBJ5VbEv1arZxK1vlfgEGo0EWDfdDKjadHlfcsZao+XhnJtNHxWn
Sdmj2Aj3JvO6sek3YsgatLvoO3RiJErc+XOMMT4nmpHB485J5btscdVRudY7USwCR0Iw1jnECpuN
6QbOBI5vNAVbXcXGQxuNwsBZLhsNLYIs3RsNbHQxyRxemQPRtXYpXlz0WRdVd45Zl2fXQSGms2r9
ydbs8xwi79OpoBcm/B7x+3zUGtqetAzEcIZM5xLVhPAZv7Y2UUjy4xpCrSw4yPxOx270eJTzftt2
Hpy70GlRWSGoZP/606VkWowulxKkRWSi+fjKShZXFQhMclDMjWabl75NDb9qzNEfZEgIWoL8uquM
/pBP0zVJ2B/rce6QTk0gLwNbAk81XFDejEdoVIdvpw5ferJ2Aslwl5FwjuUGf1GeUps4EiRTXYDY
b4/IFduN/lZVi1bKHq9Dx44ajnnO49CTtWrrtCmTGx4y543xdn/WregjB7VLXK1yM2mu1pqZv2hc
i/yecEOZTRPSxoePKZ6DmHlJ2tHeTrO9S0cSd82cJ6JPwRio526cQTJO3hsT5WbV9gzfMvzYfLjR
Pta1c2mrkmcOLDT3IA76Kt7lGrqJTF5ydqLIIMIDH5N91fgt547tvNOIGpontmvu7m9OZO/gTTNL
LbVb6TIr/JlbAgg815UuETxE5nDM6pRjWOiEUCRGCF4SQWiWyF0TRowIiUxZFePsBECACO+x+Eox
KVA38zhdKkUcYavSqvB2bEdXA6yZn6ApNxsesVf+cIh5V9BhDBPeJxP97KSMlh9jXbfzdv5SZH7B
4/hak5t0VvDjw3eJ1pbXwX9JzHsf9UyBvZ4I5XzbpBbLSoC+zJPqDvVFfnScSl4sM3/U7VNVHTYR
joIyWol3cR6nG8XQdwVhUxNrm40W44gKPW+VVqW5KO2FP6ffE2FPqzSudPSxOIN1bmCYNVXgzpjU
Zk0AKM7lWVUpsHUmvduEssWfHAI4xob0AcND9WG2lj/rB0PRppeQ4L/JYA5JQOvBgkeD8FDnFqNr
w33nrrwYdjsh8m8u0hVf4BYdMtm9hCXGSPh8QN7LF49KYh3jqMc9ZW0yG8lDGZPFobPSc5H5rsgb
QvIes/2YLXK7R/VW3xqzG/YKs8KkAOqpqwVxkgNLQaGKQ6Vof54cIIQjox6M/xSKnTych7Nl6l+6
s9jl540T9h42dJrWvubbR6B/dpysJxhx/FFGNOsmWxfE2BSlnmdvMZTepxYiOogtSOLMfNhEfqA9
7TbTyCqysMfIz4FhbBoM9Au7XPp68SCNzdurxovQR0oMQ98XKKDW0ciEjcjHRZg4kyyOqS5GTJ73
BUql5KG7urp/sSbKYNqsa9TE9ywXxx6C4To3+otG07uuKucjr/r/JNNbBEtZvWGYziXGdMCcYomj
EJNQoWTEaM9JsnH7ltFZHMU73M8C3epM90iKBZFgNsHNeFQX2BC2OYCkZSafo6NBl6S/bXLj3Azd
Hfe5HuipBYcBgZbpDPa6MSdz6fRU5F5kGOv6ezOmtwamcWhU9sHNyi/XGCjHKoaN3Htz0HjuAQVR
vDPaeUVEsHKyBdA1a6g5n+d2vXCfKeWgMVetuUOVyESV6gLM6b1hSWMNGAU0j7VQJesdp9y/rNWP
vYlbUY/ItwkTf46o3EBK9ZshZZMPL+qDIRQNIAhkRJoYOQa1Zd0FCC3CGl7zz5Wbup1s3wJmuu6M
39TNlT1/D0zSdGt7hwbZ9cpUORdoFIudhU9iVw/JF9Fj/bF3qoNNQcOd6P3Cg8h21DznPm+rLeEq
Mf1IRfWX8aRn8XCpdKAmReyGiLptBPgJw00FNem6IrkqqAouQpZa5yJqjyne3b0YcG3ZrRoQUaC9
ee0filGPhjds2JhDD8dgSYhg6Ce9+I4Venl4rsD9VstEzTGzVQsIyuRfqFLL0KPgsvtvnP8S7VeW
P477BdiWeinNL2gzaoLu14nLFK7AMwtMjt8dxe82zd6dNP5uQnIADCSt1K00saOeWCdVnd8LwcYg
NgBGoN6SBXIDK/eUTWmJGc+Z/Sw93m81s4lLU3Drs2vhn84rXRqcV0ShBA1oFq9X0y0e6V60R+GM
sIvtb0f2v5VVfI1W262dTv+wEZ0F/9oBI+40NecEFCRfUQEmWolspmJ9tUMh9wmIYrh56Qe2TGDN
mmAmVGXjTo+LLfAO5wAfwk8qLWTerv/MRmQhJhTGNm+yLWX9lzaqTRAPDo3H+Oe2FM25bQynLIG4
5Wjw8/qqIqYw4drNhyg/Qw3wu0l/54njxmqcduU1yWfyzZhn1UjrJnTtl9Edn4NJskzyLpAmI0LH
4M6dpxEDuOlDjYhI4exnPhFRlhm5DbAbaAoAsUZB4cSvEHyTk4xqcegaYhg8oVwYoLN7EeKpZ+lx
Us2ZBUr0Xx3ZxdaSCO3Q2/ML9hokhlmFT9v+ww94N1LzUqCvTXp4J5kkZRyNtJ8bmnsw6vyeQZ3m
XBH/MR9/UBobQVmwmnFNTra593aycw3uAJJDmuSmUCDjRjSCvHCYUgvAfHgcAxl7DbJQFl9MfEVq
Fr+CdWOZVqdxDOuDhaBtdh2XWde1rywG+CkJHYpEq4oreejLhX4Bf6f1Flmw8gqH7dl6E7RE0y5w
DLWUemrZnPsY2CrJ0XDZ55r+0/rJEO+xzKmmY5ayxi1yjjVPGe9Lskg56ObazgreO5mTRZdEE9NA
fyB+9VEwY32M0r63Ot7fZaShRwORT4xSjnwom2axWStMLo6O5m2B3U6Ii9WNOZqeD7ItAlNuWZAR
vgksd26EQeGI62nNGjvLLk6mnjPnUTimOMs8bQ7tjBlNcRc4fnnuO4rtxOKW9LWu3+CdQonLTATG
xFx8MWw5aWW+NVuE7vxUkPSnIX6z+QQ7Wgu7aIMsqrYgbH+iAQ/sKPbRyJiQpdFIwItk/IM1JsF4
8AZ0gFH1HTvniZ3BpjTuJkNhLB45kp6uzpkzVNGqXdBr+Ewn/N3JROJL/JaKH0mMi0LBu9yEFZtY
jS19Pqzy5hoWn4P9VSqLMj69oOHYkjz1OvKl9gZRPgQYYu+ud3OkHxRNeeYGZJ8hxWOa6EEHqot5
OONRbQpZebEux1u0iIwvzuItTeoXlUEXb9rMdWZtuKM/C9f+zyuQK6fOdvnvNHbrA2NFWd7IigEe
2246tT5Ho7w4JDsD4bK2k0F0gfGvVbkBEea7uJ2H/s/D/UygCdsPxvSscAyb7AVXvUniQBSpL3XI
o8SmieC/wqWrmuJ3AsFj2HwS/8niK2OglXgoNkS5LXvIVicVK8dCQ4hFiqKM6ztjKKsrX0UZflh6
tpETuEBTMCp7W6wYyCn8MT2gjhj6hUqkk29s+JGLigTtp8P4JoUdlQ4RNASVgxToFblVimVspcNu
wvWj9FfvcAthBXFJxo1fABe/TW689dyYWNMEpBDtIdFDLRNJ4as6XylNTvNusq5si48CE17L8qXW
ir2KL8Gp8OAWbGzq/zp4qh0Me71/I0UDAu5mSoAlaKiaE5JbJ/2NdRwZXjR9Gnse3JhBT0zJlKYB
UuOgFCo63/ER6em7ZsEjMOn7mLcAvdd4dytG9+HLpN6MAn2ZAWHcaDE8Q7tfFtEE0/fecGsZ9pjy
s2GTEUVYEI3rZJCGIcKjQRYJBQgnWsYMEBaZuOAv4N7aWNrTxq7NRgepbrVtblNxY27/YlSXVEG3
wL6S6BcPb67OQ9zyqZKbZnxayIeH4sOtb7mT+J1DpIiC5Q87YIeGfHGCUo04/H6KwCdUDf4cnw3b
fUlZadBErDyGjooZblSt8MuOgW49r8qi3JMp1FJ78U4HpvVtDUQQERuENfCVOPotjBQbMLaG3xt3
e7FgFBj8owkf9EuKR6/XYP8m8woEOsq5J6sPPx4GVPtM+iHNzu1/y6oAOjAMHtzpsn9SALOJ5Osw
8MBYO9tLj+WU02TWSJDPQ4muPvrtaEj4Q48BUXaspMe0KI5oTiL9E8ojrKN04/qldqeJGzBzpyiU
ogrlTdTeKoPmMQ/PuSnMV8md+CgwzWLpxCZSwDeZZcqvRVg9AMigMxZLaZtlhFagB81rtIxZ1083
BmA9n3trEAmWnRJ7iC9m6sWEHvXbuf/JyVW3vkLxPec4xhgSzMBHTG8/kSTa4YhIKiIotFWlZUe9
oZKoh7BcM/Hm1wXMvI1m9UTFxEbB0ixfauZXPI7st9T0o2TUROAnNbYlVA73Fs8NDuKb4gnG7DNa
I7sc/SosGXBga4FM6dtq958zJ9eBAXogatrxOSLEonaTQ81p0iGpiYDTyGc29n9YyfZj823AItA8
pOxG/dv1+DVDnpVVQ7w1G+NnAZw3Xsy8XaK7mwwAjs1xyyXDBWHM4wbbSZCM6beCZWo2LIaD8+RH
CcaPof7ALr0Nc9gBabHPbWU/6KhLI+jNkZsfc2BNcfJiRMSTa+kmLJ7Zuztb92ayQdpo/ckrWhZ+
bUqH4uDPp3sjcg5aeehyqeOY4SRxttIjfTeejQ0LE0B9xo1t3n5A8D4yF7IN8k56hdRc5520dfQG
scLOWD8TOYakfjdgzqaFxWIarVwM/U6q8SiNxz6sgi6aDp1nbexq+JEMisdEHic3f5HN+K8/sIh9
IyDhzc4lVg1YMQMyhBFZAJVBHv30HqVuF1vwRGJaTROLR+OMMJOfI2JdCx8hOgymyJbfamO+Mnvt
xOa9oMJc9kMkF9A0oX+iwiO9tdO3BG0GItI3fK0rUmeDtnrvkOM707ivFIXKNrtRl180mger+jFJ
RJaT811XvG9jjoOwG6jgIrxduBTaHGEwKxHb1S5SJLfSSYK8nqx12UFVswFPRUb7NGe0u1jeTV50
c5KBirNJzb8Jb/nWZ0wWSz86OAyTWj9zF7dMackgCtUPWNQmweM1fhE8Oq5ysriD4YEdHWBqG7B5
py6Gb4x8gr13i6m0ysz3QnFf61o7k1VO5mGDHqPMXuIUOxauORk7kpNS4avs1HUda+9508hjFkVw
Gix/Spl/DjTcvSECvFJA17T0wxITcWb6NcfC+FZUTH+iB4Yg+9Bn1Is6wRlrjKQ24Lae755GTOkR
hjulpBno0V30qKYyJgeB11h+VC4Ax+JOBEWu75lBri11KzARs2zdTN5tZAKopPMjUSU/w5Z3UzHe
jFCPDmRUtKeiqM6ZgbcXGNO4uFksgGMIlk2PhA7YsiSkbdKYUzU75cxv8LVfbWy92jDtB81h828C
1pAbNUcSxt9dD+8WricX+3sYJzdj+iEWlYW7EhCrh5U2Xg9ORuWfkxaS6atxtPd18yE/4viuNuds
qNB6rm3AhiXpnzarNW/NTmeqDqZtBnr77szw2r1NO9Zo3pKti8xIdOep/0y6JhAUYJmjBrrFmjmB
dKJ9uiOgeByG3he5e35j2ijM9fFuqBhryFlcZG2SvD+MW9uB0S9NJFEKhPbklX3q8oSthJh2U6Z7
LOhVf7BDdixh/kt+GgPj0aA5sbNDXXUeTl5KQim/Fd15y0J1Hc7pqpkWh1ArqsPIGtwntelSAG6w
i/EgZL/2CvHI5vSsLN5IwyEZs5zSXw1BJpJ/lWfFji9FLT+rcIL5UlgXm/ft0DiKi+bfGv189DZ5
p52GLLm4jvEyNdYdJ8xDLCF5eOUcFEBFObP4xhClhzV4jQSCTXlg+vlJ9Be+ma1tyq2pumtSdSzA
bVIlnM2GJznjopPZNspwCjk7BFjnpfkML2n5U8rTaMHpbwNEA8zSuHs+sohavw8PUwyIx20D+FL3
kj0Zl/msOa9m+0ygeZK2t1ko63Lw8Fo9mkUYV/ynduE1FbOv2QoWAR1/Hc2rNm1KZndgjnzyr9at
OeMvKkhGf1WVhqRF9sWa+STRakXY1DllWrauSMZUy98RlzQTTnBKL2V/VHr3GmN38xJm890PFkzY
+zpYQJzCM8vOtkL2+tHyyGXibisvRT9uVShzeMJYfTHmmCPuVZzjPYu8p6cq2OwbUkIK1tQ2O8Fm
G/dL3MvbPOe+Sv7yQKeC/LPstnr1ykm1aiBjlWjXVCjR1KHY6LamIrYO2RFsEFHDRbuJoqLBxUCJ
z88IcftT8iPw5xMAZ8MQBXNcS8CLPTOGaHYpZv+Bh4TlJ+6rXUfv5QRj2iC19JvOB4/Qo6AaYjYc
lOiN8xT1qWax9H8Mx+IjNnbkgOzhysN8XAKNm5eqz67CPjPpZ/8gTy55GKif/Wi2t4J1ZZXte9N5
7Z16jSrTJxJhFTJ6yyPyZXqS++rPeGIviDyUuLQc3OWk9OuWUOvVrOKcyNP5wObMJ4H9zKbIZktN
cUpk00HLzH+ZsgC8rtTHTKmKkyk8GG6Rt0liWrcZ74cMaS35K6vqDhos6IbqUiZkL/TkxxScjLP2
mnbkZtmirzegx5C2tRCQouaaRAxp49+Yu7Myaqy/aB28czK/ACGCq2OdW3vyZZHydmc+4SnruliG
EcbWKQd/GUsT/Bu5XpBiamvIoZKwMurmHUbptSVyfBXVy6AzOmhzijG92XkJ8c2DFU8bXXQgexCS
L9lpqtFoJ6VEv8vF+ZellAxVcsksF4oy+eSTgBOGs9PD44MIQRcHKtWRcFoFbVwWOk+PRdrKojiO
Go1f8zvXER0ZbvmSehSrZExlWHvw5288NJYJ1P9OiE1VvDD53vFyuZpGCjXVBb7OuEFfXdLyhk6i
nkoJ3TZtqAOKhHUdqXJSJjE/svln6tFvlc53xeNJmzVW1ZXDxmNnJe5/USVPACi9IFKit9AkiVJp
PuZaufZgifGS7pErLPElvO2JdRhG2ZCbUd/A55yqiBU7j77o7cWDKu8S7Q14hafd07QJR+FAntwa
DslB6Sor0FWktrGJg7DXybWsIOL1MytPKKqul76KBm2kl8P+/fKyD3hlKw2tSUoAXLVkFSrBhESx
drnX5doSLHHS5oPwZr9mPalHb3IizG3Wz2jQFimZo7x07B12eqRXfqaiM5068DZhe86ZNIeyOeL9
fmQucwW1KZtNW/8aXZcf5EDZCDkpwedPS+btk2T+6U2TEy8m8tW1kls6u38w8KwZ/MtoK/d5Qf86
35V6qktUk6AV4ukPUT9PvLn0bqSOOUT7GPqbTrSl7VZfWqr4qVnvTFYQdpOwifsdHeOZ5enWmjM2
DkMSlN6/ISantihbCkxYH8JhHBu0YcqqTvChI5dl0XdmuA4UIPN2GsidSRu32uC8ppr4mXqCL0N1
h0bsUJNe1yR0ldmYbXXANFN8ZQ/EQhitozuI0xxOzi72phdFTSdCMzuB/4onFajCLHAWC5UjbBx2
bm9uHRk+G08xSYlNDmZBe6ZGytlAVNMpdr4tOSJYa+oPztsPMYbUPaHGxHQg976lK7NQYZEftaYk
YlISHYeyPRbFDDFwIMZDWPD5q+pMi7HX8/Jem9AjeQZXUua73FU/FYMor1n7zVou/LCLkK83H+oy
P8nGwLC0oxvJKyye2R8vcQEXXOivYzftInXaGnUVxCWKgJkwpjE+InsG6wnaD40NeqnPYqrfhzrz
RdupG8WBUTlWj24u9obBM2Zov03bbh2iS/gPlU9XBJqwfZaNGHftg2Szs9J0xC2lXaK9dOoffeiz
I5LYO5mPvltR3oTR3lXjr9lzLejA1oOa+WTPf7Abwo2rNFc8PVctDcEYW8YLX+vWJrw0nvvTjAB0
yV7GQUeIy5SA7CSuBHzlWKpXNudHzVriQLxTE1WffQS1D7DBkZHJQ0T49xrnSmo5RhT7WlX9sUBj
XJrL+BXHK2Rlz6tTiuX9oCAAgRh+mwesN4N5j1PgzmKTOCNjS5H+rWaSL4l8O+cl/IUxCqiyL8iC
UWpJ4yhcTlfL6mFNsn2ze+OW5+VJt7xtEsMManws9KtGfZuQSfct8bc6Xz8NoxptdNP2O7N6LdXm
PlfDZWTFbNI4t154t2tthSwUF9FmFPAJ4ECa8biDLLuu4TVkwEcNirGxmg9K84NIqu8fnk24rA3L
SAe5vtClU+vbJTG+pVE0pnZtzHyA1rvBBChnIGwogt0+FJv+bHSnpMrWhi02XiQAeYDkUKKDNHkh
+SMHNBRQsszw2Qv14olhK7k+Uv3kOizxQH6Eqzq29pKlbkW2MPXMizEZp9bkeW3UNogxXHMTpknj
d3gdXchBlRNfIYivFTJz2l76zWA8KsNFUmDeI5Tk0aju4+iZoIhbcxq0ziGmEqmIwgNAk0Nur1vr
MjMNmpYy0jbvBfMqX5sJbJ3estjci1ZztlNh7UztB5SudZgGZnGWKw8QoIi2DYQw7aAwcF3q0aPP
5CIrZUVZ9NEjQ3S+AsR/Iydw2iQ31U0/E+qCPipf9aH9AJJ90uDZB1U3Z7d5wgYxhveJdQtgqJ1L
mrhIFSyGjBUmJLNLdLR4DUcESgmrF3Nq3iZWvn7CYj9Ujk33q7YkqPYfCI6Chd9B9Pe2DN3AhhDZ
FdxPNpCAWG67BlcT6t95br+dnKh4lI0H3mqGPHG1o5c+2kkP1A6gbu2KY7FAwgVsBtMKj+FISqNd
tR9eawOmYQaZwy4aZuA9/F/6hrqjNYIB4udH1pGj1YbLw1ggJx+p20hu2VcqWBBimw7K+JyXkan8
9TC4eHRCtpucwgzpX5Ue89y611506GV2j96iPj564Xs1AiFRcLgIzFajViytL/ZWNni/rYd8AWvW
npi0alUMnt/B0KjAEhdU17irZkyoA8ZSwzuaHoJJzOt+NU5nyswaYTViNPZ+TlB0irIRjvvkGUnD
F1OjOqjQbPmh1fqd4oFN0RlNtQCIS0vft5q2LeJiMVDEzOVmImmd+hUeDrOwFD1k/zdMsMtD4I+T
5R1k0vMAE8XWzc7P5IrfvCK0WslRaHLjtbpd+RryE/SzVI4o/+aeRcroe1l09uAt5y64Icr2OzvH
E58J+43wlUgYa21o3cZEwQOM4kPTUSjOdgZqn8UlUdRbjaRMuuW020eZfaGmQ1Nmr5Hbrgut2eV5
vAxDeAwVgFMChZJudr6jidF3qnqjY03xDYNuj+UvJPn2YLXEzblV/XTi8Zm6yCPi2adCiOhTUcOH
MqNvA1jth+b8IHJl7eDl1kckgLZh/XB+PPsE81X1Ndqu34c0Xzm5MUm0jaMBUqizKrEHkm2a/SCD
X6KbAsNVfKdzaISTiktGsol2o78GJSDbts+iLK8W3Bw3FMizI16TiWLcuxasmvUBDP5MnVKZ+smw
vXuoiJ2Tb0fxGh0Iczt4mXeWJgYnyslQb28TEVlY4wFGJM/K1i9T+pDO8Bq2DPthLWglpX5P7OtQ
BfDhjxpr4KmOn9XwbBxANuNeuNbLYInAK5I3V5lyVljuzlQkSD7t2o3aFW7SVhqRw+q3DlzOI/iS
lnmOSiLZ238JNOo4a7aj/i/ND4Ror22XrbrJ6mR4KsgEGtZOw+Iah4hFm17T2duZuo6VmKEQ46li
jv3YS811ojZoc41HYjTPVM8/w9w76YvdutTPpFIAYln89lGd+m7SXepJw4QUvonsbg/OHoT2hgtz
H8nwr0yQOiyG6o79mJG+0v0jyEkegyIB38TZuCZ2eYHdsp+uG7RO6lmT9jbFKNTfIsU91Mn4b+Ve
MYyiA5vsd4XxEBkWZAojbUh7ixyNZmBaVl6lauwItr2WVvlQzQo4Srwba+vV1tKtl6DUjODUb0h7
QNBt79rWYW5RAxxGSZNvMgx0pmYQrEjwY6H9uIaB6jlDTBSRD9tq8cYCmzZb5klzk6PINaxT+ZsY
GFCoenphv//OzPRkS+s7l+2igffbVr2Hau4PESNUOm4OnJ3WZuxSbYlYJSOhiYkPd6qPNDyg1T2L
sOHqRFFmOL+RRns5FukrySfbTB/3uIt2FrWOVL6dmKeJg4kH/jo48tABbc8HVhW8Ghqpt/A35JA9
4lpQ9hNTbdBOCDozoNyBBvQ6IyU7mn7SZqvPGqdcHf0yuNmDdz9T/v/XhPQAcZRbq2wZyrbhQ2rl
ra9bYDfyvz6Zz4Zl3CfEg4gytpWuPEZKiy5RtmoFn46YW32c17n2aQgMQ7Ub7xOtOIiFluSKfkcK
gIZIs/5BEfyNUAMMCMs9CzuAEtPsKr1xZ3KiN9VBxNmXzIZ51aX1K6h6dtysBtOh+CcgUIdV9s90
CYUam08zxLYopYMFg6NciksysAaRd2iw7JVYcMXYDnPB9B67h44naRmd59quixnMRuV7bkFLyAb0
s3xPjHvzAsRdqUMHTpQdYTDjJim0rWLHCBwkb43raZdWDP9Nof1jsEqS/SKkLtVXBf1F0zJ4SUOi
9/SP0IQzG8XTZ5yWp4kFICyqAxwqHLsJHzw69qTdzIaxirluMHmvB26YhMFbZK1H7x2c/QGPHx5d
ml/SWjDEqMdQt1C7aQ7OMT26OYuAF+1lw2dsGKhPFqqjcHivGEqzTiixME6PjIovgi7dc/eIP91h
O1ySBwC9Mf6eGYFKhRIdTZ5YwQCD2uNCc9Eb48+xGatbKjEw9qunVepmMAA8GByxFLGNTDfo/k/M
Bd4YC64bAJjYtrCOAQ9zGQ8qZTCo8rs20L15u1woKyXLdipDk7JSbg4Z74mbbOts8lkf3VMnf6Lf
eCUkIygmbGZDgW69CEp2bY3Z0ko7UH7K+k5Yx01Tpvd07zZVu+5kfU7GZB87v7grDyRH3yszynx9
WSmV3NZCeUUBs5tLLGRRBLhnsmpk8s3WCfXPOuKZYsIAw8rwkRCm8Pthozo7q6x+ca2AJAanBIHp
m77qtfS60m/FUlRbct144W/TiF1Shbe5+5PICzZD4WkU1kyuvJo3E2eXV3hPGffnKcoIdSxBLNot
+tg4/ENLvNa6+RMS7LdkrGZVrH5Qjd/wJjd4vUN8PqaBhMswzpiaTvHk/nMYW+DTRDhrh97RKd4K
quHaG7e15Yl17tZvEjYS+um17j4r9bOLjGUTxsvJoyyccic9/UO3LbTqrG6VtPBba7xFg3XFIH+A
As1uGGx8x6LNZGIh2sjX3OkZdn7e66yRMb3MZvkcLWR1UgfTJ2ILCW6NfYe0HVGP7kOn8sGn7nzU
LC6ynFfRjv9/mv6102/h5cj06xevrvZcVt964gRRmlGElhc3LnyEEvs6RwRZiR2lW6MpiNW6Jw6z
e+UwrzGy6eBK9ymMZ6gkQDWcfJWjc27ZElrljwvunnzmVa7P9BZa4DDLoZIegrE+ednwakIv6t1y
W+TcjlCv8qZed6z2Cj18QNtbYS1+dZP2jKUdi4rkNTDQYjUKmbdKiIYLua+mnmZDECON1lGJKY4w
Wxu3WKc0MysmwuEqwRIrTOT5+Gt3uZIeCps06lqmX6ryFTO6rq18Gxvf7PaO4zBsXOYeiI8OGSj1
Tph84M3NbpA9Gc51KcNMQo1QinvO/M5guWkYcM/Jvov4FKf8EFLzVgCrUm5PP+Nki53iUkXs6dxO
/sQK2DFg1lMqHzHfrCR+wa7sV8flJxD0netv9fyKH2KtskZsLGQQivIQOv9oy/xjf0n6duUGWGmx
HuYQA3sw8V6GIFsPosZcq7G7wmaCMa5FWg7ZH0UWq21OpRomsOtor4oBSFd/lJxsiGI2Nf6XLGN0
q0/JPpqX8SgCPfDAU+Z+th6fdNHdcYcHZQTYNlHEphDJJs6w/LQX0k2YyCQsJtn7zJ7JZHqqbmpX
+QN+7ojJcwh53KhkSiTv/yg7jx7pkTU7/5WB1sMBbZAERlpkMn1mZWX5qg1Rlt4FGXS/Xg97pMVd
SJCAi774uvsznUlGvOac5+TNOnnKh/RgmPT21fSEtfOrK8UWEvoxJQh9NrpbFR25c5nUF/c60x5h
9ygUiH53POQ/PlN0dHEGfAo/PjQYEkOkBs7c8iy5aOfVSt9mRfHiYB5h9ceoJ7xo+BPahAyKFI+2
3R6Hyn/ojVs739uOuR+UdTLRUREz7P/kcL7k6FOeya27IApAKduIKyyJwDfHsDx5LEblThgNhmL3
U5oWF8YtqeWzY+lvamZCLEIFBfI9zsPVtIhT7Vox/xzOEASO1CcZlFaXjOT8yWKMrUT/oMKjQZZI
YT44ZA54pOPIRSIeY6k30VCafM/evFWFuhslqgfnTrPEAQDJN2vmbdExYqcktxGOgOY+Jk1/39S0
QzOEixqOg/ztgB5u4Npui3o6p4Ry2csONY+ewAFW1oCfm6bcGk21MhivkZLm7ljSfVa6AP6L9tnV
z1QIjwmmSDJA6k+PAtpg0dkmb3NhkKrMvFeNkb8IiT8RQBp0auuh6++Q5cbrPBVMTPFZTAS6xyV0
nXhr6Cwhpn5T5lWwOMvaFsycLvSd7cQ0enbCyCx6mJV7ycdiAVq/GzZLeTmcwtB40mhB/YiEhuKQ
lbjxpm8l7bfWcc4jCrk0IqtAZc5LA+TJzCUYDXYiuPt2XDt75SGMF+EJon9UP9dcFSoEmduXQeWy
5DatU98TLtRqmBjtvZwQUE6D/2x1Cadtc5ooNeLK2mD32APiTnTkIOGUbiOEKmZxllnz19jaq2+x
hckoVKLhKOyZMI0mALENB5JyZ5LywmFNYg0j+4yYJUIgnrsw/rCL6b5mfqHx0sRmcc25EKtWO2T+
gszqD3HYM4SmfqqHnJVDKG4mw8wwYraaVgyqmrkHnE1u0sb28pAhBhqZUfd2kWnuRxwr9Lq42I1x
PyBsyBNxG/pbaWD2yFqfAWl+lhyMVotFHm7ViBzWHngMywk2Yf6Jm/JtnuAHLgumjFnRVBJLwJjl
QygyvuNdQb4YACzO623KRnaqDebhUXlpNe3s2dHKsN5l9OY31DJp8UkCDU21OpGGEiS6uWsYUXNG
zV+lMK5T62/HYoO0e01IeTjA8WfcmZv5KhHej9TxxOJoi1elZ9yI7kZI3zJWkZBuRb413Txew37F
WdD4dzwiPQdBy47e+rA03VqHNSqCNCYBuGddlEEKa5xkk7FWjx7pGrYyp86twnt9CUmndc0ig4LR
8B7zuNhpKXCd3uNaX3Ah2sSUqmWW9FqM6Q3O2SRQG2FuqHGnm+03M895Be1x5bD5XQ7gwi4unrZT
DIAJmrqA6DtiPzmiL917S/RprniEm/vQ+0W3xgAcCCDgfovh3URx5XWrRGFgs2E4Yo6gV9X/SO8K
tDA5y87mZfDp+6O9brx69ojRBv1UumOUi7IIcVS+DkH7mtkiyIzuR8bsDdKBlfStl7QRZAScHPkS
80vP1TnNv4uQiKk9643fhJKpzKpHnbo3SeZDVJS7dCyu+nyfTu0x6+MfjbwRBKfrQXVvkS2PODzN
CUVMWTpgSXRqkkVgWOovIEHus8q/y7I0GO362SMJq+ES1DSk5ZH5EU1ywzt/Vhao2OQ9ao8jPs+Q
Kw7ANRvVS5yCXJ+eXEoluK3agpffsSahBOwJ+PC2faWtHxL87ujcCN3oNj7YczGKdVLYpy5ipdC2
xwnVtNeXh8TgZWLdFYa/0NR3viqQS/3oeJqK6MGVfyOjUwdGWYqZnli7zJtvoLzvdbkxRUXy3Z+v
FNesy2yau7fdWv3nkH66fraRvFbMXCLisHreJDM1+PUe7f5dI8g9ku2+4YSR1YeV64B/Hkj1ehbZ
Um86Vy3DyPdPFB/ICeSPBuE3me34NHf+wUJNsooH/Y5wD6TMxabUObvs3B3u0xGvtAWnu4dByzbr
3Hr2xi37QJdY2JI7PkRADmiO/A8WGHcFAMjsEnEla4slmDdDZI9wiZl3D3QmTLDAa6dgIEEU7NPh
aTkFwbuuY21aW1p6c/MfLnhMFOO8n4a/oip3GqvevvhrzBF9AHzTKnuy6ns3xdH6l7DvNK0Rtcqp
Kh86Wu9U//LEHtTBOrYfO4fsdfJ8uRspYJ5EeEsRmHM7QeuryFJ7HmzmQtOVmttkEyubaCu5hZDF
mvD0DbSMliyybT7oVEcQ8PhU2i/Ehe8RfDgZSm9nJuKR+2bd3VqH/XmS4pvP6+k1Lfs/U5jEidhQ
6cCf5GuPqcXeyr/pvKJs3eOpYBqBrpU9W9d9mH3qPA+jdwe1YNdjaTu7A+bBQel3cVXdGlWJlR81
b7KPRRA5hQd5dPoxmgj6OYJimF5+IAy8bKBtDp5zzZQTPuLIWLDbfLambr/P+fybApqJtY5fkNyt
sMWlxOQx3snSRNbhltWm5OUVXmIw2nHg65qGOIwMyBio9N86JvOVmPR271YP8ITq+yJ/Yts+bVlR
IphtpL4367aArfDscLhO4dfAAQi1onK/mU1X84fs91rza2ZPpMkNyK8L/9lEpDiBqCVBiZxrY20w
vggJ1yr1v9x8U1O5ZVomdRomEhn9gxRgw7It1BGn/pw5+HvWKhBWafDZOqBqcEHpzFsEVKyEO6SZ
lY2wkY89EqfIecOd6KUADiFxNFcBXyJkCFndBp5mzdIOk+NtDXNXsyDgEMprwlPGdUwUaF1tMfNS
KN3kwHTw2tLYN84vmmI7ZXWPLVz0zyhFfXSuICZMEmZnNBL2c4nBT4QHWQJWiiBBgKiEdJvL3xR5
SDLDSc35jvw/qaltA/YgQzNX1KyyWp7b37GMgoVhJvZ2zFuub6VLjYsOTqLMXjraiOMYmc/o/6bD
xYyf4ThzKRzr+KeT91rjBbb3NQ6btCfqhSYm7Y+MjFIfEaCx5IyG/NmeQnlqwhyGgU241ENNukzU
6AxgTtFw8Dh/C3nEvRIM7SXFZKOmZtXdqfk+7n8b4+T/9hMNr3HkTVlr6aGq34paIsGCLskmr2rT
UyfvemY/oXotkaGZCwV4iS4CadQQ+s27xSiSXp2U2H4V6q8A8VbuklGo1toUFPnZp+y2IaR3zO2d
uA8YtqwXLYHBplrQ6lbioW6YbyAdh9DOzN+M7vLwTtV+4BvvIA+AwsCBBimZ/OAx9BQibZoWM0UT
VK+7z3+eHIYZIWBHh7woo6Bq8BZD+V7AkIyY21Tdxk2qAEPnwKizI5tJGQ/C+YhaLxjsnQ97bM54
D7iQ/PlKIwEmr7bOwtjZ4pY92rgRG4lAhwIEQj6AI7wJM3f+OlXpQeOWZnnoYz7GfMWOHFoOO0Z0
XQ46v6M+Y/bmoymw1ky4t9sZ7YEPxD41IWYu0VJvYjHwhk/+yPCXQVpEPZpWr5U5Ij//yGEa+5SJ
Mr7F7rnU27MLRL9sOCs1glzeOz5lm0vK5JCq+f8Br55yb5GD07WC9OWSNdoePMREZf2KzI+Zi9fd
9SjIC+cTpUCoc0OQ+pANkMQSXL4YPDIYEEOzM5noJ8M2EbuQKrKx923NwgkNDE0i6DUsdoKH4dYN
zyFgAglHrah/ykodcmwGg/MhkyO6l/3gpPtoJiaiQWyCcBQ9DASUCEIJGUhsP5cHxg48wai42itW
TNhq14nz6fKp1aC66+lTl/xHzQ+ltFfgDGSr9sp+7rmTx5Rnpv9DponSBAkuSyb2QCXHFSkfvNRo
rdlUmqxRLZWBYwGBOIEo6o5uD3KRPf48IqwiIxPVrOfQXnOSJLzDDXYGAo2o3oDp9d8mQ+k4xh2B
us2vnqq4fJLG8lxjKyWxbGMYZMv0JBgCB6ez1HX+CJn2VMYghYYoY8HuxQyvTPXVaQIgyDTfDyYD
wyqYmV/WLHdqRdCBSdK43LKO2FLeJXJDius//Gv4tPiV1oWybJBOWHXKTAaVT9DDYDNwDWMkBnY8
qm3aLayNqbB25CtjieI/lC1BoOWHoUy0XRNF9zaweTnofjAy8omjstygxx5eXVbVyGu+q7ymbofC
HlSZk9wlSn8JH8PaIrN6TPWXKGtR/aX5k6LNOjlu/2ihRh5ADi4wlVQwuRRseFHNIg5w5EDB+po5
MYpgg3svZXDE0Bk9dz8TC8d6NL2WvY0o391ZfLGKHRw9H6Oiej154wZq1ZJjii2Gpa3en+L8Vvdv
CiNjaN5Z1Q/OuFV0UeELSvSjHmdwUNpDyBTHQhvGVbchW53UXWyDulO8WgZkkMKNs/M/f7FY9GZj
b5xsGjiDLblv4T/WK/svq4Y2KAUK4UiXMWRD44v4j37rNKyQyBhfZ87gP+gCdviUyB+flo8QnCVE
0exvS3nGemCXRr2+tjrIGVoDrQTg8jrOqmRrkYIFhpyqPH3PBDqL2sboiPkOBzPBiTzG6lL4TJBc
qdkfKfQqmVDxuEE2YgeJqrl+lGXIkoebw8X31JEIFN1PNQsjXfICkswzuBNuAYDIrbtYExpiG9K2
mNZD5QA27LE7zuVrPIdvQzedq8L8IYlAf9HwbkKRi3aTyBOCNOv7NGvtV7cZig0BfWfoSFQDu4Hn
KUXgg+cfLOGCtJzmHKnzUSlsQTrOrTZokWrxDvvWdMrA73cWJ3IVX7q5eazy6b6hLndsvjt1NnQg
bShJ9ZjoQK82sOkY61kr1Dp0nMc/Vlt3+vwgy+xSFhGBsk37NYUn0Ywf3dRvmzy8xZa6EOsZkdPM
stFlW+j5vyh3OjDG4H0y69xYsVgwJ1dyel4wjN4aGjubo2GoYFQal56Kgazp1GF+3qIEGFFg4yXR
Ib/F+vA+9u2X6aRIZbv1ZOprG6sHxmjkCmxieFijYjiZvfNYEiKflp8tosqm4W/3XPxMClvtV9pg
q+mxR7ziHY73khuDe5qp8W+RfmoV7PuHpLsLJeHquuAiiw5G/VS6XwqFYeNVZMf126k84HOwoscG
UwOOv4AccPCC5rotLkbGbgIddR0hxKpYEiHbrIPaSuFUO/vGyW5kiSzOKYgXzzmzRX9ioKezn4qR
JHYIjHbUeBWH/CJ698q3oWX636kXS/sd7dc54g8FAEnobx1yTOJIaG5+eMuPVUymIASPl4LeZsqM
ncRN4sjkuZjkdkoHYlV+yoz05o5aZcrS7VL3x/DxIUnHzqHhtivz6c4CmbCCPL+1c+czTR4sgx6U
+xFe/sasUTBkjMdVNu9HrtVhwlQ7ASKCUNJM3ZFgvY3kk51Hd6dytmmz7rwnLgHKY703bBRWQP6/
Saw6Zqp/Sl1n1cgLC82gR7tUe+lLZZ4MUtw9+gQ70YORnWODmK95n8J3WZXvvT4SNVU8yhBSjceS
D3MPU6KgvBW45XMrWvsZcegMQmtbPPS04+xMYdDe5hZaXNY1xxADqjReklS+JQ58LjGtOg5vFyxG
8+UXUVCZ5bWpxBGODdxvOk4KVo2xl5XgIvYUE4WeooEkDjPCK4wIYXAZuvfbKDnEWn9NMzh4U6CH
NBemfScZZtms5W0cnl50J1qOLmPYlBmuWhXISHshvnVlNvW+oiGOAVD5wg1c9BSKgBKgvgNRhQql
NIFduLriS2LfHNLiZoOdkwpy/qfF18FPYOtuVanxqIC7bfH0tR0FlfHe45ir2gFvx87pGDaB1Gy5
202n/+jtaZ3u4FNwbRO85LsQfOlLzBCnMPLdUtgvGV9ASRvryAWYxMpX89faPCHt7XeZnl4smnDa
JC0SAcGam162L5T4hI3wkZwKs+Wx6o7L/j3tWUKajJ/7nkohD3EntGBl8MHMP9P0yzbzmOkhyo+L
bvT75O8vTi1+MjdB+wyDYEMM2oesrHOBlLS2T7FmQtPlYUNGkvf1Jo5+HDVsJqJgRqhUU/rM+U+A
dHRBKf7epY9DTgmCjhHvx31IzyLM8V4xHbCB1sN73WgxtjtBEBw9EOnjLF1RZEhuRxVqaEPYlprZ
+yJ7UrpxEC6REFp9Dol0WuyTWXirITxWnGWDNA5IaANvBvWkf5bZxO+LSFfX5qek5ziYhyNovjeD
UijV0EyQljbr7rYxi13pa1jK24cRwhx3SjP6K8ZNjElaFlxWzMxOPy0qaT3+GqEICLIugLDdPDAZ
/QSsx7pVGAPwKBx2AAiJc1LfcSkfl9LKQHBCmIo6NPhvfGIFaXeiFar7wDTFccT8X4IC0NKTiVy3
i7wDhwvPDcBELeRnF7z//QmGzqXlHS5hEbrxqXIQB0FGqTz7UDTOzkHPTI8plfzTEAymXXvKTOOx
pReYwktUXj1IrqOef9ZzubV/xvhqt93BG9VdWcI6xJ6EkXTgjYOrwc4GXZg5HXRHe7D7cUlbPbeY
K/K2gShmrqyQqDRCSA7lsOfSurqGfe10Glqit/Xx0ZrBI2S99xvTxCbqVRDbngLdgw31jI9inyCU
6FrCXPEE0kQK/0eza3hPbC61B2Z6pW9tS7N+TodpP3xXlrtzMQBhwz0I0+ejzqZ9S55m6cp35TOL
mdnWvIwk+dGTFHZzig2yDA3yxOQtHb3XlLjcBji/vXw/cJFt7+h4LyFl5WjMV3dxyiw7HV4Pj/kW
W5NS666aNwS59xZXO3v+zadi27OtEDEQhrT4TVX5ZPHwa7gbePEo1Q+6DiUFbXQM4iab2t2kk+zn
qqPRIdDqtG+YqvcAlTotfiRcaC/s4WgoNDRgMI2e0DUbUW2f33W52Bsso4nf2WAAuVTMKUWFKpet
d8rnQ75WrD3FAwAip9/1tokdDEuQnSPLj9dGeV8oZoYtueTRlj0XfISjwSVg/UbDgpdYWbTmQgs3
WfqMh9Cz3D3R8wcbj4obxk/+4O/avrnr629PMsmKefVpDxp4O312MJl/RVS0VvfQ1c0VeDPdqNqI
FiaKYaxya7oWRvrWz1fJoL4yf6V6zmIBryZbdAicqTszro+dTURhXKNRGBHIcl+j59Wzel/Sl2R1
9BOVVNYUP34xv5IN5hb6ryO3gK93eTKjDntxehtgOYrlLwQaAITC+zlX4J7DnxT6SSXfS6LI2L5h
T47RI/ZJeY3hk56Y0O+7qFinZErwPTK3xQOd1C+DcQMuBWCVdQ3qIzN6d6el4Yo24kvLup0C+qOj
K4tytXMSfm/jg5Lvo6FGx/iIwQd6ON7HklFnwTyUOTY7P64i8kQZ+mrTCuVeYXcMtz8yG7Ze8WFW
+EpT91V3IWlObzL8bUsj6Gicw27vt19ZPe40RVGt6w9UqQaLJjjcB1e8ItTayoo1P6npFWVvlZ0r
eZvd/EETj4OnfWriPh/VhsX9KlIIY9y/rHTOkGpWS9JzE32WyGRNlW70WgMmDFhbI8CLQyqc/0yu
+TE/EPC5d4D2UG7vGqIhYg3XqXYQ2OgK89mqngBWQvHTUMKG4BlZ1oJ2hEmEvJA4JvpQuGuoz9Pt
sp7vcYL4zd1icxOGsbE4zGK0y3lRbj3ifzAGfsYmNPpieCgIA3VchEUsILSaMHdWChP2OvHYltxu
3r2VO7fFt1Q2SFLZuY8gIYia3TpJswcDcxx/wxpQpQK8kYykuGJJUI4MdGR0K5aRcGfsLVKuQxYR
M9gP3wmgDHo9vMjSz1AWgiiHKLhP+4tuH+QzixaNAjTf9zf+pOGsn8a7EVewm94n+Q0hOPJTrXEY
x7yE8TXtAeH96EzcSBmxHwf/Ke6v87wbsjO5XPQK7odfLTCu9wphnpLsPc1mo0lOuiP0woPFSSP+
zNHf2uzXbQj+LTeWN517Q60FiOW+5dm6xsmyrPcfRclAaszObC8nmZ4a29+B3zt5LfMk5wc5AA8P
+nuf8kCzVr1kKNmKG+8U9XHPexXvSBdgQNNe7f6v1HRUGxebOw0mFr2H9RwbMdHN8kqkQhe1J5cL
vRmxyg5rU7t2cb0dO+3OO6XdswDikZnPEXPNqXAPaPXd4ghwMUgLg9XRSbJyLFiJencdv/sox2/d
KrSdE5vttRo/igjOmUbmGjIJMk1AlQklyUAd0lM/SfOYxCrl+6FLKZHjQe+iancRJEy5s9FRsPTT
1L1E/Enw1jKehww1qaBnNAQnCB1Hlhbm3hjKJ9dHO6w3STBnsrzOUavfUNUF4Sxhb2C52Thp7W+i
zICUaHs2K1nmI60B7SrDJR54SArQr6w1v9z4LQruInfw+8PGmgBvPev1Ds9rBwCcE6H1XPM4GtGd
EuDHCAALOLI10lDjqPnsUN6xeS/eTCOct61zgK2TbMPY+mMn9KlUmV5KqNQc+NFRB49+DiEpsrzz
6RoBrqNuOCYAvk4d+DQk4nV9iTWnIIeizVnr0OZaYR+9OnYPCxAu0e6fH7YuyLHEr1GGLv8Ub8De
SCfrgeyG4gldu6CybxHPfKcVWgCjT6cr6CdxyjobTbRW8v44zMGcJbLD7cpbRp9ywBeje8fYqMXV
y6Bxdd2cbkuHECFbVEZA6LK3qyafCUbpOSdGwD+JPUGPs7wPg5QGyqvB2+iWrp3aOgaCSGLYuiGN
Ar6YkcJCaZyvQeb6qWO1dCIK7a8ElLltlV4EykgRj84DLk9oTbi//HEva7qIyZzb/TCxyxv93tn7
bnHvj1PDb+rAKPWicNs7IPlVgyLFRN3oL1CAvq8bVLcyO4k2rXE61C6TFyIQc0XCa2z0N2mN1bZo
+yCJATzGy2xO90Cr5t1kHqO8FHsJjo4gNHFy8S5MCnJy5TqnApksj2F735QxaToK/yT1KOiZZLgC
HfaOnWT6HepjQu1h2rsijpIzQWXOMBunSr0knqjPIBhNlaCasSyFv5U5mVECxXaNhLlDOCN9U01z
KKM9NDncQJiNtnbZfvhJD16VC1ekYCPtKJFrT/Bg6+wi72d144NzTrpcj0kiDzMPMIROiPqmx+AZ
1VOel87F0f/gm3CIVfU7MvMZBYx23wLfpASM2Owp09vPLtcQ5qDLjGln1raZEX6Peg0Hs6OXjOvh
GNsZR3ldfSRIrS5SC/fGLItDJKrfgbS7AL02xKAwObWjdhQuJj8RNmQFmvamhL26oVVlrKbl2a4r
+iNX22MHEUcLYWbEOquzuM/iE4s9mDdgcEgpfSEbFjdnpuhrCelaKTX5qKJ2M3Fy+06jYq/sUzM7
sO1xvbGJd1BhFYR4NiNCCHB945wtskKoBrHMDzEeGWxfwwWfNIYneobmIHPmYHa5jNsTzIYDmbf4
lXQsImzip2qcV2CddH0Ksb5cI3aVe9cEv1O4791C8fYWC6M9N0+O1iwond7ajU377FmY2dKivkL3
Y21QjTqc49I+O+VzCx370AuEmwwYd1XOeK0Cv9hUYPQi+5IrfdrXDhMkq4cUCwee3ARuURIuOKsK
m/2rBiB1nqmKhAISMQI4hWa6ZfcGDnWKR6Z2BjLQBC15gyoztEP5Kiho9nrsBMNihE0UzV5WJEuo
B6vbaKzuzHwRwXAk67GKt+5gqmsft/0VWfG3LdPsMIPmiErzUkg4LkU/JVipUHklXFlefj/zMKzQ
afnrYkbG2yZwBf3K+3ZMTvQsNpbOMaJUKgjTKVxo1cCHWMmK5XTIn6QqXsC2sdnENt+QKrn1zAH/
vRsT3qENr+R2C5jtpFz76qlO9ObOipNfO7OTnY63FFUrOeetcgCyZQwqiPyDwZ64+wnjynOG+dB3
hzkwtQq3aSIefI0lmrWMLDr/JWml2Ji2+mnynn10rxOms0f8WqytzCBlEulYWeDfB1WWbEdSP6id
fF7fQmkbPdd+SGxgXGDiJQRWkaCsR5DSTjpA2BAi22R5byYh8xs6T3kIBd5YRn2r9KgB5TozSA+k
YoHjl0AO7c58tmOCR8nkJHxTH3+MxIIYl5QCNXf5PNOE5QxqoRrxXZWR3GnzxSho14YaqR6UJlzY
5P5YyseGX0Mn/YdpX6rmVMfjp9e6OaZx2hNpIV8tFnPoXA0/g4qqC7vm6pIaf2M0esfQGMWunt17
Y8yyoytA2WoqPWukqlckEGwm4OGrZIbl27OAozLGxU2c7QEa5Gli6HVuECOEqEPCVn+MGX0ffIKH
ZY3BvQbUs7K/MC95q+UZb8LhJ9OMb60yjlYEXthrRX2Y2VFnaIWizHlE+uFk8MljFzOQ0KYHRGX2
zW8+psjcM8ezMX/CfItGejYVG2KVmnKDE2uA+iiJslvM69HI1aSKnWF1AtidfuQ70ze+XuaBx5y9
a6o7giFRrXO5bFzW56ZF7xIXipgreMzJgCwY6plNIyD7YyxgXxSI1tx09rdR7sOGtzUc5YBjrCyr
yEkY23VCLmcsquPykN/NDtgujcEWqrQW999Do1nRXkPR5tbA/auMwzfXzqhB3z23ZrRMiPsc1fmF
UWS/tvxr4jv5qTFCFpJT02BYIN1D6rAStFcx2seirDzsVi53QdTtwDTTCmhq408Dcbp9UdPVSg+D
CFmwjmvShldom3xX7w65j1aw++hq177YFTk1LYq10K3vGs9cAsUpzLifqoAFVME8PiLzXqu1YxEm
747R4/RdAosTbbGLVSZ8PFY5cuw+4q77yx2XCrq0AQKXxLpOVBYaDqQNyPXMBEfW+u2xiFBpG1Gb
bHz6fbuM461uid86cl9TaW74x/GaM9/bhYRHB3lB2mjDehYX6XsuveE0d94DAjwH+xq8UeH5INYd
3iXVC3yIKAD9hr/fsb6cvJrLEyejHTpi1WQjuApoHPhUcMt7Xkv/Fzc/DJRuWb4AlMbI2asC61qm
1TbMBbdmpojDNYZA+j3B3lo8NbJAIhlnw32v6m4XZ+ZTW2fOpSRSAcQNQlh42TojIXaM9+jyL6Ct
recwYvM6OACQVWt/waQyDlWLu3ycI/8yLzLsgebB6c19XofWyUGlk/J7nGuUJ2ubf5+4lqnbT9yb
yJKLF6CExbaB+YsjLbrqDeTHOZv5amp4umb7pfvaW5T2lDUQAEVFAn3KaGyWzbhtLPwbaYcokrkF
kGnlAclPoArTM7e90xEf3JFQDdMeme0xTgHwE1df7Wj3Qc/SOgZNIQb4yqO2lZ6zwNuss44mhE1r
t4IaQyftGgc+QsRnHWtyN0mARBYiDsQY4njNeHqA/WIAtK8G85NVkifZgp8ttkZ+lU1tP0sPJhv5
0kFiaulmovx5y/SP2BnHd0b3GqkCgV4hP5N53xy7ErWEbZovmAIeG+rK65wlR4fe4Q4w/h2bn35L
qfaMWp4kNxMdVtXyJ6ondzsL1ACAuYHmCbfl1RLsANpLb1Xn2cFOMYFfXbu6MOhFcwtVtMY8Npyt
D5iqn+P02nejuHSp2wXU7nVj/pRjoV8mRAyGw/rS0aML9Ij25EDkMkSD3LoSQD9oDJIxubgey0cn
90+Grr2HI6o9mkxmicZiSPCfJ1UsI8IBuuKUPTDmYbCpN2dXhHAR4cUBW/ePdaQfeo2+BR2y2pg5
N9GQWadx7LIrm9Z1o4XvNWR19DibWcDSG6BTrXpfQ+ecoJaDw+b3PtMKUvHu3blH4Z5E78MQFmd/
upFMGKEjWYJRXCZN5BQHaeabgS07nLNa3B8SLw9skFjovM6YBeD4GP07BvjDlOTWtg2nn1LXnJ2b
nHpSrkqbRU7nWSvlCNbqpfojXgVPS8KUqUfnWwokO4lC+cvXBxzCbM4FzFW8k+Gwziz5MXg2DUYV
AjqLPkxveubu3LU043six+HMKZBoVkf4m0mgNjA7+KVmj8F1aGvtItkalmM2wrgWh1xOnFiIenVv
fhRG5V+L0QzAJbpc4BMg3o5hPsASIp+oWqJSImKCa4XANz8Uylu0Ecl7rCLr6iJwqrUYYJs0pj3e
NQgl1vBSd5gyExu4TLnoHD1jPHgp4N3SK4Y9O4mfTmegj0AETHVqiCDD3GPE7QMbQKBJgCL3A180
HvyidbuzG6qtlfDHJXzgYitTEdbqpKh9fSQ0RNPutSI0sHVaLEwcaj4eZcLXdGtXqnRbm4+o3VGQ
oIFdZU32hVCcDb3mEzFX+FfpZI+xRKZqccgEsSCLu5c6yMARAqDpSrUjtvfHdCRjzLiE397457JL
XPLryEgfzTkYBXEPTDNPkdXV7wmavMxvJE1AXiEC8O9NTcMLfxg1TA5dBw5mJpNplCgKmcQGCe/z
qigXclUW/5FyBLskRaQ0uzB7R9y4w9DuXHR3jWXf1WP7okdkpPd1fBM22sQsslk4o9nt3HF49SDt
d3Bgh4h9Ck0QuRZGO2K3ioctWmnsvaU8twr9iinagzGLPwnBLYhmXO0MdoLI73uyLGlVxpG8Vr8x
N/QzyDjT0zCRverE1R1QyBDIwi6bHEwueDZxun+T3eXDMqxOPCfW9t91MgvI+OmjTWw8GJp7rrEn
Yp0LJAajwJ07dDHJ0ZZq2A6ckvsKeVkLpT2IJoSU8Ga6AB3yuM5nf//vVZ6aQHXsOYBzkAStT1FR
u0CsHTDlAv0tjtTORS2dJe+l9lCHCFOqpCWA0HzyQzHs///TXXe/1d1n8dv+55IJ+13VE1TwuPsf
//rD9r9+HP1WwWf3+S8/2PCEdNNN/UrSVFuV81P5hf7Xv/n/+g//7fefX+Xp/55MbRLn/H/OZn2K
f/9t9Rl/Fp//ms/KT/qvfFbNNf9DOL5luLohhG44wvrf6dSap/8H8ySdUBRL6OAnHGJYiafo4v/+
30z3P0zxPzk7k+a6jXTb/pUbNX54ASSQyMTgTk7fsCdFUZogKEtC3/f49XfBNTEPFWRUeeCww1UC
cJDI5vv2XttzTM9SnquV/Nf/NAVtRv6D+f89i566aWOSk5Yn/6N8VmvJnkZfEBT58ef//ktKUwhn
ic42mYyFEqbDf//r9YHJu/nff1n/zykRPjrRXOyF3X+Pq0yewrzviEqwmpsEu9IpCG04dygaw05D
kgq6hdpGTdiZe0Ksi5l8KxIZg5Z0SynAwtUcc/4dhv7vF3b377v5n7zL7sihaJfL8jO8u0lMrUo6
SnqsFRcRsq1QZj3xLe5ryTkkxQqySyvKr6HjRTdoRs9tFfvbwYQwo9tO45Ei04K8T06AkIKioETe
3hYP2Rwt6WKWOP7jjf/p/niDl/dHPU0p3hN7RVcuAeD/+BER7k9c0ULpCwVozU/U0QbI6Cl69jcj
ETm9eUwyROxQt9Q0GOoYRlSL9w5tEV3DKO+uPr6jP7xVV9iaIF/tut7fmcD/vKG8LbopquJ8H2KT
wVA+/cAseeeb4Di1qE6U4b3Vx1f8wytybULYHS08ixXpYhyxyWLnWxAhN5vQJIjGIvKVoxmeJF3Y
n/zef7yW1HwvnrSE6ZJr/Obp/Kqsahb7PfxBeJVhc+N7wa3PGs5r9tUnT7Z87xdvl4WP9qIlcYK4
aglY/uflBlFhvxJ5xp5/GlaN7RtEbC9138zcxz3H/7KHLhR3S0nKrcANEHYgSpu+Pcb2suRvEQXW
9dio7jzPc7rBEU0xxQAzOODoIjbcOTA95jfaN6brj1+L9TZ9efm+l1XbpnpkSpvoueW//2NojoqW
EDmVRPtJfde0xvhQpKiO+tlfYC0YAl04TUaY3YvoiyRHlrB2mW0/vonlB3ozx9im5UhLCceSjqPM
ix+QH5WQ0pyezhxiazEDGKVTdkec16FQ/XHENwJ5lN7yx1d9N0qWqypPWJbHxd99lI5DAmRLBOje
y0tc31Flb1pOrmNamMhpcYv+x5eD2qkt+vZCm5578QHklMtjSwfpnm2EXpnFFypm0ED9fdWoz17q
uxFpm8pSrslU47qSBeLtS7Wl9nLQd8meLoO/jcoR2ad/nmE/G0aIUDIY4Wq1v2Tr3mRt8732MCjg
qLI3Hz+ytTzTxYtlyXA9woJI9rYuX6wdtS1mCoqzWWFTTYy3ova2bvY6RPYuDhBOuOWBiFd2OtG3
Igp/2tVwB5bjVvjRy8e38v5ls7hSJmeMmdpRlyHjeSfqZgj49bWNcKOtOfZQMMnuxipWJ5EGvz6+
HGnrFw8uXFcDtTBNm5dtLwvCP76qIe+cTqkRS7g8h/7JyaAn2OfIqc9jRPMz9p4KkjY/vub7r4hr
eszqypOERdsXL90Z6tqziGWhSpHcEg8Nbqg8qNT9K+kCXPv4+zP7x8eX/NNjKsv++yEZ1s7FmO6m
MXfrpsIshX17PM+h97tKstuWnjOixYojC7KA2fjkXb5bvGzhKj5ebbsKwcPlUgL2nPJyTEUkDgnX
C1d4HJF3jvk6EbQ2qi//8TMqwWU8tlKua1+OHPDhcLG8AgC4WdIoSBm81FhJAD3mWMnCKfoVYQiB
aWC0n0xQf7+xt5+P0Mp1mC54Vmapi22NNcdhPFHy2isQP0hIZjr1Z0fU7hV9z3bIi2sXj+d5tH5g
3uRQG1neva6/kwARbGrXqG6a5Ow1HO2MqhUvU0vWTX8Hj1C32bVDT+EGDay/yQqQEiJ3f/oOonni
xMVtnLpXhvT9EwEJNLJLmxLn5CIndW+6ghZNkumrGXP5Jw/8bjgpj92B6ymGsScZx2+/GlJugnmc
whps7eKvmGJjNQyE/BE1tCdk+aqmlYensrrjz/jk0u/G1NtLX+4gS9EYRNIQD4/DRnDKrWJjXZn8
Azpk/5Pt6ru5iGvZlsnMqIXj2c7Fchc1lAtc2IakAupTgnCvRoocR/0JitvHY9d+t7pzKVc6trXM
RQT9XVzKiEj0UAbtWeJyXgo9vzgAnZZNEP2wbJf5Csdh+WgMcAZK1TxqA6x3BHw3Jl1pPcz5jwxU
cdG8sDyvSJbDRo1CCVJuqPFAtD+rdhxWTKwHa/F7FzHyqsFD+d2/WlmAMhhXJBnKmF8tOd9//Gjv
9/zLoy37LeVxPtLi4tEwUiI2bgt0xhNlmGKRJJajt+8z9TC21WNckHoKtz0mWMS/rcc+3Q7Gyfd6
kjtj69X2wW4RRTJvg5TP6uN7e7fscWvaYY4SyrE5klzMxFNDKzSlQrmHKGoSsp2R1kuV+uOL/GkU
LcdCV5uuLcBRvf1YOi2ncSYOaJ/75U/lj+nOJSUS/5q1dcby28cXs96dYACPMgtJ23Jg4tDIeXu1
vpZTY0YlV9PU490a/PEYnF03gxCzBLzlWgVnGRAjaIzjjwwoJHE2DrtbQfnts03rH+YJT5BCb0r2
iuwYLx5d2iWMBH+s9o3CU0PxDvpTO8FhQ7PXNe33XPQORjnvaHnd48c/xN8/65s5mR9CW5ywOV4z
S5kXc3ImS8qpLjkI5rLy9LW7p72EmT2lRNuGWOsKfd1q+BWVb3yDQ0BDtKRFEjnfApvAxbmqiPr1
I8ScsYX9qe+eEQYfmgSy9Iyb7IRawkGlgGMVWRtuqk8+m79f1Jv7Z0tC4UCATWTj+25Lpuau4TiZ
lHskb7sKFNH9MNhPZoFywnPY4gcGrM4Ehw3sG3AMCHRCjXGmpNBo04MFmFZ+jSwCYzNYcw0p6/h8
N5FbvXJwPZheD8IH3qY9TkfXSG/5JQgfc3d9Wjwp2d7kLCfSyg9isK7pkJNRQmWyHoqtrGV7RCq4
7gWMIm8UeJQlUNaGf0QXu9BenXuGG2LDcljJzviqO+4o9H/bk3MeKDpY9Fo7w/wyzyY+qCqb4AL7
12Vn2jujQ0+YSf+TL/D97MrCTG2ED4KjtDLVxXeeIXyBsuKgziqtfSHElVcT0glxHMlc2lylKWxA
LwEiJnvNr4rYJ1MTc/EA9zaJ55e47ehSxd6X0Jtu4swsV1Xv3qqO6nlMtslKBtTZUOl2mX9quuce
HE6NIAVP1PgCB0qt+iR5yuj70OOozd0nI30ZyRcjheMKZ1rBvtl7d4ggRykvU6Xy/eiN5VZlxHks
gojuMAaQbqy2UzRR9BfXr+UpS62ztCNK92ZPcyLBZNNGD87gNMQPU3kWcOHPRSQU5EDs5wt76eO7
fbd+a1NoJkGqGp5juZebX6RLphElmKHl5DlrO1saq/luyNKjU9lXPgrrT+b49wfn5Yrq792vpEQn
LiYCz7TjbJxa0q/8F3j115pM0/UMHTDrOW7pzthQ2QH/rpxDrHEm4VP7L57ZE0sBx3UpdTgXR3dU
cj49Ae7AKIIl4pIXEsDJjc3wr1wRP5jrSH+yoXi/DvDUHpEUwrM90vkun3o0G23R8qRwVDEYuoSo
w2lRp7uMYetlLsJj2ZIZz9lzW1vqxNCh9dLnz0XpHz5+45Z4Pz5tzpbM/9TWPO7o7ZKkqCV0Iebp
fZBDXzGgr4TCORrJhA/996RRpRbtax7nhFNaBye9dVr/7pNbeLcQcbA1WRddky0WR6+LVRELS8d6
OeT7kn2GU/W/xAirfAogJ4muPhNC+EiiwHmw8cwXbg8S9rsvp5dk4lVVaqZBG0zYab3fGDAtEoro
SpHt/slI/cOnsRR2HM4vliuoh739nXrP8ts5GfO98Hugc57/hVQKGKXSvllekYFk+OOf5d3OhF/l
nxe8GJdRP4+41rmgKu+R3hzc2j5k3sIpnff/zZXwvEiHlZhS+dtHSzGmjzLkSuDnsoUvP5WPrhv8
Tj85A/5xrFEIZ2JxLEtSPnl7Idcm76M2+NTkNPzsa+/sEkO1fagiJPz4ofaGYdyZMJ43tISx7OdY
XN3P7uEP8zF1UzoEJifB5UW+vYdARXPuWEa2T3yRrZ0wBISGpT8Az8mIW3WCDKaF1kOgcz39/PiH
tv90cc4R7Ldg09lUsd5evJ98QXwSBeO2J5F+SPakdJWY+j1CRoufkLi3yP/BwLmnJFrmBEJWyuhW
iwaG+YL4XtsjRwjY0F9Nr8FDNaMna4b7AbjvHBhfAk99GYquXNfW/OIG84sIvVMfaIjnefjVGNLu
/PEDSe73YnGjEq/YdmtlQ6u9GDltEVoUiT1+TLJpDhgtOULU9aNXosn/+Ep/HDvSdVictAB8ePn9
zZrwmNhXMC8spswsuSYBBZDcEPAvCCIOovEXWOKXrvFAJQzziwapPaVj/tmNLM90+cy0IChiMAlw
arqYCNgTxqpuW0q9uLkxiWDj2vZL7SRBy7Y2tSbtp0L5beTB1io5uXT9L1p+8VUt8e9RabA+WcD+
dEPUb4TSLCmsGxdHuLCTsiyAsewpM0BkmJrXpGLv9Mnvv/wpF4/tWKatUCHRImL7+3bo+mj+ooB2
y55D2M2YGxhfxG3hh+eAU2zjzT/H/sV12N3Aasb0/EiRHeuMNyfohEMbfH6FlYFcFq+/t2fCiz65
vT98WW9u72K2RN3d64oAjX0rH9x6vv77J0DiSXjqcF8Kj5Dg61Fcx8Vn29f3RxnNomApVgWX6pa4
bJPU5jQ2hsuVKwNvbGs2LFa4PWTiE5rh/FVrNE6yb8+0zVZZhbx18hGY6/mndLGPJ/P8MlnE3+mi
n9eDwK9sGsCSdOsfegoLnmi7kwJNY0naIFX2yfb0D0uvA+3O1kz+HIEv+5KxtJx6Cox0XxjSo3gB
AL1MkqNrT88TaneAtIbo0R/CnvlvXpi0+JA42yPrvRi1xjBNKYSClG0XBZHCCTBz5S3ZdPaPKoJ/
1RIf3H0FMzLnifrki/nT/outJqsQrS25NIbfDuY6kB3HImSXdtY+klh1h91IAWSW4WnKAfvy2JF2
kHplW3/APWjhZ6lnAp3j+rPtp/1+DrVsl0l0OREj57/ccw+Rb5nJUKZAClJO4VCYQnyYKI1ee0hk
CKU33TASQzUlKBcGS544Ae4EDjNyju7y7jZHQVqpvyw4aHH4ENbDk6HGn8w+C0Et3gY+o5Bzk4Xx
gdKOsQ0q0ti0G9iL6ObVcKpHMP/o17zw3qQouyqy8MvQ//74dYv32yeekjITM4jjUEK7+MXnqesV
vlJ6KTE3lipchQYiHS+tn8ZE3Pm1QvCFq65P0m/mLL/zFmxwmQS/ZuzycqG+KPQpq8qe9ymbP6xX
1WpE9bguasYszcN8i/2R/Ni2IT8xjrdoqjBw6eHl4wd534zRTH+0I3hR/AMVqrdDx+XqKYylhSFN
igEZhujtPG4hQGM46iVVpzz5fX/bLYGLLR3xbiF/jE+xdljBFxr5xzfkuO+nPjrPrqPYVjEHKbFs
JP/RJdHST70BLeneaa+WUX8soNu4Tr1pcgOjuKXOfgXwr2fuOxF4ASmEykhtr9JBym3eI4iWRU70
WDIcfPKdSdT8aukQF1ZKhm/E4WxnAjYiyA8VsULWadVTuwZJkRI6ZYZPWXCNUPG1peF/Rghl1448
ubB00KqZd2gAgb52xwxzYZv7w02m1Le0JWxP2vUT4YFkxGnze9aaCb5LBXarC3ZsR6Fj98qn4eX9
1fsgQY3IcCiamP6tY1NTHkagzWi3iJOmk0yY0tbBr07lzIjXuHma7bT2DA4KCYdPDvuZecPdbHzn
ZbZvQgFFwJ+8H4TW/ragHw9+Hm4GrDynYkbfOUv9ykJC9zR7sFqI1l4w9sBH6wz5ZVOtZWORp1M1
7TYOjRo57rBvfYx37DXgumcWdnNEts9Nn92lgBp3BN31W5VIf0cD8QdrKHpfYtOPg8bKGNSRvCcN
Vt7PhU26OYnGAFUGgorcAa7gdWd2ZLSH+SkaSb5pB/84I9K4GW1QTa1JkutwPer+m9NH2N+Gtt+p
rPXJimu/WnF4R1gFQRdyDPbg62CdLOgC1f/yfeNrn9ruPrdZbmZ3uiJGDTcXhGE3nG4UUfKNQwKs
I2aorHp4UC0tDTcO0OTV9Q3Cuh0FUvt68FA0VhZSXlT+fK/DoXXFmbTXkVS5xGKU4f0PrImWnVK/
M7MDv6tSgFkaTy5xDsc4xLzgRTgKvLp6cg2zWs9D6a8JoBumjLAuCn7bhKB56JfXEMjLbR6RxGf1
4dqxypu+ABTgFWRgy4pMFhCaW/cw+VSMbSd/jIKIjlpDCBPxPJAVSjZg1fcmLpJ94aj4GJvXWHey
4rVRmI3q2Dmala6vlPw2GwyIxgoPS4ZfbFjtLuilBvopsPsKcJbxjkWtP1gVUeRa006qSYsEYnGI
ehyHmaluO5MeCPp31jOHcdc/z4tw3IwORhJdY8qHAEUleGt0xh68EZ0pSFRjYBBNIMK9ERGQJpyf
LbZYPc+Pvh4PCRHZbkHUghHbX4PQ+kHijVgBaEDjmFM1gUYETcirn1VvWSc49LD5liEbAHI98Ftu
eoGwFibSPoGr/UT3aNxkIVOlnYwvk42h0KO9uo4dMiSp2EarNhfjKUIAF7vAT0nSa6hJZ4qEaLGe
agAoI5xg8hSElvsONRJj0f2uFQHKdTdeFYwdcspHIDSwFwiMV0it4+9TnwS7koPPVUDLgZfWB076
pFwrhD0ME4A0Q5zTZcYGKYdH1c4bk6hZfIkLtzOMIdeJIDjGVQ6czw2IYPHWRFnOd0Y2AOP3DbjT
GPL8IQQiFvvAedryFdXrsPOpP277shZrs32I/AI7UmRYqzwCQh8RirWJpP8dQCWNwSSKbuE6n+l/
AxaFOlWRAE7jbu/7Y32abecF2e7KMkWxc8aeoImOCaC26sPoOd2mMMEZN1be3gzUlQhK6dYdZsXb
sUgp15oZLPsvsIWBOIPcv3J7iRScYuSuxf6RKRSrYZH0JBswu9YZnsksBw/doaYAbQB1dkyGx7Bo
na2B4mwVuN2ubGG4Jk3k7E1ULzdDZ6E37zw88ZlQuwHIqWEaX4YoifZJoAH6zuREou06ZDQyqT+Q
HhwptLHoRiE0qeu+/mUgF56C1wJnDWQbG+ryHFnraKpfLMrpq6AJrvPR8OAJ8P8bq35bVn8Ro5p2
5Az7AUDUrMPoEVC+axJ31ZbUK8lagijkiXAb/9B+hR+jXwB3SYVEs84enBI8GisIQb3wSHCTPHsc
Efxo/l0rm1lyHuU+jDy81DCKvw0lKhZ2VN1NhMufVyGNTeZF5bnRJQFGll19BZt6S1hp9rMozHuv
B11a4lmNpbHLKyY1CFC7yrQGgiWkvc5jh++ajxNSf7wdR/wBBSX42CkGorStDdB7qpAQsWsS3ZFv
Zi89WmSwvUt+jlJU8gnu7br47OFO+a7T+aHBMz3SWX4wajavThU9jTZUelrU9c6j5rcpaiarpnZ6
qH5VskYxtgAWnWBHxv2WZGX/OKZG/Dx3etVwpLwGyVmttOqJIYhgpE6FFrvJETEUUuYpyyaTYcjO
su3zfaqn+nrB+YRYpHaZmNTm4x3H+56hFmgYXSUp2lGuu2zMebqObXiS6V4CEgb6kA/rUdjVLTEr
wWq0h/kqidwbwWliY6vWpU69RAiQIF/U4+JuIUHAg0nGXrqGgoaq+pP7e38gppFnOchBl26/e1ll
icxY6qqkuhJRIcdGfBI9J/NENQ8G6+WMg4RTKhUKbxheDDm+uLDhOa796prgqm3t8NMdGhuwt0dn
FDN4VhZhJfrPywYHeV+oDBCC73MDP3w7GLg+446IFKM/BGDvSz6i3VzgJsPVe9c7zddQZQdVJe0N
4bEkA3jkZsfgmrt4fG78bDwIDSErrYKDMBtQWbpNdmbLhtkB41+2FM50ogIU6NhSNboSlS/0/kzC
zXV+SAhJUJnoj1keOZhD9ojV+DQIiAlyoOPn5TrfUf4Swx2YLiuFjdEU9XRqQ+8nGv76eU5gZv/n
r4wDtEcJCc2VMM3lkPSPPazASVuaVhHvxRiiuhgU6fJF+au28VPlNhaJGSHWOm7YjIbWcXKqI/bY
lAhGFJ6Ry3cYcmr6pKYg35c8KEsjBOKmFOrOy/dGNWNQzWRFeyyQ0Tb1221Gbu4pMklNQ7pPAIhP
jQd8z0kHjt4OPWm3Ifkw68gHiJKGZUE2I+e6zP89RsZN3blYgLOO6bqWTM2N/B4TuH4IB9gaaeuu
LSe097wQ78ltW5w/Y3/U3dTc4EklqrDunhWYYlcmR/ieBXBP6d0Rpy3W9Ip/xTGeKt8b8WmM8zNc
d3FVQ4Nh/9DEj6opf5NORjbY+H2SWFKLqrpLRstbdUqDCBWQgsp22MemkULzQDVCJ3VP1zN+EC3/
UoWY7wXH00/euv3uw0DLSsFsUapQ20Nj/eatJzIpUYT64X7oYKwI3XmHVHQP/uDOR49z6GHI598Y
Y+7a2SG2PSQtvJ6IrgBQ/wBI2/+kDv6HoziNeeRftuu6Dk1J8fZ+7KYuzbqzIeq5UfGQeD2gxKDG
cJqlOEsaAv6a1DbP7uAcnKkEbVnlnDPq5r4rU/Mw9Aq/ZVROnKWH6FjWvfOknGgJNb+qKh/kV5PA
RTEMcz1rrz7kXqwf2WezzfC6c5pUelUPXvbkqya6zwrg53Kqr8SyKcXu+cMb6opgwcjZ2QMlio9f
xXv1LVoajpA2LRi0b97fc/4/PkDt+jHncwmQURQ/KvIh9zg0yHPzqmolShhRTSs4ylkcCLLmjKWj
fMbYd88GVoJNgBbKZnCltREx90MajU3OkcLJ+TKsh9AM87veBwJT6/jp4xv/Q1140edL9P0cy6mB
Xp7HnURmjdWhfqzYzeYyvEfRwh6U47e2093YYYQlwOglrtWp8ahNZvoL55UvH9/G+yIOd2EzhOko
2IKW3tuR0yZSGGoAau5TXLEa/D6NRxzNrD+5zt+9sLdrCXIYYVEroljk6MvKlTMHtPYb1hIueRPI
Su9RQ7/owvpiyOFllqleK8ugVczOodSFJrMczQxSBqirxB4nfbJzOQcre9EqSUlFBbchGP6tqfon
g70rqhXqRh1aDLSXqyImQMnyjDuniCCFa7iLFgVsPJIP1d/bJzRKNr8wJVDoqWl/qCwiYKrJu/vP
f18laJ04CjGQuCySZanqZt5gTPW5p1A3eoQw4wFbClcfX+gPDWl+YL5/ZoBF/XlpMmCSaT2Cz+J9
UE7tYwHYTxVbui23MjiqDnTqbBc7e0YsE1UcVcegqD9Zd97XZGlQSdc0LcrsCJ0vKu1GL7vIEihQ
vaJ+lTNmwjn5UaIrL2eogAFlPB17VExRbnzy7O+LdFyZMSXoBLJ9utTbZhUuYT0n8b4fHE5oVNcq
RRtKuoa3xT+9lXFyVXPO2ua+ubdstlCCO4qzR2/wv4eN92oZ9IqDKNi7C3r647ujUnW5XHiS38Tk
I3M0H8ClYKnJRFC4tm3uzMiryOUM0crOOFkHaQ9bZEH9oRVAG3oHz4K1jMMBWPSLv7FNMrzN1kM2
nJKDFISZfbJn8ZyJ1N74dkhgU8cBug6/U5S+psEc3dfpdB+Wi5PSSMJdF99UdaEfTB+bi08Xx7Bi
+x750S8LJ7VTIQICcYFHdgEd6UH8nuAnBWkWP7sL5z7vyMYS9vAQlVFxVLIM9rqtj2abdg+yMf5K
ba85xn3zUvp+8mCL7lseXMV93X8VPlGNKT2CrV1UMCvNNAGll88QsoIUGlvifYladLTky1Yu00F6
FVZju/bKnIynNgFa7shrfLr9ORmAFheaUM4m9TZDPDSgdGHC+wlvORhNB+eCT/nJpxJAzNxV2FTq
RujmZyBR5KqiaG9rcyw3/TBMZ3AN6TgbV2kezyxepBriEc9sY8tU7O8HGJWrwY1/2wSr3ETGdANc
N9mIhvS3tnSf06b4ynbnpkF7R5DzdJy9+N505uauy8Ej2SEsft09Eskx7VrwJfAh2htLRtkRqR6B
ZAq4Z6oIaGxohK76Mpv3DWvtRjqbHmMyRyKiTAdoBYjebIyGUOSSpHnOsvFmIPq8zogswFQybiey
t7wU4o1fGi/dMGMeGUx/T6DlkxfDKQvr5hu6G/vI2vWNvh3VlH5ytkMB7VTkAwdDswT6Hh1sJ/X3
6Cjatax8Carbu7JCMkNGkjwBR0z3rsiMIxXWbfolqvv2SU7g18SPog6ir6M5lbehMRIEbK/xWbRr
QlaME07bYh1K8RWfWHploXbakSgLYWAiNULOsSa/IfAOJZnjoPjc6UilAFzwTI5VJCR84mC4JxH5
Npd8A66v1rD+OIc7TbOvYz5qD7fnfsogi3eMJ7vNl5yjPr8h/Msaruu8H/a9xu3tQf0+xIRuEB5Z
06Qp7OAqn8QVcnbrttLWS4WM7Nmqx/IERASTZZ4nnyghrHcVbjQXiPFRKKDRZKd4cToIHBrgFNDm
XaxNfx0xNbLBfpXkS0M/AuOs2BYSmWTN1m1cwHv/eOJZ1u43S+6i+MDSg5ialYFtxtu1XZtli0RF
YvM2dXcesvZnYipJMbYgz9WfPtnQ/D2Lvb0cOiTacegyHSYz72ITWppNTJixsHcAzZmn6GvuShQS
Kz+/qY2Cgt2At7u2H1wO3mdr8r+Sa23A6h7BtUmil+baDLfJEJVghXvov/CcoUoE69YAteotqOhs
csa97NLm3JJBbstkOKXa2s9j2G9dx4m380wNxI0ozoxRcE70lF2Z3nzv5Grrlqw/qVdSvB27B44u
x3SuybQD07bqOvcVkV25j1sGGL9PxCgbvn38Nizv3SqFU9Pzll2Q5SqP3uHb95GiWQ3YP5s7Ofrm
WRNwmxdwyEaUkjf9xsJ/vZSyvXVkG6+501Y4FiEP0ZcuKXwZkFz9bjPA/F5TAVsDx2huq+yXHxBp
Tz5Guek68DseODdQCpus9B/aJKg2ziR+sjj+xqkwEfmWsBDUs3U1kFCBeGx8ws9d7/QSbk07/lqM
0vnWII9Y52XPHx+TeVxOzhH+LBnDrvjeFHH3tblWEVWl0JMkMZr5uGkMWLvV/Bywm7obHez72DSn
FTA3n4AqdliDE047mUA4HlVZfRUDeieaNynqMQH02dHDqXZeZ1oY1GgT64WcZY5MtP6ug75xiVEg
tbLpi7th9BJo15TnjaqKTm0cglQuICx6TC4dPLwjyYkPUxkATEicYJ8Ojk0poKr3vUOehayTGZwl
fo2mpRc56OpuLloSOfrmu4RXe5/hHHdc0Kej5mBXsSvfa1SYeMX3KRB3WbFYDqlCmxnNNmFAxG+7
sr8SgpQKi/Mzq9WaSuqLlTnD0RscOJCj3kuCeSODPFwRujXRRfIcmUG0p33Fu+ySEy4LeReX1skA
JnbsqWXEys9PNvVCxJ8SxLYe7xTy9lXGHv44dSR3x8iANoAngEuPMQR82zFgK/MZaV5crJPm6IZK
b5MN8Mn4MHAy2nht8erHcHLS3BxOJLhaV9gKaUmm4XOfl3RA4IGQ7g1POJ6rR4by9OxgC1vNmf1X
TiX9TLvmTvDtn+Sc3PWBvA3aUh9YqUBOSws8jDB2uk+ntVtA2aITTTiALJ5muyZhflO0bXyldPdC
8Wvc+TnctWLq+7Vpt5KE21ZjOoFc08mb3I16PH/nxMxA8EYgzZyRohwmwZ22gI8B930M0sJ+jO3e
QmEfPALU+SLnwsN3H94PxQRBObN/RosaVBVWtZ7OE6YpOj59gjAY31vOKeCTD/xd+c7zEMpK/qKK
x5R/MdvjzAk60ynHnWo9OF5YzY7wCskSccycBoXlHYNgPmH7a1dyzNzrGqpDkBU7c8zEbT8Nu9YD
IfXJTS36kbezMrIjE9EWr4VD8qVQAmJkGLVlwFmJFLumb0toBnl+5pAeOii0wNuEEwCCIA2ezYRi
tvL97BOxFS2EP9yERDb/t7UH7cTFWTeWsWv78AlAh4EMjYDBbCKSPrtFeKRF/m3me9mA/iZACglk
aBJIMDHQcxsqFVbk3srZ1Fb7gSJaIX8HUyYPGV1f/A/jNVhyMc4nfITnpC7JioN9CUalgQUBNQkB
mVi1qZYr10D1OI6c9meQNdvCVOONXRfUd6OrgL/WwrXmle9SLarquyByb+PAAn+Sv0Q15CWfnMlt
FVdQ+03nvvDkg8zTh0pSNeEgqbaxrW/HhqnSMezrflb5SgTVNbD2p1FNp6YuHliSJHruOIAH+3sU
DAXbKOlCIyukIftA7yc8zCg8VqIeflFK2k3VErSK9miaJWkRHXKTgR4m6O0wXltW9ej34t4DoXaV
OvorIp56Y9XddByc6YoN+G3IeN2NAfIIj7xzRcE2tEhC4fRXQzeUL3okmbDJM7l2RV9s2NaS2BiL
x8GCZRUGJij/ASl6377GZhWekDxmuxBUxSdD9N2xkZIAUmKUjYzT5Yz0dlksFJAmObA+5D1pyaO/
hmYJI6ombyDz9y4oGKYL1LGvH38ZFFvejUq0u8JE3o6RAxXxxXnVzHvAqZkYdwRGMJG3BHfNuZ/v
eofMLbRfOz8BTq86vyJHEJ5yztSicwp6Dg1fGDCgZgeHWF9XEsc91u0D7a7bDtPKti6wlsJd1Val
IORGcEYX8EcPd4RdIAfvlrzo7WjBMxSkCRRG+OxNRb4RtYkQju71Ck45Y1/LUze0xRGWQr6SNoVS
WiyHZCQw3SmhQ+ZtfuO6xe5oG8SKkHhCHmOLanJKRhL8GAOw0ucvrIH90UkLZr4EMH79OtXjwZ+6
l3H0Fe259EpZoryJ/SVGKTbUMe6IAI0EShUj9UsAc01xnxtDtm7cAjB1HcNyCPsH7Kb3fbUE+tkt
OzRDc1DLXbg8WeOuVANG0LcNhfHDvKrpqazZ7JObwwpHtmt7S5P0gGb2hLN+oPSz9BtDUhtzRZSp
JB9XtTnQ/REjGuTLftuT5FWw9tymRUhqtJnrFZnLsByGbZphQPDJsiLeIUO+d4Dhs6pwKZ4qQK2+
rMxr2DNLwKrcB8THc2B2tlQKYiJXonbXh/Vr3/Q/QxvOVRI514Zfg1V90Hk74oCER+0D9jSD7M5u
AQX2SU/YdBteyVLibAs7sa4rHlh3kG2sALePXaZcjO18kJM3nWKcY5tvjTS/3B8xmTDkngxXw5jz
v4oKsXGt9NA4yV5WnbspXYBlVfNSJ/R23VE5e4UEas4xLcf8TQQEKaIPo74Vfg99be9mMj7i6K4j
vu3Gw6VFqozXbtlZtI/4oU55RoWM7cO5zQsL50gSwsl+5UU4HNxHeQC1faxnDliiFMn/UXZevXEr
27b+RQSYi3xtNtlJrdS2FV4I2fJiziymX38+rg1cLLcMCffhBGxsuMVUVXPOMb7h8xzNm9FYMAHO
xoaHJsE6jT9sdxuGhnnUawi4un0xi3oMNOkOXm3OyY0BeyZLJ/IrgcYkg50cVFMJJruJtopSZ/RT
w/tR1/JAcRuK0zBVmUXS1ocR+iPDmX2YEdE4amLAXbXPcZjlmNqIIQmJCeplTwWQMNcXTrITYghX
bRQxRSLMKfEmpon4BD2CbBhBJlPLIYcXILSBj3VCu69cbku3EPNiieSQM9UIurn6KSWxTSDNm72B
bThq3XPNKAZnlH2MO8y1RRH/M6rqvetMz5G1PM2jOIxyxhFVLO857Juz0KNL677NenLuNVCKliEv
ItWLo5mjyi5a8MQj4fEaJyvKnJtJ14gmN+gmj16nSzYEipDP17OP1YWrClrdFHvuKhS/2mNz1ZpU
vUPYEA/6SAnFRlvaDEmIdmEUlTvHFgrxF01H4+PazSSVpttKsGEIfD3+ckRPchbfaFDA/eTjI9QC
wcCWtr8V5Fa0zwHfrm4sCw1U+lsp1xi/ZVsZcHZNo/CHJ2B6q2OIuX2VvloMqzdtmLMhcR5FjgQL
eohOfdrcSrf43sLzngg5kyYWuXD4reoZnPkwujgR/36tQ7/rYBnLxNqok/Jz7DhNrEd9I//+L3/u
8/v9YciGI9K1kT9S3WP/uIYb2PiNWoyw0xoVLiChkWcQlWD9FC/Vz9EokGao0xfcFvsvD1nXsd/Q
XcVw/6HR2Rp2GLYumVGL00Pzi2oEkeDEohMMayxmVvZdUcqTw8jL70jM6HuL7CBBKFLrkr9N82Vn
assT/0bOVsd6NS9p6YcmINg6NFFDRy9q96wS9h2H9q7v+jNHmx4OOnTPBVApTVV1o1/Iz35bjctw
QwjXKN+aXKjBPIX39BEXryv4b3YdZsKGfazl7I9p721a5gAmIXCbuqBlqcJurIthiy2PyrWM7vQ0
vO8nA6RYkTm+XpkML0cNuR5WQN1uC6JxwOsSv4pqgwNDwGeub2VXbRt5oRZSyXmBNVQZpJ0r408H
0PMXx5S/3HqGfoAHYDUxZrq2DGQTp3it4QybFt0eVOk5nNwk0ET3PpgpeWHT8MXD/ssPIvCFH8Hn
JZhtffigF3VJB8oJlpWtOQ6Nn1XzE2qkYUvDrdTl0+cv9F+6Vcz46QBhSufdwmry50FMK2OVEr2Y
ghFhysYhp0ZP5pewWoyARLDEM+YEnRdBMZtVmKIb5hcr2F8WEzw8jsl5zHEdaqk/f79x24y1H1bv
bELDNgc1RICFj5PInqlLHvWYI35SDcRYafPD59f+l4/ZBDiAGZ+7zSR1PSr+Z4oI+bCljSCnQE2L
BDGhp0kYVlz+E0pF9YDb259r4/nzH/17vbgCaNbf/V+/6D8/GkVaaw1mOwWuxcFNbznV1Xajbf+/
f8XiXLQuFrQiAd38eWnsNl1ndvEUTBbNv2kCj77w0n7+Ix/HsIwO0SuxJgryouzrXqNSICBMrHwK
7Hq8MdvwF+mbpMno5NdPjdZd9Oa2WMqLFoXWLszSu8UmRU3LDSPITA5CYT1GrCAAbsnRGoYwPmuE
pPTlRHSntWalRwQihOEXJcBfvrC1Y4mxXcNL8L+y9T8PwJxCYpBaZQxaXqhJUQgUBGnCmtO865Wt
byqlML9YRf7yjtuWabFLryM6cW3ahEeOQD+dxkBZAAs7yatZJFikpX1J8oCscCfFMl9WUK2/eEDi
+mI1lbmrzSZNewLpwvXXzYkoUY0RTegk6B51nNlqsh2MwqmCdlW6LnnjS33N6R6YxGD/fWtktxwa
233OESZuxDBBNLDi8ZxyIA9mgzNvZLPb1Ev+o1umtWZRx+9zzv6ftXToSIQASy7N5NClLok6XXRC
Xx7eM6hDQ0U9o2jqMy8H2eodr3+Cab43pEejIDvhGxR4OrXJN5tpghqZRtt65Qfn4VS95AuZ6bg9
lFKb7+pR1x/n7zVc920X4Z1Csk1wc5jxyTIwCCyb7a83F4uWYWwRIir0jaI6NKqk2t6XDE03VTdZ
tEFMlPmho38Li59GlKVsr5ETZD0HlMocq5NSukek/mBYpfrUzMY+Fym8oqgmRBVq3Ka1jcceEgu4
Wl3cmIbrJ0juA6018HcCeeurNLqtMX4f6LnuyyxGn2M147E2kc+F5XIbUaYepmYJkQG/1xpVKNMc
bZvJsfLUVCPabUQqpcn7ZEahVzJ29pN1map6ro1WYtkRBeTa2XdzQFNThiTopNbwgBxkxTUXezdr
Z9+ViWfVzr072nta4pmvZiBbx5jIv2x+lDRab1VrfJh0zH6Ru/hOW6u3+TjBKw8hfZgYhjZmToVq
N9WLFZNVqVf9i+5Q6bi1yqmvs3/0KizmmIyZ1jmRmatp0eLj4Z9g+3b6UcSIZOmM1MNjpIWHqOM4
n3YsS8IiIkynsNQS+ihgj8sgs/mfrqg9RD98HzoDMujKpNVTl20aIad9OaoBYVzLPtQc8DWzOOiw
gZGFGrukJTZaWAqA/dD2DGwAt8DKfS0mdd0WkiArK4cgr6Ybp05J9AC/YDEygEFAEnZRz8r3gtgT
dt7s6IwCWLXIyGcg5SJO0A2S0qzHN91ap8WzGx6MfPwntUL95KQyuWcCReBzaRReVphUad+VFJFV
RrT9Rl+Qkkdt/COmBfug6Ochs0ER0sXzlaRRnvRLQ311CtNup2YUkZ1CEjGg7u1oa0Q5Cwnpoq2e
07xRdmKEuGGO80Hyao8jMcz2RcvXbXpKhh06di+qKvMGsWWzK1Purgko1NWmXxPnx+McacnZyMtt
aK+KOeGgHR0IeQHB3DBNHMlrT0ze7rDmkAiETY3Dl7htD/ro4hMB/bmxcgwEjmDUjHC+81ort4Js
bJjHLjEq5aLD/d5Ej3zD2CjYuomYy85rr75MjPiEieHelXZ1n2SerBg9S9oE+75Vty7ZBDv4xzjQ
Epc8vjRlo1g4zGfRvDwUpPf5PbCrLUaR1lOwyPM3mTdo2JKzxoQ9JU41WVEooUb7GlWHuWu/2r2v
jwwM1ih96Fsx37Px1uh/7quJkRUz/BECnr/NkmUzLqY1FQZEcpVhE0lGpSaHhEn85wv5v4qR/zZ0
198VaAgEPmDazde/2+bLMLmjaIJUSjKDROEjnCVuq0wvkggESSKWUjvxr5Dhl1iS1I9HuqQYQ3eq
4ifQcC9kCQDv1GwEdPlYBUgIEUlnP+2xg2ZSW6jypzXHO8LytyzDcgzLug4MbP3sXv2PhrYQ2F5l
nwCn9Hult/02eY4ceWumtL6owd+aqH/9/Kq1D7ANLhudl8X/wY21wlL/vN1ZYXRObtQN/oPheWyp
IRS8Piw387PmkFCRh8rOnexyN2AdaTq92eWr07gaB/hXi/PohuElYufaTDbyILUrOXYVySMwr5DO
b08nILKwwpZlshsbFdxvTS6G/eqGIj3SIu42mTrfmNLoyTwm0KodSZgpS528UysiazrOxcnQ2nJj
j0wbMkXkAWe5km60iG9q43sblpu0QRkq8/B3ZsAKSUz1x5gPRzHYbwi+htvKdqcbi6ztvmX9kCik
crlGAotoDhSFwMduch/rwjbOYigeJdEwe6buuw5FBVtoNTIPDzMSgJad2hLJkY4KO28I35qdJGOJ
G31lIv2mDt2fqUrRiCaI2Gx76TcqMbWuS+MblnTkJ3pxr7fh02CTumrB/agbIp44H/stD+CR+CBS
sHHLb9K18cMLchPSvPHS+Fjiwkvw3BykRdZ7VcfV1myPFTp/UQvyo1u6pvQ90xh9HXLACUXSDgj6
4Flm3XhgRsZdTNCjr83yCZsBiaou/ovWHO+MYpYHF+kJ8GIJbHZx/pkLfIVZ4nJZ1UydWj9MGZfX
5rI9W+VoBaUKdNqqz6vw/JChkdwOCmxoLVTxt3HmHLsLcHbn8NWbyot49X2iA6YRg0FUdehN//mi
NnjfU5wTTZCn1bzJJCFSiWk65CQrh8TMUj+vU82z6XRYjc4z60m/jpdjGqX0gNX953/Nv6qvD38N
53+c7hzNsbv/+dfEjdW6pkV4OjIaOPmJSrik/tsNtXeRJkelrJqt3WD/NWotZo20yZAonLtowOZY
j93bsD5ZYshb5TkL21/ZHF76mtA6gl8eTXatKG9jCFzhfVnUT3STnS3Ng4uLNYDLb3478fLcx8S7
GKIiMWriFGmwqggTWXebPatJ9ZbFJcmQT3YTm96c4kdUu+TZos93l67Ri0ShlIUEHtEfCr0nRM18
j7v0m7PEnYcn50iiyleO8WvZBEvMOhT4f7fsqgwthrBH7cPCPtUYy0h1IMVQzaL7popfPn86Hyru
f39qNZdaGCjXX/3z6aAWpzwrS8KGIvGrQC0Pnpbbs/YxB5vcWZ3Gp6dnii8HQLCj03/xelxXI+vv
wyUADYKJ17SuvfFdAp1/SaImcMgzYLtmPMHB5q1QjAfFFrwvWoRHMPpmo+H+/NLXK7t6LyGJoXql
o8IA5lqtCL6iYRNpK+LNGqq/Tj1gbvJGp66++h7/co2muTIqUcIzg3SuNg57LFp8HA0hXUVz17Tz
d71KXyprINk5sckqMkiyrxsJ4NpWiMZ56Nf6KFzIhurdW0qUbTPjZch1kkPLzrpH5emsy+38RStV
u74jOKgZG688O/Ap9Kyv/s4sVrLOVCF4dGp7yWPGbGHWwqUV3zQneaj0ebci+qh8aPU3tEzVYZt2
5WacZrLNHLp/INrvP39IHxoU69QYvwywTd4Q27w64mD7k7FaD8mu78c3qWg3BSrlz3/iuipdr/q/
P7FKJ/9TgtdNufAGjAlAkZ0jNMAMq3JvxbiwbX9VfF9/2dc/tl7vf34Mn+WciFKuhrKagZZNN37Z
YXABoan8/vy6/vZT7AA0s/hfYK+vfmrC3BdbpC/sGns5Qys9Yhn4oaGsYIR0+fynPgqvuIfYAAHc
ktvg8FX9eVlzB0Mj1NbLmiI/slKgFck/ndWZAYf/7J44gY3qUN3nqJ+JR8VebQw3uAP6jvh2bAD7
oZjSm7p3/xmMn2KAy8YuTCpjyEvVZC1oN2q+/rZvGEWR6kK+Rv2CeL3cKCZvqhreOoW7xX1AdOaI
Mikxm3NipLfmnDMJqdn5zWzh9Vwm5p7lMqDsrrw0dITvkhDIxJlyCrzo4H9xW9YP5r9LDE8b2TXD
MB3tta1dS9vbvIVv1+OldQuVsAhtm7aGFwvBDlc4zPMZw3ZKDBmONCSbY9m681Qeua1b7mO20RX5
JgccQ5UjTiB2Ho1iQsFdrJ7LNtlNgmAEpdDxPHbiSEplYKd9kGqiuePggV3WIR/MUJ+Jb3lL2/Qy
TWTLqpC6NobeXNJV8z9X+aUTCrK2+iIGlGcp58GA8ccXvZ+/ScM5OIN9WWFhvCpX3/HKn4+rqOBl
lDgmq37AAVIThmvm7TZGM7GVAxkZ0qzu0tnggsx+wDU/fAlp+5gmAGccs5SKFBKrBvOTP9/UhgEF
QQBFvIO27Q8G/B29SMm4XnIfldKrtVB3FGEc+4xyf85qShwTj8NtJ+3c8BYPs2Yh3bsvDBkeSarZ
awKAYFq73wZiKE4gR6Clm9G4R++wUznU32kqdB3+CysseJ59atrMU2LzpKYQDnrrRnS93BXNLVHJ
o9cPi18z7YErwBC3ajjbVy3j53B1kHRtQCJYf+iJkLUWXUJQdW8kNdNu9jGXP1uGhYLB4QL0TCNn
Pl+Hucp4MjJnHUUW0UmTnGGBKZBFpxnEuys2o6Mw9nEHPZcSoV/d0QOJMtMrEk7tfVm6nqNSpDGW
H7hir4dKvh3z9jUrlp+RQZQqGmJvTJtwI7rIoQ6Of5qEV297TQeeMdJZDsc3zUxNzxzVZoNodvEW
qWIaL8RrZ5imp7Djbl+lhkqJUjfxpya5gf0zBG2fH/JEXiKEKgybR+QsxI4CSfJml4z7JuU/dlth
ekz5HuI1uJXJrCxnxI3qmn4iCbRr5bvuRg9oCx9END33mfhtv0DZeMmWcUvxTIDEKE7gInstz4NS
N29ElqM4L7NpQ4u5DtrcfiH2St0VcKEwtGPC1BVXYx5vdwjFQNE6EYvKXOhHOiZ0iOtuVzcKHpO5
QByeZKRLw61YKsAD7cByFf3qbRUGydExp9zTaeiZqzSGYxAkaVn9dGfj6V/PZWJO7xTvZP6AEGzV
9MA3w9jDagl7jN6VpDuMnfNI0ATQuX4/0RFifVPeIVgmnKIL1/+doTTadtzPjba6XrK0Pc46ST19
1l2SME22WtafgRmT+FqNSxCZ6RP0qQBYb+jlnBKCCoQDCdIWaW1TDqcWKUM/4GeIrRZ1pm22G2N1
poKdDJeOdGIl82sHPUc/m7sF14XHe6VvCxcHcqcAocvz5yYPQVdb4pawspr6We82ozkm/pKrP/qs
3DlxR8Re2ixby+Y/Rp11ZMJJsk+Dpbxo3LO1arhtSJ8kQZ2EKTALi07C+CUSHVbIP0L2me8SWsj7
Ls7NAjmkBytVO+ll7ptL1vZvGd7cw2QXj5apTEfZCMLDauVmyh8kmTvvyDNuBbgsDrt2+jhW1amd
ze5EIjGvLspKWtRZfZY0E72pX1YbLkaDyRyZ8Bd4ARoT24ut3jL3NfypcufdPNG1S0KST5vlWbOT
n6SyK7J7MHR4PRRhUMboOY/LtA15mORJ7Me0e+eOJ7Q1uPbQaMVOq1AXpjUsJCIrNgtq/d1sESRk
s2r5k11/r3m3MKqSOaJag72PlPGtlQ3zagXMF4Z2d6MZVKRWqHnFeMTDJw719ChCrUaJ9U2xStCe
cCUMoqoOyYgOWAtxdRtIT6tIv2CncvapMeJxVVqkGoZ9dPqY9WDeEazNlxEysLDVB9SS8TmxF0TP
mbEfEM4ZdX+228SvsnKNKaPBJxViiGxXQWbGZOp//qdSwNKZCo8eZIGEheCodJHS0yWuhckhsaR2
XpCooQVTUT/1tbJJ6XhvKqHR3HX1W2ewT2qe6JslX/QNUB8CQSsqdc7Me1SiVDDvVmPfK05/7Lvn
3HGPnFVJL890Hco2DkXF5UUNs1Wrw/mhgsis0XVvU2gjmsGgxLKG+6S5KNGw7K0SplCRETiWkOdH
Yz59pvHdbAXqWFd91QYiiTNWjy1ATjSF6XtG5sGmjnMK7w6BnO73SDC5pw9ROnsJ/YJj5HTLXndf
hEEMvFPIU1Ny/gm73jNXjr4+a0BnUnmH0OHRMMbnJu1Lus88CrWs9loywpmgNmsy/i0tVU6yUOmy
MlzoMlK+pAIAuGoAm8xiN010ZlDLbKTDIFOAIEs0i43mZBYYglCVRAdDzX7UWr3N+tCXM5NvfcgO
xqjam2FEW0LB2O30dbCv1t/SNn50aYEwFom9MFYkgpnVzEmEZ97LQ2rSSG+sg6agdwrf3cQ4l1X/
O9enHsk0Yhhzcu+dkthsuVKX7ByuV0s2YtrHQWFlKNDNHoVNsVHAvcANr8lZJcy1rYCWD+YJNSc+
UtYBMsbyw9wrkFanhVOgc2QcU3uggak/gQeNrdf34ZodCOIoh/LTpCZisdmigYz13iqNiwuCmHu6
OHyRZcs5ExogB2h9m0fzsSmq9DbWxODl2EsCGfoWGXN4oeSDEVdasBQYydEVPMlIIiYFr1LM7PRL
zQaVyCUYyONcsk7dcts8RfT3QnP3nR5Kb12SSM7MoHy842d5RQj6YIMOPHb5T3rqr9Uaz2cq1i0m
rpsmVfn7nWTcotzznOW2mXNfNGkddJKNPxEofixbfDf0TrAZmvLUuuj7Ze5spVpfWmZJntMiAg3Z
CHiZGQNUfFUE/b5J0jdsVT7Ytn6DjakMVC05Zp2tbiHWLIBdoweCCLYyBtVBQBlMBaozP0oIDZ0c
u6bPCANWkU60zRXDvVcV86kaBZFGtObrroGnQEgYCQF3i8hKP7dnXr60ubFlGHmJnZHTAKvZy0ec
Mp1aP4cVgB1RuPez1gQzEKxNaVUwUaBwRcq9MnIemBucGg1eC4bWJhnEAAsFGPCtsgAFMY9hGsu9
MFrfyfr7cYHGXtii3ZUI/ZD2cXqYcXlustEG0nEAi8RZHMu8k0bki+ZJB+0FQVEYJ2crUV8Nt7S9
WNEz4p9rLKpqd4mIOx0R4WymdKi31YLdMyxd8l+NiMq5OhMJmQYV2/9mKVmDK72nI4tL2SOUs/RZ
SLSgL2N9B5y6TQoaPIKRVAR1SJWVN2fjb8LfYg+3xj9pxVGO2BDGPLrJXra8dwWqJoP3js8Q1JMa
3QjlVor80k+4B4VTeKEKn6QnOBOdE26IbIwXMkuxY6iqfteSX75VOASiHB7vVbvCs4JFgL9/0s86
h16F1dXvU+sUAk9iKcTUAml/OBeLOXmkldxy6qm2CW15z2BiqrZM0IaCcQg2+q2BHgnLuQJzhLa9
RV5c4Mwy3pIbLGJUNxgu4l3lhPdFIZLAaZPZa2LsC4q1uJ6SmzA4Tcl6Q3mHbueoNGrQASIKUBjs
YiI3NoNVvThra8xGZePTMM5rEjtDG29Ha9+bmG8iqTl+Q83kD7VJUKBZm0Feo4LFZbfHPJeg2+8e
tUUokLiy91LrOXkSX+gteowFM4xYM3IT4ZflCXLytkasK14d2bSMY5ozXT+oPhB1OGspKm/FZ1Na
mjWUmXM2dBMz206OMuwgHHK24x3aIP+a94SxjycCJJH16pqXlco5mbpyL5NF+6Lg0teuxZ+lp7lK
LkxCeLDBftBc8C+WjIzVMNCz9D3U5kDHjolzyXQ99Iy+hrd7O89a5XNTDpTmetCMzcLd79kI1+2k
zhpvcOeUwlgf9jOzbbo/9WZhEPEYE8u4yV8Jhuu3Ci/bF3XzX4o0KmYoccgF4L1+aCckrZ3F+ZpB
yCH+rW+qVx1YWmW62aZGT32gY/M8jb/KzBZbevdkZXMwIfitxVLg5ujUk953cuIAiCEgqNv9iuLy
oSlFf4wwNWeFPhP7cK3DCueJT2E9Z7uNcTe2OL8nQ+m+eIJ/ETaqwDHZnYB60MG5tk2s4CApakb0
AIZp4MuqvvR8eEAc6m/oL98iDVCVLsntzorWPSqkKmLv6omPn9O9WzTI7oDo3ekqAtOJrACfML9X
ZxitvZsyb+/LsYZOJ1XO3nn5IJDJbXsXbXVciy3HGWy5Vp5CyHLbjexHCzyphnmTEVh/oWd7Q/JA
8sMaPR3j/C32Id7uUH3T3Vzeirj6wr9xPenkRG6CpYG2Tc7tOnr8s2onSBobrNPRBqzdeJMhkaYW
yzc2ygH+H3ToffTcacNXgMC//CxKFRQroC10ALpXbS304wLZ+xzvFhS3GyRhTJt629mNeh3v4kGQ
0lJFd0Yi7C8e/sfPlzA0k2xFc33DLM7Bf17wRAz31IdNTMBEQRpeC0+i7PPpxhhmwBFmeprDRvh1
DHCgcH6FXfqDckF6kYFRmMk1gnCHCOA4nFET82ra8zL4bufYWPAfCgNyF0Je69CiseED/tKF/6Hv
xV+NnYHFR7dUR7v2U+hOUylcYBgYeCsRvUQnKDDK3oHN4+cqlMraZUca5tifM/toGhEnSbbeof6G
Zis7CHXEksURlam7Y+8NFlxgfr/RiIaHriG6tCvmDUO2/ICH8AGIHyWMnhAjHH7HtKJyVueDmTSk
8+SZ9qYSPzY90elTrHireOQcR6mPH/hVWQXwsdm+dXbIry+h2MaF8ialld00CsULgYHlxrAXQbJR
i6xnAiLDkDjfY3Ya9na90PxeJnkY0uc+avMTXmnSXocJo/wQ3xh6pZyjXLkbJBVYapanSDjKbrFc
hN7FOG6QDfGVsRluOE79SijAvaoQ70lt3YLUGRDHaAzLdLvwF1Ue6nAVnMjml810GKjP8FxNdFwB
2uzyWX8qFhfiqpiH4yLow9rJtNMSpdmn+W2WfMM+Y9xEaUM5307bz9ucH78STayCVI0YGBgC/5pO
/9PTFmADZzVJwgDXJ3Y7nA+mhp69a4nkSXDgbdalCx9psfv8dz/oEGAGQ/ejK2St3wiysj8/EiVz
jbBK+jBAUZwEplzewrp3aKfP9abQWng+Vdv5XdoOtzA7LrXb1HckT6EpcM+hPTX7jmCNnSuVixIu
0R6F6XbkBL4TpApsqFsks1Mt3c9GeFEopG6XXkQ3wwzLof6lKTOaGtnStLSHLdoGZti5hCLCkZqG
FGasEcwkCJxdqhtfSek+jCy4cBD3XDZyWVTvV8vhJBFWETPhBnnRH9SyfUZXN/u9099YSvp76Uv5
xY78ccfTnNUXxY7OTPlDBitmQplE0nSCOFY5d/cJxiOnff78ea6P648jC/1YTisw2eiYYxS8uqqo
1RIaD2vc1xBe1h0fvYVEdC2/eF//cjEg5G3wSY6FD/oaEgLprsk0DHlBOFnqBjBCCQlBfnEx/4Y/
/Hk1zOBRdpIPgc/6gxwVkRSGBbqLQY4AKCDSccPgQdzOxFN7o+C872ZUAUKNqL5WPJKbPdK0Ts9l
45ok3gDyZ6hAatZQeIWBoqhIqByyqPhFrTjt6Ke3P9zJLVAngeBLIOru1T7eq3i+joWLotHSYF7M
1V2buV/ZTBmQfnhURE0g54SmA9T8A96L5kMT1qpuBmlKinzaxBe7nuJtm4Tyts1e3KKzDrxOL3M3
HBG1xkzSi7cwn/ezGB4Q6lJyEYUYFKI988nm+yhGmiYnQonYOGgAOZpHRxGaaSUSzynVN+bRhpeI
rUpI9H7KyLJWbZibZIkvfj+hNdRq1Xhs3ZBk8CG/YINE21oxR7IiPlhkc49pamHx0cyWYfoI16ik
QHCWSm5FDt+S6VR+oOjGagbW40AgLzaOcvg9yNo6Julcbs0Y2NYQudXLQCbRljYJPSqd6V1mnDOm
ADsQotgB2vRHX+WgnhbrXeKKLtQ8CibNXnYNg+XWjCq/LIx21zANm2zhzbE5H5OEZShXTIAQ9d7U
3ccxNapb5Ni3yFujPdJj6VtiwUhsUmOTFO43i12Qmydqrx608Jh03S87OgKcK7+NjXZSXKpdK6Kh
BgCFG9e24lIkDpHzbYt7VFEedTmQuV6Tcdf3O7N1rcB0m5+Ow5GDKUG1Iqxmith4uBdN8orN/HlZ
MnFaGJ34btsZvlFqqWdS2XrJlCMpaYRywkZgboy1W0DjDcdMFb4Ok/pOL1I5OTEhqgYLAhKUp7Rt
2zM74rO0erqZbqXszRTn1OhEZ4l0N4jUPEbexQmLVbtiE1/jvDq5ExSKt6qIX5p2UfEMW7h9wi5i
sLakfjoiDK1idEU9I0Mdq39mdR1lZfitWI2JaSkRDBc2Fj8OMHdjU97SLT7RQgrhvC0+x/DhFIVp
0DulhQHEKYIq1aK3VpxinIUaGckPdl38tAuWfKWehrOlj/ImkwaIO2T0B93uEIt0QwiuUCm8Jaq0
fVYM1Xfyiu5DKTG39na7Ic9J3SaViRXJHIB597ovRIWZv6QVMrRu921csjeD999w5+JxgVbHpe5G
pHZHs1KQmsnku0wAKWAO8onXHfb86aYvETDsRAiFIlzYBzHkVF4Y1fcNNIsjDcR+ENGdqNHpapOZ
b0cR4gXXmGDUy6WtmsGj4gnsqq9uC5vJRvcE9C5+GiC4HYexOjB7YFJYinKPer/woUnfUXYXT1Hr
+PSIMz8pk85XCiV+MCQaRM190tQ63Ydmja7UXKqNE7v5acDeWlr6DxcgJ1CQBrjWjwFTKKcug0Eb
jdsWQ3XeaV2w2NZOy8bZ61t99pSlBM5pvNBA1TZjaBl7JlGpD9xhgVEgnEBE0WsHkvYo1TiYVIMz
M5BAnJpORXiXADCeGiD/lLwKqGyjrWzACaUdsAOIwrbHV2DsijHhfGjzFQiwLkmp6r49YRDqa/6l
dEmLb3W23A5OO++VJRwPMV69sQvzmxqwObgJ3dqPteN4KQde2uTDOt3X8E/arF+mHBu8nisokPQA
P4UE0cGu8CoX9hvU2qlI5vuu1LkFdSv9JhoPjWbkN241usR4GeugkYwZUl5MiLrqb3ty6apWC3lD
LqtRuyTmno78t3CUD1UOCT+GjbxxnTBwjboGsqAYm4lyYE8sk7HVG/V7UTvxHsrCdu4j1t65fza6
UEMdbkMvwG27Ij62kU4/y8rd4V4251R/WJIB3TUtV+pOurGZGQesOfOeJgp8DysRd/MIyMYYYATx
+pnktQtgwIyx07yCvlH0N5Ub7+o4Tg9tyYIM9qTUivkIku1OAahxrvrGuFXN5qYxDy4ckptwRrRH
xx4j+swosTLKF3yXttq9GoOa+ZYN1NGx++Ii4n+mvJk3YJWYUGC94OvKaAtM1Zujjnu9FapXI43b
xCVvNQfi75+fYf5ij9NxN+DFczgOo6i6KhknlL7a7MQ2PkGj9uZ57rzIrl/dFHUBFfO3nGbPUXPQ
SsYh/O+ygwmi6Mr8yKnInxm97cIcP285a9kOMGafmEdVqV56CMkbe/hWqrRHwWAlWyuF5sZpfN4T
74Kbbdpy+92TMU3cKY2Vf5oM42agT6XpRnFaGm3YDNrYb4cG7Hsunfmoa9G8U0Y4J27G8ECUUbQ1
qRu6dTxd6VT1BpGnWWkejGY6YKbFQN0QHLMovPcjMzYzwYVFx1f4jpN8b0frtQe47Ruy7/atAc6p
XdBSgsiTQWJPb5PStdCd9hGn9G/NiB2wCcUaVdDDBhrDMPj8WfyrLLw6gkGwpXvC86cLdg2zHfua
IQoQqaBR5hQQxjKfO2tItqLPNU9ofX+KURMWLItU9M181FjWgXJYJ6ctrdP/cXZmy3EjWbb9lbZ8
RzXmoa2zHiIQiJlkcKZeYKRIYR4ckwP4+rugqtudotKka/chsyo1MAYA7sfP2XvtufceYWkcJKPN
KUfhyv0M+C/EDzBjiz4msR7og9LuW/TCO+bx+3HxZHss8f4w6wA/0tS+qlu+7V9/rs9yMrhGtm6w
l2Lega/6WWzTwbVT51rYQdyZJceb+Y0xJLIQF01wXGcrdfCI+FMxashoUte/fvGfjx44xRaWFNLz
RfCzHAb/ctgzbGnCLwOPPeWclnK57TN1LxNh+tpYn5b9/TfV+t++IPEMHicCAHY/tcEEo8Ep5wX7
3CkDpUzqK0aeBD9BlbIp8A+/i9r62xdEEqjirYUl9dlVm5WIejpJ4Q4Iee8aSCCKwYQkFOnXYhAm
ujcmjL/+Un8+kRgWLVoL9RTwQBqLP36pgt+RhsVL9oNHU5v+3IrL/rum0t+9Cpdt6WTRnLEc/cdX
QVKvWIMFzsbUouemSGk72AwLfv1Rfr45EVMieHIAXWPD+5xN004RkQtpxUdRDSImPdqGauyuS027
jrIuWUsvol2aXuWK/I2e82+uG9Qbg3MdjScNXMPnj0fCcAikKjArcQIJO65CaZoMYCJv26nqpp5/
yw35SWK3JG8CpYb3CLtD/6xqIkoinvrOsQNJXQPzBDPMIqCRZrYKm+Y3Z3BuMz7Bj+sZ/km+VQdx
JsGPn7/bKrH0rggNO8htPUYihJNncU1NInN3bQpSCCC7XO6g2ZmvGUgOW411CBxT9ATsKcIH5H5l
RSYXwp480O35fMzpuwJ3IgyA4BjaJnaaiZM1129ajYVaqnp9yjoDcBKskZ2c6qdON885E5abTFer
Q1j4jMM09PmCtA5pLaevwbtymWIVTTT4u4Hopg3oJ1QJOo5CpeyAFcNzX0utfKdblcHjUQbfdZJk
nTNZXTOYbFa5OjKLwrRkZPR2dZbwld6Zl7LnYFW5TKbsQmx0RdwNPJWcSXrVJ5muZ17d7xO70LCP
UGPUfUVV5cgbY/lXFYIZBjGFZBXSt1PhYaLRhoTB3je65I0nCqksCqb/Oo+upyzCaQWD1kmL5t6p
m1egpzSF9JiiGwceqAzawqr5HoWGdgdRAJ3i4Cm7dFe2+nWrVadat3qIXW2OYsmzztPgQVmaUCLw
5V2PY00JkmnxarGzHr83lYfUHMD1aw51DW1tORvhJq76Bv0DRGBnHqqgQ5yXRamNp6E4uePCO3Ro
sLZVfZoM1ouSMKR1VyNlrfHWhbJSAze+6D3KEAAp5npGjbFuGwlBq/dFVh+Rmk3+9xZz1SYvio6Q
t25luEEogIbLYoUQ9UkdnRsFrhAVlpoekgiaOpNXdpypUDYI0kLw3bq2GXL1XrWi54k2GTTL8ppU
l6+V8Q1ixniC+mav50KIFQmTkTBQXpqoeZLIubiNXgaptJdlQcTUk9q9VaJU5Jk1dl6bbueUH9iV
GbPeUTe2Vmlv49nOdthJT3aD717B6r+OUQmvDcdLrlzzPM6NvcPwctP35nQWObdHi0CUufmm7dGQ
kptEvyHztEAOhhLESS4DIzSJS7Bo6Q6kxzIIew4RWe+Z2N43aaXtw4LrI3SYorZYtQx5jwC/eqfF
a5rVg587CZCZ0H2cSCo+4o8MfT1BPdMIBsCFGOO7cpLGVk/KNzXObrR2DO8B4AE9kms7lNZ2Fqhu
XHrdumjxA+LZPgoFOYUbl5eECM11XpbFDQB6wPxKkkPEm+dxnQAu8p0IZKaKb2io6OpXeVGcLdmc
QL3yB8D8H6CtS/KejYMVGx/8SnhWNMli4a5rOm4kaefelpgddAE4h/16YJJS1FV/7ozZz43hIRkR
Aw2l+9H3unNLOtFW6dXjKEa5i8t7Db/jsUBI9P1BcjsCqUQaajQBvC6ojFnZVqlBCxwP9TpsnPve
mu1dVynNuYea4htJNZKMgVwnZzDFmZZTemZy2CkgpXl5fMx4oSvTFLsYwSY/hs7NpCvVZlxSHKpC
vVSUpL5jZfk5KdoDjSf1EfPAF2fuOFxBjPeNMbKxkBBC4xWx9hDb23pRC5TwcFZKSBFRFSY43oSX
N/JZ2XSiMzaii25qdbA3Uo9u84nTmKvgD+cbe06SkWq9iOsAOZrv6nHqz7lyyphGbgUA0aIKd/HM
mKG0tH3SMiEMk0jbRnO203sHwohGDI6SrxM1v6VHsZnSsDyWQ5esYg+bVg5QdTMlBPYY5j5MNdOP
CrUKtNzj+UhG7LNjAX8wpT8YkbaRaT2xGhx4JnQU4PwTdWNkwH8a0zxXi4STyGcGI4CIsZRva1xZ
G32Yn+EoiDWzVCZDA9PCPrIBii026wJDSzGxZusCBA/ikFolAmtkwi8njK9mx4BQNxm76o7lS5yy
8MlKXyM2CUEWRA1v1olp9jIfP/69SsN3PZrtXd3yq9GE8dI1lTVj+ALJyr4RSQlVFTKQlYDH7FLO
ZubIHZRYyt4YNfM6So0tQUIrHOnjzWRBsbHFcMQUN/J51hyUzRuBMeYyVdmVlT1rqa7v57HYVqNV
cNz1OPNWA1kb5ijQtvaBGmgT+QfoVRl319N7WGNehESf+vlIh+yupHx5RJ0mNp6L5rNA2hGHd5XZ
KK+WvWrNGjoS+ju/rRt6IFbyqGoYBUKBS0matDRbZ0Pz3s8TddjEWBv4ZYPrb0V3HNfpYuSi9dVe
vM8MrzYCOfAmFelpwLKKczEnvVuZXtmZ1Mc8nNZ5VqsBsVzTWk6mg+BshK1Cd3iFWT5e5U3DayTi
ZGgM+WKuU+DO2oOdty9thsa2uZn0GQBnqQA9Et3W6sgnyJqhOLVzfBpq6wJrxMXlyuI+uSXoLaZn
hYjeCl0tA32Uke/aoljH/ZfKNMSuIbpqNaugcubu2S2GQBZ8okwTtEG4K7+PGqeCjah2M3c1DSmS
KAKZNLN714WF/7bglradcevBSsoyL8C4HQUI4DDgKHgmFeSgKQD8s+mU3lHC1kIlzeFy4gucRoyk
ac0Isw0RhMy5dqvIDmp8Vua+G6qWH0LzpP1Ea/XeZiMPppgCKQfzwWl6Q5CftasVd16nuXpnZvmd
OZvNMdGA4bX4vFcJE1f2dxbcqmCIOn/LPySUgSvh2M+Tnb1NqD6/sq08erARHlrZwgXMcWqm3lOa
VNrWnqlvvKIhq2DSikvDfQx+QeUGr9k2mJqBz8O4XE4hULnpa2WRxlOV7TNCmvBCC7K/Iu4Ogqgb
RCj8L1NsHxigwWWu8mYDkBDphYGKuMczgFVq2LrebPkFTSF6Syh0vbjob+ihYnRU+oRFTRkAWjcn
3MqF3yidn5MRubUH7OAuzDlaWT1Y6sLxjumIzFmx2n2M4IA+l2hWJgCe3tq3zTiBzrLvpEmEXAwz
6UY2F6970/I5PGiOc9XH0XVa1PbrZQR386VMbpqabiaWTuuoTun7YHnPAklOpckBEXNN47Hf4aZM
T6iH94iuIYGUCNh5HrLVBORhRZsOthpGqC1BODe2Kq1TF9VPLvAoQ6NKq60OfT7Y1nHg+8a4bxxb
0Z9aWidrBHxVQNTZbRriJansmzIEjApO0Y9KK/1CZGXfmBtXwr8tyIxbZUKkBPxp5J1NlQ9HilTg
+MA6pu8sgY7HCiX795DdGI48xoY5kjMErK0cM9+7bkd8CglK0uOUZEgP6Q0ocYxLHeCwb9gs/aQ5
3KYoMyrXHpEOUnCWot6xhuorzCJ+L+/73ojueiy739dzFM1lUIfKuci8rVf3PO6UU27v3DJQv3d4
7Gjjt2tsWtQImAIdA78xHfgtcqthU6rg6JrUAVDkJHTSc/q64bRCZjQVyVkx0hejoBjldk44H8BQ
IqPipNL9ZczhO4Kdr5sle4ntIqRivdBkrtPLJwutdbNTzu0FsgPMw2hrj5lsxqNtlSza3pLzVjr2
Jk/LZ+S06Nwij9E2gfd+OhrOqgvD3Zi09VWrD80ua6s3s8jv2e7v5rKUfpOxCTUZyxf62IeprXcR
823CPAEmO5lxx/9O66E1IYn12ipPTPKk9N71UyGxGxvGoZ2elpI7LanyKhneh3Pfwh5AvdrF5kdV
e4+mrLdSIw8+xjJ7U/RMRjL0XbUepseIxzVf1yIHnF4Ux05vz2D53kqHe60zBHAG1De+aYCs+M4H
d+nu+98XzRh4WGlWL4WMP8bZAhIeD1OQad7aMyQ6fd2iLDPuPVDRec+tmksabpIalZrjyAF2r1ve
sGfKmbvtRivavVN7dL17xCbR/GSlGHyQODPF6qNnrbqTbUTIe45ezTCcxjdgMAUzyNRASTU09iVp
DqR+U21hqGo6rQOqiGI4j6/g7NU8WhNd94X2alqVc5hj+x7IrdhWs12fIjktQWYvNhT0Kxsv1GHo
DY5BFaWt1YpvkW3fTGFvbToaNKuxzmzK8o9Ff72dWngZeR+pnEi6YQ8sSll9v86J7Ka9je0jW0q6
qOBv9/2hDdGvlw3N7mbo/MRqb4yQRMhByN94+n72G9GbsmiTkcnimirNlR+bAfYApz2KraX1l2AG
Np7tBpaHmbYbN5To0L3omYGV55P1VcRuycyh/s1xXf88zsbZSvOIzhVwH5fq61NTp0a/1TE1KAPb
aW90IttMyhzfS5udW45QJUy1OeHQW2mUYyBySd/MyVSwCtgiBBq/jIo77UkF26iAbFgP36D4z2y8
mUTSxuDf0C9NxEG6TaNxj9LCNLXffALtcy+HnobKP/i2UAMx+1k+4V96fU2Z11HnQXdERqFtOjt/
j8rFSV/ZhzFKCp9MEzjLcWHezAQD3bhpDCRvyaGNt7r1WmRopqJC2DvdifVrHgYN9QWP4jj81mH7
ufezvNMlH5eKDNWg9jl9g1BZoYJAGxi2Q4ZurWqlTpYZaHSy14uwM5M3Y9YwSeufwC/v2XfsLYYt
DldgfrA00KUuSltbkcI32uHh1y2xz22bf705+GnwnZAcfLY4oxpDRw8MBS8kc2RwJZiXxuHp1y/y
0x3//UKBA1mikGkNfb5YdEXSDOEE0IMFCeGO/fsUxvgoi/CmzeKPzlK2Ncj6CCyCNAuWWzHe/uYt
LFyBv/anlregWfjnaQsjTvjcOdUShL+6avUBDTP94vWwizwXEX0dMqMx2xyEg3OTdAD1SxfkyxiC
E/3NW1h6mJ/fAj4TVEFwoxfhxY+3bFrYUd3IuQ+cybiYU0tucLUMiGR0bFpW+hk5JDjGOfHzKXVW
bTNYW6t4cozpd9EHP/HIlm+DAZCB+MOm7fqZdqVKYmx1jidBmZB3wZyd+MeMky6kwGI7dsqb7pGG
05I5q2pstXFiNCeG6gSxRJfUtJONVlcfSC63ZUzeaJWzsy48pZ60xm0jxAa31wAfxPltvPjffYcG
7QUa0qyc+uecJCC8RSKslDuJnM99DKWRaNlhI2KqhXKuzkIDuCs9WDN9fEzXsreMsxJxr/36Wv7N
Y8OVXDrVOEYZeXxaP8mcUdCAmF0AkHqHDoQJohL8/7wEdlTN5ntCvfbj3dI76D9KFSBZmg9vmRmu
uta8/vVLLO/y0w3JrUjogmo5qCE/92yl4ghLa90msMzi7CZpS+mmn8qw2Ddjuxns4WTF4+OvX3N5
259eEy0v8wvksqwG1nKB/7JuZ44TsfXAVOgzDA5V9Z7i1DcSELoOh7lfv9bfXCX2Boy0yM09OO+f
XqtulGwE+tYG6Vh+UwSoZ6f4HZ7758/DHMHgJlj4EDaAjR8/jyWVOCkgegQ2GdUIwNOgwDixgmsS
cZKevPOvP9LPl4yXYzfRXN22UIl9uitiLW+RcCiksmbuazsSldBQmSkGZ0jCShHHk5qsEfn461eF
z//TZdMsGq7QC/GMg7NdNrm/XDahpl4xQxoLiHVGnB+m00mWpvBHYkg1OyeIaJanIoI6LB0McIPn
bgwCjgAoc16F5h/vsHep2zmLzksD6lDR5FkNvUO7VMhbIJp0KJI8OzaRfkXbEsEDPalNSxbFDhNQ
QDdNuddAK5Wz6jCrLz1fDTv1uvHyeT9EzXs6NM1174TrhhEkjDuvukrJqyIN55xQZW4t2UfrAqnQ
pYo0TLrKg5KF9mUeK9oiSng7Ig31weJKv7Lho0URlvS+ihEJ13eIgaeg1zrE7kQDjH3q7hW1wWsb
6b4ZKeEldOL+0E00Gy31Po/0TcUV9BVpIHZpwvjUE9TkFaZ6dqtEO3s9DMM5Hu232VLeDcp6Bk9g
NkI33zYxE6g2dPAuCcUIho7XSbT4mWwiEK/Svc4KlQg3r+Eo0rrE96lxRMuIXmsE0T+K5LhWeH+r
RqoUkh1CKz1XhJ/P8WL1sFAwLIX1gvdpl36R7t4iv5GH1FO0LdyikmhE31uIpu5iGkF2c4WxB6ru
62Cavg0BJCtKLDwN18aO2R2KFiO6wdE4h4wW1BwyCRsFj9/Mq7hFALIEa3JsR8gzVj09fuQ8PrYZ
sowIJ11TujFZaUV3KGW6ZljFF5AKmqF6/DiaUPBmw8NBlg3xrtGDrHQqvjwCzHW3u0CGCRrGM0FY
ITFQ6POsGJ/T/LP53iY5zHfGMn1YjOvQoeSuU709VN1sNzGZkJpbXmm1UK57xaSha+vP0K352lz6
X0Y54Jmhlzv12zjO8rX2qCVAFseefoKy+KtwpGwcvaiucje8yiKYCa2VGyfET4VabhmYgPZLdd8x
MSWrnVsRbMoPh9l8gzq220WeicEbdfqZAU2zM9xhJ1rrfp475dZglAKNOHuiE6StMdnrvmaVlyq2
jKCG7lMyVbpR80DQTl0z3VNvHPZdW2Lnwx89bkoZwpIE0UMkSCrWPM2SI5cu9mig+huaNV8yjxAy
My72wM80/JBLqmzUIUFgtjX3AFTkrB+dxPz49RLy+cQBWwb9NcPd77v3T7L7MuZgWg5WHbh2HW7m
nl6pKoY3t+fO/PUr/c1ShQVRAwHNJJLa+9OKzPPUVJnLK0W5+Na7hgKZFxafXdZy9aKi6OuV3zhA
tJ83mmVCvuwBpmn9PN7NnHAQKSywwOjy3M8jeSu65TlpAVB7i12LBOyG3tfaxG698Zhe0qnFkD/h
RYMhtS/13xFnf96WcMu7cH0I/UP083meziTaE0zQi0BzaY95U/hWt1c9DuNmqn6Dwfmbl2KqTtnM
0QYp3+cdXYZFacQhRDfW9WdngigwGDsTMyLP+POvL63+HQ/2Y/nAYZVt1ELyrTLI/1RD145dt+wB
SdAuQ7mkqh/SaKKnYhXRYs1nMqc1qzJy6p1qSz+2OjWQpUT4iB2uCe030yhJlMEgTUp0Topc/aWi
abRDOY5WVE5ocgfRHD0z+2LJvDvg85Z+vkhyMnVRjyZukAvSF2K7nImiX/ILEtQ36iAUnw3rSw3z
0jVadH0xckecOS04le4bB/33aSLxPLMRFCvxDTOnpXuDXCziPbmW7WuMWfzGEC96Bl9ZxvXsS0n6
QaZAqywVNSg7c6U21ltWV1FAf/EGZWROs463ZKsveCreJ84VrM2aDAq1PSjEYzEGCi+1U6VrtV3l
tt0F3Zjqq4zWGb3f+KNP7WsSVgxgAbV3mg1rJ3CoySEOrMG2MYSSv+VmhR2oAv92FPeBiFNzE9fM
0L04a9bLiDbv22zfuZKApbze4R+tzzIprb2InBPuY/zxCDE31uCCzeBu3Bnmo56h7VDtHGRSXKic
dArHL+LcJqZGvoja1oOWjIQjdCd7XzQgN1n7n5xRIOXNoJC40WZpJD/UJL1woq/fJy3Sd2Uc5ms7
pW9R4Hmo1NtURumuGZEA9DXgHS+r0gMVCoR0AGLMt8udoplfO9bekylIMnzROqHcI3Y9KdqgX1l2
TVdUHc6lYfMICUO5ivvp3o3oj4Z4BfzY8SfdinzaWkigb+k5t/ukMt7dPu+PtY2uUCMYfmeMxW0e
IfhN29E96c1Ek1FzeVr0e71GjRE1TLIMxxFb3NUHhrwIamPauMOUmuQNVURQvgFc6AKnqC8d9c9R
b+W+VUCxCjdMqGoykOfVtQtP1KeImKAICjPIdKYHmtM2l2QKCpIHZBb5JdF0e6NUbtELL2ryE9z2
+CRNJrjtTG2cOXRr2LEA3HDs4wu0UYTPPBpaX+CXYQJkzN62QsewUfvyPumAoiDToCAyerEmO5Gn
cNAoAhLxjRWRhnSOyhgJVhABx/DjpNxzmuq3baPvZi0Su1EwWFMU3JMwGNjHU8R8SkOdwaU5Czl/
C3vtyatEcVU1KscsnB4MHzGJW/lHVoh5k7g1O7w0diWVU6kX1onnU1l1VkceixgF/mlkZ6areNt+
Ur62k3jIsdZcEyRCzlSEjODXS9S/+jk/LFEQfIBx0ubQLA9fnvFjqRwa+PJo5mVBx7l6nVk8yQK9
L3oXe11NyTFmgrobG7UnfCjCkWC22EMxFpRqxb8K67aNLbAEWbxXq7bApktmOIuZEmgiBhLhJqup
0Yyzba2gCHzhCedbbpUgmd2voAaxHbTNzlQ02JWuc8K7X69S1Rb72sjStcJXRumHelgvvPM4DeLo
VMmz07nfICN9s1OxoaykCW0wcgE9e65Uk1Ge3jEAaxg4pBOadTd+hH/jHCPBWivrqDjXxX5AMrkd
ifA5zqPN3GV4t+gL7GdjvldcRpyFWw67oSVvJPK+qV27Voy8Oo5hVe3aMbkUKTgXY5rbnWfsY0OJ
r6r+hW7Do9XW7UU6CjoWZTgnbeqs4axjPRtVskeVKCjGnpRV3PejlnlX44h1H8OL7sMqnzam0qJl
yZPyOvHeRu+5NJovKVWZ49Xz3o70W0uNuys11VGBGTZJf0XuXnQmmiDt1XVVu+l1SOE968XW5Czu
m71zlYdxdl1O3kTwG8fkKm1aai+ijZjgbSc7epVE/lQOlv2m6NAruMzfEX1v7DbvApyB4Cw8qz0x
avUYbscuhK0BaICaLYjB4TCV/XyOGG1uS13dTk4jDoXqhlvFbytH7M0i1n+Tw2n9VL5gOdLYVYlI
dyxkwZ/v2CIurdlpoJbPooWTIQZsypjz5cBHM4rmzewAgQlyU9dmnVpU6jaDTIw8YaE8GzxfW3KD
czMjm7FsMbyjDwlKYnZxznvepmE/64hboeXaH3KisjDE9gjcx+qWrGEM2215cCTpUhq4jQOsau8q
nZBnl8k9QuPn2BsjxP/JqsrN63lAnD3bbguoqUj81gD5NExjv5aZidRTKZnLg16NHVNbQW3r/bIa
r8OWkUJlzszg6lNnckhwMlT8WBZYHSbOhd9XgP/8Ov5X9FHd/OtRb//53/z316qemiSKu0//+c/t
R3X1Wny0/738rf/5Uz/+nX+e74L7X/6B3eZ28/kP/PADedl/vy3/tXv94T82ZZd006X/aKbbj7bP
u+8vzgdY/uT/62/+x8f3n3I/1R9//vGVflO3/LQoqco//v1b+/c//zCo9f/zrz/+37+3fAN//gFw
ERdK8vr5b3y8tt2ff+juP2iaLFMIZynZVfoK8uP7b+j/wMVFnbc0jZEwLlOSsmq6+M8/TPMfOugA
07FAY3LXLlrEtuq//5b2D93U8bXp5jJcQf34x/99Yz9cuP+9kP9R9sVNlZRd++cfP55ZHH6Sh46L
0DU89fSMzU9G50LWuJWHHi+IbXxxVe82SwAcu073myiTxdz3Q3+FlzL4RC4FNKxPg2L6U10rJmuq
e8nYcGpRzitB2ct3XBq9D2qwXlX116QYv8HRbte5Wn7IMlkypYY1xjFmo564UZr0TDoq8044MGut
0J4ipE3x2BR7kew7mqJTw3Ok1GG90a4neyZmKKVemkirXjf2rd0KbwWU/VpGEI8tB9Cs1DgUZ2xJ
IAtgKJUwS5DkMKhbZ85YICI1nsbqMtMxXjWV+3VOxAZfOKIU9T4zEAkQUFkr2hUI6m5vG6S0Fln/
nvRELrE/BnWOtgtYzH1rG1+NYdQYTULX4HmFa6PAiNJMEDQQdwrIFms9tB9yByxM2bsqADDtHt3T
tBeGfC7FsE1cDSRWSCKmwKqNF30PonZX9dkLzP1vGY2P1gsb5BtdIKzwmQ4/5rIKPaI9IrQZNUxX
qVkRy6me+nS6rdr61YiKA86wlh1hFRaLJdxOrlUte0icY60777K+GmZJn9wz1oaKdwTwmsDg5U/4
Xv/1N8ZmOudSe4R7Vawbw8SXqiVf4gr6O6ffIjEXyxv8IrW5nqeG7ch4lYuRzi73hZJS7Rv5lzr3
lJV9ziy934JsL4lRLT48k10tVNSbbgCjz/RmNdjjsyyqaEvMz0sTU6FWefUVMc1jS94d4VSlj8HD
Ab+DPZuW9vZsF+Q9Opk5bgRKGkVmiq9kdrZuYwl+iAWWujn1a+3k2f2E8gsFXKeET006YCRCy8vz
SOpRgbNneQ+llUmQHQ+K1z03BWIV5LI2OWGeDHRaeXV6qJsJKFTIvNCc5TetU/a0E23UvjC3Ukqk
BvaawVILgat7axoPpUsloMgYKAjxBbILbXRN8stGSUr5NCmbMtdWDNUJws2drdfODyL9zjupOyIS
r+yEbUeE0UGNEXYmPV7NpCUCUngEWoPPWoWaF/lTctDtjPl4k723KoekG0BT0TrmPymyK9z6DzUp
zeSyIw/vnPLEVRzXWe7Af7auMdAIENUk/E7KqK6iMdk7OThkzCOwie6UpnwevOih5eLA16FpqB9z
oFrFmG+tWMMIlHWVT87GN6dxrzTRfrNA2I7MN1bzRAhCirdyhTPGFCijvHisN1hRDya/qJuYj2uz
ujPt7r0aebBxBhzUlv9DBQxpJtnWhFNiJO0orCnpIWs8LgcdMELZRfTiup0QvIQq2qeuvSopA0eR
J+cCx9+QwvZNLUNZzYBTV6Ni+W1UrzzoVsQ7tNzJxHjFLioHtzxIeWt1THoQa5bMvNYorAEONuDd
UEv4XVMzJp6sZENT+MFI1W/03da5l+EHrkBkZCmALCK7PnSOISuDUhLYwEYFgNOTVBCZbOsjpk3A
hs4qDGFpFZqPWOLNHbSHikSMKZXNtndIP9WcS0WMB/2no+F9LfS0WgEhoGaIw11tA0KxbOrvu1CV
X7w+TVZGO1+kzG+Gfts33oXOznkCry4wdPIWRkrsBO0IlkmVtQ1E4hKNGJlbKtVNWGAzam0lXsnS
+2rHeOcY8ZZrKxJ3mnTITU7zwBao1mCiQbdISBMvKJ1zstQ3pdK1oK9605fgXzrFG3BC9jsUsC4S
rNjwJxGeVe1cVPRaCc1kIuPpeBrDcx/mnHs9yLBfLKM/JDmRyMPWjsdLP4onyPun2hweCITy9bpD
UjJt4Fhs1KE/hksrmF46Xp9mHjc2YZRomHwr7G+yKnxNnPqQk4T6nd6khi/kQW5GRJalyrFfHd/o
ZIFSJlJWG1PAoN6OgdKTiBO/M3cuSp7UVeBQQMnQCxdxqsUpDeS/unYcXF8zEEDP7raew5sxBfBX
1n6W3vjYx8VRumx4WMWYFDZoQ+eawi0/KKnxRpymClBqGyNbN3rmKXHqnaemvG4rDWxGeMDjCdJr
O2jR2ULpZofJCVc7nY35niJiW1UonNWKnbMb0RXl6leQR36XaQpCQLjyxjvnZ47EQnmHlY68q7Cv
Ox4TkV4pKlQFOa9UTokYD7QrsIokfdbNuz64hzjzvhTdqzrlx7he667cGdl43XP0XulwWldW+dph
MDPAl62nsb6yw/K9lzgMFe8GKfyL3eiPAk6ekM0zI5CnqK737EMcI19IQjR23zcSgoTidVPrT/pV
2MFfRKgxrfrkSU9AfFqtfKdFi42r8glGe2gMl2nsanDmfSfTc5Ipt3NXXZe19qZp/SWPH8bGOBAT
wrDEOpWVe4m95tDF/ENspFrkNzFE4lYnLzUn/yHFoop48D3Gw41o55zZ4W0zX+kiv2pN7zYv7Y0z
WY9xM9+I3q/qcU0mRpA4ydH+lkgiYuD8rmTivWh9d0cXBc1skFWo052qe8Z4fhzGBguhtSnt6BhD
MptJr22semsSNFw70atwrFd641x2deMYGP46sZvo87S2GzStd1/q4swYqUGkIh97d8AJob+i1j2l
bvfFjVlIxll7hMKE1mChqHwg1D2pBYrqBR3aNbdWAyYiTabnoiHSKK1x3hN4aqbZQ9za9x143Ea7
Nfr2RomVe2nWF9e5qozoPpLeG+E13VrL2myV5RenVP0CFyjhREcYeFzkUruwXW7zhS1tOqQM11+t
MsIcWXlvmvBO755ZXDjd2isT/0CaBuTEf+l09WzrEkEdHpd8SDdWM30J3ekdU/+JqLkPO2P4M0Oc
CV3zQtsX0G9EYALaOZTQ5raC3Ti5zkNSIpBNIIGSdrKP62KXc+ImvDyo2vuKaFKLFiYjLh2PQ22f
S3xWXmS+mkp9mZthy8ikXM2KAiCvfIiK6IUADehxXgkTrA7GrDwIYR+TqD07IBNoUfi9aj818aWI
vgwlMRRcvgHHogfaKgFjsU7tnQUqr4bqGEfji8z6E5ya0qfeezY73PJLOWLoV1Xi7mxc+thL2q3N
GpMhiVoVDXTALLu4xkMkJJJWd4O5KsejbvnEDn/hNo944tQnrYAG5RR4ibUW8GDns4et89o9YwN7
0WZjp+tyl2ra0VSHvTTnx6ohvVdvjA2KaL8ikqHs+9uxn87V/+HoPJZkNdog+kRE4M22gfZmpu/4
DTEW7woozNProIV+I+mOoYH6TOZJbM8yTY8MdRjoxkdzdoPSGPGrpGesYlW+6zPlKdZd1jYiyJaY
U8XFsCncu+7EiHs/zSE6oD2/MT3Zjmv4bNyhDHW51XtiGnTK8dlvFHlzdBZmmrqHHkBoiI3TufJF
DACymt4dNd6NjfIdJRoi6dp8WBWCAyiB9S9AAW+ut5Yj82Vuazav1m6FdAAHfEy6+YK749LyphXT
G6gYnYupW4Tc5t6bNlW+1I2HEW6wGmvbCUpjPucPg4n2C7WE4+lPGuJ/gyWFzcQi6+pzlSmHWHVC
ZriPygndfLBo38AOt54Wkjfvp/p8rWFGRAwDdN4exntRcpY59aOL9dZM0q23GIH7YapdWHjzVRhs
Rpf6ZWARU0TyOBpGUORdmHb2TmUkJ9DfRkV2ZtyEGF5c9bE8kLYSNvqZOf6xRnayNDQb1nUZnRAO
aJjFrV/WzKKtJBy8+Sh4AUa6dxjUS5ePu1S1QlVEZ9NxN8bUH9f/1u35Rrhw0Cygei22ikMJoUQc
Za0CEBxwRRuHzK3PrnAu6w8nuH8Hq8cEXvkDE1KlK4/r358xUNcpgtbiWKbag1tbJ2HIl/VTcKkY
FHRmrHyDpmV/oHa0Hd7eMX/0MnnqGtarUiIJj/xan1h5mkxb6+1okMxrOtcosTcJI7FJWSO9iN+J
qSKau4iJcrHzXfuSdvFRmpBrW+elUJQHbsltS2UCj4OTABEbHGZPF4GL1KyVZuBO6Q+vp73HqN4L
URAEdpKd16/SFd3HPMZ/3FKMondFO+w73APScPZJik0CyEQBp6GImVC7XvPleNAQ2Qwbwr4UlHui
/cy3sT4yODqoC5nQNRS8Jgkp8yAfytuYjKcRgq1CRLLgoqNg91nfBJ3Zbs0+ver5EWM4N1IZGtJm
4oOBm+9JPLzcrJ+xN8JI7GxekTRgHXrYjoFbmnqPXbHsEuiZlc4nCOeka5D0c9swaycn3QjQicNF
BtVeP7ZNDw2BpJIeoUSVngX+FuqeQx/9OIRtWwRtVe1IsbupuYZGavjuQ8+fj4x6m89DsPIwiV7c
sp72I074Ye2Ca/cazcVL4kwnb1D3STKfmRMENSmFY9cQN7bQp09noP4hveEFzUtAoN2LGsOgUIib
m8zboNsX3ZsDJsnbqkgPUBhCc4QPYkwnBRTERBRAAZYk6S1mwHpoKcmOk+GsRkSutNsGKmLS41LI
uktNNEqh6H4xt4HCg48iJYRx7pcwCRZDOeADMRfSloGMe/pW69/RL6/CghFUTOSE5ZSeBqvCs0aQ
nqM8WCaltsZtX3inPhnP6/3sDEz8+Qk9BMxdHe+NGglw6oULBiY0WK4gnxJKg5F5G10Hniznize5
hNIIhtMJh8oWbvI+j8ZLHptbt3Hu7mxf4KseemC8OhBpYvW2yeDcBqgQloc9J2fH4T1WFa7HIo0C
pwFnZYmwTctHNy0OEv9bVc9HvN47kkd80jIPDIy2Uezs0KIdbCECWomgg1jgNTb3ETw6OYErS0Kd
e2t9nyGnxyNEHG+kbbVMbCPxlQGjmLXuiFApXC8E05qtXvR7XYVp47nbyqtavKfFa1Nrl3n5sGV5
rJJkn7igk/hSxAnvJ87gOel4Tzo7I1dxNeV+QnaQbTT3wnjBMLFb34WtmZ6E1h/nPtvoVoQbLr0w
SXk0muXNXddHQ3eK8v456r0qGEvneXLILY7dq94p917Rd6axM+oCwEmXnXuXQpExkzwkhUd3kfJA
zKzjKnEqhPkBbeAeNfZLxSBnA3rpV7ATZk2jnXG0/ZgQiIemZUhqEuBFakOwzGtFC4gICYV3mCuJ
yYZ/5miz7s+KiRd2VEkdfOLp0n0EI4MvORHaMU+3dqmwh4rdV/I0IF+Mxkus/DV6zh7BJbSx1GDt
6wZU5anE+JcK5V6Ny0uhQn3WAbr6nXdnQPO32DirqnNaZyRQIikF9Or0m5RWyp9T1B4LP6nYWd7y
UtVsqGr0OVoL44Wd8WtmKWITJwrxAjZYGNQ1m7Yf9DCf+TqTlDehuMCbPWLTVVHt2XjuyDX+WHJV
bAdy4UFW/NO6+s9U1m++EDdQz6QsGYX+y47QojtcLYMmhgKFR5M8NV5tanyPE95MnfbXzOUv0Hga
P08pgwkUnj87xqFV+k+hBDMjoVTjz6ZVoXOQ4lN2Y7L/BE5Vn+zmDJaGdkXYtsMRJ3mXNFjtlnMJ
lClmhwT4aC5uVtmf1s/U0RPOMqP4TXQ+fwumMWqs3zpbAeZgH3aFXf6xXtiKhN9kEVyook4OQk5/
bTvcZM4HUitE3TUJf5z3Bem+0nsepHKjBsw2JpeXraSH6ZAtEdmb+KD4UcfeeDGTiB+e/m00PtBh
31SHn8bMf4HP37AUWXghq45I7CpAP76r1f6z97iQCvMVBkPRU2zq+OZ4x8cDKhmcur4F3L7Mryi+
mxMmWOwD9WcVdXdsNeysszWdYBFboZb3KrvZFEybeFCXTcvV7pR+r6r5N7iYnh1wemSiW+1hWHHl
R34WMbuwSod+B22LxAuFIwcD10SH0Ez0eg6/HFNC3LUqFrLhJWVgxoUieFRjh7+xhiYNlTHZ2jNJ
htb4JiSfumZX9UZv5th/jGYGGaIpOryl8d8Ym0YA9lb4Tls9SuV5Jg380PX5C1amCmTwpeYJ2mFZ
YrIgK7w+0aQTmmS/KXGLJbv02hMilSBLPtEMwCmM+A2a0lpTWZqTMrQodMWXmy7fRsen74HbH2PY
W9mOre68HfPygh6+Rg42IyHSpyfcRugM2pMaEXFYGNpJ2LbPMLRCyOchWpnTv3mBCN87j4S/IHDy
zIPpeDwL1rKJYkCOqov/d6yznzalbQZa/1xGkl95YvzWYiVlNPw1W8qH24Ex419dEuDh7npJVZbN
aQKVAn8eGWdcsp46KUgdjM1wjR02DoxOHDUgig+3xdr/Ci32beivgbLtWufeW/z/QsW6tQz8cdY2
OrU7SJ+EJnCxtZkVFQkCgHPebL1xjtqtmjQCJ3F9YXyteOAaUs8bI+NMdS0ZyIpCaiXOlEp8+P+j
7aKxDCxCB1gKW0HbNr9gW38bXd4a0vnAt3EZiK59T41BOxhCKTeAfSK8XWJrL7O6sSdGlXE2HnWR
faswQkvqnCnmfbm+lRBad1sepl/DhK7fuuZbjoboWqL7W9/MExk5ikh6JBrFpeg7iUHxKAuxsHnM
nKM+TPfayj5L0tV3y8xZGoOJxGGmY3dB5O0r+kLV9Jgk5odlMXQVbn4yeI5jM6VVItmL16T5MfS8
EerZ/siQDuZtcwV7hhyJAss3htlfENvZXnNuEoOyoYVMGf1FWUMImKlJFo/ZP8ujbW96jwAC0k2L
0q727XevkSY5wHQrC0qJlC+GCup3GVk3VOtxQQQKeUbmMKxoz49m5NNFIct7PubmQnTA7VGzWVSg
0sEh58WCBJAJJDGVpcssE0b/XsriOxa8obRc7qScTuiljkDUyScZwAAk5e+gNr+ROXIliGzECRUW
FU/xbIqtngDX6mvVH1Kz2tc9aTXoR3jFRf8Yc3CQ9XRF05DvRs+9qXlprdJTTPy98VgvkAxct7/X
69pkZhwzzi1gUw9JBvKHjeOtd2pXH7PBu0aS2sGopt/EdcxAUdX94LHyzo24A0XDPKzPILIa9l56
xsTAnG9NfN15bq1freUytVDf/bbPdqaU/2Th8sbj8TEX9brmwfbxeHNq927lNmeGymNn2/xHaUyP
fB75dlkRv7MZv9DbU3dUfPbRjLRvnuLmqlcHNtXJbuh11rWtfE2Z7R9Ex5Ru9C0nMbZqScDCSPiM
F+nUalAvbDE5NDDT17r2WhrGpXamenthDR5u/LRCRWJDczWZzBr0KjHn/MadBfnc6aaD+PjuyfGp
m1GtEiq87eKZ4tVMCK5InryYiACZyPRYOkjxCMLsmGZ0n3nUTHDynjRUn4EzwjoCY3Rx2+W71zm8
4Rr9dg0803Y2drPJjQIJjonE7LzCbZDoDpRs2ziULDXjL8eEuZgr7msd20ROWYdh5CW93ibmNN8s
EDS0bdzIusHH3/cqWTgN7iAlf7JnB7mNqmBk0MndYfcbyqnbxbl+m9hi7ssM4h1upzo3wnVbHaAH
nI5YFeCspWUdFoPZsjiTcdATcmQuRbYfhydFi8XZTepXs89J2l20N7QPaMgIZfJVjPgs1QZiP6LJ
t0VtX2PRfUX6pOw0Vqb7QXEe+yZWz1wi9Qx18BXM4j8QQFOQk9C6W+AAA+0ryzCdESSlMUO9LOlI
5pYHvL51aJUEOyQjlXAzG/kWZc706I1k8HQs5iClMhZtNP066OnwqEkc5YrLGKCi1NQT0oulV9gB
LMNNK0oYznAWfWXOf4pk0JiO5BdYJW/qIg0iLp+cZcqZOCkiqBD0VwbdUm075lGo35aTDmfDAyIA
ioYaPllFLzBtCVoO2FQSPzNGKT3CQM/T9QFb1zFgbgnSusoezTQ59VMHacDJF0rlAbMrDlVPscc9
9RhurvlipiwJkEKy9GnLjiCz6WWqOTyTXsi9pvZ34glWeitYk2SqaGORhQN0gcUnuYB2PD5mpH36
yUJMdu9Y38CVcDWT1WQSWCMk06aIQBcOJKgNk8Q7WMZ8K6vlRptwO9qmvVfH+AGXxc1uzbcJAdMm
89BDa8J4GiviPkaKJbHgdsghi8EL3TdzlJ4kWuDZ7usjrwFwWeem0D9i3YhQigAAWZCpyHzhI6IV
G4vnXjIbmxvSPgts56439zuDALVF084GCi3dVJZtlMrrMmVsiyLP9dWKlrOY2IeIyngRHh7kR6bs
EDPyBlppx4GhW8pJeYGMpPjxcz0ZaXCPlwoTMDXHZuIE9cm951oRwSbRmfEkhLE+vVMHYWz+UIr0
YW4khVyTwO6fEP/X/bPljdhz5LNbT1qYK+orAbMYwSmu/Shf3rxJs9HWgwrswPkXCmj4kWmqYhWf
ADsAX0cWihvnM7IWQmC9hhlBAv9PjHqYMJqTEQLOZXaxsRdESAlUi2YXlcgUB0EwAIOnHCS2Mw4s
aURGE4e5CS36sqPrWXfZFKULc9RRcHSmSn6kwASJhsFfMgL3+44QO5d3kFQdVp+TPgTYpptIRr5T
6UYgELlsIiDAW1WZ3tCXOcGo4KAyh+yisEuva6Njf90iNraNU8l3Yy3A3as0cbQFb8gsFwR11p0J
zVrODE4hivR0F0NuBdrwQzoPhKImSwKXW5CbSew7O/m0uLK2mef72kOy7lrlp8x6d9eK6cLRk+zR
YA2GR8Vqy4RGSkHnV8pwUmNC0bLO9IFPHhp1qU8KAtWtU7P/m4F2z7bW78EevDVWxmQ45tmBacOe
IGYZ1VANNIxRVXRhhTDqTeT9LhjskWGCS+nbr1gWC47Qdc8VK0hviDoYbKolWKV6Q43Wqf2p0LtH
Ni/1YSr/tKx/Zzudrx+GSsKY/g+OeLxlh0iT3tdf+GXEyMZmwrsW4oB/0DI5nOND3rnJMY3mc5dS
umLwhJvAOLBvYDVEivXauw0BhvpxFIO6Ncyi9eMhyyHwuL4MyyavLoLeLlyBRNpshDV1T5Dk1Ap6
lR48M7mL1oSxoVIlJGX/ODXZV7UA2kahrTHJNnZ1nE+BsxjjMULJGU+22Ajcnhtn5F+Ia91jO43G
v/EiJMTF8prO/yJkDEFbl4tftY6JmCrdsQ+9K201hZ5e2FsF4ErKVAO3ohnO82RgHFfZUZIrWZnx
EWZMt+F36bf84iUdS+/rSeTbwBJOA8RG4PuSsGiCm3tsFErTqkFmEVZvxOYlWrJ77Bg3z5lTf+h6
ERqjdwAc8JQkDJ3HnHy3yFPOabPmu5k8C+5E8FdmNkGERMtHeXFUp0LgSbS6jRp/wwMlJdImRsmr
XzhGbUwYu0ltXQYS5K062evca94hVUbnpVXHVz0utdDI8IijrO228ShH3uUzWDy9fJdDqeznhZe6
CyfW453o5x2vS1nDghlWPfVkXjxAKkNM8TG5Iuc3V0PQU2ceQOtAz3xF+Z/tO0V2qI7RizoIuNEp
OsseBcQZgDrfziUQqXRJleltkI6VnQQWkFkYBf0tsssRQXOd0POmrCJABnQAkTWNZHDhsENkoQAN
covrqTubU8eovWHWLxp4DV0Wki6oBqNTXT1mGGHFjNXM1Ge9A1+Q9rQYquB/oZd7Vow83jkMC6AR
TQErFq6fm6CUHvhqIB6cjSnySzIp5paAr1C4JfblpSO5W7DRYJ7UERQ9EYJnccD3KnwJN8ZdowhS
odjk7HSN8ezcYXlqUNqhL55DV7SslUwsRnWWIL7D7oTf7mhHnBU85+ucK0K6rJNpBFSikZV5aoW+
k2VlQf2K1iyCB9Zqcxg746FyUrhj/SGb2lXZW8L36D1GFT0l35Q375Y2PUCUf2IaiaCoI5uzJAkg
dOxqk4wohcRiwM3RjcuIicWLoUnkjpqddb3ZR8QusZaEP08kQb9Wx3UGSCTqUUQWiYcTuHbZp/a2
whi2+cgVgBFMMb4iZslVtSBDVfSfGmLPjPSA/ouKnabL62h6JjJK9dpiTDFbwcR4NTXHi+XVz15n
nNEoy6vVkqYMqvWfhZ9Hy+NtvPa9dcTeQl0dZnNzSfVluoNNewKTEzE5Yp1qbidyiMDZwn7BSWRl
1dm2uyeKZmNrfTgCLJS+XEn15kdSczLa0RYVenM2NdzmC+p7gEbEXjbDbxrjFiyz6VMiNZImKVIo
kUERKA64UyRABi9Fj/1XoHppGlbzXUjZhEZnfSeG9pChwaYyt4o3JOfT1hp0RDIaUen0Mu9TSzA4
UDg2rg6yXaFM1ADx3UBCtSnNtt/YNs8cqi2M3gkrfCk3EMmTHYChlPHv/E/3KHY0idRMIk2OtLI6
FimePgtDAXrK6tbECiCJVVhsUbUD+i4QjxeVPwOn4krHD4445Rj/iXnzbjEe6zoHMNdJU4X3m32b
A0EU3qzf0jJ/GhahhLOigrcpAIbbTNY2qUtYJmbEU2VCOpceWAaDMB0yY/0B2YCP8ppE0vYmM4Vq
O7YObeH81FkLA6hiq5OASNstRvrd6iOxHVQ1DleT1ycTplpHRmSkM1fCE7vGY2ii8D0SJ4kOoKMQ
ZHWCBVQUfXWF9xYvaLZ0qPBZ6rZHteh/Y3i25PKaXdDDkGB6ch2W7o5al4G1PHTOUIWLNr+qQxGi
0Yat01nECRK+altQOvHabRe3eDAVJyJ/j/pxZPSLOTKEPeBsNRWpFsKOg13wiJUCsKHJjwsTbBmT
HXOHKFAK8jmkXf92XiIxXQDi0eaZmXnoGbINJY7XzRwbjwXEF8diHE0JaOyj2uQl0FE8LYtH+nGf
hbao/kZ95b+032B+32TPymBVtvD2qiJQNW5hr3LvWOzRAO4TJR63onppUsH2chgPoO4Pi8dubKzn
C4Y/12JNbyKVomaGzeyKItrJVtF8WykhopnuYV5UthOegx9tOo/2iv1itUHvX+QMcFwHl5Zyb9oe
cFbOnhfadzEBBkFpoTMkjhglJsbHVGYyMJv4pZDJqeh16zyW+a+TVgS7zfD10zp+NvpU93OX2Dli
xP/p7S/Ky+rIy3Pfje2+ycZ71yS8NZOoCpmK+okJlLx0kAzRFAYwmfBtIDILCxZdTY7fgJSCZ4i3
D4ZWrBYcDuTcA5YEw5JrDe1I9Opz735N8LyPMcEEocU21Hb+BnAlDD7I1MN/eVB7oMRZMcx7Q1tO
oP9v8Gq3g7DRYblUfE5dEW3bElTLv/2IGWbcaKJw/RHLDSNUZzNZC0gxLzBdjiM2bdhp4neA5u8q
ZWCRNCbcIs1er7W9nVt84/on88E5FJhRN30htNOceW8N+UCcQTNka1e8y4qLHyGQ0+1RhLal9n7i
vef0pzs7HVKcplO+cQnvqTjxNhrBrH5qWH8sTB9si2UVWj+E3f6UGTlBMyxnemIJJ5A+hFhsKo1v
taSphhEOBmBPsNPC5GKdYZDThkOIJUW+X2pUJxbwlpRpOTarAmeJa/nmUAFgAdZn6z9ezC3VAX2i
jXpk/ktoLKiErdHSeCjvoEnQpRMNin11erLRANKu3jRGcUbsvsA6v1ld9GtzIOo15BKUQWrc/FNs
wHftwjJUG9xTjUvQExShVB6r4QaPmLPceSPJQ6HXOyuVB+Djv1ExMu5YQqHOnAb0XotzdWDFZ7Qh
qEDpZ9WhDqKhI14UZBorO+VEjKgHjIfnXyEbmNfckG41qbClnZkwZMdZba8qpKIt+imYqS679cT7
/7vN0vkuhT1h313lFdSRcf9tuYRcGj2oM8qCPtIvZh+z0fHKaKNg/CaHmKwhr8HuNCDmi1leltjM
EruCsua0nu9EfEvu1FBVwFpllfZW2fNWaee7rFIObKUh5BvMVdbxsaSApFAJIu9gxbCrsgm1KeAF
P6I03Biif6UnajYDw/ysRBQX5xraErr+JmY8O3lh7GmfQKIZu2WSkPCBEzzGYaCDOyl6FelEy2+b
w20bI/Rj5P6ifa1d3CspogTNCxalAfyvRF9s3Y1wpM/dNp26zV1KCy39LhXLDCLduTOjIGyadXeh
oQEbq1deV3u0YH8Umi1loX3t4PzWYx9Oko9dTdgBV2HbKRV0NoPd9oJRBhGVN0JadBrwkD1mlonU
kMEl5shKScCMYpR8o7Hwgkd1yK116ls6JiNt4UtFvMmcudjJFRpmjEwdsxhbN5AaX+WlgHZpM3tM
mxhy7FVZPFNo/ss95yPpEFCRNPmGVRtcjWyPrNCCpU8srBQc4RH1lWwpm43hkLtsKgoJjXAwURDF
ncw3GqZBeyEGtpye1V75zli6/B8swXSU5JIc80pl8Vu2tIIY1B+ZDvWB2hBc66B5jn+EzfylIYYq
BCf33llMfeaFR5dmcTc1Y0LD7z50heaETg253suUFwu9JeGnRDBEHVmj1nyrbeOlGVZ44uNcMhYt
I5UPeqxtn246HHrjr1+8tyHzglkdeTW6zAlXC7pn4B9SRtR96mLodKIOADKMHnYznIGTcDJGOdLi
rPoxZwSJaHWezC4+6VEwdgbgphzD7Wh4qNBzhic2s16mDwr0fD6VxHwEjK3h9Jg/bZk/IzDydZCd
jWgvxHAOgdUvb1Dzdmhm0bvb7meiUBtFCyxVEJ8GAz4COS95Mf1YGkHUr3bpfSgJcjuSl9DV/cwF
O0+GRK/omBIU6ejnMm4hvwfYIhk30jdNNAMLJj3va1yICS0NNyCcDhJuP7KD+muQmIZqE73PEH4B
mPj2kN11ApthZmpmOLrtqUWmGi+F57NFBlw8hqUGftUw6l2kaGddJW+utN0zLWG/0VvtNR/rt0aq
b6Pqtmihviwoiq6VbhqbGmNe/2ZDZ7uI/iXGBxSyXwcxh+pMb3g63KYltJXBMI8xp62aw6cxxI9r
awevzR8jZKlJk07sNPgZ1Cw5zVVxlFOErCvrtibcVaEyro8pAVwmd32LbkNokqKUlTrij9jX1IFD
j56wrKtXtk1PiTqfLLJvNowr9rSpVJRJclcVynAMCQhY7AdXLgSWshZ0FP0ymNUhIqbccNHpxD/2
gDNhSPKnsssIS2L3VabGlzO3yCHV+GVUq2rTmfM1nabXKuYO6CxmPLOnH0xdJkGnGbjdH+xVYJNL
fqm2hLwbt/o/IhuCDmhBYtupbxvpq1DaN2ep7M2BAxECJSyDOUbLHhFVGlfyXR/xjHkGiw64zDUH
EcFIRBBW8PpbWAQsIBycEt15nikakuKokcezsRaSwi31EPFrJinc+BLqrUkjrDX9u7Dn76ZuPsFp
wg2WHJrLoZsHQpONg96On+SxJ37XLQGgIhrOU9SjGWX/ipJFRh99zLaw7U4kO6FC5wN2UyToynfu
ptT2BB7RBcDRfrcoihsR3+tCf4vxi29ylW4eJvZBOvNTr9oX1yr0QPT4QPRCM1F5nROPDKKivhOe
exrpSjz1yURlyO7rMjqCrjra2VrzrZjd3UTMMTEgT8ZHJrOvtWTZZ08kRE2f2tzeTMs9C1d/tqvx
lvTZFwOiVnOQ5Dj/Wq2/VhrAWkbrcd7dlyzr+HWltxkHpmNaQgUq/+xIHmKHjLoiqnjxC/3fjBxb
0cobihKKyMp+Y216RYP56KTjGSLFNR0jMlFcIMaxtWZAaC92a3/KAbYIsmVyqTmVtJLNRHTRIWOT
ALr5/x9CE0nYbtE67CmPXhCxwlSseNNn4wo6i4uQjOH9UqS/i2J+iNQ+y/RvqLSr1IwOgCe39Gwt
70qe7QZzXfJyYLKevrZWj2w8O6SCqrEb2WN20ydeTXL11l95HHEP0u0PXXooYVJunEJ5LsmKreWf
Ys4XNe63ZaXuevUyRxRzRKAi/6+xLqRN8a9ctvrifAKvDfmkCdBgEeavGwLCmIipcbkZNVdkvnGE
Xp1v9Kz8SkSz1dukpIVE9Dj13t5oEpP6kEFVTDdDycCXNT4Q1CJb5r3h6tyxa0tGWBO23LJnHhKh
qzX1P1ZZzAHgctecRpum4iZCKvIRMTzEU5l8ulbMfNXtf0gHO0WpdnWnF6cgLiVq2KfPEoz0YN09
hxOiLgWWl3UE6eEblMVOM7bA8T6sLA4dQc5NlSy/YMTRSZsk16Tl65zYPx3cOQyF7KgdhspLAvJ6
KjgpoeMSUqZuXIPpV72CxZUJhl3rbjpUlSOjAroR+g4z9p7AsRHAvK6pmpvnaU+z3nylAi8tK9CN
2sd/ZBrdStd879kDbXBsddWARQTjDi8h65IM8QMgTdiJ4KVTgr4rwUE5KBG+m+pmRPnbnJHlkHcy
LDRS35shZzuot/dSb6GLatyRFFko1TPEkqQyKQ4NA8UuYWB28RcBh9VL5kWtddHTFH/HAsOA3+82
TJC5us5q/WLI/kwSKJ30BY7vT4MotzSzf4O3fLOW245qw9TGnuhi+5+G06Rqyq1XqXTMC9Jz1Fth
bWBg0nHLvzmMcQEP75pSHFzo9KZHeBO4XvCgREfnDLFzKOSKqF+hzV7iyWNcaRMYUaf0hE6LpEin
cs36W+YOSIHx1G2ciSfJUB3EiPlO2sLG7ca+vnLZvKevUeI80ys9GnzZwgS0VTvJU4UwH9bfuiOC
p310kuVJJsZLHy97DcgTmmjk9xfXLe+loKZ0S/23l9MLfhb8UwomqnpyHkfllrjLxWrjM34R21+/
Smz5TbmcXGv6GBwVQ1jHwBiV6E0VfdjWDkZy/MKbhS4OxWxdbZoOpV5B0ha5Pxr6xeKEhlZjfqJ4
7o/HxvYweQ33DivytOv9xh6ToJ9ZXgyFeXEMt/DrGKf4aJpXMizpvk251er+KTWBXMZ4msB7fCau
FUKsXnVpZIsO9tiAfaiupnQc7GARpaXjD0uNeMjgZ7ZqNbAYAvmV0/2AZmDxStR40k0vrljfOcg1
Nz040zGpD2ber08qLhdbyc9QB0IoeeeSeHsixVFciYYjLnO4B6vsxzUx/LdZ0LMdBhzv+TQdXMou
oW5cXrru3cuyU1UPT0yhXhsDyE9d1x9mCXCCfXSo5NYDnrK3Kr4ZavrL2CbTu+/OmT4JwjpTRJ07
w2SqjDq7bHPCZEHrtDk4cjt6tibTCcQAl8/lfCeokVgmmoncXW5rUJXD4GFTy+If5TDwwAjFPd05
wJ0l4gl9K4ZIcvQzVGmUh7FO3h0r0gKjVZ6GgSsyRaXwJyuqw8HbGjasOGxr5BSKXS/G3cThhMbi
sY05u/pp5gIvgPJgOTybvXkuEKBsHb17SWxEAhb7JK5yzWCHdlSbO53pdXqwF/mz/nhTEz/Pw/Sr
NcYa8D5c07VwGwZKD3RFwkgGhqodxOP2AxVSfTJ1DiHRY29RVZ5fBvOo2xfl4JaH2mF5jHgg2tpa
4cct9oZ4dSkphbyWKtoxs5DRUWU4d8hYeUrbIOG1cNowmlzmKfb0HLto310DOwAjW3erDpm2s/Ln
ahpwUACFZZGDNSTJrxKmIm59P1Fdnm8xoAeZbroymX5Nnojt3mMcfQAoknsn6y/pMD61O6YFkr6K
xWfQrl0a6JxNysO6Ud5zfMsBQ9jINxPxqYj8QTDuz+zhETWtFWUgcVT2KeoRvVFymDpJd5+M2P5z
rrDRLsRuesSuQRW3wth0Jz9BiUUe/FdrTmVIVtPXJDGsMT1SgkQHDqX16hI67BDdlk0BA2iPx4af
Hfw3r8rxlHFxPUmqZZxEZy/HYLrkNmw6Vz03EfiDqALYjd9xnYdxVDTZHQXTjZQG5A4Yocj/He1g
GQFda6bzaGS0xIY9nXWIKoWq+loVneTKFFAhEmxZgzIkYEyCeQAhjFP8WdXAHNcAeZZbb3bNL0QT
7vqtY2wTzdR3ZVWebf4R6Zmrbr7/Swzntv61QIbaLB6rhriGOwUpnqmY6lerZkTo58LxcnR77p1z
5UJPQofqsprrUCPqk/1R/MfceSzHraVZ9116jgp4M80EkI5epERyghApCR448Obpex2w4i9J9/ZV
9D/qya0IlQyYCRx8Zu+1NYpD0xWDP5ZJqPVmaPcTEMVYFjY6dgujOxveSkQsi359CVFroSbWOeMB
tJzabLlh+3OeOvUZ4z9gfyIbURUP+bdFsG0eBBQW4mxRENF50yv5Obv0udRmkoX5FqzZgIjAy4BU
kPcywrCix29uRGZJqZ9pqd5tRuaFyB7LEZxZmiCQia1nMV9qyRirtfVqyJ0rsMahHhX38p9Fp/1W
97RuZX+LyQx1VDcFU8n3M7H5sBp332mHaR2IPsyAvdSL+R5XTKpE8VanZ3R4BSF7lGp6oRKYbF5k
1dzqP5Q1eXLS5t2L2ahBVInQi8prbBX9eypywgL0e8EA+9hnT47JnpUJ0zG1RtZ3BIHqKvorMnZx
yKX9rcJ0HV/CAMo1WkH/MA1RnzImsLFYHpOse9eb4ZBVul/ULhMYDdcgCNgUaVDPxlC/WmfjrkFx
R4TLG4/wPiEX1JvUa9ant7ETn5VOfCLJhiqrRS8/zOv1zESpNveZGO+jkjYs4XYg/46u2gXlordY
r9zmRsT1j6mergaNgBEk9xVLB9AxEOC0akRAtbxisHhjExn0g/aZ6ihUVvOTx0Cg7RkfCF6tpYZ7
iohh/rfV2xue7mMH74H3NEptaA91tHL/rQvOSqN7noRHIjGL1FVTPsVsW5F8O4e6Mztin9j2qSY0
I+HKAJ/loXLKGTU+ZHpGwlp8I38GEjotlX63bp87wBUwpIfb3hk/my5HkZWyOBLpO5UnZtvCxCtH
HLfpldOOsmNgCGs90KG8NaX9oNe8/CjtgH24sR8r466Pk1u1dM8Z9UfN6x7Ns3V03Az5nMpJSg6j
X6+oTeXn7A2zDWIaN/bUlVdRoj8Yi3aVuvojip0nA8uqorU3Q9PeFiTe7cYou5c/0WiPIWjuy5is
74O+HiLrKatgXZfKW5fZn1D9n+pSuR7He3NYTqOrvHTLe6O2t71iPpM73O2sxrwjTPTo6qg1GfTv
usVFxkQg7n6IXkyvkKUEHvOIzI1iyB/IVJqYfYyvWecdliG+Lmz0eKjzdwuzmgU4CODZ3m+gnLE5
52Xi1vZ1qopwMOyDEX11HFwF9XJlsRN05T2dKNWXuS2PXp8Eq2PfaVD1yqw7Wat3Hr3hmvwIYiXm
V1vtyKBfTqInXNNl7+PMN+zVNXxwOeHXu0RrHyd2Sj3D+z6p72I75e0pQ1dkq54aSReYNsX2iq8y
oW4qG+VKm9Gl1CMzc0QK8KuM267RHWp89apy2bDm9Jl+lOp3oieBbc2+jF1zsBULn2Sq3kH/Tnds
tujbSaJxKQA89PC8tgkgB9H3zIl2mvOHtZvYc2cvE+odk696bEwmPBb+MkKBugCx0KMeBeR43IoR
ybbjkuCRKROKh3lCJmJ/zpr6q6BgL1LukUkvOP8N76izUd4J1p2hi8IRB/gPXFdvasXeuWnb0l/e
UkQlsDDHdxWVUYEB3SsYYUET0wFe7ginJJ5Vb76UjC2B2zLddNCyZ8xnQ2XAGs+enXkXkVbD51nT
NMaWDKS1jimjoUx7ZNWPIIaai1jOJpE9AWEY+0qnrk6LRNm5Ku51w/ie0aBHnNMBw2+wKWi+hjzG
Y5L7hC3AfyH1CfAPsaRk/ewIH0DaiSuiMqr7dczlcSKQtKyMSDTeDDXJrFl8Lg0kScZAHK9tt4f8
1lXK+JzWnDRANRA6svl0jLcoTxjUGwqB0bmxz2QTkBhsf9PcDGm6nmpPO/6XpJH8m4vyC/Xjvf4f
cC1/B1r5Bdzy/81z+T+Ia7HBmPzPuBb/e1V+bfOfaS3yD3zQWjTrXzC0LcCKBn4I3db+H67F/Zfq
MG9UodPSkoATgiFUfeBaLOdf8o/gIKS+sE3T4v/qKJcguVjmvyyC4jUIxB7sIQ/syf8C12JKnu9/
yFuOCjzFpRg1VFhGjqs7v0FqSfBcWlhN6H2Fe4nbNDkNSEJJBjjEBTQIF+nxTV8jBRvsS5kQ8mHn
EcVkHkunKtvz2pEOsubCbCoLJtasu5jV3DFdjNesip4bo4wDAuwtZGL6QvZE9DCIug8wHt/jdGc0
UaJj63MCRNTqBx5IE9+o8tonA7zHyLqzV56Yxe7s68wl3KrzwgjhTl07N6lTfPFs5DY/fXP/vrN/
5tdsNMT/fCC2JOdIBpllw/mHtuzxyf9M7TXMPDJRqBJGva7Luan7z1NWGEfeGNHeq0bt2CjrVyof
RIORds4mWiRde6zizjm2PcLQAt58r9a3Xd8zcaUGr6ZyuHIxb4amk1+GyuvRsDNlmofm2kpx/tns
RIB9eWUYG/VyHBp3YjJ9qMa3xMNPTxogrwcE+KiyyyCKvxiAFMMOTx0DIcS2PL+HcUnfjeozDgx7
qbpQd9kJ6x7UidGrL/BnWTR10PdMIwaUPhL2kreI1tLWXfZ4flff87CTzk10trSqPekzYLGKWhav
whI2zjB+HyIjo4ynmc/659xl/ceM2EsN7UrLFPpwpL9lAcNkXYc+GDPzHe/PdJevd5UHuZCYXAPc
lSMJGbgz+gOxBzXgOigWk3FKIVrB3NXbkzXDKBjQHDh9dKeqKHdgOe66Xv8DftP5lWwPa04FgsSW
kXBOh2RQ83feab1oSqGygCQjN0PCU/S+pdCoFJNCZjrJ1ooxfpfJEjKHx2JwzqhmSYGgrZHrN26P
iTXnvWb0gh3Mio2wzMhncWqPFSW70HHWg74Y5FKKBVDFxK5E0zC4OvNVbZATLyv3iVa4AiJOniNv
czYY238g+aOLNuGalfnI5hyx9lR78O5Bbi20Gb5uLuWV1JCwKEMZlgLBmWwANebqNHuAXinZiwdU
730wjJjDjYQnNyvvVichgivO1hChHzYn8vHMxiS3Wc1Z5xiRv9TNtyE32k8Qy3JUVARbEQpzhf8K
j57aHqZovu9ipz3FcxG92BJpZDe4aP756dPl0/Wfp+/ji4FUb9hwaDE8Wb+xuk0l5voSxnUrsmW4
2Cl4jOYx6cD/CWRntEeddjZnQuQEuD2LnULmdN3esRLvEKN3I2fK8wmsGQ51EV9PKlNaTYnuzBo4
pI6ThW0V5xdyP8YXHMXBP1/+bwkbH5fPOA7oNxptVv/yvvsJ+c3EN9JW0I377YDQYx3vTYdKcq4o
PTTVw+wUre1pu5VsZZ1vJi3MamqcPmEcs0TlHQJOhgVkWiyZNM+biFDjHhiUOp7++VotebL/+lET
BwCRH0clObWUub9ea9YZ1CTDiJSimDjiVaKDBuYiRk2PqxbO58liERV3HaJ2WnXDcY+O3rxEwplR
mNaPIO/oANUVurkosZAo0LtTDiaFLDZyRErfsJIOJaNLtq9FtW8leYIZPkNDRdJIHtRLUwTzKl6K
SECjouhmLWdSxAsDuGVNIJZyoMjkJlA5jSaaqrwnR2kc3xgGvsYNrNXEEw9ELbQntCefxpltf5Yj
6zGK6Vq1kv5KcZ3PFE4MunUbQ3NdfSPW4FoZ1eGguTkbXtGVf0JZ/kpSlncAqxaH+SYcYddEufLr
p+qu1jrEUQqwcObC8B8AHFv1YLFyFg0khp275BxJuR6eUbSoRs4gkq37awEsartW1+AhdZ31ssIC
R/Hh//PXLsuN3792QyaKyKNP90xZdPx8i6Ym/C5zIXdqu7YmSmrOLJMtlYLFS3N2yCAZbwiGqhGh
8UkCKhuMs372PI8jLiKFumu9R8etvhdl+iIK448P0a9w5O0jdAzdkgcAiEXdlNy3nx6iceoGUaTF
hMIR5dpCvY9FlhaFPWo03APiNQDyMPO2K6AkNK8YNFiP7EURxQdD+R6pCHgcGfOkT8sfvt7fQkA+
rs3eeI/A8jxCGX69NixI4PVRXuzRjVxzlfi1KrcLgBmzinBgAfMpNrIjqA31OWU4wsY+WwIjAhhc
KBpaqmnD/mQ3qs4NvhSO4XeJ7YV29gQr+DIaKzslZsN/+NYldu+3h93VQQJSLsLUJVDl1+sm9afv
IvbwDB+F5Pl4TN8d/XryvIaCAw2qwLqHXl8RR8MbfkAZ6b0/HI7639x5rskdB9HfhWtu//a9NsVa
i3GQlob6cba88oD0bw0Rsz/iXEDCMOjnfrjBbtJeNbVxEK4VTlz3PptJSNV1iBstUkI/K5Jnp+jn
O8eZgBpxM9ZeqZ0bp7to5tBQkl0K+f7rDcBbickQ9n8ZBSPvAttmnkr2jUMlQd7Ir5+mIdiDZqVJ
/sDIJWRFdJmd5YdZmPfTsgTFSuDZVght53ysa/NxHT/3wmhPLJrZCvfKj8F1TmsELMQcPvd4Xkhp
mN0zvlyAHHb24KzDHzjg3l9vAUpa1+Sp4jYgZ15+PT89VqvmTChIeKzcDJtJBT44JkT3IPGs01C/
UxGe7IhfaHoMXWbVH/Jl5SMnozrYfn3MI/wasXWHRYRpn8W2BLLToR6sbwrnOGZVKl9dTIiDI2p6
F1+mL+2QhdkCIEEnsNdGlJgKm6ZZvPc0Pcw5KxuYmfPe1iklbc1Jjt/9SlWSdmf3t0w+CWOVVRU0
DTSwbJMRaIfOnHn7US2ZyjTrY7R08X0S4Y/Y7E5tLb4PmD2qtOv8NM/xRVXq43ZuESK5AzWH19RN
pKGf3IIMuwZtPEoaZc6nvdDFypRp/YwEFNM0W0XDjNdwkbUI2VnhGrXLblTqe0hsa+jAalaSEnOX
oitUhtYrGA3tIdXW6KVjo1+bTXYdp1QmhcWtmEWEqQ0ypU3pmSVxh7Yz37tY+WE9o2UiiipO+l3/
cGaZf/PFk1fEGU2oOYBl47cTn48+y3Q0cSwamberpVJfAVa6KLRAV+V3bPQPjdOYN2XlvlmTmZz1
OZJIwd1sGESFdV0fWMyWotFeT5W6Phq5t4a5TPHr+dxSPbq3NO85kzdLqfI1IinYUcdNfrOo37Qx
T5EjASIzW16HFmOpBvnvbmRRupvtJQoixAWrfM+Pwml2Lo1R7enjfoxYLoiFKIY/nIT6X05Cnl2T
N59n8/iixPn1MRjyul+aWOlxoCB8Lu2J/dmC1yNPBPCEicGi3Oeq9Tc+Bbi8Fp/bQMOaM2nc/+FS
5DHx66FsE0yj6ZzMuvNX6rWHx6D26ronL3GZb5B4g3w3mptoRY8mP855StYQhPRX3cXiWxgNmIMZ
KKOzlG9uaWWBmK1nq+jGvS3r37R0Dgp4LqUG1/vPl0r6wV+vlaIW3aWHg1Kz3d8Ob2wiphnNOdPp
flh81O8syeU97LkTbBzL/JqY8e2qREfEEfklm0QwecDlKoHufsmG2yKuvn5UQ2YKV18pv3XFcWv6
DGOgh1mvGcG1hyqXbnelZmrmLO94PPBMrAA32e3FYUdiLjoJ0nPyJ/JWuVMUlWzaOf60nQZrKZLD
pK7fYos5RY1xYaeBLWwr85YkaCzctiVQ/gGV7jHxLR3K6vkrYj5xWNDRQfwGFFkph5iG65BlMduz
cgmjgmBq6ZwrEfpXlW8XyMZgvFLUKsih3OleNRbkD7zpNfIvT9pASMX2MKCYJboxWZTrODffnAGL
gaLrt9MEW20hKSxe9jOmwiu6nfagAOtSzYIIVVe7Qjd3bJdyuhEViFTPAc1TvWV6AcIwt/3RxWZQ
2zM0pArzh8nbb1+PkXUuuvpTrqCuWu1iOnQxtKnGJcKSErTWMFpoev6WECm6w+LK4wZ8GjqT8lrC
cb2gXk72Ck7JgPDcJYAnpu7j6ofWWXhmxbz4rCCgTlOaTln2VSnyd53uQG1HSbUGlo/gLtulI2pR
FOpfaGKephyNz4zZ5mylbRtA8Hga9aUPDFJ92aFVg2845LqgMz4nyhQ2KanYSt/GFxuFL0Mk9VEF
roMlv/e7SFpXZOlZ6cp4qJZDy7LkvPXn8wo0hgwjD6W4oaBYSFP4R3qGZUnUVGhI/0oOegW3Mysi
83lkDX8gx5ybVnYGpJ6oQS8Bk7N0MlQa4+SFKQX1ZdiCGaDpEH1AXAZ7i9YJt1t+O+XAZitY16q7
Vb5HnMi8b3peGiScschL9HpfphmBXVl00SYqbGhfEMeqzh8VBiSefDcusv9EB7HvtdY8bE9wq+Nt
0FwecLRMLJ2tvWu/1QlXgA248+nMg57QinhlMKGR07V3VUH8BJfZmfaDStQAyOMmqGQPlbf1G4qJ
btdWLNfJo6g9b77zOur5ysICZqvIRikE+QfZT+9jVe38vEUC31RX3pipJ4IV+QwGaBnbo+SuxhO1
N9p3xBS3Yu7eByLZNYECI1Wgni1EV7OcZsLOaYVv00brOECjtXrjSSciDdy84rclF53ydT7gOqlv
m9I4NDKhyY7LB0uZmrtsfieZ/YoemqbdZHmfWyubA6+e9kjBrNAe7+NFEtJUTCWmkSPLqbyDuzY3
+ThoxxmhPyXLBLd4RTQG7gJkhk2GrjxJZ61DFKxZ+17vx4uSQNbsCO5UMsHdTaIREtTAWG63OZiD
h/cAewUebDxpV0RSgTbotLeFsIodHuo+KF0UWVkK1Xn7XtFfJldKBrJ5uy2dCPOXmUE90InIldIW
GwKWYkAmSB6dVFdA5IlQm2m85j6W0V0d/94iZGETL4DeLRpoBlHMn1AqbfdLmchHRaQnK0J0UkSW
4seCL1u13mNVwZ8vf8ZBZN5hjb6kHWliQxpf55F+h/8PJvEgQAwN3PNQnFl5Ves90czfhkWHIC1/
A2NbJTBm/CSxd4iieOScAztkJDzoaKQzxBbrQEAxitMUnzO2uE4+hZM2cFcb6tGyE0THRX0gxY5b
eOzeqEe5M2t+J8EkwGJCobXRWXHb84AB+OwJEGnbGGuUqMlMn7rb0oHhYpZoD+H3WiBFaOkdQFge
8Sp9tx7VhfmYMnJCGyObcwFcp3PLIxQLVoU1Ib9jjWJ08Mxg9lLvQEYg532htizAjE/GoJ35jWhA
2k/b5IzqfqR64wVc4usXo9feGC4TTRVhpJyVlZyCiooZQ9Q6n7a+vIIOIPa8cvlPGj2gq7uwxXeO
KPhxLifrGV4G/h01nn2PNXSI4OK7WzkP6cRlgGKGus2CN7N7LYyG8ktqp69dYQbbcVZ3EsBY8PPL
d3+6aic6h3AxCXDehiLbEfAxOTJvqzVBTO/EYj8m0KS2JxruOkO7bgq7hOe70gZWhWr5vk3Sqrbu
/NnhJMNEmR08jReDgjr1De8WIW0ro15el9thtx2OYiRRWOAwmnLIT7I8AZKcHki0fS6S6rputId6
cHk35HwVmsX6vIhuZsvM/W3AtZ0YCN24aaqpPaUa5gvZqcUY4wv647Ajpx3ZlfsOVzp6UfME0QKd
b8/vUXtuuO0kQYbYB06EL7UuI3CjDdyfBpXNhF0PfI5z4HEf/JJdGbkznV8Y/IwDG+3ZJpJteyo/
vmD5uG5n5ghaTRXA3rcPtFdxm2FegQlXoO3lydgOZ3QTvH+0h6j1EDI76AgaGtBTblMBlGx025Hs
N9aX3bwCA1K6y+wWCaE3+ev2IW99hSo7oDmLJWNrfu2xSMlaaWuO5oXdqzrlh3IqSv7pGc2Erh5d
XPAoxDOeuqRh5SF4qjLBK1SxaVYIcOKOZxesSoNJBhCJw3kXG4R6OgUok5nJEv6JXdRBzis8lPOF
W14VMBk5m507vdeOBpqg1DKPxcRntn2UTKgWDrWlDOzJOU56iShKSUOkoQgVKbjw+nTpxwZm7EnH
QX5Y/6Gu1OTc4bcSWG6+XM1i58LKXFbrPzWlOdoc4GNjv1eiQn8UtvYs9/G5yQtssBPgCo30hMBG
DuISR3aRZS9KRrYyLig4BRATAidW/jQs+et2wGYpxm5NY2QjL+/Xi0o6IwJGw3Z+ZHS+15j1nQz6
tjBO0Rp3zPTxX2ufJzeHMkDsYMZLN/znevu37MhtwkD4G/MvEhRUxom/9WxIE5BkLtMAVRUdLYc0
fBwcoQHLeoSHJciOTqiAot3qLlKi8sid2161qrgqh/Q6dYacbNLeDcpu2SNhK0M8gPA81fnhn69z
GxL/9v25pqnplmcwB3H039qCOiUbZEAsudccAOpryyu0JXlo3xXdR4+rR92FUconJc6Y5EiTwDQS
16coUReqrRgOYM4V1JiqxjKCI2hOmDc4M9XO0Bh73SX6tytotG2ZBCTrmq4pFz+ypoce+g+ZcOY7
jF1I+ZSfqHGD7fRosFaS3aR9DCEE1ANDLxIy/nh5VKiKzWFRQ7SoZyUnwdGo3Ed0HXiIRhfzQxcN
ByO1zk4BtoiOdI2fVwWRFMAy4zytxsWkxJfuXUbfYxl0mRLYeft5ezOhboJ+mdAuu27tYznn9Vgl
x9GyyELgBBAa6RQiQucIz36UncD2y2gQKtrmwz9/OfT4f3m6GLiRUU2eq8m87few2qarBbIDRLRl
hhxaRbe2yEbF1Q5u0+Ajqo3nbQZEN0e2i2F+TeeawUeRPUyyTO5sczjhkX6djLzfp3iihCiW62hB
ZFWORIUWRDSlFuczQLj6S25QOPMPvBSxofrsbElbXN3VrzIJWKshHwMmvGEchM2GI97NyN5arfbH
wCBi/9F1xe1DWSxfoMAbGGwYJY1pafssuTLfq1YQ4d1DqehnZPGYIjoamBJrEvlOB+ijnV83T9Ij
cLAWTt/t/NeVKj2Y5heCWp8aln5XlQ5u1VTrx6R1vq8aBLg+mwY8KZQOltKPZAHQGwHGAUVeruTS
AZllgsuyNwdqoM0EUbhdeyopIbCqrU/F960bmKNMOWBAx92U3jW17gSmPbmo++ZjbcBylQUL604j
xO70ksI2214V2CEB5fV0JrmioJ5yxXO75A+4Gcpbl0qPLD7jK1zAIWT18a2JKD2axGExvLphn88v
RlVWf5pJ/M2B7FomqgQG8Jb2l7DcaCCHLvF4oLdlPyQOPhL5RRgAUXxc8Pkad7eTc5rLt94aLtrA
0Tw19HV53r3qWXr3h3v4r7cwE2tNY7xAtAypaL8dMOxny5xBPJvXebXIWZ2hbZv5aaU5C7MRqUur
V6zjh/44QImxrfZ7h5/luneGIKkZcJsa2RyJK/7w4vqbRSXXZTBUY4qEdOL3MVLj2M2MMHJCN9GZ
gYJIL45rc1cP6hwyaITzVxv+1n+rKK0PsZd/hXecsVArygNq63FvxMZT3bq9/BvGEPSnLDW8lpFn
uuC86JAQXeJxvZSC4ukPn6rzN2sgxzBw/JooSXRGUPI++OnFa4uMWswF4VPV6meNwQV+0NWPJ8hV
AizqFT3avB9djyWc1yOw6nLfWrL+5rM6asONk76qUZ4G+WjVrJX7I47d7LYHUrBVokT2zHvWfJ5N
sT6rfbBtBjM1ewV7hbx1ieGL2cwVm/6U5qzBNkEEp4rVCxFsLwPUihrKSKBll21WA6smtVfCBZEQ
+0N2FHKP+lHaKqvi4xgIPia6A3NfZnWnzizdw9Tn56xi7UG+JOO0uDpNrfajjnCtlLXJHskav29t
iDGWBAIOAGRhdd5VMcOIrWQTWKfCLJ6gWqy320i7MvXLSvrrLhnmK9bV1NyyqUp58n29ix96/Wlb
W2Ihv0lJcWEQwBVtHwvKYZOOvsmucA6dpmyYgiHui2BakOwL/UZP62NPo+kRcxNmvfbi1fpL6VQl
oFgSTD7eIBmtVKcVARJ46C9ML1ySDsBVQCHbPoBtJbGySZ6pHiFCM/JtFQ03utd+6VrtOKVQsLNe
CROHXGn6hasJGdkMNjhLrACuxq4XdGnqugZClBFUW+YbGFJYX8oK1UhuqThJB0DwUIomChm9d3uR
U0JDie/8yUvP6apf0X0AwhYK8yd00HgAdqWxTEfkSN2X7TpNC2Ipmu99TYhFiP3F8L0YgbOXIgiO
5ykNtumg3ihtMEzCRLUN8dCxhPAt0b9aDSmSmlXMCMhJLLTndg3jdh0AQEEPNDTndTQZONRgoPw6
TgO4GkvIxzhhvdbDSTS5j62tuuT4lP0VJZHobtL72Mra01wnT6rTRpeCuW9NvBzmTlpERLOnKgda
aczxvU6ztI9x7R7IZ8DAMCJz3qRMrjIz0oCX1GizGvas7UHw4OtPtBsAMvoJUEf1aU1EIMDsT6b6
oBtx92nK87DpmW9gJD5ujbyWjGK3w3BUhK3BzDE1R961Cg6OonUvlrl4V7G3Hlc9k0i2/IphUhsk
PTp1kH5YfKBw0zNgl+NQsUYFzVaFP0yoKIVzNur7rQNQhnL2B+iO5ciJAwhGAwHN8ipdWYfAnOg5
l+qi+CjPBnJQd2xICgnhQRBAFeMq1icsYZxSIMRKHkh6aRQiIjmVAkKiSsTycbsHtnZGNoCVJ/I9
mzAHElaDTLJDdL0NNhQY+f2SiyDFyYJRyID+zfQu2D6MeKZ4jHNe+h8iHBcAGvd70aYv2+2Jy+I5
d7LCN+QAysFjPa44TZk8HHMzo32UlaVetWExqh614N1UqJ7f6yDC09Y45EYNmUuYoYpnfSxxUrGo
IqZRrph6KYFipH3U4KAdzJ4rn0zlhDtvAmPgW53o7sf6zMfWgVl1vH06NGu4ZtE9Ix8NnZt2QPAG
UEpLjtaacVECR+I2QdLtMjo3YCmTJqXmdSPmPiOlZaZYHtNoj/Y963nb4V5h0htuP3p0R50Ib1C2
tHUNFj62ml2rJj6v8gq7WHrZ5h6kMC7E3L91i9NfWZW7N2VFbVUcy17LSpVZj3mA94tbgf1cVd1t
I+FtzJSRIbVP5r48rizv9Gye/RE62rYpRnLEWsgmrIe6Gzl6iimr/IGgG4SZozLhrJbomDGgz3Hw
opeHXNelSQk7jM9/yCXysdQfPUvprpRUrIECqosptvvFFjinlU6rwjEZIpyTKpOalYwt+fLYDuJG
bginlQlqVXVPtTHqzC1rEOhple+IB2hPyXJjERp+jmfnkVTjd2uVwLFejjp1MqNyyA0G2yVeig4i
KFTzJXtJMc/0Tu5jrjr057aMVKMwxrDd1d5Z5OpbUYLFzrvEOa8DnWkE9MjfimMRDQ954dlkJZMA
ghOBeQYaa9WAxMKuDBCcTQEn7LOtp4KNBVYTr8q1vd7faiW4gAx5f1Al7ZFmpD2ZU198qlFebu8Y
oemQ/Y3o1pCVrIlANAC9cRO5QZrzPOeu/tIxMP544yUzaXWeTkNoslHIlZq3eMrbGsAVmIP6TuAN
de7gT/YpAbblYs93gwOAJ5qecvwO+1Jn05bh2dpve9t8js5jqYmbRrzEtjoet/tujJiN1uO3qgCb
l+ijcbG9DpSwlPsJTnJ9wpvYy7lTlmIH5TPExVOkIDKxYuFEA7WxlZHeJiDRps+Todcfg+Xt6O7Z
0Oy9kUA5j5243DMIe0V+DxkYJgHAMgvHbCdA9TQ6lT6UmK8RAnBSu6L99nUoir3vVJJ6nRRz1PKc
FRC4dagkRClDqsiMswP5dYc88tu20p6U5TFuiMIuucO2t7OVZNO+s0HtVk3d+JbXQZ938id7A5rj
h9up6A+uTTe5xqJV7atRPZtT2QCLLcSJoaETGEKHR2zz0jSW7uK1/37QAbj8WGwdiKGcHmoDNVOZ
oKbRI2NBseKLyWD0UkTt/eD9GCuVeyKmQlkIX20i/aZbOFkzT4IzdPTvU0SH0roFYDFTrs5YS92b
kJfyeCGZrX7a9gHbO3z7scTs0Edb+LUswGIBAbPqvsQH5mdKEftbBTXOszhVPV1oY5OKq3XoSJU+
vouQXxwMJ7aP0eJCL4E0zZlkqtChCLWwFYd1ml688h2Pl9XBXlxPgTuPU5jSeoMWcy8ZwXDQ6+ob
Mo2/KJ4RnQsqxTCjgthtX1uSTuWxj2XuMO84OXmLLFiDbu/snNYW7NTQx+T9oZWjQLhJZBxgk9nO
E8fjm9tOO9pTKK4SHIqtZYqoV7bSYWv4tjNtKshTA/JHrC8ohUN73J4y77ZFEnioM6wKmVa8OM6T
AtzzHexcWCzefgUDWdiMoLdJw9YKbcsAUeEAHScOzdbGmRur3y0dWAmeXB3hJI6Bjw3C8rY4DcuG
mmHlYvIlzFjgDioXCygC7Yil0QkbZXTKKt5Dq1dh22SKvS1JVcGqwjLQQQ41LC9L6xaKvegxqdAW
VnUNe3Acn8cBOofjMKMyS7Yp2w9tV9j0swoT7RK9ILhJAnPrhuWoviYOZzZ0Nvct7NLtxq/F0XJ0
QB4fs1fXJWCR8vUIUVaK/3gOEZ1+rRPlPa2wXHclY1vMogQQkuASEGAMMmYg5GMhw22+xQtD9ops
F8nWXEPmq1hFAdc06jB9rIvrJSfy8tm067e6BK1DNCD3hByNAAi7bcAy+/GoqT69y0GHuJF4V1L9
k6XqsE+IEKePdksClCqQRUVdMl8dizvaw5lMG9Qp8m/bNkJp7d0ZOmiK7WkoO+XgoM2ArGRiWYyq
7z1T9752tWPF5D/AjPg4LdpZL3KLcUH9aCv1OWX8CvKUz4ycCngrOaxzjpIkrafQLYHBNkAnBwR8
4XZreG39zUnH5PDvb5Hdhjo9ZWuZ7nO5PUGzLocS4jGvf2Boa/DPM0GateXHAGb3NFu8yB11+lbJ
NDiPN8tBsF7cV734RIrcTd6nHLwKoC115Yd0Y9YDdq2GXX6smp77SpbpOZYuQL3zcZZLmW0U9tHF
OArmpqm5yZok6GRFM2kWzj8doxY6PylS3CqnXEoM5EkqcrcPtz/vrcOldxsCoqVQP3bGt8bWvn4M
1zu0MY6FFywb8X+aMxSTMm8RjCflcTt7stwj0rp7gRyOccDJNb/Vh+/bI2koROPYMKrEBFmnHWxD
+uYZOZGGE63xdVTOZ1pshCCcGofenYJRy8OyF90Xw5N88EF/Wqj86dfc9208jrQ038GUCU32qopF
FbZNTLYTwhjcq4Yp3pkzGbr6mp2268sT4AiuMmYw+vAyNxG0kq3QWPocr8LaHxInetxKzFTWDlsx
CtkeSAj1cgkZnomaC5O0lmVGB8A5FuRXLTtLRvTgRgXQA9lO1DUjpfzzNJAnOLbTt60ltB1xG0EF
21mdG51h05kseCH8xnHlW2wUImYDQZ16KzNguZbnlnGl4o3ApgdYdcydbeZIK+uVIWqeMxW2BBAK
qhC7SMC1m/ebwDktsdATnCK03vW3hVEqgmJGtdlNDLLMLiEFfeAeRe79Ib5t5ZypWAFoUGtc4slF
nVH18z7r61Pr6OFAsPQBBFTvJx25YasO/UIMg5+NencL5OSdJDMmqJPiz2nanYZ+CGJCmAB1w5+I
mumTE8UdbT+6kNm+XkpEFRh8+crU6JOuifE0t95TOjCKtUxx4JGbLnUFuIM/oEzzAVtvfwG1lOmY
UgTT8IbXFfgr9zAkSEIIxKhDlIEo/2DLbn+xVtIRxens+hqiS98ADh1uNcCQ4onWW6pbsvCe3AXx
W+QOa1hl0txlTAx3RpC/mZE9b8/Imqf48hXtaSuUhDK8pxnhMe54/G/Czqy3buTcor+IAIfi9Hrm
WUeTZfmFsCWH80wWh19/V1HBRdodpIG4kU7HbUmHrPqGvdc2JwbtWqd6kiJJDnWaP391KnY70353
0MM5R4CX04xN+a0Y5MPQ0x+aUcw94BlPooPjNXs/M3Kk95qXG5dw75dIcVc6xRb8IAyetSZytJNO
hmRcAxoTaJcyROlu2ZpYJW7nXvWKV2xyyqDZQrpUEAouIINx4UY6owbJEBJ23VM+TFpFI+lVj620
PXbsTbWBupmc7Y4Puklf4oDhbVujhtOiEsQTEfGrjhmX6ZEj6fVQzesJYVfSAC5bztsEG8gltOUh
7ZvxmHL4lchw78uPWZod1WzjfEylo54x9pVtM1Oh8u1tZ0u+LHVjWeXPyA5ClJMt6hhwtDsp01M2
iBdBGu5b6fkYCbN8W4Pr2E1ylCdNA3FV16W9W9qXypz4ODm2N02K7d4tskD15AZ/EAoIPFDIrdm1
7OFzaRunzI9eXyOmKkf2114akxSFe6douDLoVoh66LZzAEfQyCMQq15BBIifWNteKBd/NEOdYebz
zW4wQmdD9JTYzSWr9P7qTAKFLScTeb71Pilr72Fq7Z+2hMvLYEpcbZd/nifR3Z0NoFExt2k6mKTb
Uz6Enncsy/mzJdkAnIdYk9QJWC+tjQ3PrrnV3MQ5R9V4apAcBjKTpzk3LyUTtQOkYIOWN/7t1ERR
J9BWN/Vckgc6F5dEpy/vjtMk6o3pMBPX0vpeWyX/C4D2ITBJKPbw4IMogEAnpwevsMnjszAhZyko
LqToYKjF0WcXOU3TS2rUOGbQOJ9yXJLOcLWMBiSHN9iHIvDpBHKeZ9GSghoW5fCgQWrBCQbJD8TZ
mQ9YbjpsSljg7K01a9lZgWVGi0gumxATtgblMx3/sJEG95UR8RBrXpXQXnaPgyAOyG+agU/DxxSb
Fj0EK4crrx2O7uQ338g8QJQKvMsMZu9g03dNbma/sXTK4cv6afd9roGALRejGeg7EhGKnQ/WW3Sa
jmajH/edheTM0NjlMPI8aFqd7tyq+LHYqlBYbPuJJFaj10DFj4yhBN6DvZ6Ul66MvgdstB9zNfj0
8ubVNR7tTIRbcx5QMQTd/KxD/cUNcEkp669R0OWvXY1QzAUon6V6eMj7WbzMkCew3MMEbeJj1mX2
M7dvtIkzGNSOdH+OWhc9Smg2O5QJ3hrNVXwfjI1oEaRn5CMcRMRhnKYc7AlDHnZyMjgXvvVRmDPp
c7JIzhJyahDJkj3GeAv93jinELfbkEVzkjAdhFu9hxmovWRGhw7J4o+fu+w+lQWBjUV5CWXb7LMi
gBEENH1fMbldjaHNe2dO9SFhCb0CQwbrKIXmLaIOWVv0VALkZnU9XJNeRVmAh30akEi5yRESZHzJ
DT/Z6A6CAE79C40UMXKldjCLLnrIghkWLl6TjSGFthta8DwiTUZikbsc97Fi3w8tVpABL3Iu4HWi
SWGf5Vwqq1IwYnN6nmx8xQQuuijYugPTinbXAak+2WX37raZBxTNJXqstqeDl5vROsR9f5aOc8k0
ApEnhkYPcxVcOkm5nDu9caUtkd8GGV3COPPu+KijmMHcVJX+RQ5QdPMghlHHIGhfptRxakgOewi4
dx/5IH6a1D0tf3HKegcMTB6y1HRPtTDhbqfsReMxic+aTmKMTNpsw88gOM8JuCLUytmeXRaHSRte
eIKsw/JhzfBxDlkIsSyt2/xoae4AnAjMyIyThDzReFeUWf5MGjfKgtGVh3xW9LrJnI+OxrafpZy6
AGB20rA+BrMIzsuzI0X9ozGJ9KtD29hBb/0EDIZ0WkcXwE7a2eUuxmkgosPN65LxlvWR3CwaGyfs
5W7kGSD7S7t7rVauZ92fb0kCusUMguc88fTvFfsaP0VpkwS5cZub6D7UTniUmFLZ9yq9CF96JIDF
eX1nHwhygtpaMuWPk/bO8Oilm/hMwjAxn0g/nybz54w6gnhMNDE9CPJD3VQD0iw3+JZihFgn+XOC
7eK5FTqdyWAk+9npOBuBKhKSnucXJLDQculQmNIZ61oHuTYmJfSUejyE0icqemyIKQuqXUkA1TpF
9/nA1HmtHHUn5uLbIaYo702VXpDDJSII/jq6+pFAr2zT2I12l3qMXKv5YEZs4YAwYJ248dUptees
dH5D2S2vkyycRwVNRTwKjiSYr3khYyY99bC1e1QTs8f7UAv97BapeWIcYO9K+r17CMVvaAHPFWwP
Lst/KwsazyaLSP5zlMpjEXgMOjJXr26Nq13GxtXMX3qEMOfEdvKLhOyx0QrIRR4EGbGKonAGxES2
keoHLrTUOxQBLNqdSt/7jDDOWt3QDKBoOciGWjwBGxpmw3iH69N2IjwSwhFsHRBabM5ufQojHXLK
a9k34mLY3EMRxleizX4SuZA8ZNI1EYfnch2p6CfDh9Mvmtpdu30ACVq3Ba+gO17YUA9e+0QZ0D3N
VbpxSUMHNvU8jmh4tHA6IiZhhQxlF7pG7oK4IgUEM3EKerkiyDUeiBHVQqVfI8uysQO5p8FIH3iq
scgINVAg5zFnDnxDSBHcLIltP0rL8VjPHZj8OrsbYzdj33RSIo3ZnMqSWEbLjZD6shWv0vhXrrg1
AwJ/tpVEV/gB7mll4h1GHKExVP0GUCRocY89wZjeOhgTMqXJb2SZKzEonWGIfH6ppoawArjRn/E3
+bQESZV3m9Jg/pkbTEJjp9hkozMiGaEixteFkgxhwIYFul1cCiXmdyTl8FKdLmt4FoEvoJfsq5i6
2+wzNUNwpaHS138RiGK9DZi5tXQb17r5FDlwy4vY67caI/ktM79LSbLMDdbl3aWTaXsj+eRmZiZB
WCbinFrpPZeJXVVNP4UnvUtWz97XaqfngF83/oMgvuGUFkwelHaMXTeo9KCp3oWAs5/kMRs6GtRy
IvfSzIufrCkjh+lz00IcwWW9zjsf8QhZAdhtE0r2tjj4mn7kOqjp35geLL3tpCvXCLMTrE71d9ZU
eAmT/ChjZGfajPjVyG1Y0dGhHxW7ORzDI6PfzbJ0mzXnBQYQOwRfbw9pNd1LzNLrwrtbj0FnaAST
/ra9Z6t8TUqvf0i6kaIKZNIEtOYFhMfWlMOxt638FGVs82jq2A1XjLa6SRAMMznIJKX2hoQUBGlA
SJ+w4ycWKtFD6LFcUvqDSuN7y+wShNjEY4sD2KA1ANYRRITYdA4Z3gFH8BE+PPKTvYeB0xrNguTp
cUvfMe5NfbiOXrGHh6Y/1rrCzWYZNA6peyu/DMOLBjgdn8KD5ZPGarXpQ91M7V7X5e90NmZqDIEK
nz0MW791FujGeUSJRkog+RpRJZM1I8LvuZcSvdETS9lH8bg3tOJckIV3Wf5ia9yDxkjfIFPWbCgc
d72GfraBbHJLA6yyTaafQ8fSz5YQ1KGV/Zu1VnfqGb8Q91afRhxjW7dDeQ1Htzopso5nZCQIFRWK
2BHlfT+SvJcX07yNtUmsQm3Q7hqlc/aadnm6Nf26+GJhgLIIf5f3L63TfwIDDOfv1giOOV1gKjH8
/+IGS0xGbTqaTlBpTHQMgktBnPcgHdFyTopVGpS3hv/XvU2tq1sSa8Rj8aQRXcrgeXaPYQCuSWQD
WiIZoWKREtEZtSZ3e/FiNLhBQKs3Txa80+OcAZNa+sigkWI3j9XzcpKQNvYz8+R7AS5qHQvdOxhG
ixY5qrVVyZKacHCyTrw0+1cTGOxXRd+dCqOFchYGzAPBv6wzA4lYLAmvgM7zoPXfKVfQPkIjImCY
dFZPWto+LQsIApHx3sD9OTE0uGTsWiBYM7CtGjZbuWFkx2Xotkj7KeJN6Ziv6Kpla/wwRBRuFuEP
DlTqxcK+ly1Qc2UmSN3KenzPois2jeBUWd7ZqmwQobVo9xlRLXiD4m+Rl7HDxyMyNQQDzn7EdztT
NCLX6oERpAOHe+Qiy5ImQ0TD6vexKd8bFQFFaTdsHaxhuJFnBPMhl/9IComTiQe3aFmCNtkJjS8M
ZYVnAFOLRBY48bQV0MXPi0C09SBYZdP35W/8Zv5uleL3MsgmJPalV/6GHmMfLkDUVdoYbJYCJFBK
JzTFaGWaryVLmDJ6cXqxyhI1EnDKd7v27+nURAeCzA/G6L5yHxt4X+A8pVD+EZU1LOfpCxwm+UXV
E2jMtZoryWucFoSKTMzs1XzB47M8pSVpTJYxbhkEPkdqkFkDtVForzeZGE/DZJLME5gfYYJfaJFS
SLf6zjJlx5jltJx5GtAwHIKIpegPUrt4Gazua2tsFkI7wO36tAHa/cPbZP1Ne+k4lmfiDkX7qLuW
/4dL0YmcLooEWdBW0pwMKx53eUoKh1G45FGCKUY2Nr9ZBom8Yxo+m4qzqFZKjJqDQ5bozb60oLIp
MS+f2jaXzWckcW7ZCn/u+ejX9fA4aMCEae8X1fiii6cOYQaYQ72yBf8yMb8s6+z/rbqx/mY9c1iC
Wh6za9/huPhT1FlHLGBiKxzWsSuvVRVNNExj/BinyWdAzPdBt34sM/xlvbGMhZZrOmZctIZFoZLs
BrwODvYH48NCjJy4zb9GgjdGF3phVTLxheJvGiUsXjUArqqfWSFP5Ww0zLlRcmUN9Ubjw0Zlw1j9
g9zQ/JvPkG/PcvnskPJajreoEf9DUgRmKTKitmOJVk3f0topN2YzENkzzuFeVJKQpzYd10RzL4Ol
ZYS8KPXcvOHgCRsiq9TwLA3TZzhvAz7W/eLd6VwFuTYxUM/Rx//+SP6uP+ZrFi4eKhTveJNd5UX/
j6+5zXOfuwwZV6TZRG3PR6CgL/gOxFrzs+ZQzQHeA1aPk8X4VIvJgieLrzxnWs/tA3EeX9E/OhSV
tvcvmloHJgkQDAVlQBr9pya6NrMxaVherXU9d1YdFPOK/aIH1j4OW5+MDZbGTWDiKCWB9lDpqu20
ghctRNmZzM35H35E4BT+yxfkmCZMCwOCEf/56w/JcLu2TVg7KKWaiT+ks7cZp8FJM50Trw+AP7uL
z+hO4BzahqmSkvRfCwFjkW5FSJ4ww5JnE9qoCYYIZXlTyG/LY0Cffc0MNt2t+700CggymK02NtIK
6DLRNhmATxg1gZ8tXd6xGbXHVCm8rOBXqFP+9nF1ThtI6V0xo+zwZv0B1NqRYLHfSRMy51JHIr+C
0zIidHN2gIqLsshek1JBDTHqT139UFl18DCSgtlaSF8LjTo9oJxdGVEuVpMcvA27L6ApOGfbMv2Z
2pF+HiDhrFKz0F4m331lXYPpaQ7koQZw/VZEw3uZD91pmR33Zq5vDeae8GI4ehK72if2EzSd/nWs
w0+76Qpm/El5dri0aHfd0/Kzw6RfrHoJJD90KnFqf/thZq0ta5Dfzb79xlyTuyp7rr0GZFDkXGm3
/jVSWDXC7c6lbxWUWLSfup/W54bNKhmI82XMZXGp/fmIpUrbuVNCZsHshgQe4+qoEXSWPVslVVUD
8yCHb7S2RQPKVZahvZ9KxA1UOh+i/Wg8P7s2oZKC6WFy9nCYAYvocpiXGpr0TjC215lRDCZxIAoS
4vj0JGT7EQPcPuQNmgJDRje47fcIBfuKv0GWE4beJooF8UC1GZ+WxdZcEHmkyMt1R7uBt9jsvOlr
b6g3FuYG72hDMY+afj+agPlESHlsJsmwVVJzZp9Ke1SazDYG9oQnBx1/rkxw/Mn0lzP4TseOrynS
ndUiZh2VzatPpPxy1uA4OCLz4q7JtRdp5e+ggYHGK1v4IpMlW0EyRCmvQyd+EVzFLIqtyUhtzPRI
uwhTcgx27AZ982K1W4D/K3bIgiqPBVfBKmwlxZcsQcl5Fl1Pr0uQF1zauOusjRyc9q3mwuhR9a1t
ze/O5rc0r40vaVMcIIxfHvWl1VkU0QyC/H1TaNe0KT4aA1uYw6/GRxbSdoCX7dh8lHMkt5VWK6I0
T/IUostAO7J2s/q2XELaTHhvGQ8nzqNdMkTmxTPlPvXtYLcsxbHr8t1Y/app5vke6iffxE7Enuvd
Lh0Ha2Jfr8i760apfxDcxOLfvOPVSW52Vd/DvtdPRoQlKNbsnc5iZ036EQPZeb7OKVVfMTr2FjXv
S02eTMoY9W415aVpUWdUXWrusA2KXd/Uh8EmYtTBhHuk9znIHpYN4d7FgUCudIuKYBFkxqYACxoi
ryTchKhQ8Z4IHzgNqoZ9rZVoIfr+W1TRt1si+MitW0+IyL4BhLizU0ZulZ9pzJLo/t1mOrZqUGRi
m2MdptEpEimWRE+WWzLdDcY9+5P4nGjhq0JyNWI4ihJBWjP0H0Gc5+d+Lq6A5Y/loMXHJLtS2u9F
LcZ7nop+m8/hMwvM4ag+/akVF8eqraOBC4KEz2UajNf/zZqj6KFk1xBWqtGwXItlSjQ/1wSbphZG
Ia8txM5MBI4/F8WtJ4K3BiUb7enFaWCNxGXAghK48clFD7GShrbPsJheCMAhgDIMH6Vl1YQOazsB
sSCPDEy9xjRcSiP6ps9YD41gyygUiFbFUl/kBrPS/tdSTy0eKqmEKhY+5CfKMKbKyum1HN5dNfyS
vUVbzFL0S91V1b/nufphEdm96osiPCZVTFAcZVwd2B+61joIqm1vfyhm5IHMlH8uRWrN1IjJkr2Z
UlGeBhwvca5IxfNpMkhNXmqMIFaKi5zUxIV/NXq8K7HhvUCBY2pQsSKAd6vnvYa7l7xLQ2V6jXud
fNSeOKCjCLtjpFRXuZcBNq8lRkmJHW5kZy/D177Dr9JbvYNLiYDtKJm3aTVzuKtb6v9lMssV4A3u
YzKwhZKCvUrP20AY2HrpEP4tLjAOjYbcrFWnEktga1AJL6jDlu9jaar6js2EHrDh9Xy8FAmy3GU6
shSKzA3JNi6SbVS0fJ71by0f24NUbsVc9RmJ6UAh4wQ8Flb5I6j1cWM49a33E+NEo7GxPd6sxAFD
umxb+2q8KIF0Tez9oUo+YbKSOE+cpRGG13zy2hNpPteuK+QhQokwUB3tNdNr1m2dnQOFdAl9ZLuw
01ad32ySDoHmMsJahLIx+cprCJnsMcGpJbJ/X4QjtT9dHTw3m8UsHo79c2pS/kUhrVir7NGL1T8x
o/xB+tTFugXFIZtBUiQxKd66+nEtc2cNQTA6UYbx3nxczkYTBtPJEaV7NU34doRKPRgInAplGVFc
Ru5ZVUOAPPvyjJsd1QiNNXVr8Z4L5L+ZhgQVoiGbQ0W6SkqxjkvmyrMXf849Cd/dXCnOuieI1Ut+
TXrqryMTcVQ8zk/Eqx003nKOfDgdbG58lXDatfnGzK0zpml/rxfyrmtWfM6SxmcDjbZMJ/ZqCjJj
DaSCFIAxABrgErSkzL4iI/+aENZjNxiY0TtWNL2Q9UEJpiwsD4zL/6VUQ3hFcAa3gPpFSBBQ77Oo
RJi9PDP2VCGSmcPfncMwzH1Jg6LaMw/4zFWMm1WzhKjx8yBNAStrV/0rqAd9JLq4n4nuilF7qFon
zzFI+eNUnwvro6nH/C4e/edZJ3GnVtZF1k4vgOZx3itx0HJxZjXJV1aiEbEWJ/uq1RvkFfO5UvK+
Eq3yJvfyN6smsFMO1Sn3HkAU98BnxweKkuFkGMKEUuTke2Nqwl1hkv1rdwi30KytjCrJTpVp3Arc
RJsqag+q4NgsfuXAy97ayii2I3IzxDTdoS7iflXh+Cl1q37Uh/KDvIOj+qXGZDTNlgeJtf2V8qvW
0/GuB8Ut41pr5tBE68bZgI3+XQuqYreoZBLGF2A0DvkAImIcjihs/f04IR5IWH6tmqAIiMRFaGAn
+sNQeDM/zG3sckayfv9dVNNlMRV1JXPBqLNo1UWZHIcweRnGsD8i5iM/k1JqAIfPlOuzzw1zz+SC
3CTDU4PDLeLF8TZVCFgAVp0dU2eGg4vqCL9qQnjUlIujejE2IXZwmOS6u0WW0w5aQQosRVloxyc5
zS/L7+t58k4oXawjoLdrHHjmISqCw1JWRmEdrToC5Ndzxgw3i/DSM1oEwEQokSpP/S2L8mjXqDRY
18U0WYrkMfASKoe62QowoLukiuKrT1O5J2H3ZziRO1T3HawdOyOV3U643V3UdYtox0GvzjATKUSg
OQcPQHEi7nk+H75U64vycWmjRU6aloMwg5QSEvI0+zGaovJGXMM2H6dkh72Zuxxg/h4i836R8Iw2
g6ieZ5bcKQ4hxvBKBkAmByyNo11q/6ZApkT4yNHQvnTYfgUzcw7qPZnDzOW5zg3Zkx2leJEmuK8f
Y1celrsMg8KeOCrUPIgzQNhJFSQBL1OZ7SaPHYvVAhROsWmSVlBTqHZ1aG1sifZ0+XQK5HVxNLZf
r27Xc4okSXxd3maONDZvJQuNmWuItZ2S8ZRNinmEcnOAj7GVGcIGt3WOM2jutbC13eKobCLCQfTe
yNcg7rF3hWse3m6Pgeb65bjs6FrmCt3oLHDgsDBR5r5wj5a72MiJdwc23KnnNOsq29ov6sdYFI8R
eKc7qr7O9js88ySYpbb40UZmcwJ8RSVAH5glYu3GlJtLLYXUpB5wb6QyemY8tur40q9ELG3HnnWH
mCzg/aE7musBUE9fkjNUtC4hHAwxV44A4G0EeUmfUO5QMUffEp9BuCSDoIiI1gxEcF3eq2X+KPVm
RqvI7ylcEV4hGoYHUxXZqixbrovFITEiv6dtaw8Q/xRqg4ALSztmY+8f9MD8svWME2YJmfvjxW30
tV1X4uYMITLxmg1ILuqfMB/ikxaxEWMf+JiC4xz7kHM1Nj7FnNt300YuU7rtm5Fyqrs++3Zw5J9d
ysI6EOfl9g/FMG2Kvn6KpdNfmlljDad0wcsrUXNd7A3y6oFl0aoxE3Q8/14L97Jgl4w8C1fCD66y
Dp8W2Zc32W9NZpMkpJR5qOOA7YK0s6zTwroaGV2ewHE8D+jjj3E13jQW+mzmo59J3B0Sfdo37ajf
UhdbqeKQEvPVkb2SZIfEZ/2qnvxlJiUYmLRteovYivJZJ89g3LJzaow7rHWk3/TWI4u8t5YAZOpT
tH+hP5G3YWS0iHHxtNhGHGVhie0JDI4Oar0O+MysmSwyKwUEooMWWFdVoXTeXn1iIlGAVC24FXcS
m9OuYVrTmfV4Y1P/MjpxeO5tGvqxlEdDq/odESvjcaENpCIAZ5VGr4sgfRRGtQ86l2AO0fhIUgZ/
zeacrO+htHYMngnNbWwGIYt2tY/Kw+xbj7PdljQD0cBXYGdrrWLA3AbTtrMm5BAJweHMe9j9kEy5
yrl6COstULPgwlnuxMgMEQAODNQLDUEDLpVfEhbmoZH6XtLCX2pamBTZMAwFML0W+F+DdO9N1Cvu
ciQ/ZQhdQiEZlnNFJ9W80MU5TDONbpQXvBW9tWE2cJ4CYBUACN40kPjrYpquC5tjqTELj647BpC/
3FvSne+ZAg31MQsw4M4vk5AZtX9wXkAVaYPNYiy/1Yrt0U/9c9zLcevJuNzkWsU4L7Y+afle84af
UWdwlJOOBjHJFOmV/s4ASFA/VUFLozqYX8eAM/r4Yik9b3mAByVNuGZTL3f2RsWL/qjqvn0UEiCU
d1l57mNWAw4vNxtijoEEYcToDg8ZUsJ1qxsOZLZQHJxATZGVS8FALbOb43squY/ilEbdZG8RV7g7
oA2zU2nHFz8xrX1BHwSvrflSNHc9uPhIveVFTws+nJZXZ5mtF0mNCib+KAOax6lMzrjHyhvt1T8g
W//bANkCWeKwaTJ1Rzf/oE9mWdP7Y6dzGxbtFpM/ZUn0Yag1TQre8VSuR4VlWS7/hVDHKk9d/Oj3
FbXViv33XFGQcoDCRfJNc7XwgHX9gNZKX5HMEuF4Md/jnLtRD6WzjeCjMvLP6LHmlKQ1M2AdYjf3
jDSmi9D/0ZW6kOj+nHxCJwTs4xmmwO/710Gj6DLHGGxzhBvlfsdVhtkgm4/64L0kBl0bMFNzZ+iM
Y715CY9NCffUxXVZf6vY+Q20gZNWOA3Lt1ScNI+6x200/MpJehxFuxsRpj0SQENsRQ+CtolIAGAV
37knR6KUmzr7OEUgA+s4PC41hOeMjzkXlPozoMDk3kVvzrFNnqbFjGijmp2QxsCs8ydmj8axy4sz
l2a5JaKNw4GOR2cbvulTR4Og7txm0SN4wCNsqy2zLnPKuXvmBkwbpqTYapqerBHrrbK87fe1JEmn
C/v6nBbWAVYRZo+Sw70EJwXVUuZneB+XYmR1zgCPO8jp08ex1QgPd1UiJQAL8HynunVeyNE9mMjp
D35IjHtr9YQMKLeFh5jRDtCd+v0PS+EByRIYCXWZjJUu2+AyAgONH/CIku/0RA7UK6LEZlP5SMjD
tLyY0ZBuLVXtWJQ9lWnmBGNghZQNYi22NBI7ZkzsqTddoyF2kPeV9g33HzoZNDSH3rN/4blFza3q
1SypcCGDRjKQnhDF1SWbyegh0iYjt57Ym1ZVImwrgh0p2cM+4ax0q5wAHUnBHYqArUHWbsvB+hoM
xoq82E0QGFKxqcvxO5KM9B/s8uZ/Wem4mDvYeQiLx8/784nNOYZi5qZfwBpGzzkjtjnajlpPoS8C
UoIIjHEVni9V3PVIyamX79ZAENOq0WmJNnOluy2Art64JKPcZzoprHGjB6su8T8zWoUNsJl6+78H
+5ahlht/fd08tgy0C8rADg/xDw84939Btw/8a0GDRW7vbINJUlP7063FHJS1Xv2cC6qbXqMP5AIZ
13TTu7lEzQdfjGcfVwkPmnZumi5cZ2P4qc0ZNCsb06jHpg1LGm6zDBEWGQEuXpL6KUgS9xC5x2U/
4LUguXsvdlCjg0iyxEgCdsurNJ/iip1+HcPz0iuMVF86dCf7oc10t3QPyEQd/aFTvCtEXKrswqOb
JSN3rXaYiEO5CPHD1Kq7F+bfzYEAFbMOXxPT++G1yMgWwGLfcRJkFEMbnvV9WvnGumpBwHWgcv7l
UKjiAjOeMUNeFZus9jFGkhC3I7FsKcerwhEAdMJ7SIWP6w4kj5icjBH5t9JheTu1Ayp+5zcLVia4
00/MkwXzMuDU6VtSD7Q9x8XEtAxFQtiKpLibKzWF3nWVHyH2fXT88bAseRPFo7Kqt4w3eWs3hYur
+WT6VEGKDMe0FJ+g4i3NBY4eJItfLcJYpyemfHhn1Oot6VACD6jdFYgujA3E2EmTr4bOohpRJNRl
BFkpRY+iE7Y+x0+RDMwOKpKd5k77tAbLJfg7csn9+l2G7nsSBkeZofegQBxvM22DgQn2a7iemrBa
J7SUwm7eohS65VJX20ru49aMqtKUGapyxw9oL1eiip+WDXpC2l7NRGltDKT1QR1AGDEwn2UFSmuy
oPOKV4ZT8SnzPOQFcbxlexGh8rCmczez0GY4tbMi57EHf39YGtjW2plmibtQ/faiCoodyt8mkuM9
4gLUoZ8GOrsLZZVKSd/bzpnaE5k/vGRo9mg7uG7L6LT87tqtmTg18iWqTkXHvwFc7WrqdOdIAiRZ
q8N6RjG+ZwXFYCUKchIryD/u4tigP4D4T+oX9A2oiOQCofTk5lUm16rBesP69tFiqQIGInsKZ8Zb
S1gDgAFr7Vg59vQKn0R7MdzU3/ECXZeAhoRZD+XHDI6yAavCcf8VAJAocYBroMX/eg0RJoTkrdpz
5VFdoQlIEzTiej9uah/ExOL2ajorApYYvIczW3U0pCi0dBf3UtDg8mqM6EaYHKke/gvkh3+D7AMF
Exs7W1uLEIPgUv07gqxjrqidVkhUtQwDkFl8NarLQ7CMOEmnGzdVpgJvFY5TZ8BdiliJ9dS/MGBq
Y4ckG6iJmdAJpRyC7hZ0HKWBU3SrVPPvY0iEsukO8tBa+VM9o3Sdi+BVD2kN2wwLQesE17BDK8Qu
B0+1LElbbH9p44SIznMxkSUTA30PK/FaMhW6zxHzPqvWtRdXtp9RM6bnFl/AUgv4Og7JHrLILQrb
99if4q+qvSLtVB8N86mwi1dYlWStYW3bOEq311i4J+2OpzfKGmRbkllnqGMSI5LqYc6dch8lZbdx
a1DCueyuYREdy7Gxn4HV7KpEDR8rAgs9tof/xABZEB9/Pf59i/wkYduWsHVb/wNzNVfmAFOW57UD
jIFzkfFtOgnjZuh5TVBoN9JX+O0uV1uOKpl/REj4XxwGbXDKhtNQ01SFMYMrm1s/xFr0YkCb1Frg
hHOeE6Q1J/o5tcSHq41b+vfy1KKS5S1F8lmIA+QoeAEpzYMv4mBjY5TYeAOqcI0sjYPm9KjRCvtV
036EhLRuGCa4IHmiZFcwZtlXbqhCV2+SDIaHzqRcSWf31JV0Le7kGYeYMPLlxU8jIaBLuM26Cnux
TXK2MGoysvxDobScoUybU9XnT8OAADNSz71lvVaDln25gXAAnjKN6WcbaYniMWb7ISnfxEybtswI
3Bxfipbx5Vra2oidHwsIA1lBsVHBc639xLZ53i46lSqzg22Dcdktw2m/nCeDAicsQ/zeVMFS/kNL
K7xOYpXeMrIlaF1y/Cjva7CKGBtacnbTZrOMWYbJDWg8s02OgCuY45tpM8tczneraHOiIf15ZZb9
q0+c3dkNPnrjtU65PEjbsyASrSTufjRMkGIfClXUCaUYXbQiJaC9igRq1L7JtmnntzGU9dpoiKHz
tHBHnslSQC5sQCjr/XkS0eOyflw2qFolh62ppUdf+L8qfIfroiZjFKIim64gu9oTU/2ebTlgVY6i
qU/btUngKDaQDg0o+8nQxpiNJIcI5H4fioZ3r2cru4zowgHvpdcPR5Oj/hY41bwqoyDbN3q5myP7
zv6X0WPM4JfBPuKSeCBRRDkkUcAxirWsS61bxIMqP2k7ys+xidFyhMaXnXA2R2dtzY3SukZ8MTHj
iCCtP6l22EQECGkGqydyLd/Nw2gdAtMNAVEVQHsrJ7387yqN1cOfVZqLKwkcnen6wiRG6o8Sc5AG
tO6ssnFtx5LIXbs5GBg44aDd/MnXmJEG99EetwPov7iD1lqbFVUU2q9y/tZT+3OraytorzVysmTX
u065BoADisifee/Kdh0N1mMb+KuenV7I45/p9z4djB1o4Wrn1O0pCtwnDvh9DzNq1ZkkG2u1/TKn
SICzmzsPdE/Oa5Vix7X10Vx5BRyNikV1qP8fc+exJDeSZdFfGZs92uDQWMwmtEgtmdzAmMlMaK3x
9XPco7unyLKpmuUsuq1IpohAAO7P37v3XMTRNgdvV6NHXPvNDzWRGex1aS0dM9SbUmT17TJU1wxV
Gg9gmxmWx+zdx9a7Dpf+O9he4kcH+7oka4aE3hGPI6OAjvZvaFoebjwTBCiKtFVnifo6x0YKfzVe
h1773iFCoIADjlHo2lkE80/XnmcaiMuAlb2AiesNq9IJJV+1Ecz2wwPSLSjNyL/3lSAQzjDwqjV6
/TkM2Qv0ipqTK7J2IllLeiS+H29rsRgrHbQXyajO/RKTOMzihqM4OiSCbOk8JrpaE9OXNSKd1WT9
a3AK8cr0QPP/o0itq8QSkFSra93CLF810bTqqp9hpPVrr8+fJ72WcoqUiTi1jq/fTH7Gspl3vGt6
pxiR3pAzckyfAL6O9miuey/d90F3ns1pD8mQNFKz/MjTAv1VnD9gchy2JKgwyR4+eoIsl9j7atuQ
bS7+7qcNqDhST/NQe4u46zB4tPtlTq5Ay3+MAjF+UU53xeLezHOerCYBoiNCUNfU76Lrf5p4sKuE
jg11iFF23zyj4CAR8Qb4LgsdKEZZ8g/ojREskpzE0H5A9f8xon1dLdoCHIcWoChtC0oHixNe/dvE
ONc+RpFl+IxStkOyvNEk9tO2qi3AIgK9O9mMp97h4OzkWJcjmxHd0s03YfZNhNuuIPcVt5VLTGXf
WvtSs9tVnpTLbdm32GQNen4Y0g6GS/3VunO20jumGPRQP4qFfJHeJgDdt413JvqMkWPR3osGjobe
x/g8Sby3Uv6jTOgS6I9LiV/Q9bWPeRwIH6JRF5BTj2ocv+pUTt1KC6LLCfT/SRTfL4F+14+7J5UR
+O9MwEtk4L//2P47QnDzo/vxyx+2RUdE8X3/2cwPn22fdf/KrJNf+X/9x//4VD/laa4+/+s/P8q+
6ORPC7HE/jF6z2WB/N+z+raIW4r4x+/fcMnqM7x/GBKX6Fk2x2IsJUjzxs+2+6//NMQ/EDSiyJPR
GeRS6eT+yJmwDOTz/+E4PlYXYJ1IV1WM37+y+tx/2MKhpWu76qcRtvOv9/1PZTmX7H9Vmhv8jl/O
68QFmq7F77GJiiKX7Tdt7BItCQVTSC6CPFYrUUU19N8SnaOL6h9PFnOkdiJdqPY+WwKrrcZ7VRXN
hfs92LezZjroT/1ym+USbSCbQKoih+Nt5Lj+1RmQVvyRJvVwLJbsKrBasTF6hAlK0fGHq//PN/lH
+fyfOig4dQxaKAAwZKyA60o15B8UmANFe+I0jXfBFajSo568x9AL+g38/9dozqo1/NMAaUOQbwkk
ZA5BJwx30RHfQr7RrehNs6iPEt3+Wmrj1Zk44+WMrzhPETxMBmzjoo/769f9p16lqTuQMeg4sgoB
aP2drYnXNU0Gu44RhEbBSrjDRstvTdTjbZP3ZxWb0WC1L5PghoYq6xUzmxU6d2b0ugQUSGGiVKWp
iXHujZjWMdfYMl9bMq4Vqbue+aMhnO1SB2JlHRTnCKEAzmvf53gmcQ3cLrBYhvYRetxm9Iyvv36f
JC/96a6TZipLuIJFnpv5t2PC6Hb1iI5LhxGkvxjVgMcahtTKihiVKl2Ljb33yg/8k9V7m9hcvFtd
vC22m1yc1nXx5ZRir760loENpYgfM+bCu4GewHoYmaIoWYBqcUg96OyCJaIZA0wmAl1f1VhnSwYB
2M1JphlEuHMRP64QqHdrL7NPqvtRwKZA4MyPtRUnugMGoMYZzqhXB+qJlVKsKbu3XVTuNqO/Ntk9
2a+906yzPFgraYlhDjJzbtQPulE9BRzbd5iBUhSn2TvZAhmzTyALqe63e1vx3evmMTMjAC2QafAV
QPv2K9/CA2F/xiKLt5ExV5ffrevWppiAenC5ea0S8+334b6xkKhh4STOTwqecO18pkP6FtkQDxpi
GmfUxtusqOKV0gsmyRWJveG2rvJX8m0PbGgSFd2jkWaruggAlbaxBZU3V9lNufgtZ6/8a0i27qw9
Lc3L8KMYnWAFcvxcNgZkY9G9eCColERzpS7b3F4hT9KgLrJCIAZgD25gsao+BUwAAgi0jOTuZMaz
V1NL58HwqC/a92jOgd8V7qf6GBKJPlF4jijgmO9xCvFS/75hHV35GDX2ehdXl1+YBGm4DYA6KN5R
ZmkPBRGYwUDGdB7Llpjk/SZSJr7Q6VcwISdqqnMGnM3G/DzrGbE//vChRnIYIg92a7wSd4zKo831
MxpBuiNmcgyX5YNB+4VKhoUzWs/j0pEPjYgrGf3qpMaBnXxKsdM8x/jXLg2ARM/tDV3gD/X5kSP9
zmn4fZaaAb8/eUxvL8Y2JTU2Gqta18zKkdKRTUhRfoR18Jy7WFEUDxYV8Zp1HLsFgxxEEB+xEz7F
svkzBuJqkLqyi2ZZco70fpelsGjVqF9voxdjAgXTj0A0I9zcK9fsWpy6xUpG8zH3PKl7uc6I6yhu
/AHnoQLsRhNpLSpIRj2+sXSGqAezcw6hMHq4HjSdFBEzaRDkmrXHLVvw2/3QXsdmcOUm3k91S0DP
OY7SZaC+PzEWbw/SRzYRZd6GYsdUQiYOxNnmogmUItWy/9FavrtVwlt1r7Yt7Tuvv/ufr7mgY2Tz
CptMC4mfB159+GhZyq1mMEp2jjD7MDhIw1VlUnxlJoVv11ubOMju4oJDTNf6OJ77Am2q7FI7EvUf
R8tMhzRAGY0SQr1w9V9ZZZLZ3pDQ4sT+tVqMgoq+mWplqV+t3pn6smbEaZMOYMfMGLqR1GHphsDF
URe0HmhtlrX9sMjjLH1EUjYQLicmuFAVe6u+XP1oOnjJKmPswu/1nxYwVMxsJgfNy5TInKow/6mF
zVNv1vx1nP4hr8CsnJav9EBXyPekszSTH2XQap6Yi7rWXr3qSNOR8CBeCMOQWplb0M8wDaWt9x6I
5FWFj4zlc9gRwaSeaUdoWwTABRgVk46/hiBhG2bvRabtEMPjti6wVsVy2GvUPofsxeYpj/ezo/fH
EknhaIUwk2Ng/BzCIlhuobWjcFgxztzqcVXu1aethh1jpnkIl4nFKpzrlKOH7EdPLpSSyen3ipaE
NeKqT7w7pR4z/eEHBOSHDCaMH7w6AZ+s6goS0/5sLvOTcsgoNlAuB+NhOAfcO/O+jO2CWT240rxC
8wbvYK5uMdaGm6Q9F/JJVLhnT7TiSr080bRH9OdfMR6byDRQ93Y0jKxofHHi56SGI1AQPkYeSXfp
r9dzQRwBrQL0xnW9nbKFuZzDME7KaQHokhUMT9XTd0PfeutJosnUxh8MOIaTpX5VUm23hJbhZs4W
3z3eB+iA5AqgFlNvXqv2FS7+lfqQqmxMDrgxV+oRVWEkqDf9tYhK1iHYl1Lup8TrDqMo4LknWWKo
zq5qtKt+VWvZNAjq6a7SGX/ElkUbmQmNEmy0xnIHLSugueLcwGxpV1UPnMspZtqbY3xtWcud8m3Q
2ARgZ2gH9WSojWscFnzH9lZ1SOTvVe41RdH06khf0eXxYa+6svVs8NQSMCmuFUHQAWOzCTNsj66H
bpXGYsXkRxZCYEu5N5QD9oetm81GZVsEaf6+GDPsHDk3FD6VFUpvzrSkIhybut87ff6Yu158SJp4
3MBqpkOv8bF3WQoyzMGCWumtcRfZ1zy/9aUPN+TOcAQXe+wrt+CR0S6w0crJk6NW5O5KKbIS34RI
aTlPqnIu50E/yAJNPXNu6xMjxSgYr5E4jWm40WsX/FO9nNTdldXzbYknQa9fZzMYD3OvxVvNY8Jj
i209zQcT4z2mbz9g1vallifN8pGqjnTO6FbJVv5AGPUKHyHTxXYktkz6qiZfpzsks9e0tLtvBoiP
cFoJ1OMz0J7GtKi3unlsLThADalncBnZTgcT9Zvffo8EUlCR2ONxikkFVSGrkY5MYyihAchNsLWY
A9Vem2B8gU4T+YQ+u9NZqYqmtMKB6eUPupU8pJPzqi5E6eCAp4P9rPY+jZ4VuGUkHMNdUTFpmDMu
cABG/1G1CtWVLAJmQcjSdwxi0hVdsG7dhbq9C6PpW2UMO9HXh1S3J2Yc/hO3eosYBMbO2CyATJHH
1jKIFFh8TLZUg/lW2t2k1K2RmmH5PSzxAH2kZUP+KZQ5WD1DLjsKTVWFOa77pATiDD1wmEduhXiQ
Wz83+2bTCJvpDN83VN/TKfQuSUfqIVTFQhQhkCHNPdqqNzOOFOZ01wEVLiy1UI+6HkmUl5gZ7bmm
WGk0ENGsekRuJvqdS6bIecbl6z2pXVC1JWPXfA7bxxhPj5SPurI0LEvMGSAAb6K0JlavoeINvPkZ
cSphYCkIG/Vr1P6pMIiqq1yWJz1b3gYbBCHYMGPTlTVNT5q96g6zU/hSRTAQ+m48tuN8g5fovfZA
ZgfcX4QyIVTE0pxaD3gsEVm2Di3pmailiLlRATSMvpuxzeP4K27T9TQRMCkvsJF4OR7O+FqNsdRd
0ctrMPYOca4+gWJSJKaWErvoX2uzgVEigXjIuLnJJ9RrP+doAgotzf91ZP7ozJhxDh1gtVrRj5Vw
ZkoKlQBcUuDBYD0X1QcJ0pJUT7Gn3IM6O3FPLvZKbRJq0W/07EzYDyuwFOmrtUvx4oIS9K/X5Uwt
+PxGd3nzUKmzFdLQq0oOQHUdIruxTvPiPanZN8rh5O8Olr8T+DlY0urlOGxYJsq/3/u9JHNaHd3X
cNv21rkiu32LJyKNaHTJC7jT/OWUpjrtUfOs6uIqIhQXnei67XqSYqJ22asu9yjYsG092beadq2o
0KRm5AdOFOgxetjCtgflaqg3auhqdtk+NRaLmF3xyCMwkAn/c2Dd3s9R/6bKS5LW/kaCYPyuQOC9
woKnZeLZhuEY1m90f5+a30Z+GmyUy0shKRVSXSWYaRWBSVOkcRaUr5dam/KfKbjtNAG5cNqdqhtS
+nWYAxPUwRyPcWlQHUpYhkY91gxTeXG+IhM8UoWRWUk4WYhPTx27//qobMpX+8eBmno3NqgS6AQY
yYU8Sf+hleEUVI/LwjCLbOkutr96CwqgMJjQSFFtOIZ3okFtoRP0yKM8xJd46Er3jkx1GOjP2W2s
j8+5hsJZ3a3qGck0fzw4ZPp0mfE2Awb0yCWkbAprZtzuOmk7e2WPNJQF7rtSVnrdbJYbhrbqovY6
HITa2g9/652VnZlf3q6g9yFsi6aX7+re79EMY6cjdzRIJFRLoDeDBIsGFuCZVZ+sGWSaBt6qXQT+
R5xmP30Es4Kkey7Krcj+LrTH/JNLlQeGB0fXIcXg52VQ9evVH2Pd9UOp9fEd8bP3w2h/EYRXskYL
kBjsx4WDtJhQLKd4JddWNc+7ugidLSOKO18X2ckMgA+FAefmDhQXsqWOdXU6BhazysjiG4f2Wh1t
CD/43iaUWIz8rzgGsTvLBZqTjddM02X7HWrdW9dQmKHASXVFBZQbzzkUNLk4qWpCC+gUuEF/bwET
YD1mg8dOsdft0NgYermGZAMZXP5k9Vh4nN69/Kw3AQI2OagME7uWA3Kk2bb3I8WrtIr9YUfEd7Su
pYtI1oNJkkoIxFdbTA/cUefLWaozcUC472qfKOUyJgzitZrAQ2iWclx0JPFh4fQVXnj9isCr0HhY
qZk/zehu24W81CZG1iRfjA6LEuPjlbpA6hCLNuMhKNnvpiJfpdhItglOO2Td+PgRgK4qdASZpm8n
k31NCfDJgkfDEvBKFPpbbrnhmIzXWlPvlrk7jRaFc93ifJWFvmpUFIN1s8DChC3OIFVl/JRj/Bmm
zlVn2W8m9q5NKs0VbRIes8g3dsQaIJy3ByKOS2dZhwZ2iC56Dp39aPFJqhJrKsUWj+C70qXnCLKu
mjy+a8LJhmu+MxjuP4z8sJWafy4zraQS/T4DTcSATvJlyUl3OmzGxob5YkUbw2O/UkqPsJpPiTnS
upJ0tZxSchDLU2hQYchPi4IOiiKf9EaBelTStaKyzdpRi+cI5mOPLITIzKGdtJVFvbkO9JYS707J
V4SDF2oyy/WYxGupgW3k2ph1kBpJkmTImgNp0k3nRa2xMI9C7lEABHKbTd2ZnoVW/xMPFKCG+YSK
ARbOhKLfY8hmRJJQa+j1fajFBBkO1crEWsdkEUWz684PIUTBk7ABRKItW5kBAgbpy1S8nQ49ME8Q
NChhEKQlT31jyYlgoaej3mzXDoymJykb8qeTLXFB1k9VAMQaVnvS0FR9pMq5uUk3LV1Xkx5WUkQP
l761bP0BwMM4haWWvAqUHhgCtIS/zZe96GrSOdHBqIXVibrbirJvbcuGsVLEqPG3RsAaMh5I/H7p
Gfuic4kO4ZifTvGxq4Ph2Jf1ox+l1g6kNJTkJgFj2dEE6iztJmmZ0qsznuYBIcIsvwJxSkxi1JwS
2+VTE+lnDot2dwmWXAij8NL5zIj8kj2k5WxZ0pLgNJCCZne+GHPgK/KEQR1SJzqdljrSnmQfyaZK
WM7Vrvc3PZEkNxXAOEMPt+FYk/aOBZSYDmputRcUQb3RyppSM+KsqOrEJkScEyXdK0THCLMeR6OL
z0IhqFUFnFBIUEJBeRX+M2ejIyHiiFAT/74qcRO7RZDu2sp/U9tALz0meUyLT8ahYhgjyaaDs9Q5
mPHzpj04uPVXo6/x43A+lIB2Bc151RGDDllvGhe6KJ6xk4JVadS+a1AkPPycnbHb0+uIzOxiOfEk
kjie6MdMoXOlL+6tn3R3ll18qTaWCuHr2fpCr9EZGsADgdaq3vook8BieL8HnDB7oTN0LvHSqbtr
NBtxbvu79n0I4OE177EkZTO4fp3wQaq7VlVM6omB3UQjmgJ85RgkCY6aOHg2udrqoIGi7ZtpJcve
qO33fhmyvyFuCDl1+n0LpnjyqZ08z/Fppfy658EFQjBbIMdTmTmFBd0JUbviUSv3mHqNltxyjCy4
AmceYilVn9Mlu91FuWdlkX4VbFnKStq4pQUDU7b2FQ63ZJGGDnztxO0LGFec4e2NwqrLlbvBJbqd
o+pKtSa8FMjC4rE++oKKp415Cspn9aAV0SNB7P5aHnDozXSoyYxtL9u5vTuQ+V4QSJF4zVZ9Kq7W
Es4zgX6vyQ5Wl9uVn7PmZXsxTQEqEPa1wuRI5IfbMq2rrQDNbYxgMCzjFX+euLpYdyabrXPB4yrK
60mMj2CAn/3Ye1YFvykBMDVr7YV8rWr8iXbCxh4Rmnkek2YL0V2PL801ogNC42OP0JkOgrY3qLRx
UayUPUVuUfJqWKP2LYwh2Kkm/b//6Szo6e1Ux9TPalT2rkBuyzOC7A0zVqxdzCeScoSaHI9Ustdl
kcjxadyUttk9/HWRKn6Xk5jC1FF9EXNB3qIrrN/GOUXiTePkwnComQsgZ9Kw4VlPlj0BPFAfiby8
1H1QER1AFHU0bibD6Hd/8zL+VCsLw4OGw+TPph7zPZmN/odaGeOtmaExdiH5wd9VBzkjix9dpO/y
8KVuYYBW3wd9/tB6cG9Bn5xHLisHF/pHcUBPAazT3zgsGN396YkydWQUwnKY8XpMZH59XX7koftZ
aDAqZEKeXgM0ACA2Rt/KuLmwjlXVEeYUKoGMryl6ZPNIFOwRadEQptF6tMVKJyFUVUXqq5dJHE3D
e9E8B1Z19FMhZaHAfs91sAAZ94d4DlIXnSuyjvFNce41RATrJgyYyVQPDrhzDnS0LPDDcWjt3DLe
ztq0MpGEdB67E7L7s8rtCIdDnEj9A626OG6Kc8foLJ51uAg0iSdttFeLTb4hgpjnXhCx3BREjCeu
xndwclZPrOosJjWHw5FStRYEISkAuj8SatA5O2HPL1NuPnvhW2Fr4eUZGkryyssieZi0IjyMjUfn
kxdG6+wF8wxHgtJ8mzjZX85vbrHPWjYmFWchtGldTBZdcPloTAI/CkaEbEW0+EM90vVhOPqkjE1q
RevnKZKbL/5pz2UcyfY9417YINzEH6J/UnFcQVXaFfTUR2qjPX9BjYcDeadGN0lAvUStdplfIu+3
9+6VMdEnVmtDFYdPdtS+ZYV1rxpJasWMq+F9LsUPefinFfqJeUbtJaoCVGNFH4VwOLHKomHbaoGL
pMy9tGXV7RxG5ATDauZmVve7PPi1Nb5kVeCrnoMu1zwQyVVAkOZAoaIkb+q3JQ5KoYY85OaAH67s
xvhGPQlqwqZeduuM2wSAJUUVw4G2tm7U6+vd8N2ekWbKskmOAVuPrIm/fpz/PMUXpvDBFRlII2yH
5+fXx8aL/HAZ8tLYhLJrbjvJtyX9LrTmNVGZO/ITUh+t2irUCln59JzVzaZeZbhEn8ZkX5Vd6714
5vrXegXLFyocL3n9m5f95/0TYBWEJcM2hIXE7jdtXVC4sa6Ng7lh2oFGWa5/iBA7xlMV8S3hAeAg
SjY1PbH7h7mTB3cViSjPSkZnPRg9MUYyJEA9MdUynGGjkDOlWna0H90c5bwtVwk5ku388bayiucg
p68oxw/M/7q/6amIP6+sllxSHcOkW25Z9m9diM7Xit6xc/cyIk0zSvRIOHcqgs8eY1caCOHJybZv
W9j7ccJU2wnrLg0axgIyTFObjeeWgmvz11fblFfz14aB5eikDXJ7eBbdrd/0K25WFkOUjkR8BOWz
xdxmmSGE+J6awFY7eifTTcdkGa12vFLnzSSh0Z/KeTyfzDKy0BYlgENuxmPOvHKffcnzk9q3VMNE
qXort70fo8TcKi+rKgVVV1bYOqVgCuEJkcPfyTS5vL+/O8QgNEPo8soGEJlMvz4CYRYiRGOez/w6
c66DpGGEVI5HEGKMuon5MEYOdi4jD6LHjMhKSBDH39FaFdFUp7Ap8sdxenbc8tnrfP9c9lP30Bh4
E4ayhx2KjVP9XzgO6KBHXIzYwPGuf89L6FkCbmjVzPhDdzohwITX2yf9hHXMvXEdHP21439o2bDr
o8B5yODHtmLa+04K2/B6Zuax41Il2EB5ykTuHOCMlTuweg8DRQCvOSDAbvJtnORas7a0cDm2tAgW
MRDtQN4VZCAGB/Tdn0r7mnkv0znipA5T4G6yWYgnEFC+IOq0hclx6PBm+pbswOqdf+Uw0Q2iILgC
OYW4WkuQv9TaT2EP95ZThPugjs+NzpNYuom7wU/WGMgTNa9OjgCfr2MczRuRlVjWNHR/nMj1Td3v
mANtiCLXUsLUsaZz7N6nunZqtOzQGC7ZPS+5N+87uoqx/xBbDVkv2Rop9U5oy23aptcdEhuxCWJn
hfh4HYfFTzOcdp7Vfy0svtZE6rhPCzaKgH8YAP0S/cvTtKck9G6jfuuO3JomeE42FAiL2sZ0GYyV
0RGf5T6M1xm6FuwJ3X2BBXNdiWkVketEiCriYu2qkAHhcXaIgQI4m6Ux6N0Q5AgZb87mU659gDuv
4UCv2zb77tWOvqrYc2LP/sZwdxe5xSuDeYxB87OJGtWhYUZQW/7Y5sY6ASmZ6a9Thyc+9kDrhwSD
VDah5u51cza+QNTe6JPD2by6iybsV57gQTzwUlcAitNxQyD4unB+1slwbZJD3S9rohcYlqXW6npO
rv3q20gY5hqn8E0ATN8M+w2GVHkds/Bl6PDEO8BnqPcXD9+RGL7csWKeSVCutTYWvNaIXenQHKwU
6mgUx8cFEmBpCa7m8M5vbEqf27d4Tpt9ftZKn+SecEPR7jU3HRNjbzZv5k5GcxJcqHfE6GgHLnG0
ddHtBFjJCn6kcOabpWNeIwiT8KeYSAzXvw5rmN9xf2YwwpzWObdgxFN+eFlb73adbTSg8UDNt0H5
cwApITNoIaFBsvXvFjJCptBghGePj5MFLCGFH+iK4VjBcZcOFJcszC6abh2jO2S+/RIwR9Dj7MzL
epvT/sHm3WZBhv/rLktmlPL2y2xH37TWohnlHcrRc9AAw/goh3MxNdSh0gidtxWEMDwNxOalrXWY
HA7wRndT0/OfvOUU5eNO4CJmlmvsdbKzRkDWeh58y2CbMvIZT8wctwam85WdUlvWQ3QoA4EyON74
KJXncofI5MrOsNFk/n1o6Mfcu9O0GbA1euf2GyqktWWXD2lJuJWRvumWdpVU4bmgiRagq5JGsCm6
MbT2DiTSLam4bzZwkBBh/TAxkbHy4jRhgQmKgvAq5ntle91pA5KF+zgIbgrwVxX5iXW9K2P9KvJM
4mXSe0S2r5MT3PlFv411gqbRwMshseWdWUg2bPIUxgGqfcT8THMjn81Ea6xt2N3NxkFL7/0m/p5W
4t2PSe609O5hrHxiE680+ME6uEGjfCzFLjOTrRhezehTRM/nAuRs3LdbQzDUz6yN/ohW+b4IN7fG
8IOXPoH0rkya3c+99RwUhKu4X6U1bgrajVl4WLpqXfX4hU2XssHcVlfMHzZgylfedRe3a9941E2i
SG6C+cFoPvTqTm8mpC43ocYj381HJhm7KkKLY5NAM2f3pF2uE1IGnCBcj/R6fdpzlCpBX279JQGP
1zz29N+KHozzhBlYh309gpcpzoF/BsDRQosIiFGaUF/NJE1nKPa9KlyLrrqd2lPDA12RGeUKQuYQ
46XDO960B3fpzq0V7jbRhFsgOHt8Qh7csbHD0lkhI7PuF/MD7+thGpoHm1SOFlf9zIsbreqsWfB1
5dAJ7ZcmhitPK/dF+AXxiU70FaEcGzFgG2q6jQ9XyHPfLJKFvBAJCTkxSLBRKKXgdW9aknYHu10J
jsmL4RJCwfwdd2EDf1IP7qLgmh7UoRZ1ujLSq2Te6xJf7VV3vUUiAoA5HF30PN+HyriaQLeYNDzx
3FNxcA2a9DRN+1qG0EUgp0Y38+CsP+b0ttnFrX0SkAHOUe7YlNm+Zg6qiWWTeC3Aa7BqjHFW6LGs
la0d3UJ/MOzXBFkmwT2rcTjqMSbG4Kusz75cSXBcLDB1Xe/nRCyGcRIQDWpLWk3Q95jxqiODs7Gd
j950jq1XnjnTr/TmReBSYvCyglEvoEuOaPmcBe/6awfhBVK7GQDUi/WjO33ZNL8iY9naCx0W4b3G
PsWoNCCV7VPPSxRhGa66nEBAncZK2T5YDHU1lAMTLTbUjNtZFM+hPj/iRab+1hi02c3JHkBH4OlC
o8YzRssww57XHLQaT65nEiyEJatM+52Z1nvRxGs9R7HvtftcO/RieOsWOBvI7XHXVOM50LNb3TQ+
HNr1ulkdmtlic8425OtAB8FX45+DkufIdJNTb91VUfoxtWR55qR+rKECv8AgiUBPCQJkNkS3/bT0
CBYjoVKWwfvp3dfRL5/dtD+JycGAkT4uMe3oDrknaRx3xkue5BtHe1iwu5HHeAMb19pUcfNoifCu
0ceUXqX1sxTEQkbBTBnPzbwAyRt092CWyUM/XvcC8qT5PDg/q6E4GwDxMmpUgxCeAQBSZ1HX4FkQ
1aktXvsCFs9A37aAZJDD+eQMlJY/zEHsgtl5azxnQ4yZye1K7Ema3ofDLSkqZ49BH7khuBTyOwxt
TD6zXYlMITf9O/IUA4/wQnubsp75MijvjGLrGuzd3uHSpwGoRcwrGiMQAoGeU6+7Kg0qEJS373Xn
vddBf3KWMj477XAawpkBS+SdjYxKh6ppoUkrKYyheGAwDb46098WFPRIDinbSF7v7xML2nixG/2U
PCYRz+sG4BSdLPHeZYCW0EatE4v03SCOTERpm7xx9B8ozxAA9cEJQwsmclIdTgSbuIAxi+Zq7Dws
ne5YnCuHU3UU5eQ4FCJGVBLWB0MLtMfGmxbA/f10quomfHIcXGImkVYb9a9Opo23Hu7/IZ/Dlmgu
g4Z0VrAX8a2B7RPRWUzLTv0xKkv9XJlzDsRHfnEyfzpxOWyAhne7Ol/SJ6Lr2IC9KTv5dWgweRcm
BFynvGoDT+Zyn5s5LF7mws9OPLy0FMc8f9HHviOUpYJ4GxAQCiNXW0+D7QDCAg2hvqQRLTH1XVvs
1Q8gggvLYLC4h3Fa8hc3YUFrNaJw1b+aUgxejhyv1b/6CcpggFScWw0n3TVm8Epc+JaYOJTiVlBK
9NWaHuV4SIAp1MHbHMzvrc6rL+CQTfoLqcRg/h8zJ39I4sXgcdA2xYw0rHfnA3MjeIaEPQ0U/AOY
mTH7SK5wot1HwMzXiUMy25BlbFkDVjT7VIqOHJhmYw3mo+cu5mo3WYyCmWp9Iz7NZrIVv47tTzRB
J30qHiMvILqiZyWFo4pS82tORneDEACqjrbsLW35hHe8lv8TTb1OK2YTozfswK9hbqigfs/bWMxQ
9qoODRAZRmF2iEZj3IG4xoiZQ5knFsGbxS1O4w1U3F1c6ozjovDZN9tdb7TbovEOsRs81K0BTj5Z
TkN5G/TTSPxayjkYikUShvtu6U+zkX+P9F3QL85Oqp+itl1nel9h48J0qVPqGYxaKlSAEeiHsRRk
P4/rJiF9YYXMMzoNcAgYEIdvbuSiam3QlFttvCnGbkBYtdzMafLGmnPyx+LezEn9pOcP36DxkQex
RhUMFQjG6NDZxBarbVlGdzZ6bJ2Q5Xho6YJXzjVTTCRhjLr70aN5q/XJSY9eHdzkOJtxyk3p9NHr
DG3NlExN79ZwyjO2vLvS77gtymXf6ebGalHYNQZqzMol3WmZdjUj5g0lPAylVQeZFqCS94ltbeXX
RKORCBplD0nu4V7DFJjaLylq/npEOkpK5mg4V0CHN/NICp0drVy9e7Tqu8j9WfFDw8r6ZLq8AmCO
QdMld6N7LoocYil02TzV9lNIQ2LM6q2rxQfDMNddR18rnXMcclgb7YgmLd48owE53rhJsCqo7cZm
WEUz+61p8UCHBO2sk4iRFRua1ac3Y4z6wA5yrGNm9U0adbdoPe80orf9ZAsbcEvXm7QEgoNJcfbT
1QT+Z2kfljm8MiUNeaqjZ5egkLlqT2SFhWuQ5WJfvZiZZp1IcivIxrqJcfKuYvDzqeFfa3CpVjU6
tWt8JHd9fW865E/agBEuUAAOGWqu5xjOQh8g29SV4ZyBU8WABHAqd4IIZUHEklbl0dE10LUYRTYf
mK4YnCQ3pIM8lJ1Wzke/czuWIhjxBmEZaTlfK33kUqHS1pzlVaFnM/IuV0FoWtum8MZrnLSnGXgL
aXVNsHFTQ79BcomNbmmDNxgVCbkyWnjWoU7bVFTxPpNd3ty06+uxzwnY9mQQMXJ+aExAQk4mmiTo
zSCF2zl4XBBL70NR1Yc6b87zXAfnenDPggkKZzbG37SbzH1X6wAwe9yYsG4SQA2SKCrmYcX0pjwM
nmWTruO+ks+S3JERzcOud3ee6X+mkTj3QEPQDFOfA4Iwr7ScbTFOrftRUAf1gzkclDCWqDxz3xTh
WV3T3tglWL+r3Gy2PSCifT0tM/Jb8qd18FmrqluMLevYfeltp8ov1xdRtGJtgA85EDq6rDk2lGji
tR9F692TfP4TEmHFZBJlnQwFXsKCqEtuUnUpK8S/25lOS8kUwMH7Y84leX/e+KzsDqoRqgQMkM/1
GAQpdjpxsNx/Isy91LkhrkUjy4UDokkv4fIdJQ9D7QDodiybMh8G3obQ1bdxsChTlvY4yEiKobfb
LUTj/2buzLakVrJs+0XKIZkak16993CPhggiCHjRgAOo73t9/Z1mkXcUTRZUvdVDkgwOjUsumW3b
e625lGI+s63dWhXj22SN9HQG2PGCFlvRaZK84DXMxssY2KfcRreoeUNmE+yrjn/JR/2tPQM6VxNR
QH9FRadxrk6M/TlpXsAFn6PA6PaN0U4wDfxnrSHVDeoi7lhphU/UghpJa0M81c4xKNGkubE4aSqE
vjuyD78J6NKX2XLexLN6Pu8Z8zeZTpwLAVtlCX+d/se1SEOHcv5Xo1BfOYFPWz9G8KCHSvpvFlBJ
mUSOe/25UgG83YzmW7d3efAYduR+wNiF45W+wSi4VDY1xg7GRcdEtO/YnxhGvQku9G+JLcwDq4+K
UqdKA+ug4snahgWObEQlhU8QwCAX22lAC5Sjcld7+Yc+hBbSFN27Udna9aQfFv1pirGcJ9PZHaLk
OM//9GpCYDFzeHMfmJtFLWGZ5Z51Z1PNVGuL+CeB0TRzMkcRVd4ZzkT9rHRDxDd/FEV31AIMiROK
AalJsy7ZtkHJSzhnNxJJ6o65PTAMaT6Eha+llka75DvmnDPLlAE+K1NFLTR6YC2vmlvQkb6zdusl
DTDC61/JFHkuwcazEZAUtY1iXR89L11v1YhWX6Lu1RIZG/B7zKNen/QkIJqbJzoRntbAQJv6Oqas
/vqORXbQHqek2WuBqJ7R6257hLbeHnHsagWoVhDoaQ0hkLul7TjEgLLXNh4tIQG9yoG4oT0oEcNs
DYtjWh0YQCfcF8OgRa+Vqvp2a816KNdTVKhcPMcDiWp6aAuDgx5IGwBx2FBNzGCK7BQCtNt0o8HZ
byiu8yBm8koYL+thh56Bvfk+jPW7FyYlDS8o8kHnH5XavmxTg+MibW+YJkoCmNaO2MFk571tnLNm
SdQmJNgoYrJPgiQKOho9HUrxOc6JSVfilaniEaL+Ysril9OhsKetlpdo22c4MDAtAYsQ9ZRsa7+g
gmDj2/Wu/ewmLSug6q7TiQZ9yshJ2w85E5MyUC33tPNbrXzWE+2ZwxKm5+8oiRiSDLUDsr8a3qg6
cb2XPIBIp0eLFo5xfJvseaLexhFAkQ9d0tU7PUvU4y/PrFTmynEycEKAzfKj7JS0heCB4bltOWMc
9fcwDyhq2uS9Xhy8QJV1A33q1uCpM8vTErdfu54zsZPQ0xOkXirLWTsy2VcDtnouCByt+kPeRBeQ
0/ixcIxshR2c9NeT06NjJULv+rYJ26Ij5RbYo3633ZqafQb5ZEe0TwOUK1EWGcxTomnjdvW7tmYt
EgpxvrZEmOYs029KGz3TymY8e/FJD4OCufs6APvcqikcvK335uC+9xOYWF1BKaz0aZkcl42RzZhJ
FtyuKiYC2GSHkIu/k0EJ4248n0p7Uy7os80CvI6DiUjNy98WTeUUM9iJ/b5q92k+UBtbSbeJK8aG
vQI7qEXeaVuyaTvZHfUD3zbs+ySN6b89TLAoumM2wnPyGDCPdJBFOn6NKufjFHnGNs+CWz1MSdPl
Ea49seJd9cWy17u6qD/COtvHQftaxdhxE8GE3rXSS5jZTyTBx2CWQKaAOtgZZl2fG4RrbwL1pog5
8BLyqATg+gUzqaDOgpJTP0MmaMuNKmfGPB0OrcJaROJWljbTBuF8GiLSpZOhYDhQTzUqKOVf6jGj
EDosyXxUY3RlcNHLhH7MU0HNFWLLhEN4p5VnMXqL3SBrc9vnciVEiXzMpCGFHIkQSCSKOLZs6c33
jjfutQlvzD0YQ0h+N7Z0/YPf1ORvK7p1VhZAP6WHbYpHGGfuSr5fzIic+AoGBtluGZurtg4oHcKR
KeLHWhXyikSZJ8z259H6PsnnZmxpMbTuP9D3JU/C8Kn1ie/0PHFweKM3DipPusqMFcmnbzfW4hFY
GIhq58be3vLs6EDeBm3HCrbWlM3ukag0RifqQvTrr19C0+j3cybutbzKWI4Ms09BVEGRVWPOgsSp
TR25JtMLlf2IuDFNeMRbh8dyxh6/D+3PBNYe2z5L3oT0tpVku6g4aDy/OQa03XnduJ9f9IBOD4H1
ZqGXPP29CFwEe7ttbvT3D3f8q2EJ96341dor20NnKz6W3mScddXYqxQQgdsIZZa80xeix7JqMwTU
e65RwKDAIArZc6+lo/j+a/g8qGzbhtY39N3qtuuajRb+paEKEStp4WGg0cu/3pDMzDvVUXCjX5JY
uOgk8Olwt1WOmgW2pmRmU6khtp7RZx7+L+MdE5XHpEo+DKSZHxwknXoZyTKX3Ss2jkbCqFmZFt4W
KRvZyLSYoGEVZlpWNQ98QVEToY9+Q8zph1OrmPKyi0j8y4nDa0+6pNSq3amMXhN3+K63Gb3qpH3w
zkS58bb7INDqmWBlYNHYpt5kdKRHpWlEm8vZkJrjHVICmrRzJLGTV4V61bua/ga1lIFA+S8lCKI3
VA+Rxyzy3h1V+uN/bcZ96O+WLhmPaUu3VbaEWipziK2kZF72CQ8cgdwYudchoBWvvMBKUukmznXh
yMQpH3ljV8KncSrnVq2RsoswcANPNJyUP6s10OgaNmWUElAGm9fLP44q5BJy3aaxlvKk7xWco0XR
n8/6RR/pobFuIvLFFVbCJncYi5cZpnol9tDqxnbm3A5WPfy3EbYi035ahmctNNEaxLyi++a17r0V
uwRVKtu2hmWZKf60aEkOVj3JEwb4nW8bl4kI2gXnuF7aXKVH1e41vbvk5KtvxX2mHMFa+uYT3bFB
C/xVEoe7N2WB0g62QQw+a4rz7cxdP+jdeW0HOsWQXxNcw71krXEKEWBCZN9H1t5R/xtn/Yah5az3
4h9iqnEdh8mLbaRnSxEy09yvNqXtlFv9ZLyhqywU57EdsE6pG+zl3BVTTg9pF++1i1bpbsDzlBuy
Hh874MhOtZvXjBaNUpDac4oDvAiPBuaGbbKE902CZUpJ4nS54KOAWBGmz8RWJWP+zJWGN67jnV13
ft+taU85wMf0wu7DwqlbDIrrgAa6EAb61ejoiEYcR0Kf8OD8Y/d2/05OoXJAsUpGKlWq9KM7jPn7
wIKdMAnY1N74VUstND9B3xByc680a+gzZa/rNEwnMWICq5U6HjXvNXHI2baUfFd7wvSDpjECWoES
CLxlhYzWTTTnioqHSwOIO6ANZlvt8E3rPIdY+TNDlO02YVzHxjYfPEn3NHVjRgWtd10yedtoHrsp
jl1dXbPFTPZp6u06pZBSl2z3NQ4WIn31Q9n37IRRI9+7IBmOMiR5T91vJxhexg5Ap9rT1EuiZYu6
Siqj985asYZZLXxy55N+MnRpoG+CLrT7FgucftOWyn30IdpoTZDeEujqKUr8mzIJ7Nd3r65e9X8J
F7rwS54x2GigNSdduNeLWqs6nauvdgKTY0s778zAu2lk/2RaMWkvvqsVTG1poi9ph+9GRRm6uEoC
Gg7HaYKwWIRpd2AQoOGThdLMvK1gqoLzB+dQDfl6MUxxbYalPGi15tgyFhfqZoHLe6sfjGn26Rz0
0IrS5UGfA4LMcbdTo5hH6g3Ua3gqi2TfkGSiSItdMtwaXdhhX8BRBNfkygHv6qXFHbBoLktJTRyR
voQuIynPU/7twUzQRaKSnyzvHRKq1yrrr/QB3jRrjBtfiao5hiDKc98ki0+tDv3QftHfnCimx3wm
qMpqJO8ptZiWhCpbUrDCX6t6+5uuq/Syo+uItPeACJb9XQVBfLMwIFcqKq3NXZcOXAMkT21Y1OYS
F7cpWqPyTUymVdj9qAyeZnPR51r9wOsNrKwioKj1PnTNlyRQZLQX/dRPq7JhR+D1od6/LQgTctuQ
ZLLnZjbEplXPT1Zz3KUDe8zs4hiONnKzFDlN0pkfptD/rncNrFrGprCYY/gGYRTK8KuF6iTtPYRB
+QlIKfLrvg8eGINEyAi1kNssSJKr19vE6x955OtNbnxvFRZDpePo73HJ4B1EQGDG5UKlYmz1IT8k
tkTXFfreJdNhqIZ3UsmRhwECmFnSwiLvQz8YWq2rSOUiQ1QQL686bi7Cw3gCFvpOs/NF3kH5yrOL
vtTJ8N/befrixV0Mipbpmf63qjQ3bwbXM7et8iS+hbWpd3Tsze+tQYwZcNm3pV8/AE0QUbmmcuNV
0Cr4bIZhpJA2nVcjvRiT2dzoFdOdc8y1yTFdTXEIARpTeSGX0D5Zh4VTLRX6y1I/SdVZYA5IMq6L
bTIx82pJNS3mdf03jljgnmDW8WYL1QvLsOQVfYjsOw3JW9Q85dn0yBBW5g9dSi4DhISQ6KQxF85W
Tav01UYG6eolJgek/ay94WyXgEaZ2BUOJGCR4kAhwyCM2LJdNBM+62VYzeSnjk8jxye6uKQS9e5I
lNRYv4/GurmEvqWQ2WRA6NKDEyXnlqHbVIkexFBq6nVcP/T686VuTV5cywHFz+AE+3H3Gtb7Ilho
hpcO3Pve+Rat2ccmD63HZDqS2jG+naKgTr8DfQcu1kNarhAxEyoljnkYArPW6dhY4RW7FA4ewinG
8qFN/IhI9nIt+kNM+EXcf1z7HFWDt9ZMufudqbIf54jBhl8/ap87R4Xp4uY0V/WX5RnIZYjg5aTO
Oq1Vp0PKmXQM/PvMkbd6v8XRx7FfmzKwG09Ovm1X+z2Q/+e4E99j0yUbh4dLn5kl+TH7IUFaoJeP
SopiL+OVqCAK+sznKmAgRUwTjYfWpc9jZPU71+ELAd7PPKBmn/TgPKos0blhxs7O62xDlOCbKmWP
sSGlYQGV9UtcWu6+sJJjPPI3RwMtH/ICL7oek/544we09l00HDN1+cmwCwwaY/eY9vKJNhW3hjNQ
Hg7hfa8kX01WnwJ7xEXLgApIYncm23K3shd3ZVjs7Bx5ksgAJZX26sFJJ/rbnlp6zfFwtIgNO8gx
8ncelB8XXcFmyIf80MKhm+AiHmx/JBUKgTHTVq/YC9k95HUTHhgcfyabVh46Qae/lCfC3HGlTOmX
MAynHWbfj9JtT24pipsRDczQgJ7JjIy0xJZsT5Mc957lzk/DHZPS+6hCfE1+xxECHePZYmu2KRnw
wHRh6/F6GR40TMsZhl2zbNd0mBAEyHYTYulZmqG5NEjFvDK7ES094HwYmVljghqMLCKfEsm17UcX
f0khSYCEePQjT57J8fw2TUuIAAA+xtQllzjyN9nSQcgZiEKU/p5QKYZYdmWcBU/iNixxsvWgIwTc
jC0NKYLN6+tYKUZSVj90RVBvB1H7+zTaD5PZ34Z2tanc0EX3AXU4ELASFZViLmEe9hwwdtbCMhnP
d348xyfr3LRNsVtW48areKrH2H7ifYi6731S/hO3vCWjNTsXe3Ie+rl5XUPT3I8TwSP6h5oOTNXV
rMLCqA5EYz7QYaJhPdjf1wWNIZlpO9uYm3MozUPRWejsUKp6gxwYRvPVdgWQLe5Mibd2ggoRieE8
k8EFaZlYdN998Bz/qXNriad2iYAJ5od+nD40XXEtXZpDgtTwXSeMV8Cx0KBc2OItvsRY+sMnP2g+
B1FXH1pZIm/KqfVWFNJCxY436ZCfugAq5MJYiqkbLQcb3YlC4QcLCCUfZQgtZvFAdu0KODZG4Eui
dt/AVZHgCP0ZNmmqznOMnz5HMnrHSBw14IIfBkLrE9a1r7hOd3mAub7N2kvrx8k+QJW87asJinqX
vzTzMHJeSOcNWMe4GOkXDgHjZhfken8kgm0GxJJyzobC72SnuFV/rklsNSM5punYH/jDBbJXA+NE
gDdvnvKPHDbc4zq0LwZ91nUCAtJWrw4jnQM6vQOyOxpdwZMdfZWIKeD/2sgH/fkipy54GcTnoCHW
Yw7sQxwlXxKon7cJBjuxhvHdS1Ku6yXEHNlhHQL3RGuLYMRd73P2Rh+PyICDS8a4HbXROYbFDL1O
EBIm46eBKQDAFnwHcuTuW8LcoS4LdkzmXwarlXug78z57OrsgCR+6GCfTa01bpbGGm8t0AMTnqQs
JSEijRHiB055lbXzOtPDuZSj6gt1jEgA9oE3D9N/gpz8RafoiUC0p/thneQhoYpCEMKRY6o+F7WI
tqKhjWdmDJbj6nsm5xxLw3CmN5Ze5mbkMpIlQ72JwdJQaxunTfgQfumBR9mE6lRQFSVqxsjH/JiZ
14qEaOSc7p4uhth37vASzg2hyB7oHnBze2hB4dWnR+TEsjlPsn6mFXe0HaS3notJrQiFh8E4jo6D
P3W3KT16o7OXG08CBU0rJvcm3Y6b1lfRnDyFLG5oLOBYJ6RhgP8UhyIYUfG43Ig6IA+3Mwq8oepk
JBvnzRjwfwRPqT7GP1W9tEkU9/9H6JOI2v97+uQhKfPP5def6JP8gTf6pG39i9McXihmCZJpb4Cy
/40+aQX/YrwkcCaZgY3Bwsfn92/6pDT/xbHKVHpzJD5MNPhP/58+GfwLVKS0fTysWDNcy/vf0Cd/
8xUgfZR0ArAWSAtEpqe8FD84ttIB7WPqOEy12xS8nevjtKTHamU84Z2L/Myq4cs4JGebzXNq2ANC
xapGQED8GNJJRXyZ2cANz/6LaUso38CPvgKT3V2hzF2b0D8LBMDPn2yY8wxSOzLf0ExvYAPPcKin
+8J4cDr0DE4g3cuscEN2/zK4QfXJ8gicDHt5NrgIMw6YWjNMmJoZQH2UnKo8/C5HM7ytbMk2Pc/U
3+rUaQ4dIdAdokRht7RJImxqKkHghwfi4e1j/wjEtH/1pHA10rJJPuK7g/f5K//Do8wZWxN7l884
3eqc4TqG/r5wjWfTrdcPrKQor7v4Ye0sQi3aBvdEMebGU5HQJghJr6irkfg39UMZ2P/oebdR9/Ke
xJHqnRe0j2Efti+IuTADh3X14AzHwrTHwxh3JB/W3vO00DT1153PhnyaRpr8aVALwgOrmmN5ZLIl
o3NJUGoB4aEWmDOGcH++C5qV8ct3ipPCtp3A9bFsKRLrj09bUkdOOXpoMtoQaEmMt0H33Eqrdd/o
bW+zIbtxL5PsZngFxjuAT8ndQn/1b2bFXz2T6isJbMnL5xC/5IpfrB0+Hd0hq9Jsr8Gr+oECT14+
BAVjlomwPacs5tvBRTkeO+c0roJjbwxi++d7ov0xP98TnxcdJgzmGc/hpvx8T0I3nu25arK9I+vk
GKY1WblrPG+7hBwjc5yugWEuZ8ZBe2+ubfSF48mYyve1XB5Qd2SPi2OkjwZYauBPX4ltg95GKhxS
k3HYyBzZa17v0WDDDQPmS6g7r6s39p9iz/jcy9nbtfmQsmVIuVn8Sh7NtP3HZ6+/ZGv6KFOOn1B4
1mdi1B5gWz/9+eLFr+YhU7AscsR1TN/ljdVW6B+WH7s2HepcdfEqN7APkK9Lh+PrWBRPLZ9uM5Ru
9tICUjUL+kGhjNwTUW1P82yON0MAsnmJkZcxRwnuiAvztkKgHZNFdxXszHc9dPLjnz+y/6sjCCOp
Z1qmbbk+gfXi1++rqJp0Lshk3rOgm4doCVQToo4Pnll7ZwAw37xs3sDYzF6wcS3HBU6DzC+eXLOr
bfkBthHT2eSBCgmd/Q8C4+G9N4uLjt8y/bXaZsKw3ndF/iqWnGnoEogb08rElg8FjYGBN0SxiVRc
oIhEX/vlckdY/HopHfuIeUzSea6cYyii9WG+wWhQPKT2TOi0T/4CNoUtMWrbrBjDc94M6dGwv+Xd
6F7GYXAvck5SjKlRd5+z5IOOMhfKdslplpCOo7TwXnDSPyIz93Z5rYyJHapmy+3e9erfWR2bfHZu
xsVa0yMnrozkD5jGI40GDoH2Li8iwuPH9gIlsRKe+2q3HCWmJDzmYdlckyrfZ9ynYz45rjIR0S5X
xak3JcdySblkHWlE6PZ8dYwu+dvqpNzJP72JHgZh5VwmrsVziez7+U0U4yScTjlOM8ubH8SKml6W
03noE+ecjOWLp9aDddlVfBKfJTlaB/MUNOarboNlZF99SkdQFGQWWaKYD6YAHWv1hf+XrdH6bTPB
p8ZWYvKosHcLvan/8NaQQyloruX2zkOBvx/NvH8cjfh7Pzp8storz2lWL5+iOdw5I81TkSQMP2T9
0etNMuA687yuU6FOXjxQC33N6zz2E5Jij03oz28LLOyf7ykwIcelgsFGR6XDW/7zPR2JO07Yokwk
TpPYDpHCtQUZXFeiCjKD3o8Xl1+nOhGXVZnkDPGq19jGIU4A95PzF7fib7RtPo9nunRmqHaC3y2t
Fdm/ojZ7c58QYLWZ+B3w5eRmDe5FRJNxlpxNEqxBIIjxeEpLLrAuYdrZeDwwYqeXapy/JJQupzZd
mGY3DVflQK0uAutmhmq9aWqzOtcJbhu7/OLT8N7Zozs/Vp4Mj54ZdnRP4fD9+TZL6sGfHl11WcJR
4XqEvuD//6VYKsLIaMy+JNd46W7mwZu7jUl2aJO/zHGN1U1ku2ypC7IEO7QxtjeeI848Dxnnhqgf
9uFgBJ+XdADyX4XuZVgSi6Am0dCIUjrKoCRzuYlIJqyyZ6sqmYmzvxMcW8Iade1pX7vmgrxymbKT
0dIrr6LSeMTpvDWDKt3GRUJYtzkE95UxHMjNim47STrpssa0T1cXexq3fUMlAq83RbPD4LS9Go31
Pe1H80vedNG1hGnGMgRFMFw9NOXoR60quG8cOm+QCG8E9MgbMVrkKwhKODMqh4MPt+7iyhqDtjtd
utX5aBH9samT1MY74O14y7/Ccq64uPIjcbX4HkMYQiia4g0GBD5WQRK10YP4D3us5oQ/4XMqyB36
87dn/16JBJwMfBNiWuDy/79UIk1jDiTdgXch6wtHvVVi/eqtU7jgtp9REICvMKprHRDDBC1Jr4cy
TMCrrf0983raBNVaHVfH2ntjmzz2SMOe24oQim7+NAieyUA0Mw0VX7yrYnogdVySr4cRxmwZN0T1
2nzH2JULlWtu1Zd2cD/95Qp/tS+rTdM1LY+d02Jp1SbiH1asxqyG1QTHtM/1ImOtst9ZNA4fxPjF
JIUy5X2/Cxr6a1PQosVI64agOlItq/4ksfQpC3N/ZqDADlgTGqsfDFVnoiUhzmFN7SfNVFp7+kR5
G9s7dFwq041Rsp+Id25h7op4LN4HY5Hdr/nk48811pO7ZOWR1BW0XZFBHGvRv//zlWuD8E+bCldO
nQn6T/3vN5hLlfksbl5K9ZbLmPwryq8kDeIjp5gG63jyEFudoGUbDnvzpkR8+m7p2/tSDEBEx+5q
p3FxXc0iRCfnuhc+b3AzOs4MoIhUrsJ06ID2wd4m+2DfTvB3yA3DBONDBV0E5OiwKYL7LlogjImn
3u+/LIM0Tr6RK/qg0538HkkxkGDXMYuDckRsTQ9/XR0ScpQSmErENbtvTlUFd9fZFwYSzz/fIfHb
0495z5Ouw7ITSMsVv2wRjMQXxJYTCMuMzMTKjfr7VDF3PZMUmCEM2ndp5Y770Unzlzp1rlkwuidP
YLPTap9O9OU56jKSPg0bpOVSxrd2Bow2aepLo9TQcjg5BhPZP39uW72VP32znrBMn6Mc+4nktf3l
cy8FUdBeAg66T3M0g9h/t0AFGtI1md0AorXQC5npnlZO9eBy2ho2cz1WdyRskmaz+AR+4l3CG0yY
X2fdkF7nXoyUyb1v2Der6023VVydG+xradSsGxfJx42oiUdhxXTZLTPqTpwTO3NkhDVPvXWMA/kQ
ogreTX0Zc5yQj3+54l93GZPHFyKEIzHDMxT99S1ecAoM7bRC4FaxYvqsZqzYJYlHtK5NHTxxt7dd
ZSADoPmmt5IgDoI7WoIb/cYi73gKy8C8tiMBPp7DzEF5Wd9zGt1jkE9epRlhcPDGnWO4HJHVAd1P
KeRjq43uHOfWQXi1HbOYoDz1YMRdhAFJyXUKV0Z0WdczSonlzrLycP/ni/+NRKgvHnIndYxFW8ZU
1eMPS1iZl35NsiUXrz5VSwwejKsEBnEW4pusYkzOoREhBY+D6hjZufUlsskvbK3IPHLGf869Bele
MdDGjNnuvvTt5B8sPy533Or4pjBIFXCt8GOM5vemWlKslA154G8Lpot7JTWz9dMhKxKOD2v/hRdb
nAprfspLe7p1xMjmiW5s45QNpuBp+UjFcalCspGrasGfXdcfyWDs7q20MwHGeOnBTryGJB/jXm/J
lcQa2uYYia1GxXNGLp2XIt0Wk0RIXPkIpJrauTOX+QsKMtIgHPcS4ugKD0vcTBffycArofrZzEHD
TJ3D0VWUvf8S1xHSSvvqWlNxs0YttG3VhojaHvnXNP5lL/0PtbHtOwGlkMMnUMTVn78mIqLqxapX
uavRU56NOKjPZZSfM5ciuHCc5dUmv2iXxxhzvGH5aC2u91DB3W2zWuKzS3Jwm2mVHpYgLg7FMLSv
8wRd439QG/92+LU53FoiCByLxY+mkPj5o5YUm04fxwGmRotgyhzpZLWWbrov6D9bK0bhpi8ekatV
Z9ufLsHi2uc+wOgTcOv7GhY4I5F22OEHRHUcZPaRRldydVvrVGckdGZzevvnl+A3Igz7uHQ5HJkc
2B3nt0oltou5SpOWkW1gBjesjgRrrQ0orB4FkixWlyTG3t/LJnmNeEW2TJrGA1LR9Ur+1jHrWiSp
hhXfTzig1n1De/S5EuU+S9i5TBp9l8xIIFIX41/e3v/4waUpeewC2+aeq27jD2+vaXXhXFh1vI9q
kpujmachi4KH3utTJoE2NAdj+ipwWW9x+QekRTOl2HhpGQ2bwnCOK7XDcyf8R0REZz9b740i9o6D
agexET/lt+R7RPd/vtnOr2cnbjZrreToBPuF5CK1HP/wmY1ZNmnCEr93uxuRFjjCx9fe7xxgWUu+
x6Y9XXFJJ7DcxvWpRtEdd2dAbBI5rkRbOufvvXZ9TQlifOxj+W0Wwjw18WLcNuvK+Tr4NvpTdN+r
H5zwVM0WHVW1hoMIX2uoDjglrybrxonIY/+OKa/BWZ1trCRd4xjgUFt8RqRF1CHkr5ZrjJVVC6Ok
5/UMJ0qoqU36NySL2lV/2nVpCXP6JVWIekESmfTzTWGXcQt79YnqTsp522Kr3aMrbnY0bJBg+OGl
6F/0zhOPEgGvP7x2HWo0pJI+b/0tqWSADvDrgWVbD44GYQmzOHt1/NCnxHmrTnYzjHyvVndfxOU3
vd3++Zulvvn1KjwhhMVL75KU6FM9/HwVRsEYssg8c7dgxFBeLzeFqJv14MeMyXBAj7DWA4V/zdZx
fYxIdNXlrdfxwBlrnNzNYbuXLB63hsswy2rWbFd2ARAH5wg58K1RYsGE8YIcaUpp2s/pAOhuLFn2
8KmgAFrFrpvL+gNa+hWQI2m2iCDzF721C5RMZRrch5n/pSzn5TxKGWOGpAJUpwWgt0yGHVyp56ix
i/dzrRRFcEThPWV3Foqy7ZuDjOEkRREZynRzfLgvAVplQfYwuawB/MwNe2JzoOhtr13cfSJ3UZ4H
vo3DEpoSIMuavNdnWILSO7EJ+v5cFyI8M0vtrn6KctXjne2N+WMNpQEPkuMfY5vQV88pzGNZNtWR
DJgPTdZgdgiW6dr73sNaSfbCUAEIEhCO2a1t5/mdQXPrMA9+BoRll2eW3Dr5RBxELYNt20eXYrXm
k9XQ/KqVpCUuYpPA5/K2z4g0rBvGyU3g0oaVoTwM/Lqudsp8KJAZjrvZGYAxZsa94Tt3CN78HSKV
/tjR9XBE/UG01ou27dkNKmxtvWspoHZvP218En5iZ22v0Zgg+09tOvuWPAZJPZw9OX5se6O4M9os
OAVlN53Ldv3S6U4QbRA4wmHe3cMKnjc42zKYIGN2FQgdTy7BL3jqJC97JN1dzhnIzD6VyMGPQQap
uK7z9iTmYtmt3lDcDN3CvLKZDmUXlpdoscsjrUiXTGXOUhSNsBLYYr8M7frCMOdeN/48cKsH6Nnd
/QCkB8UBdgfexp3tJPWHGaR2uXRfiAivPjA2CfYdkbAbo5mt5YILEZbBat4nw/pcdXG/sRNhXWIy
dxm+C/dGkguzwZnw4vdteysaNfu0gxuxDA4a8tw9R0aLWX0qvnlTNT/2aZ9dEtXNzsNHh47jTZ11
sCVM0izj8iEPUE26EwqhKRv9izc42daa0Yf0So5nDxOjE/FBl21daH8wo0QiEFyDq/5ZP/bfJ0fS
UfvzMqEX+J/WOno6YMyYT6h1gpS4n1cJpzJl3BNmSAue2XjfmMmxKgoSZEmFuJQJqRdFOQE5jX35
1BCA4ybidg2aXcKvfIn6GWpnzAxsaOdlOw6wOP/8+fTJ7MfPpwoY+vf4QAkcNtlaf/58EVGcEZUh
ES8EPRyCJM+PFQkkFQ2E3egGzwzSA0DMvrG37c4/uT4GydAcT3otM2S+cyOrfCzWMj0YGNlJjS4p
cyvxIStn7yLKebdk60Nah+kpx899m4oO5lArq//tjdYXorLQON64DCJ+qcR6m2ewbfJgp3srmR9Y
hz5NPtur+aLvOimeO4ByLUCbUtxWsvjKY9M8x6l1KCRBbgCwX2JpMFwL6Mb8+S7/XgYQWwiDjDMy
YzObbePnuxx01YLrdlp3YrbltbWresf61V+jZHhcbMq8mMNkUE/UXoAYmf7F4jYwUJC32btx6W/r
oLDOXjjILX5iJO2uZxxjM4RFBZ36/WplXEwYHdcZVefQd8BHqBY2pChTVLpe8jQQ7hu5Fq9OJOxd
2koCeg22C99Y4ls2pGY/CfcjgKuvJS1KFs4R77AsWeVKPNsnUTUvfel9bxzpPiOp/svdUc/Yj8+g
6ZkeBRKtT4chu/VrYl+CeWLxSzjJtmrFxmFLzFJW770WlrfVTtXJNCKYVTVb2pg6IRMRfphM5/Ob
xHLBYU1ifHTrzDUaeqyWfKPoV3OZKClP8CEMx+yyLpY4N/m8tXGu3k9sylhpMHxEa5rsknFlpOYg
NRr9ttjAfKVE8gz8HERXZCmeFjTJx8W0AppS2IPjBe8rUCRt79NdDScwb0tZGreJUTzQJ0dJUi32
njv5ngZd8OArmG5sJMnfXuD/UIagMhCOpPliss788mhFTF2WYcaZKMieuXrkJt3FyfxZgGQ+9cG8
L5r6bdUz5j7YuH5qYEDxxk3u5v0T2aj3kQE2yxATg4M8jz9VaXQLOmi9cRpnfvgYATm68qT1uwp1
6vsgCz8Jq6kfTVKk/vwYiN9qZY8OPHNUIhp8jzzlX66kJPy1SVqTdUcVcL6cEPTW45lffMUoh41c
JcJ1HUo6Xz2ZgOfo0QSSXBRwdhjkziT2vFgJXh0xWOmpd81tHjUunCyyy3FK2P6ATbRc3sW1P/6l
e/9bj5Dlh3WHL8LFeUF1/IsIw/t/fJ3ZbuPItm2/iADbIPkqUlRnyZItN+kXIp3OZN8z2H39HVRd
4ADn4WzUNpyuslMWyYhYa805pjL2SjxYrKPri4/CYddXqTjVUZbtSX24dbiFn+PRpNKWCY4v5e4u
Jidds699tyjcg+zkT1bGd2eSyenRXNKmEIj3ekHrCXmi28VnAn7NpykeSVAgxG4gcy/gVGSfe2cd
/6UFCCyFQCFNNkeMnlu7nQFhqJYL6op+TNEIpHjcmnMPz1jS22/0JrkROKjsoijG3oM7+ai5mTeb
U3L6vy8vfeL/fe5f3yPMwwaiEHNNrvxfe2GV5V3WqmRRarMpAoEi/yTHOTk0mDjhsUmOdUpTVE+N
7ZT/fSgr8aq2lcMJpKQb1SMVblG4P/4UrV96fDZG6bexhOlxyZpLOo1om9WuPpkEgh+pelTaJbdE
VBeTbt/JkrK/yq7+sPtkPj6+9BAPKIP4GgxF+igyVGYLE7HEFC/XRwMrNvNpZ84NxMZJN2lXZ0CA
8Y6vBwbJTble3FaxAMyZc7t7/FETYeipQyh2PSl9KCTVF86ucLL0fjj1GZOYtBlx7xiMDIpuy02F
+3eG+D2aiEZN10gviQvGqV0oD01mbXunNqZTNX5xQqxDL83khTxvcQcasNEAAu5cdYpqz2jtkMlA
PZ8UbZ5PzgoU+++FOqFzisziS3FNbOcTzU3AnqWnJBjzSmnvMBQDO3xci1GvKtbUeTzW5rTHnmLA
zVStY4M4XwHicFH0OfU70IWbOCvbjVUoxnWY8B4TV9rfjZUemufZnYEBPIyxT96ajlytemr7l5ig
WO7s+rZESnW28vkzot6995Y7BXAitf2oYZeB+xrRc7N/iLCfvwhicP7/S8tMrdoaiEG9GPntITMR
u5g2LQA1Ij0p09QXDmHfCjIQbOEePY7i3md0pjtFa33N6g1MfVnyYVn9a6MU1qsL04+R/das5uRd
l3VIBFoxe2FPBFuE0udtoG83dvHLPJmgFrtQfZlw6Pj1ACLIHl8TU41fFQipL5BdbbMH0cAYq2+b
6tykUfLEBMgOlN40Pmz0OYXoVlhb7BvZSIZWEqeB6xK+UjShn5tudAaHlnhImcmQEUTS0rkjpU8L
y8C2JxVbghLf5gpx5zSjMaJzi6JYsgq0osRXTz4IA3oxMEhR/VZoxbM6ROUzsn6faACXYEKyxk55
Un700kUeqW0e7cRe5KBJ1n72WrBv2UC10+NDMyq7x8MBelzfadiHSNibdm0bFefYfut7U32yB3pH
bQxX5dG2b8zxRh6ceiiJYiShivJpMsQpmZskQMr57pT1r9HNT6o797e8LC+PVmyWE5WrqXTHG609
xU1eedhVMXSH8o0SePLGMNWeOsnxzFwTXU1tnKCS9e+sx/ipIRPXYQ9wLzWV4NE5ePxU5/FARC6F
aG+Q6pPpOhW3KJWNbbKBDKJGhdtPWbCSugpI19XUZ6gawPqoZH56NhDMozEt9jVu8YQYReRuI7sy
97Nqd/slRE8fxUX6Q+m+F9PyOagFaY6k42K9vsWiEvsZ9hpHZTMLDIB4OG+S6YRm0vaioouDh/+k
NIl3pMaFgh3rF6UyliBZPxsFe/pokxWSP0CQJihQE77Bblgf+HiOGUN0FEFOpjyNILNQtcfk92ji
z1TG07lYzo9pk6ao4vxotBPgghWDYSxGUryNIZE4SZT8K4SW+HJykkOiq5E8ICpeLgX3+aWKWhiH
2mgRfBo7W3WBQqxZvuvWyd4U7UCfXhImsC4HeCw+BQsvBXwBHlFAuXXDaI0u7IZ7Pq6xfhD1nubk
GYi7SRqz8YVeGfDawlpdGkwxE7KmIqTwv+bxPOPhucS9RpdreNKzprooJOcluQOEmJy2cW5v0xiV
h0cx9yizgecPhNVgGH00GyQexWNXWOFtUi34UEXJ9jI5EFl6iEd5tqsRdf+EDie5KZnMFyVOd3NS
J4h+i+4URbWJFIf0pil0mn1d5E4g4uHONIpBwRKeHh+A5GcbAsHWZJ0E+0gNs7focUrl7lzsNI7i
q9HlFddKLKZ7BR0I+S91lpt95XGp/mWg+Ne0Q8yVrjvQl3BooPSMSgz09I/VA1tjdc5IU/Gsx3Fc
ZblDF74bjcW40rAlmnh9/mobNpuzlg7/aUfQ91unxlEyf+nE66jSZ6mKBNYBi0tXYI1/hNi1gniG
YSpHFgbOShVhFj7Gp2hf6sj2mESr/C8YkyU+0LOMJpu5YZnnh8koug+ZHSDTbNKuTb6dsEh88FZX
lI7I8A3qBjVy51On4wgTVcMpW1HsYzPOO8lxXKx9H8XFb1QtMEVsBb+xVoV/lfrtIQyqEpVUqgbM
yn8ChsEEwbae7due0Jh5koT/2OlWiqLZGhGc11zj7340ABbCS/dLonvw37INrR9kgOvbEuJHeUgB
OIG3gOWM++Mtyg3zX5a0GtC4NCft0g5mQyinx/2TCMJk4DW0xNCA9nLumJQC7urmxYhm67U3Vziw
/3jOjHEd90OXPtSQ/NMqDp/GJsv8x8/pnDCAQ0QpoH+3smPOpOe6twp1CA4yjlSzxFPpsbo3Sa3Z
CI08gCYBnq+3xEjP4fKU5yDyEJYe2yg5YglCtSG4PwRMLXOuj3qf2Vg9oAO0RBW0El4Glk7SLNAh
osA4luIwgmpUzAOyur451+0d0YZXz65v0VmoxXMsoOPGPwuafme4x9Of+HvtUPATeRjaAAAn/K0L
4p61qcUJ+q+4GeUv1iiUQhuHHmQN902Wk7pytXU/UQlYNaevwQG1YDfRD5tj/KzOkETcXNyFPlRI
c5I6UKDlRfnMRpQmxBFa0XfXpL8yZ/mdMfrAOx/UjbPTQtaWSJ/pI2jHOPTx1aSLrgVNZmCzoYF5
nafu0k7quB3CPt1xKO49qwzrw+iG9q6o2cOFjcPNwbdxJM1mhLu9IEdjnz9M+OqC0k0/zS6/NNBx
du0Mxj8c5p3VRUgpkxT/uUOBbA4co9uMsRLoTXp+DB9ya3nmTH3N10meHc0fZTgbu8ndQbglxw7H
VB1CGutIY9DiJyvmkF/TneT1pAK1QlE+zWhsslplvpIZ3bbCV7Lrp1R9n/TiTem09x4quA3gBkLB
pqyF5+qusrOSeaL/zzbIVY/QUo71BZYJ8dOLOKXoheckvrIgdxtip4NFy2FIdAAEZ3zKvRMALb2S
5betu0FbBwtnp7P/WWJ4GlWAcdAt1AblJfFGWtoear29IR9/K4DhED6RXCNrurn63EAhoM6q+yGo
3PmnWUDFAd8cAh0itmYDOFPc4mJQei71/GQsJQ7zRr1nvVF4SLprUpH64tkYybSJctfxw94qPZEw
ryEfKwECgOnEDOgxvqZVeMeZ+fa4URgv0QrvUqRQvQpNuKmdo0tLxKvj0IucBsxgtNOq9Ko41T4t
K0yd4Wmx/rnWeHcn+9YStgAZl8loYJkABRP9WScYj+bodhk2NVx8JKgKpb9eeDD8VERiqMUK6PZ6
Nz1z2c0UQm2RWTZ+dmyUY8nbYug/ritplYPW8YvW/c6S5Zse+Lma5cuo6m+2nqLobq27qhFsEcoD
vVvtTCReBdB63qc5TImONgFJgbb9afVuT14ZERNW44ib0ktl1wAv84ZUa0ExVN1u0DVA5W2bfCiZ
uhVW7XrSJb4NSjEjLVc8m9U/whM2TvktMuuYSOXYxfHX1OTUGLp5dnUyO2S95eRI82jYm83fuc7g
2NxMy7cU86l152uKF1HR//U0cQGMMfUzyvK04LjflHn2Igw2eqcfd1Nn/uLtirBgYxsO8XkXOkYv
KyH1bmnOMkyV/aw7H4h5rG07A1xz8/kAawGh/1pJ5WTVkv7lyaX6cZHSOEi/jOE9eutCRluXiIqe
QHmduQDmM/gvKlAjXA4y8cOUBYJzOY8n3vvPPivc90gjkUsppreCIdApalwNEk8x/tJDBjRjNKsc
Kdbe9NBfjbi7p3XW/8oGmDKJguIWu19xLFvUJyiqn7KW/VM2MHXrZZYBxext6tDnF26/14lNscjJ
LaTpFbW5kwitQyv0BouHNcJdiJi5/WzU0rcoyA38uS2YfhK0t6PLCokcYAwamHyvs+TXhUSiaTi1
P4QglF3rdXeLJi8N0gjbE7qhzmFj0uPyzsGzx4RXq34IFQzBtRePvInsEOVuIq0Inr55CDsrw4Nn
pzw/zlGtQnJoOzPZwDPfWP1+apdb3/ZsMDPjAIU3rxTuO+HtF+J1jO1g5T8gIZ8RozIFbHjLwXNa
9j6sEj+C40EzA4dVtVlpQYzEsDhwIOp/6PYG1oIIGJ2CPcC7njCygWZyjLtW/1JHGJ3pm+aK/CVp
8GiiCxwI16HifXYS82cQJMI1cv+dlopvJeXvMOyDKCzSHamB5g2Y6K7LhfrmqqunmkRnzf2dFRhF
HHjsBb5aXHcUohuLg8DGiub2ONTqSTGiZQdv/W8jKbmXPYFo9zJrwjNBCzm/dUnqig6QEid+2r5y
wwjf4Ua2kTfOIpgYPx/KvoI3sEzpMXLKcmsmJVwShHipbra3Plz2qly42SKKxViodtA7b9pYbrWa
5aaCOCbQaOvMd/ohcZ6sirvD4kzLWA9MiSuNcSfAo9o5kKll1jPmSsUtJ1WjrzM9qKoogR9VKTej
ap+Q3sUnubXSJ7sZ1iIQydyjbfuSDg7ngvKeSvhs9nmN7DNjvIes0VW8MRqH1HMCIzrT77kHFda4
OmJeskBZShHhhK6XaUcH94wNrxJKbpCmvcIZerQ3jZY3HmP1wpthnG4rQ6aMksohSOKCS8O2Xihq
YKU6ejVYhQN37RYxZwqXE4/qy1Alb64ND33OmTLJdg5yzej2Li1gr0r07GSiHu6YRn5p6Cu2vLN4
JkKHEDS+vppnb3YcnROXlCVqmy5K5vcSdvlBCaO/HZFuG5WEax+nrwxGuZwji+WaDeilhQioZB/q
v2H8pzm3hLU9mr7zNCK4JvUkAVAWjDJs0BvSyTeEhmJJuM8Zq2tMJmjxXsg/lQJFlt2Ax9OKc8DL
tA5hElVWxhkQgllpp6feSsiXcNds26EJMkOtwAUDk7bBVpymTG6Z2WXvdmXpIK9ZE865Clc/Hxi+
TsQdLLP9m1w09Lb0BNJmCtrWH9XzEp5TV5yMtRVedc8jXu7KKPeDqPKnMjVu1hSjFayjYGDorCm7
9WU5k/ERz7S9PowaKHbYwDVOaK3dOArsSkYcJ3Xm1D8iKgQ/ByAXZte9NGAtDtP0I9rsW3UGCot+
2k86R0gHiLeHJQAQOI9jw69+SbPPkqmN2apezTDNxV1PDct5Fa+1i6LzNq/IFgKZ2+ENs3mTvqfl
T1p8QtayORHg1y+mUV5TJX5vlt7yZiQZxwW21scwpmfYGDvZh9OlEan+mtX4RHjm1Z7TF3t+hkJF
PzupkJSbsGI6R9U/mri/EmnQ6fmpXCZUx9FX29HX7N34LcG8THkP/BlwcZUUJ5GFch+XANlsGy1U
vCz7rmODCI0c2UFxgKaoF70doOOB+eTnOGki36BXrs7bSTlmnFCK7Tj6kE2iyRcTvtJQGKeEbYjX
0e8SYhsbbBzRrVnH+Bzu485G0xdrcCsjP7eRe5bMyF29rLekSrdvKA4rSjZp/yjiT81T+c+pjDtV
IZWx/jFAfzKLk2lSdHpsnONEZ+WI3LtKkXKD/oehOwx/7STAfh2WlwTRunEVxcEFba+99oaL/PhV
zf9F5H8p2kbj6EI3YlUlgB8HGByMdrYd6502XdL2cwyvg0FbhZ1Lh6uo7xRSY/MA0JJR3aPCBx2K
si9XgnnaJqNvE+vCvhGp+zwuoP8A1h0ML+r+AHwkmZ6tuv0LUJlXiOXteXY+AZRvSuu3DmhABivs
DBB+j3v2JKNPoK/0T5ka5wQ77dgGu/cQn43j8wTa7QeNCQiDCalbFdru15ElN98I3m5XU54XEfs2
WD3XZfFXDcCsk4nOmIyZIsruWQVgQbJDbgn/8QqndD5razqXSW1uNbsQ2yqPum3OqEsW8P16rldF
xQWBu4s0FsfulraatpvhUpAkYhKqWejvRNz+lGqGctCaWn+JinqTdWgXlepv3q/vX14AnUOA0Me5
e+Csg29gNsfniUoFvhk0RmWL7n8mC3zyJse9drSihHhacRUD3DLFK+hOLvo3o/A06Ose51prBvFo
JU8FmqgjlHJrZ0yx+bzANfErcPujlK9tCFQnSVz77KLQ3w1wsg8xC44nofS9hCYWS9NM4ELUzgkz
aeMpc302pHZQCdjFvnMSeE6gTHilBCEk0V1UwxbnN7vT5yTI9CxoStP3MbbaIIMlAe9caRBhZmqF
e418Ocw/cC5seMVb+sIwLXy3LXzbOBQDpD70ZUCCYL9s9UHd8O0bnu19ZmL3J/etifMThxUo0G2X
3lB7E7rTtOq+RzWNROBaTfs8ZQo+PaVIaV9U1CcLa0K3syVkUPoHIBoxjTbU3tjceV56eLuL+ca6
7kB1GYycaoYyW2ueWpUeH+7QrWUkXaDKnIK9pnyfckc7luYEIrAmMXYoA9FYJF82W649hLrs3Lrd
AQ4G7iq01vDkjMnZNkZZ0SRg/4r2Uh8CwPGAayq/7srjOFjnxJ72o/5aheEuluZuDhUQCZSxaexL
du31fWYeQVCmDt+B+4/2FPqTJ7leE7f2kX97KMfoBZPbMsEsgBVZ7BL6gbqDOqx8KyBd6i+a3no4
Kzeqm28HQ4M74QR9WFDwlzu9Hf3QoEqABlZL7k9CnEoFv1AKSQicTOQ8wev2cd75pQZ6CSvRVN7o
2W71pH4iwhCaca33MFubXVObR3Yq6F+ph6mMhvWZf5LiK5lfK73bhLEk9WHxR6nSkYB1g+iu41iJ
5JFRk8SKMoweAl/cYabnjDXYkX7PFsuUQkN6Bl08ToBioJgXzMY1eg37sPuCULvpKI7wzfGUdjun
VH1rfOfszk5k7uo0eyrk8yTz6JglZXsr1g9daX/04SlkOhFkCF3ALhBoWsqG/aT3ayeiS/qbVocL
a7jLE+WdWc4+CoHhKm6qUaWRIoTFAJJJeFQt/PkgthXwLmmNEMoGW8K/0/mNcvxEeQrOtyVmyFBp
PETchPbB7cY9wDAQtIoP1BgSzk9XBguToGWIGKjTwgVj6lDWTbbjLxzE4tD2DNsIJPdIHP0yknuG
V7SNTQ/f0qYokY6XhV9Rwplsbz0wHhUDNKyyrSuMbUPUkOyf4/hXV75YbrKlcvdKe/ILcV9Noyl5
5SzWXq3nOAOsTVd8sygl4sp9YB9EBP5yhLViJYrjqwpcRqPFpRIvZMgW7TnmRZ7XrZ40aQAumv5H
GfkKidGkS05gjZHOK9vGVtzNLApCjirZnfQ6Z+3kT7lcNKYMg9NdKmu0Vpw36EVGy/x1JG0L4TIW
sDfq8CszGJ6mGqAsyAv6IWrbA3La9lxkie2PSx5RhbF9TLZxFnMU/WU6dSWEmQNsPp9CNPPhpplA
YVcVKDFI6XCkB/sVKt+Fp35XNzsjwRPcSoCm5WUw1KeyjY8OvTPZJU8VLcpp6WlBO3Sch+wetqvo
eiLBqmh0Kikb6pWl2/Vz13Rv4C7jm961UCbM+SJn+WlrlQY5+I6oNty06mv7YcnyWcmgvi/mxY76
U6j8kP0VGEaxw0GxY5p7UmS4UeM/RkK1h5tnAWluIHsguN4zdCcoRw1jF3Txfnqi289689qmYltK
cKqcy+hRMcF5npufiHgXTX9RIpRvKPnV8YbviqM7S+oUHqlithN3QDjc6MVQGxwKZUuEbcTNTC+8
2sjfarajZuU4CkTTldNOLotOoCnBMVPy3IXheyMxqhgUM8RydbCxwQvg9c6PjVl/OqRhHMyhwNVT
tI6vE0TjcUK4JbL6LqBtboc8qp7FoJXPhd1Uz6lZRFvH1DL/8bW6MtEooPon7Ls84AQ2j13YJxeC
JfyI8elpAtWmcqTrru68AFBUzPbaVUxnW3zRbG35R9XE0Ub0bv3SNVLusYZyFPhxGseBOdNpWzfm
+5QOPF+Ttl8xA4PngeHCu15d88kWb/ylxamr82vl8LSJoUueXZv0iKTuTk0VmmfuYQm0/VI6S002
RFVeZYUJMieIMSK/+c2ZXY5C2VtEq+G0yLJbC2diQos+AXRky62xaIGFCeVzqpw30kaTWByiWP81
0LI/h2ZX0dYJtXNIpsKu0k+OFbe+rnfKS14Q7KBFCBgcF5tP7KL3Y4wrTqWT/xsf8eS6PZ0en/XL
ou2kqlzFVUvwgrXs/WZDVqscmsnPhaBAwtYs7W1uZRadU8ukffks1bQ+m7S/4VJOp9KGiiMGnUCh
s0W3rNkhsVTLgKquIQ6nTEuO4IlFobd+QMa6CzUAkWZK9BMJGOVTrMryiRYsBbkwgrmCIAvDMUbI
Dgs4Qpp0U23l2uOt+FDMngBFhUgTtXiRCtmXYQbb2FwWkGYxpM1MugkO6/R3bBs9g02CAkRJjzwq
kAOBeuh2pniKa+gWSo/DmjkLde+UEb0CvhVPFgcvQIPOwpWoHVSUsO/rsd+rU31NSUDHuRN35Hzo
y6ctL7nS8xu395E69Txl1oGMvOW5bsrqaclcLJPadEb+CIM0+ai14iZkUm1EjMqmMyhHG2fNXOtU
4fE8g3ORCP5rjdOjFHj0Sbc3YSCu7xORkmFaQShgIGQmTvax5M0V48c8/Br7/m9cLxn5sZHrN3U0
n0m2U1GBKdkTvhX6XcJ8F2zHa3LHOdLskxjn3wntIU6NgJxEn2dHoTc/+AqI7lHycuMkEw2/lYPT
p0ErdeI2SiPsj+gh4GnEAYGGYkukwb8xDcUWaPupIheD0ympJdWo0SVKwuL4+Ox/PhiJ3bJ0wHwW
nGSS0G5IW9sPFhklHIQsLS2BmnmJgRnOdm88B6lHTRD60p6+dTVD6pqZoIyGUuNJlZQPi5lD3GqV
j0inclf6vdW6y95pGRjRoXsmJnWlJKH5mdZEGIODVayI99zZUyB2dy1U3+kV6VvC2Ayus6tdiFTe
5SrkkSU006u96P0F2sLGZEpwndvvKAa5KqU97CF6v1Q5DkJY0QxUcrU+Pj4TGrGW5E2Hm4dgpBFG
6hN+Tt6gORKQhRs2H0GVd7PmvI3q1HkHIBwBSo6dhY2vQIxWV1gxBeG44Prmryo/jClMk/dasTg8
ub6SQ3tu/I6WkWCzTyckon0TLDwZpPql8lZNicGebccHtsbos2YWYDpT+8V6OAdnrYnGg53Hh8Xt
a6CKnwwwPCM07rZWuoHRNuJMbxJik4PwWScBbSBAC7BotR2Ipqd+k32QgSF9QmUUkdrgLttWd+qd
cCHK2flwRDD61x6jEfoquQeyUVhNeD+dSnEZ0BsxsL/sXWs78zSXhJnWSXErEIfzO1NcC4bwH3SQ
EbHW7y4thVPGfoPGeuOQMqvXL0XuFveildWG3iohFxqQW60T32bqME8CgOS61XKAwr4MVnKaCscI
HB3hR7Q845xfW3xvo6Z9RXtNB0dGJ8orGi4p7UdxGOZ6eW+qKBgh4IWJdivUWF4AFeno9ZizxaXb
vida/YKn/aabU+5D6l/2Of56rzGQ4Uw1RUjejfS9sVfRmLHnV3fU9Mt67kyi4sg1vKZhkv9iad3J
cKAL6WKjiauYqmImE6gPA3JNvIZenArhr2rs6pLT9dgOrtp6iLVxkD2+yN9uHdzBeO47CwBq/mce
4kvOsE9vCZp7fPPjQ6eikOjKgaOQiWwEvumfsi3ey56Hlu6Q14RbLY4+wX9/1TbU4SKF1ZtvQoMg
RYm0YGty0BrsMQsWonSkUdrbWipEy4UWYoeh+Zgj523KQXNYY5MH7OKEddpu5evImjx8mrkebow4
ZnBHqCjn/wTbEnna0yUuGmJW8+jvnIc+aGjPqsNXndNgpee7VjbRbhDPI1M1vpWyvtfj45RGf5Wm
3ZND5+v4gzdRWnlL/lDx1TvJ7B9KnmXhOFwUmn+iDElHDZcWzZOhMb2keRdrKrFCJlmgJqgsXwE7
3lg2Iz73XEMLCzq3dtDC/0EV9ly0mvpmcOCoO7ypYdXeEs7jrYVYoFV3NeFIvqgB2dsTgPRp+mOK
tZ5S6UI3+OecHJERWBAzJTKgKpUtdT9MvwpPROpZfYuYnTK8yqobbhbLo3qqNgp93txFjVDbKUmG
iO3SMYDHE9bKu1qBGFyKoeOoWBVe5jKIN2uaJCnmSWCFdDhIUn430qL20iU+zoYdjAMjo7y4FK59
rctEv7PlMJSVIVPJpH0SFuKWIa1YbLrykzmZxmyccR/qrqBe4sW3dCoAFFX7DK/fcz3IXxNVuJEb
/wqY+DdXXbbTYEi/JWzQsbfNXChBq0Tme9uQstQyNVG4jAuzd0qcihxPjUsQaZ8h0QqT+GMyHxDG
p3S7PdrqbWeYG32G1WZe7eyOe8+P87OK5J7mRgRcw2YQnnY2XXMG4gqGat2KjxbDizZM/vYV10XN
lXcc18WpV9Pokt3ChvZjAleXE8SXLL6TaSGCh+dThPEpfRYwsFf0u7iyEDy7uZO/ReVwTEcn9vQy
oaxn8kMolF3t3EZ5mle0emKaCx1HaIpjp1NFyJDkauyWmxYD8AembJelarGAK1I8VxZ6rLauy8Oo
pAoI7exKy9oe/pbd8osWj0fHkW+Mg5nxpklTJ3Qou8j6SNVr0byUovCL+nvGh6EURhClXHudf1HS
JXsnw5lcoT82b0acgS1VX2bLxXb8qASX0kRy8dVFNPFJl9mE2LzxfeKCkujCJSs4zxu7wEY30fu9
xDURz63CwbhWknXcyEoFCKwkZaJRDhVhQ3p2hb/jS+5DmXs9PQSbB4nQG42ishfbpr24JM5W1e/O
MUh4El65QG5AoZObByMHl5cMqn1t08k9FzvbZNNx4yj73XJPOdH0kkxxcUb0hQCE/DI/E0b8Owqd
wyAc9w08gTwsGTF4aW/7BTmeX5ojN72JXiK2MhyPqBhic6NQjcSgY4qBQBw6OlHGoPMaZh8Ejwwv
SrNzomPoWmSucqOLZyYHw/ze5vbdTEPDbwv87Y2lQgSsLqmRm5tm9KF1/kLgd2iifwjNETNIr0lp
GGvf3LDK/LMwqa6SzVgwoaPXOyTQFdg0izYMqrA2fZ0gS3LfsC8hC0CdGPX2ri8mxVtE070o4Z0U
gPKm0/Q9K33NVDVNg+Skawy3HOKrC6m+9mryNhhlTosMi9iwDN23uZi+0hpMG6ZNUl8jVAgbqKrp
QQpSKXswbrSMkgmcvvM3Rnx8rQGjP+trBvPj60mMG2Zkdh00+asyNudhHYQCBsbHqY6/ejQzu7Qh
c/nxRx7+I6pRedcGYWBCmJv//rNZoCKRHQu+Vrsg0aP5WoQD3AGHkUQIqZH8OOOWxdNtJRoMkKlP
8KyymzViF5NKOnwx4iB6UM70gdtL62YMOWpG+u/UySSNHMCJIVdJ/Z7JSzXBtbexgIg8yDAkoPYR
ZEyRxpSC7FAhLcF/8JzoPgtOaNGnO7878xshchDNWYD5f6tRBXL7gMaJeMwEOgrTVH0uiVeqT5Z9
1hgUE/jpaSMzmvQD8YGnOsV2jeJtGO7b9bi1Kk6GpERicsEB1DKRUxgXa5QgQ09rAr9XOcJxc/2p
nQIjRr7XEPGzta2fsMOeLZmbERXZ1zNZUjRgGJJFNIWUOKEXd62if4YxgUL4WjvwsCC3EUJUjXH0
iEqPRpLr0oYcFy/5O4vZ0wrFq9a2jGQ4kedBk6j+Yj3HZUQWLk8HcN3VpWZ/I9SCYxsdS9LWbf6j
U8sRoyWkuP9klUy1C7P9Tae8W/S9HI5bcHzZWcHlMm2Q7SseOV55uOl6nbb1P8Dmm7T57Kvfkpzm
iO4vXlStS9FhOptOPCNQCojr8xZ2mVDyTjJ2qA2EsboDIv2/LbAgSFrjcerCejMtCFD7nUHdjtqV
Oy71JYv8Om9km/AtBnNUpH5ngJYZ7yhYSub3WSfpwCNI124KpIu+/0Vnl5F1RbPtwIPgZdi6jSlZ
m/Abs0n8yXrB5bGR5oclcGwcFHuN5S2IRkFXEr3a4h6RkTOqdESaV97JTcPP0mqSe0iFXHAgRg53
PaumSjhtbX6hN+cSShxLxC0v2wqiMYPTOTsO3Nsa2bSV4QkECGMDiU19MY0gXMm5/JJZShQRL7bi
KCeyf2EvgEqNsE/opHTMSdyfmF9dmWi5rM8Tg7rxtzC/jOhP3hKr7CfTm+wZsyoXJz8YRH13j2PC
P5vamp/TCZB+BpLU9opifiPq3015tJw80FAccRjdKCpuIg7UrfOdqg2of97N+qftch9JxqZCfqBo
f2tjzY9y/Cl+GxRw0AvsUy5AXEC9RerD2WODR3zTxROyExhh7ncoPh2n9nr+FrM18PptF2I5Rc4d
n4woyf622r9sYoRhFaDIK07i+v9j60yW22aCLvtEiMA8bDmCM0XJku0NwrJlzGMVUACevg/ov/vr
6OgNQ6QoSybBqsrMe8/d6vR9OOTsswhePrwxqu+BENTZ0tYev4E/En/NCljoBjglXjxw6GOyCfzH
5BL+ALHIrVHotjATKpuBCoEH3g5qbwIdGgO/UwXXSpfim2mgJ+k9QHJeSrBu1LwzpbUQwxPTXqLM
bgeKIfPLnIPDzNjlDZeBeptTktJadUAHP34zZ9PalnQZ9kab4AsajZ8Rl+E97e3uzbecbe9kn7iz
47vWRsORBBL6JW5/6Ww7JO1XO7AYX2US5A89z23GteKkt2P+yNpSfwnIBwymdi9dkGFM+hFuJtRm
9As8b69wXT8QE6YPBIsHM16ib4uq3bb2nDyamXBHTU/2Bq6/x/Nm4ATmSmYYcS70iyvS5mS6AJp1
YwzejG5mq2JT/uIAzBnTjT4LhYmVzx6nUH3sQ4PGT+iMpn9PfGK+8lSqTxHzjMHFzanCrq6No1PB
eJYwQT2C5RmWObgFlN1cSOWmcc3spMPM+a1NR7ynhChKN7upnguVKX2xj5VOtOn/uWn0CJlxsoO7
1/57+PnIf0+wF5QZLp5x/d832NtRu9AYpyNs2Re13MxjEcaqmY/PhzJAxVw5yzdAKdPXNfPvz6f1
GA7p6f+OVFczyIz1i+U5irC3yP8+Tm0Vpsok3G75Rju3+qVOq882idp1B8IC6RuYYJS8JEWM+t61
vW5nOAkM6j59E431Ox3j/GQ49LoCP6LpZMBtLjs3+0HuhrOpvdxbO8xvFodc8wOKdMnHzNRTFm0p
yAtIhr/8CT+cVvM+qtswfpVN9BUPCZFdfWqHxU2b5vluVOKv7Qn5g0SsPWIHAEmVmf4w2f1V1z3s
3v6spybajpNqd6Ov8fJO9NnN9qW0ooeykdbSTxPHTKNJga24ueUubU9XM/bkjnNyigz7l3AFsClD
AwtOx3nOAsx0lZbvkQSq72agNk5VHwVo//dsaBi8NOKGqtzbt9rMHKc3H3qQt78y3d4mesIJcRTW
JddwKJm5ca9i8i/wDTu0UmWIH+5rFP3wAGxorUWCYCgW2XxegjzOSUxHfSXGIQ6b0DfVQytBtuk+
OgAyIldx69ZHRV4Bc58gbY4DbhHY1HNoaNa665uc+XBLnnxHfcUzs9nbYuFJQnjZ6co26dDPjmZd
XW8Lgv6TJILCsS52P2ih0UT2XjbCvzxvsEzR0TChoygku8920PNGi1K6M/58pleKlSpyBGtulzth
JKGsmkvbCE+XJOCdFDGy3nQH/T+dpecPOwVdkKixznNQsFY//62i4BcNntEw+OF5dTIj+6wyjahT
4OOIfL0d0jCfVSMlJZWm8Sa/eK0o76iKudhqCNRxrp3sujNePMNGykZ568nhXuOT2IhSGkvyJwn2
DZoFg6T6jtfOHCKDhInsMMnhb+UyGO+kB14gfckzr9j5BprsdIQN4WvLZj9Xf+Pl3vOhWD4Cuadn
aD1MCCpvbtZ81YySz0KB8VdlO4YYY9IN3rGKsJnEeuvIX9oHEhb/865LJvmx8xjxPu+mXJe3KTBO
TeNgHGpgoiZ0VF/9bpd0Pnu86vCU4tQ2HZr/fjqXPyaDdFqnJlfc8OXJEaK7ZQBy13qjrlqFSnGi
3pReifIwBQxRTt5HXM4axpRVMdC8nnqBzmz0dugzNepV3btYgykZLdp4MquM3DxT2Y/EGPw1eCU2
4IBIWbgsw3eR2TSG+n7+5ZI8jMlcsSHFXwQwbHA103CqC+vi2eAZOErhhupcORz8wbwSuGpdnt/F
kocwYui58oiLRudcdNnm//q555fPH+bCvtutqg7Ph/67ef5bmmdpR4TMu//vjw5GUG5B4pOu8H9+
8fOJnTndmrhI9jXhB75n/6xzlLlgFBJvq8DLi5hhVGvqgJ558Rjcq/a2SLxus7CvHWvX8Xmv9vpF
32JqITMI40S0x0ucBO4dXHvqzc5LHRlF6DS0BaA0WA+39xnNt1MW9tJ5VPBKfpJQa2xaVrJVZyWc
ZOu5fBkMtaAWvuYCklRCgiYyLj7+4Ov+UEmKIwGA+sqZpVi15ODumuCnsLWJlJiLOybJao4tUt5t
FBqs52hw2+J3Z3Ood3Rz75nztV/AgYak8dYYQtsFOWERBm1WzTTtjbE0NWhyKgAwNsInEoOMgQAc
S49+u1m+qAJkexZtWq6CuRm2HVa9I/E0DUt8G28cWj07vx/dlRtb39FSamQFemc0ur8B9ER7LCI+
7jn5zYywzoOJjNcBJ0Mr6jeIsMyDb0h5SpOuCc2uvUR5193Shc6qz928qjsocFNHi38cndto182l
NrswQha2J6R2h1VIIFY3Ue0Q+iRZonde0JxLr9nPTE5/+BY6RivPkgPJElHTDWecBvbZXtLGkVWh
KrFHNptUXOOuDDhLZPdsSd7tB+T5TR1bFBpxx2HHKS8RIPC6jlJEi4siQclskwjJCc5D28oGpiH9
SUbWm3ztpT51nZAcfjv/tzWiD3Fcmt+MtY8IqYKCcYchPDTwaXAqZkSjFUlhSVt/Tq5G3B2cHmIT
RR1WhXcYBoqMqmgRpcavLcoIEPzBX7Oy3hD6VruK1OMVMrFVhf8jKfEDE2K/z7QpDlunNY6CzMzI
jIZz0uvF1cGV0EreLIgSHI+tdJ8ahC1D2GeYLI1NbxH9UWMjYZvRp7Oo2BkzLYJEs9x1x4g2wPKV
9CQH/v/uY9XVN+rVLLN5k+izs9Xt4ZsKkCNx0lryMdHqaEP2q5UmGXty6FY2wMoNIcbBpkQqOBaN
dmkm7JKdUvbN7O1t4Anah7jzRvIhX0ZK7KtBdvLUvAxBMt4s2lOYmrWTPseklO/Qaqe4zWDeZMVb
JXoiKxVWqyzJFRm+8+co9WFfD4wLR3zzK4TT8QrucIGUb9wVmpPfda371TDMP9jGXyTR7TlvAnkx
cRD2Pn72lvySc0nj4oAyDats9WbaDi/MyMhLFNgOVJ9T1Nb9bQ6svS1K/Zwp/Xu77JeelVzBSKxA
0/yMGvavUUN3oAa7PlXUxBCk6FCkt8JOXvUhKEKVxsxmqywc3XZlxHN3g4isefx/OgYD/LkU1raD
Z8VVr3a8NQl9fzSRCe2jx7qGSjEsoja/dSMjOIvFapfr0T0m1XGbaDj3pY/ppRXkjfetN50zlx1/
xUgkTAehXYM5DQcBLsqJ5HvKaXQ1BagOXLa4VUw1XTD5YifoTv5IDdEVzpIuSUdJteUW+bJGuapk
J04/WiAz61bjc0xyNOEWEUzYzqA5646YnkbsKB1ddE96hAuX+gV5fM303cj7L2boJZOiOU61bRXD
WxtmTWJksP8QhVMcmZ7skhyGFbDlU90j5PILIwXzK9KNGdftWlIN+VGPC46UmB6pFSISeqlpf64m
9xG1lr/KOSAudWqNpixZOwO+nJF8sTUQAGM3ozzuW8Pcj0uCIEqrYFsZOXojqpKY5oxugJUMSvLl
2tahbp7THZ4NgP1VfEDgcyk8nYsKDh4aZajWqQBt0Ab9x6DUFvIcGHrvtQStO0Ys6zgfD/LXOEz6
RUzWgxNv9VGgoSF9Q7TX593K+O7V/nAVGVHWibS2BWyFcgzkS5JOziV3EWnN1ttQK+dddS6dl7TW
9kFlHpmy0Y3DmblJYZ2bOCXXIoh/ICDCW+1P360soPdqGN7GHHjH9UTtTO+b38zOKumKS+v3fKCX
JCGtI4NpccVKRHKN4mLWs0BSMevnMgbKK00+nMxwadGngvSYJGcfKct76ZCzF4z+e6UosBm02ltF
q6BMkjW5C5gzuNIdasGNKUfaiIB/MPTgvEzctzz2SpoO6nOKq29O32xyv/pFujbjdJqzKzSE6yLt
BLJtqLF6HnPtJNEfq4QGZS/T6MJ/hR8uNt586J1+Is4ex/LURXRUgDJ61XVM/f40DsFLHIhdr/1q
WQLPVeOY6xnKHGkt6jpVxJ8PxOe6wnLvleVt/QyDVWbTBRkUjZdRGuaGhWE0xKqS+tXAhVTTLfXg
U69h4R6w7t9UahR71SWvhjt/pomBGDbwuw26pSwzp5DPcyhTMR7QsT2M7k/GIQK8Mm2KtqMdVtrU
6GrBHY+JCRsG/2PdGisx9T7Ue0YXQPMITrNHYyvoWNyMzv/AJO8f2VHGo9Dmb1oQI8PFdNxjqZ+d
YMDLCkGyLfFg6hXa6Q7At5pzoCc/7XKyNgQFVXr9w60C7wSJ7c3saBpMNv2itAWhVjf9X9us5rtF
gEEx0gnKO3XMS9ns7I4ZAdy+KBz6nIOFN/PZCayLOaXei5axoGrRqS7bhccVefc8a/17045/wUxG
h3S593x8xgxcIpfoiJPxgqxAms3CXEiakTL7n5tm+crF3TbgKaFTnNWKRVVvkAMtN1kS/8/N87Hn
XRem88E0CgbRY3kUme6tJ0UUTxmINy01+u1oFr+CpvBfLMoTiEnFTWooKiwxHaBT9xt/aIZTbvgw
lSBNDfxwCHsLsac7piGfbD1zr3miFyezRDzKYIUvS1Lg8DbUCVL5xRWSApaIHCThTkErIlFMdB3Q
mpe6t/FAmbzIFcvv0Y3jRzXC2imHvj51Hp0yoYDfJEITl1oa4vL8CmIle6vkUvQt+R3jQfbBuh9a
uofXOqOfg2yg3qjWyd4NPjU2nyeL4e9Xyd/PISD6HPDdyPE0+950KjMo+xOMqQqCzFgMArnt8jiG
4/nfM/RAdUc9o6JYdhhU9vnNNVazgRCLjmxx++/hOmjvheOL4//zOIAjh7YehIvnT0+jV1w0Zi52
3psf9iLazLoPXI/LmJPu2PNhF8PyPrIgoZKR564NDcwyFZ9+fN4EWoJLg9wuOrC8pzQKnrfPh3Ox
BKi1OT3FJeLpv5tyzjN6d+xJZRBU+mqABbLERQ/5oZvV6/OJkVPy1omKzJTOOM99x6q7vPB+0cNL
a7XN86HnTea0sClzFGKYW+yV7/oibNhoEzrnGflXxQiOrNGafV25yDeQgqA8tb+VWaOdezKvESQa
7ndX5dF6sub4NNGn+i4/cemOFytgWBlPb2QyiXdOn2JnaNGnmQ/qhBCmXlexMX34tjcyBgpcCJnc
nV3GBThjvWsEcORdYReaqgkZsrIuk48g9d+zMMuhrWLG0/R334RmCS5nRkwP8NxoMGJZasIF1NoJ
0Dr83GMt1wOpcVDNooKsx9j4hgOVgzmHapsKIeZcdcszzncBmu4fAh3JenRL/EYDZKTEjXfPx2f6
PPsggDxOfBqA0pogQAY2b179oeO2Ovtp93/fSAkpIU0c9BwZ+R7P7xqT/r+fAkC72JQWAeImxRKl
Mj/8/Ge6urrZEouDRB3ZS9uj5ZH7dytysGR7tdrknC/PZTXucSQjFY/IwJ28cnpRy01E/w8lfb4b
XGdGxS6dl0DhG/Fc8eI6zPOhHR2UXj0Cf3EXzUO/quVYb4s2oFdOu23jEHvHu2kPv2PxkbZ99Csr
x9ugilvfwpWZwVi9kNkZbcsP4Xb1aaojHeycgYzU15sXGiH0ix0UG9mI0QBEvXd93lDEdHtfw7Hk
9xNv8HLz33drVM36nCls5P/7B/591ScDaaYsYv99gzCD4RoUGw9o/INlIHmQFvlwNE+d++Ue3Y7u
LgtyMJd7z2dlOru2RBZFy2X4sHNkS8XQvxLwVdOxwVzhGpDrgz7IcSkQGp/hYCR9r2kPSdDvngKi
5w2tL4EvdBzXWuPpB+baa0LMRF3Km+U43/y2zi5OyunJywi2LnoYCXPgnPlfl9vRMOXeLTi/+t0i
86cLoQ1DtU0GswhdGwk3wfWHKkM7BMGZZDOPyc8c+FzeKnMYqldqp7q5XEmFsqlIM0bYwfBOdOmi
YSQMwNskipBcs+Cji5jUuwzZfdS+KCz1PSqNYh3k6rOQ1s+OfsNOm0GR1YgyyJip3FOA5MTJuAbk
RD0KCTaocv+oBFbIFvGSP0oMwdARLrGIwyIu/KOd8ylr9Ool42CGCpMDOwPVI9r1F6mBlKjdkU9I
Ny7DsB4Lts1Gl5stNOgFLG9LLodS0c3wqZ9XkAXSI67eH1YCtoWCfu8TdYKZjb5qI7+Y8uehnd7y
fMC2QYm+hQ9VbxLe3LWvC5JBaMqd4+AjVq4eJpwn3KUkoX/yCxh/DMHCijfAIU0uGmdrEgH4GMhZ
pJTI/6QiHt58RkaZm3SY+THM6ZM0zzbesFOFJcpM/Cmsp8/Wyw6RHnTHbHhtLas+uSYWMGl4HJ+L
fN2TruzrJWIp4e8HAXasbnxaa0GmH42sfPWoicmIq1RI/aYM530BClMZDyWRhnX9d0wEo/zZYIjS
yg+dUjf1SW+XIHrWchgBujaEVGRWZR8B+a2B9/on2Fs0NyqwEWq0i5MRozDoSfNhA1qmD4hYjh77
vhrboyccfz/1rJqxSuSe7N2AX/1gcWj3cc3urhm98622xaGP208gNPWqaCDvRZx+mSdpHNbM/Le0
SHevCmzwrkLYlmevOUTVo6lSFGCskAjrMKFNE44GMcc7EqfhFllOsRq8YAdxgmctEY0lC3rNbGKv
bMJq6oKpoZ+GU4EMS1rRaXLdIQTi23GMGr+j3ciZhVv6rjEU/sN8Cul7kWe9IM71diL9uSqovTcj
Oigv2xO04lxq3QZcgQUko6MxoXfcAWpHrKML70ZmDXQUz8i2OpzvrccBbo0+yLmKBH9MDyVni3Ou
u9uWi2gVO/vOAYyFS5Y/E6eLfZ0U0yi0eStJvMUuUtVx5mSujwSONsuOlnl046qKhDDZ91sUie2a
v6UNLVWcKfGK9TDo2m6YGK6mUL0EZxO6ROQs+rtEsCM5ZlWhS41eCFlyQDa03+Z+wkllzjYvK4rZ
SdL69C6lW+l3MeWfXaHqdS/Qh1TIVfms7fOxINShwHNGJRQmVrCE4LrxluYYpPSARcPLqc0cj9EG
kd6w1BxY0Hmg9lXPucZCP6hlcENoZKEflIW/1jo5XQUT8cybNRYEUKWUX+GsIoSyiUDtSBf8PvlI
YDtT1vs+8anfJ+O1cZksU15EtB+zJRsLEX4OsXC0LbBAunZxSGY6BwOlQKpwH6O8vGsgjFH4GuWq
N1h5kPrADmLijHbjZazFb7sNftRyJuHkW2kgjndwgKxcGBF28JY0uP/yPPAvWSU/6go6jJek5YU4
0F8qNb/bIq/3JsaJy8zialAjPTy1eJUEirWqqyjyiiI40S0pD5lenFtHgPnS4z0740pwBv5BnvxP
3EbfKGHTi73c1Jy1yUHw14ZDL80yQbrMNC26ZnIwRWFogpezM8tEHsAfE9KdH2HDMNivYuwZin8R
zm0I2hZCsB6XNxvygC4heQexRzCBsjb25P1xWv0rI4eF2V66doL8Q3Pa+u4r2B5JAs5w/hh9FEfS
hINEB/8RxCEWzObISZLK3oeh5yG+DkVLG0zUWo26db4zjf1twAiiKaSf0wncw6TjPWnm+J5MJnYz
V/CX94J+RCS0Q1J+jt5ZJkZ7jV2BvximUKB+DEaLxBSocExQS9BVGakUyLHJ4Mb+8OGZk0RWHS+K
MsRUdSxwOkbIZQPLJPG5NMJS+j+deXKPzRRWRj1SLS7jfFq6tkPGRLaQhOr2LfdzZPIoQgWyMKWf
5gHRTL/oS4wcvSQcF95PvAq6Rs9BcL3qMGVCPa83rcvML2butepsAW1cNRdC+0ZKF2mtZYAtuEo6
hWWZ1vPCvEgLjuxRx6ASsOsRR39wbCwOwrq2H2mmXiOG3zaf+GuDh8qozmMbmYfJQRBSxQlR48o2
T+7wOymt5tLqgkxoofKNzWa2wb5kEqjtXRL40UcJFjQknCtBHt9uSa6yN75efUQuCajdNP3olaAj
k+B7HQDx4JBq0O2DefP6HCVCkf5BzzTsbI7ebBB5wyR+Krc61SlNqmxc8AQJGRVy3wiXyEY/+StN
U6L/7WocJ7iCEw2eXu6LVTqlf8s483dNPP6kMhCHpeetjCXOyu0ZTxXaS401at9LHE/DEAzrGKjT
RhjpC1jGnzYGP8RjzVuBPfysVLVHp/I71cdf8DL2Wo3QF0yiuenws6OwPhSTp0i9HhqKbroVkNHh
a9QHUdATNVCfb6vEIKh1JpJbMyu1nit0fc3I/ylAs8rYUfulaYkVaqnrfDS699o4GV6WWgOcQbDF
AXDrvB+W2bZE2bQrYz+6GZaHvVkAj5aTMYVCzu9Nl98NpMFDbMvtqHLWeSkXyiyJbJCWt3SgGffT
1N3IBv7okG3SpNmOGJheWileXaXUIaTCBtigQGkWBqgwj/ebHWEPNCrfIm3Q9eF3WyD/j+liUzy9
rQcR2yevEDD7jC3cO+/qaP4fv5ztVSOBKbat0ta57r9HLRqAtNGAY6NpVjRZHkOl++s6+ZFPariO
uKFpz81rXCXGidOdv0OPRqSuTavK7N50zECwVSZci9PdKLNu56kS7zY2SX/8CKqs3ZS5wfgJdIjH
+GfVmfMvFcfk0ouPOUMW5+Y5lIua121wfk44lHZw27u1rQiiF7kJ0EdZ2znpHzNjOgZsbr+exDKQ
VZa1coL2L2HGzcpwm6+mZhnQJfLi7hfZzc0KubvYmYA7aetxGWa2PGt1Nqwsl4DqPE28g9XthGHd
qtxNrkwXP5EkzlvJSdDK++QcZf7BHEFYd6WPlUvjIPi8sWOvuAex/tWYhFJ1HQ3bpnkn/+QL1oa2
tuts3PnC3JspU5ocl9mmNzVUpXUaRg7LslWmDDOyATuD854qwX+GAxjq4no3x1+pK/vLaGkcQnX+
QifnPUXSui/Q6prkRZ8KJipQj0iNmlm8iz+2ivZ1Y3CMSqpf9mD+4hSSbjMM6ozGKnUaamYzffrD
UfNw66gwdM+Od7Zmi1PQp2cAxAbiOE5UQ6zICqyvahqTXd45wxstTibF8bTzHMKHK4gY73rhoDsW
/V8z6/NNaV+qrh0umobannoBBK6Gp28mKno5YqKiyrAoEE2EVGRjFKWPGsX5nbE90B+D4ePz2lkt
bR9jdMPZbKDRZBUMMXmIA1CMSEGnjR6TQKC1yD+1Gt9h1fGKxJTkuGw3ERHIx6A1Hl2QmFsG8qFq
4wiGPMwFK9Mukcf2DgSNORaDKzf9BIo8M5DnkOg5NICBamKTEpQJLPErz29f2QvgKBJWx8C8fjUi
myyujBymvGauz0e+ppZCo0opqjNR9YHMVWBtRG1g9hRkfxvdEFIwMjwgiDkxWXc6l0OtUBNRjm7w
0ZhEeNfaXED4sg5Jj7EC4Q/I6+QzSqE9u7L1NoGmMKvJST6UGZCrMQ37oDTdLcrU/tIGJZpxoGFe
JZnvLzeMNX+6ZuHsVcaVutAnWL7117xGGp7MLFY5mLha81ueSQwMU/Ic1wH9/XwszXXnwN7D7IFv
dnYcKBuEfDde4+8dC69e7z1I/dVfn2C0f4T53GFya8fVDgS1s3eVgf5uouttJ/kfFzL83gvUoY6Z
+BaLqrlWtnFUXvuYCouMmo4cHZMIl83QKmtnoyrPLXc9BDjqYttNL2WF9WcaDMgRKL37QGUbNxu1
m1ewQ+aNVbzH7e/RGJ3XmNQX3DrA64ArwmWyOLtjG3BXVWm5m1QP/Je4oBEyLL/SoM7dSw9Zn6nE
zSQ7rhiSvb1wzN2KIc3oJOWtK4C5Ah25sYOVtBWr5A4C+Ce0vhvRBc5RUZsvorMn4dKTer2xMK/c
CK38kl0wsPmK1zYuKj4LQrw+n+Uk87hDX0SCL6bfLtAoJ/MctPnYcO7SstsT+zb52vVJKXQt82gw
j0C2qXWX54v+ZO0HpkDAt4ATg7bWICwF471KaFZXffPh95a+D1I4LlETvbDGKmY98bYqLBRMnnbq
8jyFXMDAp22Y6bpNe5Uidi80n5fgCZxkwCtvT3g/rZq1rcGIaJ2oXrdm065Bq6E+6RGELydQF3eq
w/9uzcpJebyEUXQENirR2ietSW+xcuajoPLsG/KxNCvLLlSr9SHCKpHZ5CCtyRYttu2o6aFqPKKI
jQivSSqcf2GoFiGgdqcxjoIsv6rT6N2om/k8o1bagwL/6DI5HVPHpf2X28OeVu/4j1GpAgK4sBfS
iWPXPT+/ihLcH53blC+j9Lax6Q1vPP15EUXEFuKa4xT3vOlZKKo6W7VQim6m8B95RbRjQPdhNQ8U
swSQZFzAiWAq6TWbJQq+lxoxqJxZXgzMRgxqXP0VMwh2MyMhubmk+CzpxJ9maRw9HdXpjOv0MHcB
0CdsUz6rKZadRxtY+rs9T4cRV6Rc8q1SjT8tZkIwYUVYPdMJIRVOO12iAilNdM8S4S4C7GSC+Lsk
dmhZD9ExXwBb3mTsRhtrfRvEJUZWdpV0JP0u1pFSx9nvfzxP0/qXPfEMoEjzwEAKO8mDjoaI8BVs
JLadbeLY19jeOXb7Q/oDR/ZNszRka3wGL8u9sc9iBNHMdqdsAjCKnLEdO+dVTP5bAHf6Kjgn4uJ0
Tg3mIYbMzabvaZVgjh0pECfUTxrmDruEEqMTMHlHxb/hSkC+sST4ZTM/7lhZ+tmkBN80zs6IUMqU
Wub9e8eTNAkohIjA09kngiyvrnET6Z9jXLCEINRbzyoBJ2EHf//L0daIw0wngwlpIRB5tga8xymJ
h91skK9UxXW5AaTmhz5mkXdOPLRJR4vzSdVYFfrWbNprejXv00a99UI/kiTI322h3ByVHu8yZrcX
ioEuTPX2IEVP0IqKvkCpraNg9YyjiZLYWfMO+xdEVNPW1EfOwURbvvyLuhskvdcl3vd5o1vTuCqJ
YSFfC7ZRoadXzqwcrqf4wU4CvTWaLTbMoDj8+/u1uHjX7UfLaISzJQKtgBR0B/7rJpGYZNEI8C4K
4sLLJCvCkWAZO0WXh9662MFW6LaVmlhGOg1FXSdDt5qjFwWsqcSD7MyB8Yt1g6HAbE372Xe+emlp
32jqAwFaXi+ozAVNY65h03wN0tp7yQcnTIr4YBJ3s8JM1iLvxs8eJPbWSguERszsr8z178sOfpAx
aCwQ9DdLMzGfR5rD8bX5agMbdzmX8f35cnv1IMLnxx2vMEPHpZXjsJM3zIe2kcnYGWmER7+/xEuH
erTx/W9z8BpNfbIxlC8eogaK9C9OmY5XsJFC8/b/9rYIAUu9xpV9p7pOQhS8Mw5V29vmxBzscgcn
TcNgi9rabUONb4fIjgGXwLJa9w2q5nx29kGBL3JlaNkfLM/kiQW0IyjFZ+S0nV/QS+jFvC9RFb+V
QI4Pk7K7M4hccF26vhkwN6HJL+/6EuT6DEl/7gD/ePvPRRoblnVUfrMjAda8PqOKgg4f2+iZzpoY
dUJO2yi0OqlttFQMmxlb9C0Qxhe/Hdoqr4NOkwfgQjTG7maeauMNsAPd5M4aXvK6PsbK+HBpmL5o
PaKQ2lC/RpWQVkdnQXof/yDJ9nK2mtMquCg5OScMuQEeYOQJJp2dHXBj795JROyZVqKp1BhMBq5G
ojiGeOXaIZvMZ464+mOe6GNj3SDaCCEVGNZl9e5MBJzkoH2rmZTIhZU+42ZlpM7RGfczoVeWU3OS
a9P6nGfz9NvXtFU/mRny5M8YDNqt6tH49WPsnSMxoq7uF05YJM65R5KBbcUoMuFBwbmFdoXGsfX5
Rdk3s4YXwo9N+i7FPRLWCcPmmLLa6sX48lw78QUxZcgy0IKWhpFnZhwLcOFeLVuymWZyU6XO9pkL
PaYAoZLK2f271swe13Vp2z+JQPQwHVrQbkqJD0UyA52dCYOYFqhwrMyffaqyLcwLYlXK/oinjkNG
jJNLny37mFjoP5rJwo+n0VnK0vQPL7T1odsG5VnrnAyIOg09n4NmOn2o6xVm+twGa080VII5sTIj
86WqYjwDZle/DGGlk/qjMZbYkgWK0qC3V9Ys6TFYToURUdfCaKBSrpWGtIWy89w4QK2E4HMx2vqw
URZ4EG/o1ogYxqvrtycx7IvRlDcyDrJ1m6Y+6GpOSiV+meer9VwKaYgS9Gub2SZYVobIKLEguE5/
zMeFdJyV22bhUtBXGdC3zubv2ALWqjZPdjFvO1edGSSoecfkKn0T8tiAf/b5suW4yraeFZJE3tx8
neq7j61tlQkj9J4rVUf0U8vEeteaeHP8hSk7NB4cZCcmP8APQp2oMA7on5Mk1bnMjB/P32qYTrC3
jYImPB25d0S//cVsTRJu+dQ2htEdCPmad93k/46l/Wb1fv9wBz4GaZQw40XszGl8FDe8qQs0o7ua
w3Qwm8rd26OTf04CkWNa5fhTVWNs475o7lOF4CjVe+faD9EPDabm5wiXGC2DrvYGF8NKdWO5A3gP
XGb58IyUTBgD8JJmbbxOalU88qYmogGVVuWI7kUMTACN0n34xgRUc+kME9u3afwqPvfoe6/QyD81
PegPDYAymtwgwPsGsgkZyZsZwOE5J7SGDhpHb2tg01YcFjemt1hzyG6/P18aRpQosEh97pZJPBHc
fZhjZD3FOUehLLa1sDSzGjsDB66AUuCkOfUlaaGnjkLcKvDXQMD4YwkMWmwNF8wMmx6u49rJrP/F
3Jk1N46l2/WvdNSzURfz4LjVD+A8kyJFDS8IjZjnGb/eC1S1O1O3XGn7weHoiOzKlESBxMEZvm/v
tfNVLIE8LQI49tGY2Tzg7sV3AS0zMniJMEbhog6iv3JlSBlNEuGORWRu55LxAijSOFcak4KceGO/
EgS7XkpMLNBi1nnq6RgkchUVXmbRzobd21uJCmQF6RjRCDp7XX2wTTP3t1WMW0+W4qvWl93LbQag
eZVtOhy/szrnyejVrJmKDQLoSmb6L4OOQDqMOHj89GifkU7Mlpq5K2oL5OMKISqAlJiTZRR7SvTU
NWgrdEQKGNQj3MdJEm/9yh9gbPQoWd32mI0mvgR32lQyM17CEqA2tTkxfCF+JC8tul3wWTGZ6uGT
UfT13vITY5KEWrwEt49BmmXVtrAO36lavrMQBChdKu1V9F+TBF/PnEuUltSt7T5vZ57Bsfb2iRee
mmLtx/t+S3pDi6HPh0RkVzq0+o7aJoY9Ec2hSX1mlhVFtkqL/p2qjTtJpaYgeOgdOjBaxoa0AQ3E
T2EK1swx0F3Rnc8xSiVY+d2S1cIRbBF152NVtOKi6/wGT+fgPYkwuhAaMKDauyF3rDsR09k8beTu
+PVpJQ3hvLfDgJLXWGWABCAUalTGQQg4dmMw+cISX1L679gTQDvJ1GQJQ8HdhKbKVkgqOFoy0U5L
tu6z23qMf4oXwVkpLmvkrDx6nC01ZNnVC+lK8sobt+OiVmFyLQWEo5mOxbIjBLhnaFaRdvZzDd1V
r3HtEjrqcc4D+F2Ie79yml2Roym3YAHcIgkGlaP1QMzd0gEqYoP5ofPCYUGV0wMVMmtaWJhKBb5j
pkitB156pHSJztbNDO+QVu1SrYQTmNeA7lcDn8RH/IJriLIqgNtMiNVzQF4OpqOC6Csvrie3A2fj
BQfTq8utW+bI9BBkrW6H1LRUEK+6/rntD7exnpi4dts2g/sTdAeqpMbmdkQFSo0UTJe3FnG1B540
aUqRuCDBAjB/awgsiKNTTBjjbOiGqjOhwpxg4aU5pK03rTrjovAY3amNr+0wA9wVolSvGkXaUqvN
JjWCu/UAAQ79olBuas295m4yy7Qei3dSq1tT1p5So2NEjFsohTgyjNnSBlpDsSmTSVLiOHNVqpEg
Rjj5iB6806ZbJ6V51ICpEGbVixPsfNytRtiCXvR3sP0oJCD+Ry+nYXaR8ZD6haTuEcM3qERDYUV4
i9rX2taL8nz6VSGgCWaAQdsHlXT1+xgoYhOV+4T+7q5wxrjMJwZjypJmCQdvUDFTKMNVbtCuo+AA
savXiM1yt8JGenQLDPsmrgQ3kqeNCWMBhZezaVGooiaPxjsbCByWecfkOhyrtDVn2GZUhFjtrAfb
oRWRcIxkldti6tbE77Ty4Ta1D1V17eJ4NQShdOgQ+k1iCVdpNpA+p2nKXVbDmdIJHwM7Gylr0RXe
zFR8GHzRe9VMWr5JDagHdc0FbUBeIb/RYWEfxDy/52DVbdW4yRcO4Q5Q/SgT9QEQF0ls2pVcqnZf
4sLuY4idXxtcIfWfBJ7RhyQ3B9sPS31HDRR0aJ895WLU7oeCTLOw9JDPK/dGA+i/6mPviFHRmMkR
tbF6MNxjvom3t+WjNSHlfE3+oT44C2VszZlVGe1u/1XWuEwbHJlLx2vUo1CkD7Uo+48lGlKjaw+h
inyT8FH4hQDzuWiB30vKetppVP7g17ec9ud8x1xjwzhqbf0N/sIltaF0WcPZ2XSe4G04/RDwgMql
kVbdUPh3nAWCazhwas3FqxHrSx/sm2LqRN3LVFddkqAmfSh121brkTd0bod+rbqUpgSppc3PGFLo
I+A1hWbhtldKMFici3YVOABnbuNEdrGxV91Uz8OEMIUIEHhDvHsYum+3o5TqF69+8nT7TWiXpHOi
MiW29dkLBtliiuuCHTrrBcUlaepLNN5DgYZD4kIGU5O421E263a3AgKdXSAcDDY7Jid0SxToZy7R
inPlKtj3fnY79nDwMCUIfEYH65H579wgXZpFodDMpW5o7r4mZk+fyArO4tvgEuCTRij22xwHP/pe
xV1JFbsHRE3xBeu0yga35TTaW4M8YUvi7pL6nt6a7bYOZ9tIevYq0Odal73r42MYImJakEygsNLW
3hkGBuHshbNlhwWEq2HJ9vJVp+HKi3PtIXId4dqbbCw87ibag9A6GGxF4cfJ7tsQXGVieN6HiilE
rMLkzuxDjqVkoS5vk6NILO0DgZlXPe2iU+bpwgng2KlM2/IxyGmzYwFz5xJWi0ff7BCSCaIPTqrl
3IiIbFzD0SXvAkBY/e2ANv6RAjjp0WysbsdAUSa/KEqUdid4PSgnK7+aeEFuy8wQwLtW1ZpgvDAl
huAr7sNURYJRM1gvTjWzIh/9WB+lc62kKcQBcnYLvYiqQlunXXmW3Zv/QZTweGG4a7J88+8/spjE
ApFG1wYl6AFVikydwgu3JJdJi1BPmJx7gLNARKemQ+PytjAWPfHW7MaLZaxY8iSml/dBfBfAsr4A
N14OAP492IkmbfWtmKo+jWWvWAQWtwwfTLuWxfF8VaKqTS2fjj41Lo5PajoxyOQzSD6ojA1sMGuh
VNW68XwBEiUpjgl7iNkgJrStMswJvpiFi0SlBpGmbP6dsawatFpKeao+RiTNLRqLV9NR0dmynlVH
ylvpQSxqLq9z/edkgEwmNOgQKTIz3yjVXVAUu6IdhgOwbsC8Eb5xH5XUmm6memHdcaaWguS4tjTq
KmwZbkcffaiW7pjxqot9udShmVAQwSqSunq3LFssH1nUVJt6ML3paOfEVNtBnk7IS0AX91qkQj1p
dMqkjLXwvo7W1i2+CCsn0J7AgCKUqZhtIM+6jTCssrTNvlZ4IUEKW+klTlFZ+rgNplKHABc0PH+a
2BSnpAneIo6oU4UiHBOC8hA6HlwjPlpW1mmgiN5jD2zKU/pH5rOlpxXBxA1F7ay4wyUCQ7CmfFec
0ZA669vgi3WwVnkWXUNZk6Gro9WTBEtbFAEyK5TCRAC/62G0hAmBobHbjaXCr47ELVUySF1vVRaq
NHUadsJ+OFR7JShPppKGK8ltDNZ4092pJvgbQLdkao6OfBMvPiYLwBtKacdBGe9UB0kP5Jud36bu
6nYbCgHBt9ZJWzpo9KVNhd1BQfw7R+WJL6nOQmxjZ3KLaMt8NmiUEC7woYwFDghvolcabi9OjoZq
iEsRX4jnEeBeDvSp/FQ8uXqiv4t6sa8VUCkVBbgp+84JJzX5yDbUWKUpm9yAc67bhcIlo0lvJx3i
CtipuzAzj7nSUGL0KYHdaqkwDr3kqJadN+uT5h2I1YjRrIhh8nBEIaNqkVsTzRZHzalNObUD/wuR
mYnyvRM5wZw3SRrJ+BqmOGkVZ1Y6jXLPGeQ9jKkiI4EfwG1wMBd9gcquVbvb23nuq7KQP6ckut0V
KllBo41diOXNreiqsAEei59Gq41en+STwmaNCl2xdn1LfsBtkN12RbfZUVBd8GYy2q3bv4VGTsUl
0k9DbjzcMjpVghhXZohdEgTwnMPAlWa0yYeoGHvKcOAxCijht7/Kvkn0TCyKIxPxKYRH+FBzKMVN
2a+R7m0w4CZHneiYo8Rif/t9gwmS1w/UfOokYnvURc1HmkSgAWBz0U5rUnj0oPfv/CQ76rKHqTC2
uFvlqMoVy6mo+9XM7Zt0gfqitQmNeEQqj5upZ52/PdFaru1yhewwYdhLUq2/O058wnxds+iTSZ7p
m8xolId0SO6wAMO6bY2GHgk4sCCs0LEHSb7S+uA1rNJ4JcGT2VcOGidWjxW+U9C2ItUP4gWnrlZ9
ilTk7kzchnYZKhIJNVSibrfw9ru0hsgCh9PF1jPEZnv7L1XHVfdV8dTRc2OXKQ/EcqPPkin/5ol0
ga3i7FK2dsxLtBxu36EhwQsjuBmmy8nfJ/8N0RVOUb8aiIVGjw603N+7PLgLEgBQTI0Tmh6FLwM6
rFuc1ED8Ql6GZPchEX400C2NmR6cIeWkXN4uOaYBtGz1taj6w/zr8XRHDn4BfzWLm3Bym95RNGVb
pXfzTeSM9WgkmOrWTz8KwzOfRDzE8wyhvEykDGihcN4GcrBu4u4cl91VZUt5O8YkUT/sGwFleTF3
65wzqNgpW69JB44x/Hcs0y8NHyKwzDtEQa+tgub0a5uSWRm8Tctvj4nI86JXyWMoI2XXfc6NQgCb
8LZ9xdRrsSUwmnkVnRWBcIp8xHjdnriE4zC+eMr0fXFqaAhserV/8zFtH7ExGcc4GvxVqUpwj8Pu
JROjHagV+goScRoMVYkKJ39oOMn3ad1x7rVsudHl+8EUj1+rvWrKWwWWTMNhd18manHSGSkT2SRK
41Y0VyO04y0LpR+bm5pNDpUb2B7EM+uHv4/ylMck1p8DexXVRMeoabqqSIr+Lcgzr9momwMyeWgK
pD2rV1HrVObmKDgL3dkrcGiyFZZQNIChCeiPzbqkhDebsuaKtbKWLOyUvkW4DmogCx8hWUYN6XoX
KWVRj/X2DaLHr0KY5TEB+ttVc5IXRY01n169ZPD1txeeerf84zfpv3W4gwM/DKj5F6hgoV4T/aKq
2RSJA+7cGMxwQ1CkLQXklZeSQF7MIDxKnHp3OKY/yPkh8y8Ija0noPuTNbaapU6afKXDiLEMgSfb
c9d+6y4h7PQPf/+RK2N+7M8XTy4yfUDUl6gEJFP8+eIlhrfYpD2qFdjUBFlVXY6eklYDncplG1cX
0RSWXl0R1SCA0Uqt7gEKYbZwvaRbVuoh0et+YVaR9wT5ZGkIUnkp8GHt/KbSGPH8uyp7AurhMKCU
Us4TDzhfp5ba1u/0FyHQLZ4E/T6sc2DwBlB1v2OpLCi2zIuhM22nM8OzK8jrBJP55NaCTkJf/0VG
sPRfM4IlzbDkMSLY0ETcHj9/DHAXSHUWwlFVgaijt95QA/ozA+rOxK8xQbtw3MgRgdFj6VpyDgJW
S8SzG1PQ97WgK6u/vy1/dT2WbmqWrPA/SVO/ZRa3TachhuRM9bVZQyRE79hzTHqaBediC7qiSl4s
bfIim9MczFbDmDuhBJhkHB/dC/Or+Iu08b94PGXydS1L4pPSVQb8zx8SPUDFYMujTkO1n2o5/CsK
da/EASabLGKBYOuS3N1i5x2tgnBDBXxW4LPzRvlBhOeWDiy1si4Ym+fu0owjfzkQiTTX8Okw6YoX
0L0vv/gk/yLHWpVUGZ0141s1lW9PJ/h9z0CZqU4dasQ9Woq7QUiXNGuvPjswIhxwumYDVDRT1ZFu
6Z9qJnajY3SSxQURj3zuod+Nb9ff/+LS/uuzJzPNkVxrWZbIjf426KrGEdNaQnSkE5U+UaLHpFTb
jUkTA9yX1j7e9aZnEiGmK6c4dOSpolp09AJ213RXiNqMY8A9ZijtfYdUpgyD8d4M1O3fX6X8PUVd
1uF36BK3nHQioKnjo/PD9FYkkoJHFUsI5BWMeqaLOjRhevuaT4umX+ZZsFYhtS44p27LIN+rbG7v
44x/qQs1XaWJeyLFsD1ohYSE1su2owU4Yiu+sJSiWwrKCd169kSDTLIt1SVJPBPTVRSJW8kLpEWR
5cYKXpn8i3Btbbz3P09+MgNDwYE4JkertwH/w1ujPRWZ0PukqYJSCE8ulTIlI6u0bzT6uzoMGDfJ
HmTBEza3L46ZUGLYmk+WVix7kdK7pN19TZwlyuilFmvWumfRb8auuqv3b2Bb8QlrbbnMMjzEYphX
l1s5zb1X1Yp6dqOrmy7UTbCPxHrUIhbEpDfCOUonZ+VR994ypOnua8hKpgo+hjlGPfQgpQOnKOjU
1yHuCRpwSYIDI780ne5c6505sapefEqIOcIxKV9dtgM6hKuNy/1ikodSrsikNVaqg9/akbdRXfSz
zOBo/fejR/qezS3qssIYB0OnizyD6rf8csTKZOeyY5q6BQUVmdBxnqq6tpCjA4Tb4vzDQ8QZAuGd
8JiWjruwWE4XpSxBBxSstakIwlzpCan4+wvT/mLVZlbg7uuqhkVQ+zasQ9/MujAy1SlNAXPrpEN+
x8bnfBvHmDF0VcU/1nMqzqjO36dGLxMJOKag09F78UoLVdH4g2YNUr+AO4Zc2wVPZ6aopYaeNl+M
wFIyDRnFbXPFgmlumVPNrQy7mE2pyc5aRpDv+5VMQAy88FsPgrXzERWcNb9JTlw3ODpOcOe4ebmM
fc3cUmsjYJhCDGJW4R40O4VbCoSU7AmHdN4MpSIkwZDLjRNJHyZH3+XQg8yW6yab6b4Zb4HHqL9a
rP7qo1QlSzEsUVUVTf62LtD5DnKtznWM5kyvnWwsGjH0F+6AYk6M1WJtmugS+0FrWMANa5nJ4qMO
fmJtMYX94mKUccPy8zOtqIYii5qs03gWpfFif3imUdwPbg0dfapK+WfZ5cqacmwESZjqUi3p2zYY
ZZsCMhyl1RrCL/x8hjzpMc7js6456l7GcSmJqrgh+GaaB3Alka0j/QvCqzCQBoGWUtoAvcVZSpyM
JjQiUQ9UNcsQPJ8vBFvfYc679Ui0QNZ+EXcv/eUeGZXR+DyB/Fa/7ZG1vqenLxKq+KWRbGt/n8QZ
zEVBpqrlp1NJk5UVTMd24RvJnSii0zX04PT3j89f7AV4dmRTsdic0EqSvz3XQUHsuR4PcC5Z+NOW
KKy+DrZBoqEMNBHBJyPQ0gkqKA4cj+2EEBt54Om5Wcw5RQxEnKAhL2WBphpYc8El8SrAL5sMtB7I
WJmZBe27/5urViSTe8gf/2Wbh2qmFqus4app+84GHc9Waulkl3VVCq+xGFYBEl+wCu2+LN1Fq5fZ
lr3DXWvihux7FMN1hQ3AcpX7XF+XXqPPYLHSLKp3eWK2O7+MqtnfX/NtwH4f0JqK71yVRDRExrcb
LhpBHQiFpE/zmITyphh79CgNmHSIEx2UxiCpq2T70FTRrO1NY1nFoUU6hheu0iyOfzWhf18zmclF
Q+aGIxPiuHNbU394vqBv60rfu8VMbt2p6cL7Sjxc3WPM9CgMtrg8Ayvlu1oQIkksPVX0JiV1TKTP
Cd5gXaraE5Uw5julEmaAJK+/+Ly+76rGC4TZjiCSvYqm3vYzP1ygACLKqQqPE3Zv9RMxb1lHge/R
qRKwwNToWTpFu0DoyNfEO4UHH0mTC8NeuOQVDE+nz57ZEzz3ZT2PEcHvsDGaXx/if7x1/939AMQa
9W6alP/8T/7+lmYAKIHAf/vrP5ezu9l/jj/xP7/j5+//5+Ij3b/EH+XfftPuPL98/4afXpRf++dl
TV+ql5/+Mksqv+pP9UfR332UdVTdLoA3MH7n/+4X//Fxe5VLn3388dtbWtPO4tVcP01++/NLq/c/
frOYpf/jx5f/82vjG/zjt4X/WrxE1Uvx/Uc+Xsrqj98E7XfqdToSD4adojH8eATaj399iXqBaBmS
zC0fN3O//SNJi8r74zdF/12ChMUXaS9qHIn4UpnW//qSaHIaYOU3DENhEv3Xxf108/59M/+R1PER
mGPFkZ7j8k9rjqbzCgoBZ1irZEae8f0Q3agil5GlnznJZWf5RZ61szqe4YpJ3rJtnduAdl4IApjG
u/gkzY1ldA4exV27j5fqOmBOQS2xQhN052MgXCTzckLS9gKayra+sqU/gdHdA8xWJyisFgX+t0k3
p0c559+XxjI7m2tpWp5Q1M+bFTr+WbjWXsNZ8CTP1HV9NdfJIV8QQioc3E10hC0FSwo9UEbNyLIR
jfafxkYubOL2kosBwWprrpVlOBvm/Qx4sb8Kd8EZCeoEnPBi2Ljr/l5/iVb9c0/HOLeFV/Wjuows
qsf2qp6ck7JVr7jE9FW5AOqOTOZY0Q17Fl9QoTVb5VF57FZ84a5ayTNzEd7VV3x8y/46yLY295fd
lBDwWXDRF/1Mm7e7YSXOwEwe9Gu+kJbaBjPNUxMfeLfxka6DPhHX7h09n3U54zw6hfZ9KVZY0In9
o605gRo+GXg39czn0qN5tRpecdyYT+0iOxbLYJ4c/J13blbSg7zCLLrxSDvPZ1pFkjGiPtuCeXtS
qImMHAukvTY4RbxmhHzQFZxEB1DdpA+EzdT8QJdGUB2qU3+Y5PyYRP3MhsBz6CqbpFSHGEVI7i59
2ilhRHsiX3WS4gmLsatzd+r3wps3oRC4IZ7pJB6HSzMX5snWmmNRm9cLed09DhvCt04k32y8OVjg
BQW7E/CU6L1CHHmNT2gttYf2Lnh3gRfd5cakOnR8Fvm6W7oo2k8Uj9fBPFyVF/++zekhEyyM7WAj
VbOMZMsX+WRthWm7cqfEjpbTIJi5rw4kuItx7j9H3B2jxRvhTFMtnktkeXinqs5sZZrNIacvlZk3
C0m1nLhgNFngp8U5eCNC0KrmIo6T2B4EPONTIMVFs9ZwXKGS8ifRRZ/RoXriw5JnXOi9QfXx2N9X
B4g+449NNNLCJDt/zp+5J+0ev4qU2kO7qGcwqpfKnnY+BUn2QL1OTumkOCLcNe/1tb9W7uqT8Eji
9KpbFe/CA9t03lddHhqbAJQnxOaTWOSh0yh4X/Kjec6JsVbgrITsasoHMDdJh5LEzs/K1b10njXh
ROV+iI+9bHfxhlQ3YHjohxQ68njo9Sc84dz97mJUdoQSAm446nrAKJPh6r6VJCDPDSDI8TudKEIS
RM823o3zEAV7GuHWksTmSPzscLWprKLwj1iJdgi0WCxnbEC8GInAyfwo0p1qN4tamaU52711uuDb
KruaQEtyADSt4P3DspoQqUlPx3rq+9eqQnl3Qe8FMWNmzHgiNthWl+YHMtcVQRsCZGTO9VNhoU8p
plbJ0qvsJ/rCyMhR7dP5XFhP69qZxmzqJjS1bOKLYZrcr1HKM767zxPZtNY8nD91oh0gdP/8HObx
IT0np+hkLKgVbtF4xiuSqx/1ZoaVDkLehY25d+AVRskrdPc1XGIMO/aon38iDsNY8K+hvBmR+rV6
DLLChgM4hjoSeUrWRunVaxgoQz7nnwV3WCKTMK1ZJl6zwF8o+kobTilHsfRkOas8PVXpieo3yQJ2
C//V3LXayXOW6GcpJ8tYSGn0fEjNM6LIEAg34yK2ow/1obzQWyAoL+mnCIPkFbRy4ui5J1oMD1ya
C5fCf1Oxzw7ONXa3QTA1JLtnuqR1GryDAlSOQruqH0UCxCYDqtlFHy5UHGYLKBItIWPGThybtJ9k
3oSNrTng2AbSY7IT0bFJ/dKa+qGTvEmMeNqDVzRrnVm1C7bli8SPgdhbVAVM+0mnvonVMO3ofqrL
DquWxrzH/8kSpkjgIgFJWOLCweoX63Z+T+6T/FFsnE18BOGOIhB9gYGGp5l7/hpQqn+1IoXfP0n6
C34NNKea+VJVz+Ww7Re5tW2MlRldKpX7LZ1yp5imNOpGX6xsnWKX41+AlmM6oOuUhqXX7kh9s4tu
YqnE8i1zrCNqsKV3t+zu2601QD0LVz48JQFvlmmmF2frc7q29cfQCV/lHjOcqB5i58lRlhB10McT
cS68G8Tq6hMYrtGMiRefcWv3D829NikPlWr7h+R0r296mxnfhn2MeJuj4KxYKLPyFZlwDfJl8gpp
HBrppGpPYr7OpzX1uFXXI0R9ye6q6JX65BE14bLctMvgvl1mC+aEqbx0ZsNHuyp2WAkXUHBswtQm
uNMXGFiWBBpNukflmOyij3rjPcvLiovYSG86Mey2s5Guzbp5bdYVRq/2mL/Ku+IeAL6zlKEGgc1C
63mKdtqxx0P+CghBd6bNR32QrllpW1CnbZ1xIE/pcJIQDLxum2+b+wqS5dLLJtSLpEn30ex9eSLD
ItImJsabO3xFCHAlaSN3bw7US0v+Kmj+v9nW/n+4a5XHSsb/etvKU5347y/v/3hJ3v9xSV9f3PTH
Deztp//cweri7yplc8Vg7eDwpGuUev/cwerS7xxVJIUGkkodxBxbAX/uYCXpd0UbS64ctJSxRsy+
888drCT+Tr3SMi1DEU3qvrr0f7KD/bnEq9FmMLgugnbpOYiypn8r4EgujEsa+aSimWRAFJS/TNJy
dMW/RnH8LKa3CEd1yWmw/DoJ/XQQ+nHvfGuO/ft0+/WrdTKGb1Vm0xDHS/vhtFaQsdMJqjKikZaF
J5x9Yxy9ncasnJ+hX12Socht/PzXSCUUGs9JaTc6wVGokinBwG2NyWGy4/r4w638c5P/44UZ0niu
/uHKKK8obOVVBCcmh28KSt+uLAdtnVsRmg6K2NNA6EmwJfzLohILw5KsIr+QwUxpOAXV0i4E41Gr
5ZfBzc6SF0LQUeXKzvwUrktosGcqc8gTzWcbUvqs9ADDtoGLCSOyDXAWv5slpzX283LuyXExLSD2
Kisyeu+wIGwqNZp7pFux7AHStaro4Huubmv1qkzfEKnnJMrpRwNlSwofHK8H/DnF31NlZZuvsSCn
eeviGxlWIUA3rbJ2hlXslVRbKrKzdvLgVbLSc8eJPc1NhCHlY9chOLTkkxNyTPBH4gJngTHeQgxf
GyMln0ZV7+XIEBDkytt86A9oJTxELwR1hbWK+T95IzoQy2dS7fJMP2HaRTpiJnYBAdg23PWgsIx7
AjIHiMlXh7K0mpgdWr1iiYR42+KpxzjK3ipuk6WiOetaG4MRpehZKaW3TBqmcWPyYSjyyQvUU6MN
S4xOC98l8c1wOCNZUk0s18ZwU8JWM40zxEC2jmtSE4jIzCoJRLMqZQNmgQC8IJq5OvT2IESgRNIi
CA0HaJQ2Io8qNsruJ6GtaApf8yh/j+P84BRocYZBIZMp442TtiSyhFLL9VxiT4hkk0egyLQeLQeF
WO9CYHk2qSOIdN3YJvUbTYtuXSg38KppHc2J64nBP800319XNUPLC4lTBzCoFQqBlFkxoSks2IWL
dwpr9t69AnvwpkRWWlTRMtZaMWcLpWTOokZ5wp0S7oPAtLFkEdfOwR2J30C4noZdsnUglQjqCd4r
Iv/qpfSiT4x45zhPm2nt+mSsQ47BzYPRrKS5SfTuui4b3D8IaeWmlLdm65CgSwOHliBxR4HI6NYM
f6pVKLYETeG+s8XoteqsVekaLwXSS5wq5C+XiFpUGfFGfy0LtOIpPBCNu18X0UHpAvhIaYISZSzL
ZgIiMQk9WIHRgp6jtohNpOwtNnQgo3iE0sw90dlBATeCXbQsDjYoJfeBPBgTHScKdzSawFvo10Wc
2BTzh4kbnbVWXkAXpQMFV2GiGtFzxLav6t6AZW/7tr/LXN4zQUJYMdGR0iFHixrVZyshG0IzM2vu
9E8Qnkg2LAfJFnW33PfjH5Vs7mmixUsFgxI4E1e10FT2RDmLPlruQTgkmj435OitGvaBxbiE1NPz
XAqTbJBADDX8kOzFz+OAdvMMKEpAsFzAoNOQhDL5Rq7y4Us61V6NbfegrlwH/n/kE0QbVLiwJF+w
q0a7L+PisfKN0g4iY55hVWgIzaowktiCJKXTuATP6+nGo1vjTo7yGEJxMIZHAcmZOTUHYwyK9tRM
32Wst1Usn9IASb0OlN8Oq4iu3FOsBxy3Q4mhIjElg/I5Qy/hTVblFF77VeQ0rLXCo4OZnaMZ126S
KdIE1WYYml2c9iIfCldspOm5JSjYU+oVJX3anbIHK9ms8cOMlg7xiCrxFFrxUUsoJoo1p0spXJgx
1QqhuhQaeGtDOomDQy6f8pkrCTtS9oF5w4MOwWQW6Al4RaLMlMS8KCGYlSFX5gbdKKali6Bpc7nl
W8xxbHpJu0fhM5dL5eQ0wXPZMneinYd0hYZ+TPyBqNggbZhVSTzTE2aOOHKPZGPPQVSXU8UD1EJK
KZC59DFTu2uf6Xu54jwZYPFzWStg5r0jLAWQCCcg4OyCT4CMHOMJUsSG9pcJC9F9DVR5HbXmtVIL
cSp45n017r5jj75PWWt3iO83ovBhhiyIesX79MU3STHWWFEeQdazD9XvtGDwJ3RVYalXyiH2wVWr
5cxHN9kqOVoepEvOIZX8hyRmkPotSzw0/H0f6/tOPqkmt9sxIe9p1IuMqiC8B8O+QrEkTNRpM2hH
g50lgAbBLkXjImBOYrrl94joxBgLWeg9G3Lw2kdEMZajwo17YjGt5uZ9WN07BuQy8CnvpsNK6Hbe
a9ZjLTXMbW/AGiI4i5ZBJj1HXrJNQhZKw4RIDUT82XXWmpQ8336znib1vMwdHgfcvIHnTf1OKZc0
yCeGCu64LYJnSTMJ/kzLg4UleWrKV83VbLmDQCIZHV79iV6MJrWE+XiolX1HQURLCfVDu0fTVZ+L
DtEZGuYITb6wqtDmczPSRhv/vjNY0nFXL3Jk7LMm761J4USvfjly/fV+SpaQPxny+Pm22mcare2+
niaC99l4fFxN51xkUMWDrE57JZyYqnVvNvUYVLNiq3MJM56tQcvxXg/c5yrMcrtPsA4Tu1ME7wEf
ntMOps3sMVeTADe+7L/mdfJMgvIJxMe+D9giiIpXwGUgoiGslk2+63EjFajvOtINKb8naXqMPVDo
bdt9OjHUFlqznJQ64dIY3ntoIfZKEyRVZLVEWA0LtPqgDgB096r7Cb+8nHoBDv4Ki8P4g61HwpaU
HsuGWbKppTWb5LNvnRIVHpicQQrITHEhZT22usGjfmFapNJ3nEqMeupG5AyIYBOyesdOmcqY4oLd
HjsLtTwPlPQoSNHWH7DeGUlwJs2S5pLXUo4o5LXj1xsoksmsD1tr8pRC+rablA8rL8f1nVWEfBNs
dAIyI48QDlMgLtD13svK+8z0ehc3xUx1pHmoCG+yOT7YbolVmRSsFAdZLM9CHXDXuDVqK4e1FGUT
pI3+0kHISNxm5w+MUr1njjOSeCEkITWGgk/EKKNnp06O1LWvtz1AnpzUbGkk0sHVyxeVHODGKRdF
mu1lIbnLdFacwQDv5PY+QsFm0fWkiOE9mIH67+e9hVlWqdaYYv4He+fVWzeybOFfxEGzmV93Tsqy
ZO8XQpJt5pz56+/X24NzLI2PjfNygQtcYOyRtQPJDlXVVavWUnSPp7nJHwq90nbAypdwfkNznGCD
4t6ESpyjYNyjBRqXB6/VvsaQazjdLNdcMF5GjrAguaIXPPeS2xhydAhW76El+eRKk6EY6FjNz9l8
H/uoFM009SwgBoVuCUUE0rvQRZqwjpKAcsPmEeJzFC0jdz9MZCLcaNpiGQ6REu5C7i0ctAMRKJhu
uYsqAb8hyhv0jrTIFmRoJZfoVNL7coWKRwdXQX8dZCXQKppOJX+VMYsboQyOBZr30gXetdcg4Dw2
0cOhmdJXGrruUimhzyIYSy3/awaBFxQtLrikLc3qmyClZq6X1CNTbB/QQGLBLsuwD7de17ZAqtiN
lGyzKCXe8eH5S8KBZmPyI2VvvjYeZSSIRJtlVjtn26gef3/S+HgEsoXpUDM3HIfyhU3V6sNBQ/qN
o3v0YMDLAqHqjAVuU1y3bSh8iHUjZyjh6URXIaNepbc0UYIdqKG5sdrDHawPMWy7zmMITdcfDmeX
Iu67I9Dlzjj7gJIQAJU+YCTg8a5bq+g0ltFzXQzP9Rx8tR1a0PMc0t5a8R2448JLHrsw/h4nHWLR
fkDjfvAy9cNSFoW3MQcQ7glmvIRLduUqrGOLH4+IIrouPltmRX1dBSZUgek7UMjToYzJUozL3w/z
Lx/GhDlKIZmo09gfTppaB2mvnnJ0kVGwmQcCgVK4YCuzcIWc8Mpmz8++9WDT2KOj65OD2IUN94Dp
OKJ6fRT+tERp45RUuEqaswkFGxRyyR5XGYn0yC0+Q8XXmXC+lF532wljH8z5qTeC8g9Por+HOFiX
BQPOwnUgWQJuaH54kqGfIqFk40j0GAgXeaiU6zj63j5ogOMdrRQrfeZ2PQAJnqF9+f1A/uNczKLg
QA6oh+QDWY0PlX8XVQY0GcB0jijbI+VxKFHI+v0l1Ir/uO4cAMCOdFRqw/uA2Zu6cmoHcGA0ZVlb
SHiv4So9ND029ffXkRf034crcQnqc0BGGE73A85ygt4TY4gKaFhzZp7G6UmHgXYavyR9fwWfziEH
8WF2+GlHKpMuKT6kFcqHLqqFCSxbcPuwHtIWxFCY5dvGCeylU+lPdug/pKj2sYMIZ+vwq5aad6XO
Qi8KC0LUlppRf2UT/cKPhbKFnx2Q6l0azUCLupN8T5ubTli3YWdfO2CuVxBTgbVFAoALgIwmDWDX
9FJ3nGtwSJ8jJ/IWUTNQNMR05A40sWNd7QUMiSF0DHZCxhfiwhD2dP279kBP/lJFN+rob4v4Sc+v
yrZ4QPaYfu5RyxdaUJTLgjobTV8cHvKTIaqHqU++B0H4PZ/yvZn6p9xsSc66++Qb/ZNXl0SNYc3w
uzCUyO89OkbJqjRSgrrpEwTtetR9DuFhLj2Ot+PkbFycRBXGR7OrHpBB40QJfb9hbDMDaVGQeN/t
1NoEwFztFt2IGiAV8iJQSw7VuXHLW2tw95mXnbTBvi5NhhZZkoem41CpDilW2iqHndwiBLh1TY1s
iw65DZmTa8BeD+jA07Pn1nBQuf3a6Fr4JA4VRGADFEhaUqwHw0SRrXcfk4wYGIdBsSaob5rxs9fZ
/lJQQHCehjh5VHugtfH1tj1dR25y9CyCXT/jIfMof/B7zpjht7jKT3PFBKHZgsqivoDchxS2B/65
MO8mM6WaEHxHunsddjDQen71Gc3vq7DUvuUjbAVtMAEZJOurwyVhxscetlELjFobQyA5R19DzUip
jqCZ5l7DXPLqE8b3kb03WvwCqhn90ii+c5B/QTXT9J+zjoVWGR36TNBo1aiVL1p6ucv8FnT19RjH
p8DiNJLMnliGNMeaLVkI2pkek774PJPwN/r4NQcbjU8iNAjVgSqCqWgOq4NR4bERNbhNtfh70viP
uWvTcEjiKwhwINZWCn1YIHjxGOt8LEzZWTLDogqLEyRH16xHOdcLyJjUVfS142ji5meQO+coq59q
xZKF6s4W5tk9DCqjUry/noL4VY7D1qVQsnCL5GstkFdOwmtYfj7RVbKApWz+YT7+d/Ld75Af/1dg
HPIn+6pQIu9hHCBJ8ubb9HMSXEEl/s6BS+AYLilm16CBlOynakX4Owcu/7IdgPdCxRgeXJLqpb9z
4Kb3l2MYADwECBAwbzqZ879z4LyksuIeLRe6DkYZkPx/geK4oBR/cgUmnXdArHTWHrBQR7c+eNUe
ZQMPcY8ROoxgGdtkEeUbnGIcfm5nEry5DveM/ZQMp864RUKYHXorrde+l8vKq0m33sVkHs3pds4h
wkAeF4BuLWjof1N8gj+N6y+S0+8hTtbHW7VVgPBT0hyuyzZMShp27f7ccDyaz73VLmIDifPupFMd
+v3lpPXLCypOR7JpVAs+5sLTyc9gtA5p8mRc2qHemRz81c8oSS0B7KH0ke3ID0Z1Qhr3rS6h0tMx
nicvPDXpM3XXqXqDG3hBw+wMRyE3DYRtodF5C+vN0xA9D4NGQerkR4RSfEkun2TLydW71SDVGMmk
wJMxhc9OdMqGt4R36NbbUL/ZwV2lxSs/oklecsIOTwM17xm2c/UtXflEV9qcnar0OSrqpdsltOHB
qvg2ZnexRrKQ9yLU9FC1aOIBQX7rRyBg8k0Cm7GCtS3fcvt2GJ+K6fLdtG0vqhzX6g+b1n/j7pLx
LfBvuZE6a5Yhef6o2GraFWOQGk9ZdzKS00zuy4A9tA9pK+zfdECEgu9JzZK+UR3c5hFk2iItnmz3
iSK0m2owAsZwz75pEO3wO9zZcHLEtf/dap8KGxKDEy+m+ASX815cPoXduGrtow83eBy9uYIKQPnk
2NrCilB7OaEHDOfELa0Pi2l4CkYSkwFyTfC8OZRFbZZ1cGqrU+2CAYoZWO1JQ9Yp21Q4KRrHFoP7
qrfxVr0TZfp1CiVoTkfdMZ7ehvKk9oYaxx6eJdjfSHALSpSY6fRZfcIktx+iwRYvDDGRS5T6yUzW
jj4dR5OQhR01QSyHPnp5ShMkcCGMIhziaXJS2noGgOhWjZjBfZQwLw40vOt+vKWvczlmtGUkzcLh
z6XwH5NdONbtmxXeqR2o7l/Yr7l3jNjRmncruE0uSHTWohs4UeLS4zsuT8TNFzNcxltt3qrtX/KW
4o65r7s3denQJutiPkWseHVfvAt+4qVWMWc+pdgTd88zsDJZOG0JXe4bRkJxDKTWYujlgl8ncHsO
dxUS8lgLvjxuHsnxMy7sBWaN38iBfxxzuthN+0+tDvJD1H4xGdQWpS50R9pSxy7/bDIMLXI5VNKV
o9vZKoLQdfokvZMvz1oErKnlFnL2F9YuPrWgiYhqlz28kqSvKtavrEH3iGzFTMQGqyI/+e45Sc9w
r/zB1igr+9EKe5YA7adLW1C9eX+fFL/ivu0xbbSsL4rmzH8jjfOYtpacfn82Q+sPV7Q/9Cj8MKce
cECTSp9LUfWDOW3bKiL/lZGrRyaDqpRP7UJMGYCArU/1x4rRgSc7qQP7ykp4NqAMtGDy09z71rrX
nWiRTZeRaMhR+gNQLGTtDYT1uvbskNqJ0QuZ7tWn+FfUHFNQe3QeXd4Nsa0X5Euvv9eGdNWq8BNm
whnwjQGjkPruqoHNAWYFp7PAWdOw5JFNruAVac6R0S76AXmr9GG2ARzJE/LbS6c8D2CwcArjanS0
JT1XZOTvAW7oiCfyMd6Q+mdJOxS3pQmek1O36/KAtgn4RCwzmcH2A+sKqVKX2C9xQRwGL+qR1HgE
xn0LzYsB9CmIH7iOQ6t3+mKRMYVxZqdu2rJOFksjJl7VqZOpZOokzn2JinCLlmi490ni6QKfNd4z
w2p0lfY4PzKUMY/lMkCI1QGOOA0txP29eoF+55XozuoX6rYYf4SHFxmkNc49L9caDy5XuriP6jNz
x+SoAXPB86I2oO5HtGKjbptQZOPXwb6vmUmS0DpwTYyjSFccPDFUkA4kzn5mGulGhETvnm/r58tU
5+Y9s2g3WzUaEOSUwUptggTIlRoUbo9BrXgW3uXZV3FRLboxW/7YcQXNZhYLmCLtmn4p5OupZpDd
iWlvCX1ie54qHAAXQlihRhRXgArKkmdT4069elk7UIlt0QJYqHvnZi4LlExeKnTywu1lgjJQ943G
juGG1O/Vv8dKW7dpR/P1uRzdRxjFLO3FAxxlz29+eajDbf51ENWaeVazVkPGwdhXIXU7Ih7I69X4
qSdhvtV11BIcOMjASWBd3j2zWKCIWqt1qpZAA7V4GNMKPpyY1hpDyE8MIrNGs+xC8bC7+VKdyNQL
er2VxVmNjQpfEnyKYLfBAbQceE5WCZMw2mcA+3jpezaWWhwZTXott5ToBhox3PDEvlPOfFdf+/EZ
1welUFluDXpysp73cAwIrkbWiPrii4ljUp/N5qxuuG/U5HSLUORLFpTjsvrS84yKrKebaEEC9GNr
YozUHXKzLSPcJ9R60rPkXvmNuu3Au8+lXIXMbE5/uJoe2hwEj+nk8N4xt6y0lD2svmXsqnUBdFaD
jpxON7Wz8oZl1WytPl0pw6vehTo2tQlGHziPGlUX8h61o9TKqRHF4GZpfFfmqCYxy1Nrg4K0W4sp
ZfXjTY0q2AwZ1An1WXPPARyENUZFPVUOgXUBLTF7XWApmBeNjHTq3nAnCSLsFB6M7l7dgPpO2st3
6vvM6OyrlBczb0V4Q9ffdcSfIWdpKoLLJgC7xrDR87HsLVO9ncFhZ6iHSNVGGbbK3SS6f9kF6lk6
lqp6OQM1qaaSz+hUvDV7MZAtVN+kjJJa1Og6sXjuC1MJj2KcsVd+8Jq2m8TWgWP8GC5uX71QiytX
fhcgCdQLyq+xjMjAKrMzZw/cVYjoUqfkYuqTcnfKQrG4Gu2+oDCqJoB1pIZSk2ePDiJ8UMdb0IRf
qb3TzfcjRsOldqBuU3mpHPRqwp5To+t7JUIM2UqNvZoaLJHEBIMQUY+q5otd4eEX1BWUp80uS0jN
ee1hmRgX7qtJcByyWouNnSD+zMAndEon8CZB7Ymb1vEhCCixCni40jTBhTVb13uJtVso49YBiFt1
U+qD3bBN2SPq6nFkrDgPLdCutrT1IBENwQ7zIGqslQMzyTPR0LEQoH3VQ844xIpmRoY2BXmmRlv5
C7XGlP+QRIa8pKwiUBTTp9DFKnXmjR2gbTuj2fW5qlTZQGzUOlZrVw0RU6DuZuJCygh6GEA18jS0
skbvlY2EAXtR4HWrLF1d9g/9sozMVrlPLniZDgZKmU68RG3+sMPKdf1wGh3hqnLKULcslZ+52Fd+
p1zlSF+i8urKG4X1mX2n/DWmj49qqURzg0HXlev0S7iR2RNsZYzfBEMs/xOMvvpqXkCvhL9Zlw4b
Qm0K9fvS4rX6PLHLA4NbRBd7sFOkoqihDcnyieVjcaHipNYS3ktdWYUJEdZJLXPlotWDKLumQDUm
dkz5cC6mZocJkwy3Mhy/P+/94rQHDMyzAYXRoAwo7H0MlgwpfJ0dpz1Gg23Lf2rxqMlgJJRT+f3l
fhWbugJknInWIsfvjzGfCeM5BdUf11POPeBow2hiJtSEETEo89zmHss9XFXNwUALrWZYMLducYON
wlqoKIrlwGwhUu1+Z2x+f5O/OgK7NrGzdBFKMI1L+uCnM/cYlPNAb/K4QFNrYVo4JdykCs64U0HE
0FDnYKTUHavQVe0zAhD1I6PIKsjIDkzBw2xCOs+ywcZd7B06UQQs2JwfIYanq14B3LlyZf18VqZX
2dMqePGsYwY5AabLHcq1pYq7GSyuRI24wCqrIZ3BECiNUKKPFDta4yuG/GwR3I/3aqWoXwIlUTsr
aNm+LJwanPHvB8p436B4iabh8NBdj+YaGAqEWl0/DZQMZW6KwKFoGgYb9fw4ffaTCkTAWm37+gst
A/hyxL5wSMQGKrJQthlekItNUD8LIuCLvWaA8UBeBHFY7IKQwRtjpJQjUGEX4+rM6AjP979/CN3+
1R6wbfhVL8hI9x9FuX40OnqzFZfXWc02txrpX3J36ziXWJZZD7utGlGCMPWUmjLDznnCJ6lQjnBX
RUK8jeit/Ko5911A0MYbiZZVDIAy6sWnqSCP8xSXkROYK3lWVsNqaIjG4M7BAwQnG6NvUCE6Kxc4
2Gc1z0OmeIKZTv4oL6K2DReSaEE7UAEqb01UpaIP9YqKGlhfys0M3IWKvXAXJmtF/Ur53otfwqGk
ySNKL6N4Vd+QExkUQPxUtKQC465BmcjH5tv3Kj6/PDVvUwE2ER6rjp8I+Tg01Wu1CJULVvGCiisu
I/XDYKnQTVKl0DTcxo+gD+QJ6Gfl8FQQoRauChzaLFupKEv5VuUUlS8lTQcW4mtNlreyzmx3dZTC
cUaMuTrDtDyf2oMX1QqUKzwHcb8MljYG3/PXHLTUN2NzlfXwxUl5PayvcmWOebkfXR2MkkUGMzn7
xEDriIMJPqnEJXO7BIBFbC4y46Q8Gx9vYm0txD2eWj2jImLkl1r0oKITNZewru3UU6logstjQtX0
K//BR36/bH+1aB0BupgEJrqBKvn689YL/c4wEx8MAmtSxeltsFHBj4ogeFSufLnc/+e//2MbI1mV
/4wH336rs5f8ffqbD/xIf+vWX4LcN7gkMg2up/8LAG795TJhytsCATd1fMu/ct8Wn1GW1IW7BKpY
6GD+nft2/lK9t65jWCBH+Lz1X+W+lUf/d9aFtSIU/tok6WI7XMfgHn5eOLNDfpcepgjlyRbqiVSG
WG6iQ63seniNKZwu4RJYpd1UXs1eN2/RGVQNLFCmBbrYG5mxqWLZRBsvta+Myo92ph6HJ13Tq4UA
Iby+/BPBvQRGkOFrAmXzzVwpEpEBWn1t/hN/ziVk+PBAYMmVr4ZLyjbMDzvBGZok1oIwgtnZeblw
d3iK3cOCrNv1us+uJGqY4dk4TsjSruBShvJM9TL7cwIrMdK5axdymgjd9Fhps8LTOt0ApkN1MIdm
O0XdstRRQ25nGrl+MDr8i+BBJbp3VWgXGx357assKsiwygydOYTff1pfv6gDOOox3j+mQWsAvaeS
2oiqoLyfN4gpW5OO8OIHYWNVVlq9Hovsa9308RZqiX6ZghOqKRgcIzjTKJlNABRV+3rnO/UNibaT
oQhawVnv9NKjfGmK8CHoslNszTduKfVdl2njbeyASbdLO4XVekSTMvVnBtP3vWVV1XuI8LSVUES/
pQVj5h5R2uCmzyxkLwqflvCJYK0qkELrA/1LG9sIPZZ9vhvGYGXZeX4NYtexjWU/eLSLUjPcdY4x
rnvZ9scmhVtoqJMdVIRInXemfRx9D9eSBsHnprftTdrQC3/555hTiCz91LoOo9w9ukNmLtK5W0qj
1PbIRz13IC/Jxba+sWc7XmsTrXpamwK8mcwEcZD+77/op9/+fqI+gE/UBqPDwbQIpqVjQ/bzYaJa
symb0kbcczTajMOgSE5pCZ5ei3rO1NoOn+gEhDj0AdkIH+lxPAPxNMm9RbGxC6fxJYM6g6NdUVxX
Uxds3H4ScJlXxhUIbTSacFAXPrdIo40jSIsI/YYuWsMzUqBr2+hHJzHmjZOS1fjDo72P9y6PBnEJ
zSjEC6Zhyw9brRxKNOM0EGWpQNGG0jNAxdHOrofI8bdhpcN5OdZ0AJoOnOiwAbqrICPXiiYBeJWm
LZclAgA0cEaVBxlDsRpBRW5tV37OptC/FoNlnEbZpCdPm/7gLv/BpcGsOFKHtk0wNTbJ3/fbpxcF
LNwTfYn49pVWjfb+QmJ5IcTMB/dYtpMHUpfQ2Z3A3FojlYEMsfc/jOB7uMtlBDlXgOOBXks3rI8M
D804jG0naJq8UHq0aY948pS2R4iQP8VKat33ZHaCpTg/TSKvtg2kRGFUEkK5zoNHD6PWe4cCAOnh
8hMiZf6Pn6Db7lZ6D6r6wuSnI8mNzCXz0zUD2jL08v/pUX6xGByTjnxdWDb9RMYHLFuTAw+TpQ42
USsnuheS/tga900a6YfLPzq1qS8/IVBU72pEa4EEskb+/RfIEesIaJ78i1IEufiKtA7W2lAf4Z1y
Ofcmf7Cjv1oI7Hj8ns7dexAGvF8IZYdo5ZSQooFuk8xFAA2spScwwI60VKAyt0qD+Ct9Rt4+8zVz
a5sklZL975fBB1jXZRkQHUhlyFkD8MC+vwk4+Ts7NUiSjKVvbeYqeLMg91rJnDgdOy9OtPOA/IMu
nC7n6JYW1P4P03fBbr33J4rWDZ4vF3wcp9wP4wCwLOvGpEYdPE1BKektnQxNCg1uDPYwFf7RLZpX
OzYSKF+hxIwA+vTGcGdWubEYo5KYF05eWHSWiKz3RzEUCco4Xpdc/ddDZQq66YTl2IQ+iE++H6rc
aCBiKKEEDbWOFa4ZzlWtS2QxGrVGuupUOb23Mlto/sPsoS708PD7O7iMxPuRYp2oVjnLFIRoHw06
RIcwLEvI7eZ6d+EJHUHbhqZ4StKk+oJAJbnaih57EDefJhvdSRtW671ldWQnMv3kNEm+QaCzoNjk
EZq76BSQdEA/AnrXtYeVVck3UoqtfS8akJam45l7aTXtho4Fu/SKz05vc16cynF9cehZPyF+mRTP
MjGRvVQKfLKmSh+NTbK+mOHRhhzq98Mg1Zp8PwwOwYcrJKQr1M4uTXQ/HfYTVwQFnLMF2jhIzXAW
J9wbYLhsqFcbTnvlTWG/t7r00CFHv55s8ajXufFJp/6LVEl6cHpa+WUW9JuLCoxojQNse86eSpiA
OQjptt/f8PvyotpjDjkJvDBMVR5wj4+B7iTMEOW3vwOmthKArAcZnGrEP3gGD3Q3/eEM43Va999/
f+2PzDmXa3NJ2Gnwl3R2vl+0duabMeKGxXKIOrjHYyU1QwMZEHejyx65ZTYT7HJ/2tO/eGSdwMP2
oGCD39P68Mitr8OJjGQdl6XpvXnJ4bOkcRJaUiiUgfHatTjVOfQCptKW6lDfDEw7PgKGXrh1WC2N
rMkOCcIFq7Ex6MQz6AU/wq79p8PrPyilGB+dLQ3MhBMIwdIH39HmTdCOyEhQFZfiFRQwNO/1AuUl
+1NshNmmsMJ7tEgbkBtttxwM0SxrDRqEvoqnhagLaykzq93QDfUKZVtyNXZ1dtMl9FI3vt8+iHmc
4WpI/zC+v5hVR8KA5eBA3H+aokp34e5WWVsDmOCG3jmgP1F6BUgWGluZoQ5HJ8+fYq5/RAxggDlL
EnNhriU/vl9KnRPP8cwQ0lGoY6z1L12lAIxyvPNCFGtdx1lmTqEDQqKVNw1Q/Y6yg+/CwmG4VBBz
N71tBawuTfDqJaSQYM1ZzZn/2UjIBbWVtu0AmNZxAhGCH9LYaFl/2IdQ5/3j7AIKgQI/QaMF7Are
t/fPEDM9rVdDcBmbxI2Ta97VY4LiZaRtujnG37sh7IVhuE2NSF71pD4v7J0IjY9BA9tdJVeIwggj
y9emRRrT1hrQPL4XrPsyRL568k9haNnLUM/mTZSnt2VrxEs0QasVcFXUBIL6bp45xlq9t0GPAAry
jpIwjLibxtS+WeWqz/VordnoWM9Fcky8ltKe5d43yP0qbjQKXxDI5fsi1g4JVZh941M+bCfZIjHi
o07RP9Vatq7yGXZ+C/S+LZpwi+NYIJB5nQF1Ourd5x7NFLRFTLmOes9dDeVsLCsDpIsJp0galovG
Gz7ltYlYcBl+ayCyKhqALTkx94o0a7WGGPO7PRCVOHF+k8LV0XgQ93jacSi1U14h8to0D3cc5co1
1P75ml3fLgc0smDv0ldinLO9IfNp4XIyX6XeSwAH5YJww171pJoOwid9ZQ5kAiEARibZ/iwjUpZN
y+qLnXVGuxtMndmiToLxaM76Le3c5UO+TK8GA7YSx0eIMzCMZqXJ5tkQfbDsJjQFFO1riCBZV0S3
RUx7aKQX9Nf51BQ15G62jY62ZJEh29rdNfYA96Julou09kkv5jpqZlJAMhf3cCCVJV0jXsapse3X
GgTFcTa9jnBnkiWFsUSjbYWpxco6L/VkrOsxhWcGYenV1M8HiO5JjI+WsWkOCDpXRym16zFNKFH1
4OsM8D0TMmOw6GtvyTDCE1OMN/QKTlcuBaS6ml4bCMdWmj6gBJA6wDTgcwLInXG6I4GZRCvY26B8
yV9aGNJBcsz+qsy69Sj9cN+M0U3nCvguEiJzYkKSLYQ1QIIUn2uHDKxATlIhzuYwPEbUzel1+pyE
xrhpNO9rZ1fZzVi22cIAW7dl/XerWHXudfJQBzp0LUCMQ8/45qUuaWgP6HqSH7uj2yYF8OPprqh7
/Srw+II2H++oYhcIeFSvYUkqG4zbYRbfbBKa0EsCNgalm2xo1eso0prPaClRSOh8lPRybylZe/tB
9cJTIR/TlhqX1WysGUbpDMpSDqvNjsbmZWBC7hECwVhlefkWIOoA/GWGiShN+yUoYSVjjtoegnN0
D1nGsu0gmjM7viZKOyhZRg0d9DF/QxFz5wWkd0HUy63VdYdSssspLgkEo5J5oaX9vPXbmeZhKurL
qk7Mddtmwy7q7oYa9Z0Ge+JNqM53a6sJ5Y5E+raa9XlbOslDl6GzE4aZsUr3mSRNpSWlvQX9sK+T
sV1N0kXNaaSfUJRDsUpDI1oHA2jlvuuLZWNCTqQPXzMHhGMHRCZEgJXD/2KanXWfsNJGGT6lHehq
xy7qFXFedsDYT3D/0JydxSX16QGVvLrX1rVNX/DkiQcjB7LvxlDYzbqkgzdM9a2WDY+h+ea3XgWa
+iu5QkqcrnissEjL1HLpU8kSe+cmPtUJ3V/2JKhXflE/JBiYLZTjYu/OX4Q+2mhP5q/0ONGjRzOg
5ZnwTAEaiWu6SFyzoU7f249hPoXHBGkVG6Ef1qierP1pbxSojMdatfFI5SxGA12MQdB2DUa9XEdm
VS0ygSiIr7dfPTIQMBIGsOjQ12Xnt7WXHLoofZTFHlj+l8xA2CaHXoBlpoEOQee01uin8coVMj4p
UEenWcfeUK2ieoL6yUTESqFnwtL4XBv8oLFwM68/IeqNKmfRvrXKUhRszzlo98lIFl6ja35FFGKt
o6l8mcoYGqpy6E5mS0WqAfUYDvM5DL+HcVItUcSmibiBBijJ+uh2arTbrB7cRSWADFRerC2cUfvi
etXORUTl1i67CqJRHIj0xHSq0aot5RzTzi9GioGwYso0um90cfJzaIrs2vrcxpNzw/xiB2fgWiFp
ScdKPosh1zfxACNyY9+VaZHSWhx5GzoFFjXSc7QsuNFq6JHXkpMDv0/K6QEpPh82Uiot9xrdJ9s4
JN8ya8mDaAH/uyI9Z1E+bVzSmVV4Ez4SjX7LHLe5GyFjb/1611gR5HR9Jdfo16GqXc8spxQKItiD
EWjPa/CSqmYUoTIMXhVmW0hcJQUysB5uK5HANdPn3rpDT2GbWaAFzdTcD6HT7OsC1YuuBDniheMq
QiIDPfnkYSwQanSqqF/EfiLXWRe8hUY9LLQ+6xCQOVtaThcj0rSWfco6QLKhlPWBRnh/HcQ3wspv
TDuRZAXTr6ZXGnfk90gqIr47TdFLqZZGhaArHl3pMgnrSxgYtDzIaA81xKmL4xpqnOAaV7mvqWqV
rRkgshZ8DvU6XqWFMaxR/7kB6XeFcoB18hz3heOKhf5PUq+qcTikdWOfGktcY6bQchl8glXuqwat
oMsaIQrtOXT9Rw7b+5KcOG9zNjRWrdrEM3cJmoJJBCNBbQ7LNhm0lWGMNOlExLxFb+5y6LP3ZAyv
9BSyNdpC81Wi2aek84utXpNDnQtnawTiDQyPAxidbm+DoilyA3RUFPEzhE8aQsL8HlvxohfiRure
uA4pJYb0+c51/pKbE4SBSh8IKR7IA+hYRcSWTv910jTD2te7epNlurs25yheSeFs6JlG9j4sUF9I
kZY0K61fA1Z9m7p6XgyjUmuaHGcnSRWzkeUnK+v7nclWOkUp+uiOWqNikruiK16k9j1texcK+wbH
NPXGGp5edzXWaUPuF2yliK9m3cev0qNpjujSe+ou087K7rQuXBvGqYT3+AseL12jREQYUSEy61Am
Nmm/hg4Zfusio9cz57Nk+iAbHQ5BqmUbTh/O8REm9fy17qEoU1pBwqW7PkWiZ4XNCuAiK0oI2Q39
AS2XAbTINgg2hCPBbOzqHmYxGX+L4LGgfPsSNJ9GYQWb0NhN5YR5m+C9yjxzDTmAu7Sw2gtp3UaR
v2rD2sIHZNaqIk0MJQBmXiRHW6BtgNwQ5m5cWoHj3+tCQIgCYmCC0B+dbvTicy+8lVXymMes/0rP
e7jnADk2KPt0xCRemBTLTpfTTtZmTdQbvLWGDbU56NUgqG7yFFz45Pon4rRzPGTG2m5KxNKGL33d
6eSW0n1QV90KmTsoui3YxHrmtGmHjYhs4s52lVVI5pjTbijBS+tj+70z51cvDh1CVO1oDRDVDeim
Jsl2TIZkPSKnixuD3M9AAEXTAD6UQPlLByFXQKfWED7UndiBZlvCJQGznAW9iYbQ/TOnxEc5oUmG
qPqxNOxgNQl7O8xrGHm+ZF5IdJWjs64N8ZUxym0mnO7KafwvKJg721Tq1xjTfIvs47worUByLmpv
+y4L1k1t3+de4ILjKT6Zkaz2OXGHlOJ2iFFc6iwlcObmyHnOxEm0fxJoD2W0w8hq6yIxpntE3foN
7ZcD4n63mdt4+1ganJ1UD5hjEn0W4TYGjphNRotmCdhcxCd3QWrR9GzGHgIN2pckGQXUCzu7ywRR
5pyeaOXzF4gYnjKykEsI3r93nNfHNGN3hLuiuo6btF+FiiaFI3TxoDf5tkDerL4l6SsXbaQF6wmp
4oE/owDTh6DQ42Car6Ou3RgxRJN6fazabu8bcDs1CjwAsQBRSfs9qNBhjL8BIzQFopOJxbGGeFB2
Jo2XkFhKcUp0OM9m49Z0y0VZPVpxAN8NyIi0QQ4J1WE0kI5Dpp/JiakI7QVcV7dInozeuZvoo9P7
fC8l6ZyuhUsoNbT7KQqvDNQa6VQA4GSX87LQ5+vSkt7Wy+F2MZNkDwb7jkgnuquIqzqR64fGb585
lNB/lmw0jlKQoUBqMw7+oTe8+dhn+iH3Ys5rHs0Vo1VshxBUQkx/cdLRa5gYxZJU+ONgHVIrNdZG
ChDeoHj/2OTD0W8sVpWPPt3kzxDacKdFMQd7jz3dSzTNugQsg+Vzv37xHNUoP03yPqSbIY+3Io9u
EajWFyXVtaIVX8PCuCsaPYAQ3UUoVJ+DXQ63I4CSDh/9hWKrCUtS4YNyCD8N/UraUQngrvTBIjrF
UjO/icR6FWJEwlz46KnGxrgstBFEYX7FyQe6kgqSUph57zIrOsUi6qGVA2nR5M9p4n9iZ9Ctb4sv
keO+mh0cc1J+NhnZjEgszBRhqR9/sgP/etBaekSi24bQn/x3sQtzc9ja0zIInjlbTnV17ubpS1TC
RdjCiNPV9cptzeqQuAEaewXONIFjeo7mp9Qzn7NEwvbkyEUu6acxkclem8bBgSvpavIdukJNfa8L
DsAlYqCZ4Eyc602Dt4SF2cH5pRrEpmWE8C/6YYs6h2ojkzCtFqk4aOiRK/oashX/w9V5LLetLGH4
iVCFHLYMYBJFiVSyNyhbkpHDABgMBk9/P+rs7oYl6tjHEgH0dP/9B+MNPU2HW+wCiVtO5kvSuEcC
6DEww9hnZdpoVPNEb4x2edN2NK3CGv2KHV07p95pCwOm8B5CwXR35MyNXXuwH+2mZEI3Up9kdvT+
ZHCYU4TfZ1f9EYPxC0F1sa1H97swnG3tcO9Q55LWfS+j7DMw+Fw5rx91IGh88fMFZGT0wAgeKWm0
rua246c2QECjHHXr7W7Rv2cEvzllcUBaSthEhpJckhW/DtJ8vltUIaFcaHTqwTxkeX7Vw/gnn84c
3f6kCNdEaU9WH6yhAqZgWRSCDO/o2PQG1MRmsxjZb8OoxT6z/WI7OVjpqHKULH56YiH9K5p1xjha
/W4fuZg+MnXy4ZVqH6SnBLtseO1ZDE8oQE8MK7Fq8it2M2Rm2ljBslPe+znbBx1gxIbBRkncdgf/
qITwTKb6u+vCJ69FBf8LKIZU2KZnY7ucQ4noSWism6iaJpOShzFqAMErD3e6gO2TkTuJ49H0XPq2
2ttlGawVGloaP5IOhhAWtfaYaasmoRQRerJyjemJaN3My8zNXOfLKTnkgQtF8J6mPkxbpIYRI3CI
e7E9HYbJPRrAy+yL89/CHr+Tnm7JTcyLVC63afbezz1d3OB3kIl4icjYIRkp+G5LsTWuC6jurkts
tEWgGjL0zFXkkIjohxi0RJCtQhW0ZJXJZ6x5jlnry50YW0wx5Kb0dEurZFUnE64ennHcRkYDic8o
HOjTS/uvsvr5mPn+Jg0ZF/SQBds5c3+5BVvgxeJzrpI3AQS/DiQnjSphNGXV2bW4UfyU+Ep6OAJl
4THJqZJk4Y3BEUVYHNQqOjhSnUs5fM7KwQ0Ey51+RoHrSNvfiXyArjvjkRRY6ME1Gj3Dfs9LUrSN
rnBwgzX01v8Ke1GhqHKzmPQ4g2mjGA99bcTaCLIHVoofxtxHG/LYug3KuWso3PBFEHOYwJ2DPPBX
e9TWJm+LdVJgjD0MzSbCYmbfwsGlqsDYIhxZ3DGkZlTnrK7BM+5yPQ+URfUhA+r0gHlSTOjvdWjM
jaCy45Hkgkvcx86o/4pSwD4ZJL8dJ9tNlY30vPK/mgHOgmr4tWSBVrBI36oZXx7TvRezmYOqDkpz
O8zyt5FICpF10L4md9ygDCRv2TKeZVvtwik4scv6S0+TrvOufOsacRrriqsjuYRO9h5abCYzTzyo
3yyUGX+9pt1lRrvtetTNmU9GdyU6dBgUqSDCU2cIwkMRdn/BDA7pSPIX+/F5A8+EQ9SIsDvujXKL
FWOydjw+EGLF4txjQ1DJu58RRVHbWIcnLTA5nAcGvU7CDF6g01Tl67DUW6dkEva65qDFfXa4Mz1J
jY+t2gjWuVqOs++RG64sMN5lsGPBzBGZP3GVuMzOnbHN3I7GN1lCAhE2tQP6V3lGvTe10686OlLi
i+46A+790uvFZpEzdkPGFmubWxVZRJbZfsP2VPZ40dHwYUj7poLs3+i77+AjyHPg1NsK9VnkQ/Kc
eHwmyyA9wos4T+qvKp3QHALcBUqrtRJZA/oIHGpnn610v6mpAiiRiwZbx8ZZ+T5EmHCEPZyDavEm
FQK+hn0ttwfWmsWqXqRL4+hdbWSAVTYMhyYhxCVzSXJLvg2tWpiUDSa3dhr3hgzXmDQcGx3S6KR0
OSa4ReUQbN/XM7ySPki32V0Pcr8ewpXsSQMfoaq8Kktku8gSL2jumiOjHu5rmiCsDr1hSa7iWhOh
POVNsQHCLpGhOEAQuXHxCYq1kbZPeG5uiyTfKklwRjEay5bQjyAmmDziVuPGHNVwaA3gSXUndvbA
PEZ0nZtlI3R7NcKgO8z5r77Jsoe0Gbb+KHb2XCcUCIVFsaWP2Cy8R+W7L14kNmxTtbjPgaUAWczV
0noY4aj5HYIPLOVek94kjE0/O4f8LjZIUqzAEvwR/Qmrp1H0r6JH+K8yuvVsPC+J8Ret693lsdgu
o6nWpiqQow5Ju8rToI+bud1XgdOuhmwPJi6Yx8dXwTTWeWo4BjhOUBamOGhKCp5tgp9ggBVN75Eb
mUcY1FGatpsuAPkrpHmox4ihMkp2lYlA03bhM2AodmYdU67bjGeqCuzHsRvfHQw4bM+e1r5j4Hwh
sIbOKzLvZpWTxUOMhpU9GvVwaxMfoSj8pmJ5dbz2HNkVlz9xlselHcQ6bQlTUcqKw8F9xLVn3jp1
soDW+RGEWhgLrd99Nlpne5wT4iDxYJZgYbHSK2sS5cYzBYIs4TYPcqbVM8F1G4v8o8pjWdBM5Bib
y7CzJvng279ml3w1bS0QjLlAcdUsF0znQCQj43P8cZ2BkLfUbYj3aaXW3XRvmAQk+SrCWb4W04d5
JsqVgxcnS6YyUAEz4lbpiDamlzkZfXkZlypdZ7hoFAzlLPgjMtwK11wxll6NEqjHE9WW6sLoXTcG
SyR2o+XAY06nsMoyVJqVO72CZSnsWD29M00rgO5dfxoZ/5RoxmfDZf3W2h2TRI2O1i/h2BoXHkX6
JA28zv0bqjHc+X5Rb93BInH+r66Xr5YrsBaW1isRgtTmd62w680HG9v3Vi0vQYuFWjaNBxcHq1U1
cVfYKd5Di10wwjEXjCMq4db8YycN1uwRUiMlSSCcfHqkhgOYkKmNoRu2EQ5469xN17TTsamsdj+V
c7jVbdSBwCJCSjLFIztUu7ICTQzUUu0Kf8zWBht3CDjDGdii3QWm+mtEZMbk2XJ07lRuHbhiPbeu
sYV9/sVgRbV2sYGsCoOs6vmLNXV9Q96xSTPOqqErOAKI2GOR4tlvPqjvhABlrLBxL5N5C5obHrTV
XaUY+TNVdewj/+aNwSeHCEjClOlTYKdfkepfpzD0DrltHGEG4p8vUSB133DdgSXbdzekL84SzDeL
r8EwfjsaE0wjSdrYH056DuQu5dfgg4T15I4e8aohdBjOObTcWIqtuwbgr8WxdpVYAF0pVm5LFxcT
S0aZNmXcYpbiTW59spZsPduzv4UA8qcRTAk24jufO07JnDjt1n1xdMLzq+tHaUEDCslTUO7VZxYh
Mhr3gPFlKTAjz8roSFXbYSH4L1XZtRL3HXrDGBgmtsXGY/gmjehMdpiI8XV/zcV4FFjvdw0XqLJx
tw+hQWFt81Xpx6DH7NKqJEdfbeEnbNYYv3bvPEj0A9V3eh/YZhu9aJ1y8GXQDjdWeOfkxJXXYXgf
sLLoI+1vrN59HRHwMXNRkTiqifM7N1HzvQzFuE4I89WgEVh63cFQ57zI8qlzCGt0MmPXLKiMLdzR
Vj3+fKjBvYdunmOzT6MHd2qijSX40Zv5fRqxuxEjXqW2hB9W86isHTnE5hRsez1+VUb3VifdvoyK
9MWf06NzMe3DHH0FouP3SF6Adm4s/Ns4UdY1ke4HmcfFtuMzAG08au7bu8FjofGRKhqc2bRyHs35
dxC0ZGJbd+59hPP4tI0w4nGy+U/Dotjqcf6MDOxjJJlNlv509cg8DHbfhe7baHuPdrL4mL52h4Sn
YV20EB3LYj8HRYrko8Yv4N6q9gsfsj9SMOrhguPav9ChSLUkiGJ2NF49Z1sZTcI+ZHofe55vH2IM
ZrYvWSh5OHhdNxYOu4vGREGFjExBQRL3QlWs57LEbLmONqxK+3Vb99grD+Z29oE6w+wS+cJbc1Xx
jbBUbLkVPqMeCR2iCG+d3wO0RGqLo41cF1aFJD4R0WrKAnOjkAOYerQfFOdZl3FeCoUzn1cP78nO
HrLfg2WonYu52douJxUXeabRedc3MTvLxgXuWitmPWvGDMn3ujenDNCz+DVHQEsAhDBQzeB130c0
RR3FxtDwLyo57xgVNXrLWhxEwTIf5hP3py9jL5qtbQJ2RUPTPzX20GxH7JTXRHO9g7gSIhOkgKMe
TsIWA/g6ab8qMOP9AGi8UgxoK7vr4mVkyWLIlZ0DiRctt95oTBcMJIKNDgAva0jPjA0mt39j/wlo
6TZuTXSGHdGuUNwEYMj04Slq/hQY3sY0ii9/YXvgdYpctI7YigkF19LjVh8wHC8p21LWcgd/tE9d
zZ6qGnN+FDWtp1SKk2s6LuvGMmVXHWZbS2DciKnMkYv+qYfqAJObdOOCUUgWmyzFF9tzxq1Hbvmq
XQCLRwX1oiL+HFs0rO89tk+D+0+RYratKsHf8vd2Gx3krPotnuPWutjogXFWMtOu7GOt0NRjYMdf
U2gOmR881wiwnxhY4Aw6FrhUpUkPdqGzja6KI940LH6d8kI52JTootZmu9R8dtyVA9SAgBQDoIA9
shHbS6Nd7xmIjvGpAG0GJIgWVpzGR8pYUofhmzSSS9gkEg6UGdft0G6hQdJR2ZG1FdhNEgov2RdF
sB3aYHzIOG5zo2v3zJWnvHEfARP1itDpBd9PtJiY6eVafs5skxswLKW/rJEq0t8tozE8ZuHGaNs7
zn2XfbarVK2UiaZTLOKjXeRbUjinsM//FZH9HmgNFmfjVBIJRZ4GWl9DNBs1W/VGLN5NJX1LMgbW
rl4erAUyf3MiYohtJD1KcIC4fZ5djwQN3zzy0OXrcSp4XNpqiNNieAeCfsbX4zKDja9M9Zagtttg
YyXQXMIjFDN9Qp1EW2DQaBcOii1h++l7xRFCAI96EDwUsHsAnvROhuNtovFsKk7xZSIPDeDj1x8z
NNC2zu4uLOt2ZXYTXH6zeMnb5Fn74k/eI9kpkgZXXXQcsI8kbD3XfmZ156+IbWRuambspjKiUrJs
+fB0zajUhp9TwzDupdNhnqIvMY0bzxre+yGxtlXufnRUka09UpMSkVzEXX7OGJ1az9gAEObIII5l
KuPhRCrtKs2rd9LvumPY/uuZ/XGQfSE8HOpg0byak4DQF3oP2CS9WJHxAU3u2E12hE8khbkZANin
2af9rAkUaoez3Zv+vkTgtcFS41xzy0ziZaroTtjxwp0vESvwca5b4PTSfQbk8o9JiuZQp0OKprZH
b3yPetfLqgzl96gVVIYiutoFqJlT1QdLTkRf1CPaMp5wZdS3wu6/wzTFgpAc9D5wd5gqQzsbTBHX
JbdbC9wL320fDX6/S2fPB5DEVzS0l1W0LM+Bnrhrm5JgPfXHK23c3oz2ZFV4TEcl/Wmri19tOT5P
Cck0A9cqNgg7UW2IzEn/jDbpxmmRrg9grIHTu/dVHKQB3d/QWQrE+l7T78ehwSO73DB1OJTj5KRh
Tq+jns8vzOk9+hZU576TWknSew9Eyr8F7ASAimo8kBpFOWQcmJMlXRXhdEAHk7+0prkzaw0NsnlO
BlZOliX++B1AYttAUPO8HkU3guymtYhgtZdPO/uaWHXsS9acae0ST9ndCrJx7i6gQc0gkDABGNa1
T4J9AdZLp+HT9s2sC0OT9JXu4GlODWngrN/YmLy1aFNgnAAO6uppGZ473PMrPzh7Tf0EDw5Wj82o
2usVM8Ddy20XZTg+yNHfLya7Ek3D1ST5R9ENTIzgVpFbgb8FQbOtnEMjgt/SYj7rreWPF8R10n+G
pFOvOsyBNkOpH6DHzBumzhQLbPDsytCvaa/NuGRxKKboQSakI6k759U16sdyDk5O2t6KgX1+ZJXR
akzKswdcssd8+Vi7OeNC5xA5zta2cDBvq/pd4fCjtdM0ommD2cO/1zXpyZ3SHfbwLUwO8YbnXb/F
YFmuEOIvHBBegPQvnYLj0H3lBFe3dFjsLrw3usJsizRe3y1SDrOsABg6zBpKSCRlicDQSxr8Hak0
m3yaYHIM/a6Exh+3Sf/su7O5ApGODWj4fMiXoe2BZiWo3dD+0WNhsfWhjlVF9ir9yThyBpebHnEM
Hq4YrYMjDLVz1gbPmQcy0lUhvP7wxc4/h9K6WqodKS0jt5wN/NnOzo7t8XeWkb5k+OpjbLjWE2f7
wDwZ+03x51rXIa1a4Fw7oof8xOlBxoaPyZSviyqgQbzBL23riCFiQm9jxOZS5dt2wDJZdozDMnnA
iRa7RrZHfejuqwi7ps4x1rkYAowStb/NI5OJU/6uHezjNduZlRjHv6mCjgQtjNv1K5iAhPoxcB8X
xp18KB78TB1pxAlBsEdvm1X5W1mYf9KorFeeYX2r0mQ5r2xykcL032h0C9oXCHFu1FDEOE4LrYm0
mtsPbRXfpoQVE4wuCvEGjmLV/wPr8afqKswC+0b6PzfkHMdiLsZZmjoSNQAsbD9Xpmx+yQDrZWuK
/anIt1KwPijxYWk8F09363UJQ/ICHHnyu+puvwHqlUasa2woeJJJ3a4Vxve9/Y0R7PhRLpg9b4fk
7vhhuLdcU39wmdpMnnyTRfUhStoH9gYvXbkYcJBgSM/I4MBjQGxpLzI/SHde8csJdBWHfvk7mKGU
5CB6YAxvZtix9KF4o5OlbNZ4Aw9F064bz8LQoQFWaNnE02xV5bqzq33v5J9e8/Tdwt6UhRCb0YMK
J53iHfdN/SS3kJnnUzJamPViObWZIoGXL2lNwNsVWQU1fEKIBHbt3OlHxLkxRt0fkX9d3n1YJaKp
pZAY8YPSB+WyK8V0m3HX2szONG3gEeHQYQxcx+HZnLuYdFIKmFFijNHK7yQK2D9C6DkMobMz84EK
CZVsY2v9K1rMk1kFD0S9eucZj5xNWgS/pGN3Oyxgj2bo7az5K2xd7wTL6K9YXAxsIjynzcXBJNoh
CWsKwpUx0Nfjh3O1dU/3pz8xsXPA1LlwE6DkHDr01tMYB/Tw6zkT7lp197gq8gzWszSwczfnv1aW
3Dce+o8yfZ9kj8lYA6vFnJt6Xdj0V8hdtkYxTE96em7Nftw6uNiTnyg+rVG8mTi/+/OwdvxJUvE0
FAY1gt+wl6pbOHYFlIHWgjpFMF5+3+ABxOUnK0iqHYocaNiCVDCPi0qyQ3NfoPvbyOkOaWT/Nayx
PA5muDw1fmM+TU723FrWW2iG2YMmmP02e8uLrL2KFZiJOb+pjvXQGwcrQpuAP/qFbMwBJBiGTlqw
5qnr4Sh6ENs5cS4yU7fSxFCtWYxfqO6f2yrbLd7SbZylZNOF2inxMvG4lP1DbnN+T170K0z8DMFf
By2PoSZGjH0we5GBjDtxTRT0wQZ/AteFWeyh2Z5DT7KZwownNZsGCLz2L7PrBKvcerYMsFE31SmL
djG8tVxYZIfDw1LoR/jKJbkXd/Ma72SyVj5lWH+TdlDQvy7vhgAyMzMSFUcNRSvxwWWTefkOaMvn
wrhlbfkwjRn9egiqG+bO0fQKSD1BgFetIp4th4JRet61moto3UJ21hI0fyLc9oCLLvGY+YK5kBeS
tONhLxK682UO9O9KWufZRrAoi+V9UJF4CFnlr1HWH8bc/tsHy6brE3vvh8apFSCsTlE5eACnfzwT
mVwAsY1kivQqAYV7Q2258aEDNqTotPmaApqd3PJzmijwIqgu99BtanBh4g2gx81dNm4/wfwkdUyY
h8Ups3V/mWmJsS7Lx6PXTaRthuEFqcEdc8XmpfDAOD1+w4JKqpKLZRTwwEWImQh+Gu1SyXMzj2eY
3vBd3BoLm2jXZrqFcI/T+Ozuh3I6m2FTXuQi9p4i/1LiHqhKpzyafR9b43LpjZ7AbF1LsnegE5Ui
OdbdHGDMyF69E1sH2AtAwadIeHV0K5Lfsy7HY72v+/5g5umLGKOrw5FE/kUEvsrao5fk+S0pbAHt
PTVOfers8WDBv9KFvoTuFCfJoHdo8sQhMsDNxtJ7rwH/VyVi/+NoVOUef2bWDpx9dSi3dZc7r5ZN
WI8Kmuxf2cWuLz+ALQn5Q5JwUjOt2qTqfyrK041ZIJy04Z2s3NoghW8UT/0s7L1l5HETwCbNlYCX
Qmu1qV0mvgyMtjO8lH0ZxOTISz7nZTlKXWdPbTaXPBaZv5d6F/DJfoe9dQ174umSZbhaLH2v8m72
HmKaevx563DGr+caqriXtMbJTk3I3i0ZdX2JOrSrE/PJDfzh3JnZTg2d9STvL/993wmeukDqU++E
yHLcyWPp3MmHoi326dIStCjm7OaJKLsRCoDm1LfznQgCErd0S8xmYNftY9cy+liZjmLv/jaYiUs3
MLBcU4AMm0dNU1WjkrgX8ld+XsYAsCh0U2BvFkEPnXxtVELbm2bDZc5zolgXp7vCQe9cDIacOUxP
RhIub0jR/rR2kzz+vKsg701JnT6r0VyPd1lMmagLB7j7mIOVvOB8gkmkL/3dz3/M3bQ5FN7ZbtyI
prb3bqO/tDesctjjere042iuRflYFvmmQVd6dZzEuppddXJTr300raw6JEM7r7N6cHcN/AzIqt78
1N+w+rdiletVNhJVjYqp+QUM/jIpEWxkl0SxNNhbsm0lOJLyf+DcB97+UblDVyvixcPApRHdfBru
O82fl1Jptpui8w4Fed0/ikxTuT2RQ7z8vP15qaV7NoOFlZcpwQZJk/FrLyLBAS3z6kc8JoTBGjpI
PjviFp7tX77vlc8yifpnDHijXaGQfdm/tG1elhEoFT7/x9y5BvVKyKPKyvwjN+kcw5EYJVCrJ03n
uOX3HmLfU9XJc9gXOln3VzVu+ShQdrwOVv9X3t8Feok2s4+tuLsopuYge6vZK5ymNkygk4c+6bQ/
/+XnRQyDeyKL4R127pcJi+1FS0AaixiEN1HlzWZk9fdUderuqGe+JulSracQuh3qojZ2AQXuoMVb
G6ZwzBDRYdhEzsoKt61liS4NgMIF9MC9uJfAaqMLYrlxyxCEnZcwnRPqLufkZ71zmn35FWYOELIH
cBHY4iXXWUtwUN8+DpJUmkhGp5rY4AGLplFnWYwrDPZT95ehbI/N3IFRm9V4nYcEVU+Yb2tyItBw
Ge6vqtmhBNS/EQmS14uW9b9vl/R3AYwxzzCfe6uyn3INGBXNmP9MMKI3GGuTvWsZ49oRLjcMQoy1
Aej4GrY4xRmEO7wRogN5oYQus5D5vgTpg2jq8iNKjiFKsoPZiuqt6Jr+MCGcuRpLfkIkSDx9bbBQ
CeaODCsVi8grrkaQBHEmnZkVYUf3yJKUMwEqDZxQfOyz4d3ymugfOG2vEDAps+YIsILpdG8LsFci
C4GRXF1K4X8DVrik2w0Yw1rE6Pw8afRb3g3wpHIteQuKuru03RzTP1snAzoQ8VL3L39enNJFjK4r
RA9FGe3m5J2AI/vGlJ+92nOIzPseTNRaTVyPatpWIeplpXrn4DaXLFNfrrBJm59mucXOtD527fhp
mux6yoHuEJsBx37Q8qWOfNKBYYhzEUYR232rj67yigd7Hnd14D4NnKi49/rOjv/fsHelkjeYgSsj
s2PswtPzz0upm+y/r5pWfbUmsgN/sDDvIcntL9oseKXU1it+9dZxGueB5txJnyoQRLbjfxT8mS8z
aiilwDo3H1rizrfMaYcittj/1GFCCepjimps1ZuVGzeIv7dGnj6m/eRdUXumTzD4v2fIK48qG6Nt
GmWxAYHvFAxUaOz9feaJYEenSuiMZn7L5wnGa2smu5/ioO5VYVFcRFbvsQUjxzMB2FFn9M+B15fr
aY6GI3YB8EuL/s1uPEhMEQ192+b5R2JmeSwyoXaGP+UfQR7+8qq2jr2BQASv08PpJ6nFuX+ViRxP
Tat8Shn32VV3v4IgG3fQ7d04CuAeDhoXkTJkjyhHZcJXdOrrz4sTuO8G7NjTzzt0RDzOabYpKH3/
/QFUDMsuND6HxGGTyqlNWvJOjcFwcRNyEvzcCPdJ6X53ojkadftZd5lkbZ3nr2M23z0QpmtvpPPK
5q+cDCT4m7AvZroDgCHVmc5f02WjEFTWl5dCoG/yEhK7IBbYLbvlcdJsZszoblSke4Lg5mkrCvdf
ZUcVNo8sFEmpgN2RjBWdbtD7a7Rg2bnvEhB2lnbxwPkOlus8duZknpv7i12CVWGnyJcuyVsxEj3n
v7dRLZuYvSaZKXePlGnpMlbaTXWcvLvoKuiwI7IKODgi2RkO023TE/Xw49oxo8S42RChSVqLWL+5
aX6btJ2ffv7IJAOyk3xYKtwOrf8Odvrehvbwtw3bl9Y6FSwBzr4js5vjCmvvBPgGRUHi4+jYssr3
QHV+qhycCfgUfYy14VR22dUem2qPpaKP93d0t2twcLocnlRWaTKnDIWb26CGh/++VPMUl9bsoInM
4J/J0nqrA23tl2yYN1ZLT24lZGk1NZziriIxqTJCKi11k5hBQqLJiYuG4MpiokAFxu6wIbPnfSCn
BGCf1XHuFVv6Pf+mgWkeYf+do4SgHOq1u07tUj55c3FUJifCNKp9NXnttmyNbOuYv8yil49PIw/G
o8+Zswm7/m8x2sbOWIZ5LcJQPmQKzZznmRiGM+IE0fzmRKLZlxUCa8uuXiGEGMp4IikUG8hGL0Cx
ErYfA+fWaZBpE6CZPklpYa/tge+ObLB1IKHIDGQm3GPIsS4fj62yv3EqZqVLVtAJNryJ1zZ8Ccut
HydjJjtyoTMpi/5gz/DtsMi0dm0q84efFzKkTlOWz7uCEsNyJxliPRUfVtVzysGFA70F96d/tDDY
Blg32VUamYupt7WsKU3fPcqa3aLyS+GVHCCed1kcwfbZxqZ8MsMV0UrJtjdhp9s4kjzrsNk5pjrT
r847h5i0Am7yuQxcLh11zoGdq6RVvPbEjylo8b+q1CNt3Azg4bHmDWa4iConVQ8JeHdGI2Ae2rnz
9uHSDY9iuhvdVbp8ydQdSqss77GR8GwNY35vgEb+Nq793xf37xgtIGieItVA2GfFCxzAPeyu6AXj
+qtEfgZZHa7kuKgKcxSUecFEivRQ2/Zr5PM7iJLIFrOPNUNB13102DCeBqbptd91+mN2zcOEXJSk
IpjoognVuS+Cd5kCDTAFzGf623m35L3EG7fEKMK6P8Rj5d1m4mxvrnV0PXxFyyF4c5GNMUEGN8fP
awAbdhG1JbonZHq/hgLsM5/Sl9G3x0s3ooPjLrz9vKBWeVal4Z7wawrhF6YQsv+vefzpIH++B2Uy
gHDwLSare0bNiRoxL+tPAk1Ig8nLeOzVGDtYByrfy9+yO7M4sviUOURI3h6tgNwuG9MJ/z4ATJSL
x9Ic/9pWy2W9Wxb8vCSaPbuO5rUzOeoyayJpCpchKNLCezJw4NlGrX2yrCA79Zqkr9Qv+nUDrsd+
qR73+l6yLKORZ+qfh4DhmJnjg5ITcwh7tMcszaxzBEcnwTfmd7EMGKlxWbbsXIZ9NZDHnkNA/y0s
6+BXZfRKhshyaGT+t/Has11wCpvTZF3s0GB5nQFgFKN+RAMb7fRMOvnc2MSq+WQiEtXHCRiI9PDT
WXZGNl8KTA942BT/sAQD9OHHP2HyMD6GakhWqUUnWEM7OowmUKst9cgghMhH9x0t2N0MqeT+m6zM
3dcGzNmhNdvz2Iv27AkRm67Qx593VimPkVmVZy1uQDTBUyHt5NkIjNsMedvOo4AdwMIi0Suspx5P
xW1USn8j7m9/vhdNHBlquouS9d1vq+qEdZLFyJeMK386Wzc7l4XWw89L6/vtUfETZFkoHobxYmSC
5g42xknL0YL1RFDhGIXzKepYwAq8szYhvnIHOEPc+10y44QndfPOx8M+vNW/8yLzeEqr5pBMimWo
zzJZ+Xd1mE+QIhg2MS8+JtAger8ZfDDoDiewlQqqEMZf6Tk3SxL2wjHLzgEOZPWg8l9Nj7rCtBrI
mma9Gy0V7nvbH26dafPEltLeeB0EIaMN64e8c48zmjt2kuHDuPhlsAIezGKCpRHTYGd7WYZTgnLy
zRFIu6tJ/x4cxF1p5+tD5s3us99FrzmyVZwHlggxs/Qf3+sogjRheSweF89XZzDjRz3myNWlr6p9
mQTfMBKbWDqpfULQ9gERCcpGNRUxJDbG1QkzQ29YTJISE3EYJFLxPqxQslqO7ce19xjJdPl2K4/t
95zmj3wqI+txYe6RwD41gZueLZE08ZJYzbaFlxFnfhWcBAoToJpoAf3nw3dGtvWRduSlZCN1Cabi
6iop/7Rd8mjpsvvtWRMHOeb319mtsByptH5oEqCJ/xF2Xr1xY2G2/UUEzmHmaxXJysrJeiEk22LO
5GH49bPowcUMZoC5D61ut2WjVEUefmHvtSPXIgYXNi0tbiMOMdySsJ688f7ff0HnUfeJt75gQ5vO
dcu407EzmADbudev+nQlpidKc/OuZQR4tGz1E2f86t8s4N//V5OwDkli43leqpadHHImUbOX5hpa
4xsqn6rHqPf/fkublBcIkCk42x39bCLE+0dG0bYT5t9/GamhDpAY3vomXi7/9WVVzX//ZZ9bNJEj
9J7//JYUdVTjtfCEt1nFv5f275Xa25okSRDb/PuNMaUYlHLJLlMbXdp6VZ/S4JzKMVix7MnTQ2yv
ySXqhuU62h0rftw8KKCWx7WI5sdybX0o88l9NKiG2M+vuh3ax1jn92fD4q3UgHlu32ht/OEeR1JI
UHx+doHQ7Y3koWVRf623L2nlIIr7r1+XKAA9u7jXMMN/SRCYeD+6/nHwmG7Oqm9Q5qLAWpM1AMf3
R0jzJUmx3yoeo2GqTydiD36hk8Gsb6JNcYVw9pmJNd7IQi5nTmmPnMNWT9OQ4cFJs43njFcZx4+j
nqiXXps/U1YUQ0fOV9aGMQ+0m2N5H6zbtUMyB0PjmDfPzuIDUCN3bwJjZV29b8xcO5bFLF8WXeF7
Y4HclibKuLmww6mpr/Q3WymW0Zbl1XqSE++8a9afUzXDjaLvOMbDgKDc7uRujofvOiqmpyobrT3e
lpPQCzfYlxqCapQ7KT4ebbyImmrRcxFDi3SNrgZcsas3d7TbZQ75j18hpDpiuH2LHKQm8EMsf0op
XKepOedd/ND0WMUbmWi+ztwvacf10mCsI68rHFtElWKGwtA5SR+YjXvf2iu0m5rYGmd9dy3WgZbB
fjDrzozZfgzBQtssCNywhvitKQvJmT/7yzCioXSG3DfiuWXx3820FHY4mLOHAceBtY1sdWAet8f4
qu8LtDhdSHWDFD3BW66x0M6Kc5GQMzNsZq6kqh9GWV6SniklgNg+aPT2WMX5tzP2D4TSDFrmgXNv
31Mcwo+iL2+Dp26u1Tp7ZTOz4hGGH0KrTy3DB0ACaJXGaNctOPaRpStUW2J6HbcVitkjA9Kpo/y+
IPglW60z29OVcK6435r1vWiX6YXG8YHs0nWbnjFRF9OzWbNH6WSKmUfzxHCcqT7i+WplqJiwoLqX
dOWJZWmM0rpiCNbORN43FsYtT9+7unxrV5e5hECd1gor6FOgrXYcP7Uti10o49s46cIc+n6M8AvU
0p3ObsnjHJcMdMfFDDi6t6vTAPM9KD+yh/JIFyOCtpZ/W+tgW0jJ5n4wrnVZnda2YqUN74ocm+ah
L5FEa/FASlr3u+7TLw17436Mp+pIVoFJAx67CJbndN939vecpZgVVNcFapk6/GcZnPQ0RAG8hdaU
v+PVu4xNiqIfXSRqyAhbQ4IsoMy5GlfdBa7/Y6vlLw94Rga69bf5akv3Y2ZKhheK2Xu32LdCTKmf
R8ioML/yNDJXzFptRkts8yrFrziGnoFT4GFkYYJ2vvwE/bmg8JyCWa4U+XE37xEURScEK4HWjn/a
UTSPLE/5C5flgvJjT5nkYgYAtd22a3/erqBKy85a2zmnsUC9WZH203H7o7aNLXAL01KqLckd7/bI
ukS2kDRzuaAZRxSyOZVf3Ul/nHNRHZa0/aWqJdsbEuiIOUSjj0aXgMMxrHTXvYOdyO5xtPF06V6o
N+K3NzDSYDVMfzUVUDVzdcR6X4ZrnAdjJ+8SPshAK5Ns7wIVwW0BT2G0+q+8BUeIjB3Ny/re6fUB
dDqjkzdVWcURnaGHyKgxA2+snq3J6k9lFt/lqoWooprZ701W5E7OKpB5qt8UJueiepZ6RNLCZPt1
NH+Yw3jxVHmYuvqk+pLH/1BKNCCq280ZxtQIDUHmof4S7gSyHMnyY3wyh6Q8pBpBS62aV2BpyU+E
XeqMZKryxx7DsDtVgUrID80F8g6atoABHTG2E5Fa44CttzBeknnV2I/aoV53KGgSfQzsWWF+FTT5
qRU2pndTSjvYM/GmYphSBkPRQ9vIaHP9WMje2JjQrd4t7osWURU/Q9rAse71OP+8t2Uay11c4fVy
J3tve3DNBe1Z711M2xyOcY8BuGYHzp3NQzzVwEx79r4p4vUs4+RUTEgLpIQ7MTuUH3NXCYAB5HNX
CwpvC5K5G01fiGbAmbvmY2M0+3iKPXZNAy4EnZ0drpJoFw3ufdFpaVCUZDEP2AJG5FfLrCOTImPw
WOgGGYgZByIqLwSA+JYzZAMcY5wYVJd2CrK25IJw6Em4SRb8AwtZ2MNg3RYgrjd9VGG2yCDWxzfl
GcwDNX5aswET0dZ3UT6ZvnSsOdQrvYLvlOJ43Eb6qmY3VPQGTu+JTa5N0GRgsbjbc1zg8aCeQFuJ
V25EoWTH+TlRTXtlefcxLOqyVJEWakPz5bKLaSvOuu2Z6OeMuDXcpuyxuxiJH+x741eZZ495gg9t
XInObtfvwSSqvmzc2nea8Zv87yYsl+rC1vywTP2z4aZnUyM8RllmGy7DGacpitKFyTOMEO/idSNp
ls5HvZCRqKuXpm8TpC4WSqLCYU00NI/uSkD0qrGNUmXzU0RFkGVaFORS6Rx0fqstuA07jBaMhI5l
BXGAZTE13bItR2hz6tS5HyZH4Z5sRejmm44is4E66FI+WMhjyYdb/TWdWJpmc0gyMi4GMzt4tcQH
y7FMcw/LlH+h26AZqNpAb6PiItM/i4ESR8PRoaot+sfR2cBj+6hXwa/sh5KT108naVw8KMZIRDD1
48sMF2tBCEfBXHn0OB2i1nJgpWqiqEee3xlBY8fvRYKGNnZfU42qdGZ2xm0Szacq5kOhHOtntqV1
QkRDQTmZeTiDzdz4m1rMne6aZI5u2YVS196LJEH8DfWWx99T33Z0tCmeidIKgIchAoPVKhjIsAhA
b566bYsgOBmDVLanvJ5i7kXJYJwE71Gb3mur7d57vXopRvM5GTXW2QrAb6UZeEbj+6SUK0+y5TJW
KJitjB26uwy3yiybG/WohY/R608adioN2yJa3W1Z+m1MGSUHhB3AHWNEyV9/N2JtHluJQW/IFMyP
mPyKqWKQWVRloLb+2IgG+Aq2GwwSfbylz99eKp/yYbhTVi9PsTF/drCOx9wzjk4iP+1nHSwaUdUe
qgcblhE9KU8e+bgiN/ed1nrUcn03l6vFWhZERXolnTM/tyTIIV1IA4PR2b6IrM1Rj70yGcUDbJZj
8zXYnXbPwxj3pQULIFl3bPRoC5rOPqA6R/n2ANJV95Etc1JEb80wXZbWMc9woomvk/1vbqU/Kv/I
3aELCg3AcTwBUIB5fVcg4sQqt88iNXIz9DiAdYa9Zd2xtc6D1QMML9E2+6Y7Cu7CmfwVhqHT5P3o
lfZe9nj/O7Nf9jPxvGCfWAcpixEtXkfPH/URO03fX9MxHf3OHhVmOfWjOA0uBVqmxlAABATb9ylG
z671KKxG41wP+mGtxPNkcUzZUeRuMCAnSDHF4+enXjPcDu+N3Bs5sjKU2cZBQ5jn2TOKZAhjKNKq
sM4r89KY2ZfUeHyC7VkXWhRTfAw6mIvMvI+y5A1HdBYSQev3wuz9pM+PHP0IyWyWQiZmNc3C6LWE
JhGZ2/zlzBBTYgyc9mYRd2G6kGwQa8l58XiuDhgj9jS/v5vVRXrRsWFOXf0LuaDcqWq8F0viYMCC
dWhDAC+mwM3YRWoCbfCsnqaCO9MuiVykOiJVV6beq2fteVI1FMeIApMvVVhImTP1NkXFsSrr+VTU
6tPth30HzTdmpbOnvSLrfUBzHpXmCelPuWMUC3G6iH414y+Qlptxkp/ZWSMmIkq/VD18ok5vEKYh
7gSbtnIO16QRqzU6qXR9Rv+C6C71PjJX+xmqtQ6z1AU/A/U6yhB8NJn7a7FzWq7yiSjlTUVLKMSS
F6fOKO6V1/8w3H1NOD0xI0ZR2F66ptaurQ16omh+Acs+Kms9esqD32GN5EM0VB5iflLNOoR9WZ+L
tFwwPaYHWNIyxAJQYt9DKJKjB3IS+ytFZegXUcLgQ72OK3jSJjY6NAnMNsY4sa4rIta46bDAdIWB
gL3+KgwMnKQZvk8wUJoEgvbriiy/WhAmLtrZrU5a68qD6dQ6PpH6fXHkY4tnRKGtvAxr/gF7T9J5
sMj0lrXb6a3FRylrPHJ455jSr75Oiha3TW8jSnZzPqPEvfWqum81GyuL3bxSw4SRNrB5c1xuWz65
oJpfIWdNG6/vC52A/mSm6jvWcPAKBxllanCAc0KeCmV3ABOi3hdbTaxbjfHoVO4vty9RJvb3aTkw
vi+H6FBrDjuMQnza8x/BXDmT9nsmsb8anvvd1Y0Pdvcf2+plaokk4t54ceU0nHAbsjyYsISt9nYr
9EGvaFG10ji5YnkGoLADdvsQ8azdZ5vqcBqMfWrHzxYOYuRcgARljoiaTqUZkCiSpZr5kzFZYU3R
XDhQT8wYnWunusNIniqOFvwOSE/xFGY4SQaMSyomMVQNzo9c3fMyFs9jo2Nl6a27EXWBZKqIBToG
EwfkG/COfbUvvF/hyLZpl/GQA4FBd6hZ1PgeSl+9HrHO12aoJE3MmNcEFFlNgJf8WXNx2GEvY/uO
oq9jNkvlJuATSCRMugG1pE6RYDE7tDM1+W6J5B/Db+lBHdEirKzTfMG64vPp/0o9+DPzmH1pY3uI
YuiCDoY0FguvLAUDhxBKFFwoqJv1mw6XmKZo5c93xdlm0Dv6MR8IgVE7oeG+tdKvacB3kqfnpCfe
r6VfcbQeUWqR/4bw4+4aiHNNm9x5w5Wb++CM9S+dtHDOoeGB8Msvr5D0igNq2XEN1w6RO7uK73Ju
z3E+XntzJFCsVzcoGNTIevu8amZgajXacaneY9wouyWLftJ1PuYJZ5Orc7HgM4YuvnOc5n3yzFuk
U7An0uSgnK+jMuPQnPrtbP7tJGmgmuuqPYuOUZGuVxT1iMrn/KmZvGthROdVAeu0xvqlt5y3skfs
s86Urturbovh1QaIUDJOSn8zHreRJulQn7T6rZlpa1rzVRsHPIc14xJdTAfpKVJUV3UAHcLKKB5q
BDC7YWb/4erVU7Isk8/z4Qw5PGjNk0edFPPp+gIRw3EZ1jdZdlUoeE7i3TPKx4V9HXd+0LSq3C3b
AQIZJqNUMHdGR2BehSIhbHDWw7SDwSYKrHWV9aolOD8Zoe28gQSplhP7OoK1NCq4ho6gSltaJpPl
5gkrsHbeTG0YCJrCMj7ExHdjZX6YPbSobTt+NYn2zlSgDaN6FuxcjT8EiKPYBzgw8ilhvJDBdlpU
sMdAh8fdfsQ7t9moKlS6idkfGafeoyf6s+ltYogSYWVYoPE0JI6OigPqDR3xBEbGbrbf1nF8Qd8B
MM2pyMQhRjeJ7uOW55Ejvo3kx4n7zB87hudJmdzlrIGBkHywvZ72ZXY36eMVjsWrITSyvmZ7rzvc
ThiOtvmM91vrMHFmHX63Dncx3FqdBaULfY6dnCNJl3dl+mjgAWK2MB3cRXyb9vAy43YgVkfLmBlr
Zv2UxLBT8iRBtVtB2BBd+e1qvXecKouYA0t+aymrmZw1s28t/KTeZP5hDNPsIgMXUZR1hBHSODrs
abiUPN6GeuJ5QwVaaU9JxUMQjU4dGLQDOylXUN4pZkS1LwctRSMcfegCh0LcYZhpHCuIkFvfUzee
i0rdVGsetZLUi8I7uQ6z82b6VXbiXkcm6SOXvANn8WCMi89k6cX0cMalcERol6ugsRRWR1ujNpRw
AHW35OwDHbLvbZaUdoVUazD08I8OizFwDagwbYFyeVxIwaPM1FfkJ47s7lIbpJgTj8eloHqnhlzw
MjfeXhLIlHZsK5lN2zNKRorHlzWu/mBUYTiaKcxnhaTAYb8/AOgyYX1RjBV/rdX6ksXwQlMHi2HK
fLil16jrMRhrOHlsmj+8uh2EEK56jTHtriy5zQS4pYW4uruCpqhmfwFgrZEG776jMTNzDrjzPLwd
D4XQftbqKYdgeZhMxMXulDJPHejyGi17zJAQLO7AkMBWpAktpt9XxoPTVL9ZFjS+pZLnGPliDJic
QygNhjWJd54bG6cezkrWO+/dmH826PcWFpp+6eg3ubBsHlHZTLcUy+40ARKCr+QFXQ36xkWmJGb0
wCl2bBBzECGXJqLiSV56zzL3ouJGrJVDNWM/6bqVBN0IpSFx07c0qvLLUFtN6KXwQcXkME1s71Mv
IlEyLpcgX7kgC+I8pghHxwKApGq132xAG/76o5ZYx8obkltrlXwkEc/jNJp8aHpsbJZib05RMK/c
cxQMp9WL2SdpLjvDfHwXZR1fUVOBsKJ6gTQoN96PNevmrmVV3jnag43y4IzMekNT9pziY+rtDe8t
ZSIVgDOpdvXG62m9X0mH7JbGgVH2bP1Fxb+S4qlo1m0vRGFErKdoQq1p+r29MuxcPYzlim0SwAnJ
t3bel0lkppHWD7DXW8ziKKaB20K0xL4XcMbDy0F0WkRlCgeNZz0+rKMu1bHFhbTPnQiTtbiurv5U
AU3YxbZ3SNBU8LKdCU2RobY4AkI8kSLiEUz2iH04+mzXvFn99F4aFPJjuWU/Ir+lhWEWsKSMtlrX
+4PoCSxM213oRqtzWS8vDP4aZqL6FfTur6ZaWG93p0Yu6qHutPMkby33TtG71n5YBWy77XbtR28+
i9EILDnyvBmTt1icI3N4nWau/q5ot6v3jlDnNysBkzb0ToccWcCuzFP3hsdH7STOpIDi660eJgGH
dgkte/2ITZ3Jgh2FarSeHBmj7SP9QpWgQF2hzqsmLprb3VWaIjNOsD/OFlouwZQ6nbBkLJTYC9Zm
AnqSh9IW35Gip+a4OnMLoAU1x5sc6ydd6PW1VPGR3rzcMQK4l232ZRktmzFt2LA4j9gTmu3VDgw6
zzlShWDwYsHF6vg1C7k7+McJ5mbtu6uobTw3QIzk8cAl3LWTgLFgmVrL6+S4wwk/QoRKbZ9Bg/F7
nSJvLGIOajszfWu0bjbuAuCaNXNk+6V71bJq8/O4M/Dq8ipGlEDaqLjU4jnoPIvt7gzyPHYAn5R5
ccyIQN3+6fr8Lmtd/ZZj0vfXPEd7jEwFc7v+iDjMReg+fxKTYLF/DEGABVVizpSS3Nu6xaJyZmjJ
yITzNLeKYBo6Ri4a5K62pzmJ8pDe7YCe9sFatZ8qq4NaB+nJwybDf+dsS4TkUrq/BsJvT10P8guU
z07XYuigDgp7I/FuqOETFst80oxEQ93GJyHsLXK7FLxzrqgeV1Mle+G6KxUsfu4mYRjhxC1N94ie
HUOFESrylaJ1uFvwSVmVaECL9e81bPkgSjdpkXYeBueiz3MQd/yQQmBByKS2ntveQF+qH1xniB9d
l3axTSmxMp71X6Zl3M/xSJOrHsFRd6fEcC/aVvUCRl9DhcV8pw3TgzenRbD25hEv0niXcmllLZN1
NUDyjkVykqb8WVbkNdJS+1kTA0/V5hqLgSGRDU3YY9KgD/u8jv/YvR3BwAOZYnK/+/XQfSMHYTiX
scBaL6bpWucRK7UbVw/SM943oDQBT6bkqWOYzrwf7hIipvYWXw7rII+qz996NxYfVIAxHozoobP1
8Y42frpWHpV50eVvLHXFLXdn9+xtACFzejas5qucsH/O3R9INRbSgP4ehjDbDgH2Mo2T+GqOH3oh
tauZtDeA0fYh6xO2Ck3D4a3ngcg5gr0FF4azYhnLU6QzGdz15aNWLG+SnnimDGWvLxu27JVR36on
MQz5qcqVP7DTobMFO4Rqdj3Mi14HgqAuzpV9EhO8089AGaB4Xuqi+2tUqsJWMiUbSwnHJES/wBXe
SwrrpG9LnkGm1h2Fi3MCVUngTVR2yjSfm9Q8pKbjhe2cHjzGjs1SW/cFpI5n7i3Asf1Hp6FkLhiY
ykBHKenVf2eOfV0wurCkZBM40R+M2ogwspo5XyPWyG1ssQkFNQBy9zsf27dGeTdDfTuNuOsxO8dL
W37YoNtoxyb6V7NW7Lnb9cuImSyYaQhSadnrg5oZh6izDkP4kltvyWBnZyuu7X0LdmU/4C+bMyYi
4F0LHKKAPBYYUQvWmIFRk9vIIO27YF44RsQSO75Mkkcry57BkNuHzkboOWOIKAYGmk6Mt7rtund7
6hOft5O6M28uGsmr27/7LDGfpxguwuasMUUWEHL2o1HL2TR1gb5ee7ZDh1p37uvOu5tiBsJSLcYl
VeZ6AmjCfBi0DdSFGFTZ0L3MA7nS3pBnh+neW43qpOr611SIQMpJv8PCrPviH+rSorZT4FkwKvkc
V6Bg8TQdmh5nSVy2D7k31m9QKj9jXxqAM2mDEMAyZCaelSfD+Jo4HjZDrij67G873tLtt+Y64ahM
JGk6tp7cJIDz/eBMe/1MHhbNxQIizMbEMbDjR4WX3qcWhYPVyXjPw/tvbjufUZs95LKuQgKPAVi4
7Ytk8obIodjDPTjFgh0bNQBtj6GDd/ECjYqducx8ZkFidy9OtEEFFmwKEACgy/RI8hffGhYT1zpg
C03Pw9nsXuzir9tO5j1ztRGZZbqSKYlwoL5Nwn1AOHu1jLQN++pPIzwr7MdNSsNRUlLmYeTjNLPq
mm1K0TAHjh6yaficY/laWTYjSFrfIneuGn60GKBp27MvnWNG1dRDICLZUXA2+lb/iWQFhzhqfH+a
1J8RmE+gl8UbQtsZ7A+3l67y15UUKCh5+6jA5Tk3xbGtJ4WXlYo5XorjMBb3me2KoGs2qRWyEhDP
Y86BYvS8Qym6FarjJiQN+TSBlyqtPsIdY7800+iz3/+kEfkdj5Swa28PodCXQ9e3oG9meBMGewtn
sO7mPgUnMb+bm76xb73fkV3/NTexhWNCr+2YgYhOKEY7sCmof37qtXtWa4UxnfFKU8CfhodDjqz3
g04fq+DorjvJ09ERWlizcbRN84HItFq06cEyKdHd5rNEW7WH5NRw0yxl84VO/jeS1bBbQJEKfljR
SXenVxMaSc19mU35q1TaH9ma59SzhpuaD1UTPznOfOS77zW6Dr+KMhhoejoH6HRvDfx3rhpLgxvB
4iKW2gvIGW+/anPodphUJkWWWyNCLDpXNCgYnVlwoXEnatuEyKxQIhhD9VNO29hnQCrgGj+RMv4o
8drBm1MsP0K7A+2d9J7pVxNm706Tf7wcAa1w0ea3xjr7xSqmU4YYwPublU/4Ej5zo+gZ71zqiSWt
WyzZscUoyBQJFNhMc2BS483CvgG+VYhd2249Q7IQrHnI4ajyj6iwGTVxZO8A5PzMGhJeoyQKG0n7
i5OKD5PVC4IH894uMh7ebMmzBJQptpSE/IhlPoCE2dXxHv3MfWLk+7b5qZ0jXOw0lF3+m7xGVsrt
iJRidbrAG6yWBSANtgtFn+F4sl96Ayh6Tg88AgrRbBN9RbW8ilxcFBrmlcH8IfGwpOlAWWLk3Yjq
0j8svS7YQ7HIa0LbT5r7uyWfCoAmPrN44P9QaoJ9eZZwOpoZ+lA3biNd0wmzcqI+Td47230iHiJc
Fzc56UNzX6EwUXzf3onYksYAC+y65Q7Mkk+e+zMX4Yo8hB4dGuDEYZABRnO9NyDC/TVKOMFlJ6Mw
8swH2VJk6J266B4hDG7a3q9YRcJ0QgjnYa23tcYXKuH4JZHGKJwvYT2iaj2Xzvy+pMj5aqwXu5TV
CnvztgORjfbjkDitH8cZ0EEbKgVyamCUOaS/bRE2Ops3jrRE3c0uWI6HKvvhOFWsgwNr4BrIxsk4
JCZW0yoFrtUXNPYG7ucxWX1rglwd0QhB4990cOq7B1xb4ZDhMR595hUeCweNsE4U0lnFPu2/FwwD
L9FWWGEi46cQBGJn7fKmjbyJLdJxAEOvnpzxt9ZdxQ6o5i90l+Mw5Q9OQdmoUJzM04IkMWZpi6Lb
j7GlXJe5ODrjsZEecb/0UH1DvruRjyKg04uRQ8hfaEixEKbD4OcFiUkJUTyXOjIfbJRC6YQraDCM
P1HDhAs/782QkXacVvxnhlOKLYl5emSMNXT1xUVDaGf6n5w97hjHR6Y25KszgTwtBuRC9jtnL5bW
3nASi76g5meSz1FW3I0NitmG117JBTHRaHwaZvu4jJMeVHhKH1Zi/2BmnJLKWM/FaonAXKDO4b4e
pHhponikXE+mcJnbrzbuy2OKvNBuuc4pq7+NiJwCsWn1++qelW17XtP6ywNkjDu9OriJ9xfb/McK
7jTLjN+LIHvdWWApSa6DSeUuK4DVl/by2OkKdBgjgrq18ktvlaforheF+6hP62XqrPhmYe0KMLoW
ftcU46VprCf40P2TuUF+FqfjcbgqxuSTvbXMiAsoOq+15cH6kaYZurLSAyFFdelqstY0jINVxUmC
96A81JZpHWbKlKbUSM1Gw7KCgwubZPPKUzwd5hbHt+dOqz/1yvIbXfPop/uLpVfOQeFiDjQu952h
bRWTed6QduQ66BdAvsAmMDvuhxRN/iCaA1B9b4fwuLqbenyA/Zn3zdtrms7vMwvbU9QhsTfUsSyt
Z059NvDsOCyzE6cK9fLOtSX0PHBeecSeqq7Sc2vQggkEXzsTBuiY6J8dLzJQgiGuJlN5kRo6K33N
rbsGLXOUNspfqRv5TO6SvI8udpq/Zf18zsqcgVMJEhawA9Ea6Uvhsjics/Ibklk4K3XIl/IpRbLu
JtrRK5hFjNZc37stdCUv2U82tzaMKZzU3rSEQNbAAs/MsCsTvos9//SFecs6ONsK2WAXVekhiorH
qQZhJ7gPfJm6f2XcXCczMWBSFyfLqL9q8OB7l0k17jyW3w7qB32Qv51In0Bm5YxDhjCVjYM0XOnB
PDrgG5v4x82r52JlS9ZtS3WDUseavTcvSb8jiygcQ6Ku82buikpk5PuMKUoXzhviGwCWZXyaENfZ
iXM05prEQEmvoqGvwUh4JLAA2JTKLA4KcesNjjaKbZAunWAobRPqhAPzOsXL82SmuISSLy9Gs7vm
JUzNJCDjHisvBTwpabYfobodbIkYf3Ht85TjGu/lfBN1e4GUiDoHferIyvj/jpMz/1ewGxGNjuPa
xhZESAjYFur837L3mMoo7d+ivKKaevG4jhfTW78WlNY7bPGXmqSjO5HZ3oVdVRfI1f6iTFDHhZv/
kTbkeWhk/TFoKJVy3WUpvcmsSL65mPBleJpgRtEGxvdaI7jL02er08QTWFqbM7mrb4YwAVIRJYLZ
v0JGWjI2XnLzoYqZ11Y1xCDoLW9WZtRscpBmNwgYd0k132vmWO1rIdsjG63+vnGC/8yGTQdMUbFe
sa4yl/xxilDEtd7i3CK8kcH//eYZ/yu2zRHUvA6Ib0M3beN/BkQbXNiocTS0c2Zrb8E6ThDVo3fu
XZb1oH7A/QuIOWvnL02P5KExvLBCSkuBuZy7HESJwUIPLVwc5lpCJ0ao315v02PX5QRmxBCNRGqe
soZwjmxmaGr0CNX2Y900fgsw6dEaWwzTcj54pWlejLogBHhy2KuWsffiLpqPptd9bMe5DV0A2f+f
/DXp/a/Ib4cBihCGrm9Blrb5P64eNIsgWgykuqR54aipbflQR8klG7Tk3WLtzbwwZq9XspNvsMx8
dEXyd+pnxEEp7boo0pbRVUWbpAFGDlBTL5xN1XKXg27BBRTjqhottKnMDv9FSK/wxVCqnhMiZ44Y
5fvHxOaL3oN/M2sQIznpNlcqiy+jq777bvoAyryBAXvdn7upxbvLJmfUs9fJk2j6BnLcysH2PdGP
h3Wp5cugSTvc5IlBjIZ9Zxo8XI1Gr5+LLH6ma6f5Y8hzNRIBUIqjb5c6TXyGbVXQwwDj1yAq3tnT
zmkJ6ZDbHxwnWGZNVogTov8twQYTT5P3MO/A05QDkKMlGsQ98+T1NCuLYqSupn1Ln7xFMyu2D5AD
1zFmRt1Q/JWu/g3317u3kLl6ZCLcomQ5l4Q/HFs5WRfLmD2UwPFnbSY/ulJuOLvQsvoCkV28Ed4r
nfzyf4GsRW7mEJcVqBdNk9jupLzrBLVYB6EJvsrmVzr+y5lsDQCpi0MEQTSOKcB/92GOgPmAPKjv
EosFDjDX74VIsCW0NwZ9AgMHv4G8/vsyV7a8lp54Wgon+cWLA1E+cqoa02vUN7Y/FbCA/gWst7WK
LvXwRSTPnY4C6kjoV3pgjeN9AVulJF+QqzYdcoS1D/WGmzOIHV18j6BL9mbr3AxiWu/YAqGH1/t7
NuSuPyXWGTmddZHNiiLb7quHROlofEbz26knh8KeXcyyLfQYq/8xllkeBiVmX0Ene1y7/2DszJbj
RrJs+ytt+Y5qOBzjta56YMxzcAxKLzClSGGeHePX34Wo7O6Uui2rLc1gjCRFhQKAw885e6/9HWLq
keszI7Qgn06GEZQrr0IsAE4Q1FtRhY9Zp9+iIkpgu4A3CmfRQj1vnZnvQbeElHlybXRv+sAAs5H1
SzJVM3SybOhDQh8HG1J90VlCkng4V0NtPU8jUuhEI0SRlsuDEerGq93AnB/RXC+nEOaiJadmB9Es
vzYd0OgSR/GydmKdIrezUO5jGPTNntFK0Cf4AapkfV/8/v378P+Cz+KP3PjmH//B6+9FOdbsk9Qv
L/+xXT2t/mP+E//1Ez///D82n8X5W/bZ/OUPnZ7XL7/+wE+/lL/2j7e1/Ka+/fRijqdQ42P7WY9P
n02bqvsb4B8w/+T/9Zv/9nn/LS9j+fn3374Xba7m3xZERf7bH9/affz9N48c43//86//43vzP/Dv
v23qz8/vn7/+/Oe3Rv39N8P7G1lAUBNsw7FdyzJ5jvSf83eE9zfJ5Sl1Ih+F4zqCDGIeTSr8+2+m
+JtDgrPuCtPQuY9MIlebop2/Jc2/0YCyHF2SxiYtYdm//ef7+um8/fd5/Le8za4EtKqGd/NL3LaB
tB1bhW1I05O6YLT+8xbApPTOzMAmBBEsQhrZKCstWT+Z3Do+vTcEyQRYh6DyHgRUpo3bmYI2ff5S
A3tgoActek7rWwUyvFTCHsgfQqiSgjvYhiUdufLm4E85/+nD/eMf8ec3LX4J/ry/aT5M25wT4+cP
4uc3jQSH7Djy1BeZlOWKUL4LlAHY9YxgzOATchGSzIDZhXT7azBvxAui9rZm2G7/xRv53z4910V1
5lp8fuyhfn4jUq8CL7eYoMXJhKY+GAdCRTCATgotr2XS3q/sH16vUM97gVrljDuXljf9+Ou38cuD
+P5xeLphs4UzseAZv5xDH7R/E/jRLPodyfGrylXva6famryFmZEi8td/m3DmvN8/RTYbhkHqKv8J
y+HK0a1fPv7Opz6h2UdHHYPTuVSwo33zm9bVl1pTs5M5MUkeCeyXWCcmsg3G31F6+McJ2gIOfS4A
GtoADm4hJBQ60cSFGKfeREfl4ApZ2YK8MAMS/zbpS6CdcfOBVP6BNY7kFx7hWxvp24rLikZe9NTp
FeI4dKQHOnRvejto+7yqgm0SU4mrOI6eaTPTF8vsQ1QKwiaac5D6uB2rdt0CMlmLxnWOOSAaTHds
eLNFyZZlGl965axcDM9QTogntFLvTRHxsUxFdrUoweD4e4s8YuDoR1m0ZCrTLOn24i7xux9tVQx7
o3lCzNVfq15h5IBc7cex2NDUwzpKd0uPsPw3TvisYo2esDYBFAZ8uscfsigRssSmYZ1q4tX8FGpR
bw1biIS0iknj2KaIWMi0gHmCffacmWNJjC8ojFSXZ9UP/doSEe1eYinQZmlDeGhqfzHAz3oA0hGs
XYLYloMdvJCE9JKamx5PMr3J6utUG9kmcaybb8ymooYWaof9ye4J0PICmC5jAO/HC1o6B3AOSJh3
K4RhVUK3qzJPpjMelPTyPbOBaekAnLtYQ4mLN4s2qiBTBdLFdnCxiDC7m3bSUa8AlX1E5f4ZSBF0
iVHB6Leod2VnZWcgsS3iE9fYNzd6lO1bieiM2nZcy9IbnxUQJiYZnaD5Wrsr5LgvRU+W3tCVxqHQ
jAMNgXgTSNGD9vD8hSCSeI2cJthajhVuzDjIFkak9esuL90Nxft7ZnRszS3rh+9lHRU8FBzHLbrt
3ARFWyUgCwHDUPPB7LV3U7RvIxToPXvkciE0GsK605UrDfT7vyjVjF9Ktfs953qGkIKoGcu8L4l/
LtVgpmdRGQcLMxIrMyXzh2EPwz3CICjJ6Y5SAbjgy2vna4QklFFo4Z/JMHnsGUG0Ezmf7OV2cedF
V/+F1DvEiDo7FA4F7e1DHaVInV70pmlZNdFLaZD1oD2VJ3bk0aF1/7mB+Gn/8NMSPq8RP68hQtdt
B4mMbRI5486x8H/69+j6aIY9UKMFLcwcwUbunbQn2l3RA1VNu1DsawgbsXa4Oimwu2PvTMVG83x/
VZTJ/q9XNPN/vhm8A7ojLN1y+c/+JeA8bYo0EgNkXB1WwMJx4J6BCs52xDmXlzEjaMhMhHk05gMN
vJF2jC4QcFotIMkCWN+i7I21LWbobl6HdN8NlCyS+5qqNYxb8b2UuFhgLHjXwONhMBgLH33OqmCI
BahOl+uoNg+91o7InuzymWpFO6osJhQ5iuVrkwzTWhP6D4fJBxlPvX8zggxpex7am7T0/VteNl+y
qaiJWOMj/OuPR/z6fDFoDch5h+AxDxbkwf18rpIOCYhho8pmuoMroWhvdotVbKCOSacsXJFvkD9l
ASjvxgmMK8RWui+9j2aaOryurY0Ja3RhjCg1S4qW53/x9uT/vDcMQziwBQhRNzz567XE7Ta4xBvz
FBYUBtjKd76TNkdNQZgPBAoCBQiaaUfB7MK1vkeDm3x6sbUEXNLz2GIWkynLufiM8XYT25qUqNYN
KJj0QmPQX4rYNcA9OTcNz8O5pt3xRJ1KBqQ/PQeTvsjJudiWiuAX3Rnyp2qOKXMt5W5S3MDPrn9t
EfuOn6W0bEY1vfMIWbw/o2NY31+R6PLN8jLUMnSAwNLbLI/zSbcjH3l8IC95iOgRMTd4dan0lR5g
pOld3wWZHdrPaT9kyyYeVwa0NG6V2v0GeesxN+X0iXBhQVDjw2Q40SPQxEvNhmqrD32+KQ1nPEZF
H5HcQauhql1zS1enZCUAPjLpgFP1npkL+jm8ILrg4DbRiicHRUZn/iji2ZSmOYRqIEUFhIr8w+v7
/AE8Jb4UZFiPfoJzzuu98nehbcOhVVdyaP1rMMuhJ2/ceXlTn2yEdCc0m7DcMrHzarM6GazdS3hh
CLTtydlWmr5WFfEfJSljmYHLD3OlfBVD6NFJMFtk7YbxqlrzUctN+9mbYrziOiAnkJ5J1TKcdCvx
8qyBpefMatYTBZf95CjyhzyXAAdLITzKGxBXKqqfcUS52w5z40Mxo9FsV47n2cOE0ZnhOy6REzcL
LWmTR4xkLhpGB90xmoMjVXMw5q+QDzm7v77E3fkO+3m1NIVNkcBNZui2MKlG/rxaQuFqxkpDNoAY
/CWswm0Dx+tIrEW5LQJyYYLQvA4JHjlRWjS29YAz5TXeafKMz143yW1vUX6q2DrG9VSCNCNXa8yQ
Buq2VUr6Ekm9r83gefK76Sbd9qkg1+fRoi54zEj3MuIhe5dIbGgwIR/q/WkfEVGwdpKenIHOJ97H
iuzVmA3j0/2Ax5UxI6kMDE9wxpbqYLmde6R1X247Js0L9j6st9Ncb1sMV9L8qQstqFKZCtbN+KVp
jfqBbNdwM7BFWt8pEU3RoTCIyrcxppXN5ISRluHuqkHr0a8b/cGL3Tcn5tln0+7Y5a7IToltZiio
My5GKP6LYiSyJx17axUPIFyCwDdX1di2XzuXwYCeyTdf5nIndLf+5/+32mYbNcJ+DTK73GP+bRd/
fWap/+Zz99O5laZOmjN8RN3+X1YvSepZ6DusXr2B4hIKxzHXjHQPan+NeB49u5gIO+gRlW9iA1JT
YwY3wFYR69v0WjmYrPNC7u+HOhwkjuqpoNswIlSe/MMwAiOImZm7fvFkNej0h9wPXx2DJS7yiuxI
gE92spHru+ykmcazL/bKKnk1EpvcEXqPYXEZ26w84F2Bwh8Y1dvo5IiNCbQl9aMmz95LNqWHZRRf
XswcMZevVbwLfFUffEQfEAh7Hm5GhnAvbMzd/dX9wEgHEljLBg7hs6RZ4YptXKaEMYZs0c3ERM3k
JaC/p6gCYDpkx9iyMyjgDhJWI8uecmdYBsbQ7oVZAPTIWTZaO79pSfVVjUimg74s9y3T9WOoQ/sf
rE4+GmyeF2RBebd8cL9HTjR8RDZuoVSTt1BaeA8SQYyMMcibPamcbWXDHstoHmtL19ABVeOiR7Px
mju/Ix3cOrg5FGT3p4owllXief7Obn37YGtGvI+q4sMSJUF0hS+2JpJWot5TY3YNTU9tk4mNiNhG
2xl807AKzKWO+jgeXUILYmVdmIZvGJ4yWA5Dcbh/pRc3PWxrRl8MrAu3MjcQP+GhGa1LJDJ09FyC
liHtBLWShbHCnnlcvt2eCoqnIMd3nal4lwVNt/NccrH1VBJsGEbRqepDULUO+q9wyH50BQnU8DDZ
7fvGHi7StBiUkxyIbsOXn07G1kni6tSUPXaFHh5umonwIHJ1MGl0XXg6YSka4m9NgRWTy767JaX5
nYC8R2JK3kIvK1btDG4lzczGhuWKg6pT43D/qjTT6WHKdHXTzp4/BBdOQc9wzeU0qOYWxgN8JnYE
TM8r48l0nPVQDN5lLKJLM6r8gJl3ORazBkmrGZECF1IngklB0OX1J3Yydeqb1t8jok5XgeniZ+qJ
DSe+YKrkRxRUX4ODVEG3IeehxpU8mGe6fAaO66xbEjWbLnjc6e5wZRtBdbfAeoMgwbKe2f/nFx7T
iKHGR9mMxe+Oj+VJb6b6WsZ6eAydZqKLzzcM+4odaj1A6HpkDE9LVhXJIowwkwdZoLb1zs17MJlF
XoPtCLx1ipP5wevIy/BFFKGPh4fa1BNRIvhut0HN2LPC+fks7qaxapIrAbxqVbmTviEwJgMA0cN7
y1NYb2Odiw0ULaIQawSiuKDontZjcNEo7hhpTJ9TkEJK6P0X3LT6YSLTY2G3+EbtooRM27v9BRgd
7SRxvr9IO6TRMkdwHFrCOTMrt0htj4/gRPJrzyYZVD8OSKOGRNSYZrB0jUzf6jN1RdeccU9+wEOj
FzbulACfhT90+66eZTtqFDvNsIE56G6xLRlvsnUO0vNgeMHS97kyzZj2Z2aoxzyQyTakrcx+s93q
JXCKmkYDdXpercti9qMSnflj3FLhuKuB8IpdmY3v4ZA4J6oiRHXQNiMyE8q5HYvDB68smQivncrk
YfivQ9rTTVKEPy11PUWMThigJFnhYsr8Dcd59s1mfQFNBADDabpwWceyOjQut5znaieukgKOV4nh
CctXu65Ka1wR5+HRX1DeMUEfo0eWwc50HNcqQVMTOeDTEpEjEOzyE4HD0cKQCaZ/2A8YZdi5TW5j
HTAQW0gsZixaux+cCpaiRBCeOD/u56C06E54nONlWYPGbf1sm1C2gId618t5glWTVz70xg+XTveh
CVA4NMZbR99yP8wHlUZ039MWYRIm+22Uj9amGhjGaT2g/jTJPqBxOmfXJYuW+xSTD2dhZ5Yt2Syx
Mzy5Y7Mgb3t4673RWmKFqXa9Kpt3j3oC8P1TXLNlHuJS3tycYUtDzLQy5U0yfGUrp7QdtPeAnOtF
Z/T6G8rps+164wWbU8SWdriqRrNeEGacg3JE8dyI6hXy0B5VAOriRjfWaHn+gLVayUASTnnT/c4g
orA+UVesGIBMhyw1S/Le7GmddOZ3k+SEb3rRXhyeyJc7BNOcB5GEQy8E/BPi6GMCXdvCXiFe6Y8S
eZjhQhvnWUA0lrAXjeEPG8fLNEYC3UthQ6xMSLrYOUDD36hvV6IQ9bMZiFOsJf6jTcIgkQiBvXZE
WR54bJSHAYL+evIUJpg+3I2W5V1HG3iTcAkMr6bpmCFjX3SU8RsEEZ95Ex5Ts5hW+DTl0k8rdWj7
5GZA3WARHlDZIcyJdmpQ73Y0fZdRJ98jMkwEksi1dTdhVVb46AelT01HlnTMZ4fgKSZetoYUJw1k
JxkQ+pMaW3stW7gCEf07N6vg7nsRgSU52rMocfeUjGByc4cFasZYem70zbfACRiunQPhURcd9N3Z
0Dvs4cPor0QKXR+xFY+l8q2MrPJrpFWPQ60ULg5MpI7S3JlItLpzeryhH1gdPBvEbCQfU1vbpc1I
07dmQAqMgq51VT2P82MaCdwhHm5h4LjfEqlejagqKcCAwNvcL6kFz5NJfoPwhpV6nmA1kXLXXl3D
rcvAEoSNo59NH0MElewDJM8RvUzmryzY3XCC3XVVpfkeagd60CIkqigM26sqHG+vSeS0CFk3bW3W
b7L8FjEtfW66Nl5rhWc/6pFXYQVriU/R6B6ZSU+02eQyUZtDBbgvf6+7OZi3Yansp55+Qk7TJicN
xPbFVeE3W8i0j9fpGMUHb0BCndqTRnOxMo+ur16iaGRJYZM/p6sW41I0yTQnHO8lK/f30kQH52Dn
HOym3+tA/g82yVRYKaojMJjg2tWmdmnMR65B451mTTl7L0kF8bSrBybuYpZPjsxJ5vD0jQ2pyOkA
UZYkBRrQFNCkhNlXqq+dUBFUhtG31wFxCntvCD5SCQZLNkO2rVtKGn0a40sRexZii9o5hSIYnjGU
nSp8kSu9KNMlpUEMn8eC6I6PaE2HZHqwXeWezZEzpKMh22LrJp0o/+hRiBcqw25gtrgLdSQLD0rM
4ubaifbdVAwXpSVEGJsN5tgmHWljUAhaYZYSXW8PN/tLNeHFdGm5oNVgyOkDvBaQy1daAz2sGdB4
Ss/+tFE+4Pf3uBzqpzuW+L8PThP5W4SEl9gNWd8FnbQSYXEQ2vmxMIniKLLe20Jl+0Dd67N1ytNj
4lZfsYmD3yVH6AyU7YuNV2JfmVBUVZGCiHGkvN4PrubuzSh1KXgS41IBThg14xzOY+G4Db8PhkDa
2Sc+e0exVaFl7iXX1aIs27Mm8uYh4zZ+THR8T5Hf/q5ldbO1Gg2GTDJeifn8ECaE3UyL6j0Ghnrb
5hiFvRo/ijeW2Yte1xVKQL07VqVNjO3Q2puscrOjGwXmSRMhAt/Bm87K0kaAPp15wuiMsCEeF4RI
oAcq7KMz5fFjBv4vJukJBSp+T8PPeNgFwZUOf7HRO1vb8PiVh7hDvO12+ddQUOdqtL7mBkIFf9f1
t8HoBlsHxu4yRqg3grbCl5G0UACVeupQbN4/zL4PbcJztKtQbnDheYZIq4/hmVjZ9xBLQBxNxWrI
UFYXbl2jNxjQatb2aQQ9NEpTvLuDUKtBiW5PoqRcx0ZggSmSmC0h1WO4YfxwHYoYHTlOKRF/TNAR
1rmH+1Fvzdm9iu9eR7zypT3UQYybCRsp1tyio9HDx+D8MMbKu6C8KTB0THCtsOwcJXAXVHHF1pbK
fipoHm2N7kOZk3UWTbaOgyQjVcQjVEIaPEscvPtxx2YXjjBDoi8RSR5LWRKx0qT4cYrArq/3wzx8
8UWmjmZTeAfbkse7SqI0zeLS7TS38NdUac9tVU5v1rQbib9c9RVbmcoKjL3QpNg381dNiSZTr50B
FkS2IbGmupaAZv55CKsYHUioLlWHrVEv43ZVC1tbT11GunR3LQcbqE5Ttjs5wBzA2PPu9W84KCUi
TQvHk02NjrepRNiDsTlIyHSqPP7C1qa1HhEH/yHNCzr24LWuunFp5FX7GMW58UDIbrfMu8lbOYJS
PlYupMuB0HRBD3LdVHq2Roz2nMxNDkxoX8IiTZbKdCPU4GF48nICggyeDlU8yGNVxWoFH6t7YyP+
FTc33sl6yu1bNjblGp1ysrm/7C0N14OFQVN1lXsoiuCFqGKeCIGAmlARtU2kFADLFA852vrGzurX
MkHHFlDi4aUE0FZoKbeBkeTNPsqCp9jomwvio/QyEs2BSDJKHYeMsezTiVt302jErqXRjyYkgHpM
kvDQeU67IBVTLivDhXJf9KeCzgLYLyB1B5z6e+5qg42MLi+eWaEMLqlXqd88AGOhfOpp5C6nMrde
hKF90wG1jLabY91J043vZMHKSHgE3Hn3gDY/jBBOkpNhrQpGM19bE5EcFb0heEL1W+XHw5UTi4fW
qN8y5k6naqAgvH+T4Y7nxBJFl6XfzLF6Tis7ukHO2mpJ7O5jX3f3TeJlq34ckgfbtrqzRZDtQ9uE
33Em6ec+DSiS44yOhWcc60kTFyZo4T7u0NjGbTS+SwE5A0CQtVelA2A+nsYNBrc9f2V9hPrZvdT5
nLdce3Jz53/D7mm2MZ5iZDxZd4jkGKyiDO+6amBjmuGTiukn010Ot54zOB+VFcVwn61xHbXxi9mP
5QlLQLQmfktbxJnlXDvZuVcMovHeLvl5DaEY3JK6Im2gxIrcgc4Lce44XFcnrfoRxz7GrthYOyjO
H/0OXVChxxRoYSL390Oj/G7rIP3u55wEGHOHfP4zDPX3nOH3kGnidhpoAICRiseHliyAnrYdwI2u
YhQP5w/+d3Hp6cfdh1i0WUq0NDES7BYMrabRt0i1bAmrLN0lJRoazwm7ZxIMu+ca+1aatLucudOb
UbckPdYBqXeWYS/TllCNCkWfZ9XNrcRoeyTvQUeXturQ7H7GycpN2uiTdi2W4yC1n7UpRBYKeQ0q
HsEYuoKVmYntmGSP4Bo+ARNrF+wFoN0DOoPZAK6tpPZtkRFADoP/ERCvZ3K9PqocUX/e8ovHDjfB
iBj0oM8HV/YUNZ1n77A6YpQjluw9D8DZmu5XuvbhZYjTeNNUUwkMMCeyrHXqfa9NeCPgWOLYFE99
G023TGXsv3Ho47wr2NTYerqpLcWuzK/tSxPiaqc0DLeY/F8F1MFNx1gwgKcZ8QRpLfPgYal+iLVg
ZJfjeUs/J/chnffYYaeeNcM/yTEvj9Z8IICBHDWVmq+icsZ3d46jz9IpvxLLXhHuRD4E4V4fFonJ
kl/x4MmoPZI9Wp+w2B+FPvkI0VwOevFDF3WxkR5PxTkEo1XViRhm7G0km5VNKDbkilsH8tfJ8Y3G
D/hJ5cYv9P7Rh5QmirTcwaBsz0hDcP05WnumMTHL7s30NHgxxWughpfRIym+M19qtFNX2xPtS5Og
68y06Vb11IcF8a6TktGRp3p8jJVODZK3XNEDCq1OP0Bo167sx772WuccLc3JVpGrf+ETEM8eVtrW
60+p4kY2RR9ewtIJL20QEYSmZydSebYtk/Q3s68PqALbH8nc8Q5dlICa8ToMH3Q6f3c0DIYYNqEh
WfcMmvlAU5zPyqPcojHW52zGmBcRC+igkYqFMDa6pSHVZwXYV6EcYXibKAU9/yUc/8mwjuu0Azb9
jdDB7Ls/mlCx9Sm66uLxjupGBwRFSbd3M/JG+uQKkm3QvtXoYvCTM87os5yov8ADcoZFc+9SHs8X
dM3t/66sbFo3fkOZZKXn2oYq6lbJN13EzWM1p/WCXU+4H76qtrBeB6JywkpYBw21M/HdRHzPTUwU
Ii9l2oOBRu+DQYXPxKELfED2gHcwdtUqGeCPR3lqr9I4tXazNaAAQ0lHsuLxVqAPm18Vffq9yZsG
YD2TytGa3FvIj8KLH2r2lybG3KRQD0SniZOnYQXhVyVQM10dhg85pc06jOg+IYyPHxIDaTV9BbHh
04VnDg3vUOc1Hpq2nZVFpr4gcHHa+XYfH8nk5NIRAxYWAMhjnX23Ow2wf25aJzNL30ODsYc3NYiU
o8rMFvCyC64Lpz0ZWded0LMV+6glDrxrYQGFk0LKPpL4wkQXn3MB6R8M+m7+9Eovt2mV8BGCq/wG
QSZ50fpc3XzHfFRFTBf3fqPMh7u02At6G8oKfdKhKD4NV6FihC/6argDBkEzhD4gxDY3pmKLXvl7
JiqiosLWfXerAigbnJC908gG/X50ttJcnEliqMHq5ha+7oTVfzBRxVSwET0eDyeC5YabxDzDE3dV
B1/9th9xRMAhRRBjHnT+Qhd7ydliPrsiFJY5AgalwHaDfeZF6ck1e3hII/vFiNq4uznk9h6Y1qjD
/at4yOMDhBPBas4FJGecWpdcpxzKJPF2yakaw7MmndlSDjOtNDGdU+BX5Ozl9ZH2xjrLhXxTWf2C
Ull/sofIBhuHDpYbNVvZtFo3mcEO1tA5+0KE9otkZszscrrq1mi9OCnOEqJQH9BBBs+cwDfRmfpb
57M3BA2Ay8v6yGucBFEdyvOUYlNJCBMfA7d4kwPTZBWk7fyARUIMev+ASXjR+u4HWzrtxUKFtA5c
TAxFDC/QcnI6FobM1sbMxy0aB6HHAPQatPsL1vMR+G2NCPbdzTJ3XduSS6y3mps+vSuPAll16UkO
yodcFUADIvyaDC/t0QuC340sDPd2OPqXvDXfMrNntx/TD3soR6QCTeyd9FwEbBNCDUiE42/mfKAX
D0GrGfDPCb2u341Ty//qu5s2gySjWD+GtGdeoiRZBcPsZmUFfq+d3Dv7fqS/YDtEfddWRDLOL0WU
2cu6zpINCNDH0Ij0k6W1xroOwnHD8rmI5r7s/ZCa/taOJA7cEQt5MDaZ+QBFIlylXA2EJmD9aav6
a0rHbM5VDl5hzHKbyoLHeFVtrMIiM8Wbe84eDu3W7SjFg6K79lmTH1EPsEFGNb4VcY+73vW2TWyN
T70RblHNmABFsuTL1HUICEaB68FM9knU9RssetEirUyX7Bfd2sHug4xmzhk6k7Mh/hxOxFRkT70D
pjPRdG+bKppQDHZWQVdWB8UexcfbbKRxAYeJ7Uef0HhhwjleG3qiD4YYX5IgMZ7Z3RBFgeOzR/Cb
1piUnISx+Qhd7KkC8nJsWPhlP+1s+H/nLGpBZFvGe9Y46kj6Fs2i/uv9hVf1t2notlMnxeF+0EyF
eKyCEMFo6lS4UfrFDM03P8mvbeofSq1oH8VAExQ8NZw399XPQnzAfSi53Opwzgcwui1kSGycJZGE
QtO8fYoCeuuzhylyO3sLelK2jZL0+p49wqm3tffc1y9RIaOPIJwu49B8tWQI4CC2fhQEJh2plMwF
sEn/Tbo/8ARw2WhkiuwGG+2USIHYWMK0n5A7EeApjWFvD0iZVFtNu2rmx9z1yNRC9rLpxn7tFa+I
vtMnsCX181RbLtuvqVonjVs964k5J/UWDmO3fJ3j+z3KOVwnMihlwJ/xFf8/IKQcww+z/saugk0/
gLG1Zg2AW9BUtZ2nxI6byxh0xJ1W/HxRSOCKses/jKoMtkr51p6UiOkQSqgwpNFC/OCDZyODJsCp
carGRbMPJxrRBqwFSoriNk3waCLJhYKfSRyVMnUsaw6AmLJCgID9kP0E2+B679tUXE0GklNWX7t4
yo5263ytTJu8u3nDgAmTLWsLdt3qE2+ZlfQQKziV+/vBUrNnbraJ3f8EAdPHBrhEPwBxHnj0Exke
HJsgwx7i5e+VGKuNGlJKvNQD0RDMu+3kRk8xPTspgh9KRevhHjPWFo5x0vB+OrSxU09sNRu4tS+V
9ghWoOJqIBwUeiTm7cwaF9T/JcZJp3yMErljLAQdLcc2GDumfYFYFR0DGK3Likn4A0U6MVutqT8h
pytoq3gSSO4nXftxH/clFI2kJCMxz3dtWy9RbcUnQXjOIdTGq2zEtMKWZMNpctsvrQ4+uo/Y4WCR
jGov3eo526MYjcyVsfp0rDL9JENQ2pmPZJhw8/YauhlRPkygcZPEe+HQMa+cZ4mkflNnI9Np6uKj
FgiWMQOBqFkUrIDYEvECsA2qI3LEEuMl04TzzbOdg4/5JnwoW7C6VfUFhsdRQVRe1FwYe2WoDJRO
JxSILmfa285IXkCfV4vG7QP6/DX7XG042jQg1wWVx77syobZQpUsBlGqDYw4rBT00i8qoc7TElob
TSuuqECjtaYr2IuJ9ercB8kY/yAfVO6ez+gT7MJWDsK8BHq5bS3rHQtuvzUKJKzcCSyb+lgufH92
tRpFcbb97qTHRfuQjc7z/dHhUnvDsLCWsFPbvcwN2n3VyODWz70t3qBwmdGCPY+meBEBQVn3V35t
3GKW+mPQ41EuqiB5/+dXo/0ihtq4ei5axRF8xhy97j+5OGS60ItZ7MvwoyWhHocmhsBS5ksmNvmV
NZuQ3JG5t2zyTTvPqML82AsnQ6rGuWojv9s5bntsmZu/CSHDo5dIOLxEhm6qTDLNd5AXmopJnzeD
zRO4PRjnxKqng08rqvy9bsd+b/lmca2w283tTelYxTFU0EfLwnrzPfmWCGltGwORTcXnOuVHB3L0
GZSNfsnZH1/KxLEPqRXtnZg7sVU58UdpZBF8qadvgNThsceR/8XoI5SSERypYWo2qCP0zcA/c+3Z
03QB75M/QLJ9ynvTgAdb+69x+cSeyFqVZYgQQxLmwZZebZp+uKNfonMRoBxSEEM2gmTrZ5anH0OO
SM8TeJZb19RWbht3X3zO1uin0+/VDINk55WfZUOgMABKAh4Moe3aBIgtOQX51efpsMQmFZ6bQF3w
3ZPhFuPBdmx1dRzM7AYOomVSGMGqHgyfNBVfYjnkgCnVPEZ6UG9wQ39L4PRuhxJItk3FtOkGEd/w
TyEOBm55vL+shmTrwbOKte75HvPj6gIiIQAWuNIjLhm241E1qa+E37DRqpNdF7vZ1fGHLwzfyWrF
uHRykSnYUzM+qsQcH00asSUAWOF5zXlIkWLgX882KZqgJYskCBFnSo5kH2BRyTJ95deaQusx+SdV
4nRmzNsH7Q6XD6/uhxJ+bFHjYmqUU1092jOpnkSLIuz6sw9+2hRO//9pOq/dyJEsiH4RASY9X8v7
kkqupBdCUkv0TNqk+fo91GCBRe9oTLcMmXlNxAlQd2a3MUYbCHslDExHkwmcj15RFr5aQMIVH3oo
X6qJoBJY7N/OnLyUoPcgPow89qwrn+HonAId2NjfR11ZIKbQEjKfLW88TIazcFujYyWOQwgHWFts
rGl0Dn+/ZGF7h2McHVQfoygzxmkbuhF6VsC9aHDyDmRTOwxbSWbqzcq75Ba0mJvN8uj2+QtpCcxr
maFfVczmTcuKYANbNCLmghZB6jqAGChhVVOOT4U/eU8Ty1Ecv3ROyBi8JzZ75i5uQefWYblLIs88
iclQT+aEusAqnJ+pVfB9Yk1ju5xxcsEjYSXcZq8asVVo9aruiy3TXsJQHIshY5tIDZaO/48w/PtQ
zuErdCovCk/EprABZPQR2bkZdtlUv3layMyjCEFGJFH406Xpk9lRYnjCglUWkLLhJ6U6FghHktjJ
ecv56O/vZ4GrryTxUst4Du6L6DF3Wl25CxjI59Ag2bzXCv02kCC+0jq7fM5cjLWEChHpDemfsaLb
3wK+K8SAi1MY9f1N8fo5U3ouSHvfswnjhlHssVT545IqrYN4XlHUeSfmc6jg9NB6TJ0p2E0eg4Cp
Zfnd9URItf1WmRUUlRJmtozRzjXNpNC8eyfAJ8nZcJz40LQY/sdp1GAkFXBEnQyKSVCWIOJYWmxY
iv0LqhGwbeBFu0yAIWKkz06l1SSjOUDmndsCqi6n7mTNvzQh0VLmgD4xqK1NrmS8d+RsmdeYbYk6
B+U/mbLmZLCwL1uZDS43qC6ZCJ7RIZRXs+eks2qmKH003OuWuK+/J4v9/D6P+ITHiNescMwMicz8
l7Rr9aLUXb/YJJDpySyL7w4P627M0+Ccu5qxLSQ/47/fhWF5t7WfYClZMRMQwTBpaUpy+f4+nnw2
4r3Fpr3XNc49qxxf09Z69rCUHEIFfq/FLni2DcarjUIMDSzklBfONio9G3AFlnwMIHAsF07hHXrb
31Us/9MOOBbamkVpq5vPjYjadqm1W5YQjBDSfVpEt3TIryGGCy9kMwtKQPnBIkepVo3EKkwp0ED3
kuJmkKO7VqDRBwYJJ9byD4OufeWoK5J8Jmgr+ySae8pChnwh9lntHgkHfP+DA0Zy1qpAy4OMLMd1
7qo72pwD8UYqi65CIcYaPywGvAUxvRmZuZ46esTMO/e4odlHxO0JsU7TQ9n5l3bqdr3AMOi0P3yJ
q9iyLl5wDKd91N6l+DBb44EVIAdOBOeo4qUMj758t4oUgxMzE59JS1StXFgccX/oZiLA8BWcSW0n
d3IjxAyII1mlQJ/FULgOXm3kqmwiR74TEd7r8EluXWq0ifajGiHrIiOJgWor5v9qcp+a6qsx57TG
gLGAB/++2zbq267HA/RtkW+BjFKDh5tkQsNHfo3uz5QV/8H719tEdU5MyV6m+EUX77gXdk12EP4+
0IOlnhMs0QUAMACJLN1uOnjWd/GZk7Uiy3OXF6sUakY+HrwWYkx78h0QCvz4uabXddJ86/VJRwvg
3EajW7lWu4q7duWXT5MxriKNXhUVqMm6urXLcwjLp9CmbdtrVKyQbqkaBqc7QEld+EAABjRikz4u
o5bNdsYIuEP1ppdyDfV9N4lqw8WxjDn+25QQoNhYpkRcl/Umi4plG7wFwmAThHoTDgddScK5x5du
gpiZonif+dMW1eOyzkldgqOLwydZJzaj2fI5xoRMYExIkxLsKXU80Zwn5sxQC/MEaymxFBGTTwet
3ZDtUTBpvkOEaH7C3rwyFTlmzMU+deWtq8miDQlWPmROJyGAgj6F7Hn7VMTmT0ga9gJjnhg2BW+p
Zu6cjoLQVh5puXI/lulDrhlrL4nx+fGGwYpJ05+UlwUp1IXJ28aIDdoygnpto1+SHDB+jTHSRT+8
TsWcMdZ8EsO0TePwZdTZtITncGq3GQ6VmhPfTklxSsAd0VeGqtmnHZJuPO8h31E5Ju8Od9ow/aAS
e9a96Jh15q3uhhX6ns9CcbHI4TnzQ+PCT2M9GV8ExLBG4QtyDdhZ3QWtDpQv68FrsxxtbLombMPh
ne1S7cL9IDdzLmhBOFFZa2s5IlJFFtCbyaoq0g1SFiiYdvZIVgi2ctxZAeM4eEmtjklojMgGFis/
iNfJzNBrZ/K2fBpI7It7AhfR6yS4u1MGdGl4rsg2r9C2OVGKmDQ5NEOyVApHoi/9A+pC0PFkMhTq
gP1gq7OAYOI5vYbs0lmvHMnBmIC1Vr+xDAna8s2PApAdUrhzHIenBOpgE/k7Fw5gak+PFnJt1+l5
6jkiCz/cssnclXm0l1wwVr9jq3fAZwLRiOC+ZHxlaYw5sLV3TumtEu3A/zTns8yeld9vCWV9ECuq
AwCpkGpm/l1I7gWpMpKAwjC0H4bcRUKX8S3rOKltPOcx6FlymplXhFq2rmNqezEwb2obYJXuITPz
Z+zWG2YSKFk4yAsW8xou0SqJSHMNVtRjb3HokEqCWruh2DCAHBNYbpJg7FUMOBv8k5OePQWZuKsw
3MassnTQ2PpEovTo/gN0u/KG98H+hNfz1U/Z3s/n5PmJs0U5v9CQNgpybqeRjeBPV1acy7j8YViE
Kk1s/QqQZvw2Auhe+BGU81p+p+ZHqmKgRBbroPIKDRXODnE1KFA3lhF+MN1YhqbDyWQDMAYqsFFJ
JVdtF7DsYl5XcRLz2MbFRviMvpW/co16XRb1l8+QdqemmlhKB6h4scykwZSX5UuDBqcaNWCNzZog
OfzrqHOIIHODelfYxbqHXGAaOTHqPrv+dDsjvZWJv5ZkoYgpDmdxKqr7GNC50SlYZXLS3Hrns6bW
yukhlNVJJMULSJmHHKkdr/8pFvYD/IIVaUYbbRCrqRiYabkXIK8/mUUOdPIUKmrnIGJcYyymAHJF
4B9TNe4603hN03rruAiihysqRK/yfnvd37oD69PG2w6OvRUKhC0+VyKk2SqlQ4kuUQBCjRHClPtJ
Fr81nzF6+kVhh09h3v+Wg7XmFMK72yVfuJXlCicMY8XCOJihf5sEwtUohsBbrwKSZLm6F5MV7GtG
gIA5VtI0Efm1bKO1d9BnnIqsBzqbQjj5Q7ccxp8wz5nAfFWPSTAz6GLKKc4vEW+FScINqGXyva5u
nvqLnLAVJm2LSEO75RJpVsbfcGhOUwVEMrqQl7D0QCFJL3v2ga7Z3cyerLaJrp2kEbCWrhmqpoSi
1JxPZuqQnxM+un6GE+UvQHjNZOuHXvAwCh0ks/eq9PoTrWAq2VsEGz3QflPRnMqyhmIZbuzReWzB
RNvTsMtMUqQtez1G5aXxCEuYPB0kDUyH8Z8NSt4KfkcT55HKtnHuE33WbuPW3vRudXUi/6lM5Eai
l2yBYAwBqH0ib0pjF6DuXWQKDBWZU3oOCbtyX/QRE7e85A5DD/ImXYh0mUbyOQ6NHqIwju4bHByk
fcDmfF4av8sVCwFQN5N47yGOYp6xrlUMpbWD/Ef6xTohGS2THT1QaQw7gx3PVhD+3ZXOWsUUtDmb
tpUILxAaqDAnPt2c1KhxFZBjJFPWG4kL3zRGhoP0tvxq0UMySVvbeA3wMBn2tCnt1iDIpNrYvb63
bQJ10AItsYmD9nWXRvbl0L13abAqS/9QGi8xFNcA02kdFusqd99AxELVS8gVtFZl91oYlDahDtUu
3oTAAn1b3zRw/cAYspZWV6cIbwMKms6Vu1RzHxEMI5KOUfI2G7vqlzVzYQMahpYWH+2MoDK05Le2
Ai5af9eXmJHSs27XCzAylyCSh1bdMi++NW53DFO0PxA/Xbz1SKwi/JCqjc96Fz5ZpB4I7vOOZHp8
Lt5PllCGCKZkC2JVmGKi2bAS/Xdwy5dwsmPizcpx3yBXWU11/9krfsoT+y/2a8AqJaDa9EaUG4kQ
BsOsAmAdFVLQltkWfD6wOnuls1xAQGhShEaspPFeLFguRmfXlUcygi6Ea/+Di8hoYZDXVIsfS6DC
OLnN1xA1Qgd7YlEZyK2IHAkKwsPSpg0h29Av9/wFyp5/0pJPOartRc9GLxy0vRcN5dqsILyVzYKR
1IxFyuglYtbeltvMju5fp/Yubqf/or2S2EcF8IIh4/QiiVc3jqJFxCD1O5yRl6Au7vrgPWUzBQxq
qsbzMmgcUC12/NUwItOS9jXJ3A7WckJMrlucPGSLS1lWMep45vQtcWF1+g8tebh8bRh/zZqvf4Kg
WMhuB/JqmHcKnDpjw+YxJ+O9qs14qdt5hcqbxjMyoiVvLdzxdul4pNt6DdadzN0WuCTZ8sMdH0dS
y03uSSFIE8Iss3bQmxoSnCbpNPw+NX+3rr+gTvJMRenKMJMJ4ikNZRY6a9v396HT/pKMSslUUwBZ
Q5gcWMUNRr8htI2kIaEodPv67mQvrtJQSY2oukmLh01Vtku318mlU1A7R++NJBANwWA9gsI6jcBX
VrFpwo+l+kLCkXL0BOzhIBmayTisMUkmi3VFZIZf5JTzI2DziFUHIYMDvMD0dV4lm5MuVmyE3wem
4FvE8feMP6ycPwcjnB7snk4ZIv5PHEEyTifVbeNTm2E5aorkg+xAmMDFfnCpdEcg+vpY7029vv4t
4gDPL8rJFoiR2eHHH41pFeSs2XQQvXgd6/EMIQcxoEOg7ugk0WroQVUBLjMK21xOGtmgaPMD658z
HL02foHNdP37L9gYZ4tBO1phfpBO/tmF/a0i/pbEIzpDRnVxCLRVaLPUgVgEngrvTnjSpmFQv2Ca
cCVu8rfs0neOuV2XkTE0f1JDYB9xvLjMZNW2Nvv7YIQjM1vx7GL24R+PsD+F9dINLhIyg5SdSFiU
bppDAuAAxixjWsjQbqmn4rsgZGae1y0cIaxNzLK2a+t/VW+XiwEB+D5DMRXb5tET4yM5YPpAeIYe
V+tGet96QK+b+Q+Gpr9lLsHwBMjQIDBgU21+cAHTUXOF+UKwFnXQGPS6ahdx6V5HhdVddbdKlTO8
lrhcTHTsWM9Jh9cwrnmxS+YlFXPeNsn3lgwoDcY3rYC3k81MzlqPznYg50okWwUiYFSC8i/Xix9F
ejhN+PArna/SgIjW2zZgMbP95wKfZfZWsv5o0uQlIzp4w1LnI0XsjFIAUa9O8ojG4o9DyvyCNgQy
sr0kEk2Cr+XhIbu6DkvNLkt405JynYaHWCIAQSDiEyQw4bFAnKWr9AJE/5HlU7WITesjBB86lI2z
VAOLRVuzbOI2VyqlUA44AHLm+OQ5UuuZffeZyB+d6L0FNzAOUmy3iwrvHesT3PXjQeZ2dRxZWHim
Roa9aIalFsrVKARO3+7VZX8ALxfOKOfAzD7bMHWhEbe51gvTXCRG9Vb6FG+EqWHeD+Q2yMbP3LZf
2JvjHlLf1CHDcvqq2QXT9VTgpAv/S9d/9EixLdcnk5AkO1/olbfrs2jkE8N6U1m06lCzvMJ5bTEH
w+5QO3OkskD2CQJvMq+dhVorf3YJH8keYxv7XWVxxIiIjMf6WSbRu4q7V996VA03ppPfCbtBH6IU
Hls7oZwqcggfDYIkso5YTz+4ms1MpKm2+ZS8VS1ZGTFzdubKmLJZz9eufmor8mmw9VwJoLqWClar
MZCDUeCM7yI2wnrxaTv074kZNcD6OJPHFLmHw2AGqshDF9izf+oqGOimCR0NgcKP2IKjqL/0nruq
2uw4DQhcEQFo9vAx4K3s/e7cRt4h0Kv9zG/WXOuB8N21CLMduX5vBJpKJPv9Xgw4PgASJD0YQrww
Ss6m6HPUzeYSx+a1NdvVJDzYXToIkxw3q111H3EenwuDZUitPjgl+zXY5FsROOgcLURKPi2sCt4j
3zUYkOGSbV2bZ3eOGYu8nVNZD7BNecE1615z9rXjd+9p73Y37nv1CLbyPJS4OxLnKcq1rxRNmWa/
KIMBhCm+A0wCvUMAZsA6PkB9PQxMPKuazWyNv4EawhxeYqE/J950Igfvhp/qFGFMXAw6z4iX8KMm
Q2zX+Oaq1FEUawmNalHCCHMHPuJ1b7jUB9ruHs4IcWDMwUqCI3Sm6k5s3XC1fKWZfUs9FLb43fs5
p2lfZOQ9xygWYeh/O4QsLcKpI0JmaF8d2Vx1XyIocuRdyOlNRec2d245VSK+Cw0MmHRzEKh8RRUJ
Q6smDqHaE5cnI4GNrHe2AIGwLAntCb43jFxiNSazudP2oCozTTI2u5DQr2zfStB7QGxYK9UXPRcv
cdPd5/+nwn3Vqo6ZEtMz23lyiHTvOvE649cCO/oaTPVRFAmyOjPduBoakr4n+zmBLif7k59nv+QX
XepccuQRUzsUtBh/X0OYY9WU7WOImJIIZcMazr3ijiJHb458KJ7CWttbrbp6vX5uzWQ/hkQsRPlX
TcGgD+ZDYKB9bVtiWKlUUtGHjDkhT6OZX5kVdydDMhn3z1ouv01+spjXbcKxmGHh2ObSerLi9mqa
KSCb+Zn2bAUjuegOrV6wH5AWCY00OKa+86rHuNUIHM71HxYQB78udhrSGy9Mbk5cfVNvMEaafueX
vKHwyvS7WVMgjQrkA2DSoMy+ehWee098E6Ockk9Aolba0SciFIAAT7wsMnsMnlBoGFjn7bXkeYur
4otcj38oCB7hxGy6lmGWmEhE8plkyKOs7/EkuiUGKHQ2SfRcWTyEjfU9f456Yfzz4+ATJDZBsuW3
a5jYn2hGBqPWFiOZQHArYubyHYB7b9nl4bBQZYT4ldp1jhP55xGQaANd4MdFhMe9sZwDP9ALrtu9
qcJiGXcwl7t+2ChTX/GKb1F0H4Amr2U4j+WsRizKwiRqifwuPeUHH2U0xKH10VjtEqLgtFBGZzPE
8s/2/Ei7RCJ2tYFCPD0PpFYsGYGHeVtsSeqMcSsYxaK1bXo3+zqk9a/ATYar1rgbA7szGGKE0pib
RitZnVjmsATJcEe9wCCw6O6mm/0ONqYHgT942dZqhcl73CCnIuOP7GyFeJYd3clwBuDRAX5e0340
I2bHMJ5JV6z4+WRGQBy2014zZuwKd01JjPBCKyCcVAHf+dLTT3rqgE0ZZlhK6Z0CBS4n1RmvlT02
h5ZSViLxcQno8CGALooeVFbdoUM0SPUGHKCtYBBTtPTBV20N+ZpZQCwcKJoFZNvBJv90gicL5m/q
GJiic7PosUkErckblm64T/c0OP7aL/1+Y8pjYTcwMIxz2KQPdlR/GqEKCKNqx1X4gYscOq1lL2rN
RkDQo3voTfyauQ5uZUYCutlXmGuPsuMoKpgyI2nLy5a4ovzqzuTctrGKZU0Oi8b3GC/uJfeSh76D
3JTYMDkz65nUWn3bxb23afRpZlfQXo2Deulcy1j0UlRrlxXz0ZxdELbm7KXMg0OX6942zNUlmgiE
jCouE1cATqmsYFMy71v6+R5rAw1SpjP0Zx2I/LAFK4+QWNc7eWyqjzGdnQmK+sAv+ZO0XNuDuD+S
1JpQ2YU9o5OPSepfyrcUNwn/jhh38EiMddVS1FmR++iJQCeYiMDiNBHH0hqgIoDIZReFupxh52A4
8TJ3wp+EBeuCEOIjpNyI2f9wsX2W2SZbDp9/N3Waz2CgcasQ2lJi5YH7I7w7K34+uVcALGRX6Spe
arm1zU1SczXsrQvXyj+cJnhFh4uFN5y2MQ36diTik1GCh8oNmrVsoqvpoz/oWjorwowvoND18sbk
ioSAZvwhW4Q7k92zzrSXb2u2VKVHaIuoTnZFBAEio1+0bgfCWndxWhEXjmdjUTjcu82wHgfA+x0k
joVRxr/6zHGvihdzJK3eCOnFrUoSVXYhsFPbttp4aKSOcCsdX4lnHxdDelAdhU8R0XRpTXlDV4qs
DZdZxYMIYqh/IXyHxpbYET+ZAQvU1XgbHRi66T40aLwgXvLtphUt8ORE4FIiVqmIwympikJfdxLX
EbmvO98yUOFnbz2Cfbwj4s1hf2zBNyCAV1uZIyQXCTuA9SAqF2ugS7E6cpQDmiKCkG28AO7ggJQO
TkyFzgKddgn4ffngKHJfyfz4bIPxYOjR0TGjTa6zzzebR4mnLTC9UzVbf/jDhZqnCDOUspvlrg6Z
AJ7NUEmv243DjWgS4o1S8ZAxTlDXSDXNwk4BFqJAY01yGHq3RguGrSciXCMRzh1b/ZcXt7+Uh+9+
nHzhJ1jamBTjmLVFzHpMjcS5Ffo/l69tGYTZoesQ+xVTibmeUZtu4DHKUS26HdgYG9Nnj/wDMsBD
heqU7KnlLDhb/f3TWIhvhmqkE3mXsGUDVocs2HMgjaginZUDW4sIg4MTxrixEGRO8+VUuCHHknhB
O/qlyznBPjb3Tp18EpqTMIB7z7J6J6riFGjTWtfqZwRlW4s6UQ3NuTLnTKXpLSFpzKqrVUz3iJeV
3px2Gx3z8FSTXrsqyGnBS3bIGSLyGvQfbhhtA1wDhjUjVntstzIC/8uWfqkIgIa7g+SItsEPMes6
T3DznYXtrvCE6gtyLZgK8KqIpn4yph4f1QT9x7MLpib9Q9NsAU1O/OvZXqr0KS3yF8tAnKjN38De
RNHO/QujgCjPNP7MJsEWGE0nTsvkcSqyx7Y1XgNrIgSrepgEcaSdcSpTnQfYaDBGSXwQbO+dnt9S
6O3r6HwbioiFunWfmzJCkAOQf2f5GpQK8xjwzgXABQNmql3TnVQRX0s5cK2G47kdVnpDeGmEIzxz
slvTd4eqDY4Mi1AuvPppRHmA18aO3Ve7/yin+Go68qhZ1XNZFCcjxMJddhutn/hm9OCRXFd9WmZH
agB+GGS7gkuBdBWPaZHmxRPbxvah0QcW5RS1cD3ceZtGnu0DVQTveBvh4yXlT5GZQODYMkz01xod
rW/DCk6jFtII1TEprp4znCdq34X2YWUUehJvCSPyRRYNSPt5s53Spg4bgvfEA1goHs0evjA+toK6
NR8X3jtpLNwvMZipkGQMuh3m4Dzc84qtihc2+lh2e0znmuCWSI7pYjhVsDIOle8+YtX5FVV5br3x
GxzNEgv9c0JMNikdNurYbs7cRmdtjUmMScX9BGH1kijFcTj/NG1hwlWo0leAbexUOAAWHiccQ+4e
F49bPuPO/ui6kKTbGCVOAKUPsNy0ToI1ZFRvjcGTeJzc2zVlcrYpwTfC84jsi46GyURpaumRclSq
1Snj9U9gQC2A4A0rcBTMQDZeGFwGjQA5lwTVyRV36P0vDiHuWvSRNs2VMhgAfEKNlMXewehZ4XFz
czUS6G3nL06CLrBPHoDKrBBGPLwVBbhqS5R440of7YRLHxbiUPRbdU91q14brTlna1b5JhynDxTP
z3mRNyzyjW8ik2zWvXSSseAb00uKCs/ZKqL3NgDr1zKoXwHBoGvDtXcssISg3tX2vHeEcBON5ISk
tCiuLkxgzIeJ6XBM5xubKsBvThig0D6WI2nqSAPGz8pjSOsUyULNFtrWLB/MeFpVqYMmITJeEkKM
CVsK7wyrPnlht9pgVWu8voqh1V6abrW3hHrrnCTZDVGNM8AhzSRwj2Hv1ewDEem3iiWLSCSCacaJ
WNYJmzbxcRfG+xR4b5V1cojqpnTMmHpU2pPXZRjtEsqH8tCM44NXZhFZhaD5VPSIYW+eIAfPU73x
J/Frlz2OCyjgxDsSeqDVR7fz3oziGjY8Qr1k+lTrvBsoXQ5SeWeiGBe5KkyQhuhM8jmFRSMKGqId
S18zO2sZOVeyWE+Qkuhdm0d3FMeQ4KzJXY0I3slDd7e995KRFERVgKyiLfVPA0FTnJZUFmH/W3Xu
ypsxSqHev3hGd+77Zukq/hTbDwn3dfV0YTgnTlXGXrWpFo6Hx6UW1R3nCXW/oR5V7iyBK0qiQMO3
octuvhEfEWMdp4SqKyIRSRgFflewV0uXZwbJKEPG8DyWBk1kwgglN7JvpUxs0HgAWG07IVpMYABG
Oz65k+Mu/epCLO1j7+W4ApvXCq8X4aYEMUtJQjNiCHy+7Qfsmg9tXFfInxd4qZy+5jtQczC2ro7v
z0Xv/ZqIjPwWn4if/hQm6W5qI7msM/wsGWApQ2NSjr8oOIDM5cYOqCv+fhuRvY2peMaVQM3uyPMU
Gr8dO4tlNOYfzDYAMfWXsTY7yns8NnFfvQaeeUSV5xS4dI2BSAaRi5sbCkSvDDz69AiADSgbw2wq
zvYUMRBcxBahOuw8XXs84iOPlyrFVJAJDXleAtUnfItk4wG0PxDxjt+pemMheB1r7QvNG10JqiT/
TeFMj3z/hszqs2/c7xI90eRb/8L32KCZ1kbmbhVx471pgKQbtoTA3AXaU3CMPAeuAUZ4aL5iLngE
4/HRyQjqRiceLOE1GbtckwmVFLKVcJUkb2nFkxkb/nPolJRU7ZaMen1RGqyehNX9U4X3WjkEBHWx
oVNLOptMoQdNsWd0TfPls6bXyHZpyF/p1PDDQuSsA4gB5LPTBBh0hIAsp6udbQy3JK3hos9NgDW6
R72igOzADeNlG24s1DS6MFxiaHYqBC6ZnWZLR74XVP+DX3G3jrjBtW0R4VTxnIbvQ1JxyWjlNhvo
mCPmSFbrnZtM32K2TRaQAbO1FF18ILH01NNR7fSwfHKqbE4Fy3IkQfCp+pjb2huTlaEM0ph1xoMI
DFd87jeSVFAK1uXNzOQlCAPWyIB2EuXKRZBpK8awDSnmRb0MvnwXZVZSAkQGTBpRBMtzmfrAKUJ7
FrY4F5lyqvAUlxRhBR7TsY42kzzZfvkxlD2WQp1qfRJyz3yUfa0HDddnM5w3tbEeUw7VtCUXsUOf
HQC/W/j5Q1c59Jsh2kK896ylbQ9TXEMZn6U3XfMAblRkVzeZthhuPGMcFgYdDO9dDDy//VCKK1am
XEyGRTkrW1OyHnK/Ktc6x459qSu+zFBzqq2h9G+M0/Mpo4g3CSGQANsthnjVKiaKgM0oEIV10OP4
1YaryFbZ4MvMeN409Nh/wcr0sLtc7384+SFqhI9C+KCGcnYWtItkqqWHUGOnHTLxwkWTTDRf/cTL
D4AIDXAnzmxldhwSEuMHWblsr9HZlJTCQXUdikYjtNMlUhOo30ZvnObcwg5edEipNiLptjL2SAls
CXTLBwhmYXXpc//exiJaoQlvYttfC1u2QPm8aVUj3c+wDO4bc5nXCTIQET3HvpWuk0JfERrHvkLT
UeGkFUprT5By0w8B6oOJJJc5w6CAvUCxpUHwcJknMvVC9VM/Z3T8Ry6XTWRnTxoE5K0gVQyNSKc9
NnYAu07ETJuwalnls8lA6xhXOqbvwsjWadXggkucfte5PAuxK2u6PusrVb0i7dkqaQbTaG1FrKb1
IDmx+JNe/0gB76/N0P5XF4R3FCrEHxKJmxFZ5EA1vAYYU6Aadx1yeKtEYZdN9DdeCFGuvhaiZDvc
M10IKO5YzR1KL9cuXO7lcvRHmGlzbxeMV6tgvZyw1DlQD5RruwUvbCBCc/P4WVkMMJDBEy5UR2IV
tiEJYUKxWhWgygxtT2m1GKDwLNymLd6QKnaMVqFEqchC+NeSeKrGad1H7wNS80MqAP5Sby8TUirW
xMBNR/TXTDHSjI7DNz8j8hKWtjW+x5nMF8ydhnWkj1hbRnl0tFUr6mhbZB2PcGiT8mqZCVysKHvB
IceGg0BTcqrT7jR4ICqQJgbJui1hKAH0oI9oMfawoK0fnNyeFqUwzG2FxXmvNSBVK5aFL15FIKpr
XLQpy385mTZwdazPZKgh5RZVfyYA+juuO0ZHcwKCYUgG2sbArscPzf8+RO5DljxJvaiPu3MutPSW
VQ9WWI/3sPLuvvneDL8VlM/Tf8jQtLrj19fw+T5bQkcrzm18UlWU7wGrMlJOpbcu3TY+WoxbkRzE
0LADWb0abv5IlJtY1vxeS1FW2vXvF3T02T5KoY9hv10gD3deWB2VhH/Z9Zn1N0O6yuZRkITYwes9
qcmyHwxIzsCm0rueTB9aMzknN8mQE2ZiAK1Zmqe/X8jLSpDKyk0RWE9jQ1on9BV0ZtX01pBVsuwL
t3jWGDc4ldd9+g8ItevvZi4Y7aDF9utNI2CoFExXH/z0rrgG+CYeu97f/2Ws1AHYq6K5U5Ah0FeO
8aLVbrD7+zA1DQK1PaRvTTdZe11wyRgmgHYq9ZZAOrupdqOTCcaj9lkf02ovnXI4K2Icl0Xbladi
7MGzWf4e1RC6Vewt72169GE6unNbwK46WdiW7p2kB1/T5TpgZEgV3gvCqxOYOgu7MtUR7bHN6Va8
NxXoGoAk3UVM1qNv2do5LDDByWFIz6LpZxhjKNg5ePrZlwF4BDO4RwEUlDTN9FWZqHKVx/TITeSF
BJoNT9XUFJ+jjlBeeZiSjFpOFx0a9YGpqWL/FXlH3BIIXhOLUhFjx6epuQ9WklePWTk9C8eBWtBx
W+NhEFxcNcFhNmTOjTSQ3Qxz+LgzwA6RBmOIzsyo9xJ3g6hKXhM/UVtfSyCfeYzI/Sr3r93ML2Rl
gn1VomzyW9ffghC7SYtYuBB7EiasoVqltYnODPn6GueAZCE+kK1lhdZ3p8n8YhpBRjjL//8qzInn
puj47++bZjbtC4cj0pVDdsxyLN2mnjVvPTPNVLTJP5/tsGqXyAq8YwoSZs2xPsNl6m43OchL4Mxm
N4n4Yd1XLWzuYIqBb0TW1ne67ejUDAvB0oxJ9D/Czmy5cWPbtl+EiAQS7asIsCdFqle9IFRlF/q+
x9ffAe59z7GlE6pwGiHJFS4KTSJzrTnHHAmygcGTURjgzY+IbeGNDsB0ntWQ19pImzwLtVfbR1Aa
0b1m9xmt6iZrL5hWyh1PvUAM81T5bXHRm5KC0wLiDeKnMbAIqDIj6MEFv0zpFFdRAxvVjRGtaVHy
Zxp0ETBfPbKkjFPWUqV1RmqtuvTpZw/+Pl1sUmN0jpOG/16EwOK7iPCecZzWVsOecgAhEyjxPuZF
Q8D1RxWOALpbI3ryqRLqSFDoVg2563eEJ+N5N9SCOd0cfVLqsUdTf8vvIYB7YS269Uj09wkPMHk0
6ozPLclgu8KAIMRl+TIxzb/DID3gQJy2FimWL/YIlaqc9Amm8Dy8GIbyDhoWxt3URzsoZbVrsx94
noppIcy1r86gEsKKqHljJ372ioDSTHTkjGLUV9Kojbsqhs1CnhIOE83Zlo68GovdRUuLfBP07D4a
p59WNc0ILAkTjIwh8GJ+dCCDlW7tBL8xJuLqaPl0cVR/cukJBXutor0+pO2ulVW8vl2eZPyVyTG8
aFF2aQq/OWupQrxBYIpHyaThKnVSXMLhFFhI0kCgVfg+4DlNLEq3dO6D+TjpZb4ZFBITtfHFwfj0
mHe0UQK8ydtRp5JiKcnoUsDHNDj4982Y9Gs/Vxz0dzbohiFtvC4g9bHulOyq1cOB9PSR7UhOT9C3
TjqvozF6DuDHPUxoleAWax+si5RnNeLzWWq9i4VQNqOeEs6TsJ3xpx9Ek4LJVOmQ/38DqDC5zQzb
PjTh4s0stUdhIWeZm2YL4AnvaGeam5Ei/U46/X5CO6ZO/oDvF72RA6V5OwUETeI53whztA7UDfp1
nbD+LrFlpLZ0Vga5E7PeRCdTz9/8PpGPxkQWVazgdPUdLTtWdpkfx3E9l6Fn9AB423vtmW1hkx5n
U47kzvfOPrd1Bxd63kJiGMaL4Zd4KkwTVh9bZPLs3NpvmFuWbWyNIOs6YN5A/jHldKhyVwsqBKRI
gcKR95rhaJ4hKDX4dKmR1EzFOam0R/T1yeZmeipz1Dq6Q81q8fveItlCUFyFplFMw8wUyqne9ARj
YLRVF1cprcx2tlDiE0E1FWQvo9MiLhI/M11V87KQPdem2nNyW2oAjkMNSpFhzKun3GvmbBzhqlhs
rit60YsbyeyS+7yIre04URGfO5af5PmSwOfUQEhrChgokcXWInQLxgFqob7qDXraBHsPC2NBYzO2
Mi3V2d++RcW0q+FNXg2jHI9WVvWnXBThkQLkCpGnTwz769Qb0ykoq+Ws+eKIPSddV1qB+sEeIldr
kcAoRJISJRoOOIq5wjh9+00adj1p22giqWC+kF7fglSGmUMqffCijcpvbkQ+6CKTCIJ0OILlEuuJ
2t7VR/II3mhSXwgK2lWT2PgjCu46tZLHMbofRAFTO7WQZ1LFrI6Z2ecbSKDsGhowcDDsIXiCRXxQ
/TQ40bt+bAJuKy0ZpyM1lWFHQnSFWJG4+nnhTbHhWduGZCYawLzOugzWTpcmK1K4qTiSOPQiOgMZ
9NCuZb2E5Kr1uMcarqzpWN/7i6mLUp1c0y79fWMsdVWzrSlECSNMXm1SHZRxnk5W4XaqEuALGcM1
k9sxKhfsdDXy+dglFZ3/DMfdeoBXbJSB8zgIXmGZVmoPvTndl8DoeEVRze4KqGS2sxakjri9wHZZ
NdwTcQE4r24/tNoq7hXZbueQ09XPPwMBUtC08eX3kzR3URds6uUhDyc7osDWWFsdYvAls3cAXw8T
fapzBTeXraii78GJPaQl6yFlYGtp9JTD06QdnnJHgk6KPuZGNK8IKtF5dgDYMgunT2GiFIvGQ4Ht
GMFL2m76lpKCPq75veSJNWFxxkfs89pFiZ9bOr47NQpPt68inYtHmcOMy+i51aP8ICiGuEhKsh+s
/18pKB0nOn1kgcPhMyoEbz2VWqbaIIFscGcrc7IfoXg8dnljcaenFGXRW7c59FYKN+cqrWteD5MD
6wbyczDqLbGxtnYedZDevrMY1QgCeAyZ1OeOmDj2kv22pUh7ZxIp8mA2E46VvAMhRM46THEVI0Ts
Zx9kWBwz/2Og0l04LfQSK8hJ8VnUMVGIEnc4xIrBX8Au114OSH9TKBG9iQGEb8GKEKcyz/oG9QsU
0LT4+M98ukyqbVCMO1KQsS5F8N4M3JFeR9rlI+4NKBEyeskMxaA5Ibc6TTzXnMiem5w4Bn5onzuZ
FMeiaBGbIEShSlsB1lmkLE7xt584xkbOve3afQNEVSVGJsqqp5xqPSh9ydIXqgHyYNLVbgdV9zFv
TzaNZDPvj6U/USqj6fk+l/Ss6k6VZ7VEHoWr5n3qDPE+IaNbWWh407qE60s0Hy/E2NgMCPsuaWiR
LWQPzRt4wZdoiuMP3Q43Zp1sFsXTgw3PgOQcZOFQXx9v382LO3KMiqfbdzCogcY3z2Vdk0VXNxVb
6TyjT1nSbQzz6qmLcyZjC79YSE3marUmTcIFMaU4y5opSNVTpocRUYI5gclWZqPNKg+93mvPNdVl
ncrp0QnN+TTEiThVqWmvUFO0LmWlJQg5TZ6MUFy6yNb/JuDHZSOL+fPqmMr0EXeUVynrrBHd4Met
Rp++bF1zEpZDjiTiMCLcx1JVIw/X6sPtK3CXLBKiEXgtPydvo5DvJlS73yj3FF37jXnnFw1Q/8Jr
y9/7oe2fcrV9BaAnFlKUfxqHsKWxWxgeWLT4HpiBtZuH5mlavrMRAtw5etNvxIJaEsn8F2XA4sXQ
psUpEZrb2IqS17QEZQTopDrrbfgM5JLNpwKxfVR0682ekmeW1di5kKVEulCukypoGsRoFjNH52PQ
D/AhrGUKcbt2mHYP4dD/NBZRc6TXBlpGIsRvh2T5StEXiRDSaU86LczlmVaFpTXG1siFfK5TJXKn
WRjbG29ficvYzRC4b9OYWKZprHY+xE06hw4PEBGcW3wi6vG2gVBb+ktJWRXw/+fa5DVNZmg7ifgo
e2N8mMCHiBZHY5OBpRJRe03SNtnGdhxvhK8iORyLj9xAJDpB7LjakfE60Ay8U0dDfx+n1E3aCOqJ
X6j7SpO9S6aR8T6qOYK0obuqk2qce+4DWhp2vxTcujVmjuDeaabgFJv9StALvL8dMpv9vxk7lDx7
5e/EcogFy9XuCrWO0EpbvecOPLJQnc6iSqjuEdHyU9DoFil1uiSB/nhbmuatBfyBTJMltdtQhLZH
R5It9H8q/dn0bnX1H+I6jE/RsBriMcsUKokOhsHRWvKG/hFuZA55n3ZJzZrVV9vtVGb9xVlug25s
H3qRtg9K53cbJbJ3Qar9gM++tZq030V5nhxop1/TZaNHJqNKQ4zL9r/fFqLo2cCXf+XlnmRQ/aMc
Ksc1zMk86HXi3Gc2vU+4xcZuzOnut06ZYAQJktPtK9E5LL4jg0dUVv1emWO2F3l8JN01f2CB+avm
pbqJis5xIVwAMVS7Jx99PfCr3L74FkyxEMriKlOeE/SUGbO3kjeDv7L1Q9tG8rlHg+ZpdPNUZohT
HpfSTcfYdr/PzHA+xzXplmZzhjUWno5NPuenuCayWspyonsLs6oZ7x02TWdwESElhXvCIHDlRXF2
NZBDD3Fh/256uU7YPK1CP0qOXK9iH5sp/pagjR5j/y89rLKTw8N8un2lpGSZB0hPpxr+rllE70om
9EcT/4wbWq14mCfg2hVa5m1Fw/5aHluCnjDwaq/DAkEtCrogU+NAXYzQ2lnpUF2CQL+KCQmM7ixO
W7sjK6VsfsVxOd+3kSIu1JehtDml/p5ZpJuX5LIz0fCMzdE82i4oH/2u5ZelREVlPyFXMG+fNdq9
J+Yv6xRbrcXWSjfXGcHabt/R09UT44MaqL/ScpNIAigeiOognak8DjgN/fYKyuM3IArnEme1dYd4
KnsiMN3hkuXGeuSvwZut5Vv9mgo4ESsR5AosJoxQZptY1PLJlM2WdUoTaXJtjPRMrZ57PpF9cVEz
5aXFx/orsstfABCpumk+p+T6/a1A+tmn9BTdksLRdBB0hmPxEH1KxqlUs9cVrBIIFvELrybeqri+
KWAHLnMRQ1ZuwFJIdaPB9U0XgUzAhw+o9HqwzwZaoI03QSFvlqHq3th4Ul+GcRsWhhtyPRQvu40C
Eylb7ttAn90pXqN4Fr1fhZ2Eh4eDQfZva1CuRbi9jJFvW5QyXt96cPco0Gq0MFtPz70w8lC4EbW5
eG+lywCMyhib/44+chnUGxx9pTlkMqwa/BX9SmWXcxsB2oNgGWRTKKVrw7IVy6hvo1Twr7h+4gF0
tglmrJYxw/MdvJEgGLRSg4fystWWMdke7ZOSH9L/WmIPl6FGiBghHnsjpjnil2yK+MuIbiOwPUNd
hrwNfO0B9yl7I49KOx4ehkbOe+mJ2JtiDwKm5biF7hqTm+mgWWisuU3rpoUb4TCJ3djnIcUxCsVo
5S/6wxWSCkAAOQCS/M7f2sidsNxwXQN3Tl29cmlohwOycnYRLktt2iGwUGLL1QMPDSFjvo2Ba9x4
+UsClafxMFFhuKRMJCePAIaUKzhxijzSG6PbwCjGQHLYc7mNZVS3kc9eY9Bg9zpyHiEYtSxVcbd5
9AvU25jwuBIeTY6P7UaRxwIygHQrMce6EtQEEZG52+Zun7sQ8YjnpB9i6yveerVYjjA/EOVzzK1V
FOC9hW60DB/Adb+MRrgV8n9jGYXCf+K2dK3EY0xc0GE5DgzNqwePlEaOI9dR45NQi+RTLYOsRIaI
1hEXHVC17bEdYMT8STZ9YAEidt/QVDwCltXesyhI9B6BdxO4IGA9xIuWXncbc0wKtEvxs9TdnHBM
3dWBMU9uCwYOqzIzJteVq+uvctRMO/pbAzVOsXL6P+QoaeJzjNIyEQhhIXY1bGmIzwGJVKBZMUFc
pOq9ScQmiPF/IsLaymo7TNsGYTwWHKpo0c6eluFPu9LasQq04z1rlbHZz80+JxZG3aNohK/bD4cm
P4xoENjdEmYyQNw9MhaLYHzstaPdLKMKTrN2ZMAS62A2Bqe6oqO2jL4ihHMZ023IRaV5svyTdjs6
Pp6jU1aeqVorDjC2dVWeY4U0CGJ1zpF66srzUJ5L5cSob6NVgKmfenRSJs4cr+HP3MagnhgTftjw
JFTeYyczPMl6Oab60b8dRXdkOCqFmbo0r7AXy/fJisWqcprimuGcg94yxY945LU7OlnaZTbK11JS
CD/k8qCUxy44OuXR4ov5aJTH0DkCxlXso3MbWnaCzMoYh9MEz2tYRjuc6ttozNOYnHnRLu4aKJHm
qU3O8UDfFxzHKU/OoCMDMgUxlxunq5+ebONk3oYSnxfD+ECX4qQZp7k/jbcxGSdpHQfj1KX/HaN1
ZFTpCSFzax115MzjESAgIyyOk39gDP4hVZfh1wcbPUoE0YHtxF5GB2VgYbgMaO1obFHQAE9D2Gd0
OxxD0euQ7Rg1WRjaFmwH4LKx25a02EFZwJGWeNo237/dVPXrSkcKVeqaJU3V0MlJ+vdCchQzaBit
q1eWaSnu7Ie7fjAENN0d1VcGTIAIpyPtNnVb3QYWjSBbxuhvZh9d7aaQpIcsw0EgFG7CiITXdUum
nlib7bome7ZaS9ARrinXulxTyv7PaFJqdkBTKPBvwBhZ5qaKtka5DFgeOd1RYws/JQrxNy4jLP87
egCOoGDZqxk7M9zr4T7XY2c9zAoqDI1sibtc3TFKdYdkLGl3UbsjVSaEccGv42wT6ibttlS3U7tV
0i3wMMbkb1K5yeUm4BcpluGHG3oqjEasjRZ8+5o2UgRZZc0w+EX4tYirJOv3Nrpmw5jnZSBOSj3F
HpwnRFyhPXd/uHD2krhcpFNQ5EtYuKUxGen4v60lnRoE9+fEzHIq04y2M9l3vmazvRPh4ygLkrhq
uQA2si3awPBM91h4liGZlRpVvmEiDghr9X1WX2RkXC1bFhtbpDtyGJnTelrtIPBXNx7y/x5S4l9W
lvXmWG9J95Z1/G/e5uCt6t7U4E3eBt4Z2oa3zuGrkr6a+ks3v8r6xdaX4esvFl/7z4xweoY5GV7j
6blJn9PpmeavpT8xmuapa57C4CkOqDE8psGTkT9at2Fb7GSXEQ8PUr82yYOhXwuJqhyBQFlksAoi
035MyDi+Mwr/b6B0+TN+wW1NR/5iDzSTp66NVyl4qYfvnyDj/7gQhqFrugOMSzds83PMbN/QkPLZ
ChlQl8EQNYfbYUrRaRMPtWoKgIXtOGkvojRxoraGeoD6/147LBcRR0t3YGIUKi2ZBrcDiuwkfpvY
MLk2zp4dXLk7gQqo1qS6Nny0QXGxuO6KTFy7dGYGdpJDZozievtRw7ckCifwE6LQwbBgowdWLNWz
7Mh+JBbauGvR6aV+/AKZxCAYOf/nIVLdfIGgzJWKf2Tg9YMzHFNWAH1IsZ/sDr9x2tesaKg2kv8T
k+tRZs/1iDvw+/P6ORGWkylV3rUU/HXAi2LJRf/HBneomYpiA54cwHd7a+jd3nHU3/RkFZz3QGW+
/9u0L9OgXN7upL3TojBtW3za8HXQm+jhjHAlsPT/anT9zrCT9ldRQZGICB97mAYmt1Bvf5RsxraG
1OoXFqF1VQavCMMC+zKjrN2XlcqMrqe/yiRFJh6kzi42SBHVnMq4lvOYLMXeP2QLm58j4nWmAduw
TECcmrTE5ztwiLPBQp3Vr5xW5XU1FnualyFp2Bf6ErBPU0fSYGXLLJU1504SrFG+TkXRnSZklHNM
nTEb9XqV2Rk9K0DMa91kxU1j1MdncJlSYbz7ZlW5JaGtXpWGgEj0PtnpUNGDcIw2Vlj9Fg1yNAOf
5mpoFTZKvoKIpaH8V5j6TC+XUOi4ag7KXDokjDcOphh55LXkv5iyXm6ndZQhv5H0yD0K+Wtn8Ac0
L6BuumppVZQE6ZRQh2jTCGOdNcJn1RSfdNVYa2EoTpE2lezGidqoC5A5wknJq6t62Ggq9LLv7xbM
sZ9nX4mKB1GybeisCVVzmRT+cXcmaqANqsRrz1v1LDnQ/Q8cutVdtB57mEKkHMVuB46cesFgb0U7
USJeVvy53WDGyl2a/9WDRWLwxi8r5J4p6sy+oi3YVNSeynHqLy3pUgjy8bwF6fxaW/F8l5Pk5nY5
GjeSS8w93YX2hNjBfgrUGJEPhj6TzBf4VcV917b5zqjraIO5y3lumvIRYnD3K8XCpqFPSM7NHKtv
GFEjmDdV+lPDx6RBt+yNpZHrN8ppmuj02qF2aPoMufCSUe4MFls8ol8uUFjutTaQd3S+6Ww2vniI
VUO9H5G9l7Ub2g2490IcyL4hTEMLlL09l8q+l1MAmBRFxzCw41IU29mbSid22RANGLqzRaNIJrEX
NXJ2ge7VD+BPanfGoy59oZImlbXntNUwIkQqwnK4Qmlx0URzDO2ofFY7X31oa3OF4sLe9RLLBr73
e2ST0bOslGqnaWG6Lsj1M4EkEltKCTqUwxZYo+4NAQoxRxElpVc4LAFzxmMk2S3mItSfguUrHCLd
PcVQ+44+zlax7fwA0bo9fH+H6Z/jeHVTSl1VTSY+4fB6+bQsK6VUOzy/hPhk4ol4GPXWc6MUgKAk
Qt4WdEO9lWSRsHMlcz4hVeSupUvmxV3lrzoZWOdCMU4R2PBoyt6CGS+uPX9AM5yWuNbIYvkmYQVP
reKCLaVkQTZn3gr/fiQcknJUd1SiV6n6zgXImewqhxMmFlpZ2d6FeqT9aGKYgdYeTumbYhCo1Nu8
eUbCuthgBqH3/fkwlrfov5Y7JmtUYVuGyXLHtMWnB04QmUoADIYxp1q2v7oz7ZWhBxOhW8pqCIY3
R8Up4IfdADUIwrjEznXGrXgwic85WpxqVq/dgHSpfw3TYMLmJPQzLsrYFYT0QoLX/m6xcBMGAJtw
dI2Qy2w0U/nUm3shzRc89QrUMt48kVCfYxc1ibqGxKyQtnHxZ8i2cVpeY8HDrqgAQ6rQSj/gxAD2
TUi4qxLrIYjeYZWYO99x2JoD5j8nrFxHoee/Y7WzXQXV4fn783ab+z+fNympXnEbWZy25b33z4kK
VZrq+0kBBQBZNPNTA0QqKH5UzZKgvnRhjCHzd6kqDhrz/Ile1774GMjYSjAwxPbKBByJFMTOn3lg
/y7i95g+ghYaLyjatdXQr/MuB2TXqixCBevgwvKdVWnZLF8IbN2bAzCDRkwzJ8zw0e9DlnK6d6Nu
sMIWROdOPXnNKh+QXsaPyKQyMcHuSCO6OXXLNAd1lpJAz3q7hw3s07xFICmzjRM52sZX7UUHaP4s
YtkdVY1anI4oUwgzf6Hrc1EStbz4Uj13RX4UUmkeuj46l3RP/7BaUb/UBlj9SVNTHYG5BcbkUq//
53nGayb0IShXuoj649hb0a5OQFa1iXPIqwiCiR5myIdJdyAL5VAE03DsWusjLWLitCKrvqppHa38
IkHyiWOd8KTB3GLgjP707vq/PqnuaEvPgJwOFlf//qTItFCcQevBqB2O8EdDlAHhKnNi9cm3yo8B
edqxq2KL4o4tPYBIu5ok0HtnFo8mdV6vGPqUWlj8A/YPgrouQ6xb+fIPFfgv/Q3Op61pzH9LqUU3
P81/fgYtxG+bYhXNUG2FQS5rYmlMU03BXhsz+qrMQGl8/7Soyyrv308LYgdDs1lv8q+qfZplyrzV
6wlkIX9XtfHnIqQ1SP8ZGGWnk19KcVtfa31aUiyAxZ3Pk7bTR+MdoDCJG42i0T6Gm/OHD/V16tPB
CjuOwSfShaV/2mD0cVHX2gTbMDbbXWdV3Skht2wX0J/32NUQfK92465M4xYHor4bpu75D5/gy+LY
5HXkUB8wNEk3RHz6BG0riClAIrJKYwuGL+FDkEV8oIr8VTqulk2hG6hPkn5HD5vXZji+0vLb9iaJ
mwQ8yz88bF+3XCbp2bYUtmlZjmpbnx42u8OUoKURkZZhdwrNvtrkSReDykit97Qmmww3wk7kUXZC
ifLUdUJ9JYmDAKlYN06JMlt7M5xezaxPd7SRVLrBSbg2CfY0Q3zd4PHooEAdy/CEqp3XqpF/GfsX
1QiHhHanlDsWfODG0aIa/kNr5Mpvm2pco4cvJGi/zdoIQbABQ0wPjHK9EafHcejeykVlcjs4FuTN
zDS0rQlS/oE9muPFc3hJad6eJUnGd7kYo7dZ4jpTmm443FRPt4MStX/rduZvB9kEx++vs/llz2Wy
qrWkpUPJZe9lf+p0jIZZlyNSGrSSYFjBEiy4R2XPB1IuOtZ+T4SWvopzHVB1jWsktLrmcMtvaKAn
bvwJn2Jn6bjjRBVupxj89U33O7fRRc6XVAGxq6h9tP7frMAoJW49M/oDOUHNf+IDkVJSxFFIXyua
APzv/xwmmQ80Cq4d72ZSl7PhvY1ZOlcWOv12iOznNp4hRYnh3Yog15C79cHaJwDt06cP1QB6l0wC
zL4IKWIwZQc4y9UqRZqxUaQDJKgPHCZm+zSiZY4Tq/VE3UkPCy421DLM16ESaifox4ih2oUFwjJ/
qh5nkJzEgGJw/8NsJL8+dkjlLM1EUCJ59D6veWwl9+lvh+nKXoxmk4xx7XRaf5bR2Hu9NWlX9Bi4
s73OpCwFHqPshooyKuB7hcsFvkadt/6EAn/GjbJqB+KkqARo+tJpIXMTH6Yjjvy9mRvWZbMuJi28
WpATjHqO7xsN/wdqz+AR+D1kPZSiTWHho6epEIOO/MPNpy5z67/nXluyvuMf2xCmpn/agSctAXEZ
Wm9UmE56Ne3mZ5zZ1nu19NTDxLH2WRktDrhkx20G7Q/56762u2Zvybux6dCdyi4kMaSzvO8fC/XL
BOzwqtQMSqTCouD2+TqgWejAndbdii0DunRfedH74Xc4c6Mj5u3gp14K9rW4nAAolB0hEt9/AFP7
emqYRjk7Ju9EQzWW5/Yfiwve5MBlCANaVUO8CXsq8k2rjA8GubYHpQd8Bo7t4fajwCqpOEUmoTNp
g103Ck5KaaoELqfyXgTa/YhHneyL6KLa+u8SvQtA2tRcJyzp71R2u3d1Gsz7qrTAg8b+qUpa9U7O
inPfC7U4jbinV+GczR9Ms3tixNIXbVDEtiVl7c63sw8SVMerXA5WYv4AwRiSezC8JCL8hVAwv6dl
HpFDx2Ix9V1ilYiqKRsEbrn9XIPW3wOlr73QVIttPvQ1Qj87OBVR69+ljdikZaFCRuy6H+yNojPo
p10Zm+iKgnuFqub3J529/Jez7qimZeicCZQWXy47s8Bgjgk0FaK9+i22FH8mQ22iTQLkJ4i0k504
+TFDnW2TDOHpszLtrLGAda1HA0U7WmCaful6urZhVcntONMdDkCF5b25VslX+0tW6offGuOmESj2
5zJAOGfX2gaBRvk40JebYb+MopPPuYkNJewc8ZccCFSGvL5yOpotg4nyRGVNsDIXdXdWterGbvXM
SzUk22VfqZumyvADj2P50HD6drmD5SQA7kAowladfTaQyUxuXq4jJSD/RhzZiC9hHsO1Wfr1fmUh
pxd+48rO+VU5hbqOy1q/Dj67xEoeRQBb7a7rl0cyop2ahJAq5khMrmGhRfH7wj8VBMCgZvxpZokJ
h9gwHhBDBOwlZwDM07YwOgGDklxYNnZARDoqTqd0EdlDc7PuCFwWJ9xGzqZg54YSz1icDNoqsmMd
b6MAsgTwh5ZxHXkN8L0LC8NhnZlVsE8Am2ZImMBIcjBDAY9VsENVm5ZVK77jF7vL36bWV0+4KCO2
M023yXiNrMzGiu8J4UQ4V2j8z2ptbwA4Z/ZsYwjScbp4Ryh4WWoKXG9O3ChV8303JyAMG1Gt+3Iy
NiO69I2eqdFZy6stN5tzlMvhlps96twKMs2nfVQb/VOubE2B2HuEW/jEmumn1ZF5o3fbrjPkafif
QyPUt+/vdPl1emFzLSzTxHtMctVngQNAUxigsBxXHdrck6IgdomR2kLMR+6LxNpTQjpdrK7mnTPl
gVshIGzzd5FB3iYKmD7dPM3HbhDyjDctJ2Im0le1aesnwOAGrUmk8BaVvnVO0SbLexDh8/gj7mhr
mwDVECVFxsPICb/TifhygetCYrbIIWrRr3//u6pf9xWmyhKHUgIFZgq9n1b4RiIj+FnY4YJ8yA+G
3XtylM2LjfV0R2zo7ML57Gkhlc6xaCF9TmP2qC2LGDvMkeK9USYNdb+i6m6r3JTJz+8/n/y6AzFV
09ZswebKtti5/3uqV/KSvISZqmcFw+ZkW8V1Fk3nhWNFStnYNfdhyxWoI/svtJHd2s7lArmrMSIu
8fZjafSe2VF+sbPevy/QSoQ6FcrbgcxDuBKTKLa3b9viJSKYR2pAYlr0Mw+B/V5nki33aA2bduyc
XVSiB830OTpbwjpQf7HPUVb9aaL9uuo0pabarD1VKtn251KXSUVYoMWKsExke/ZA8b3pV85pQHsV
XyboX1s/KI550vhnMheYwGixyOWPjcwfYCLfACdRth/T6/fX4us2gw0ln0nV2GGw//msscsC+Bd1
qFMX08LiMSwQpfStQO+AEPFxmrr67DfOPQAG45H7liiNpWhSD10HPFkn3JQ1sMr1PNx+dDsAsZcn
XR6iyXBIMrWot+PcJIWln6+hYzdnpevWlUqVO5zg+6S4nzHBFtOPkLxoU03s17hOrK1hIa24iWmX
n1sZONWJFOota4ToP39eMA/h49kHlK7WCfC9O90q+/vbIUdqfh/1erBptca8m4q3WS/1cy2r9IKI
GR1n8svUq/S1Gxu4OdkfTutNO/evhR4ySnR13OeSZBlmnX/f4nOUSN8q2nRF2R2xjZKeTYPsmdif
62d8KM+jHoeHgWdra2bAyA9k6+5rJkXHGJt79u3eRF90Jft5WM9sUbyQTqYL948CFJ4zak9g1kr1
IRg3GG0ECuZAX2VZgWkOij8umPgvtm1rDNYLaVaNPNHqf9mOT2W5XzQ1FdxOTdPGlTOYL05qHsME
FqHmOLpbWTDeg5Lg39KZt/M0jGA+I7LkQyfe2CYvoanRNkM+TJ5abrSIrq8V5m+hkyKYMI5sNdst
z4FnNtWz6o+/0nICfzf4cq/7KGGHiaytEpAxkID+8fubWfvylFFBoG0jDWk61BM+TyyFOrd2a5Yk
lS20Kd9Kf1CIj1i6BG6OVseQtXYZZfXa9TnJ0CwJSJsqnA0ZeCi20hQCyOiod2uvBnZySSi170Iz
tDaC+tUlc6ZnVWcbYQQqhDNegOG5S6vwXKYQpv/wi3zZFQFmsfmXLgTtVtX+dPsEiE0bledkJSOf
HWlABDfrH/JLGn/hLTAVGFybuAzXZSU8nu0lxMBpQB46lTtogdvjqIGFZXt2956RuBCmr62va2tt
CH6xEczYCE7lA9yA7fef3PzyyQm0WjbWJj06SoX6p+21mqfomRMrX5Wjqj9Bm5jl78gxssdYYtO0
8ig5lZFy6YpfiHOT4+3AxElYTOmrW3Ow+0vV/k7GPD6PmAvHUcUvyHLbp8VeTwYBBYPmWos/cIig
RNd+SO0+Em4qW6yBM/0x6uf+pGWXQFPfsQ0LMCo21ma2kT8X05vdd56a4gGcUVM/xhkOJuZjhExp
+9uIed6avlS9cgq1c9ZgNwPEd+sTycqOVmSk0WyzouiJsvKmKKbHJkuOrdIXe+JCx/9H2Zktx40k
WfSLYIY9gNdMJoDcuIgiReoFViWpse9r4OvnAFLPlMgy0cbMG0OyerrITGQgwv3ec58BXR0qUFxP
xZS9KpZyn3TR+Hnb7ozhf2A7dB+d294fKR3V0HUhTDqIrInvNBJOZEYK1n/CjA4MGYWxlrtVwuAT
GUe7VtF60vRGBfa9NyueLPxF8QzAG+DttbVE70dkjKBMR310WBw/ywKrDYos4JhE6UvgtsGCo2cJ
4i7QRGAIgk5ZpwM7PQqSTNXAFQGsSEUEFKjVJDumjAUxUN3kTkCVTlCDL1KD1gkGNZjUgLWBEh3t
7MDtgiYPlNXK7A954Lq+spWu+2TFgRCjuorEvLXGeC138XTbU5a1ut5zcc5GXo8clK3ZYVyz/dJZ
dWk7909xlJGDCMC9Gn2A0VRZrcVwsuF/y/a67WrTmgaCnw0wcBMLlIpjdt/xlWKR/vMnBT3d27OX
o3HYZi3UVYMPufmm/VsZkSTS3KXD11xN9Wqw4VLXEs11dWA311BdVWwxHnjtipAt26oedx1ZRNq1
bOF8Xev22qBZy0/1cQLs2l7H9iqRr8XXuV11bAoD6Pgam5dhuKQm2RlrSb7O18rp2slzieVRnh1x
lvWvUuuzFoGrO1HpeMq3ksWJhB3K1I62dlxo1CKq2UrHGgcVzOP/dsVaQxG45E2Efss2i+iB2q8F
kBe/FDwyAjUJ8iZwZtzdwWKtNcXHuUbYeNTno7qV28CzOQquzclq4EBw8Dh1yynLge6slQ5rsbXO
USlfSGMeo0sfXex6rTYi/gsM36XcynEu+XKxHR5Pa83FldCxERldce2La0sUOhq64lpNVwjL2XRI
cD5N14To9AI3xTUurhEghfHqjNCTrq51dZjM8GFIzEuXWwbA0QkY9UWLrzVp8sMlMtdrD3WNr/O1
NMHvfDHEeZJni1danmPUq+FurM/zVoZxotTobBmnZDwB68nGUxQek60M7Tj1R4lXOF+vk8vBMmDe
F/ZrRejoQpoQ/mz4C/Ku2u8m3wCW1/kkNpGdVBAh3XBiDTJ8wk2QfCtHUE8BNdXHPgbEfBxIFZmP
bXKyiTLn2pzM5jQup345FeRyLSeOg/FWCg4cA1PROTfOiBlT40yXFiVjE12Meq1quRTLZUHk6Fys
rZKFiLer5lyogZdd+urfHa86L7lIgmI7l0PKc7w/f8b+ZWJlW5bBWJAtgeUyEfp9G9a0ptnh3mTh
1u29USYY4Hod3o0ulDvwcd48tO6nuCFFNKqS80zzk6Cal6wwEBbX3UXpdON2mnuYiwW9RsAYkddp
iXP3519TX3+N33aLttARtjBhRKamMcL8/dcsYkAonEOAwAsAlQzEGDK3sn9eQvyvRaTtI1npDxg3
tYc8LVCzVNmNoNO+a7PwkYkf3pOqSi8M+i28MmTnmHLhw+lqRCZzsVAZYA4zoUK4zfjR6OZffnkG
9egrGVboSJnenDaVRNEThshA9XDDcZwHNTcM8+feFSw3SvEdkCmxMYCS8la3bpCxsHQlDTLZFFr0
n19I490G0GbKjW+cEY6pMqh6+0JmZuZqJttuFs0CBNuuyl35PEVwFVzLmggPB52sVPmpc7T8boxY
88iDfVZDF+9WmuiXrHGsB3dYW3Ai+j7blnK0y1YnbD3GcEAfJOwbltDQbR/UhW5CpduvZONeihGV
QizG5CUf1PBmNEgnyRprvhSF/Uo4rUCG3KKahz/ksZMmtyun5f/BW/Gvfz7jIu55Z0Ujqm+eKPBs
s7xpC2YbuvNjWSxxnUJyGGnpaqTGmAofQrf2WoIlHtxKN/cKxvQvmo1bMxyshFU6hhTQ1ndhs3Ka
xth5VCyJ0d96bR3ExBl6n32nJERVrd+yARMnDjrDJ1sDm7SohbgUDnuGNmeDGXV6LQ5kuh/Qq8Sm
9peoEOlI9WLCqKuAgJnHP7/57+Vt9voQ1TSXjxI8xLcygFmpmqTVWto1Su7zdlePWhond+YCF7iL
cZinRhuYs1TPcdG81nScRlVPXpRhvoTL8DIM8tLas3mX4Qi7scbGvKKIxOm52gnSUR4lA1oSkX8Q
peB8/fPvLt7tBWjCcv429W2+zhzy9xVA8lLGk0VyTDgQprnU/BIiegEtyzOjiIj7oRfjhxbpYdx2
816vqxeiqfqrulRwN7q8QDrcdTf9nCYv7tjBSLHya7zq13Lp+mNNfLmlgG7OskqAx2TNdaz5bPa0
e7UuGZ6mCoBOV0uGUntaZQc7bNPzEBo6xLCo88pCcx/Kus9peNbitlOi+oR2NvK7aFAfzcLodgTa
zl40WbTOeqe8jcwe0RHxCaooDkoXGc9L3b8mWfd5ZC+/H2H37pqq6+BFae1DIuo6cHpmDUO3EoG7
zxwOxDEj7c3Th8w6SVIkRBUbr7UR2r7N9gwiRFEgjsC30uOWPqRx1h2tYo0GPpR1txx4AWOiT9wR
sud6yk2ckUQMbXnUFGwW5BvY/p/fxH9bxll/SAihpcLZ/+10Z5CZSBAwkj/cWvjsQ/uhHNvvagnk
mH6w4mfWfbHoPJzTOQOVzTPZnPUH0uWMJwfT8lC2JzDe4ac5YrUspHufTxKruwPCaIJKu32HAnD5
f58216cPigDbQLuGzHo90/1j9MJzN8mR9lV7a7E+p1nqMh5ePHPljyYTYwlVwmFb2gbDcXkbl8jZ
45FgMUns5VzMj7ptPTmWlT3gL08sVk4jGw5mPViECwDSnEkEuEOFkWPz++j0867TyW+O9E+joeZq
xrvxBY2XshqKGazeQJBqv7QLfkP9Kccvij0J32RW1PY9oWikFbjRs4X2EO7VRMTdWPRMEcfSK2cA
ykLHON0TB9is0T0f3BbrYf23pzu/pM3Mj6M8zQnnbS8oFYs0whq6YC9h9lf2KqOOnIgTEEYeQHDi
VsLV2wO8OBBQnMIKq+Q+W8McgIEpRAO/WE3R+pM2mODd8FKVU3FJXbSIugxfIcXd9dWH2nvt3aN0
/a3pVGqq4bio3t48SuldRUvXGsU+VTezBrxexyKIqDPy+loCuN7zqZ6OVn8uO/CpdiN9qzFR/RRC
XkpHCVokm3hch8bLJmD6f35R3+/s+PWERpdHV9HLmW973Av8EdeJAaXGQ1g/kbZBluXUpoyDwulg
dgbiM7NbrqFNhjCu7Ft9JLAl7fRi1znyq5oM0JVDBsaVabN2wKYKXMthlD7rH6wK7yfc/Kbuuh3R
1VXpo7/p5cQFMZNzC1A7lkl/S+vN2bsdOgyRWS1WcLPNd45YCq/Vep3OPImNmJiB5ozAvxc9t+5p
ec2oCUrtpq9HjOYxGeitK8UVExfkutmB2TWMPLrjQlMPBfvV26gwDG4hXHm6ouxA/jnPjOdY/7RQ
e7RNvJGjbFNPVxKX7Cmr9ERsmB/c9+/1wwRCIPCk48dqaBpv5WJqUTOWZ6SwRyQBhqxKHbKle6b6
6q5IjG8p0jAPDghq7vFghfy1Tg6v8s/3if0vK4TBoqYhLcD1+u4EkDPpcXKtWAlWsafqpMQRCRP0
1rphqeroBEwbvUPsrDNhHEgwGDy2mOkT4UvfYm1uv4N24tg5tZdOBfQ8lcABwFLMeBzMv6tOlA/M
N5q7dSi244OknueIfbxsi+mRHAv0fPgyVRx/tclIM+7kBXxIfetGA8nFBTAZuY7C+nogxIlYgixH
5xo3qHQJSDg6Tq/eG7nhflaaOt0ZyBzBkqThZyHGad8ZbnXc/qmp9umBs2Tal5xmBJbPARJLwNqY
BhEBXjfhbIi7JVYukVo3zwJxtFbE6hrpxvw10T6xacRfh2VCqhwT2aW4n+zGloixiIj98xuCvPf9
cmjZOqMfF92PMN8+JcG/DwPDxBrWKDudJXKvjskoZPuqNocHWg4TpNpi7Tro2tpvoOZ+LfoNdB1G
N5jdgHunX/sNCu6mHqWQT79BGmvRcgBSTkBSOgjE0zXxthpbBEBH2gPnboVw1defZ26uHLg5dnPm
pjhwc/JmQENx7ObMTVna/525Vy3Vf4/d/3vmDv9x7La7X2fuSqzHbg7cP4/dACYsPF6/jt2cuX8e
u0Pr15nb+bczN8fujBrWY3dCnOFwnqILZ26KA/fPwjr4zzM3B+6MIG4wYMXqHoQHloKf/eAtNN59
pvhEo59Ct4UOzHXfHjNQahc9J4B63xRxBpBG6I9lARo/nmtxBgSS3rKkkI2WxTUdvRlOnz43JN3W
q93SNu9Y3wwwgzU4HENWHRQuNpzqnN+RwQsTIB8jb9CYJdg8Zr3Ost07GUNV6quoZeBEnzNyoSRb
YELOQpkxO0NKvLqoOessxA26RKOnKlUdqGNV3diFEj8vguZ43qfVB9JjQ7x7uANOsNYdH2hpRmhv
O/XY9dsm7Qk/VMebnyXtG6qMDiSs1C+Ea7rtIZwPSnvomP1LPqhricxzt4qlNyHHlp5jeqHplRD0
FM/dKkTEAGCu9HOSiAixGfx6K6n57QBjxde3QjQwD37u+gj2Std3aOFu1bq+NfiR7o9Eyw7EYviF
7tuEgPBQODglmzgfRQYVVX4cA6wgYtvHo5LHfmN7Cx1VJByLl/Rr8YDStmqIKbcPkXrI7UM8HBL1
UFW/KsQt5XD2XasActetZTGdUrEnwAyBU3LQtitaYQo4KFW5B+S1mXsYU6+nJs+GYVp7dep9RuMA
w8xwPUf3NNeTmU9NmT9k/gwLbau+9amWDZJca5B+t13ZkGiWn0KMt/xC+rPlZ6RqA+b4b0XrjgX8
l280a2mNL1N/aXz0RxRay9HxqN4B2eVJzZvwpg1eVXnG4BHkQWmxR5w2lWoHcuDj+hAOB3LTqfQL
nNHexQ26VgvRtr8By4zEpGtutJGgy7UWey1E01TYHlKOSsBj5QHwFjWGh3mrvqVf4KEVmiHCmx6G
JsUE6bsWG0Rynam49JPIT7lZtiK8qix9lB7DViRYW5o/MavTfDn4rgZdz1c0aPp+rPvm4EOfdLaS
+k4hq7b0KXcrBdIz/wrukK1KGw+qV9vw1DzW0ts08ib67oWX9l4ZeTW9DfuQ2IeMu2RYK9mK3a1w
brgqzs0AnkGuhd+KmscbU10rB1Jt37T0F7aCEpW0h8Q4KNMBs0zukmbkUV0K7WutZvIUHXKi5zLZ
cj2he6rrzdwkrjdyn3BLtP7AvcHdAqmL5cFH5w/Dhv5j1fqm5bfyV9XSp0ruIMvPuX24ceRa8VYK
Y9bGd2cfoiulNv6c+pK0aO6R1O+5WRw8RB79S4fRtuPZRLkMXllxdsW4tZbKpI71SRyU4YD5MKoP
7nCAGpgSY58ecIoBQ6EU0nu6m0p+1BhaGz+/HUFYpTjdmYJFymAw92Yzn8oC3pNkjk4D8CRQRV3q
OILWrc74Pchn6Zvssv04adxfX+GnngmuLOpPi14Ne6djTmZN0XPTNeF11KEQ5rBJX0yRyUNvrxGo
lkJ6oiKwWjple5x5q6VBykaby09pa5ISGMW3GxvJiofoVDGTRb166qIYGX7XOzvLVl6dTB/uBzct
H418FaQvnz/YfrxXvDmaWMUxro6kkO34m5fCbcMoT0nb2Ns6IdWZ0GhcG+Hk25b9lKzfbT/S6Q6g
y6Uy8xTH53E8VebJKdYCgprox3EFzB5Ff7TztYQblEMQ6UE9BJnkMLGWgF8bH0VNM+BI5plnMN9I
YJav5SwnezktzslcTlN+pob8PA5n1VjLjS5NcxHRhexxanAvRXPp3LXy8prM17S8diiIai+ar+F0
Vey1svw22SrKb9vxNsxunayNQWQLZdw1s04DkL36TbRw9D2H0TmK18rN0zCepvEkipNbMMg8DuER
uRwARiM/Ov2Rqavt4vhZq0Ks1awFG92x1rL58+KjMq9V2UctORX2kRw3TtMUlFzQzSN/oHOahjPB
NMNwXoy16gbYAzTIi7lc1OaUoi68FCXKwwsVz1cqKa/KSjv9YPaGw/b9B8KhRWjyxKZb+E4Opkki
g+schnlRKBBCRiVjk1KYd3FI8OBY1cbj3CkV8pIxf2EL9GwDD1gIsiEwcILfiwvKiMBj53rd+UYJ
AKBa+3YTZoHDTLvkboj0U2mJ7rPQ1f5zRxbOYHT9rb2UrFgJrnr6I0ElluqL0+ReOpg/+jZ5rmw3
+txoVYt9atWOhD0yiuRHVYzj3yUsEWljY53Z9wddlSg7oPIaYZC0vUwWtX7Sm/uajuZ+GVuFgRCh
Q4myxgdbZvuZj6nNNGt6rkT/hAemu2ETPhI4a3F4jxsbOTspr4tV1vukJBnYCavb2HiOY3BLwzIQ
D5SDaHcm4QudSetQGtY9rEQSgLXkC3kE4kpjAP5Ai8amVlC2Elckl7iE8DGpz22sn5C82VDmClSk
kmjJNVjsq66wBY6kcSfVUTsPsTrfb5e0AXdXo3w5OGaIJyejjzu05TmWUn3sGu0Lr890kmNBZFFi
AZTotItp2o+kYZCBUnc02pDmraEKFebydsXcDMXJmIC/RUPSPrb/GSXtUgfd4v12UWQUnox9OjXL
fiCD6YxgxvxS22d2wOZL1Yf1SVozIYdqlHyVlfpFrYv8to/nOxnVNUvqhAwDoQEs8Q6E4thCdMPv
FIW0ksOsgdAfh4Tt8ZTUsa3qU1WS+E0iiAg5n9dmZb+gZ/kB0bH8NldEoaVmRFPeuroOaJE/L4H/
MndG0IB5m56fRWvi7dy5FyMJcRYB5VYk9YekR1gXLki7HMxrL6WqfVsWhMi1kq7544r6mLJ5zGkc
H/DnKEBCXD9x4giF9QOlFTAKQGmPyBPO/3fp12/p/BG2gfbMN8LkMa808VXL6HRVCixknLbug6O0
P6bauUbWk5s/h/JZ5M8pcSVbNf0Xw2Y8sVY3AWD2i+olqwC+vxLEYGgv4/zab9XOrzzNchbJqatu
xVi1j53l3v/5dXvXokePw4sleHBYSPXemvXjuQ9H8lOHPY/PAX3Bcof5hogSDIls/o3vuRHLqzLQ
x/jzv5dR2rvFiuMFUk4aiFhXmO3wz//Rn52Iv44tSQ9jVJW71o5HD/677Y+WNr06eGUhOtMJz0bN
M9s5v2qlQIuljachvW9r57ZVWwDYmlkd6Hkj3+41lWApRoVxEv9tOF10X6dIjSO1UQEvCxiEJd34
VsXtYlniYuvG/GpNhr3Dx7GrG96HWMCPAn3Yf4qE8tVtOKbpA3PoVC960KDWj5CW036xl7Op4DvN
tO7WtHsej0bNfrZqjcAKibVpi/Bx6VPjy6DLoFBK9Zvm/O2ooCs7h2C1Zr30VSMvRW4LyOB6QRAD
VmeZJU9QPeInN3ogfSnnZAeFWifE2J7b8s4d6KuW4EEJWxmIC7Ps6aomc3GRpGuYevEDMOX8uSuS
xkcqWyNnYEE1HSW61/j8gxkF0Vya9DunLD4bQ718q8zq69jjDUqqqWd3GaObGYh7a9dGHall9X5Q
oEbs07zEGc/UcajlVzuZKm9SkMXMh6kGZ7HtfbaLrRFGnE3Y3f58q/yLspaOCt1GdECGLt6Zxsxk
IWp4mIq9IY5NS8qSMTdIzbvokKmcHfHDiqAswcpolXWMY1qiXQerkkYuoReKzQvPt2KdyGRj+CN0
JkDVvdRPWqvXQdWvyZxyANfOQ3A3qgi/Q4MUPECNaI15/vVDMiEccbJ7CLe4eRpeZ7noX40E9UWu
ddapNcnl+vMfvW1ef9vc0kSyQcSotis03X37wcxzkZdjo8PB73F0qUVGRkta9I8a04oSsWXAc9J5
tEXKE7Nfkkc6ygT1TEkRWJhETmmDbj3TSQZr6dZ9BcB67mxMynFPqKQUi3YXR68ukW1Qd+VtLcf+
AgUwusYL1JK6cuMXdZo44sRk/mJN6PehBkV0VHFzAhW27xyjKE5N14NPdMfsKXLyb+t/RoCLe2YG
4g7fEml6JTylQXUhcY/mSbdqkskZ8NeF2p1V+y9tzRPIe3RyTgSbaIklqVwyMl4jS/nOSLP/GxHv
/VQo3wCKLJ+qjP9fc6ize7jWygdyBevderRaElUT1RIPEf2duBUSqSzMZKanym7jMMXxdE5CkgVH
yWmvi7XomDRWenVCbODOFD8ATiHxtRWfAIXSCohJ2arbInqwmZcFfKys3eIwWXamsjtscMWSYQ/i
VVJy9+mIetVWq4zPcXYa+67biYOetelxmrW/zVjv8MJH3d1EBgRRekMZQ1MqIGqGcXJiDNgcm3Fk
o5mAlZIyFLdJq+pI8rUW8i7ScVuN6Sk444Nr7es+GV+MMYC6rn5R8MVDDsBfREbIR2SjTRTx2z27
jlYEKniTRzAKvrXF9o8l3Rq7RkqnLPd2muA2EgPJ51ox7cO4i++TkkV9wtYcTAULkqVkw6MVz2hm
s7H8tAyLvmPXwSFDGZOHSZdQTyzgbFBxSGJsU4GhfawbT3Z0SM1qqlAXZ5CnxzF9clra/qrjLpxo
yLh32WxqSAJpZDBgGH9aMkdJM2YKS52TrevcaCF5wZsEsm3MKiB846/tuynVXb+tw2ZfcI89uK2q
BayYxAGuJvio6z6yiP2Lh4MQE1gRYIhopWu6+fuLlrodxGsbr2DZPTREvDwNVU/Qlw7revu2pOdn
JdFw37ggxhLFsWg2EIuKItiGEEkMWTkauHSiZflK6q3ZqueuqciSz4+5mOzbyMqmOw5H0C8YqwB0
hktR3eMUina13h6qdCDtjJTrY7TU45dUFZgkjY+e9uuw9fc7A3cKil2b86npvBtsjSEzzTozkC/X
5uLHWT4d7cR+kVb1ys3x8/MhTPkpqcaZnkmoniM7nE+hiAmK0nhj/7y6WuuL+ub3AQ0Lc4dfBVHv
W3mPbYLSEI0k9ngoQw9YvuNNc/5JNkxRyYKMb6U6kSQv7F8XK2o5oyw10K58JrqGKIkkJuVa3DEt
ar+gwRhPDZz+PX6I9ktiWFgxF3fnYG+NzNIfengsdlqKz4vNYTpMxSO2U7JhQqWB9KW9tpjJPvUu
5PvGbfM798EiHeYLIqjKY+qgESq29NAw+ciQM7OvCAwiXsz9HJKHdZtUdHhy5Qst5uoYpQ4J6kZn
I0upAUCVTu+bqWI/ZOn8JUp69TxCQP5gGije9c7FqvDA4KgxF+JNftN+mG09zNR24dVpINlvr10l
OnmMihM1u8cCZaV7rLS10v5XReQjuai31qo4hGskEAZhvl4B1FEmTbVbKHXK+AtRhzc4ER6IOsok
QXhD1EGpS7MVVAegLp5/AerG0GOi32/1E1AHo65icpEEwxwY9Uqno3IrSKn6GG2MujD6RadbvU3z
cU5oXJPKANdaxJftUikoZsJDM2C6daRyN8Rx+cE5Xrw7xgs68vgr0M/qDBk3QdQ/ltHMTrD3NOyj
8hJSUM4s/NKh9blI537EJ0yPsJYvSbug9BH0uYmtJePKWc7bZWhzFYxQNu0bSPZokpMJ5RPmzy7X
zb96XdvXxKPcmEtF27SOsrvNt2OV4nucrwDx//3R9vO2bcN9RcTUYfsHZW3+Z9Ylsatp4nVuSTrh
QBKqMy3aueRtAyEgeQi9uERX7Yt0fnaj9FvVWelhSWX4OEw6WaPJgqfFonMSAWPay9m+H3VoU1mq
lk96qZjnYSxIgGjL8knFIH51vtkdg82KJt5XtSE2fJDFN84tl5GjzVMbljh6AOPUJUZLxUXLzZ6a
T1+vP2md3jy4Xdn+x+IYsMvMeb5mFqluuF67Q90X9UeNuPctGN47TCzrSQr8tPHW8KsyHVZ6hvf7
SdNpIfUmE06hV3c874fqsKDdcG8aZin5AWZj2x7qrYrVjkLDdK0Wjso1adBDeuj2Z/yQxloj/WAm
BhkyIV+4HtnnZoZv3zda35Fr5bafbjXFwbCVYoFCDCjsTKIKpimwqsDYqpsCnLpIRJcqqKZgroKx
CrJpvSZT0FdBNAVmFNS4eStkpEFe8VHx4T9NW8WWr8++VkvOFEDXSJRjCe/yO05RdusbRL+0vit9
vfUL27ekn9l+stUYB/1WbRw41Vp1HIxTwAannyBAozLUq4Czez0FsloLlHaOR65aK+W/wh8RBcoY
GFHgjoEWBQDSZxypUTBG6xeR5VOhudaCP5euNic+4vVuKmATqZ+nPsGAVOZ4tbaWJPK59KbBm2Jv
iIFGfqDn2bQQvz1sBPQNDtirgkrVOWb//oQX5JrmzqCyUc/sMRgsGZ/6xj7A8E8e6VbsVaZlTesu
X6ooqaHLggNp1XiEX5BkBA+7w01j2EZgsrt6ruKO8BwLrtpohcBc4vFqZQqx8L0RPvz5IblRcX//
vRmFwusAlIblxd4ApP9Yh2KOCTXP4gQMsYCJL3FjzQWqKcVomhN8f4hAc3pME3v8BNbE9bXqCSC5
+VBOs/LBSPK9Cg22gIuaUGfbxlPmLbZNy+bFzKZM2WU1T+08rqurXSfflIm30cqN0kvo6niJ29PD
zROyoRF/MRTjqc3kaDPipUaCHXrIaN6IZUfUig5Jr7OPqW0lBz1d3Nc+Nx+c1q0/2GywkXu720C4
yW4YSqHAvvWOSd9HZd6VsxHtpwVo2z4iGANzsSJvHLXREBMOpGZUo352J1MHNctlMMBwx3bU/PwH
lRVjPSyAkKSF8LRR2KdlNBogbJV7k5ZFSeRKBGhpPTgY66Vr2u5uSJbvBJBaXtOJ/syZdjhvXw3a
9FJNXe/bPWHNlZ3iosIrNFQZIAo6uMpi0oGsxvDcmyPYmDBlelk2LZKB3CWTxYWTsH1ZqkV3UoWH
rb5wHqvKnSs/qhX1gBbCIry4ti4ZNkokVhkM1o5spu1nUqb1DQ3s+GZZ84PmygYFgqbm4MStdps6
IYkq0iamODbi+4asrH3UjkRo4sC/335GoJt7h4ZU6f77gxSEOr5LQZKl05+rFvR36PDB1/g7GcwZ
gkgXLnad7WBqEse6zIyoRP2gFk60V9VhAs7ZsdAO3W2bQiWJDa25J3CMzPo5HOjCKV7fa0NghlX/
WTPGVzZbDnsw60dSgpbPlyg/t0k2B5Orih3NCeOmlEyMETSPBHcwSjSMNTsHP5LRV4Q2EvwmchEd
OR6f5tg9WdFiPhahAZ48RS6T24AeMkXcbPkOxNQTcT/oOsNml0el3aUv9jSJm1kHXj2gDiTvg1U7
E+rnzmmj+9JQ9GfT/cu07OKpIEgqSkIjyMwuPk2A0k7bV+Mgfn1VF43LuX5sfoJbRIF/vOlr51jX
y0QUJIexXu/HM1bv4TyACzoXpIkR6rq4jPHzXYe+8iutQsa5bi+PS8bDHm7gF8411yJOEX6Go4Ei
qQuZipkyOxHvqRKTRGxRU8/t36pLr7WTzq1M0oz3pOxvHZ6P23eNLJYbpwFGZudKj9gHKfxOtXqN
qGxz3MUtZn8Fq3cfyc9CRZGJPvq+d2nS2PZCkq/dVajj4LdW8G9Ho5pOwB2nEwy9X1/pwzydSpeb
WOPUD0NOyoexr5cHZ9C+KWZnnqDuyIefP8871OeVe9m+234uwe87SU/+KDMvEQLc7d1c3icwW06a
zmNF2sAy6Jk8uEKQVaYh3ouMJjxl0WiVCMwXogdzonV2yfrTZPtpTMIuDlfzvMmOBXGGPv35khgI
zOs/L924eKWygu8qq7urbQw0bIOs/WAoIYArQNUqSxv6qrmpdvUoZgQF9l0zFt3VVdmVVxjVmDfw
9+hfltDkhbP1fs33EqemOW7fDOp/cIdYR1XS7w4ic92NTtrip7l8bWRcPCmMxmkROS90aD81dTId
CwXtG0jbNGrcM+SedNxtP1pQ5l+2y5B8bSaHaKXGHOObLf5r6gVLFlqico3gnkiYdYf618VZv3Vc
ommbzJz8YV6ac99U34c1KoU7s4R2mqkHe0XITK1DjmzR3G1xXQRLoBJJGhOJqpEeI4W4KTvC6tjb
NeZAVsydExvRsUeouCMIo75XIxKBc2aMbOx+CJCTnxqj5sZJ4+6SEeZ9wkLwCBy9AwcnaDuUgN7S
TsGXZyAzK2JkKC7/wmDRCUw3pdtf3TJNyCnQ1vtcNeQOP3q06zB6EpYYIdlvhuWckRB+WmzWcMOS
FyTqENTXr7YLtFI2WdJYCA4QXxwlKbEcxli1lNa6mqVunMpqfMKezPTTErQ0OFPsYdEsZ9FEPSng
S7UrKlt/roviS2O7zT7u9Yw0iZATQW3G991MO7jq2pPaj9XehBlwA3kwZvIWEgHQO4zTiHVk71Kp
AMQSfI9ObzT40ZvmMPT5cBMPcIdqKwL8AaKwJ8nuLuogX+m9JW6qWZ6MgpT1kPzc27Eeq1vFzKJb
gXBN2/fJfliU+hCPE5IYt5Ofkwm3HKiybm80mDFjEKS7kVb2JVQYn26XgYDuHbJPkumsZT87Ubs+
KeI+qIrim7l+FlLLBalZ1WWQ2Wl3F1mY0U12FqdFidGJRunfYjZ/wPowX0fTRs8Uyfi5SY5hzbsh
HYF3MM2XnxelCFtlbxXOXvAZOEZRnTa7pSbdqcqgKC5Vy9B3Fy4Ws2mdueONyeA0SPe44rP5LzeJ
4/ut+xWRJ+IminWqrSn8hLDzonXk4WjKaHnAK+bbeU2Qk3KZb5zBnW+dRT3SoSAgzZknZiFm6QEn
a26kQEeRYjy/Zmlx/B/Kzqy5bSXb0n+l4ryjLpCYO27VAzhIJCWR1GRLLwjZR0ZinoEEfn1/0Km+
fSw5rO4IhMKDLHMAM3fuvda3jLyfyHoYXn2Ns4FVJUCXF6UmItRbw4zIO0isEFECwBr4HhuV0BdL
exLMDSuK7whrA3k8KTI0ZBveId/9pqeJ+82OCtJ+IgesuF8GBNQv9sLBuxLwYte1IiddSf256vzy
z7axrkq6NF+zEAdy6NDvwDkIwZWuH7WQv0yiAcf8z5eK8PhDUqGdorvubOzI/D47VnVnKcvcGSbx
2SVpoBf0PbxDH2suN7W4VUZu7crYnY40nKHAO0MUpC2j+t/Xu7+w2vgIKHx7gajpcA7edeL0tBFJ
OzjMFnLz2g7Thk0lc2/UiM4P2XV+ZSe9eiRP6n5AphckE6dWra5/lDhqzlYxEd3amnJj28VDHJl7
PmPVNz9OgjkmJd4OHzshvsklZseqrE86MG98w59q9YU3B2wRn5hFC8Z999iTUPkkYVbtKodxufUQ
JHK0XCDEgN/WfQKJy4AMt7XnfLhNBjXRSGxhI5iFD2/aISwVnlivCIopwm6GqepmZHqTLBkvv9Ki
UYPjZGSXohLZdV0ookwGd2ct906r57e/fyN+IYNnKgmxy4Mtw3b+XkxLjrfjdT251hLt/Y1sxCX3
tr7WQcd6DKuYyBxMBtEr/m0UQGMvAuyHRQCjjjnKdF0nybOc7H5VD/5d2YpnnRboJwcSzhzvi3oG
Mzgw6XYxNvA+oBUJv7MNzIvcLTKerj1zMnahBASK40GuFGqhXVNYzRl/D4PJARki08PdALX4Jp+M
fQ9O4GwONUAA2JGr2SxneIPQGQIz1w951Qai8V/6tLuV2FJuiGac752MtrTnjD5JMdZRpxQ+aE1t
HtI0MUA3jOH67bdOWL2mwGYOTs4pU2pxfzHL8gezxfrU6AxOy+JYVwUZxTiM36ACydzA9GKrIZGO
bE7PEN8YNGxnTXOebPU49oW6tGuEYKbmJKzuuMz1pL2MRXrVWsTn0OWg7sii/OiXDHsZqZbhhbnU
2WrEkRinBPlmztzDdGgJZKRPtWulIAoc/ixVDRtmEQ+nYvbMlYoiDVihka/N2jfu3DWHo+nOWH5d
D0UHBbi8qvI5g4sGCtjOinSfp7SAVM1dUE4TTHEt93ehToxPNg1fConSBnLRISXOEdEqmR2lZjED
KP9EBTLeKFbtq6yOWKniort0c3St8CYIxfJZzPCaUf9jz49NWkduaaDsM2f14iVjMIy2fygmqREt
NdIu1CTHhKUs4JzefDICfXMV/PTxpiFI68B1dcGowPPef7xjptG1UEBqRTPsxoLaV5lf6oQgoCwt
ohp4gBqZ4dYZDAO0a5pE4mPM/lK35/p1qTBMpiYRnqWdZej9x/wlhX+vQ7D+HjX2IRtt9UPz1FpP
qocGLug8VNOhZWc85FKRTgdZa02l11+i0Xmwx954AvCtAthF9k0fo7iw0+rk5jeTSue97gwdXazl
l5Lh5N7KlnAt4r3XHTCKY9HiYfWx/F20flZdFLmjBSy7CtZWxrC+bvE7zaH/TH8Umudsi2B2+v3M
Tb9/Q66UpCkXZDXBm//9wuN/mAHyMjOMQVXI3HUhTf3cqZF56CKvB9FW9uUDFsV8q7kkf9lMCxlO
FeOV0fkDwaDD115vBmilar56+yJLjO8wGAdQLOLUNsvXvjkN0Uk3jlx+TZ/1ON7UFtLAo2vc+MZN
RPb5qcXPwBk/l98dz76ImzoFirdH9SxfNKkJCcq52thd0/wg5/sQ5pBQANU6uFE168R3vwx1T4Jh
URF0VWP6Xi7HuDXlndUtl3i7XPsuze+5Bkqs/D7S/nPB7QnD+9Z6UM1DbT0U2SNXaT3k0yNXkj02
GhGjj1P7pdAeuSLyVLUmH8ZACzn/+aoaz74sL5qo8p/zHMI9+dJfHSuTWxJyu/v+03EZ9qL36y6V
mu0BBRHMaWHrvhsyUjphiU2JvzOcnd3sOcISaa3reCvIY9qbvEjWga9dfMUVkvFsXEXtVatd2dz8
h167aqprPFRcyr92ihtsnVyWdxMWN0MBbv7oeeT5Hrlm8tr9Y+Uf6/LUAFKcT+rtmueTFy5XVZ/D
kLfhjAmj49fGOWJQgqZXlvfO3JGbauX3bUf5IlJoDg2q2JjexC4CdXSMypQoSgTMpdhpDDL3urWv
i72GZDHccc0N9/xy0R3gCrMDl5eh3Tx08oqzoVNfNfIqCq8qfbnM4prLKK51dT2hECHXPLvhkiOB
6ze9c9NejGgw02Pt3EzD0U05NB7H4Vg4y5VmJ644OyXjqXSXS46nHGCQe+ryM5ejzk1+hlrDhfuG
UDihzpl/1tXZKW8T/9wZSwtLg+7fm8ymlxgCVhu5jj2NloWWDAd2BxYkV48uBGOGs6B7B/gHZwtB
p7f6fGsXt+bbZRS3XKF7notbzz1zl0F7J9Pdcs9Wes7G5dJpFLxdhX3661pcZfHJ607u21fZHc34
pLVHyzyW8ZEjZh7D/LpJ4+NiWcNP1gFkvemt666/5mvVX7fpcpGLSxPYGa+stysrroR/YKzKlTaH
uDlIAqHkoRj3Y8GBeO+HuzT5Kxrkv76r/xW9lqe/1vb23//N77+X1dTEkeze/fbf13fb+/9e/sX/
fMfP3//vy83t5rffcPFa3rzkr+37b/rph/Lf/udhrV+6l59+sym6uJvO/Wsz3b62fda9PQCewPKd
/69/+Y/Xt59yP1Wv//rjO2KFbvlpEWPJP/7zV0suErva3xbr5ef/5y+XJ/CvP1ZN+dLFLx/+xetL
2/GP/X9awvExzQJCsG2M8n/8Y3x9+xvznxbNVzRuULQIh1lw5EXZdPJff1jOP22TKZuPUJZsAnvx
dLVl//ZX4p8w/DC/6AgUvUWh9sf/eeY/vXX/9638B6nmp5ISoeXRvF+yMPDbmOr5zywSXz+MR4fI
VTMNmJBTRL4pB1yTiVdW23KOS4KxR+JfqirfgYVzVspOYJh7Y7Wfw4Fk3S7+6lc6GYAC2xEU5XMp
feMTgO8HwhhMieURGrjXoEm+vRN/122AFTbSYWJAkTV9vp50f2Q6klAVmOkTO20a+9GxiepHvxoF
CNOODIt+uCfNGqhaX61sq9AOVigfi6bx95VBgG8jE1QUjrVP8oTBWxfZ21LDzJAVJBT6BVEP7hJ7
EXI4+dtd8Z/X/vevNfMVcoAsCGOO7jAz+HkLH8qevpqOETacCNucposZAAA64Oh7Gjr9qk2KcJMa
aCFCcIybPpPfMkFCq1nvBscf11YuLsskPg/OJyXch0MN4lSGQBxo0Fry4N7DEpEfU+9qaFlGmuOr
srPWQslrQ09mTmXuruwzF729Ma+4W77Nc99tPNi4tBliyBxIDTwX9y8ow+eMmVbbZdUqjIZPRFB/
wTT+XmjyKGGNMHomvImDsC1+fvlCAZpYL5xoZVkRTpiSxscswwSYvwYiEZt9sQO58dD20YO0Ec1q
cDaW+v/YaK512yst2tW+JTmOpH+qESV4lIY3TqJ/TaI8Xdud06w9F7+Qi0yd2t6mfxTnGkS4gjyN
2KBDRhg32mGjuSy9MF0LLUEX3k/caa2tn9X6FceF2GZxO6/zpI83CtXaDmQ7p0HXbSFNDRdGVrqk
zpjZaVSFEaSI8/LaVdc9Ei0+9M7OdFPvEjR0FYTEjvk2XqBicsneJbpqO020i0wvPoS2Mg68lZfR
QDw3VCszGLB4BuAeGGpGWrjtVSWOhNvXWjbD1lVybUZxHSA/6jZp21+GfV5AHViMJlW5z12bdvWg
NTcV37rvzXKVYIVmCmuluzZi2GvU/cSYIV9lmimuKKLX7kKsaHzwOLGFOERLq+ZywIbgp/qjkenl
GkgaEa+ktfOsRbMrnKllvuTvUf1gmkNovRde9Y2GBgpaa3r1MpesPJSi28iK+/WEhhuSYvEo7fIq
hapycPvsMynjhznick8hqIPnu1hTkAH9fE81qk9k7ugRrnYCh4fmKmMuftFb7p6NccarlqAxHDOB
RUHhpArVn+WI8x2Vzf83MHd5KDRKMG5T5i+yq58fiod8jcQvSbAflludLSXIc5/UPxxwjKIOGUTy
kEndth9n3IEyfKThaq1Hv5Rrw0nDQPizIJB3tNbmVKmbqXzyQOrs82xxFfbuDw1MIa2RDrtbRZe4
TO7rmbjbcUR365ITq081TqhRDms7IaDIoUOtjc0nA8cPYRg8S1vHwcrWhnLUf48rZB1CHa28MPAj
nwBMRLwH7XZ0UB940sKeaK6gYzndIQVwN4g6wy2XRcTBxCzJrfeZ9uu9OGh5NMi/oSj5NhFn7wk2
bjmSTABQKbDqb8x2/zSla557MzuyXGbrSGAvDhferZZ5ZTBAqEK0G8bB3GfrrHpAyyb3MPzndV8N
FovHJw+PBYz3/N2SZ7s+iCr2DVY+7x1fqChl76VapQXm+MVBxn1h9qYXON587aqM7h0oMLK4n5YJ
w6XrshIb4FrW2IXlZmTVeEoM+3sf5tSZmgqmSdP3XZ/Fl/NUyCP39qpt+wbNY0Z4MbLFRz4f32mZ
t8DfEuJKw4mzFADMFHuHbAd07zH2Mu1QW6p8+pOERBa2ITrMmR09KuWdbf6aXkb21XPlORZahui3
bIJIZj8mL51ISzQx41TTtQPFsJmR9crMWHsNfNumCdrOAn2II2xDkzkIa7WKMKXs64Q84GSunsoO
vDYuGcy3KTHOqPEQgajhm6FiJn3zHf9Vui+nOtsQBbsIpGyboiHpaYZWcm8RSboWkdcy8nCuqiES
1/rUTLsEXEkyDN8To4j23G+kJrPUEy03UgTZoF11M74EBtMevL6+d6umuQ/9AYeUf4mk9lovpHsJ
mQZM7KzGgAnZPgH9GUadsc9bOXA0bxijuCerW2Dsc91vlhbz4yhid+1k1qnSRg4suRAPKSXU2qUv
nTpoVqqew31jMTaxzEkPwlJV2zwmHjvMem+V1gRH1GP4lI24XIfmgrYQ4iK/3MBkoAeDJ6ZzK6Zu
atx12p0GwfnYNfO3jFd9m+n+Ma4LAwJxjBGl+u71o/aAXPsgZrRAoIa+QEjvggX6A/UOiecywGIV
fOgK4+jpHcah0LpOK1zAjM7ird/xrKLBuahcNmJS9FrglVVxkXoYgjZQoEKiwwcaPDUCZXZBEPTJ
i1Ux/mlUla/HPjeC2K5Jd+0wPYzyT9/J2wdVmrclZQDxdF50UDqdKyOv1amJhnDvq3O7vGhebX/B
efElstt0O/ATReO+ZqHeco5lxBQ2bXdtlO1JGWO58tK55Hg385Ji1UJvpq946tHGGxXm8VTjdY0y
guaMJTpTH19NunUy1XSwOrEeiJlzrOWGFARyz+fy0CFpNVmdgkFGwFDc8UeE0jmHhX0hcjcPwPK/
MjYVQejO7I/Kq2m2atE+Gr2gDDGrlw7ZN7tppMpOIgIWrcEjHruLcXIjaCQ21yW9L8uBuWmIat1a
g4w6d/pqjprmTvKEeWmN26Gp/Ysikg4eD5wxdHvX6IHdi7qpf6St3DH/JAy0HG4Nn5R7zfV2KQSu
01CEVuAnhPFy1k2C0ImHV9u6sUN5LHLVcdz5r3fnjp9q36U4e7+SeSz8NocMnULmffGGZLaYRKcF
kUNzBmYMwl6/CvwyPgkgBA8Oz6txnfs06cJ1PAHqQBE6rzxZxZ+V4cue/u6hOCzmSGxBhH7MBBka
36DgZ1EdWx3Vu0qoe6Wyg8aQTw3d3nVT2YASQh8T9FCUK+ESfIHFjG4gVOJqTta1N140BlooBC06
utrnMIHv/vtX7IM0i72JM5mJPsfnXPahNLFRjsejmWtBl/dkQ/CZWEVikJwHxmQj1xDdr5fG7NHL
fW2ng0hZTdWDsJr5ax6JeyQXlFxN91oSmI3D0OifPLrRARlow2Vt+3fJWE2fAeF+9cpyKhXAiJcd
1X33Jjegijsk/RqVS9Pv4r5lq5yFWjc9mtScUe7asmpoLrqzHfzopcMUm9fUIhYUBT0qX8IE/YRm
tgMpEO7x7XDpcC8iQHQE5allBloeb8WiPXFbrVnzcjykDu6bwSuuO6tu4IB+drv88n1w9OU52YYL
s+tdiZg7zHJjCylOqXvjulKhAosvrpMwmzcEV7ZbTN1y45KTiaEawXjmAaOojdeK1AEto+bS+NlB
MbbuBSrsHppx/RINZNPVIaYL1A3yiknvt9/fPb8qbClrwXIbYsFZv8dkOLZsWlWj67Kq0SVwAS2+
P3XXVn1VC3day8litUOet24jQCKGNHd88oug9qLsExvfG7jq3eeNk6XO2JIuCCO+d8delRXahDIh
Wok+0y/IffICzYMtzFBymOt5M0ycJfsOfeHoKWOlF2N1ihuJ19nFuOtKe134WXent953ts3uPvbV
lzlDdVSIJrmTdn3bAkOtDNK2y5gPpi26DYEa7a5DI5rE4bzxXIiLqa+DE6pTgFlkMESkdZc9YofG
szJsCugE/LF7URI9QVxH1k2hpWI3evOPLI0QYjLkdgjTC3rcCPiimhsnczeF353aWB/wuGoVwcx9
uO9hK5RV3+wjsIG70RqwSapcbGWXgWnNcHdl5SHKq+9jzZrepqV9bhUUTL1flX6VPriRv8tMdd/Q
SLpSPiMcw5xeKkE06O/vEHPBhL57W4hdw1qJl4sb5D0lLR+r0hTtrAXtsqGSGRL0ymgP+ZB2gQuM
aMMqeRVVVrdpXEAGcTH+QJkNPQT6WCbmTR5p5nru7fIwmmLTssGz77jpxs43wmGPDa0nt1fHXkyc
OOk4bzqzLANv7LjzoQJuugK4fl0BEKc3O1dqZaC1WQ9pVVz3aVixAGufrPwf3HosqZ4P55120pJJ
8j5zKWxAzsc6rGF3wKwcJRa0okhHW9OeGw5mQPP0ctUNtQwGpHIbZSF1KqWTXqdUtiV7QZCGSbFR
wgj3iaBSHJ6jNBnuyDy8zFB1B0Vp3mg5oX4lqg8KbpROiSqpAgeAJYMq5xXdERJh7ULukMyKFQGP
X7ShAJw+PraRqD/R638YztE+Mx2PiFNWSDoq763HvltpaVIyIkdfgoEN98Vlkze3ROkwjqjiU5O/
Fl417JIBfpM3Fw6yDO5bS5uyx0gkrNzzU21IH38hs1/Is856TMUQjLEJuVfG9xokty1JE+F+bNFK
ojZRp2mguHEnQDhpr9NBx4hMGzHk1pD1psxD/TSxB18LcCtinIkgiU0RjE6XrkTVGMfOigCsAX8n
OfqBGXmIw3ULr/cuYsa7KtEvjU04rsnULjYdVMEQcXPQl1G0mnVvpzXZla9nyDshKWL/BwuL6pTa
YtA/O8su29nPnyCiRRjk04Vlpzbej3s8iVmIFE54b/MQQ5ehUowqj1hpG+WOxdlRQzDLOFQQuGcO
0UoDDsEzbu/MiVv/9x/nDzP/5Z128dssnQzkK28BGX9TROcTNrum5p2ekGqfa09ucQ+vsqolgEiL
aAEsunohbjqbs3YVyrWkXMSb85rDRvusa/txbeHBcNOBfEB98MFq0GvzgP5KUlgtxenUJgmLdaQj
HWUdWBQ9+7n1A8xMmLyEclYEh6ADXGboTjHf6cZylNJwvFhav88VZ39bynarJ0Ye6AolYlXrfLyc
9qVoIeVoicOxBTVbknI6/P3rKj62CN767DRl3OWNftto//a6+nqo9WVPA9pnXOQX2Cd7pnZojgMa
/id7rOonO1zpnZ6DHtE9oghdQO/0rUqHvSHcVmXSXQ4aPVMfw0sQ4b/a11KGay+ZGMm14nFgGdK6
Qmw1o+C8qTU/VOaZT7gIfv9UjF810+nw43XzaPaDpXnXYnJADORjTwOazBJ9JbKyJLMjfATZHa7d
JD8hSyACpoSHhaRpxSl7AsOUoKiWygt0o4hPqfrTTdaz0dfPQgD1SSKDdb0VKwNwTUCttOlSorXv
i4U7qOMiZWslFmwy+tMrvBxUEWH7NaskzKPRyvmQRPlugJuIU5V32U/M6EZ1zRCUyu4uSQq/kPQH
WbeE82Av7EQCejLM6XehxudptuEDs+rBHOsr76qo56chZYgadtX1jLbGW7gErjTupqjcNCRJ3Lkh
2V1UBQ3xyLBBFKG6jWuv3ZmDobImeHyCMxv9W29urwrJSa6Xs44/SX/S3NEPhiG+Em6jb2vbpnOh
7dB5p+hE9PwCsNWdTKqT74+k6mi6vhrLyiW5Nw3chE5IhBMOVhDo044zrVP0Yju75PK22hSvAVbQ
1aYRatekPPtLo8mqZ4KRWiJjyCzI1pairBRznz9ri/K6sLxd2JXJrov/pBfvr7OuHI/Ur1t650Eo
auvZcXNaLmk+bhHoCBQSjb7RLK8+FRjiNgXSivUgK5T2bEGoA/WnlhzqoM7qh17v7ENMuz93MSS1
eQ1tlt6Sssmp/v0t6f1ioXAsd1GNmC7I1vfeCTdHM9ROLBSuoWbSbvsYoVBvH9wFmdmnbpD4dCkC
wzt3LTEYSLzuq1nz9qENrTWtsSnUnk6UOTdwFprxVo/0neXSwXDz4c8R0X5AQicQILNp6DZ1PWmt
RFb603NcmBfS0MVtlOr0CsoJMppuXUTZkAepnvuHmA71Cun1fFFnuJsqpX5ERZecjdpgBtsj5c9B
rrqSdAbFnaHjBSTA0VtlA1HzqYKz45Lc21naNWnT6E4t1BMOfp400otvDtaoUBl6gPm8OnWoZlcC
mPlV3BEdow2adhmqbs/k50tf+s217VTRxnCLYVPF0f08W+ZtjdqYDbvbW7LVnlSt/JUdQ99qRkZc
wB6xtMcFAbCxm36d5NMcShhfwBMcIwTsjOc1kF2TrENA7Adlz2dyFo0rk1b779/gXy45tk69BSrc
gD29zB//tnyy1CdFK2AFmNWE4tukwxFFsc8CwwSFgD9u7JY8TpnQhJaHeMi0IzHSJpnViELzzK4v
jczGxjHBlRloHYjStU8cNuYgMe1xO6IVXJFKWa1NNoCtnRzS8VUobJBar39mIv9FO9ZyEP55MGjY
bkmS/vnJNLmmhpxxExCHLN4kXXIdO92XIim/dlboM34k4493wV6FdRPTIOPDNqM3DtosfJ5MTZ7t
Bbvlalin0rw9CCJ7j4BqobKIXbu8OwO2i41mZy+RMfjwNucUJUNFnEcv11qsOMg1xdPQmd+I/mNH
NbCkz/ECk3e/atjJdwUIpkDR6w3HFLUCYcNdbpMsE7Yldfls38uo2db44lZFp8xLGtJX9OEQUPh9
s2Y33zWTCyCwzcZP5EtviQo/1UpAXHU62AxbLAiWbzbdv90HOdJeIylh9k96c6eEe9T8NOgM8uBF
CRVMuR5VXa7vNLrTGZ63QvTxBRqr2reT237S6xuf80VY8HoQ0EiGPNOQmHIqxvLB28HKVMzmg2t0
5r6RhE7S8NYuolzYx2iAyt5G5RdWRzLeli8avaGVmScGpFyLtE0z23u7zjZLmopRtc/NiD1rrvOD
npfPXuvoe5syf2XXERSOzifcklkxPqAjUIV4ZWojAz/XglChKXMj6YEFda5/G6xMXXZEWASZPWJe
5FHuidw+vH2rYz63mddyClBYpcL53KSTuul0liU0fs5pjtLAdj11lUfE/hh8MDlhbToxRYfcJoYG
yxJZUx1VMscKHXdjrraeVdDt9sSunrB6TH3mfTIo/pB3AMmN7g4js6XMXIQDP38AqswWCVYN/EGu
OHUmqULRMnQaiYHB7kG/lVbVlQB1ScR8t+0kPK0CX/YqxmG0tfTmrI3xXQkKOciY6W8NDvx0JNNL
hPP5TcjBI4qZ9swxCaVLRJ9Tjk9jYd3Pfjhs476Ra45kd7UfbxpzLI6O2W0Hs23A3ZMIZs15d9TF
eJHJyfvkHGV8GMTwxD1gJ57OYmZD4fn5iTvtZIFm4InjYCkDTZBjNAN+4Qw5mZexzpRjlkzLGR1P
m2r02xUWyOKTUpQcO/6Xnz9EAEB0lCSW4Sz6sneLqfA1fXSw6K3aBmKEEbHUhzXWYqQTD7Otx5vQ
u2qy/spVjf6lG+bHRnAQJ23+FaTqY+ln/lPuyu9KVDhe5ZeZNaKmWhnjotzZ9oz9ZBbNZVwmZkAY
9YqjcrmuNTjYs9Y/xqJ8cTBfpdD+1u7IumvR4ZopZzZZNV8WGYVameB4J+rzQPZJF4QhE6RkHDgX
Dz/GKGs2loyylQORv0A7GCiMJpsEW5sGy7l1kHFmY2xsDbWB1THu8IGQFwOee7bcam3XdHxsn9Q8
oyZqW0D+IdzbWemT8ZDFT1OEQcbS6HCnCSikzre+eJIGTMofh3oVMFDFio50AU+S9rK8iSVdnqBH
TxDMOe2GMtKfmwkrz+wy32UV4FB/GzFFo4/f78ZZP/auNQbU+EmQs7IGmPObdhpXPRQoD7tQWOqQ
nCh0NpV40IE5A6E3N0h3OZzmiKcLAs82hQN2dQA5mU32Igt4qVsLHGWDZlD649fepn1EnWLSGPE3
euzcG84AxNeUl/EyAm2BiKXtErmV5wYc0uoqquMrt41vc4PNoCXHAGLa/NX2kjt3WVlyJyZquCWx
qWvhB9K36OGkMWJumhVARDgi+cZR6GASD3GPyL9VQj8JNhCwkMBlq8QNQstV3AoD81cNb6coTknj
TQETlUt7dl70hoo1Gqoj/BTENcWjpddPsYZuX40AO82q3kf9iNNomQ4K0eAW6qujwFQ3u89VSwWv
D1mxsu3krlXApnijvtXKuKnzXK1aTebbdAgUdB1aWBBC86Ta+mSLdB4NfGUJPDh2PW3YXuAncu6+
LZvMWiFaBUTqdi5ZHQKHhOi8Y5k82E2VX+Q9zSfNizd5l86AFXlsnl/Ot8yt51vP6spgypJkb3Xr
bpLyvrBZf6tq7FaVpuM9FbyfqpqX2DtC6OYQFIgbigHDUHoBCNk/+GQd3Qghj7U1kiXt+GChw5kM
puScVMLdv7mrutJkJGSYzcSYjduzU920KWJ0D0ho4xXWEgEIW0Q3yDW5Ha3qawJqJBhLixAre7Us
oz6bFOHBDu/qcB9lZX2Jd4M6P6wKTDDdUUvUuJZFgko0JtxYDi6GgwZC0OQA8VeVGeip82KGWXv0
LdwVRAQVdNqt4hBH1r2J4fAoZA63L/d2XkbCdtQVx465jZ2QtWtP4ibtZXWRaPTmOxsarkHC9Cae
En3HGCCALhYHqLMubCekci/owNameU3sMvF4kVNvPZKwN545/EkfAYNEIRQgQVoWXv8KZEGUq96i
KLFaB8iril6MghMh+jqHIF2F3riYo5VRexjQe7/bGHFinajMbltyg7ZKOldCQH82JFYuJxfPI9jF
azIgHrQx8/ZFnI2rInL4JEur2SUM3Sq1I1xxuRUoKjq4VJcep5GAgWaE7KJ4Vk5D26FdlgNB6yIn
4/pUNAybw9g0rpwGI3GPkJwZ9oWT5z/a3ox3caZVKy/sTjBYrBsJdWGD0uFe51iCOh/MQzSq4Skp
ty5GZFxK04kIE/ciTWx4YsCzD/HYEdvU1+qsexETXa28w1XSNwmRaL79MJOVfmrr+XaGQMSK2O20
cqbyHaBja5HNK+iF+XU8VE/UFej3yApZo3C9a7rkeS6XaYz5bOJxqyLHOiVKVmuMT7xhY1KwJzT0
OgYDGMS0UOjyai+qVF1XFTVLSg8X6+awcVsPzUFdfulqoz1HVXSYGm7fwpHJOoEyvqaPUKx6VaS7
uMT6XvOHga/Z+Xou2Vb0wQIAPTEZGRy05Cjc5ZcYgZJrx9lKh7t52VZDthoqowwKvOCFk8Mmrl3u
aFffxknVM3IRclOAvESsgqChqL38vl6mZBUnqd+fZT50gsgKE2RaWyj3CJt9z0oYO29CZzMsKc8C
qjSzRZo72bidvMa4tOrw7KCR/6yt9/GAbHMuRkFA3qTjIrT/ufCIJaP+NkGaZzM/W41je5209lOk
EQ6eDuk9pdr+LzOpZl+HdnzuNnE73lu9ek5xqm1yw//Mi/aLTiMPCZEgo4OFqfVelCIHPJHmQFCa
MuUj0v9HWSFKaUYsOmmsEWMrqyAaUxKO/ZHlWZNM3v0h2qis4oGNzicv0cei1LYxOSyiWGa69Bvf
dbWGULOjOM0Y0BloC3jALSEjxfgYMaZPv4JeWSwBpLbybPrVnMh1vjhP24QHnRY4fCCXfccds1Hd
gjDRJuq7eL5VDNfPDUL+OfWZd9A3qvMs2RA+zvyi8Wg/aiYahTmIC9JQh6I1to6ikS7Y9KWnrSHy
nzvRnDMR1tfjNN79/mY0l2f1Uy24PGvmw86SCQDc892N0Tm6Ow0eswwbuWVcjwvKwNv5TtxvO7/Q
abiT1jxhnGQEa5HBBujjWMj5tu9L1ERVtSvT9L6bMIdmkYW3mDHqrk7jiWKSYmSYacz19rMhrfXg
ddYjEpFwm0qb+sqQF9LqCWP3p2Hz9vRM9XWg7fhJc+gXslSeooPc02O8vgwwfr73kc4UMd4iEGuh
+6y7KDgmZzyquUFxucgyptm+tiBABDb+o1UzV6++iU7r7VwMfYJotZp2T+P3/WZw5p2WbOyew+bv
34gP1kyOA3gB8XxQmdMXeH8mapsa5/bAeDOzhwemXRccALNdKmaK84xK0k1XehwzzeaTWHDACPrp
fxN2HsuVI1cQ/aKKgDdbAM/Te3KDoOmGLbiC/3odtFYzo9BsFDKjbvI9oMzNzJMz+3X+om+OTWSL
g6jBthb5NIdTwbGjmvJ5N7j3ee26h9IzOH364o1B0H99/H+x8f/Fk2H+4xFyWVc2x+E20cCW99fP
V0vcFUQwL/JCF8jJ3eBHeZb6BwAQnNI7blhyi3Ov0iJhyVluMq2dYzpYk+szqfJ/JbH9w4vOABBZ
ztmMri5f+t8uWTLjeqnZDHYHv3OJhvucFCYrjzDwRWsx61cixb47CfeppK2ROZ7xkbmYn/5IAn9c
pRRoN7Nb7v/ojf//e/4firrLj2dom3PR4hT6N5CYLqxJVtCRA3+K9atUYyMrXVh8NNzHaHAHXOr0
EMq2Y4ZKUQyVBW3yvGj20///Of7YnP/64sObwQ6Cfole84+8nbNoOeMEhlDm0L7Hq1+ugSJHs0zd
ShkkDQKG0nEZ2J6MspGqd9qHqiBtcc9PKwi5TNPBOdn9w6Rv9iJM94cmhqa/NoC0qIFGKbT9Q+Fv
l1ssVgdNf3EZFLprdZkZRQVkHOBGtXbHDkhvMefnVyEERgabLtSuNK8aL6kvmnIJ3Eu17lfp+6dK
Wo+jUdwv28SbGrubqvBQQEyvCUU84AeomicvtjU2VLffUUfXB35sO1w+aTCXyhTnMV6N/f//JP+H
F3Uj97CyUAAKw/Xv5l8s3nGWSu4RTlVVJ+8ldjmDgi7qFNI8kn4dWd02u6jO2qRZsKrruz9o6Val
MVGu4t94i/r2wv31q90EeUPnnWTBI+Dx1xcyJ0BGh2XMTpZC1UDUGE9dqQ7ubICgP2qw693YYxom
dnGfzzfYqIBDGWxm9nWSWfMVBcd+VCA/wgOs3zHIy6sq977//8f256f460/pIngSRiSOwQv5d5Sm
rDPHmzQmTHM+MjArIow9MwYlSiasDv+NCxg4KJOCPJ627SwFqKyxpJM010w0IgZ7H4ijD03m/CRt
NZ1QZpJ7c9V3HfyFS97RSOGiumBzLePLXEn6Zsa5OxbCuetY8YuhOOswcpkOcW9wzV7hQn+o7Mm7
X6C0hiAFr0yPXXgRbvqcCa5DZll/Wr4muU006n4jlYemMXLSTR0ZacyL/sVo8Kfm9q8fEU+U4ZN2
58T4TzE2z2Z9ybsG/jhM+tMfaFGv69lFs3W1BLJhZeNEtIkM8nFdHKxlE0HHeh5OZdszzyLXekJV
DZTbPCSV8g91Rwlou3Yzpboq9I1Pbywtymcmh1uqBwpF009a6X2ZlWec8a1q92SwWxq1maR1xfA+
NHN+DT8lp+Za526uNrUtmzHBlq5Bgw+sGqu/nl11IQYhj2kxykucSXkZtYXBiTfnUdZJ42F0+Btz
NOxbUrcvK4LrwU0YL6Te8qPAZw60SShlOvuk0yPTWgAFQteLHL13oHv070W/a+AH73rHAOiEVfKi
G/1LQ1FLUzgBKoIIAF/689lsneaeTq7I8JKX1bDJHyKKYhglEMC4auc7RbbPU3s+wKFtzJw0qRXG
aLUXJFmc4157bNy8OxvFW7J+MZZih627eu9vNIH//otv/svX/j/Ejg2W7VMNSp6LI9nf9IEayoXf
GFMSjskD7V5e4FU/Zi1us1GngrDyg6mcxGWt07Dres6KWXWV1QvVFKgCXr4GdjYsF8IUIRSZ3aDm
x2zOg3Qw4ntZrwfebnqsNkHdk9kAwFMpwlrFv5xn/sc+hxfIwRvJ4RLkhPa3fS4l9lupgS+iAqYU
OWJ+Thac5+0A3TWXCZTpDK8hAHsZlHgIaBhvHuYmFmFfYTf7l7XmnwuisynWxNNsH3zE3xZEp7Vo
U21kws1ChK2v4EtW/3Z98P7Rm4cWvv3Z3GlMmi3/Ea3eaDQLiMcMwvpW6taddGApXa2/KkOO+0G5
obMu36nC+elpDWNGJyl2WcYua0n3hWTMGpoq4/H1h5M50SMgIGGaa/qFtAH+LtO/XXMsqGJIPusY
MDD35JQlntmnEuuuqDEOdamIfKPWwrxvgWvF4Iednyqe79M4eW4qckfrcMdXcBDIRWoa5x0hVp0z
77rLzfTVIcMZxu9ctQpIaC1ZEJvriO8SmtdnBrGqPIgF7HMyQ4xZrHrflHoPwFH8kFSHULRyWCbp
zuNZ4nyuMJHkjOctpY7grDf04NgFjWPfs+YhuzBIVPJxcqshIjrK9MdhFjORpJXTUx37v4xFGVBQ
Ygr6Yjy+oJ6+3SUNlp6BCwE2dgSLuneTmb1czS+ziYZSt8Gb8/EwoGxbfGVYPewgU6QMm/oR9sdO
lMy5dTemA2rOts9S+2x6Rs+DMpJApP3Fe8ow01LeiROXcsAHdmuQQ6tJFL5JWV1isosdjbQdF1C6
F9+VbCKlt/PJ5nPsdarx5lrlyEvax1KukBrbNdBaiqVa+7Hj4WAYulzo2fFCcPQ7TK64p5l8Vph6
drldazi1aZRd3JuW9tisSgyKeApQAHnygfObpnpxLTxwV1bDh4PD0A/wX1xwe5yHCdvIuHBLLim4
NomhTRXz5VW3zEhvxFtaNO+LZL5JcyXAKAip1JaooFhcForcjXLHucUmdZNbNZybHC1CiPImz0pG
BJnZhbVIb1NDfBKTvMDEjIaUP4b9XQV2A/ZA1HHou4SaRpWukZDBUg0nqViOGzl4uzEp3wGqPK5N
QUF99iVS447htYlxNPtV+L8tRerZLd59j9821gHusR3ksgD74ZrPsWK8KiVVCiJpfya6HQOFGdJJ
0ygfmTibjk8EonzdJtw5MCiODCN4l7oxwsEhL51/6rm4bid+VSa80BYACjn5eCxmdjcn4b/Ry2sz
9+sQz0QRVCaX9Swpfk9dzQdsVc9ofMpNrqHnFFy8WqpATSenFD25TfT801/rxyymOs0dkdOhAB5M
xePAJ4/a597PmcXfIpwGlhPvSzHH5xgucqhTGYG3zPwxGpvhZHcZeqMhe4Xa4k40Deh1fkkVdC+t
+0jX6mrtmWu6ZXxXmPZDoks2RO9SaC0M8oTRllB2sRcMFoLVOiY5bBLd4PLeyjXdOppAx5Tr0Z3s
rxX1kpV3wMzh4s7wYRI1t2ubVJsNooxWn+tuFb+jXHohRdXYeaseX7vEoVdnH7POQGTJnv68rnyD
6a5lbuimOYFTx76KU96kil5XZn/jbz8eAhh8fOK9R/DCtbrAiR+Mtn/i5bnhIUwY/jUoO/RuUbmQ
BJnFlyHK7jZp+88GV33Uzb+IG2KZ1fG/ENT8XqkA4rHOmru6935ss5Jc6CmjSjz+cFMOUQ1nl9WE
YgG7eBftzNciHxy87Uxc/E+YsYnP72Ob0D5TQoRBcW8vgxbUFVWmqfa7aETFclu+y5S/ds7WfVr0
pA0KnXZAPzuMRb6Lq+Le1EB3UZoD2tGb4C2u5MvXJAKQ6HEsgll8mguLXyaePymP4R026lfXgeEg
u88ZU0aQma+6UJ+DggpDA+rO7safpGHFUsZyU7FalTX+bjRNLoSwjL3R+mU3FOKJMUQmY8FMiket
0c9ulT76ZfLYeqYFoIVV3qOjIM/9jl6v5odCkAfpqpdqRS3xaEdqV9A4pD+uDC27ait+W83lU89X
zg4x/d5KFy9tY9p4zBlMNZ64Nxr3uEwst8BRZXTd1IIHV/NW/ih0OAifWQw0DCZ+Ggy4gC1s4Xyl
DvtQUVEowr2wxFyp4+ES2BxCkhHULfRRLeshsiQr/N71ZwxHdYINA7Ywu0MN/TehauBO1HQE5KLC
rrSWj40Sdyv9DxSaxG0k7Fsx2EUETNYiU159QWKsAm67frR07q725u+m6I5keMitjWkRrgMPm563
d8KDN+LxyGqm3OkW4uKUnGFZ5JFgEBvm7vQYF/1Tx4IfjHFD+LvBlNMzIOK+8A0z6kIsdz87oMJW
m976zHttBt+neQcHdDoIejN7ZmmL+VhVxhupYTOKCaUxWZ4ujYUWRXPA4qOLOSnPTOfUIbJCHFSN
OUXjiNPUm/2dOe4bI6FJYOLXS93ECRYcf8XIl5W0CYXD1qvoFDdNo/iR80zcKGMxjddw0kaypoby
MJpDgvzzL/xdhirN3bpyRNl8+4ZPdIf2483w+ES0FT5LW4TUg2dhoi+g1NIymA37e2wSAuVTebXC
EtxCRAveN9QR4rUB3lrq1HR6w4WGMFr7v7kanSctfko9HqYeSdAWrAWlxpda9d4NPLerae2iGYpd
JdNbN9beO40GOttVSFmj/c7FjDt/wawAlA2bVfPK5OxNXwiZEqmLcTZ6mw5L0ePwWVdpDqPG1gN/
UfBhLB7uvuaUw1Wk0BzcLj6jCBTrW9toeZ71pAo9L6o6DtF9v27kvfzBwo0RZ68Iz7AaXzyJgDvz
MOpJOvGHGO90YfBFqi4qvObT4o4h6o6sCNG20VdvdYzNGPX4XFozPpNVhkqyqjY9ucGhNV97uXxQ
IpVRf5O8TV3ytCxs/lZFk9bAi63FiAC5nPm6uFZMukaDj5OC+c4TbmvINKuLtmrBvXYTeYyrhRxx
F1bD+tspOlqMUC6NBrSTMytOSDnCs0M+ezXay1xMGooamW6VDbei2brCZjzEHIfw6vN25zhkeCvY
qU3/p2vad82f+z20F+WRmixX+FiundzmQ81pjqbsXV8+yLGLd8AQfkoNrxXRshGgIrscJhcwQvCz
c+0ROAqRw+5zndgny7J+E1bHs6E0mggz77npiQrz+hHonD6pGZHRaNNkbeIsorCiKIoyypzbIUse
Vc+YuF5kkE5TGiUWQgRCxd7oOcPB9H0E7bmEcvjVoG7fjH76A+hKKt6/WLcOGsDjgEfg1Ylb1jab
cJzgES7weOmp1kWxqx/Q07HSl6UXLBKTMM9ppvuviU/HuL3p5QvfoWOUL1zDKZsAVubjvpNS83Ay
cO7xG4DBPsah1ig/J+wkAiUxHGXOqQqEBJM8mweHTcLISz+g5Up1nH/jnGtrYQQ0GqYB+hOZFkYT
a4s9cXb0MJM621SWn4a1wwmS5w+6Kt9dkz0UGv9TRQ9b2lZdlHGqDOzETRAUlumQND+JmIiomMWD
Phrzzl+/Lch9Zp1pe1Pit1gcsph2ZfMqJ1RBDWZYaQzi1koh080zazsQqqWJfGuxo6lPOb800Hvn
yez2VW/qezdjRWNBDyylM0CorQ+JCTllzHk2PHiWcQYbDokwlFUyhPpCqbah3xdtg9LNkG8Hp/ms
mLOgV5YmDTzjgX4Z7WQzC4QoajJlMbT0kBSmEUDHhoY8/9a1tuSe4+w7wpUR4b9+J6cPCM4lJkhc
qoLSCTliMSUtmOMD/G6TFMW8aTGTgOzHro9BnUYQgPTQdXvCgW3a0aTUjpfaMM7T4E2AhL4QOZI9
qFEGmZ2/12l5OorZjfzYxdBSJNdjRrTIWOyJ4A8hR8fq3uIVyhhRrjpU63LUVzP9b6IhNu5RdF59
h9tcXOb4O5LkRs+1Fwx6Z0enmmhI1usGv0uIgPu25PKsdct5xJQDmNVPD0ZWfEuIwES9uBrwSQeD
9j3FbkMrZ2Xtjdp+qubspwcIyr3Nv7KoiLQzddUgLW9qOVhTIK3T2vxwE7ptCkOxznRkcWa44Bhb
3vgHMXQUBa6V8ikuEy1QxH5Dp+WJqIn/LnH7NssYDnlv3ztJmgRmJ/IA88x1nyj8wnzVruyCwvUf
xeBPWDhYIFrnkqYwR4ZJcR5Z8P1C9uoGOdCXhYTqJz3D5IUVizv0pipj+dHUDxH0mOtine0qSQHb
YKQFGgveiYqX/UlaEBCT2v2Yc6JWGYhniURvG+l1zJivbgeLal7JHjE6J09iAVntZOQtaU6ipVen
sbKA/Nbn6AMJLir50cG/DNPtCpcCzsaapIWJL0Np67/zdKQYtcjanchYbsflRPJnH+tMuuux/a36
NGMvKCKiF0eN500v9f0KAZHVAG78NME1FQDAPehhVbwobmanvoW3EQPydP3mrexSgytgiSHQq+4S
gD17XhC5Hy3ro5c+OPyJg8uq6190nzekXmKTVaOnxYKwMcIPLit9/tFmQCIlZPwOLH4wtluomsUI
Tzi1jEvyC0A05bCjd5QryNZB5u9gxI6OXeBdGR6XtnuYbROPmR+Hg720DAAxKU2UyV7lCZ1ZBZOx
pCNvn6bdM5dJJ5tIK+pISc4sj5qBr47WxgBp/dqt9CLK3BiS1BA1A/tvQbskF7IIqw607LnI98nQ
E38L9MX+3blrF6Sg3SMbQFdhg+krdWhwYzMflnHCLEa+xF6pL9P5OUa4xaXgKS1iIpFt19D0AZzl
kF+XK7WKo+5XZ2kk1kvj+78GHq3AcbuRDdTk95IULfDdZegX+DerFbNVZ9qHhvAKuhnmIY3toIVF
y0S+JG7j3YhG968tixYlnKOPKn4l98+3bebuja0LvpU/44q6vhnmwJ4H+lcW9tJU8+UhhTMhchyo
iy52QzK0kWlA/KIo8ZkUFkwKw3+CgTOHsb185YW6S9T6Yox5eehJO2D2I8ADUlMyznZvXI5fQVUy
uB2XlRfOjq8HabC3e1hQOtdnRZCPvqKJy61DZ/sf1zkoK8q0TedBTJxus/yWRE8d1pnSL+3S3/hP
usnNyJgIRbmVOk5Wq/ZtOzwnGxEVS+glW9ZwLHs3rDt3CVJe2rYBBZISOD8asod9XIAMyiRxx/VR
kqiJFn35LErWPQ1vKQpDEZat/MpLkUUpWUex1cWL0Tx71lxxcMke2oY/ebRYQ2aKnM1hOqQgBnE5
/x6sdIictisxM/eRP9WS2snmemq5iFsLddYckJIt+6gvHoGLJPleUx8m5mTLoNvIjab7OWJbOxci
/lDcPuktA8IhWGXnut2swMM9G+ZHvI0kCrvOuGzYXBLp7phabrCV99VUn6visFz568fUxBsNtg8w
otJ4B/Z/yJ6YfR+crJ4Ccx2RvWhPTyaOWl4KFO2zMtuLZRdTUFp1EXYDIPZ+OFhVpgcEFcJOmNdc
qp4rbZnYX2qC4CmfGUcfIyOcwuUSg1Xq+oBIDW6kpnFxM5HtE9sl35Hr16rX7xmcvTgJvnweExKT
qXtmgYSzkTANdGkHU+aPZcLtIfiATYvE5Jo5N40mTlYjb5tY/5IQIPo++fFrJFCrv7e0kuNXuaNJ
+t7p23ByFBDtIRjT6aMGwhXynxdmBd02od15GMj1wrozBbR4jZpsWSefoAeWg1HFp6oStzMIvUbH
siJ1HJNCr6+mOusYw4REw7djdrRWfNXUEXiJCw86zr+mrHEilSfXnYtFSW95ugHaz9ZFTqN1zUz5
euV2QXKoODV+UZwTusebOLmuZteHpx3ZXUwHixbfVL5YI0on0QDjey2tjYDzUMnPeciHbdVRt51W
jUd2SUb72KAx2ecnz1qyQ5m88XyVWENXnVt8C3GoVe1zpc9bOrzNOQGWP57f/mR2xtOrs+bjF0QS
roALKJUHnuc+sIZ9tSWg1JmeKqYHstAY/I4dp/Zq+MnL6dqVuP5k+8GkyrixrOKLus+vqXEB01cE
ZB2ctaRwCg7YVRXqM3d/u+P42GwlGpzWqerjo1/lO5YTriBi763DNxfPaW9Y4wcuyA5aRdJcalj/
l5LjJi4W41w09oqjeaM5ab+77Z/W+uFXOzhUsLcmX2mHJKo1IfIhbJM++xjK1r22KVkIGrNzCeKC
G+4lpvFRfEwbM8x0oauIvm+JIWKWzev8xcYK4UqKCxyTd1dwaKsIpxxsT0M76Tx8Ia941rOdHVvZ
ruyjeaZ0fmjaT0PryqhfPWPfOtjnN3ud38LGESYvZcPeZrR5aGRXesscbHaGZ2juDMSgi5HvczXA
HTfctFLCZ1AM495PIsdW087MqiKMh3LelRn0zmY27ml/EJe8LvOwntnOzNg2jzJZimDOKfvumBjn
qU9lRYoqQL6rYQWfuUYBtTeWkm015awrjHlvtQIeibsy/9UemYO3Youodip7MKj5sBz3mbpUOm7C
dPLGHSWMDuV7Rh1ljYv5hebRhCmYQPW/snt1lZG2WSWLASojiI4c22pAy8z9UhEG0RKBVDxHqpMf
fjy3/BCCPdWDieqKdxd0GLmX/ItTNmGCqZsld3qtjyiwptvB1m9cq70ptaqHxYxqRQWMGawEw/OS
OQUXQxIFyrrml/bOSyLcs2G0P7OTl/teSBLm5GlDsE6MUtKaQUczOHvHNr7scrVCFaD3SFr7tAe2
iquVgs49WaXWc+4HK7vP4OkzEDK4KljbnC9C9a2YdDT7jKKJc6f7hzzzlwffak6uzkpszovctTqT
sgXOyo5uWC53sbhxC8bVeXJLIUO5F5rd7tOOBIJW1fmHVdl52Ljlc7EJxH2h3kQYCykDU+gEnkyO
gLa/zzz7mlzWyZ7d78GJ97UvZWis+RdJvIe5t4bdNp5iE+muTBLAnJ4f9Jr+2Dm5GOwcWW/Vv3r6
75p2V5TjB/wauesWDJxbHdYVK+TOs7s5hPXciw8D8rxwV4V+QriK6bW15Yi6o1fkF2VyIRomQOVp
v1NGiwU9s2E/zQGkYLh3qYVW0mP5cKVzdtb0tsTlvHIaQQGRU+R53dnsx+1DZkJm1/NNaeu/zGV4
9zNOam1pOaHQFrIh9UvGw3NjdNlrUzofbBBOFPvdrTTZKjrFK+ZQciBM5rp0qw8hlh0mX8onyQee
MG0FCZbVecnK8RrZEWDQaFW7rr3OVHqIW6zydcFa4DA4GcRdWyXPpfsdW1rgkwCLUuAVgSstspc2
Jwg4B8yLYcK3sX+lTbdeHq8sppU45LlG4xY0nwqmRNC54r4ZVR2Oir/BW9LveuluRrMVB09DwKgU
SUXk/BwwSoUWNsjfwgSyqIn8M9GYcFeA4ngN7kqnkrgVrWnXT9prYVE15Ujvi7gNJQoNN/0142+Z
4eSFHLB+TeX65BgCjmvlszMVaqeoZSRk/94uALbXgl22ZR8f/aKNIPwaHHQY3tYu81r4tJ3/aPfj
Ve+dG2vkCMzfbQhCM6NVcyS0gEzocuchrneD+7wmCc+Ehbm4eG6d/rEuNskztsGu6PBMpinzWDkx
gKDgjcfMtz4S5PZdPbkUGlnnzh7EC+Y4KEHQHHDFd20PlU1HGSCvHCS9dpwWfFfaMLQnu8Gu2ozc
l7OSbK1NcmbXc+QMagsmb0xmWFlGFaWmKKPGEM8Lh/bEr2yAaXW5myqdHEHDvlaszc6aGZewemPY
HelTXmTLJJddbZycaQcJ46CzyMCPQgnt8K2Cvpq1JNIdtDB7o8OYfX5eOifBqgFocx7UxSdnEasE
Q9o09tiIsrBLp/jEXPzWSvVrzTTesmpoLqkgaNHY7oPo2rtSWeO+FrjvsybX9vm0srW5cj9pjdix
Bp9G/TpPWJX1ZIGwxI6J4+yagrxX2S1M7acPW/j5VbbYB23xkz01qD5BEu2rYyx41GcvZzhJvHJI
hzNL3GeSFNlBZfaV7k7RvGkVMYVRYTXPH5413g3t8hlX9NbpA8xNXAGBI60YyDVHOUcFXd3n+3Hw
X2eNDcA0PwYlKMPxKSvUSQg4MrGPNYQHt12PLVy+89J7331WPhkeDULz0eG6msGKZ9DLTYpqvWyk
zb12Txj52h3a+aWHdM6t/KCjOQFAYsbM1GiPGJvurFh7YMZOKMIn2Hm0Vk6e1exdHGdJrwmWPflT
e9VLVwBIzmx26YoJcvbL7vUaSzBRidxxObKuN0WcvM9dF9XcaCBO8coS/adH1fR+t6lECLb46RDv
mJsZbCceDq8jvhjt0KXOfeyk+3IW055BFwqDo5m7ocq5gC+3XA/AVDG6jtQiir2aJjZqNRx0cHjg
A/x1T0qEzLI90KiYZA9uKa58ShxUp9k3jEWPg86MhnTRq+GVCydCJ+hN9me1cHrGXXDOxIydoymf
m7rA/F7qz/3a6peR6ayoaR+G6vVjFXSM1Q3oqy05Xswfq2Z++XLg2AiACX7de1rO45EIIrFIyC/O
kNtoXs1nscBc4aDVoOmdJJguJLSjgX08sBIHHaOangpPXIm82/mz91T5iMZeLxhtMXsAxskz7XMM
woqKw7lNr3i/WHJyRPzZM4o9CaZn8tikVZ0PNZYMIcbicU65qpQ8LHwwBDY5NOn1L8+QLzDaiB9l
tXmiLfWOzRNRmYKGYxt7N5i9wKuQ7BKcoUTuhcNgsyx4w6kmOxmWJiNVgz5rZAcnsueSZvTfXmlS
WNvZCdfY4dvJi/Yqri2CkT2fnZFvkg53zvV5LnrrmCc7qufznVUS/TdNgTvb2/cWEwZi8g+D6yJl
9ebt0PQf5M/vcseDp6uR66qWGSmMa3KXej8aKGTd/aC9F4RO1e9JMfwgj6HmwrjRO/PNp/Y8YPz4
O7XbKx9D8ZEzEJNHg0i7TccCWdiTO5v2rtkIizPCsAO3MhwpcAppJYtG5FY24nYPT+mZbLa/ZwO5
ThNZ7gEBsu8Vzh0HrssMmzHoPQNCAAsICgU6IHmdgT+EuS05UM5WBdtP5q0N0jwtjNUKPjC18ifI
LtAe+lvsNEyB/sCqnPuq2iRplMpdItdlV7bTc86BIbNg+K1Z9dZYmBD1epjDxmDy1flHjUN0sI7E
qa2ZYRQx+V2pN9apJIPmIvuHTPCjZKKCdDR/slwYPG208sj4MUPzAzzQUtGzbXUpvToia0I5L/hc
TfGQKf+oe+eMrR/EUxEUKZojN7+jJ+13mxcaZFyKPq4OHrMlbIpb9i80vY/eREKJW5B0ZnnNOOud
/zfM1078VmudB1laHf15DWve9kW3D+6YDOjnGZOMmOAV9UpMD+TOnDlWU0/IWK/kv66cZ966w6BR
8YAARm/VXOxN802l6kkbGETnGBnpCUA2kqX7HreKPE36u6rb+Z1A3Qlyy1PfLtY5TozPXiXnvkCk
Kev5szVh77rFaW6vV8Y1savtchiGDIVQqvKk+ijzmUypXlPYrayTuTxIoV5Fo/1sVZMhLYoKdero
5BCsLJOqEpucNCsbE8GF/B3f+nicm+addtnqZGYNdVMc4bY/w8r8gnZacXCM8crVBXkR60unwytn
7Kc6u8dCUidR3PPPp3nx01pkzYc4ZW9Vj51/0fl3fQdHpcaLrJEN89VF6dohX7M7e6YYWmhMylN3
oQvTNUmwrOYQmHp534kkGphyhoBJq9ClwCNIPRNL0ah+2MS+hG9bWMG2GR5qg/2BDSiQuYCqQRur
bYhDZnf9fppeZ2eBS6lzMxvW8tD1X+bEe603ikY/1EzoGsmOmf0jEj4mSS+iE0JdSYaiWU5CXLNS
8k/+KfPXp0Vq33G1eYd1L8zcSXvwpbiwVHHey/IXCFFvuae+icNXB0W1ZZK9jp5/XwyMizS8pkQF
zXAlGRWmJp+Etb1wsiNe5g0FCjujLoSIji6+VEWa+Y3+pDN1iTdVhGsyiaCc9jzJdAWdE1ZVTo+U
ceIWy5Wn27gVseOH04KjnjrjHcFF3qPJgkPanQqtZBaOsukoeh0NfE/UsBcHzQxbg0mI5Sdo96v5
lqfrBZfnFNSiQMB0vHt34hyNt5WZ5YR66JuSSxPD5qFN6WYBxhGbfMWNNQ94TwnWSYqWV7F8Y/fo
7QLAQlw0e0hhfu7Ru6gkftcFZxq19kaUzKAAhoW7LuuLX8J9cheD5ZrRI2VL3Q6N+0x0gwijTV+W
1y3teZHFU6mPNpJEhS4XO/fJrEf2MDBA80zFkYZUuOdcAcsIISo1oTnNfIHp+u3Ieo9Pj5EADqDI
1Hs7av2Vf8ok4KYx5ZwskCMZtTh8Edpe5T5usL58B/Lq8XwBPe5h75mVzSvTlkiziu1U69OwV/Tq
5h6kOBefG1doTtHGzJNTPE9I4cyx9A/uR6LP2K8cXsBpKM8+1qLd3KEbZZX2IrO43bP7B/QoK75M
pBhgfpKQeHGrxeYL6++h1+FeFtXy0Zh+gR9rdSMa4Ch/4/ckz2nBP9AY9paV90A/4nKIcYxwM1UL
Q18HY8FQ5wiJDOkwSNoPQ+pu7fQ8Wo13w9GsRy8o/b3y5+vZoUYSA9i1nPxnAghApDJKsXpYLeZL
q0acT1nNj1pyJ9pICxTMUAPdTm8SX3vIc8WbzHQkaDTnmri+tktcLd3NQt/+Mobj6t0sbbFrCIbX
pd3gaZARuNIKSxKGwlGntx6PbKimlem9Qrl2aFeumlfE1eTQdSgbC+p42b7ofl3vOcgRHVkr5oYd
dqrOKY5N5/LQGxbgK4e9pBcMoCyccB2xzQNZvBt/BhjOJUuPZgBkTcPzOFISRrGnyaQ4ZbOPyV9J
5oSxg+XHsbklxb3H28R3mwzVL1Mkr5Pp/ZIxVyK9R55q8/pJYZaJ7KR5d9AXZo2BCqUZFMabb1ZZ
O7ti6XYTaCAUeI06bg//mITSt8vQwdmzzAQySh2UnqeHacnnl1i0ScmUeGeBBXZvVyOuRKfimjxP
8YbgxvnieIFos2Nm8A7GHsvMuBScaupb+s5l+B/Gzms5ciTN0q+yVvfoBRxwCLOtuQitGNTyBkZm
MgGHVg719Pshu2etq8ZsZu8qLZksMiLg4vznfId5mERLqB4yUaL38NTGwKbwZzBWbfrw2hX1mxfh
2IhSwdCgwsHGNTDB8MFH88jkbVrVKeqEYCq5suyaNrIZ/TqXntpWg31oBpREwdw3ZCC8+b1UUlTO
cx8kq76iJSGO5feQtIfeTpmsty3+9/kVqcVa6+LTyxDUhr5YdlnFu1yl1TZPvV3fWIS/yY7PiWuf
RpbH0mZ0AyOTHLyy5YZgOeOi4VZw/VqZno3cwI2fpZuTv/Tqo40/g0uaXqtQI1wu2I+YnXfpQOKg
hzi/cjFarbOwqFayK+9ylV66WE7nxiCcnkd4HGw8WUVpbGBF0O7SMBnD72KQ8tSIu7LEjSLmPYIb
1jPVZcfCKpfz7Kc9dfva5L0IGrxx3Dx2DP+TS9Zd8yCldiQMDzBeHl0dCJhSGGQGeKVFT0i7bxUV
qLZprZIcFigGFbheVF+RWSuYa8MiKWwd7kSEBOUO6YaMBpdxu3418K7y+qNelKL9SXL2Az5ND1V/
gruBt06SYy40i8C4IuBuroGjq7UblTfxmFirvMao0IkWhwlmgq2lxe0U0o0K21fFPSZyMzFwNDQg
0vB04FRoDwAm201BzDjDhJUbBJ0szR0WuepN2JO9zQpOadkipPjMpBK/YehfN5uISC4pdITWzhJM
PbCqbYGtsHGWcIuDud/47dicpGHeN23a3DgBiOo44hIomPkLb3wTkIhLHzSC5bftkagez7L8mL0B
2dZEmXar8alWXDo8wW+WeOOd0496M2J1AlbdcQ2xqdWyHoTAzqDYSPduSxtNMXIMh+cHd23U6bL0
vOY+F8PJ6h6DIdp0TfC1MGF1ujWHpQzNtIcdDlbScnO16cNsZyqUirho0IPK/mQYQc8ZWXcUEQSc
rixU1rHn+0Eq4k7BaeFpGINLxvovtPE0M3uUemAiAc8khczml/3BDEgSAH/NuH5wJ8GH6zLFXlER
t/QSuM9pm752AHVoNBbmhuowLEHUHxkQSSMZMNFAh+agG+8NLyQe7B+tSP+UU4XNahF8ZbZYj6zy
p5vP91E4QhtM6+1QEqubnTlYjw6np+V4EwYgveBVd+ukqJ/4OM6QypBySpoc2K5cTBXNl9dO7354
27ncu5qcWE1BOVhDF9usmOuWGQjxijpdFT/VjWPts5oxQMbNguY2BBVldMAIeVnB33Kx5E9ZGT9k
UzftCyovaWEyUbrVGO9ST3OGCRlE52FtYHPLz4ZRvUfxtKfRimTn2HACZCNlNJXxOyDXFMOz0aqD
wwl0O4/YHcLM6U6VG4erZinB6ik9VYFdbNQRP6UDhyKi1BklyJifPTdLNi222poUBTu62MmukuDD
KSIpLbvbZiP7igu6CMeEf9962DlyQ0IeyxUn3Xyf9TVFm4SjDnZT8uzY+TdGa0hZqfqBDvfkRwUG
GF3deEZ1W4/eG9e8X1DZcfIw+FsLPRM8GStzq1K9RQAdaNWsn/PYeupijJ/agSWe5fLeVwlj1qS9
wS2m1hbAAC47SL5iRHySiLXCbvcBNvGFua7XvID9PnH1g2IsdKD34DML5E/PFeu4kOc6Hb6KLGk3
ghE1F4Qu3ZP132CO/uSHb04jPvQVV3scEUJCSrR+NZWOL5nKP9wQ+dHD2YZvjIYtM8i2zRntw7+t
MnUX9yhnvgLMbfrpWzjhJO7znOYUA7ACjQBdwF6WZMu4Ni3u4kTKJzcurtGU/1ICdUYSE/rsfbZA
CQC2wPy8HYyBMtgq2EcSJ1LXqGut8udxNuuj5nA7uMbPuLXyNUlTgvJOgiKgqo8BtsIZNRr51fRv
ATzJcwE9DQaEe3CcI+ztHs8jo8pe9P05aou9OceAZpF7ob2AHAOcSKDtQckUF1PZJ3vcMawgEK12
VeLeEtQlJrqk93oQ5Le27m4HDEibfBnzEGpg4o/DylxQ/HgltqxayQ5Q0NPvbyCkvqLNBxtwaNM5
bvgxGA7uvNAejsTLqu3c0aEQO9AUDA63sx+61yU+W1LKvdK+rzZCMp3NlYG9qUPlLTS96y0/Wlmz
27ajc03TVtwHoTj2uU73giHkbhRTupvdV3g1UIctA6qGZywuf7wcPipbiEvLhTWuxpx77KIBee1+
kqW3xa2x6dsCNaWi3ijijlT4ZnvMbVbSvClcOiGQiTz7NZqE3LpqwkPHnY0pYrPF65+Ql5iXquJw
/5tFXNHuvPb4Vhyj2dtHmHzr0EydTaM4NwtLxQf0ZhSx9FHmlENmMCXXFLRjZ+jKC6DsS2ePxlO5
tO4BaxhdanMXCG9aX9M48w9TPDzGqCh7MXvezm3IhCtliiMu0ZvEDE2OYTNp2bpLCFVipIGv7DHd
ZRcK6oaTfDtiZCxGTl7Um0QmlMWU1mk3wSNWKfMolvIWkEw4rzoWubCI8f5T6Qr8ut6ojJkf+YXV
Yh1bSb+kqtgaza2nadHuYLBhgwTxXAkO//GcqH0YZmgljpXv6rKBZ5fQWWgamikLYl7VukwSKuMg
B5cVohzmrSOS4ikOjDWwzaYbeLbb4EOlFrT8JHoJisYmJWa991Nv7vy6etF0llxJrqH++N5dijyP
XfFmoEr4kQAg4imEy4gjxovj+Y+/K09q6f8ieFysBVPeCEX+ooUgUkievR991oSIt9WKCNR0DYJS
Ev1Muf9e55JjgdB8XLqmcrfhgDV/skJ2c46zb9RmHDOroXMSwD0GU47QM3eO1HIYH8ZN8qGy/KYw
lhP5XPtnP8IuEtjVIbMt93Vo4zWSXfjtpOObkXCTdO17x8ZWYhKtW02NJW4DUXznS58Bqin2/zHX
14Z4glqieSj+krpQ+dApmpxqFHyLk8HJW6yP7GEWrfSZxLURB9uqmy80U+Qv/GTmFa1vLwSc2Nn3
3xpGtJzUV8z7mGthwzmXJYfAPrVfCu056zEVEQ8ZbyKHnY7abLILguZBzDJ5WlKPpMN2G+d+t3Xz
LlyhGJbnIop2mFQrlMFBMM93ntzB6dfQyVtsYvpi2AMhicHYFX6M6qf9ZGuXDyQU+hdOkKfK8hrS
Bm5xGQSD6RpDuFMhCulnovnOrdnnVDZxW4xG563WTE4rOMWrKveCDdfv/GVu5dqjpvVBYYFr48rc
10Jl+zrpjZc4F5uAupw5wUMQmswcycMw5UPAMQ7kLP3HOeVWr7vlDOSBnMEd45wtTAoTN8EfAIXy
lRfTpO205rUL6POLS/wmfcnmMAxldMgBbd5lGoBPyFhmG83GAwSv/saY4WFFo8o2QXFJPUzgIXvs
JYV0iGGUm/AQyn5bRgUOd0PkG2HXD94sXuc2vVpFne36sQYfuTylAcG9OyvBBzf8yhCxo0Bb58j6
9uEUn1vcfLPG9+gNtrXJ5AjRXE3NUZFRRZp8t4PSPrm2uc36zn/LcWVXFhNNs8jrXZg731Ux1nde
B49l8BxjOw4Qvpxejg864STdn4cA3bTKzOQOEYYIc7qymjA5oUbR0EuXVGi6yQNGkIsVdMOKC4kJ
rrF/mmznnHKT2Y8NE1NooGsRGdYLSS99yAi9Oi5sF0zSB/M3AYCeNIexCp6OfN6G0/RZY2C/ITNZ
HsxeyW2cMMjvG/NdOcRAFzVRyj69T0tPrERs5hevmzOuFuDp/DRKjwLiIecgYG1cwOCKJaq/CbiK
VUZg7BkBcTl1GFy1Zn/ufZylHTcfSxiHgWfhIDDJN6278SuZ7CnOEVt7cbLz6O0IN2Cki/zq8pt5
3MhE73wXIk4DB22TWqHNmaqK6Y2XR2hS70X/MvSTuovy/qotWBx4YfCpcnwmTtu/8jCkDVnqnMnM
oBb46/LhSlSL8aoMrcfUiHcAG05JV1f0CacHt9HNsXWYDcgwMO5GJoBUKU3RbaBZQQpnfLfT/hZo
+Yl7EcUwHY0bRid9HqIbfFLtoUSSPCPAfyRpwqdA5Q7WhCV6ln40oWEz7ubzRG4F/TcovzzTegY/
yuOaZ2/N1MoThSZIcO6Na9XDDa6REbzPor51OMJZWuw7Iy3eTcFOPlHvcJnZsw9yUtE+6for6l96
Kfyp3KlAnCan9i5FiQHcQ1uk07o5GwMoaOyb5Zp8OOVvrnpMk2w61gPoqWgsilvzy53BaaHhTZdo
ZEKEJMWYzSDBUYk+fmwaJsy2Gu4dx0hPHgSRUy6ZctkteqNTZAbGAIJTCb3WTtD3nDD0pZ+xMcTj
EN1okr77QFecPNEgQTBoCl+KZAh2cYhsH5gfdZoz0ajT8S4J/WMR9PVLkRKjJAGwbHukavoqec5t
uF+2BkXTZsx77AW9RhULSaep726QHOJ1HleXmFnAykXwWBVEOdOWGuCpdIvDbM/VOcn9HyOHpg2w
fkItQRJshoAaLwDp1QarPdUxLtc4WPA/up5UIwyDbWvq9HNI6NElhUIm01oDgP9qbdBWOg6d7YQI
i+8k5nRuJ/fU4hFT5G7Ho0QoPWq7F4dksh4huPGJv5NBO171Aiiq4hInHod1j3utnqeE4a8/4kBB
ffWnpU0cxeeUP+usNL5LQ51Uk/wKAqE5kBiYTPNueDcmPmZhdkp98vO6fW3rbKRHjpEHPIFvk1gF
UxKPY8eURxuD3B5PBUfhacKaXj56hiHvlTuikQheIWakZJF6HnH/Q3TUE1gpgDDHxw0eNChzKnmS
ztjfOvwGbt3f8u49RQ1CkdVpbI828GdLXhtW9RVggS+ccJuJQOaHw4bdRu4XU27r2Zjar5i9lmzY
a0x84XUc06cehN9JYkAjXaCZo3v+G8P6zZTjKaINZH4blv+aKourRxjqU5SF9My4s0nUj3+EpZXl
1ODQZhLk+Glwv+ln0rvF4KfXqO2/VDZzMJ6MYKuRO89OSeMAOfeN4SnxgQnnmBnlacyG6Q1c0RYB
d0YKStJdFz3GIsCZL9P2WAaMb8vqEIVVfjEFqrzlAdRREdDyqpc3JcLl/cz47WKCG3ARajRCYlQw
MVyERpcdVwNsaQA7YhDnHDiPPzIjlZg2mZ0a1SIXyuBUGSo+5j2RFXWikpNdsgUINXO4W8UWFSqi
029cxmNcsTZ4oqmujuCE38IiS0/kesp93bblDsfbhVs+v/VCPxRU3qw8r0J/Z0hjFC9KVhGFiCwy
zAdIgsXdaxJRsWzRyaA42ZRZmXOTdLjuV3W6nWn7M5EmtOEfk3oIzjalD4RKKB+Lo4eyle6TxtaE
WQukpSimpXt9PvOsfuaG650SLNPQFQ1ewvImD/vHLgzhgoc8sZ0eKG9yio/ZKvwt+dgmnCg/wHA7
NblxMugZxG3qebwKbXXNpr3DgeU+t3g7PAd+W0LNRoEsc1AFAmuUmDfjzNCBt9Lb2GmDt82SXwBy
sahMqHEUQ61MqyROrnxCu176ZNRo5tw98QdWbwHddfuYzdpUMMsNkNu7nOWmIaGLXzA+Fan9g88F
81xk/0Q406Zri61MY2/d6lffIV0KzAOVgZ9kBbufviwd//I5SJhNKK9u/1OoNlonVpofwESCjFCU
WgYtFmTbx/Yylk8ajtY+d6dnrmvGThLa2gxMUNb0Y5DzpRZkNw2L4aWtl8OUddFRDCoPvzskAtzh
ztWeoFfOpfig4ZX4iwju2F6QYfxG76OOj9tojR72+LQ+e+27R+Lu6osJYTafTgo74nIKTta1NLA0
cE6CY7UzTVPhLoH25cXT+wJU9KfFbdGNzMgQUnMHW0ceuVvbzbNTx2ZnNjNYmoHWit9beuYxENWm
xFMUHmbz95WJYyFOgRd/4EMUeUXCh4yBi+milMUWH9cBeWQ/5e3X4DdA70o+3Vb5ZId0YZo9DHP0
eJR0M3p1fa5TkIjyJ58TCkqeyWSznUR4ULndnnXVigezxL2hOxLOMX4HrtSsUSVTFDW1zmWSCVIp
AYGR28JmTCA4AAf4/bY12mRyAkuwLnlMeHRTbsYUe7iJwSONfepcJsPOpo7kYTJ57cwR8L/CGEX2
bW0nulg3vPHrxjfnR0NN5AnjHTJUj2nwOpqTc0kq/BFYU+MrvjtGFSbVVcMcG9vY8m/pyVtsdB6t
7tJeeWn4HDfNlXUocDBvt4pLfswtZl25BoZWGbqIxX2OoQJ8x4rIe8C1KbDPVUZ1D/bVZMQ9ZSfl
duqksQkxcu3l3LqXNkuPPV1mRt3b9w3Nh+tqOk1u4v3ocYPJ5oPp4PQzJ13NAckD0cFRl7NTRy9R
GJ6yOM4vVmr0u7p5VXXe3YT0bR2GGqAxmylyno0Lq0wb96FcgPuT6ECNECSbCDE+eCmBUMHn56LP
eWC99V1X3JlVnB6y0WoWO+adpkrncfBgac0Ux21qVMqbRp19e97W1PB85cs5Rrgn2pusL39g+GTw
P8TrZ9x3y/KRmFZ9rZOhffUwRwGbm+RdH/NBMTqA6aJ9SFXEaBlIzTqM8+jOiPKTkWRvxZAVXyoU
pyaDamuO0b1VIJpUEpww8ke4XFT+e4THb4rSX1g42Nktz6Q4S3Bntuy/QVHwlirPI8C5ZpKH+MO8
PyoCDkvxFqhNeeIqmu5pwGEhwOBQEd8IS0IJzTQcOss9xJRjbvvgdZpNTpH4Livh7xsNIS1Sk8Xs
zbl6lAGshqWTh/1r03HyvlSYMLZd27LT1vnwP/xG1n+tTvLAMC8QLhYjxybh/VdOE1l7jtgar/8/
n0sSYt0BNtl4qVXJTKnGGA8A2znbpYw2SrtAcqgjMPEl1Iw/NCbj7BcHwvCS2lF4aVJofKSoTg4K
WIXmXokDsb19APatW9lx112ifb8sNO40/qwUjUkdiRUkCoZ8IDYEnR3D9ANWjDpjAmanGep61Vb1
QCiFfc0EuLsCYtDvzY42J0WwjXVr1i/T1G4Asdkn0ZOe4Xw7jR3R0aIlLjfYHwNxwZ3VET4o1LxO
guzTtUnyBw0/gHLYLMJ0hykTpEXWWkd3SpYn/WVUZNR/40JnNpe6DvGZ8lGb6uHLZooEJ/rOpvRt
48jEuRlBIpPmVzvV5CExetaXMSegAQb/bMdPMYTT94zB9IaRwEvrwaOJw9zbKNmJozbMB5mhVuVN
dNMVUB7Z8dN9MIn8Lgvme3R54npJdCma6WYq6BHUHdbnsuYHz2RIGymhzj71b/piMDb+xKy5SbH2
l30KS0nxHEfuiYas6tirc18F6tqjdiKvh4/GaOZrTsC3vWrMYxm2xo2XBtaqNkMY16ljnRVbIok0
Xk+EytDbyawLLlgB3YMxFzfEnKyzN8zWeSgwI+I4OCHtkbqsMV05djRsqK6QJxvM2qkBhhT5zC5I
dEe8j0P+P/C8uLT/nbLDx9m2GcPxXpsSM/RfP85jPxaD9iICJK7DtC9St87cvzFvto9AGauV9aND
KTj1SWrvQ6DgjNsK45JNLXTwdObtSjQeVJMOqCwxpi3HFCiSDLdAhKQZx6b2Iio/OQxC+ic+MO16
6HwXo0jxo63Ax4IU8LveANyFWD4w597TSnnlkN1emz45u/NbwBgS2/WawvYPnCHx0cu8/OB04qo8
ZR7E2FwHbNP3uGdmdtVTIaR1EXZ3U0xrnTjhyZRldIrzb4p5UqTNkZnyYCaASCpp3Yb10fNj4AdD
qs+kDIsd0ygsa4UhbpOktm/HIHEocLsmjTmt1BSXV3So8opu8xUV8jrOgFpSY6yPjJXv8eR9mu3I
+MZJVkmS8WhLlH4IN+0eQtaqJsC0I/PHpJYbRBsdE1mzTI2UBqTUc3apv2n5DcOelKzAU7hx6hTe
DcPqTcpA8UCiFQWmvEkTgQ+lgb4muYWymeX0RVA2w25mbucGn0BZVaRSXNlfEXwfLLTZc2ij+uSm
JOVUDRtZBQDWGjc8DhSdxbUlzxW4yXPOWXDIs3M2uDkFhZQexDBG/kn3/N9/wU+2vytCf5TVhOoc
d3/7438ctg/b/7P8i//3FX/9+v/Yf5fXz/y7/W+/6OZx9/T3L/jLN+V/+68fa/PZff7lD9uiU910
r7+b6QHKR9b9Z6fp8pX/v3/5v75/f5enqfr+848fpS665btFqiz++NdfHX/++QdFRP+2cy7f/19/
ufyGf/5x0EX02Uz/5V98f7bdn38I8Q8fx6lnAsB0YT56sDGH7+VvLPcflJlStEW1hwN2zOFvirLp
4j//cPx/SHYpEIdsVGDJlh+gLfXvv5L/8GiGs0zbZyczTc//4z9/87t/bt7/fK+i7/Jff/53kqht
/u5x+bddnqx4AJCOZg/+S0j7773eUULHl1PAw8z6FGRHZVdYruSb44qbvKpvi8FBEIf5oP2Jgw0Z
pS0A6V2m9Nko03Gn0Jc3SQhiaLGhc2BkCK3ZPGvfvzPLEBCoiW3dvFJbvE9G7OgFAdhJakb/NWvI
TFs5jt6wx/Nfbxk2k8KcJIuS21EH3S2uKL4An9+L5aT5pvW8YkNFJEaNCihsh/0kyOBOJ4sBv16s
+F0+4SSExnCMZhL2pbQOI51+KwyN0C/RZjY8Q5afhsexJx6M3b/C91/g/+emW29jEgFqiQaE3NdW
/RIXyJfgAFBLIgRLmEAZ/aMan0MyBuYSNujt4NmMGElTagf/i/bfGmPIyNw09mIcfIE6ORl+APQC
Y5+m5AnMgkVERepDDd4Fq+twtiNzjRIBn846uSGjvc4YDiMC56ms8/gw6uHdp2iEHewy+Pa2dALu
GET3UeZyzrDocdk8HPw4/c664cke8K+Vk8bSAtkgdoELYGIkMvHtexQ5TrwcTCk+6U4AXSaDX/g0
r3wMkd/K6Rg4Aa1WwtyDIYStEkV420ZNFFSa77P7I7OTcBvm8Z5oV8E0CywQEOfNVJzNkDtsYwGg
zVl211l8wtO4rWosPMHkYbFzcWKZrb5n/LqzAxqBLEl7Ulk3DDI77zj63lEBMGKI2SwuLA5bGlLd
nKPpRjaXqjH27m2dpath6l9ttwjx4gcUuknM5T6KP5otAgMcdVJDJdwwSZnExPi4sX857J1rq4mf
u0y8WeG7XtAPRvYjsTusgCYiVOX72ykU9NjBMjTyU9DthazGnauJ2vUBkA8rz1ZJh00dQfYlMAYA
lcFdV6VPSU00dxqRzXLNeXG0PzJqmkmmedaqMOkNdJnnYrUkZ9c1Yquz5BJozCx5HMOhExMLOZtF
N76qwqcIqA+uxAu+8V2lm/m2x4y0w89EF7VN5QozRyy1rr0B7/CMpze7NIswSMowvRP6KxkbZswY
BpbR5sYhTUJnLQVwnu3sgVXepM67MPFhWmQvK7OkjmA0thSIkkuRw7BNuxblzG12c2S90tNKq8BI
gejkdx4WcYKjU1cfFEP7ahy+fD+7Ez5QSSspGHcHcp2LgllhDZ3T+BmEqFZJS2/mvMi1OkJElWO+
yy0oH6M3GzsR41uqR3NT9gqz6OKBs8RUHNAA1lZOrWDbgeHEvZADg/O/s9Q41F2YbaagBk8XpPg1
5TwQ0rOq3RQF+DsC9wup5jFMKn/nmmaCt4NQjU/Kf2j9at2jrcLaifuTGTCLsV+cArp9B7GHlVhs
kVvx/OXmfTcib8fJtpi5vQXgPQhREPKXrQ+b249fHODeOACLz8zI3ofIR1j2NI6s0ftMKUXXoPCr
ibBhqSmjbjznNoTLj2Er3wWpUZMYBv4lFSp4FfMqLx9vnA/LTKHeAUapyaQykiPdaE9YvHB+zZyu
d1ay92JIYf3SZVoMXNOLmoZr3S+rGQe9mkr0gs5MPp3YVXtKWBzVfNhgWdY2Ta2YlGiyExTQoS8i
Awxo30zeEdwM99mwu3OqBRgDIgwqtAgW4IxcLpS+qd6mAgDBrLjDy9zfhyKaeTeZEIR49FzPr87d
UsZnZrSi96lHkP6u88LpkvbPqXL1rmY2gRf2a0656+GPx8NcEvHV6KSFdydNQCuxcQwsIhB+7Rzj
fiKN2Wa8TkAk9pKqHc6bNCo6Kn7WDhO+HEYIBybOp/caxXYtR4ajNjaBddkztSMYHGnWAE0XAhka
XKuTuK8z4zomAVhBBQexMdQzN5l9VOC09BXBwrkwXq2s2Bc8pJzhScq+9eJiW5oAjWcQbSd853sY
I7rjUHgHo3Np3JFYj7wc4k9S+t9Yd7nJyp/aaG8UYj0A2PY665MhiJTYUtZrPM8kYPpr1eEbykMs
OAbkUxLfiOyWfw48S+A6GJ3N7Kp7GIsKwNWax+XNdzW1JxFP9YShqhSsC7aMMONI8UZakjgZPijw
b7BGBg9/TOnfj115rKfe3Wq7KDc5jJdsdB+JmRIU9KOTVY9n9sk3B8T+qtU/xzA3ubi8Z7R/bn1y
o5XAwMTwtll3YXxqbD43gCHIu44x4SxO7us0ewtj69FPcHH3A7fdtiDyp6nzZDnJNhAkHgQObfpf
1vbyCGcmJLCUV4zlgE/smL/4bvczklgWA67Y7JU/JqtJiOqBVtf060aE9la6jXbGAA3Xx/s+6JHF
mj09GyOOC4zIVpUhD3U1HEyHVD3zIqyEuqVcnW840a9omVilK/y6xBSXMAjAgCRjcZQhaFkknzw6
qSq9F7yVwM16JlXFc6+YwlASClIMf1HThfbByDwJIK/cCYvkee33DDh0vI1KN8S6KKB+qEORs8vS
YkM62MJ+VwZ0m0fFjGFlCHd+3F18Wz0as/0deAllIZhIw+Ymapo3xwdjbYrFgx50D2CzH4SJLVk2
twPnBJ6CbEdbL1gVg5xIUIAC78J15ty40iGiZtImB1/JAnP40bhMsyJsXpAE4i/CBLdexJEJ1c7G
K9PT1jmRJESmSHL8Zg4B8aHCwDcWzTvLwXroKdZxzWOrayjUYdesRNM9tFE9rRxiFiKqMID3RwDE
PDS298KcyAHH4+7LmJG+DdJ/E9N7j++xWev2oR+injygFQIpGI+lyABNadSNqmRiJI07ou2s/411
QpasViJwTvgWky09AShM6gHjHspFe1MXHDECO/QwzW+zJZ7tMVMvShZkz+VG2GXhYz1rvq+9hAc1
0g0xtzQ0joVfCkbIzS0W79dgcfLMDaA9f7ifSNSgL2w4D5ubqmsu2MIfpiUC2MVirbT8UQJ2qwE0
UBoNZyX0b2pflasg/xBZcgscalw46hSnlXA8iwBzbj/uStmyIEpjDyiQSYKLQozsysyuhGT3QNlj
TWqkr+gM6KAMY5swll4VIzeAOIsjc7ptN09vAKKQnSdhEHLnlQCoNDpjePEAw6BpL9zgKSOnLLz1
kDCob44l5kxOS+DOXaK7hJlI1FhPIMl8ckTlwcZjdDsbHw4r1dqPohdf50fAZDMHDsDyROfWoDQv
i4fI1nhr++kncE4+v+1DADqPHiH0nvCb+mnm0awhAbgtaezGPnyHmt9sp8o4MQ2s1hCBYo69Hl4M
q3oMB7Wpks8iL6dVC8ZjsxxrgKVdi5jMCzOJhPEj0+wMAE8Hb0oyhYqH7hca/9aNIKUZKa7HajzL
zv3iCMapNW5P0WBFW1FavJpMpQcRXMbwCV/kwjBJP2c72Y2mOLTe9GqiGzDFsK4sklSiNQ0xhsxD
PJcFdqwgs7+nmOqzQHkMOxhMqDyna1EyNHYfvQrfIgGicFOU/kExdaTPmgGCNyWHxDUuXdugbprl
m423sLWLlHkwz31UJj8CioKmLP5AAbHXHKQWOGGx+HBI5On2ianGe4a7DE52tuO+A9HV9rZyxh04
28PiyXsze9xUPYNxs+oH6nG8H2mx7JkVbn9IjX1rfcIneoy7knYjf/6ZvMMBV4y2w73psTbWRDp5
vhSJ31wzhTXbG3sMzy1NYkDEcmj8kUfIJgWC06lNG8rvkbousOuNfWwHtkVGcq7LmT+TMDEylgaj
/OFH5k/JnRKPRkVgI6SehMywO4XYz5UEB6KyKxBZtSuH4lCajF6HnJmz5X65fmXyMjKqcQy9Tx0a
sGBzsAuV6bDtOcuKKa5BU2TIe5lmj2S6PmEQ3CDMIilCvmHA7Rq5QuSOL2XgDQewJgStRl4mvfiC
dZuf4/EMFs/ei3Y4R5COeFnBiztJdRrEU1JK8NdWCJix7ct9Vnggnvz5U04lp+ua8yKU5jWy/KYe
/Febky+qz91gyG1eMfgR7r01yl953jwaRCQyQYoYBDr3AZ5RieF81STZbcu7sEIm91ZDhp6Z9sOu
8oefoeFUmKjCG1yDyWZoefF07R1DuHibkukQVcFkOhRV4wXRiHoM+dR0l8kPIblKspU+5ulUqHFt
c7mMFT1kZfbYZ6wFdgnZiZq0R98Z7+I6f06HAM13Ho7+Qn2vzMs4Bw4WOKZifQoNOqejNqguIo/O
iSNvksp4ar3itpzVh+D/swrXVQjcxopzY5dX4SFPCXS1mmdDKoa3veuu5M9cAcT03PxnuyArfG9+
9G0bGLZHxJNV0B1+cPFlnU7Lp9mHX0fr0lczeF+jP7orkXokkGLEshJd3M02RNs9grjoATqMGLGI
GBR5cpZ1exkkJp3A57lXTpEcPYJieAjKFmqf1psp6haOiDjMqMHFTD484PcjxO72u0REkIoEpAxc
SVtaO31c4JJdz774lfZ2UM7MbTsq4NL9XRc116ap5DpRrtzim2adyQmt4VEIDZ+ZtzTFBvXm3lpE
4qAlYj3k+6Jn4zHiKsMAM/OxKqxb5uHdmk7tDy2I8GBvWWgX0Ipb6l+JjL2LIvi/7J3Xct1MmmVf
aLIDCZMAbo/3h6RodYOgRAneezx9r2RHV1eN6Ym5n6oI/iLljg6BxGf2XvtX+GZZo0XdHsWoJOp3
u6fCadX4KBvMM27jb/x8Ho4TMQtU+CjdbQN3G+YvhGDMR5CwgNhNHYBvBVdEkQyP5mIzpY2e4oxn
BkjImGf1YgJBSt654K9GHL7a1nTwgFHiuzpkw5lh8j5Ks2tTkhTE7RE9mUFGoiIteYFnhtXv1Nh7
3neogsGTNd99b1VbjDJpMdppa8CZVJl/aCbncD3aqQd3WOk4n+AIwfahFsN26YfHUW6CVv0wp+Va
R941dPq/qt8SefSE0p99Jxj2lZLxcRnRPpUnz2Cgo8rqWOEA3SjVXpHrP+esMv0p2iBtATdeRu/G
VP4KTMgyZWoA8mVIIHQ2APFpa0/4v+res/YyIMdpuo8F7TD6YiPbGmYNfENHMHRnfzJ/dnWO/Mpn
smhN5yx0WZmqvz61LSmk23rqz5OXPxYkVYgqOw3jcEx5HFrUhIvfPTQIKufgqXIFKkUs11n7hyrw
5rjFGdDSgwqYPTVp/gpW/RqPV98ajqaFTGfA+mCIRxReSBVuru9eOONQvVQOzz5juTsuO/OuDn7b
5OBMC4Vd1ZzTJDzWPPg32dTu0G/YYH7QqD/VRn12whp4Hq6XvHTfpB09Ag94bqh/l2Q8VDYdpl1q
v7snSOOgR87BhCxgcIvwnFEkpM05knvXhNkalN4efTRx2zblkSk8uHY8/xpT4XsTBhaGMMeeZQB1
sYEhItBVW0dyqLc4N3p+REmdnCXx7IdySp/yK0d+gxN0vtjjk7XAqHJpwN2yO/nKfSF1XrvcSxoD
Hlvs6+NghWUhBHUtfhmx+BpNnqcK2O2648hb1FffWpewnC4RCi0YZ8Om6fPLCAy9NkILHEb4UZGk
5gTmz4k3vyxc+l0T3kw276LM3Zl198cdvOOSFWcy/nYJf2sdBb8GP/+7GAxwXBIgDcFLJoySWHtr
5TwB2oPaYrItKrtzBauet0W+qvRszKC3J+ldVSt4r6igNoEK9qSCbAcRP2ap+xvgItpOcaRx2wUK
EfJQ2h+47I5OD1AE9LfCEgAPJ89SLGLC2lqQg+ZoeZCehBUXI6UmUCBp30INVoyM8QB7l95ngI9p
W9dU/Fmydy96Si21HUz3DUMkfJBi2Iil/M5KhYYaxxxBhvfDrJhMskSPfATIGGu3eF5fJxVeZvWQ
DySQRpT86IvTEwD8aQF02HlIbQOyD62S9VZDU5gUOf4Wbx1JnI4WXZaB99PD1Q7I5NFMxSvCOweP
6lw9eDnL87a02IEyUIpt4y+KRc7i2nlrMt/d5rgESmbw9CgMgpqAKYw3vfd0wzio6MohMq0MpJDb
cG7zdeTTRjlFBYWCzJVwof6kT9ylCUmvrMhfW0kMtUd9jT6Y9cz4RALfZkA7DC16cY7LJI8mxQFL
T5dlr34UWLXmDvIG08+ts/hN1c5hoiTYlO34BDF/V0rGRW05Dz/T4LNUYF7I+X5srdhYeTWusIH+
BJUROEZebIczgHmkb5X4jqG8JMMn7ng0gEhZOEA16rBn2TowHmh8Jt4h/yZrMl/a3L8VPc1n4Pxl
hEJQNR7kru1+N5homhCaf2hTTVYlelkfcfiW55i76Zt+2qA4BXwxFxEJrTN/Ux+ilGwZqxP2uzh8
+8kE4aWVZbEuiupLps3PhNHtgSfHtm9mTjCO+IdMtKy2YYQkVvugiNHxU+u5QmFDfgQz7txHWVwn
7huIy/Fq8KSrHbqhOHTubdkUZ3o9G8Y/4xyQVfFNIdPmgU6YNUCBq+OVGNZTXkqYm4TRNMiL+Hbc
8im9ORlse5Eh3TYgaoPRndkmalmlA00csd18l7VDbqQxfcXM5MIFO0bT8iRuHO2RZ4aKPIlRUluR
+ddb+xghbrLUp5Zi+6Ei7BThigGgLf5V5kNAuDZDYDPxv/LaYS24weoAsaLhzBCKps5jTjRmQXMT
UO8oldlBm9S1bdJ+zYZ8bltOrkCpU1l46QYZEHtAzEcrGZPjQDIRc0kajCzhGeK0U8CWjzfVaXoF
Co0DrCAJiqDYGi+c5YNlCuQ2Kba4d69UaH+TQbfQ6aLAiDLICwJSyBMw7zB3yOuyyMtAcubxPaKt
TRlQ7GvkaqsqHSmB4gZ0AUOTMdUmZmNm+GhaGU61BT6aR5FrDS9lGtmPggu8WmAlzuEN212l/+0T
qh1DrBmsEvTJYEgwldmPFs+IGo2B6ESGcY+8UQ8+RoSGY5eF6jN04O/7wbzLqurTxD5gGfxdy2wh
zYztP70CPlot4cJhHrH4wPaJg3PZOlX8XC5Fdih7HGrdMGQrEwpIOTNqaFHgWS1XZJ+BMU/D33US
kfKouh2+FmvN2n3ZxAkUbW/6paBTM3zAc1b0OK1i21r7A1zd2mP0AX2739Z2eCdXZ2+gzd1xe3Fx
zszI0Hd761TMrETb1qEZmb/8InSp3tSR7ENJI05XmKJqYbR8i1gAMPDQzL00wmlDCAd+1U0R9V9S
qWtaR3fWv/Vu7Iuj4ul7wSl3aiusryLrQMUhfoTc39zgJ3FHMeLb9sq71FZ0wV90TwMKP4R7t9zR
lEEYNlji1mPLTc3oZ88bZMrFXpmHvEyDnaIhRNLNGzCJMNh1NcKLeryVFZamJmVBwQlPJyvIKIiM
C1MVAhsqxE79ySS9dTZCQ9fa/qGSj8HdiL3+ga1Zv8r4Bmoy7jOsLmuTVQ7bksW+lE76O8SrdRj9
PfG6xBr7jzG++pVlxB8ipXqJ+xVRG0TH1ySOLy7Kn3g5BV1dr+NB9ZsOAMKpVkZ6SMGF3eWigPRJ
dGSU2nAZlDy2bvxIrveIu4mxPpt3CFg/46C4lWKcL6U8kyPg3UIkKmSQeNBg2KUwWCC9YvY2jj8w
ATLLm1AOKr6SlBFTl6oefNI4iNEDsNVcux01hGzqfd8X/tqNaY+b0MT0DCJ2NcBm67If+LXYhM3z
iYy1VcVUlZStK6qEem3ZzhbtYHpF9XYAOqzOM/dePdJGoyHz9i7Df/yj/d0RjaFnZw9tlF6AAYz8
tp0XbhYZgK8otCmrmeFStzXsXLFE63rgPu0j8ehY3KtkJVsUuGI3+E26dgaWqVHqfPakq+BfGYgH
CT5Diyk806LpkBsNeVgY2QKw6LAYeElWjqRiXglrtjfD8gYjnuyesDGZ2Lr4Si0WBVzEq3rK7nkF
SM11zXozmQBX+063Bn/STk2wBjINc3Q/DQUmfvZ7jE4DSMSxJGa1ZkKKavXLi6aXKtYnOUUgvjJ/
nfD8nRoQCZPfHJqEUhwL6gcnCjl8JGnip/OHlUTu6LYVe960lsQc4L+33f46QPSTGP4n9K3hdCK1
GfpOar+nMCH3y0LswOLimshnA1RkcwelEB5g4X2lViz2HR1Ykyd/iPAmxwWFdw3nZpmJi7Rslh/L
DI4fR84tQVC0Zrla7VHhvIRuxQBwsIjCwLU6z/bTrLqBx3Hu04abO3wqNGcJiBWz9H6msqW5g1e5
xk1sgLRJSYoM0EuNdNt1cyVfAkSKDRIBrgn60iI6xxAhEO6zgkCjm4RkhkaS9Xc4oD81JW/l6G0r
Zl3hUL1LFOa0g8x9LZrIvjPaU9J0v4uOqQmwCZ/BTfsSB6QVtTLUcTIT8SsDLJGIQouNMXvKQYH8
D9lQANzfzkUnce31DjIzWgGuWQg3NtdCRXcTMph3mkcL/ajt1R/+mHWvjeifvSikpQ/yXQxWn4vf
Fhur0Ntq7t5D0Acnrjryv3OMknGQEkjDadBXrCQMsgwHReUFYAYdmRJyx06a3YFBr5pmpFB+GzOE
OKlSqqtRYTqCWbSuURiusjk8EZj2wwtbBYbN+zlkTGY9ZyiIwgq3wIjJHCCgmaGS+9Eqbz165fOQ
BXdH0hWN3gtAqa1lzy++3d/nIn1yI5+ybpeb5FPwFmyNAW6Lcjn4BZyYFRKyG0ElfqWeQvfX7DnA
KlFxAQeJn7Dl9UAGEAKgjWnk+IAbMm6o9CKRO9vZBf9fgt3x3P532ZL/F5cvqee9EqGine75S9UN
ZzKqzjLrnoYc+XiZ7Hw/OtRtcTVNEFRx/rtSw9+ybb5mWX8wnl6R2vPDZGq/CgUzLVst9aZm5Aom
LbuGFqPByrE3XUWYUzKiDK9NSeNGl0FNAPi05jSXrNAiyDtr0cTG3spwfwTFY2qEr9NSHSIvPY8N
JFncJXg85FNSEyrS5prVNPt/CHc5mTM9KIjZyA7ozTCx7Yf6xlj1R2/OBv42anBgsSZPZ6BVWHOX
7dBBrMnYTK/rvKJxhGMSu/2FICzvuPbTomQmMwIbSZR7jCwEBSb4jC1GrGnVxlH83Nbgpli7nKx8
8LeWy/I8ZzJ1lwXL3lJUAIumuTu3kUeqDQqtoNXyLnI6DnY1MO9ygZOiS3rHw6QubmY/G3ABDzmP
PtTMldh1c+zfQkOB6qb3QS9zU1hr8q4bT+BlvH3Xz88ABp0bB8Se4Ci87SEmUscPApxJegPn9dMW
mG57TCACWVD8GdRSirtWPl+SuFnImAT7Ho5gY1zjBch9Luc9Os43d6ZOal1c4sxzn9gSLTtjQa8V
LPZBscugKG13fk5xsUTNfuqHcxaDOihd4ymN6ONHd3xyYxxOBVBlrkpYAAm5PXB71K7v923AIpDx
PXuqkXHL7ENvZFRY9fQOuKFWcW+hpW3EZ+IqtrRW9GFSHLkk7zJp5+4BqkE/qa1tGinQoHAbJipU
Ky+QInBnAsNAeD4hdNmadvuGJQx1u814L05DBCVNlu5Cr3/3U4pAvZuSXVw84OdiglT86I34WANZ
XUsjyPaTBs7CaIYfNmGi5KZgDc6TBNs9SbSKuCF2p0OTYVc0w+cw7N58aeITG4m1DrzhsYyXkGHR
9MxShjEMCwSvSHcgm1DqZKVzUFl8GWujOHiFmtFYTh5T7Wo/tGH+WoZ/hJqWUw+rpa+Xei+hG235
o5ERVONAC43/3SPwbWA+sK5Hm6g+I1s4bgzYUl5fHzzQVFMDaJYn9hEfL7b23t2Ap1xHXufsGlEd
IULVh8CnZG1666nKqh1x491ltG1t14iQLSDgYpyOqgj0WbANUzZ7zVTfgwRiV93Oy83qERb7sN3P
3cLTNOllfgyV3Fvo3+njwosXjl/JyD5NLAZK/30P/EZLhAjikyR3lw3D2TIfp/NUVs8GFi6ci5Nz
yoJk7SvNRZxRKlZY4+HRC0QyBAdnyzEFFHisilcnmF5QWL5Y8Bm0iZznpOU/EXnFw9vECzBC7ZiD
rl87yhZXLayFtkBj4pK2HlIlH1IV3xhjD/spKuBlL/TOScguqWqiaucsATATioncTM6mzMNrbrjO
wWbLekkGd7mExKszVDEEm8d0OQ1QiL/zbivMmVsV9IylWjbmLsSrlTHm3hYm23veM39Mkm5BkvYA
5pQDsG2brWXNL2PDAiKoux+m9Uch+uX9jEqwTGFyaCFRrwr4c5ktXlPhskZumCtOwPRSOJNb7qse
T1sI2p0qWSyxcQH7GMAcQTM9egefq+0g34TrvWIPSw5MewW3PxPq3oyPhOl5CKEkIwymPjO7Z1CP
5q7h9qfwV/uKWLNVVuNclqPz4ITFDveUgHkOLYBBcBDAF5vNntCP/M4BkfDLeOEicNy1UTOerh0K
WFKB13mM/57m6+wCS2Camt0MFazqoXO3i6GOXa+NWYlPZQEZhm8yYj2jfHBr4xKMxeck2601K8B8
7nG2xWH2XAyh3sWiIkR81X4usEsYm1ifoeTJXA9iK2vvNEE5JeRxWiUieXOdNyA+TKmcCw56Al0r
exVibN4lIRWor2UnpkMmAsj8X6SH7MciC/dG3r9gZxAVc3CrDB887H1bOXK/yvbRwMYG7HSOiZVw
2qzdEOlmS5CP82jWO9LXk1PIwxn9POxspuHwbMqXNqlW3WLG0JGsnqkfAWMZW3yjFP6e7dRh6Kdj
5r4nnAx1HPIY4S3kqtmUi0GYQhLlR58OahFo/8zYyddA4llOezMb5Ojdz3l4mTZbCaebvE0KQWLD
qnEPIHwfIHFbR7EgJ6FEE90w58IaDONPcxHkB1V/hbPb+mvANtsTEn+PJgY8xUwSeyLqeeswd2EU
V8gECa5KN6oz9yh25l1QcIUaMWM9iNOMk2DSTORwoaNmhLeAV+mTmfVpmmApTC/jPDsEos03baig
9aKISe4Ib4guK427ZSDBwf9wSvHtnoYOCXzQPrAmolisHKIDk24vUlbp8Hc28yR+ZSwwkP7wAvr5
MsP8om7z6o0ti78d2YZDAfwmwWRQIZwAGBteoszvdgjv96ZRA2HMUK/YHA+RepOAQl4jgxlpWnJT
GJNNOWGeVAOY0k4oRAtQ7pF3a5ssvmZsejeDsVyx+4CRa7Fc1cQ2kYcSe+nRsjNAL70PkLCElNvY
7htuV4awlryqAtiTE0XOIe2iUxqzMFYF9KSuqvI9x8+DEZbYFqn9Fswz1DrdOVemefIboGYlY1TK
07ZG8NTEux5zUm6wGvGG4pxX5YnflZZ059ICUAYf9zGiolirYTp5vv+a67oV/TmdZDp8+j5VU5+y
m0PFtzLz6A3Ve7U3GlBXI0Af5BADQI1J82fu4L2H44hyENm+ONfMSyg8KoJMEpqOdTCl2Ymklk8v
A2ZMgh+1aUmGigOvESZXfHA7ePNUMRsjt41d5KlbgFUQQRzjFtNutB0kfKYuBjpqtSyJiREZ624h
2TY612b0ZVRujIaw3Mfma0ZYjIzAYrHYAvTY1E+wNu4ZJ+qO3fTJYiy1Tn3Rbl3jFPRK+738AfoR
Ev+ctduGS+urA1QCK03q/Nv3BtzZlmIR86tHqRS3rtzYFoWeIEoxWZCQ+Wxh/cYst4SKs+hBXb7P
AgtkH301eo1bxaQQQQOz3AonUZwzISiM8FHlbrIvGnLZ4i5+kXUQvsVe8WSQa8k/at0P40SgglXu
fdUDNmV7vdCJb52Jo8mLiuC8KLaerfWN+ho/0gZDakQ4Ay5kcHxW5IybmYpwPZTcZWUqCOPyh23u
E2YLfvASmJwrFio4esozpUq3ygezh7OheWfVcG4DMBpI0qp5vgLeHXY+GwsHiD5VOQNuGEf7afS3
7UxQOc2BkfbdBjABczHJmroMImdrl0qnHQXcxgtPirFybrnbZ5vCAh1sWBmrjCm/UUhXm6yDXZAl
71ILjVskU8rpD+BqrwKt9ooV7N3PqwmcIkVjpR1UaTI5G/gkn2BJ5jU8g20uIcDljceqieMP8tCT
7Q4D0hnrR7qgGLNJFGWgOGBqyQnyjsC55Zy0QaXOWMc/yKOqNlMw/sSojM02RWQKtZLZfIwVrH60
w5sRstooJv9xUJS2GdzAfQwiz27ABraun8D66PZV8FpEeX1xYyYk1pDd056cZNKXiRcBEZ/aD1Xn
/SpTDbuRCANwmWyI56AgSZFDJbnYs5pP94CgUZfVJvMHazuZ5XPDjB0VU8GIlGtplfU6B3EOn/s5
oDHGJ4wUBuCPkg14LPlg9xM7B/AxZzvvE7xB1WNloR4O4xQMdgInpBPVrTQ6k+0CY4kYfq3jUkjE
GkLhY8qYYdxKMsm65DhX87sj+89Wo3AnImkYoX22GpKLJ+6Z/x5zjc8tor++xumSmP5hlQB2rdbj
UvUxaHlF/7ygepRIHjSUtzNwo85wehd4vR3cXkI2SOfpKrEONdQXJzu26YSrj+/QgOAO1pWDozva
eRCBI8jAjUYE0xH8Na2UfRsFj5mRFg+hjXwnnn7ez1ljhoMSyNr01UEfnjSG2IZHTPlK2GKGgI55
t6ORxdHCPsw7RZCMZ4jGmUYba2cfvFcAlsPILgr+caRByBjiddQmQkGwlugvvsSQ72zYydASubN0
W6+xyg18ZUuDlkF41StmKjk9gX8ooTEbGssM+FqcCAJ4j+yIPEokPk7Uv4gMKAl23gxtBIDnLG/U
Y8YmUoBDZC3T3Rd360ZAodnBY6SHE02yIMBojY4mtL7b5Bon3WqwdN5BMyJaBFGmxk6PJlDTCRJ1
AJE67hlKhxpSHUCrtouO7B341QqOda8EByFk62VEB8r0w0TWUqxLjb9WGoStYc8NMhlLI7J7Dcv2
NDY7hJ9dwtH2NFAbi8e7EBCObApqcqq/SP3YpS4Q7la6PxfQUBW0M4M6LNe47hFuN0HkTH6j5iFX
A/FAzr3TiG8X1nerod859O9EK0QwVq6bDKsy482uzOxDn790cMMl/HBfg8R9jRR3NFy8nfvfocaN
wyFf9rX9J5swG8IjR9dAOaLlzdhaWTjVIxUmOAvo2i54RUKtOZ4cCOexCm6BquaDuUzUB1DQbY1D
9+AHwhKuXvXEpx2zTY4nOYWgPkboXgOY6lCIK3Zv1s+AP3GEuj5+49c1iN0v2nlVSJ6SaYHMQOPa
bdgDDnYaCMFoLvNvqDt09wDKO9iza0hXP5Yo8mUVU09ChM/ogAz7yJVbIY0DGV+p5nMu2fksU3e0
NFaedeNwwMb6E/QIF+5ksuiySAWafg5oBJISOL0DpT6pm6+gBFvf89ax/pFnPGcviA3cvVdlL5GG
3TtQ79EAxLtWg/BFoFhdgsa3YeR3GpY/QM1vGvD5Hhx9BU8fxV385DkQ9jVqP9XQfWA3FSCQft9o
ID8G53SXakh/qnH9Pdz+jt2cJZSFipERdarh/j53ex2pR4LHjT2GxfrQmDWcTR0KsNgoFysdFFBy
Q5c6OgCNqXEIZ1Z6fgm6uU0+XFPeoMGxeCB5wNYRBKKK/2DkWw06nID8VDJAyCtgFUUauxdd0Ygy
a6zs6+AeRime85JVNYkHQLqirdVDyEkoYCptlWtpWyeGbKwIzw3mVZa8zIRIUghJVOhQgc5km6zn
Cul2Nx+C/DaVxfNEEkMFfvikuFhKvu7osAbWjbrdNs6dDnIwcbLiZ9r0vf8mjCXZ4QfiYcbeyYnF
je8AknQ4+lTnNUuS+dO1hwcyeX/6OkIC1BE/7WBldNQlhEq7j3L3E4zgydYBFMZEFEWtQyni0fhV
wbijkSawIiK5wtYRFl3w04wIdYI5+RbrkIuQtItSx17glyOM9LowCRsDblzPiuj2SMogbc/YFTo8
I2UNtAua+qEkV+PbW/b/3Xf/R/edNP47993x95/ss/j6F/ed/h1/vt13Qlr/Zvsum0WDVbxy+f9/
2u+Eaf8b4k/TxOJETY/VzvqH/06pf3Nsg59CimMpC/P7P/x3ij/QkJaBK881iKWQ6v/Ff2fyyqr/
ct85NpF2hjKkbxuOg+7p27D++/MpLsIWh+D/SOws8kkoarZRVXmPke1dffzMF69hWEKJs/Wd/qmq
0q9Mpe45mLvi1iymseuoJkbYQihhkJp1lBkXxyA3ZkprMskb8sJyJC0LRr7dP725/xvDoLT/5xeM
C1nxDji+dDzTNfXP/9ML9lWqFGVXilnIGk9ONaCIUtjXbeNVovpfeeY6HYZw45JDv0HFqHaur25p
CK4jSBz74JJH8d+/JP19+tf3UJq2gTUOkbgFWcPFR/nPL4kZuJ+OMN+2YsDuEi24KqR3rD15d5bi
Djpi+BCDe6QNoOMIhxehGnljtfjat95+SryHBZCLZfYfdBdn1o7zdhirZQcS99zmChDfTPz70Fif
/5fXrWED//K9lzg5Ldc2Ff8z/W939z+/lblI+4V09Y07Uf2pprj3M4cqLM76wx7z7aiyZ1sMHbMT
nsShPWaP0qallyXMMyCeCIDpwoasf7Y1b6Q3/w7KvyiGGvjiF3YC7fscj/P5v3/Ztve/vuGmVC5X
LneHp3jvnX99w5O+9qs8AzzScfmihXHI6PrHh7CwuyPek+N/fWl2Y/ti6A/KBJgEDIQfsmWAMMDQ
jSLmP/8AMQFA8fDFcvbX7Kj9bjrnWmRR6ejJ7x99f+37065KCHOLStSB+pd8/wQdFSKq5V4LK36o
yqZBrX8SOCoffP3h+8sWM8ZtOJS/psH46AJjeQRphO1rBJ7j2vljK9jNZtbQOQffRoSMePwMjIql
IRf7I7sPLCtLGf8sJE4Lr997+K/fmf4Qp2lO8mbHOXCsKSDjwx/eZbyYl9RjBDROjEaKYhhgWf/j
c0Mm7SPd2N+6y+XBcUV/a2NWrcVCzFcbVqzKp47llpG6p4mJ9AWzbrOyO4xWoVfWMGL4WkgfW8W1
Os0yGi6BMobL948wG8PoxNxz0gNq3yjYABWe7Z+mTrGA8+W04QZvz1NC9BlUZdyCen6S6g9myQhx
24QZCq7vrw5NUezszHtDGoCxKgfcIklFLVeJpld8f3CEsBlDCWbSbWSev3EK//VhcABRhvO9rZv2
nnYghdFTv1ns17eC5LyfhvkcR1K8Q5QdD4SwlbvvL0syNDtvqN9mwzIOifWHiF5j0wOefV2Al+ww
vIA0NFTxKmraPzhvJEXpT7ESBKiFBsjxDtyWoLEu4CXTTWP69T6NRfsj5Hy/Vm3CJq/pfnx/KWcQ
oTFr/fn7UwYtyXF0tfgVfTH15fQUmMX0NKKkY5ZIBfAfX8tz5x6O9ub7s0j/MtKNyZZfgnnz/RuY
hClsrowIUfy8ICAASWewQ5zqxb7m0/gfn3WEBZ2sOXiD0IOWJg0XIiahfJ0rypJNEzGRZDWz0vES
D0bu21eqok2qt1yBLTCL9biSvj8NjY4zV/+EEPzhUVNvhK/HbgkIApcwXZSvS4UaRP8wHMUeJFd4
IFAWKqGMTUK/zBHnXDlhx2UdPa3dhDGIrz8EgeDNaYCu927DrRdFAr4EpIbGqaNTFv/s2OScKXK1
gFCGd2BX7d6ea1roMHPCdYDCh4U7WeN+LC9tx4wSIGF6XkbQ88KzN3HYO0+5o529YfsoGfjJsYSP
6AvkjzFm89kfg1Nl05JWSeFcJ/k6ytilHrTVLWwGg2Dq8nfndcl+SIpwO4ZJ+OIQRLh2Ioy+meq8
szgUSWCfc4ccjVgJZ62QzJ7nxKTh//6hnMH4u7jd2IW1GOGH7AlaJTvLqrzlJYqbljjvfS2jYFe4
RFAgFyEFd3RnyLOQoB35IpwWUXw7f+h0iEFl2NbAoF8CB+NQo5HCCH9okq0kYcBrpzQmFuGq9Omr
LvTccxUM97yw3Qv6BNwLdvsAWVEcDEsxig585wfrbfNeFy5ie7u4oXBEnd3FMXRPb7xCAiFoIWBu
ELK2Gj35NJnRvmyxnwIWiI9kgAzXqLIvqeM/gW0sX9FBFZwBwy0EOPSQcKKCCj6ly0NrOsFmBB+b
jGmKXAKnwEIkbID8HjQGfChYnBtT20u6qsMgYh6iGGILnvthO5vDxSOdeBMDpVgvkujpTOa/LWRj
JSuiE8k+F0uwZDVHYmPhIW1zfFLahEMQDduShzIINqBvLKAaebQ1HIjT8F3Sow+szs9r+VCP1YdP
FNzBpIVhUtYNx6iPx0MYamvbAKHp7IC9KqIkZgwem/AJSbkGPExXYuf2s6E/cBOsuVQz5J4chNLv
g7cgsknLXZznhhOpzuhTyQZCVp7Mr8acvtWg+tiz+HijI315oOU7pQOiiBbxejXk7dVLkbQWUP+3
wjZ/1bQWRIIx9Qgy5p4kkP6yxdjflLIeuDXi5+8PRWgegi5fI7a7CLaRVXw1K0Y5Lqvha72M1rhq
TfutnqflOfHUydNNvGzHH9k0XaFCJdtomp01JWN9DhZnIkkiNg9iFk9iafaysOdHNe7xNchLUPjG
BUvOIeL5DtCe4eqmjYbwWvYY7NP+6ie1vAUmgtDSnsheSVS2dYFF0vQOhOppcI4cjYNgB7SEXHsB
qTPXknziOGnG3wGi28Yy0ossgo9GWfbO0OCcId5Xbb48lOPcPA7+tKq7IThFanCBDC/Y0ZdZ5wT3
BkJsknzHZNrUCsvoEjhnM/RbRG8lCTmtEd1a/WGGzIXcO152wp7vc+kqTsrpxmpPoJwfMYNYdrsp
fYYAqZvRe6oWGZwdRc8z+SsBKRZi6t1H31+ieSOnQGwDTYkl04tJZrYR+t80II9iD1UGsAeb+QJs
4jfMaVLr0DzMqiAPphXwbIPBRrmgqrVpPVhs2DeVXTnHMmWeJ5o20jOAX5NZLVQy1nwmTKCu4gt1
a3MuvR8GEaJXXDSfY4vN0ExqNr6mdlF1fXvIix4BTp6R4e32D9AHsQZaabIVJX+LZU3eXsY90b3L
azD1Ic/2yt0vQPq2DOvkU0AxwRLnK41kfIVXv4ntecagRMV8diVafw1r62X36MiO6ONUFCzKZlSB
i/c3ZtLyEEwXbdzu4/k9ct0BoymSjSzp0WTv0HKip3YtXJlCzvM5HRn1L1NUQqqZIDJzBC+qmFd5
HS9bjPfuBg04EvK6++3HYU7M7JsdLZqG5m+kpdSOduuiqt+GSTZRBFoRtHwXnmXZXKLC5M4CMbT1
CYci9qE4SIeTKbdGE9l6aV86bgiQspojHO/9usTAbEfmpbOd19nLxFnUxUttty7iXFRNNSyFEEJs
IcNlLYChbwMCsaCTIuOfxaqLWo4K5j5r1bX+joQP7LhRAwRpCHfulD2n1uwBViUNRw+cyXiy2qs/
BX/Dmoz6qXX7cx/Jt0LFEKRmwg0q6orKljeakwK/Gvb70EPbGTlYYTKX2A5kN2gz+gLjvygctriu
KcAcoAABStZug/rXCOBfDNVPpOTOGXCej0/attmw4rEMTGR3XuIWz36AQS2amOrJllQXd/kLqjo9
N8JOz1UJ3ylOB39DjWnpAJi1Y7nqGEbuuEdY/VR/37MkDhHu1B+7AUpLV6E/k/omGMLCZJL34Miq
OgtE0EhC6t+qWQoe1XGAbx2nCtvN2iAQu9BFJNIXFp/uKU+SYl0N0Vm3tfhjfOpHREVuefWGjmjm
cUjXPofiJp0C79II95hOCI6+y4pO1xaxvfOyzGHHXffFjryh+BSZ8SNVuHebaKtXVS28e7hs3aBI
/52o81pyG8mC6BdVBLx5pQO9aXarJb0gZAveAwXg6/eA2th9WIZmYlYtkWCZvJknf+CB+Emopfbt
W6UQ2lyfvEI1JcWxivp2a9WSkIQGlW3Qp3Zvxv37RBcTG2x4zvyh2ZeEnk+tY6brWuREPJa1UncI
LNYla6W30L9cL4Q22dAR5gl04/+/6Al2j2JMxHqctION9W+n6SEW8w5sE34KPBMdyRpn4AuU+ua8
J6IN4AIfAcdh9aOdlHNm5Plu+ka8N7W2PIzudB9FIR5Nu/VdvEPFVOIPMQwnUAp3fgL3Nly4OUpG
371yhKuyMK7GHGEbzxgBYtc078hhOG69fe1WXlAt66/qx3ZtIuTHmJWmC3TV5hynF7viMqbRtLGL
06WcKSbxlpk3wUHRmlz5jgF5U+sWyTIR/2qJTASQMQtCbvj5B6v9WvkCGw7ZYE5zPdJsxV+Fy6lD
LhmgutoMGAKepQwhW+rElqz+5Bk8+DHMv6AXzbeq6eKANUPPepI02PIOVZJ8vrajHGrKBc4KHQhj
bQJZs28aTQwXVTOom9vECRoKw7jjU/5EeSYwaQdc46cFT4z65Nd3zHLcR9haCfWOzryrhyG+Zq2f
b6lvu2DkaqkLKo4zoaBjnn8zFA1fkQlZDWXTj/vuKJMUaqEvkT+zmqPPLNubcEn9TYv/nOTHKWKn
4KM3CddHqqBmZ+SR6cxe7W2gkxs9suROo1jrrdarr5MhPbg5b3jJR06fVnEe0prm4IxJcdSq8mZP
Z1f9cax2/m4n/pFsI75zW2Nkk8a7riXXWXfCujoFo3W0pugeU/Swmau8/Wyd7hdWifKX66XjSWKU
P79IgaUNJ9bAwctin9D0xJ5BGRdmJRIusz9Ssj5kh9cZwe3qT2EbVmBCRj2HgCBKZyQPp5G4d+Mp
SLFwolZULYAf0vzbF8ZQjAyibc/563lthdE6xFwGnYcvjGrA+Nj13p1b6gsNjPihRwqAvvPIE19E
3OMrliy4dRWePd6QOwZR/F7lICAM0GHi4T/jI3GCznW8g1V2T+68MfpN9o77H6tpk7MgMxruubtv
4QBlZy/MSMxBsOlT4vBkvd1Liyl3A6KXIE0LT1BiZlvPgI1PcknPUROBPb9ZsBxYa78I2yLp4Tp3
SXcIMUY6lIew586J6I9HpdC3mTEgDZnSOJEn/yFTvXiXdnOVI1ltCiTGc6t548bKRDCnlgndkG+P
gd9nB757NwxOcyi6rDz1BqnTsqYC3MlBYw+une3j7siypL+1ts+ZOvN2ijTBymBrfygCHcyLVHko
B6ptI4L8casankCSJGXpuFsrb6lWrZr0DI3o9ehLIyf11dGPVZhRuknbJro1ZqwfayJ5h7H37b2e
frS5rW/7MvvbN1Z5eH0Xu4zW7siyMYU3LcRA5hnLClim+ETikiGjY8xwjPS53sE3ynFt4peVQD5m
4banzpN7U5juZcbcTH3bsh42BjWtk/e9NIZjgpPmEraaeTFFdBxEIa9+oYBntv2xMvzu0vZaeFuC
KbXEzyoi5z50lXasq9/FWHiPMMNc4PR/m2ghjkgAYM2ICbxuZEV0f7QDU5TkIqZ+1YSE68Alj4eJ
kpudqVCB8Iek23o5DwpGLRNMydPrRY8gIachOSaTmPYbHPhko9cx/GVLWru4A3eojWl3ykzSr0mK
D+0l5DS8uaFVHI00e88KMmu4Nah0tKe82VjNmF20hPIQfCEXHotnnMl270g9fapwURJy1ZCGHULe
Wq3c0CDSrmk3mrejqXgejcS9pAM/XBrxqXALcZHtyKDOhjewceCYg/ISTLUpFfwy1E+hwx15wUZn
yyDvVVbdusX8GkxKPkF0ZJgD50tmSPnIW6K7eoNfMq9JCujdL0PY2k997oLCTotHnpqPcnTDPRZ7
OtnmsHrWzAmrTtL3K8p87wGjfidKvaQE8tPrQBCSM2EXYFXJYEvhELtgWsxYYicCBUlExDjX/WMq
u9trs7KQxY61P92NwTE+QhMiDRaiyR+rb2adH+PJhPgNYdVLhu7UdFN2Livnc6paWqAyl9/btTd0
bYT7iPKDoHJ9tcWzaO2qsH8jkJ9vClcDGOGllOrN9TvND/VBLOn+ziTdGUGoO95f35Z5qW8Pw7E8
aOmwbysMKFoUu1sVetAtlqXSdcs/bWlfqyznwpJa71Rk5e82rYWdXx+wBtf//WaS4K2ZO13C95Tg
g1Pk4yW1aW3ULKcLKJYxHtS4BLpgJeY4HR8rrzQf1AuucbMSHsu0W2djL5AGqlkKQZNnjd9Zp7EW
t4Ic6VPh4s8ikoP5AVzGQXwqfvRIXez/VrmXlbCemagUwOB2B3DvrsVnURvJxaEYYGUUQxH4EajK
ntpF+ElI0P5Qaqfpo6vhaw9EmugeMo1oOpGFolghQivpU5J1XSm4mbjtTfpOsaU2Jo5WBYO1le8z
lvbCWP+a2vkmGUs06S65DlqTnUhl9Ocq1iHR+O6lrOoAsLt77OYugrCPr1ZPmktMzcdJoykFyWLE
Zload7f58tr7u7TdzTGGQoNi6aL2w12TiT8clLlIhvdGoaXQEdMiJVZLDTowM020DUd1DktG3mlX
7qbcZ9Pn63CH1ZgwnS3xQQ+sXb676Zyxu3Yu7YR5Q2u3dFtBLwoze0/lI7HFYtqRL+MvmblAlGJG
vw9FmJQu3jC+2qD/UyP9lTa9f3cmn76dfiR0SM+Viw8PpotYlfMivaWNFxC0PaGtLwPx6phrIl1b
Ihz3hq79ys3qW4lx9Ow3TXdM8C96JQ4KvnxyV6lxencLxhF2kcHIp3glqdujVyn7RFsSwtWcD+8+
eSM8QsNZmRrPJrtbbGfmZs4IHtWF1TwiAmGXlKls7+VcAcpoh4I3XJvF9RUuMI9sKOB8g9FjCG/3
ZwhaBsjnsg64sU631wt4kelm+p+8X9rKp8YEpmI0wYrlgvy6JQPgQnvtvYFWMznwpVuYqCqcD4De
oetKRzuZIjcOTkE2s4WXX3jSDESUPi36NUhvEF2Cbm6Qxp0hEOBrp3VKTNXGsSAlUkI6UQflWbc0
0QkHZrOBf43OBIpM78myy/c5xPumsDmkkFXkmGde82bQr9IaFLYWdayg3x1Y272D1DkfxK4EB/Y6
3HnOh2uYcmv1KiUE3sq7Rs0BDSnqIlA+o0yv33wwBWRh47dyzL+05UBycFm3pmi6Vsbc7Gue9qU3
YkEhZ1+wVcYBqpw895zzYesQId44vhWI1vz8/6GJfsQCj4/9q+MYwSF2Up9w65/mcM2K3nj0NF/v
xtB111LX+4NcMOaj7WDJ1kOEOssvjoATUTL77evCAosYv6cc7thJXRyyvwpbv3Ovtu6umze7iJnT
euwMvhg8lzg3ZZQnv72s+xRV+KCdvD3PU52wTrs2AoKlnQGbk5NoQdmJRQJ2XArSx4mQtmU0zjm3
oOTqVPKtbBe9xGq1t8xp/s6Az49irgtEhD25Nq1PPnoOpChfEoEUSKbjRfET7AyeWl+JTevY9hFZ
lbZ7rzx2mhvSY2R5oKra7JRozZUEC7mjsmNOEQ9h4JgEfyvsXoFUOcEaMan1xAjmGI20IruDXbDT
r9HbGdhbJVEzA754iNygK++hdY2G9Ul2h4LNrte6p+lW3D7k3yJs3wS3mB2/iz6uuyiPUEn0HbH7
OYAkap7kLtY2iZvQLuX0xlbLEEHirG0uLp0DfVV9VlAG+HN6e8dpznQCDbvZS/VrrNXkARzrBqtR
+9LMtn2yFRqjX8DeULm/pUg7CeChqFVmwnfIQvuIBf77HBZgqMR8iIp3KgXbs696nHWhde6FQSYL
7+6mpSeMO7T2yImDX2eRc7Acw73hNtQ8EopdST3iIYrJmGbF/XXW6KcGb4YTzne3n/FCLPAsTCYb
Q/OSNzXcVGSlKFxW8ecNvmbOTVPQ8dsvczD6b2Iv/jH10RAUjvjizqZzqGyQAhG8+DAtrFUjnD4Y
uVgFTub9bOL8Xgla3MCJH4qea1dPTgJTpl5zuHawpzFbQ/+fKbLwnPakzBLcA1dEHJ8WUMgq7fYz
s+0YM/U6YaoexFYFzAdPfDCQjZqH4wR6RKuQ1jIYEASl5ps5j0TnBD0NTtmhkQz450lpRdeuL2/E
KHdSb6yHLhVl5i2ditQ0tS19UYq22Kj2eMyMme2yLuLAVDXN2pAt8RpjKG8T4JXgJ+m7m0Z2Xxak
fe+VlJUPNVD1hhoD1X0B9Tm/1SC15ZR5GLF+9Eb/PmKIWkE37w8jeNydkcXNPspTwqO4umN6wxn/
xF+pRiPgAKCBGAGTINMa+61KUb90MdFnHabc/mR2UqkdzK5LSYPBbYvDlR38aUpyIlRW68D5wnkX
gafAg1uAo8DDfyJnTrMfMYu1dJgdKm7oJ2k1b5Y1eQddMzTe5vSH43jtthxo3kE7BC5YODpwj4xS
6xyA/pT4bynQlrWlQtK0NubEjA6rtcp86zx21P1Gi6rvGJpNVhs0R0K+fOPNsNf9dPHL2zLbjXMR
BgkT3GRIvIeX6KeK/GfeNR/2TMkx7tU0AFNbnmK9UNvGwwWIW7O9djUzRAnjZu0kKuGJnRHdanA6
6ZxjR6417pJAae5j+e9EOQL+nhNvYfA20PfjAzDkGYeirj+qujng2t8g7dMuxrn/nPcNg9/43HLr
nWk7Y0VzYXJN8lPEEmCcBMmXuKincXogV0hIxfD3mjN8UzoXtLQIHx3H4qf1MoV73rsxfiHwVp1z
ksRESGhdKTLysyEQ9t7v2w1a0Hj0q49e0KzT8EDsHEfFQYq/45a01lMk9h8cwvZxDvtDVEqTb5ok
llJJZGqpc9JRnQ9pwB8JL3IOyuC3BBnXQ0AnhTrETqsfSAr8rqRKz5IELGm85JhE9R9tNP8MZfQw
qjhbSAdvHZfEoJFUC5YSSmxvq6v0G5MGugY6+1Sd4N6KoK+sez4Hmk51eZV9qZGwuKnEClMVbaC8
oeo4aql2EFerowOaJMRxGDqiPkLJt8Kht8Ou013j6MSzi7jbx15IwjrcvFQHvWcGZzmCVdpWp3LB
9DeQRtvBIlGmChAGcswCvByYXZoGPGRjHQyxxNfqGrpTY7pI/5DlGYJNGFnpoAjz7Hszqn5n2oCc
zQ54gJupalsTAn00PT2kEp/BCjmse+uxA5tJh3/d1Mcz7mIGHqDdXFv7IYhgxFSZPCrU4FWLdL+l
pJ1MInP0o55pGMi0GNiGh32bVqHpLmY3xLs9D/uqWOrt60hfN01uwKMaTHNnWeX30sW7LgfxCF2J
TD5F4ZVbiVrT8jZvEUPSS4c1HYBre0owsa4domaLTrWheqEL5nBs9owzkS00FL5huBVMEo9k6umP
ZVcXNKUw/eu5chkYjZmD1lxSUvcRQ/O3eveGn4jMMplEMHut2DqQ7B2tIoZnQZTEWvptKJL8QvNF
vNZytntWobOmpvhmGMXNNSvjTaX+X+Kr/bqeYmbDaSZZ0xm1pZUxnAzfjznBlSUqCLk4Kd3hUjrd
17GN/LPViE9/tGqCcyyD8AKavQjbY1FWI7h+YmI4EA/48v50kF8ZB8Lu8bLWOrzOIpHHnePfzYOe
XIT4VjsmHxrmSUQ3/ZvTKLHujXDknfHPDe1u1FZG+IVRoYJaA8aK9v9pZzoHz7kibT3Y9XHOgTbA
i+Qg0uiE1REC8ylPcTljZRRKPfkhoOr6SWzd1tCOMyPVlSPK6di26c50ufbnESd7SeLgpc00MsHV
n1ZRUBUk/1g0KUXPiEhASM69dEE3Qj+ydEgq4SiGDaZp+J0egeZGqoYt4Kl7VvUtcsommNG0Nl5S
mkFGMHcbphA2Y9IdBGbOMquecZwQtTSq5I2gjnuMvVrsZ3hzqylLokfKKJdKkPlRUHT1ujM1yUQJ
k1TszoaBpVsN9jWetC8AG4uPmY4ua1pAkujKsPOHR+Pm5r6x8QKn3DDvr1NLNto7NcbOKSVDvPaN
VKNESvVE1yE2ZWZ6QbRrHzgrfAgNLl0KZvhM8z6Y0kcirU+ihuqadgveN8zaGxWzt6rLxdYYjOga
lSyViQMdK4p8hzogtzqHo9kw0iHKYJAp6IfS2MnYemTgrrf4LMhS6aSVJZe2wOylyQcRnVU5+reI
Wh0mO1IFTE+tW5x+G6Q9wQHofxoJjI/Z6NpjbjjlNwrKRNG/2drQPNIOzkdVHdMspuFYOAb2hyzk
iuR+tZHk7mu7auwTGa586zKTY1RTdnef+pi8eu+Wn+NFtgmcxmfPDWeBVyvpL5YlJrIfXoZLrchu
2OoN9hzG6VPvzUd/TJJ95jZIGSHLDBJ548bPwhgQB0aQIDSewigYFt98X+a3jP7PVVtxMsLHlmwp
g7P3TVvrN+khyIVVc2izYfqOMHkW5adjDjngQXm3qE3HaLsLPSDRIom+K0Jl39uO7cLUfxtlLHZS
RMZFZ+280AwEMnLgbhFN4kKtDQHAqC9RLDz7i18POr5xcOFMaYGIRenHILhsUjI+BrwxRHoWS07P
x7QlFazh39UQGNIWFHCHH6ZzuvGWj5Segt5nVSzwjTgExWxSIj5O5B27PLDwKozwqSfJaW5Qzbnt
5hrw76qppg2ExnNTG/1VUy5I9JBeGj9CKp6T/WyJ5E10oHIADju7tNKSc9TCrG9j9XfQUvXWm/4+
jrLikPYGLnHX/+XhpnrKaM43Mhq3FtEB6J7+u5gZOUjbnY+uRa7E1Cb1K3gJcgSV4g0SvIHmgpFK
OCU4miEGQ72Ml1qNai0C5KiOOjxaXQdtVTnTwRpQcdIa4zeMmnxnoAFSMK1Rjy5aMMa917B81+WB
Ga065MUAm9ctC/48KSCUZa7fDbSsv1cwAo6a2/+ewkl/FmCUKaIe3hj0+TcBZmAtEqIWKnfEKTXl
eAafdXXwXuMEyKFHwbk6eZmBOwUEo73NZrcl610pmsA09ACzftDvvgqbRtxc9j9O1Ga0CUen+VaQ
ejjFmXaoIDLf2UbvdcickoYq+MrLoY/FhYhTn2NOYkJ0nbIWPsZiE1OPfmz8o+n00DbdUl9pQ4W+
pHOpBytvBJmH3GSbolplPg+I0N0iwIXb0Pg6oPj0gHeJkzvX10in7QpBsI8hbmd1xzzMajIhPrap
fgZ4bHi/SeINV4jjm9zN2VgLJw/+aeEY9v6Oi9g7Ly8YGdN9osrL6+Ga/zmXiAz5wjDPNTittR4x
iraWXbgu42XHEtW3mmJtSnby8mqq4WMcfbGz5sk5tuiIsJwZFdB4dxmowmaUjWh46JqOCLDF7JF0
UvSk7jC/+j0KhTtj5aQjyDt6bkU7eQYCidKw5uxaVnYqW8Rftx0YcsAHqyFgxbhX1gwMxQWKpB/Q
MUZmbFTDM21bzDCcUorEZ3SkI88a0E1esqVd8K8aM9/TbQ1CapE/hCKryzMiOaln9nVaqNlOCfvE
Z4e8Zq/MHO7CmpHiOa4shCeCLFt4gdwFuMi2QoOvZPRQhKibuXALOXRJrJ1aS/9pApc2x4ybYlgW
hzxqcXmo1l97vXX0Bf26dK1m+9H3iPeLFuJZOx6sIjZ31YxHcdSAf9ZF5Hw2rnzONuR8IqhTkMUa
Z9XJ3ZW+DUlU0IRAomjnd8ZvibChVhLK0UtPJoaW4YXWtJ3yXLF2zSWYp8zpSqQGSnksaQxJ6rvX
jtYBIaPddyym66xX/rHN2zNhHciVdvleMfnNZE1b9Cpexuk5N5t+nUBFelSzPpArSE4Zi8lJLeV7
nla7tKzb86WdgFb1efqgtOEEWBNDBC3CKjEf+uh9Kpwbn5EeyaODfYNxP4zH2gNqAlOn2VnJmKOH
EaSjNYPOn654MwoNdlkZwV7J++zO6KKj4Xi0Aoun/4RVgT8FtaGW23JuafskUGVNWCX1YYj6dcd7
Jb/2Dhclt7OT7ZiXO9OpAurvjgVq5sWmazRg2F8edHeyVrWDjaX6FGORcCagMympn3A90jfljvsZ
oXSHMc2ieiSTO4PlKNAZqPMpgLlW/r4DorL3awa8dmeoBTTn01ycEkmyYTP2ywHbCVVFHWZsUM6o
AiX06J9kzoQMBKfP+6zzw3fRiOGsEE0dGA7z99m6DqZ+7+kxPgOJb7Z5XaR4khw43vxNopE9oYbV
sewZEo7PZpwHWBBudrIWV51hDH0giBHupojPEJiif3XS5gsubxB9y/XT7ImJaRZfoAbnx78/ko/I
D7NGMSsjRl+CIG6HIJEuHuuBLYyBebst9og08RpxGOa1J8uTluBweB0BbRvdCA4z+gzlWaWuU4OD
BmvCc90w1nGwr8zOYV6eNpqzjnNSPbpmHrfO19cVsCU+fnaGVJ310Elh3jBKdGX1OYbjnfBydJ/a
xQDOwJITnP3sCs4eEvnTSDI8eQpReaRqjWZy8xrrW39RiomhnWyIPCsnBsxVu/AJTdHrj54rZMKE
D0ZkWm4Kq5zYYYt67S3mh4ZjQmDGbD8T8Hk9JV1XafXfhseJHFHP6LySxi6jvJpHezpbpo3hJEnv
FVL2bYgIZ5ecBUnY/eZMQcHn8sJcw9vagjdoXQN8C6bCExfsUvW56df0SkMVzOwnB6+d3U7+XZV6
YOj1sE3hSpBPxyYBxj8+tYUU91Jq09rGnRdoosDFvIxUE57nk9TkuJkqPFDAEJI3x8WXkWQD341q
sfvhWXTS6DGCmndChDg9yzCwsc9+R1bGxjetc7cK73Vp/LZbzuqdZ4p1jdS68tqwvkKo5Q2yhh//
ei410vhYCcMT5AhYEMyeAhGf57Qo7oUdforINC6cfGmT8OpfIV7dnTTKCF5bjy7C8r+2tQq/Ul0P
iNK0Ls62ibc8XbRjrg02b/8xy13IITMi2SybE/95EQBx/jVrzN3G5aU2Mo5yZY/PknBrY/eYazT/
YOs5TGGKLFc0OYX7PtLGu1HibfZSla7GB+ia8ITQBFZYGAJqnmvtmQpq1z7m2/jSnIwU1Vnohb+j
WO3vKKrfsCG0rYflYhv1unMG3wlFKKyrxfHawYgrn63h6ktMb/wNIzkidRqinU0dc4fcc61VrFlq
w/1DnublJV68XqKu3nSumBjwZw1FK5afOToBsf0r/jxi8TH5gdnrp12H7HrwMjU/XNpa/SJhG7G8
z8maIgZbZbv7CqvFvlThb72QzsVqWByM5aU3rXLG/h69J3Lw9p0MtQAiOswZmBy314tIXYzYmnaT
UF5uESxOTmSF2r+MizHS6MqylH/AOdLszIFKwXxZR+NGR1SqGaRkg4ff2V4ya6930IN9Z8QNBuxi
wh9olQ/TQyGromdkczSPxRabrXW1nT7adz001xixQRdy/OKgXqz9zoxOVtODcNNNPzCnhtZKpJGg
rBTWidE69rObB1Jj2A6gDW3HKz+Yno3BpNtUABAhIb5ufM8gWMaNF+5Hp8r30GeBjQ61+9lPnxjt
fhKSs3HkGNbDNxm/ak3vbjUKWS5Zh3N5ApgNlZFLMtv8R2vi0CgYyWyZQDvBYBmBgbELS59tPXKF
AGEVYwAfPQ8GwwL+OhbTca7RvvUqJzji14zma4Wuxup4T20On+T53PWoSHyP6Od7kJLLQuQXZxIB
yCX+DAzbdtRl0O1HL7NnNkv90AmoAyzFZZBgmMPYEk2rslP6TVOkOKmk+phd++bYucmMqhsPgoDk
qmkaDGED/BYKAOkA+e5YZnlI0PFAorxzyqTCM63ToKeyF78WXoZ+bmin4mrAd1afV66hhde+Vth0
mig+2ZP1jZYG8YGkG+0mqii1ULNPEbSHM2n/bDtOgIhAQKhfle25Z2Dqar3MZbaVO/xRcf9d1ba/
YcwF5NVOxwsniQ0AHESO3t6+7t21L2D4TtN4zFr7B9F9AAfQRb7NxUwvWVLjsrLDu+EXQWNnP1yq
gFa6U4qDio0b087pLZt9mr+Kct/27MOhFatnJ+2/s3DNp4URCSeB9TdPP8g7dmfo/OG2NJxnx5Qo
GRZ1KfGMm3/JMofiE65wVHqzPGeRE5Lp+eNBbYw1bcsD5MM+4pI7e5xsytQZ8fs44GEazTxM6Nxb
1soVBFXn3ZtFDQLRsPCSd9mRJM2wQ+oB2SwaGyv69JPhAcU2DPJX44hjQ/dHb28kWBwXbzKNq/uB
k4OR1qAhIy9oHYH03ozFIfE8wBbjGAd9yPSwGZlnsIePOyaeS9FLOB1aOd9H+C83B/sSdSroc9x9
xi314vqbwMhG0dAQcd0wMO9+6+vFvelT5dT5Qjzisn83c3speCM2G8nCpaE8ABtYraVdTB+RXTc8
qvN8nKMKgdULH+S6PtI51TemUcIHFZnzpnIUFu5M7yOniVMEWSRvp3DrR6F2hWVMq+5iwcnwUV0J
+VsfTArtUxFzEk266cr/uPN46iNUAEOGXAyHl3F96pqTPXPyzqcu3vrc2OEbLJfRwWnV2XkfrDI/
R1zaz0PH8FCOCU0gMUkMcxxq8HVDuZDcNXoyWZoZZZ/7CEsOLN1r7PlzAMvA2yBuYjnwMof6EIMe
qdeD2s5kR5jOHiE7Uc0gkdw1BTU8l2QdSubdp393L48lI43hpTHBDDdJKvhMR926+QobAj8jWZK7
DgXqwy1slHfO9bQNxNQ4EHPBbVKxze3cTqf76yYcE4hHU/ngEypPeWfsGwtCAcZjoPQ9u/Awk5CY
00WcTXv/5phin08ST0RBSiJLENwzgt2rJuWu5Hv65fWCZc/dORVEETcsdbpeujE+YTrDZjOqY83l
aLb8vRqi+oa/IKIrw/9eW7F4K1L5DgdIHcXQtoC7WQtUhxct0owPfOTd2nDqHxo6yTYxPPHOUVA7
+DRCEOgCWJZZXr7NuxG2o10eCrP9CXg5fbOAHa/9vtA27uwOrBiuODbLSyHh9wywhA70NK45hMvn
v+03v70MyJnHs/BPJNUZXAnZD0+DhOzWzSgN1XsO1hJq+KptMQQrGzDwa2KjzfJqNlp4LDwy8LjJ
D3EHYEYTkoZcyUm7o3PqOPVpvzfkFjxlYC2etA6H2Otaqco0iGMs6dL06JVfflUQ8N8XijamvoLJ
insTPaXoq8+Q0zzp965GP+VcOw8Hv/Gbs+/EXyZNeIEYUR9xfXXrykZLaeq+u3TLi8lDdlpkt0p2
fyZQ1Ttz6jEV/O9FOqZ2SqFl7tyYmsmXztCkdKz9++Xrn7FKKBLk8WOC9b+xMC3cY102t5QwS+UV
09Xpqg23OHufq/a7o/2kXzj+oZzGOhlVqa3cGl3DdGpu/qH6rGSNTaivmKQzTy7hwPy7saVDvSCH
+GtVI6spqw+2mgZXtDG4ztEpOvc4dCazWQ8IwND0RFh9O09ZrDFpCJu7PquWu3FVRZNDFg0X6VNv
pmqQT+wVDPxgmVzjPvvI9La4ZwnFcj0jif9mXjgmhJ+T/44fxamdcG8PUxAZA7iD5YUkTkskUNnb
Im+SfbHosz7Hk8O0mFFjyzMpqO5+6wJxAh77lppuLsFR+61KkM0jRpsrkxCFVlTnmNb61+f/ksc0
oF2ngUYSHwDHB4eLTc5x5CvpJ7guzbtLfwx41QiwIAygm2lhZqM6mRDStcpD7a7aSr8Pib4BsjOv
oXbAcKe1+WpKL7m+fiUgMq8cZXoHr79Aa6ofEaysiwWOP50kX12UGpfPGp+ssI+9SQ3n2ivZcYXP
fIaM5RnCgE7WkxdbKvYfzcDZwDJTWXZ6HF3dPvAlZZOlDk9wYbpyJRd8gW3Ep8wPmEHT0GdGzaVQ
7YfkwjclI1HTARlcYAiBf5P+7Fx5Ybq3G2TZ3nsSzKfY7H/1Pt+r2KgYzof6bZhBXsSD7u94/qJr
n9XR1Rjdc1bJt6EX8SFDs3iqTKKeCaBlYwKyvTbwvFPBPJ3aDGNfpVFHby6rqAlFTjZ+uuk9HIHR
cnq1Zic/5sK7ViGtFGmOvvvPu6YVJKkgvck120T102V44eWV3Fck5tbxouOZfvSzodkriHPc+ulQ
vNHj3GObb98I/UQHgMr1qrRNvARj0Kal/YiZkh28hDFAlQl/j+923BMi9gEML1wfDDebqaGbTg/5
9BK7OGPzhptsGM/YSx6w9zyqVohcvx6iLky045jl0yorUq4PoglBvtBz8go3zV6k7riL+UqsbNk0
zDhF+9ZBHDqqXKvoWenbHQwlYDXL9UQfPA4LFn4DREb7klUCxJnJQ8Fp40LNKfvLyBGBU9f+Zeax
EUxgyuUS36uDFccZ5ovK5Z+JeAxXbi+/M38W23+bmu0z4GkzqO8p2upTVhTCzA3UarM3V5rHNxqL
Way79p1gMP25JL4yCkSeLZDffiI74TiDee5MfLwDedvO/EhJogR6mntnyxs84qE0hzTixAxEP2s1
KzyZr73rcisfkrM+GYokprB2gvEueZMJEr+T3lKmoXsuTD+rDH627quJqPkS6Yp1QpiWxxHVstU7
0Hum/icuDFSqVCgrr3hX5Xn7UMKGdxHsaPhVZUDf+MD/jftv/R/Kzmy5bmS7tr/iOO84keiRET5+
2H1PcpOSSL0gJBULfZvov94DYNmuUt1bZb8gSJEiwb2BxMq15hyTFjDjoVlT0z1jq0JJHQ3XqZ5h
9XBQYqay5xhRwrmzyoC1n3jOTMBtIhTLaM4t+z7slPopwIzIUL5Sn4OUYCKldGwmKAmsqhlBXfmI
MdCO9kAHy+bqlVNz9edDXaJuthMSs2hqdbDmiAkuClUmW8B2G8su3NNyMOaPEpD7PEiYMq3sIvrk
giw/la0l8dMSJmoHzSEMx/eCRiYMhoipqoR3vrAX8DCOa+Zgr1Fmu4+ulToActFspnpIC7QIXixl
FCe2vWxRELyRjDNfqnOv2YMnlE+GInWIuKImnAu/AKpP6lkT0Ti62CGE1q5NTOqQORn7yo4IDtPd
T3bVZ5hixTNNaRBfLkoerhyyiEbKCe2osnpgYkj8bjV3cGXg6k9EWHgk7PbToYk8fWWNOgCniJDg
qlTMwxW5gQY7vlk3Iv38UxNDi7WDSTzRT7wERnNY3Jd4Q2HNMGSH8D4H+/qY4VH2aV9TEpBAHk1Y
AVjVQLRXuIgeCUOcwq58bKbwMKl0PIdzUeqQ20xhvM4KKz5qdv5J2Ko50pqsDrjVCbol/8/Ev3m3
w/qugftcL1rTvG6cI+KH/l6b5J2Y01nHpIIOEZwpKsHdx1oU/igsu3nEnvBDTWV4pikXrIXVyb0f
YjlPI/Xml9qTwXz0cyLcbzx43Bs7zgeFuHidl+LYRa640x8AVTPheGnx7vWImlgkGtINKOCu0YSv
mefHdMxI36G4oalIR/3HUJM4r6ljWCltjwLIAvvuJYeCYD+XdU3HbmWMNc7WQay6fSdALqdRgz1v
lpMtfbcmNou9Z8NYsib7NW/iDDlCy3qByX1LYwSDKRrWQ9AXPNFt7IhL9b+8a9CBahLklbVv4nG8
j9DzuhCqo+FoKY2L7iUdCiyebfKIFBlrXDEQRWHk5sFnyYPa5k9vJBZcQkfXPvNSFLvl2iEOSUye
T8sXQqnHEGCo81/R7Ja7xnTRl1Y08yanu0yRdiCWezrT2fsRgeU9lDY0+ixR/m2cwT5tj9xEpCo6
UkzuedHdFYrEZheozHtq0XjPtP2eFjSbbdDng1mEz23o4JZGO5PIglFSV9f3oi9+iX003s2A1Coz
No6edy/OmPQo2mjC2brTIp9gz2i1jr1qAFw+jvMK/KEKQmj+I81NRJqFwRRduPS4Q/dXvYWV3phD
Tfpv3+9CjLyYXMo3Bgv5UfezYmsZSbjLgdvuRwy/azi540n0yXdNS8m3DEPgy5rsH1vsq57FNshC
zU4Ml6VdTDiHaytvWXX7OXTCh4Wh2gLZWJ3pG2mijXIS+l9Zigm18ni4Vx25tOTGVCTHZDUUMgPg
GIE/aXNxR+5sbcBwlDDI2gddrx3ULA6sy1ijiMjDkygZSs0wZFo4L4kdGDemIq8JOlyCHaI9dS7i
wcTSzwt9YQp4QKBBvAWT3j6yd14tD/CagIm10DKBkbrE/+ngisUmcTX1BHI3IpPNADqDeJZDnZKK
buR3jM/2NnJVeKrmFbf1+nOceQOWEdTwcoji6/jo+TUjCC2Kz9KJo8MQ9Wev7DDPJlW9BQyIT1qx
eySkTawNQu1ujNBmfFVSz20xqtKGoBsRE4O2zOCWgyHgSJhuP89H36u+tO5ylOad3KlPFgEK5egw
ym+6u0HApdB5IBC8khw+TE22SriXNOvFtoUHW58OGBjGZiAUpMHaa2gvmR+pl5G59FT0uz6zIkbn
BPyalG2XREfyXYox2EcjPBKVis/CU/a+dzusZ3TFCVSR9NYK7dkrI3VauqfC0HJA5EOxjvR3oNRb
hmL9q4bYd2NCfSzreWTCIrEN8DfSnGmEsU90cRMuZj1dUZGwc7xCdLaRHXVPXaphHELxIfa+L77l
3VOP4eghd+AH9xmw5lXHYJPHxTZuUd62WW+d7Kog87hg5EbsALhnaGPZdTkUjvztI93mZsXSf0mb
RuCv5z1UqY6qhM90uyHgIUN8E1ttc6YnRW84Ft2zppLo1tbFGxYRHmu/GA0ZN8rif8SUTGZo4IJz
RuOCEHgHgt969jzK9ja1UbEoF/Nk76l7qSlAzmDxKxVcc55OZBAiT2eDsjKU39xtxl2bwYJCwi2M
h3JeYEzcjCO4raXvKiZhPMxBJmNNl6BJQCIWnVN8yXimTgXuIIyIlPuOgxI3Q85/WQ4LsHv5iC4Z
RiJuJGvu8y61ccQMfW0kLpppNuRH9CGf7LIYTv6Y/rJMamyj+SUzM2u3zGe7eUgbGQ6yoZj5GY3B
pxAYz9Hsa2yv81ZiShXxe2S+7tsKaGw9skX13PR76VSvCXnPJ2tmd0QjHO6Cu/Aw2/cfDI1FwQoR
4/TyuvzdixJsOXi1q/OU4tymhjRTxH9zstI2nZtVdoMh1y5pUAg/3ImhB54b1wffoltsFo117m0M
EAT5IihnTRzc7laMvbkrAJesP5ZNl9MBGRKoB9UzYgyA1TQjr7ls3EfVpj9CBjTbVLcREgGbL2QJ
NIRG8C0liG+j8MlS982T18y6L5pM9Ij/tSJ3gNMWabhtGOUB0xaDqMy5tIHrHkpRfptkulFEXj4J
w7tI9tu7uBHxkcD6N0sqsbcTJGH4yHhg0l4gPabeMbxlZNNGd9d7mQZdf8PizggbPgEhOAD1rOCH
r+IQRC0QykAZ1XNNXbcNGOwCeIhRsWmaopBmFvXx5yur3SM6QlHRND8yRgMllazpT/0zVCVECDr5
X7j54ZV6Zb37TTwwD/NFd8R49WmxLhLzCyjcG9ud0+QW1nRqy9GR1a4MCkrfbjwufltgFIexlz4m
UhZfwJRnJ9Wexnk8RH5ui8oR9S5hbHQtCWbbgfZIGBAA7Z8lUCwgfsFeK07mEp6QhShHgGOI8zLu
Xqa083TdTticuUyp50NHejQ781OEKwCJi/+E2bK7mDK9otzDi4V+c1VZfbKbiEnfmH1GdF5Lmo2e
Oi9TQRo6lw2+ldkMjXFJP2RoxOYt80CBVcezgroPr2X1ffkOgIfVGV3pCvFIcazJVE8Hj+WcUzqa
DJZOnSxQBqmOXrjlPhBMeFtu6gJa02pMbPMQTzrj5SGd9nnz1dbM5JQ0hAVU3UBqX9tpICK8/sE3
h98OXCz5tm9GpILAH1xRgTVJ5biyKE+2cFrkZXGTJwl0TUREfM4DcF1EFnvGsvS/YOx767Kq+iwM
xGV0JPY2ykqcUJZza2egTD8fWu/ZN+rsA1nRIFGY95oh2n93q+OBOi+qEFN8Bhi2TgtknDQlPmml
/ZkT8g6EBdCO5Qecl49cF92LUSTEl8xj1eXgLu5ycrBM4eUnr0ln7daM6OgJGqjiyNjTrnNOy0GE
JgITc7wDrqPhPQ9B4dR961tF10OjcF7putXv8hgD3WyZJKl6TaJOQz61ESJdYALejf5Lg67xMsoq
PrmY0j8+o6u5i0uLNgZIj092R4KkXqBudVVu7Ih2R6OohHkVve0eLUc/GRrtgt6RvzhywtmQtPkh
tsyvDJTNL75G5maiAGIhbnxfRqJV3twqT43HhpCArZunOQJtRqWJ84SJDQMTLSCnZSqQgjDe2Kb3
YMuGRKFpRPbTW80OSXdKsrQkLyaP38ISWB6ONMbPfgCx1UpvA+/epfWPVo09LSKmeqNVzCps1ow9
kFdY8+RYbNzY1xkwEMSoIifYEHXzHLfIS40w/e7OqmtfFMxbWeGU5e8SrtUVs5iXSDCwWVaDomq4
vEVDCmuizZwzC6osyur78lV+nn5bxqXt6EFAs0is1aJuwiqHeJclZeMyz9t2pUd/j+HvtQ/1bGfr
GFMCe+qfOrN4sRH8lLFVXhOTKF1PkT7IQ9R4KEDCe9/xdmPxdO1XfGgPYkAhmXRy/NoeuCOxe5go
GwxzOHYJN4wXkjkkhocUHfDVSQCHlUKkUHdq57QoqBB+UG/PrXogEi4dHMoHJw1xaNnQwO35UeWJ
vWVjORnclq+TiBHJEYvc6B9qB1ZnYA3M20Qn4KSk4urpTDYVloIc3P3YusE28J3XlMYM6F1c1dgX
Z4m7Q1B3r6cPNuqQU6C8e+PQ0vAlaE/LFO1hkaiqYfzqkox18nryT5sEgrhG2KGlsvGY9JmOv6sm
sNumOdza3teKaXDf2OrzmLF58JlBH0q/RAFOCBdt0uDoGgTVLfQqJGjRrkx4D7Lex6TqZtls9Wwv
JAfweniEzrZD0sEdYWybdmgGZFD03D/Ip5i5wV8z9R/CtuozTaV2l2oMQLWifKcnKzeu4KaLSbvY
A336Sv/IXLmKpyaCk56sXuMKHGLdxyPb6wJDlJoo7n2QQNUwbQbX+qzkFzp2DWJmdaj7wkUSObjn
cT4sn5oJdd9g0SX28HEdJQQNOEOx/gQmQX+qawLxXOR0sWYLOg2BfJa0WKji7Evb2w9uGMmnxGjk
U8FOT/psk6QkVCacNPMp80r0yKBnd9HkGdugYIOt2OWjtzLIBZmvIpvcWpwuMHFTpP8YgTLY0SPN
y3GC17R3czPdtx1Fv5hMeBCz6W3MeYfybMoPg06KYDKQCBLNrm+UeV+GkYFWheZgJcbh7LYS4nrd
7sZ5baizycNrgvbSYPe7EpmPNYfwzot/iWElIyl0q4DkHlpvi1wOqu0qm5LstOjlS9dCwIjwJ7Kc
iJnxyIvWissiHx8CiszQkUj9w3S3bCURFc/JwoqeV2PdceymmyQCuMVUK76Iob5ghNk4JfRvUcQv
QtjmGXfNWpQIkJE4Iq2AqOdL5ho6pP98Nhtqasx2smTs3ZJxNsauvm18WT/5c74jqN8mau5MX9e4
TOUdUtA2qjAvhY+Lvb5UYtyhf3wjQSXGIsCBru28KM9lY9bDtq+jh6C1xF0z8BmYVg1vS0CL57qm
0+AzNiSy9Vii9OIZ3hvnnAbUelFuBw4mYXfUjdtHRUOv7DVsSfahdMH5EO+bwPVeDS3ZDgnrNvid
a+q/M2JgCuRP2BZF+EJe0solmeJsIOegDePBZRqgbbkV7iFWgHObmP0DOpaExmrhMxFy00snw+FB
K+JjbTPyXKSivL73YAqDPfGWt0b3jFWV4bxeim8J3ffg5rDg2XOn11AbQQvX+snqApetYW48WczD
y96sYJz0BuN6DUcQI5Sd7ZrWgaji7Mw6p22Jn0vt+FgCgccuGTovQ/LgTAW+PiNTn4QmmuPAIBQN
6qQ+eaiETzZqxZUj7fqTXuZfXcFTzyztepG/r03CG890WbdmosILCQIrE6E+MnBVbwKJ2MHCaL4Z
JI1L2+6rLa5fnQwDlR/ArYFBRVxE54VxoYSMFwhxaYgmNRXeq2z2eVmlQJKZELRT6dGjrINwn6aS
cdfQ2ChOIdjLDOJVGZrMX512xzaNGaPKDp0s7XNGfYYMwnDQfoTlzagqXLTEbj+OZn4kEtGcNcja
nhqBLiv2T9BH61hPM2iTllinpMpVotHgCBgFLh9ihVouhMeBm+FpcMCQwo8klmbmO2JgREtoVNgB
iugQK+Ytyp3Xw8QP1y7t1pFJBBJj5xtTJswmGfrm6lC4+hnLRn6UOhBx3SNQ1UGhvRnmtWI5cH4B
qZZE0mRziAe9ysvIfNScbQI5oxg2els1r8qZF8+JreQjYz/qucwbyyclVMOux7A2yLAhNKWzcjAC
n0M7kqdefikYFN+WQ6jEGwQFTKLcyGezj4gfARGajLZz7WbaghGz/60idq0kw1JNjXQfRcaDLc2L
WVagj/Uj/fhbkdXVTc29Xy8ELOtJkPD4hSsoXAj+aPp3N//rZHvFkyXs9sjDfgUg5qvhe/rOM1A3
mE4yXGL2bxddxuDvwgKgkxnrD2b5NGQWpTTE2s80iDZFql4hg9FWxwMcrIw2R4tSzfwjP/qEOISA
kaklICAw34OxbCmBsgLrCwdAiElMobVUe8vB1MRwqAmhchykSjOeoFqG4k7MHVupjL5lnj0Nffow
2XVx0fnoafmnyPV/GMYsPzCCzwQ0NPtF210BLzsHGqVulwXH/xldcEmcSokCKx3jL6AigM/Rur9F
Kt4vxbOYQRqDRMBpguvxDFSBSIo2qB5d3nt9uEtz3bAv+t656cEPS/2NbKtf/Kb8NU/yW1sSzKAG
hHiIWMfXFBwIzkJqFq2/IvlLN2nrUgWOqGS0as5UDLKCUI8hes1Uwli2AV5O8b+haogf9AFouVmb
95Q0kDsmKEm6q+bTypnjCyS9QEWfS+TOjCFihpPPnVK7muqjUYlk30xA2IUI20MfYWHgApHPWLj7
J9Me1+XHZ5l8Tiw81GaGK1vU86dJaSIN5q5d/sOUS+/Wj+V1+WKoM/nJRPUtTisfJCDqWUk+2rhv
Cm9Ghg0z2YhMk7BIjYcpab4Npd51iB0YHP32oe9BOZN0JJd/jP0x2xtR+eYnvneKCywEbpjLE0wI
wgZlIvY6DqJ9lVEKjqiFepdtsyewo/VM1VaOOUUADELzQK/f6vvkpqFRvTXKrQ12m1QTmltDG4qF
oMH7X1/2hf5qt5F+sCavYpwQpuktj9hLFQIB3fITln8LIof8z2TG52UeASw81Kq1pgPNwLk1oISt
CpBS6DIvy+fLIU7LBzO02kMiyu/jAqSLDPLysOGjTrPuLeUcrSjYfstV388743Y+1J73CrEiQDbX
pAeU9ddlR2KXkm2JP/12+NilpHrzwdH+P2Hcr8+7l3+f/8ePgiAc1GPNf/z7Hz47bO/bv/yG/Xtx
+5a9q5+/6Q8/VP3H8uXgvdh8a7794ZNtTpExPrXvQGze6ed8nMBv3/m//eK/vS8/BSPY+7/+8eP/
j3H3fseZns/kt/83/wH/+sex+ZaOf4S48/0fEHfd+6ctHE96nicoQTwPAHj/rpp//cP5p6Mzb5SO
SSCUJal6/xvhbrn/FNI2hGvo6I1ty5H/jXA37X+iXJBCOsKRUMKk9X9BuOuc1+8w3i7uIZN+qy0s
i7KPAGxY8b/Hjxd2Vk342PCYFYR9J/YbOzsfeG9P0G4wIRTPudhc84U8Jzd3odZm6EtSx9m7rfXF
EyhD2/65tiaeF8G7Igp7/bsX8v+FbP/pBA1a3IbFcAI0iuFYjvUTsp3MuzkY3uT55HQkEFpGTFXF
/igWOj1+jzT3woC8u8JVvu18dQqL+IfK0/Y5qthrFWisWHmIjiVZxjrRbfXX4MSMY1GqX//6TO0/
ktxRTUpBTCsiCt10ee+c+S/5HRE9hXfXNiyoH0OaInDfIHMOmEaBw4V1i080qJ9IhoZyBSHgy+Sj
sqTKZibUeyk5zIVx0AGcEJtnHXlb8ic7TQ9WP5Ha15bjV3yVB4OlTwHfcR0btYCJYL40UX63M6sk
zlS0b+T4vWLPFKZ0E2CEUUlhC883bGLbB0+9CsuhgKziZueK5OpimT8TnqXtKjPIwk1WM9JwNSYm
OWZjQZDdSQ3urxjR2scPmXhODCq7QXqMWkyPsUqn3bItaNq4/Rsy/nz5//7SnF9P6aGFmu8cA+DL
T+/8pBml3vSshmWpPfQtDnieNkDTC23YJR6ixsiXx7jyj83Ic5lG4csY5vEh1vV07cfO+MTD+/Wv
32PjT1cjt6nuYSkTwjF1Yf0EjwebotouI8lqaARFcxOG1wwX/67XCUMTTfHWDNb0CHaGtl3UO0i8
rKzZR0MOB8dHXW54HeUa5JcTyqxjAQ3P63v5asUFtru2+OGXlnNu8BCtvSAjkGaKjZXOkO/Yon3c
6tlIaNsME8lxoPxdOMKfr1+dWDfT9BxLmPOy8Mfrt6LQxz420kWsrOGxr7Xhkk/T53KYmlvfwP3K
4UCkBKR3SfnrVCVQcmeLZlaIL0Wri9Vfv9T6n0/H002P2wpQPwuQ+9Pp5FWNOnYQ7UpV5WfL4xFN
FTKLG4LvpCRiUCMYJ8/a8ZPnf7N6DRsTPPhdbjYuI3yGN399OnMMw//EHcw3t6dbwvUM0zMMlqOf
LkY5+g4b7FnhITNAZWGnb3HyIgFLRPZo6SD6h8A6/vXv/HlxNnTD5RHg6sZ8B0iuuz++I3hdaYuY
LlJOjM3arK0uzIr+VGeBkmjGduKiIq8gjLB3EL/ZPaP0hvRvIByM0lc7DbLL0tmrLP3VgEtzDAFJ
rDIHTc9fn6kxn8nvXx7O1OCiMUyeTZZryp9SLPJRj3IsWeSx2+YX0ibZiA26edX17k3lKK1Wggna
nkGoSdBmshkC6d+dvvFPcdu+oSKY1rmyetKpjS8fok87TaZt4s20ucw8tcxjb5Rbd2/GTeCPONWw
AB4QVn+Wg1A38nfoSdJDwUGBSv+v/zjH+vnN17nVbcc1rDnyZH5o//F9iEiIGxKzYaZSJ/JIy2Lf
N2b9mMIdODeRj/l4dF/8zMifFcoaEMx+AOS0fBdjZjzNXxtKDCUQaLVz4eKaQdmpbXsSd7aqbqpH
Qde4hY/4nBTOe4s39wKV3d2EOvATyE8nmrCIEeza20qtePUlgxnNib/2fq9eOg9gMoxMPxXDJyl0
BlGXeoB9krmjPFgtCFQQh5Dr8UWeGN3nz3SibowI3YPyDXQGBjnvnc3wORTV2yIvSBx8R1ly1TK/
AKUBiqmyEv1IV918yewrbWzzU9orKLRmeC0yfGfLOlD7aAHziURapffJoVR9d/KcnidTSeErjbA8
soexn2kVvGAwkbsU4R+tQ2l+EaLadokbrcqqaO6sLNND7JfHQXeMQ1nEcrPo5Eui8m6ugUUrYWc/
dJ3YTaMiS4K9/CG2BwNmTBhc0eYi1qsh8gt++dGwTLxP0UPLkxvXqBdcS+Mu9ca8toL1OSoJ0IaF
C/Pa9K2jh91g2zoW4LeObGsvYlfQzRcf/pECVFpPaEaiXhrDZZ9CWMVlDDIHpZ6llaem1oyDBcwb
g7jfn8vReCUIyz8vZAWZA1usZh2XYdfyYTlU0yC3mk9BM2AY3cRy2AxlLt4pyk65jUUpgDLZFE+Z
FB7poAziq6QCL+mjKO0qL/9s1O2DagNCAwxWAMM2zGvIwJ2brdkkDZz6zqzeWg9FJIio4FIgLIyJ
oD0D55h4v/moGBWqv7Z4auI31cvsRRl9C3x7XmDwXYVrGbn1E7C76mAXCtaCTWw00urXwAsHuID1
hHaa3rgCMLkm+NA4NZE0j25n9Du3AU2vMYyuZ9ugV67ZgKf7GQT6nBZW9iA1xr2+eTSmqnuzLKoW
UzYMI4WqzszMMO9G4/eyMJ1fMsKx00S7LjeCZ3vBXZGYR7rZWZGKjTXL2zaorjZiKYQsN3IfNLAn
zEp6cO+d/ikOYPoZQ0AAnoNO3UZhHwb+I2x2nIlzOO4pKXwGOWwYVx4ZEKTj0UufUYJO7hkXVzDE
ya08ORq1B19nFghQrLKqzTXc8l8rZLxPmuebgCZD51iRb46jvvwcSSSObUmSUFH5zr4Q02sQziBp
xI77gfk+CpMowFxk05GTgc23uW/IN+yzQ5EaAL3J5sMYmsluqGPnEvjY5tCrPy+/m6gM55IZXcU1
DHpYS1W/igq6/C3K1x3imHd9xnAkHrhL9ChgNL2ctuD8EfI2JIELsHi2xCPxcugxNe+Yz/sN2sli
G/XEvhX0oWmCkny7FDCmYcBtmFzruWPnnun9RLvCSa4TZoJ1bUzlznKIScWyx4oyu467OjyBEM5e
ks7MngfavlZA7zrpbODBvHpB2z5L1e4WUwNOEHrejnAfEd/Gq8n2w8+5D+6evf6wNY32B7pMhEpd
rfbI2ecJ7nRuc7u+TEaOmgt6wDog7ProW6PaljpAXS18WoRsRZ59D+AHf6Gp/VYF0dFS9fjYqhiX
k4Y5rAuJB1Y4naoCD4QH2V36Ir1NBeiH2EcOFyEFugcNtSeQn4PS0Cya2YBhspHtwf9BUJ9zLKPS
fZgly35ZiXMaa1/jruuBe6AO6WiTPCSkB+16YcIiGLydG/ThB16mH2x894Hevy0fqSzsP9vjnMBz
TIWLw5Yu6w1z4IyonJGVXq4czH9K34Zujmxkgp7oBrJE1Z18KolpvnP3vbn2OIKpa3Cr4Q2A+0Rg
tUUv7yCIT1yVM6514ai5sO82dQR4Co58tusaim7D5cFkDt8j24KHMfM4Q9S/FiLL4xJpQL8fkDtZ
pKtmecAnwYkWknZia4QaLberrYZTg5STQV5NSBUrNUvj8ClhtSv7o4iSX6tsKhEUjA2xLXp0E+g2
N1BV74nWfRYURscg7g3SpJGyKW8I7lYFN6lvzfqz7ybfmQ9dSwzH68IuCd0285L0DORtPpzCZ13D
/TcMIEyAwDgkW+zs0zI+kBkz1NAyx6+R9jC0/c0v2sdaZdzkhgr3riWgNIBdOxdkjlhpxzoYarq6
LDsuBE7tCozWmoZy/6hSa6vHuroZgnRtkAgeQhHvIOs2eUsy7caA+QBsL0fg1ZEdoZm3hc0S8kSd
iePFrk2xKFn2GTGDv8XnW26k32FGn63OOKOytaObw0ZmctzFJ26I9jHCofWIorvZeQKaG/7mvUMX
elMREXNCzcU8yEOj4TbmvWSftEkDncFKXPT7FmxL25SH0B3miWJyWQ5w4vBaNL61ooUVwhfMhoMp
yzlZukzIzSnOWOHiayrI1UDSIreZDUrylMehupTzwRYuoEl3wOA2y6TsQAI4AIpFXrRWhxvld+an
LC69Q2b6Dx+mQFnp+8RCpNa1MvgEfWuSfXBjKLbiMpQPfay6B07Q3ammnJ6BGT/UWnfoimClF4b8
3lM8rb35JWJWYJIuNiWXkN7fpSaUMzDDCXBthkgXq2dkifDZ7jGzTpUENx0jwsx6jcBJL7v2NgGn
CU/0F6/yARzVKWA0vdQ2H7ze0ImBhRvHZTKPGqK+1IH9A0VLxqBHY4DTWs+qLwJor2P9NGnBJzQv
ak0wtH4vG7ffJni/DpmTJyD4WwuIrVvrGDQHqjyb6Z+ZFGdj/rGOa+vruG2aPZNi7QTkBeVMBhlB
DRHDD1bZ9RD67TmJveILN/QOTEt29yPxAhwhe6j9Ul8VpppXmzh4yiKT6yA2P+GNBvBd3ofBSZ4m
4T6jy8k2y24AdZANQyqgWO/LHrsKv4IqZtq0JSksLalOnzPd2MfIyaMHzP7TL4xCCfVwT9Q2FLzB
OK0zBlsfwjYzD+4L67izIH4xGqL8qZybF8v8wZ+6F1K90KbHYXCwpVSPhkkMfLrTaDOB0VQ87+wx
25Y+PG5SooGVjANxIH5PmoaF3nQeM07K17j/0DfE1vTqxdUvYDHyncEgPFx1xRyVNLuaCKPedKTd
bOuEW1efmaZTOig6pxGEk/bVHCTw7zx/UfPTSBHLWzRY4eV4r0WIgTvyZj4vkdi25RvHNuDt+ut9
xE9xifTyHHZIwiKxwXNtxpRzpN7vGkSkD9It1/H461F0Qr9s7DPGYnd2eUQEa8NXUw0AMTTvVFVh
vOk8lWwXvNRyCFJ329hW8KTa+vvygoeRYYISJ2/WAJ8ep9PfNDv+tKdzXAaMwuW0DVbtn/tZRl+J
1PdwOVdDCl9knqAbgNAPKnPVFWfWzeqc7pYgv94WzDIf//rVWgIE/7CllGTl0v2zpak7ruf+tKX0
sP9IhsPNKiFoe92XEcIlGXQoVNsagauoD1YIMd0tvADIs1Q3l2mitw+RBpCEJS+dq0+H1kOoTJeC
/v4MA1n0qn4cefu/Plnzj0mYvLXScefWkMQBrQvj55MN/MzqmnjG15Art+6wDq9i6peh6M5klHTn
KUzuleGD9mkCgDuIqOD+ml/mKueS5AReuQwGVksRyZJJRGuPt83I4L3LBnagh39hbal+PPVl90sf
qew5U2r2HfgRunBhowmXPCRrjRpm0nbwWKy/a8f9+U+UbH4JY7ToTBu691OnuNcG2C4JaeBLRTkN
PCnXo0afy5N9AXY/bxAfMuXUXFVtURXKtS38+G/yG//UFNSltAgbxUPMrwHAMHeNfncPhW3AZsJy
pxXTSpztGkz1lSAnHCeR9/Shi1weDvFExJdGZ3vjm3V1suHRh55T/YLSI2XRiPK/uQL+1K6aT8xx
aFPBXqFdtXz9dyc2yRENNavoqqZxdyEQ8VIw4bwFPVQscpSfCz390eoGG748SjZpHc80QByQ2Qxf
EK5Z/M0rRRP/p56MITDSMaH1kB3xrpk/3UBBWOSO8mfqeIzDvZhVvXOPQa4Zf5Ybe/CxA2Mx2Afw
jt8aj+Qi6XbPqs3aYy7THBTAKgNOwtCqjE+NkaYnLVQkDUi7Reqo4bpN8yfwhPoVltqahJu2xkZm
QN8W8nOYp6ekBVURaGp6dPziPVJIUavBe1aQ0R6aLMgelha487WbRVxxgfzxw41ta9ah8hp8EpHu
3OIwiQ/LnbFstGDgKrah3B5TEH7/aC591MQYiCKkGlr95Dbyjdf2nja0Lgvd79lrnr0c3ZuIIusl
ceTD0mmopyZ9MrxXMRv7qfSmnClpqZX6C+AzYh4aEGbLJmXQ7e/1AEDdtLG3odV/LMpJHRdWte91
KfzOHTJ+62bMh8JgV/3bXrQLzSNFm42OKk62JWzZjYTnGa9R7ONHiBx/VTru8MPKf1Xsyt77jjAc
wciTzXAWnYsgaR46j+XEkeKIvHJ2t9rZF150i/1XlIjmvvwpAsNi5/nGyTFYL3QbZGWExHATmXZ5
9hpZ3s3O/zX1VUNsk49DG3H/qpeiuotU0ObvbIeHjRtiJdLxvQ8xjDCtfMfbuya+k6yGMbPW8M2L
LTKH7IrR+U7M/PjNIploRWkqv2CbSddBnQ0vvawViWR58zRmG3NgT2zSvt+SxDK+BlgQV3jmk52Y
HGab8zWEKYjSba7JdS9/GTNaH+ZUHcJE0C3i/jYo/KkY2noLua/40rq9uy7c/mKi9L5ayjubaYh+
N7i3sxrabdLhgmu9YcYj60vTkEDGLTesTYLDMernL6hqsxcGQR+XjauJnV7n5qe5LX+pHFSFqNZw
L4Tya1JEVGT6D1nq5Qe8cyh6Mh8zKOx1NKB15M07Wpj+8tmfKhyohFYdE4Wo6qeIZk8tO4TJo239
J19nshs3sm7dJyLAvpmSzF6ZUkqyJHtCyLLNvg82waf/F6nz3wPcwZ0IVlWhbCvJiK/Ze+2VGPdA
DoOx97a4g5qBdmC23VeruvjrK3zr//OdIKjDXzKo4grRz0+9HA1/QoH95vYDLwbG3lRqGJ7X30RV
dAhQUy14UCWsTHJBpqL+a5NaEuRRGl+s2XjeOveJpvecrPAEyBRQ1JZB2XdqYe5huX7ikavweGbK
ITIIxMsTdcIvtrj+MljLI5agOPw+XJfaTXeOarwjeiV00k3gRGNGLal8/C6ZCl5APNy8n1pQWIu1
G6tofLdWMF9udk9RVq36Qf0P+U7uS1LQOTfCjLH0YUxcmRzlGHF7edqfNrNeafzN2wa2V+v0HXMJ
aW5gJ6Qm1edIGfvTqA1srbQu3qUkwkMrKq7AJGYSFXJv73gQbY6anby6hugvTiUkUah0eZc0soM6
ypfzJqpbTOfnf56E1hlui6WRZpNQSaQp4kQdxt7mPcbz26GieqhBl59QXeF/xEa7eWkl0XGBhhR3
D+o6PmQ6uKxBJSA1iXvQ3jaKqMWc7pvnaPvSd219BVTMk+QV+km1y/QFnkVZYpae0drRoGb/ScJC
lMtcrG+sQzXE/9BdzFdWiPpJc1HeZlqwdebuwjZou5ZtwTExEatnj8q4VxUUOdufvlzU16wl7mT7
rnJvOXbWbL0zo/GUQdU5mLozv7l6dG4WUw+3oxbrQr9jKxSfMIga59GZiv1iM3t17VthzPgmFVXb
dxbJOlt7XCLlEwPQyu/TOpG6b1ZG+5SI0vaHXj9sv3nvugoAOOC9rWEsD9DtDkudXTYbQJvAtbcy
82ybmII7T2THRrY7W2EBqebmwrEFJ7syOiAzaRcIUbYHiHBq6ElbwjGROzU285vZj7zusfVpLUL/
kYmovMnF+VwcJ7nAckHctUmk1mQfQ0MxqhNtgzAU2WaxaicsOAa7bB7IcAbffUrMrjoKKydwjBkJ
caFx85DkVh+KapDHApRs2KlKsld62ME819lzVTu0IRvwe6vU12lOipD4KRPGcmC91PxsHM60pRts
35vn6uIiIsytmTdhMw8Lamr2A8aLqhnniDr30DoYW03NuMgB4GllMqtBMUUqARgrpUb5q4z5p8p8
ezf3lXIomvzNmiJ955LTRoBMhrU5touwYqt6YeT+uBVJyZRpx1Rv9WM/9UQhLMuDOZn5weSO3ccN
MnVjaEBTtdOXQbd+r2NN7DqbRtssCiOI3Ei964wAiZOCausVWfGtMzeAnIawmgOCkoov+CcIjTB2
HrfJRm8QBfxtIWiGD50scN8BRxtiMh3fR/UjbucbkOUeo2j5282xNxfzqxzHV1Re4lPJlttQ/aka
VoA4CLudsh0SRssC3Eyr/qeQkmJkpUl0Tn+wKjsHdquyCFtmGzOx4X3Yg/EsjxnunWedKL8AFLm+
HGVrP25/qoG/90XLcj+JC0DfiMIeKG5hsunE20ST+oWX2sXIMHkX7Dph3etMY4ZxICBUjS/OSHRj
BKqht7v4RQpQ+9wBy88qi1/jxNdaZGmmNMYDO4cxcD1ixBwXurM3HgcrTX+TnHFUeVfu32ogZArt
vljvMb0YxaFsgROQCB/lVvquGv1JqiwiK6R6F8WMneNERxXk5Jn4ZWaOZzTguIzb6XPhKGSwCsZM
ryyVNFu2Mr2UjLi1/r4tdMwqAdeTnjG5jEcVDIr08Q7ZgehqygkPU1o+mf+KcYV6L9zzrBv3ZRPF
mq/PSzAVUw1KCZ5ob2clAWlqPJx4HZAzry1Bl+DNqKmE91RZNiEJih1srVisEkGZDCw3KVYJfZyT
R4IGuscK/xef8IGMwPo9rVcYMi+m38dQqw1stc+wkd7nIh9/ArlOMFk5yavuoKMz6vmHpTIfM1sv
eambqL236NuVf7GmFtzSFKQsSx14qAZ0ObWejpqAQLqNTLLizbFxQ43SaX4WTQ+Lr9Kqs+hdx9iV
Zc2UTSZPVZSzBOpqCLWcd6cRQOKx0i5Toc9MsliNlSBHfQf/IBlcHCYo+F71wRMM6op3nPzFebCm
+Zqk8bWDtP+qWyt4Y2p/lgygt/2bZsg4tBebuCYNr1vsjdPpOwM4d2LjAHuXLHM1X+lZ8Z4qjdDl
zskP2VrVNANPljq0D/93f0tn9b/bP7oJOgmTLRnNl+P+7+GFbpZ5Z+Ia9L+psETrzWuXSoGVAzaH
PM2Ma+wGFNZrmKqtEebiSuPESSYvaByt4bfCUPxtGZbZnxz8eojjzduUzCpmoQ81MxVstmX8KdRq
l5i40rXlYR67sQ2rxvUdZN/7WJYCygdab0bjaFhdW4TbtwTZ/edf0CNrVOLibWiXmAZEK092EukP
JhHXe+GV5qNTUoqmQs/ZOpQt6vLitZkd9ziRN/A6tV52VJNAUQ0HtCT3g7Z+Yawrd7NDmIRns6Gi
52lvsvbGJ72EJDOZhIoREfkrdYa/yENXOQQVqlkY7d2QRHej79kviqiv//1CzCMqK6m2B/Bv4tnw
lmkvBnhXJ6LHnOpkDtL58iYtC2aseUYu8lNEex6gUTZ/tHCcnbyQGK1XKuna1VmK6+FlWIg/JmgK
Tt0MHocQj21qU/E3SmPO7wW705oj7AYNZq5X9JNQiiL5BBLC4ALhIfQmFcT/yBQN4PDn5pPfvihG
0l9TGGUToZW+WjC7+u+Phy3Wp9tO4PzXE8Ai1K+lPD+VMvv291huZp+ITHPuNhp2I4FgKZr+lXyM
+cnMAuXL6pD+O3pU3+vRmi862FXcGZCPauQzx22Ux1aKSf98LXH4Xhph/EUhvDzJJPvKJ66oAa7N
I77m5HstxDz8xqZvbbzJryhrCB/Ae7YZwTKr9i3JhjuUdlLVvKYMecs6THRdd3a6+UiC6FiYyq9+
dExoUzlMDjlhvmnFq5M53ltlpR/W7DYntWY5zEqTOaoH+ETPQPbbWQscfnauyeTw3JQe4XqMtk5K
mS7HzAPXtn1cxZ8tfmwb7JU5PEg1gajYaxm8F2ayV5iipFgNMt4ntWq+eFmjM+Xw8ps7qIdtU0ZH
HdqmkgTRIFdagKr/ALyFkT8jZ4NVwu95Fjk5s4BwAGxGePaWQ20q/Q60aH5n+r5I5rvKqMv3poOb
lNXtTsOuSB++5gqX1tfIEelb3n9qY+mpw3dDlUwmOELLVOn0C4eUj/X3SItROXMgXg3P/uvZxcqc
SQFJ5afvXXI+LdNL49ofSzoj5kq0f4Ci1Qcbkf1JUcujghWQcGPVUQ9i9ibgV6qCvptfseRajSxp
FDDXjYNYLd3LSBzznjM7v3mdexw0chB1ZekvoOLkHk+V9UI1S4pKLqnIyJW6y3Q23i3R/ShEKrne
NOtgKRD9CYN6V+fow8mVFy8pl18d1hgihlLIdLl2TlM66A4oUsuq5RUuCJsEqoxH3IT4XqUVAksl
cCC3/qqst8dKkj6BdjxQgJn81WyIS0101Ws7fZrn3ntVuhDOeagSRYkimXzD/QSb9twwsmNpmyUE
eKju0cqISZOLd9qiZ3sUezjaYmuHLhjrpeFpZ9sDZJGvWM7JjYBl2RIHLANEXAZ4wyBu2Ez+S3ff
ZxA10Asysitaxy+G0UBAdNxUGKR4UDNWSnw0zd4+1+SSHiwzHXkNeYcL/MLV76K0dnwO8iMvYf1U
OGezfFWHdhOkEErKp8FN7d02Th+cVjsuJYukqFlftv+PuGMsAe0ZUTJ4hc9m7sSzrVakc1XWc5dD
T+rzwfEHaGl0mos+7L8v235lk4m1Sep5x67br1Jdv7amqX1XFKR267faOIG6V4Mlj72dgHXzNCxO
/FTMC2sFHfTo9m2KEJtdZwVjMK8HdBGSIfEkXs31OVFhNftxCXgH/Sh5TYBVjxSt7RPc3SjIVXlK
Oke81ob1W7YDTCXYuXe1F7vWIilYFUZFF0BYQVchla1xW6CgJ78eooXlzUfmOFCohwHVZpd/kB5C
RH08pew8oOI1fam9iWlnmGnzriftXs8Hd9cR14mhMSURgMXra8Q+vGmyH9vlvn1xCYuIW+fKHyK5
jk4/viZxCeE1LVkZ6d47DU1xklsBZxumIBIX5YMZpwc5oDbMicjC3J+8zVrS7gQRXMygAChajNVC
x5zIhDI0A3K+wmmoj4SreV4VpJaGWEGZ+zs2qhrbKgvXTY0T1y96rzRXkzDByQDUSXZcdk5IqRLw
Ls8FlZsvzYQMQi+OnzX53kW6ifZhikPdRZRjZ/EDAiq5q1S32LlzTrg7kKmjmy/FI/nJodaPxpmO
wwyJ2OJVdxuwSYvFchBgFcnT4HgcRXN2ddwSec7ij6gDqdzGuKh8BxB6kOFtuzE3Ew8mOE2INax3
XbF8Ur/73ej1PzuSouhq3X9zbeW72FKbS4bUJUJyYP/RdMPi2gOxoBqifkXkhsL/uuVbcQljaKM3
A5qfZx+mpe/hc72UIGsu24BpjjcpsIRYAto2HMykfGqnEQI7DagyD2Q522X7kxge3rL2GVJ9iQkh
wxqdC+s85tV3tshQSmOXZiQiZFjvpKK5P/KmyHZVrgB+LvvfRKOg94CnA4eQUZE/rTY9M1f/ASxt
zwLoo7daVriVxKOL6KRd7SyKPrxlFT8akfZ1gNdHf4TLAaEF41cdqHMpw6kgDW1WMRH3CJf33/35
iuKiqe5DE2pMOFow56WevIzbGzxRz/gIwjC1xyvft8yX6/YrFDYrRETgZErExaZje59LAvSGRO6d
PiKQOiq9a7LYkTgJCzP37BjGEzqeAxmm43Xdvty8BY/6yo2RXv6hr4U2RdlycqrkHYYgBlLdJi0D
/peWmtk9XYthRxE55bP1Y5xI7yJRPXvevvTk/hmmqj1t34nWNjnz+49WTZyw1rpkN8lM0JizKArk
ZGn77++rrF4ee334VU/E8E1e/85lEGHwVIUH1gyBPH3zI3olMifWX7VtpIRzlUwsVrvkAPadLD/L
sF4ml7JgKr3l0q2COFnAxK4m5aMeqzgo4ctG5NDAA7Rn8iBSwA/r31aPqxrzXPJ91/MesWSYAeY5
rh02DazR/64KtxvZljGYDm4oFpxbedBGyJrmWT5rRV8+6cTQshF7mozIWP1q0d2JIudJa1+GykmP
8QzwU66nS6exrAKgU54Lrq2jGpO7IHhIzno04OZef6jVRDiF1tgSwSYgsDr6K8Dp+Blv8ywV+ezA
k7wBhN5/i+WEZfsLfqqX3sZTTkmqhmSEu0etwgBpgFzZxx0sZ8cT1n3WGcc6s2fSAWneKR+beI9Y
wy/rCKYeqVnHBYHKzSybfV9k3m5S2xWGqeRXQ8C49ZbsgxVRfxczSZCWTUWqOpX1Ygz1WY2gdjTL
2NCby1/ZmtK7fUkq+JJiYPK1GAnzpNgmeodQCw9M42Sqi88g0ryO75pWN2+aG4WtqDCL9sXBXqMx
prUhtGSacfss3mNreu4j/GNMFLB8YMUQ9r1qeaz1ms0ZvVLmCVIFvUG7bF/0pu6Ohi7PdrHI8zDf
vhkW8YINu43II/qeKw06I5P0B1pWaOWumvk2+QH4Z1eIR8e/82n0b6ajyOO3aXi1D48CKkPyb+6d
AT8mHnG7VVykD9bvAeXppdMsE94/4Xx6qd5HrQBC9KynEl4kccetNlmX7Uuf6Z/W5AKsi/VSnmui
KrcnbnsAjRJZhS6V7JTYLidJzcOEvDsh2sEyj9nAHdooVvtcuql+dMbW2hngazcq8KKl8rb9ym1U
uGm1zTRsbv3tMNi+aESv7Nib1KHmjJ+Zm7TXaRin29gPPz2xFC8EUQaUN+LZAfLctk7+WED1cZo8
Oss4/fOts8TETaLRYs1P6F3KXT4T9QJ2nv1p72Dx1huGGh3Q9K7SoZuNxDFnfTy+srsnRlMnbE2t
PjEamB9raRUMCOUDg01VOGXMf3SXAEzZRZzg1fxhCNUNC7tZHh2lnA6JUU5IFvmXqYysYExozKLO
oeFdmhHyhKYGtUse7PYtkqdLTNA54x8mkVUxzM98lIAJ2Rsvca4wZVny0GiRusejOVzaQrxXSSFf
R9DdxynBtu1ADn/DqPEg1GIitb2i/ghaPHZQxMkxQWCa/LWn7Ad8EeeXB2SZjZsBBiuNiTXhHr2Q
uDHjIkVP8p9v0Uhs3+ZD4hwNKOOtQb1rpoPz0+tIfi2dVLvNBcSnZRp/R8JOdyW93j7T8+qp6cpk
7w2mEWzfuobxkppWc21VhF/Ab1sCpbPkdcxinqoR6o/IK/SEZEUQl4FwRieEh/HuQovJcKchcf6Q
s8Uas6En2kqazzPUs2cW8B+KnKuH7R/1S2yFI9pNPx1KwhzXv0uHr/lSVO1/vq1dq0WXreykVxEb
llq0waZAn7QoKLEXFEyJOu+gpDK17Up6M3RiNcMSDPgzmaJC2Hcu12D7LsXD/8oA3IMsMTjE3CVk
ZzyaTJMe4yr98lAmIKfgAe1JWDhPi35b5HJxet3+k5X2zhbpX2IKxmfbZWFdki1xwaB7lit2rlUz
vOnLsZzlX5l3RH9tRR6x0nbgUXZwLgpiJlTOhe3gjheun4rDxpeMtfztykxby3qgqKm+F5nFMgLs
ytDorMf1kMqPtmibXU1u6pGRnvwAJn2QVtPdQA2+WnMJiYMGPKBdV36uWCofWuf4CIymo5EnNabP
aFlrFkLHtE1gL0luDFhh6UccQ/KQSn7UJqBHFHTeg4Y5CbRo3n/aEL7bEvb40A+4eROXzY7eBVsh
w6Cvu1N5V4/lyM+1r4jrdLHvbmctRga6VqsQuwFG78qu/O8Xg6UGvtVPaxAKFzgjPd7fw6Kp5Y+u
GABieE4XzFaq3G2H/yk5x/tNaxxTjnGz7dM1i29hPhUmtkM6pOjtV3NaI7S1XcejlRDwSdqPuTT/
AOm+qpndv+h5/0QKAjLKsUnuaWuOx6ZsoQNhYHtq0/m5Y8O8g9S3Rk3xQhTrlz4e2qvJAmcw4oNo
jfG62LbxZCeluRKdE/TZ0OZkUp5M7tgPjP+ttxDWvgnPU/xveSTr6zDRCvkw2IkHNPovMbsxqrKE
dIdaYzhBTM18iuL3dFXK2aLNH+bEdSESALWUdqE9lJI1T2tEHzNtst+lVfFkpVNN7rV43CArdloQ
pdCjRm/sNsSxdk8wIB8cmLkXqwWIt42aCjnGoeRQzoKWeSaM0OhSaQhaKKGM0yY/cxBtQJLHiLJU
jTw53rLHAwaV1Zq9v1fRS4iOY9fu7cxxHlT1ETgCWWik45WDNr5Se6vPSUdEfOySSLIezNKJyHSv
4P0QzRVgp1IftmIVOL5zjEhKZvgIAkxPSyLs6LX4ebF5rYHia4LE89wbQruU+eV7UqH2bn6f1tNn
5j461cSWr40iDs/u2E3Mn2VWXuLSeTBN2V5p3aO7HmsVuUaTX6FLY2qhpMG2kzccfIpRI+5lTXgJ
P87us8jSUz2w806HrAkqc/wh82a4GwuK7S0MwgZIwTTQfCry+QhdPb9mo2c8GXq/t8ZlviHm/ahW
jKEyL869jSrnXpF/QOhef7Qr/Ene+s9Hm8EDC6TT9l9t/yiTOYzUmJ0719aAJHmm+4W6/Cy8xzjy
2LSbTKzjoiU9jSsfZXJMACXC/a1+Su361mhZhcYfaIO+rssnlXqrlnClv5v2dfy+LWNMOZi39Vj0
KT45ppylCRdITu+Obv1cspqFjJZ3NyseEnwJXX0t0S/uFsTmZAMzbR0yvAYR029es4BcAHsfYSXq
V5MfDFZ2wBVP3KjCvmG5CESJ0Uc4jXlYFlSlm2Q+GUVyJFv3V9Qb3UlKOw1EYkSnlnlXEBUMXixB
FLBpp19btE5UKVCK0+pJINI8z107XbsJuSRT4D0/2c+qQGuU9QWovpW/KZrmceN/KWpn+5Nm1mgb
KYZxkMmbivSZ26iMz5Q9GCHs4U539C/J2aNEiDgPut58EaZA0iHYJpCgju80WvLbrCT7Ne5Gdu9v
FbVnUEUOPpAc111V8H5oVsd1kjLiZXLnLf4WashUO7IZvHzWA3FxFYK5oBzjMwwCZubW79GWUIZy
7dmcUiZ7CfsdYbP7kwmI7nIfyWg8el7C+Af8TIVTHv4NGvEqXrKQwKgPxJC5B6oJSlzgoa9cDDXD
aZB3eyb4TyQ8U1OL0ObUbnoSZevJOZZ098FoNdZuURZCHDw8NiY3RTR58mWUU0L9h1XA0psKL35D
4HYk+H8TgUzWCGaHlIlUUpCDTsjxHmIGTVr6CTKLmOjIunc2+bF67ti+JNuZ2479f53oPylJEc4s
HOhJdyHiASG8++yeRAloXgjlg30GOgdXP6ZYM09xlLO9gfyq554IVVp321PWnG6o6Aoo4Zaacp5G
driGOEd6Ve+mNDv3BfGqc1X80RrqqyX/0akMhw0GwDuENzPrq69kapG/6vrRmq31oWyjXd6QGGmT
izpMbtiCQX1i3BToi/jBqvWDxI9f6RyUSgaN26h6bJ8a48Pxq4/+kol8j9LhKzYmoOmiamkm05An
pwQ79WirUb2PCqVmAuxVJ7GsPoNI8fY00H8JKwY/loWtTI7ExZyZk1S3MnX9ovgQ0xztRcqABPoh
1JM5B6wR4zJeFPkvV8zmAlkJgBY5QXqW08Z06nyxleclI+Zm1PD0VGSXcc66rd8pgIf6lRUj0jwm
QWN4dnVnuJIW6+7QDdXB3LFkmWWZctWX0aWHIXNgVzFB/kh/rHP2B7vMCSqQv6yYMZBr2JdKSVi+
uCg9Go857+ipABHSjiH/RFK2znNWpPCqW48Z4cgpo066d8CMrBm5TgTD8+yWYEuN5D6mZneY1a/a
dL+IYiNx06BWGpM63YHuZeAIFYkwl72jdqUfOTiJjZksAcVm/dvzJ3jugIuHSqd8Zipx7yXE4zJy
Pmu7NEPmbXrgwjhTBwquqZd/vB4eNq4rwhDQM+BPY16V9JmAR4oG3InzQ5yCo06k65xJllks79IJ
D1XJ4uQnQtl+FEUlCDeiigW+W6GlaDxMJJUeeUjd0kNcTg/KooE7LeRfABik4zJvxEMRxLrFcFNZ
8BBEpP0NXMa2ZU7X6hQrM+ltSpXseWxIprbG4SkC4+Imq2q8xM83Yldzkrjx2SN6oZqxOo4V1DNM
v15wtBQPXlYdhDIAhGGnpOuYjIaFgMzUq9RAo5QJBRp4wm4DO4f6RmieFBVCc9nnp7ayODqRVmit
8iIJEZ8IL0/b/tzHHE9NazU+7vZnwV8YQS8ng952sc888qiYw6Nae8PZKE/oURiiY1vN8NH3ArK4
ZTV790+txSWzuZkzSC3b3dLyE5tsU+41JlOLav2xgCGR4IKyQTLO5KQyGDHaI8AncHI7BZxPHjkv
VICtn6jNV23b6DInxCy63T1pwxvgjyRIcgQnQiluiAZ/ueq0WmnSp6HUMnT9ER+nwiZFK54WdIae
6RNIULBPkj6OnD9w/Ja96T5XTZL75pKURyhm4Txws7Io6Yf2MkD/KWwnkFXSnsqZBEGrpCMfTRVN
f2b5TIxfFBxfCCOzN9kjiRxjszh1dpvuO1Ycu6Fz3lHGO48Wn/mCgGVaMZp84tXBbrJ/zTwWO8dO
EQ+3856qzIO5hlU2a8nLQVWChRSQTaZyfoO2vhiD82DnxksS1YyqNKYUKCdCNvoDqR492NohNULk
GwaO9t8Mfa5LUdd7JyFsQI+H+KJSYnAxNEfFRT1vRdSgVdIfKpKB7MV7BlW/nNTpLFO1u2LwbX2G
n4+cWWD6+IB0fdF8dZn+6Jgu6Nn6PDRn/W/BUpqoHZSZtVJddQthH0NpMEQJXJO4TksiGWd7J9rf
BC3Xa+/DFI/4Vh8Anuubrmx96DVFMCUsbGhNS/YiVYlMdwL8zZSrZhsEcheXaOOQUamPLP6jeBx9
TyNdojU7+LrRBFzRbWNmfUxjYyK9QqcRt0LwEkRmxVFa791wWNge2EpJGnZOUy+nXtsXZKE1cXbs
3MoJx8hiHw3oP63HMCoRL6GgcYMyTe0rJrc2/qf0aAMiSdkecyCF7USmptGwD08id18Wy85sPRIi
sw+VYOel07UDNyBQYXRqL2knfmLPI9vc/rCs+A0ZdfPouSWQCR4c6uVQSyBf2DOiweSnyuLXZxf4
2yCmJehjylcT3GkS29Y9Gz9HDquwq7vPUiuI10piKHsMa5p0/KomohakMXPHDuvaQ1teUzIrg8xL
d5ZbPZdyUGjxppGJdeoDViJrAZnrnHY64J3+zVn5ZwYEjzl6XApThnbBTpnMX7DpFfpiRvBAnIWo
dpn5xxgpMKiRozAB+q4ZKVuunEuWi6TwjQFFyxArf63OxdEZaTfUiRUJ0LeONviIWQmgUvzGXxuU
mjrvm4zWhWA2DJx8WLRwU9VVfESpHjK288Cr/bR5RdGDAVbGLsmBxMqEmgOj52wBDhkHPlrWCJiG
LShXSRm0Lfeb7JmExLM4lQAxApFlv5FkofYlQXGOvE/kPKj2gHBmntcBIu8fypEDtS9ilCufVkoR
59okZ1ftl+t07zz5L2z3ix3R3ziqowQ3yqSaTx25tHpKnQbB0kchiJtUil8TFdaBKOScuSTXKLIo
Y5wi9I3pk+2SHRA1DRnDcVntQG0aPhF+fJRRqd1QyCMJal+bJWYopFS72bCetHwih0gvXiuwqZBR
+TlI9xOJ0y7p3dBQxZ9EJDzVdDFKV3ISey/YYp0AiZ1ynhvI3nmVknda6FTiOZxt9FvomQY7SHqI
+W4PZFfJKPctAjFgzi5hVpIzp1QsKcm90n90APghwp9c6fwZgXar0zzuIgL/lG6Ydjoxkf7kDvpx
YrKI81A8YPGOJEM+AJzvYuAiN2U5ha4HNi+b0DC1yrs1vulm3UO1V++I1omZ4LVHU71vgACGSU0N
gdvxDaACGKsUYt/Y4veETUKfmozTfs6TD40LN83qs5TUWmAqK6r3nZ5nz81YCL+wVFb1GNOaSOGJ
VDqmqmrR3BR5SnsNaV1dYC2POBep/ZKUfNtBJxbTFu7DAoPlmLIyXV8Ek9u8TE2e8d67m/Hq9C30
A1viX+tMqIiI4HNcn2SRcB71mKnxwsLVyrDcT9TiAKJpoyOCw9ypvXZl7NHsFIAQi+yrUNFg1pqi
4U9099Ok2iH7Lt3P7ORuGnP8MOg3VhLpfqkY+QlolVIr+zMdk0fdNeL6bpzPCNotwwwOUwsQeqio
/GGr7t6BUisquwWR95U0O2UM27HQwEQTipbMIsQzcRTj+N60XXZgDE7pVUheGkzVSA4aeCPdi/T0
Yp9ihEk7rm/TSypfMdaHxSVmalor6sLrL9TAClhe3ltu9SymreeTIuhUbTHRR01oZuJVViMcMAde
l6EqeyTGa2apR2NMa77M88HCRIV7xNizbCNCSBysJf0jALgfW805mO2oESkNNxQ1JBVOrtrHVogT
jtMhlBlHQb3Y4FA0QjQ8KqTsQr58FjkRrz2UIe7gW4+cnemFRaqwbuyJjqxDQeAXmwQGn3kalhaD
qE4dgqHKyZHGzbRE4o+aeM8qMRUk0erYYLvpZETtByABBmEGVgFHd7TAkwSoYgB3sv7sKo4VarD8
MoYROTorJPqdeBEWh6lRGWAFDfGr8CrleWaHlsLNsJ3fVdl7P1UHEZNISVUdLEHvQqJwVHbWwSxi
J9CtDu6BDULHYaaWsn6Jo8hmSRB1dEEadFpszf5czZPfV3DjcuViiyw650bqEcCKXMtiKi4E3Al7
2RmRLfx01mJIxFGyK9Dg6bJiwoxEySzHw8RHbMDI2lUdgXP2AHwR39t5qNPCdzsAxDB0nmoHmUk7
2efUg5aP1LAMa2xo4/weJybJwmUy7kpO1gTcyK5s5k8PerrfZl53SL2/FFrJoZydJ0b+PvFvrE0A
yftZWsLKcLWnnkP54LJJZzis7BprPPPjvia5MwXWEN3dGQVi0cGjNQnqScRuQX0CLXVKoE8tCITa
EN8J2IDB+NO4zC6ki/adlVcwI2FiuJYxTySXHKuNCxKwQyWnY/ddOsum6nBHPpVTnqtvXUGKA6Ag
P6vylRkIf2Bs0Dn6RGaSKOkx4Ei1PEhNtOYT7t9Q5N0vI8HgxEKUxCbNJcq6atEIo95gfK+7vI8o
aOO2f68weu5pVFDYZAz8MOLveiKKFKjSRzMaiCClUR1c4qKwXu7w/c2fiRUKjQlOh5C1KFlw1Ccz
gu4F+vjGJ7gcR9miU/B+WFR+p47wp8mJfjv9cGpg8ezYGFvBhBZ61Wyy8ilqhJuFYqGG4luXecJF
sBVEl/FnNAwzZAJOHvdw0KdKP3Twm2HjxEG9zDT7mGfw8UtGv1eg/ZeWcMidSkLrUysfyC3wgt5M
6DZFHnOkASCI1cp4EH1V7Yyu+VuL6l5jBuJ8YHniVD/R9mWHJl1+1pwt/MxgbGb2KmbmY9N77ow4
5pEl4sfSlzClneMq5Aw0Vcnok3Rex6LfB9G6w563N8gaHpAHX8U4J/sVwRWkpXYhRpEj/YL+0D1C
BpfYVdwFRGJSBP3cMcf+zHWNhBXBaJYDQjA1sW/k90yBaKrpEkMlz9QJeLvrPSSpfDMWS+465a4p
yS/pGHenItMGYle+JzKgCyCNW35qrJhEU0dqzaGmu2i+WvMr163p3ij2D+R9xkVZxhe1+0hNDNcO
gisWnkg8upEVuhLt/x9zZ9IcN5Rm17/SUetGGcDDw7CoXiRyHjgzKXGDICUS8ww8DL++D1Jld1XZ
YYe98oYhiSJFZQIP33DvuS512LqOIx6xvbdCpAXRWgcQizhTciRYLOynu7HX8jtZ6ExEp/rYG4nj
I9KJNp4lmJElbw1i3w2VL9zXka6tRhaybSwKQczYeyBsd9kYDZhy6X4dSMbDeMMLxHJnmLyVfcYa
lKA4LdfbBzRxCL7yslxJMz0GkXI2Xt7O7LTH96Yonz1+8tUQo3RSSKEbKeUq+pHF+bQJ96XftrHJ
XqB70aEL3OEr3rOtjJH3Ra9xhQRDWh0BgYYOeAXNaG2JTQ/LsobRQ6bX6KO7eiqZRm/q4XNGEruJ
chyaeVGc2hpGZt/P92bCHe1JamGreWL9g/vNbVcS0fFKNW7MJTW8xk1lbxxt7DajgacO3MxaN3Ie
LA6xBVOK6gFb6JqpOVpxoqWz7iOpUudskKBcBM12DsZDi6LfR5peb5gF3M0RvNlKhke7N1FaFe1a
tytigK0Ygdc8rYak/ln17dVqsu2UmdwdedJv3ba5d8JSozyYDpyp1a6N+x+Biox9qaWfLHLDIzNm
sRIhMks1WMjmTG0zA7587h37iMwW5JmnR6vZOcVAZfqiO/aW+iWz5KvPBHeM19MwjPD/M3zrcfvi
FaXcZAieN16mf2WD+cSYt1jTzY30Ug4a7+TTVnm/zeuw83cEiNbMOepx3cFCgxs8+/XAJGO2EnWU
ffpaktqA4rCs12CZUdE0WkCSeM8tgKxKj7NdZccdCOdpPy14WQonue8K7yGJoDsvYyvbUePWDKXE
29FJHzMIo4QE5YI1OLtIClLnqQktojQvet7vhSsFYZTMwgPFqIkGlHWP3ifrpnLKXTBODZtHBj11
RXiHmsuD2Zk/kNX1zH9qfWOIX7EifkrEz5OTsi1Kxivyvt+VFfE1Es2SxZwk7jCc2+YToKRL5Rh4
refc8KduRv45edPd1GDbuRMtb2yPksWPMt4jGZtMqUFIr8TwOc7tXcdmbZUOuBGAH6erAlEtdjMI
TdjqV3Y27TuWu6vG6B4D5BGUz+5agh71GQpX+AFOulN8mE12dqrMQsRrXHolv9soS1E9pPd2X3sM
NVdFxDSuCACug6dhXMcmDjrD+5if6xYVIj2lauhvo5bBl0PTEaV1wTQo2DJ663bhzEYTZv5ZOtll
UC9VEWMhHTTSVQL2azKX6NhL0r6aJLrIHMGH0WcUFNyfsATwKm4qNxEcHAjI+kb7moR5VZFmbum/
cXnhUHQrFrwGdoSV4F9HXnOhhwwQEnONcFm/RwGRLBl3fo7SvDwkJsO9utb6Y1Itg9kVeyFmQ4RY
nHVj+uj1Sj/2bvHBMEYH3MC0uDCm5jEq7pDUvUpPF/uySd5NUcKG6cdPBYbYZ/7LXdD2177Q7LOb
7AS3YQI/ZlOMvcv0eD55bWeiO4nemDSSwpyBRgliWAcN4/kdwLvvaKofZtawtTGmp0BHjdCnTsX7
qJ0cvVZvWtbs9coK/EFTxca2Ym4X/Hcckk/orDRf68OPQR+svVmEOBR5vvoFCA22ezoDbTK76kx/
TKUKtm0K39+bsvcYyoYJFUJNdC5KYPkJ4BkmDtdiXRgPSV9km7Yu+s0k2ovWRfe9Vv6yEOXTx1FF
uhKNYD79HgIdY2HOI3RipfUWOV1yX68KljGh2Zi7QGJrrcaE+HAsseteqm3TEgDUKHXIBdqxziI7
0Mlhxw/iDXLnBLKEjKaaUjmly6XRYUjSD2+N1v4kDCldiVmohejvyyHLn0PiolNljJfCOFYtnJ1Z
YgRRJlo+W/xuZzBo+E0f3QDVUENOGFEKICOEma4l/nzIflSniC1sHIUkejUF+Q6A5d+UiE9Tmqm9
NGMKvkQzOOOWaXeq4gc3JmfNQZHUsR0/BY2865xe51XrFf18kzLzqRc7fxPS/Bq9P5fBR5QEygdG
hT0u0OIjEZ1PQ5lo29xygO9UmGgSY34yy/ihyfU1F3zymLrDc+cwh+un66T66hnf6bac+p84Gcoz
mtKrjYOKjILLWASXvCHGs0RbZNfBM+sNGj/zIx6Zv6eSelt91G3EfCowinP/Qxk6zTwu0iyK6Qa6
UN+07jSunLhNCQ6o0XIqMjRBwPB4pdvlvJ6+6gDav5mIc486W47Nu+FNzM4J4VjnCSA3ZQS/iyZu
T0PCK+XN0FjShq1BrBcZsalB+ucDL/GqY+VDKjts/j4Pf5VustR80W+BB31HpPrCcPfALLsO/iVq
5IJ0FhTrtHOsMgfZ7Oeq5Z1P810q6PmRAgKF/WwE2r1G8pA3EIISymubeuEXpfme9F8jQwBiqXTj
0vYTD1MnkivExp+jUN9xTsMjJkSnxe8pbBEGDAw+M8v+kXg03KlRrwZB+6Ay8V5EwoVPRwzhkmcs
i5CpInPYaqIKTJNduSR+4FM0uZvg5iHZ2MSDFe1NxBY4lpINstbed2f7hYQbVNAu7XhIUrYir2kV
KvLc+rFlDjzoeyJQWZdjwtVRBazmgREiN+lg8ZxDT6OtscSbLn0xomx3nyIXImjU2rSN+OrYNniG
+BxpLVez3m5u2SU9M1LWFYoafw4PqtIZdSEGouUSkc+kiin9yAOjEeDqR/mC3P0qRHi1NA61pH4D
V4r9yVQ3nvVroM088Anw2YjeRG/vGjT3VX909OSri4LsmJfFB53d1Z2dmNxCMozQcjy1nlvvGgbZ
sU4eiBjJZjcsBkPqY7IUtglOdJmNr8OERsn8imT3m9fcWBOCQ48Uh/V7hZbZHIOAZovsApxyO29M
5GNmEWUXzdu4BxYyVztWSlA7Wzfc8IO+S4flhZDem8dx1cRLu41Ey9RIj0SD01VHnDs958CyUrDb
5sD07adbMWSWJn1xX08bNXLh6TRhOtPASJKg6NjUSByVGZSvtLYuQlIWELiagbTJui097nswdXDi
uve4CEeA7kzxZgl0LBjprynvAOuFibtl/8uTBggQpI8NfNNy3cqSR4cKWCZq1jlNBl7a2ozXcRut
LZchiZrorLzIep49lR1dY3zr3SjehGl5ZJ6WrescEUetmJ479rYNJvtClhi3JSsyhVhrYxgGSrl2
p+tDdYHExXasX88RamonQ0FWtzPpkwZnjYyy11gxOQGXdERssbL1jN3bWIAIkhiyArJUaeIJFbF5
V8hoJ1qtXXmKdIh0hs2GLeOgNVz1bckDSYsZEnjCZhDGItd3BmIEBaMCaqIl2CK6pPh8NkJ9msKz
FgVdjuPJSNdhyRDeriY6ISN6qm1zx2Y32Koa50JHyRjruUFXTzRFSZRraqZs/uVbFQ3A9NB5C4Gw
Gcvkgb0Hvol5caLaz0VjgdV3swNcKyyRPmQ/YiVC+dWjifeGnwHdhac7+cHI7WczKj2kGAZDVYqP
NsCezbKg+qxp8af4R6c3w6Z2p4YtLhdiyHGiK4pT5SLn0IbJB3O5ySOLBwCUBOI00PcHWOoDyXze
calL+5LJ+jCTs4H+ZqL5ovgEEsI/x2nAJk2tUvZyPlgjxgIdIb+pS8fWTuKRyQhKOzukce7fcuST
pQzSp6bM9oPs+g0J1FQ+lXsYGQDQyHuUasCwONLSXZ+9VzNXZRKYP0Mp8qO3zAaXMYrdTDg7hrpE
3OUKNqTYrypiUjpFgCbKqBUSVLF2nXRFs1uvHThga173g1toMTZLFfvRTJxbK02fTfiqbyCHdrRS
fpkzaWMOGI1pRvobCb9TyXdyHF4DDCSS804+aXh9vYZnrDveFXaINEhnUN6hbImTGSdpN/7Kg4yY
7ryvfKtkm99abwgv0Gw6fXpheANpQ5TcZHldEthLB9cxJx+I1Vh7sviV4EDXa5d43WECL4WmtScW
3HeXrREKgeKCjnxdi6nmb6cFUzu8/DTSIZ+Uj70Xvw2LPtlyH2dTKzHB7VBHPXqhFTzamWCTnZGQ
lLrndtT8UpflyZbaAgSrvzNvmH3cydxQzpyfcog2eVgwEva0jxDQKdFxNisobMG4Ihk9q3g+yTB4
0k3QfAbAsnGqNep/J2YaFCyoRIMCogogn3oUEbpzZK9ZrlCOr2Yv7Q8DNBcZMUNrQhcx81yQgJN/
jvACNgG0dxohvYWuG69yLWCuieUkR+q+m6iBJXUyvIkGryW8mk6ReNgHFbsLh6tINi8IcE6GHdrr
eQYTBvDQ2Zcgwrhu3OPUtwuoZVp5SflY1ZG91gpK7bAz320TC3ny5PaatqXEkVtOuVWjIOD2Ql+P
YzVvFwmcO7mvPI8JA6IUaEQtWNN5zWnmRBBEpvhGKMdDHJNYNU1ftHLE09hctXQnxCWOxNRNJ2y8
9qZW08Zq6EGUku0m5xnc4Yo6TmQdeW1Vk2ldvIjavgjhznfNkicYekPqM4M85EkEEl2bcp/CBNwQ
c4+wE099VEPKqGS6RRnQ+dI51VY0rVAYbuxCWEe8i9wKYxps3GHcW2r41PscIWZVlmiY7HtGjtSb
zAzW+WisN+yz5zNhQkv+hSCukRe3gajS2YnYz69Zob8POIKeg8UiMqafkZfl94DP7pr0F+khD4wq
1LmyGSEBucckNWZYbBjqIL45loCzt7V0LGbm0Y8E7A0bw58DSEwktqQKY2FivmHa3yzUJAOP6N6S
Y7CzOxFCqzFetcS7pEl+MURQoeDUtTW65scQ40+cxM3JypmVZrpxVYPuuxOolaJTX33ckiCVDaRj
Efo8tz/hzqBIEeipVfNepGx6Ws7o2eYSjjOadA98c8i9tK8XVaM9CwQLDKv7ttyY9fTSurpNL0Fd
khb0AUGV+REmBjOXqHFUyygRA1cYyhLW4PwShBFwXpCK8GejTgd3WzGRdLHsWCHjGRR72wEjPE+g
mPY5xEGQfVmF5/goud61suzWwWxsJRgrGuLwBecsyvIss3ji4xbX1QaXVwMkf5C23IbIU92IRYPh
LNmfMYYB8klYvG2zJYByYtHRRcOjUWr4A3WBcCT0nKMonxoQMU63Sx0teUJ78e7dku/m2sK7qK8L
hTJdF8aiBE7OCRWVa4utGL+zlPmv2T/rYcNCmMt5rBuaKl2Ej6mtM3+4z7Rk2jGKO+sIX1aGp1Xr
GEHsNm+fKreYmP7FMUnX9hErc7DFNLEKeqPYl4bc4kmx99YcbljQWGuR6wwAxLSRy7Pb7nN1dnW6
/dHWNmUCntuBz4+ecIAmM+VavjE1oj+j0Vkii4ngYsc6q08Yh4tBtis33oSvhYJzhwtuCMHjT/Ex
zjowNWyQXTVnW+cIkac91VK/GowZIVuGSHyoBhXesTNOtitReyWPPpP0N/z8jcG8uVHl49ipy9CY
yNkpHyqGUEiAo0seRN46pGuH38AYY7zvCoCp2mIiYaBfr6yRoDRNGe9q9o34eWD4HvLFTL6Z6Zck
9bXAMo2WKisbNXUXMnM8jnr1JMKcrPSBmaciKGosuwfD6GhPRUV2sXJ+Uk7XqE/OdYpngwQg+Agg
ii810tZVM6k7rerlMbQsnNl2d6nwvm2d5MHUHgwZQXvUmbOJ1t0LaqfVXGkhDaOrY3EDBizHauJ7
uN72xrkodSJ5zCYKHzD5yhWSDFR+HgSKxdgHKYi3A1Uc0iT4OiMXnBhnUL0RKLJSht39DcdVpIpn
V8bukwmeV+PZh4JsnxxNaAxiNBog6H+iduy9K/JwVUhH7WieUFmSD3aXs+xn6PJy04UaBUcXJCFr
B/4cXUrknSKU9H6IQpwFPiO921+jOkxPqIDd1c3fvcyuFt5ylwxchnOLoy5G+oxW7RV5EgBa8K4t
5imGgjDkeRWpzOJkg6mK1F1as5eycZfKRX2OIIYszd3p1LmPPLfaRzTYJkO2iOdlbhCDtrwQQg6M
XGekgEhf4UQiWE+RNdv9eEljl6zDyjg0KF5f2wKb3VxZq1FCrSgDbJZhBN0gQsr7CkCFfmDWn5Qq
njzime5NTfm3f9mQZEM3TavOQZm4PDlSbJkqKl6U94GamcJzLNvdjTpA3RyvAZ7ITcSXkFgHyYuc
Qa32xFtThg1aRxPLdULKye0ds2NSniHyP8hxmM43SSqsEsu/oeQGJBCEeIhwi9cxB5bUMfhG53sP
TMK6x87eLPmSGVahifDa2kBPSWCY6Zu1/PUHv5ZbnfViUzIvo1wqHap5nMVgPBiW9qBVPAevWI2k
DFTt4qK5fShmhjxRJ3ZG3zzM7FKeR2/Xjiydh6TQ9lC3DzohJE8lS2Cf3Ax2mBq2YLtwLrev7zMk
Ap5wrnLEsxiiQxIa6WbUOIoR++ZGjnEmmEZDOcJqB1h0+98qOQcwTUr+GXPEfDip5BUzJ6SwKEVk
eqO66QojJigO/Lg8qKlJM7lOGH/tqae+ipIaAqYHj7JSTbtQI2YjdGVyJrH8ZWirAROr1+Kww4iT
Opj8uHkED7AW01xTv3BG/rRaXT/IEREVMhDvpSWpbrHZ9cCzb9koOdEum7QPAwokUOwMaapVBZ4f
8XR6MfR2XFuYH05W6YCnncbAjzvOxwE9nKZK+XvMBE435rs9KKsp56mUYRReG0bxtRBATtViwcOA
AzdinhI0otF4ASy+i9oqvkOliPo0gsdvz1n6NFjudkoMOEez82zcTJRtXt8X/K5tUOWWQQHRx5x9
R5fNZx8wI0atED0WxiiQWfHWJTbrljHu5h9jQsWXDw9FpKrXCToVL9IYXtLiB2Ph4TIswPzMLAJk
sP3DODg/dWHRwfRjlft9XILAk62Rn6tgmh6SmjK7mUNMN/l0wu7ePjYWxeKNnkTmIQFZQYmyNsvD
rVUgtuLosU/5/FvjzzcTbkkMulxdSDieHUgAa2Kny6tZlusgUOWDaaYlXPmcB1KnHMgyyWJxx6eK
xo41tlW5e00Lkcwum25TdgLH6DA9wOJnnYGv/oaHiRVyKjtKLkaWKMPPowS4AE/f+IRcrTmbbBbI
YMy1ddPpH0yb8uMUiZEsmOq1WADrzhSDfMyEddcE9cyzy3nQZME5IIzsNLWNHxQMb6YpQv7YJhbG
sMFgZEo6rcx/Nv1I/5j0cGlgAQ0oE1cx2LFtlgFixgd3TB1iHUriULeWARA6tCIizkIvOcqCkrjj
AH4Q7IsXD/TtRUWasKmqZMlrdpB84mu42RKbCMaBYN7sl9yAe3ca1B4lbk6bvCgFLdLLWmZV0QJT
DSFlGcK5HxazLmjyaBsI3M6Do5kbPYtotJe3JIhaDOspU3n+Ht4QFrd3mhZ522LBY2IFMUa7uhQ4
xbd9E7BJnoZjaUljdWP1Uth5q2IYiictaZxt0aLL+6+vDnX9E9yBc9/0rD1onrN9JqIPpOaHFNt7
PJbNzmIKuRlLAxw8MPA7/mCbevXphquul7iJImZgkxeHWJfXMuq2NzxXY6GwvxHpxjxHGdHNy7kR
PY8FYbIeFJzbgYihEvRFkW3tNkM6UNH+EEtBk1y6zKwweA5j+AelVuabOlf6+fawLWPrl+wjBckj
Gc7d8qHX8UBB4zaIorxnNXLmIb2c7//9Q+7+dMxSv6+G8mlglkC9xKcsO/hVDSCFbr+bBZni9TD0
235/yxMUgdvgtu6QI1RcBHKyxJNWtJu6a9R70VHjIiYUl7DM4zMaBj6hGGhIRGvUPdfOuMUJTz+k
ebJV5B0Kpw/8OcyTH8QSsqq1NTqLxjYYSiwRLZn6pQJX/Iyd+qz0H2MdxF8QbdBxGIyo/1CD2lLC
Uwu+Qj3CbGHjACDd5qppMMSRovxkxqucGldNPYZbI0UFYCE1vGVEdwgEVgaTdWHX/YJ3NF/lZFzT
PBeXJr7+PZvWyyCptT+cJiFEuHa8+7EK+CGK8AGaonwywVgMqbWBsMtDf6iLC6KyR5j02toSIf+5
hd5JDOv7gAXkiAEy2Bcg/TY3dIIKh4dxMbklyVQdbknjxeQ9TUDY7ybCTl/JCGTK5iQA3TViyMXi
h5M80buxplSfObg7qSUnF7X5pRzTitkbrv65Bd6sKXCjVWCgqHWITemyZtwNyZA+kuxM2rfFRHfi
SXdIJvn0h42WDBAAwnDBq2Q7JCLQuANGBHGt7uMGq7xmoDdY7DtzoZ/+PPBrV3ko21lWYfTTOn6U
UZDEi7/9z5uDX6qkKea99lMgE1nh4NoGDdkW/WvC0BGV26idxgjHCtrf9hxasCTj9HI7T7SwGKHR
ORaOFRCEGlXIKudG2d8A7fPkzQfmFDQOPStGJ63jT3AGjw4nFjnxExV+17gHXU9rohod6CjYzslw
bsZLnX3fKpyc5xrtK9wnc+icbZoZ6enP871MnemhdKursqTH/JbTKLIwBiL4qDckkT5VpO/cuWZi
PSXsXme7IopEtybK0tBkWNMfbK9hW9OJAC/D5DB7nIIDF2Xj916Q+TEGkzXL46OOouq+C0r24osN
iF2S+/jnR0BUqKH3UdVeOGH1NiEOXMR2YF3aqjpqyZKpgsr1aEfWNdCCbGfE7B3RBsDEgytUobTf
e8Rz7nnEMngCZsRruXwRUSsPJMcsIQvlo61hRMvTAGEJxz8+YrRUTf7LgkbQtX35Ejb6BQmgzQzI
5ncU8L6GM/6lGOittMTC5la158Qu6ntcb/QM3A6cJdMPPN5w2Jb/k4OrqlcazRp29y3TAuNclfZ6
MPXmfOPG9LL6O9LnD5JMmMkSlhnmfjagYmbDz/pGkgVNsiXCK+tXy0qA22pzg/ymbIREJ6xHFVZg
C3J5QOZzl2RR5d8wMoZKrIdQRaheUfqhdf8GKMLdwS8GGe1wTYOpaOT97UcxGLJXO4VvjWM10DZR
jzGXcRLqM/Knf/YRu9u8be9x4chnb3iFdLCbsyT6CLNS+allMJ+MbW+b6uxT4NfsbpjUXsX5lvzn
h7IndM9ZYgcM/JE1BmxgqMlil/97y4J9RmEALdmbO6NzuAGMb6e+jKiV69A5GCiR8FLGoHhqmMfg
AgE8tpSTt76tUqbpI5ZAOL50aoipwk2bxeVuCY7A/BB/6yD9SvT/2zGnpEXjJ/a4kFG2L5kDKhis
QzIo/FCOjfyw7saNIuR4rW7cASPJDkMKRRHNWbxpLS+hL6FEthevMaQBFhr1+NnqiFqK1PQJTSIK
pwignPz5pYYzhPlLQ2h3La/CJRTGS2K5R+Egr8qN2LuaxXvROum5AGHFadSXq76wxdpYEJgSw9Ip
iOtfo4X36UabnBp0LDppyCuzdJ3nqSVwvmm+yWXEkmpmfKhM1oQgan1GjwNLHIWWFqPf1s2t5KAF
wYuEOHTfcPbc0n6Ro/JXFXOXctC9PylUvD6U6IhBYozeiSOt7USFiFyLSmcIUBLdWoLKdfQDkSPa
3CExHUbjqQgsJqlp/VnVk8YaHi6HBKe5anjk3M7K26nJ6VkVvclK+ARGrfRpBEl/GygE3ZLBwZ8M
YiM6IeoN110FKFs6sJIGTXiwrsy9boTfirHxNptylqu3ZJ/hjBAl33vIeXaTZ5/jqotf8u5MRV/9
6Kyc+qex4xeAIM6fc8fiAli+slusHvEctlu39Cyf29bZNm5bHCut4HayxbMFDqXuyMVyouYXrsyz
obMrjzFy3w+B+43pzGQQZ5NFHMwPra3e5tjqt1AYGQ0EVvBSEvOpIns3I2TxUUb392Wn7YkTtgCA
swlld4TTM4vhXoc0ZHkUINXuQcktBbzWEUdyO1RC3eVpIbs1t+58F5ozi0ROssHh6lbRtCtqiqrJ
xvQsIya+RWEfFAKZs+WN7yGBdydHzu6JMzKFAMPOK+OMfa44zwKSs19akybVzawrx1byO876RyvP
XbQh4ZHN2rSumOrvp8po7lwu21XasDoby95Z3572y5KbMdt0vv3MU/dcuGP1YDQ1s2mDuuCWciJg
3x/mTj/cHmZysU83ls5tTGqZSUzLkkFy+9OpDn+SFqPAO3oDL4jjbuKweSqNweRddr2jzIZHKzP3
9RJrVVfmYztomABsdYxNvODufAZZ0m9Qn+YvUzDNgCKooDLaP7nARSAckXx+u4QhLj4Z0FmP3DDo
ouaeGl2QuyJ11Tz+1yfSLJB7EtUYS9bRQ7CMFKYs+EYuJrcYrn8xXhXbZihlRq4JTEqJU9d3ctc9
0lJ+KOQ2rMY5uzSRElVVBaj9lqoiKtyjHYNdIJL4URTJM364Dt5M6C5mMY6T1o7WRQ8rgHp/YoCs
Gr/Qs0M0tmTKkWh86T3kRbWbVg9dyErW5KHR+WPVijXuzx9oK0FMY9n2pai/ZwQIhwxtIM+t0KWT
i9a3OJTc09j+klV1mBOskTwfw50kHuBSFYoyh20GlgRI6VUQIZcbt3o5TnutJuJtYbXdR01+/wdJ
LC1v20cpIWuAYJcGOm0YDcL5Qcm0RK1C24kWtwKNNagrtioJGUp1/WqnU8IQjomIZiRHXhhoFD1e
1tsfTUH/KqHT+DI3yOdy6JBbL36vVbHL8uytZ8V5p7XyPbWZC1YJ535hPKMNHF6lAhBX9gtR9HaQ
MLK+yzumwnop7Zc00S9xBNe/KyQU8HzID/9e8e1jZpfGKvLqmno/F/DWIVL/u25GhcP8R/K4t+5L
ifVcy44GSQ8MX8PrGEqGEfO6pgwaMRfGxD6iqK6/Qf/Ec3xA7bJnAv2ue4uKtQHM304QMGt3FQlm
DwPJR7VorwRAspyMcPShGH9oO+sZMeUGyxSPg8R8JoL8szLtTVEC+5nLSvPTUD60VXc2oXswWOen
sJJ9hoEzLBW8OkfmK9aJv5ANvRIYyEu+hBS5hTwIJ8Erb1qIaNPhKerJFNd5DidB80ynB5CIVS6W
5c4r2RhgSa/Q4DRxxyRk2mj4p9EgD0GK1TwiPAh8qeGybqwFa6WZsAIrNzahgdIcOaUmdKK/XF5T
oj33RfN/yFs1/zXg1NSlMHSDjaVl2Ibxr3mrRVNXXjcmNaPmcj0wg7qblg+p+5C21OC1NVVslPjg
GBUfbOfvv739WdgRR6l7aFMaxOkXRqpHERLr7mtFRsyC0PEDSSke/3yoKDnLgV7kL//23/5HxvbD
nzQWErj/Mdf7X377H//PMd//+E3/43+VJv7/Yw64Se4rrxA/+99zxv8pB/z4kX/Evz7+KQl8+Yo/
SeCaY/+V2BQduY3ukmrjENgxfC1J4Jrj/lVAkPBIBbKlDtiRsNuC7L3ob39Z8sNNIlf4HB41csT5
fkuQ9PIp568OREw8HjpyQ9fUxf9VFPgSqPvnLT78/ttfUEd7OlekZ2OhtEk7df4lnshp5jZu2jZh
FUo0h5B7SIQofX7W6Yw3MGrE6jAV3ZNy+qfAGrm+dIX/BuKOkwx3OGYA+Fb0Pf/wAv79Cvs3HgQP
RK507d/+Yv5zisntpzJ0B3mF6cGx4iD+58AXrc9be3SdZIsRjIIG16C3yk3nLnN0hNrjk7DCD7tP
vhM7vnjZ40jRAavoYxqNqzkO1yDOcJYxxyM77tsM0w8r6ASae6ADI2WvnblA/hGOo1H83//gaB3+
59eTY1Vw2nCamuQ9/fNPDt3X0MtCwFlyccIgb37P7PTAaLba5+7gEZlDiEQY/SLDw9s05KFQ3VR3
SWP7DXumeDgLD050lazTCnFiK06mU92nvfdjMOhwmQskRbmuOuc8xenJGcSWDcebZlTnvoKxkUsg
4BP9h8OccpOPxdWygit2ZnaWQDXZ89c+cKSX2bF2IGe33YAAxZNshQbRP3kl3iwv+ZZIV//0DZnV
rgPNesyCY9BniEDxFA/4H5PqGFWwmfoPneSlCe4fkZRHEmTtjNLaOqBzRDquf6rQWetUOqvQDX/o
TLYxuvR3dB8gWSjp+uKKd/5gdIuciniDBF/50bRwrPDv0jb7gowZLXJ9ZkPk0kQujY2JwKGx2mkd
ztOrzFiKUViQ7rf8DWvMvuv6OpUsvGKcYr7dt5fCLV4CLHUbDQXHFGkdzxCubdzC76OFATtYRBJ6
cten030S6SerAvWr0wQwDqta/QrWH1fFDOqV9X6o92A12ERPUPHs6iUx0YjbvytY4Gau+X0v5V7Y
D1hrELPNsLWsOmHyPd/8otBsnPB3ayKMs+qtm9wbLF3bTp14fBIi0DA6YCax05qu2SNGAV8zTgEW
eHxpeTO/RjlG+WToPlpycjFaKfS33psxR2dHdu/AF+TeQ6E22yjFYv4DJEwdgtJAMld8DALLfyQG
9DKpWleaA48p4SdzbNDPKh9PbPFfixGSGgrtvUFNgbThl7OUWrfvxYudwmOQdNlwa0MHa9FAu22h
LmAog4BK9xDed/mXFw730MQfnE73K1W4Gw4AdXG8q8gyQlfJG3Qb8N4ijL/4hQfW4au2pbeyGt4T
1jloG9OQJWwK3I8AktxnfHTWBcoSukWqA95ll3XSyo2zbxwmTKbCp1wHkumBYMI/zv90BLJd2sSD
2I+oK4id8CLm8CUwhQG0j2kihk/Y82qRsBZ8a7JtgvGlGFkWeAHit4xv1hNfE4Du2SdJqflBhJtv
zEK87B5iKu7VuYyBhmVchS5SOWdC1oMCBh1RcQpDPEijZl2Z0Fwro2f6EDn+DPkC67b+c5a16ZcV
l2I1WRk7cz4Zlg+Vk3g7NmD1SmiDThgnTjtU21tVOuNmtBnvJJQ4fXXfqXYR2lzLjAvZDYtwxSBI
5eg6kgZTBJV7xDA5yvqJf24xkgGTd0lnpdfnfzLazaNXOG9uUTD4BOMxJ129ypoGeaTt3Q06kHGv
4MvsYbriLn1LM0B7VeOS/8sVVX86S6OiwuVvaOlHOk/XXKHOmSxcnykjp9WYmQ+RG1+AyDGwSZ80
Z7rqCaQI1TqXRu+mFcAD3loGuFnbr4QAq6dx4YbRB3993HDjwCQsoRAhK3A14zoPebM3M1f5BV6K
9D5sNPGf1J3XkuRIdm1/5f4A2hyAQ5ndp1AImSIyUlS+wLJSQGvlwNdzoWZodvsaSSP5RD50WU9N
p4gIuPvxc/ZeewO6ssPqaF+SGpchzk1MZXHcr808oyWQSgA+TA01674p8o8w8r5CyqCJmAXsfn0D
uh8fBw+IcgHo4+eOah40x2GEgl/bc7huwdKBSrvo3BNvYhherjOkTavUy2oQb4sNMkp/ZqhgUexO
NBPgKksveIklNVw0yvVQcuAgnjBXnVe/RRNgQY4ih5TFAqz7cq8jjnomJVrj84OJYMcOPUd9JEJr
byLQY149BATm9mfQ1zHiP++trA1OhZAXjvjjNsz6A3HH+TYZrW+9qT4yhFirDgjhKqE0jPr4oZJ8
mjrffkUb6xp5fIAQT3eV5Gnm48y3gX6ySkYmBppGemli/Wdf1VT1aRLYE0Q/bs4+0de8XCXkfhj4
CWnG/2qS+IZZHYgRU6ONQVhVQtsxHMYtxWy38J1qskVpHpe0w/+87dSiF8tYOCPmeNXz4WqOtGLt
7oog8FimdzNqLLT1EOlNo8TNlndgJnBETLCjOedL1V4NTiZDC7ahCn/r2fTiZvadnMULF+DPIpYg
HfjNkpGHC9mI12p0HxdgStUBTuxIlU2LLf3xlyDHTCMHMqut6dwnPLIdqrxVZBtgxvkOoTuSptAP
d+V3WHkXBJt0XNMAvy+o8RS1EeTIZy49RMTmJgkV0g9i8NhRw0KqWJhFVn9aM15MM/1ggDqurD7/
oNaDOZGqF70OP6QwdolpHxrwa6jdtklDcnyGTBJNQbbpjOkmTF6CiqXJRItOqEeSW5LytlRhtUVb
ju6bIgulGI61wWVeiNGRvsqDrfhFAtvt1mMpj4kZ6Ztk5uOfehAdYaDAZfNicE+Umzwv/LBbQlJJ
HdvGB6O4L6QBMMKEs1lGPXf54jjbY0WMTBn6XkQsDqCMdRZSV4RqmT6IS5ew7pyydDduFv/EqUFw
SvWtLbtlHKNq7vmGXcVD+OeBMBe+cqV15y5ptkIi6ZWOjYKur6uVwZoOqrbaaQM+Y6G0ZJVIC8t6
1b9FIz+3zOIPAE9Xfhh3eV5FJlgkICu9LVN9A5G7dv3zg0XNIwsYSi9LjDk8w06WfZitCQiJCU83
bozaZphujaylePKDGlU/sagr9BrFmioFal4e7+ulc2j2wX3XEgwVez8kT/FwLZ8Bd7fnbMLivxQc
XZojJMi+afjHd6H37fDfQx3jWXa84Dx2wmfaCwGK0ChHmLBi4494iV1Y/qWk6bIpG7w7igcpLZYP
o1MY/8cVRjtzhdq4XiVV/5JDa6JTVrubBEVX3ZpfuYM0qE0QXQ8qAUmhmYe27VymlUSIynrcymRy
jiSs3SmVtPsB/UtoNr8CF6d5if4dR+NYkhjVAmINrZNn9ECDOIB0JFDc3DU/lmjNolGHpp5Fe4U4
caWXSt/pqN1XRs+4TJJEEFL9N+yD3GanrGJ6/CeLSWZP4dwPdKd4fYyAHmlORJuwHdONi9gY2XQA
GgEeTWpaV4HnzB7690Lruj2GOvYXeU1ZIX5ga+cpaQffMK/giJqt10Fm0czl8ps04Q7aChFRfpyN
3FmWZ54ZGtDmFEkxDTNKFMdfzh4Dci7kDjmuwNlXwC2IsBla9KkTHKXqA01RTypn08LdGJkjJNMm
93iCzOw1JiYI66EgrwtNxDrP6nIjlPMlP/uw/WbTYH9WnBJGwifGdYJPK427xfa/K1MXXIGiO9LQ
aNC5gAQhv+GfxThO+cc41ae06Bbl5bjyjOBQyobtMeO0MID1ZOOPiRukWO4Llko+HIJrVlrq3hy8
RGT8suh4qCV8DywJzmcHt2cK+CxQLhiY8Hc5bKVtbZI1R2TFa0l+eMuSJ5+UMSKPZuwsKXRsvuu0
1rGKZaeilTGKDXZtyzUfkmF+Y+k+RCNtV0ntwfnhfnJkamumpjyYgNRq2DOLYJpfP9axZs3PdPEY
Ys3soMWcnVN8UWbJuT4vJEZEUCaLP7aA+9SOtnJrjiEkkzWO3uQnXZZy0CwRiHYOXIJXbbZUqU4L
O2Bi0C5m86Di6omIuGGruaFYtbCeLbNsuODxzsRs7ZPhqS1JsWJjja/GcoJmvV5ts/hFKSxlJq3u
2EP+1CgGL/pGj1HTzGHA/ak3VkZGEHUCvpnrCQ+2C2JlC71tXc0ZWQpdCm6uwraIy5NBAYchOzbq
iXm7oKWDLnr9890YHOCfchhQLtcnL+lQfAokKJn1CimO0RP61gR+PBLLgm5bMryD0cQBiJdoVUUU
UW5m0USP3VPPFAruTP6aJ/d/CmE3AWvqDp+jxn08H7ksmBZbb3eJTOZSBOT+tHhGNqlXPXgpnoRR
zS5N7JCUAO1mD+qMggFPqJSsJo+nVWqYXcd+gwsYFMpgXELm+2FHrpuXaVc7xNEi4o8QXcvalOXO
6kHpoPNEp25QyDgg/ZIenRUXs3aMPyQHXGB1R85CLAkVu7+bZt8TaUV+iMyX4aS79UR2jkYPE13K
g6A5FDegu7fsp7CATrxzFALtG+5VbVweo+WPWXUcq+VN1hwjf/5m6HV9p9F43zjqTQ2cVHkHiVIx
3siDVxzY7IA9ofahmUimpIALuL9h2cGc0Bjfgw3bByUyXJ+Mv1G0+Lo8K8m8cF6FWIZknq4w+afx
vnRA4OX9DKOFYgGQp3ff4VMXKcaeGaQ/XWFKLdggmT0B6fAUk2kbUUsPwssg0wO//zgdOw2EsSOK
o5c1hypJd30MDmoBr+4amM70ftxzhLiYExKplIzWjmdYp1CbbyGusxZJBX1tzsQwH25WjJaD/Dy8
rm1LzyUt4V1V+mbwUJ+4BRGoAzBgzWWy5VbqzdMJoJ0sOGCJgb+1nTlX2mK4yTg85bU2Uh8b6/+4
9aH/Wz0b1/ZMaXtSWKQI/b3zkWkOMiXgOAjjzZXQq9cpGDeYyXj9Cc9OGWqvrYsPOwo7tSMdzq/m
lLChvF0pA916OJMWNvBA/Pm1ljYhzbj/XLfy3+oz/q0R+d9uZ/6P7FbywfxH3cri/1w+pu/i7/1K
vuZf+5V/waPWdfpufI7UWIIO1j8blt5fwrF1OpaeRL4jdJ3m1z8blo7+l24Lz3VcC2f0P3qZ/2xY
OuIv17Dh4Dm2qbtLZ+y/0rD80zD9fzuWy7eXrmuYpk4etI2R7+/PWaFQMmUDZA3Tqr80DTjMHINH
Qbp9aeeS3AXPYBsip7qpmRekSOO5kzDImcZXk+VeGPLSLCCbRgU30FTvQdX4WV/valO/pzPEmkf8
43LlBb2LJAK8L9Fk1yDE2NYiCCXkczrN0x3g2btmjn64Ej4EYfFu134WJI+MGe5q27kZobomGiBR
K/1Bnn6XI9VGjPWk2w4QI4ySA7VpgA0bzImU4Be7Xd9Sq0tzFux28FIgv3Ln+5S+3nm30FRXV2uP
8xKN0MQl2WalP3sSzX4AVhW4n3aBz7ENuVgyf8hAhVmkpvcZEjoDAXh3yelakhffcmJRzxFhN5Aw
YuJsKgF3gcrpaa4gAaHCsy5Qe8ZtORDqU4RTdaFsqy5ZFXKJL9DVlyFmrS4lWyEkSCp3vK1Qdr51
XPXmVLgelhjiUSp7x0u90P0JVkXFb03G5O8o/DYyfWPbTMSb8TVdsEVWWVxHoIHK6n1Nlbx6gxCv
Gf0hQY75S6ETQeClYFsjVx3mkelN7k5YCUz1jH9gOhugQs92c61mT9+DD/LtutG31sxb6MDZQCia
ihWOWHZNFyUHDu/TiAl6b3X5M/LYihis+Y2sny/SVKx1ZRoPCPcdklCmCLclvedOg2eOHw8d5boe
5BdZAVgsVf5uNH29yfonrpUgP+gmcemXEBAxTKlT202CuVxC6EMJzsXaA4e9zamGHliItSHg5iXq
NetwmUWEp3kDSJfaxSjWM+ON4/iTg/Tc4VXUq8sQ2q+Ei9TrzA0/KRiYFxNry4bJtI8GnPfiYqDM
wy/Y8HtzHF6N1BDrMLLQHZcKeIes14OVlhtIp4OBNUCfJKQoog7oEQ3YSVV2ioHgbKY4vHaqMzcE
24OWxBzCrS/Y4RvhikY1R0sbbxNiV0HZME6f5mCADxDiwdQDQZLQ0VEkx0iDxuKQUpCE+Kxsb8A3
Yw50ZXn28tKIUdbJSyFzsRuXKAxjAafFLoc31RkBqBwRAQLpFfdEMt7G2n6iah02GhGLXApHKMRl
fphbkaLcSxATqGRnh+LahTCVMqkOjLyb/SS8F2kFr1BN8AMLFDFzUr0IY9FOeHRtebRBRXGVDerH
dqEWVsVnL4Z7hw3BYFqCDgWjZk4YjJ+Qh1tl+htksvdkrlG4dRU2GhkeqwXLhvJU5+tTvJMwZcrt
zMxmuRcySoz7axhp4GIw2Cz/qNjUdv0cPJixu3S/u4TuvbzKofK2FZ7EKoegN5aPg5z1I5S68SQT
dw+g2cR0Qma7sCiquWNsMda89x39pKDYOrg5LJk9YAv/pEsdUQqxjK3RfdIcmG2MauDKNiMo1JpP
ZAYpWJB5s7Jak6Vn1x5wpkMjEm0dFbMCCVnRF7IpLsHEQAywzF18/sc1G6bhYOD+NU2w7J6sbiNC
AW55tCo0Rzx0GMdXIhLPmFXp/VvsbJPsz6zja0UK7dqqtO8CPkUUTs86nadqWmNcxq47AfwGlvHh
hQqTbMv7VaiGjAjnI8QCCiQnAeUKA66i2VWWgjZRbqJ9qIwWm2xdb9LMwKdx1NOMK2kQuGBTsdFy
QhzzvIJ0hRbdeJYTlt1Z0i4AhvGtio+00cUK5Ao75bLWRPbulSxYo8hvZVS8aTmBskFlou+sfsW1
6/43hqjALOLq+yv++L9/KyP+Pnn9XzMklWSH/vtlx/mjG+K/z0iXL/hHzWG4f6HpdSzB4Ucv2qZy
/EfFYYi/mLAJhoCObpnmMuv814LDcv9iIZnCcww2eCoOypR/FhyW9Rffw7UcvI3Shpal/5cKDkKg
/jbTcwR0IgvCl+kSOWXyq/x/FYfAITPpJKRuWJh+VPTVqdGYc7VGphgqdSBwrTQ8Aa2h11kdZ+8R
wNYmckFdgmdrpnUAvLYHWFldu4AGXWOBjUgBrrcuVyq07W4JfTZpCxe4Hr1eDykkHRR7C9TZoAED
CQUvn30U0S2v8ocsy/SX3DbuJbmas56+zS0buRwW80+PKSzuzxMli4W3Jujx1E29+ZrFs6B3F+3b
Kuw2GoPRySJ8vSgeogjKGiinU52YF4dERJT5r5kx/6FZ4TpOLf0yifE8pAvGaTHvQPvrRXTBkLFy
IavqqpQ7rzHfHJv8aGsy5NoW/RZl77olKC8vvd9FXH5Aq58T8yukPpBo6Ez2fGnGu04bnu2mOshx
wsDEdXYNSG4nwuyR7uedbRcbOsffuf4LQ0yyrsiNglgCfKukW0AYHL396mRXv6NiIEohuBuN7LHU
sHxF8wEl2qatXiE+7QyOEy0k4NxxdzC//IIuAMAK3ybwxZy1C9SUbbjsySOduFbHQdXgyypKFOJl
uNfzwPdgqdWMYurJBZGxAE9a208snNzB8LsNcefQbbSbnQDzCUme+EORv9RF95LAAxLfsVM+LG8y
mLSN7U2/Ow/SXkTSU1BBI2P6VhjbdFokMGympv17AJtWOxlxBmRLy4tcqEls9NjmnddM8w6WSWRm
rPYDVIUOvG/jmI9D4jDTAlLsYm4qc9pfPHVwQwKXURYdMRPW7jHjP3J7wCVuQaKXPpzrCU2QM1vX
9NUrnmuKgxl1TZQ8oLejH0rqBcSBweAbZTbpQ2lx8PJ8FRXKL+VbmEiQjuMMH2NiQgUOQIuLj8yZ
wUNbapNM3g0BtHGqOPcY3zNFAm+4Khv9NEj5PAzxkZDStLrL4Q5Q/X5ywQAFAO2i+UixV6Vq+Gqe
wzI8da26VSLZlLWb4LApN1q1ZDabot1BvL+3RE+HttzKFLsfKRIE45V0u1ujQx8a+yYB8wE+EVD1
AjJBSIISdSwdIpG+RQqWeKPL95YTGoqpR5jgTGqWqiOf65FAOBlX69x1ql1XgoGrQGKN/lAVYJ2Q
3+dHCIvrESU5BnNE1B+m9Y77aQh+x+3ol3mWHIbIie+ElZ9zoZuH0SshofTD9FjUXnMQRVdtgYJn
EDYD76ADqhbKuIiWmjWzKbbBBzV3ThY/C5nLWx528qkvF9xQd/Ki4RH010o00DpAZ+LDrvSrB34N
8yddoCx9n/Vza5cnshlPqlewANIbRvsVGtvPobxGSwsfsj8ed8tLT6nEAuwAw2I0WNCJ1dVzSCQn
X0SYEOOz7qd2lqzLDHYiwQf9tLUHkFiE98CipVd8JhRy3YzGXcdnb+swCOioG2+j7tGdO8I+68IJ
A594Gga1yeDlWdYH7Khdn2FETD+Lojy4mPYqGnLCKLdoUTeuSz9esDnmi8M/eBjai12N24Zhrlv3
qxRagqIt2edPej37qmj9AVJEtgBHjEdVvDHA4Al4N8u9gX3HmetNMNy6+UQ22JoUhW0i7oJQPMzF
Y/vYBjVs8OhoEZ4ksb8DyjEQLjR3GHQwSyyTaM13IuHnunZiNrwuzXsPco5mNisTo7vSWWsTOlTc
vV26qfn94tDs/AInv16u4uoxEu5DCQhh1jHYUaPRICdvPm/ZCorXolZIbwVjdwV7mAx6ynCNCMYK
kwEMKubC+Pw6T75MCR1RlJgKxn6BsSNDfxsyh9X3Axy92f5pCYHXPMA/LXK5pDqoLuKqAaiweCPF
Yzs1r2j2l6SFhP9DEbfBBBywwhRndy5QEuXG/jiFL/ClHpg7HoiF7s1jnH7W7pYW/HZOLD+3uD8s
ksBZX2Uj/S4wsNgj15yLa0r5lYP2P1YL2QiWQXnIumMagMYuQavnr6MbP3V0Thnob2Yj/JX3HyC0
GaeBKbfxGbvE8Iih2pjyHHpvdVj6Qzzs0NVuhf4eRj/1xDx9+mm75LNOKQ6V7Y/xY6w7t6ZgO6Qe
HTzjsRmQ8MGx5MKz5oMn06TEp/XVjvkqRbXQs5vI/GdGWQBn09cKWIF6098ZLRjYpAc5khzqtnxM
RuIcGV9MNo+Vb3UTEB/D+2Gi/evP33nzWoBX3PVJ/WAzgMDoN+OyxyS/MCOCal0HBrob6ULnM2tj
R3bZ2hhpTmjRyzCbx4aEIZph7EH4ALsJ3U2YPllZ4Gt5ejfS9FP2e6D/CvR7BWLNKH53XU1+BUTz
maQls8RD9buNXwqUOTPWestgJ8XeyN7BnGbR2GjgBbsOH966TJ6GxXqYWufGuGLfJjznxU7eWEFb
m4lI2sFArHaxAtcUHRBLAHcpf6cRnXqUCPmSmMSFZ4hfkBmcy5gcbcZFaiz8yQ3Og/XLWS6hgrc2
psUKCQ3tBxzpsCnu4xQeCMPfQHErQm5LlwF1NkE3jTKPFR6vcJnApfvZbP2+Qx1gd/dkkG4c8GKu
fWq1L5IIVhFa4c76Blq6KhEyu2iYgWVQSkxvOZjGBj25LEpcPnfcyHYul8cwV1sZgokS9Z7j3ced
60+q2metvSvLlJIN/EBZHXJjuOgBH5to0t8YRoZ6+GVhVMAiW5M/3u7Dwbsy/zrXdHlLiLnhPCyR
euekZMKZez+hnPZB8ES4KjRageXGuF60kfyTStpPLTenaBpvdpH8HsGdkRlT77gpo8cxvEueej7u
yXoti6fM5UHNy5A7O/aKdZ6Ld+oYCskAU85atYAdTXy1ZhQPXIXYooGBrR3NIu8rDI9OzbWt+JoT
9ZV5MoRXZD3XoXwIPEJkeAJcMe3zOWZgEljHjKkAxo1kVejDNYzBIGAeJmtahuE5czCPZJX7plVJ
DLfXJshg3jB338SAPXqACSAS61UYTV/Z0IZrr1+qOdeCXPNsJPU91eM+LIgAFdFZZt4TEuP1oMZ1
4427NE5OaAbqebirxakzjZ/QdL+6Ytg6LcjOZjo2o/bFHBn+QbquarhBZc120J/KSjHrcN/kCOmd
usY9doQCMgO1o5IeRlD6bfJpJebGY2TkTEwy3frVTr/6wdybtQ2tXq0ZDK0m16Ja5hv0attbYJOy
ZbjBEwslJsLNwkguyu/V9Fuj6zFFj9lU+UFRnXqZnStgor1GwIKkUGtzjnJ6XWBbwekJSDnWr8D7
Kb3yXEFrHNN424k7i+iKnClBEvFsOOTEEGSlzS9xZJxG/mqGQtxV1Z5NmlVAy4HBn7ckagTmZTTh
uvAC3HStDJRJCZNkspc9GJSaenGoD0GQ72J4m4Lgp1IH75QwErLX/UvNbGbwMEaU/jKebKdxD58U
+dp7ndhb6VU8NjeD7paqs0OgMxbupj1RR/x8FE6gGd06u9nsG9Cimdt9lIV8isrDLNldIYhsqL2Z
CmabdFZgjJ6IJndculsF7y5WWaNYRwMS+AkNBlYH+pU38nmPfCHkNfvRZvmvAtnsRmdaV71cVwJX
qqzeRkvbBOEny/RISjljC4KIAOFplPGR2T16PfVDsEBCK+tQ59W9AZl1CdX7Tkdzk7jqmsOuC0cO
E4h+tAeoYqxJYfhmXK5p0FBB4KWPOCGHXWynyFNIbVollpTkrmpvQyUxoyLI4IB/qCfzKbErrOQW
OdtYGKs6e3aX7mlLKfLZSYii8z2CtmWAuhptkqa6Je5IW0UdAUPBi9lTilJbl9GXjQ+65BZHkeMp
OFO4i5b3jq1zDcDLgkMWjsY60r6K9Jm01pVOF2euE4bV0YHujOThTTm9DAvPhwg/ug5AbiA5k3RE
+3ujvqbgE2jnChcDeeVsUzldLAk7RufAOHmle2fXD7VID9o0UXRV63jGUIxGUoNgn3aULihUsTGn
or/wtG/LgpVCexdY4KpMjI03jesAsRLiLWkO2x48R62G3eyNODKctcsV19BDkF8F/bMeP7zYzTEd
54vb3XNYLvm0qyyIEUyGJyVeO3spfgnT6j5SukRt0B/iSV1Di0Ty6iekRxsEx4Fqo+RQ69gshuIn
+5hZmzEvcE5uKgj3Js7AKIEsChe+Kdw7ojUvobdJNa6cxrDP9G6vuywnjLktURe6zXicIiWfj4hm
T5nxEtvxPnVedS5LWfA79zDTIaPRS+tZCB7VEYdd+ZNk6S4us7uoCLdOcdVJxWgAJkIVq8zPhohG
w/soIH8Hrp9jgqDu38271LyhaX5IwMj0yUFAqSqah354qajBSOJMgWuS2gL87W0Io+1sc2IniCs7
3tUArah0V55Lp9Reu+SWq+42UDYLsqlCtopWe6Kzth6XTMrK2OmMPgeEIxmGeZG9znXKoQwmgvSW
UP3ScBEFw/3E55M44W4Wjk8e+q6rQJq0iETScNdgSK9E7jfuJRfe72GmdMkYUhbzNi32JIExR71U
abi29Zs1tWtpXvrit502nOdfpmXvNPieZruP58aHLoRWfNzNTra1IMc0xrh2kcGl5TUe+1MGN7bs
j0RgrVwDDPbc+SwMMCsfDiU8YwGmprlvU2A5Rb6PCEiL3Qo5A7eetj3bHoUh2850dosr8U37lDxT
GNjI7h6axtnUhnmn4x+xSG3yIu9Xj25DBSlHMvlnlB2ThmRWGWDsm13KZ8iM/TD3/c7MXgz504Bs
m4BsmmnjV2idYllSbMXnoSdVZezBMULGORhec0+eXrFraiLgBu23lcSPGVht5itk3mjWJrBkRyMC
lRqA8qcJwR7ybF/Vw6uD0p+uSwsvki2DPvIa/fUjNHQUSQnhF2On3U/9sBOi/sydZybF2r5zseTp
+SOiv5Or1dSH4jnISAyxAKdze1F9fgzMH4xcKwrTHQnPj3ADHxoKTg+w5JykPhTm/ajIp2nLe2WD
HSCF2+12FZufBJgYxtzvRo+jRdvXdr+0DR6XyMhmlH6XUn9PxSP9stX02XaHeYGec7tqiYhIIK0B
nO5L/dO1IJik2dEk3msA2BPyDhFI+Yv8DgKi3E3JHcGzTvqS/Tl/mhmcHSs/yoD0NfND8WwI3reK
aACu9YjU8FoqkG/mndDyV/YEmEcHRj/f5QLOkfUGVNeqToadXuWQNtFotPkpApejCLTQQPl1RkIW
9XycsugumN6gRiWrYbY2RfEmOnz8OGiqFtGXRKLvWAzMptucu4fIhKoVIA22bpnb+4ziV+NIJPA3
KLFJJD4q8T2ZDI8tcjaFO9XqiW9HOh0SeGSUiI/qB4duUFgwXSndC07vD8cDikmTC1wnyfHXTDj3
PVFTTNbgccTjx8jttdGvru7UR6yR+7RKAOOKfDeONO4rLFGQ3uGXjj9F6aAQJLN+Uwh7wLzfHyf8
B6cLw4jkZ+i2oSYON7vG+/oFqG5bjpSdBLQ0K80OthmmdB/rAJRuJmR2qE3wZdMzTM9vU36bib4y
MeM6XLUVk/kS7BfJTtweuPfb2KO8FGUhaMuaGj1Pxve41F7AEnEyhOzs2Co4HRrCaWzd78dDmbVH
xdQtrasdSNlquKPCYEBYURRPvtaLI1SSVWwPP9CLqLeho5AaRNJGaFKD0Qwd84e4lk9ETPPmPc1F
Cef7K0ktv7EI3LTJEQzAyRNNMPyyJVIRlBqe95i18dVmHSjJIV8pkHAAZyfyS/ui4PeAg2GLW2BU
uyykpM089x3X5sYLjoJwUOks3NT5i+s6GsxiI0bv1gTrGvEImYh2f9bq14pjP9B+7IIcp+DN0KId
V+w/JyUxNK+wW9DMceEU2d4qTE5gKgjrt0Hg6yqbds74HSswo61DlShKQPnzrpc/arjYGpBvfdQ3
san71PZ3qlkaslzRnPkt4PY8UObrRr4hmenAdWhVIoTNGLIZ24FvxNPw0JFLRZVBAEpaP4faoNi4
+FkkxTyT2fliJu1Hk47fdcMEs+FmNiPqq05m4aKyfUfENCKiCxEBBwQdShJDdIkamfgbXm9LKwMZ
djrnx9GaTuCtVwaFB23YdWU1rwX62MWqxpefiNV5GbkyCgPwFPg8D/Fed3YmWtTdRUFTmXSDgpao
iYZ8yDl+lMFTbsUnixo46l7TLY5nyunaIWIrz0hifZGk0bVf2FDvhuaWB5yd3GlzslI7Z16nSj7l
4wVXE2lNwckAgYH+vCZdwxgQw1nN2quALkMV2INIfm7xAoU5krYmPzEcXcuM+Vxh/Qb0f9Iyb+PV
5Y0p6Bd2RcbP5VPBuBetzLa91MknKcsArhTAXWenM5+m+jIKMKpii+bfJ5xizRuBJB2ak7UwvxrK
babpBgUs5L7crhhvPcr0pcWAkw3RxqhBzhBSXNQ3VY6sjc/cem8NsnazX7wdp872p+LFks+pxUrF
8Zw5H3lZbycAEH0Cqyiq0TeIrRENl9Ciae0pcqZOwdgDsmOfIPlyM7provbsFVkQu2T27tzAYed8
T+zHHH2B23wmND0SwAjA1n0gYd8WOSIwZaYlRR69ld16u7Zxz5Yer3U+IsO7tmTixdr4bOJQ8Qi0
yDC7U5ykWElBwqMOpoMEeTF5D1NE+1yirHcPvD8C5UfUs8hVvwuk8kk2o74tdj3W08CNnrxKfMVj
TCRT3xx6r4EnTubtJkUCgFt+1bSO30Lzdvv0JcrUcaqMCzX6Q2tgWSC5aMQJzLI3K/uIRZlLrjET
/5SBPwxM3iq9RWwFYck4TgYTDd28JK52V4fuLZr/OPnRHuu5vG/IB+sJGiyHxZPQus6518LqkNje
qw7A8A6uAHrs4g148kvXzyP7S/Eg052a4ohGxvSx2CznpjhyaE6PrWKDd5P41el0uQX6TTnqmYc8
c/AETMoHn+GAkiJOquMHuACJKCeJ8Gab4kB90Ep2ZFy8BFGPUXvMGtLfmtgvYrR3NEREU8IV4axR
4eAzt/JDdzrCEVvlggxgOk5aoW9ax+QC6rzSbW0b/Fd5R6IZro2Qnp6TvE2GdpCdUa0wjtKuaObX
ComWirQIQw1/0E1FYp2IcxJ4j6hEqBaMMxlR6T40B7BQsa9RjIZOttOD+WIEoLqGCAXN58iJz5gG
rUtT+X0E4NUUxr2HU4rEnbhhZF5DNy/c33YjkYWABuMesjan8CcZWPnpqcqLtybWPtMONk5I7UMH
16AlGmqMMNCEcHon6lmha4W9Wa6NYYnAMshirJCqezSdunZPNMEOnn2Nhr5ADtBTkXKwkkfeqmPT
c8w1Cd4DtqCKgXcwnnnjzxMQmjh+K5i4eQmgv7Jem5GxjXvoSjSfDZ6WWvQ+TrrVQCpT0+9UFiE2
1SwuPxn57PHEgqDFc2mcGG4FaCOCBFFkc1k20zTcTyo6WXYR+oY1PEJ0/gq0pKPZzfmlRUFwdiBW
1KLzzoEU2al3RiSHzbwP9A4cfXrBK6ADB2AV4wba0+6HSGpdyE9pbilw5QjwEFv3wOAt9SiCQ8g7
g0aPWpEfQggdKyMb7b2Wm9cEwP3OyG1sRDQM50XqGEci2oVnZeERsNJe+bgb8mSyrzOp2XAEPhF2
AYlkwnSXHvC2yaMbFOdJoWqIpjPivbyug/tyDn6plqyruuE0r0Gqj408/flDlCx3rebSJ7LuKmLh
nchKfZbpc1g52ZNwDnVJYLgVWo9mJBNf9zYuHn60LMM+coefDknQqiPDlmBKc9P2jnVxa7zsYz/u
O43Pp/boGBFIy0HpDc1xbj2DuGNGFeRknYgzOI4DeaStW2x1MZNbVlYDhp+8W4edOR3Trt8M7shu
b4CdJOHVXjm8F2speQtTnnblVM9W5NQHb6jPKdQoLOwGqxcbpaZqy+dXe+m7HgQawV+V6ZrEaOgk
ssJo5oFmWWfcanvSOlwK8NGeXVjtTb1pJvQHgEQYsNSEQi3Eg1OZ94fMUdnOM3/cUhk4RiEGB5VN
11GVHw7TzSQvsLrNo7NzzfEer4x7DDItPnRB8ondmACNljeiHBbbAI/9v1B3JsuRG2uWfpdeN2QA
HHAHFl0LxjxHkEEmmRsYmSQxzzOevj+o1NckVbW6q3d97VqaUqnMJCMC7v9wzncOTmG9pq6VEevL
UZ5Q8DWIsVa0ZxNDzJMvqZViqs28a6frlGvQuhiee86gVqrXX5JcwGxBELgcAIPgzeRz3QUmKtmA
d44YZrdgq6f6pNjJ+SlFxCOtdl9EEO4TUF9MnF13Q4zsCQIcCutpOlwJtAvOUTptonndRQTghxxc
sfZK8dmZ77wV7ksM8Iyl9MzNzTIQsJ+Jr7lPtv/QNynld1rNsTSvnTBPyuYGiIsXp4M/6gbRW9gh
lK9bWcMS4wuKo67h5eQLLUNxDSvOWSvCVRw7bC5b8rU38Qm1mcRvyMOvXsK00x605tAp9lyIGruN
WycvOHcpiVB5L+oZtl/H1WEgEgGFibGMs+Azr1OizhsXZis1mK+8q+8G7xDrNboh+D0OJFGiBLxV
aXkjjXRwSTIWZ25gXl2QJmj1EQcMefDcibbDuWqf2LR41+Z3zXXUJlu8VgGBrCzcfJ+k21plCA/R
B7tu+R4qp/1ZV0T62gVbalgp28bUXoVqNCbSlJQS6dMQtT/geyF57yjd64CnbpJP+EavsJhwfGXT
evDxgkRz0CI5L9mygu6COB11n90q5mC6K9n7jN+eQcYxn/xdUgArHjlZglZ8W3OufR70V19o+Ro7
D2cnlmK2GLxp8w8iUDoveMkM17r2xmAdmnnWiS76l+bX3wPxYwJEEKupMPD2VVVSlu7oHYKtCAZa
d2/fcm8znUBbL7tm4vQa0iXZArdeY1blIcvmT29OnVy2beSsiJyDMZVm18hx6kUYqZwQ1ofUAGjC
cUgb246LFH4I5kpwIrC/6lVjKfRPmbbSe3iifD/xEIUHQdBpDtxuq8n8CzW1YiiXlTPGnPkj2Q2T
7vNZCzxtrUt820HcvAiAj8yM4n0FcXoqyX3W2LXGjqIps5GpYr8YsDctp1FvlxlaNYAvqb9xIp9C
hRAkF7YJ39WcKDI953Z3Ebnncp+U5kOq6YeuOiRajJeljP1VP4wrJl7pvmvLbUSAqqfb/ZIk5g82
S9Qc6BfNNCVvxVJrdCLvaQH/GU7H1QuMdKW3s0F1IucejjblEo20KZihJ7HT0gGKPfgAtUQ0Cnq4
J2XOq+FWpoWzgAzLC104+aqqe/L6EpsMUz8EM1cs01irdlXl/BgYNT3EppNvW26y1MNUZaBSMRlD
LONGPRHV/egDPOJP7Hd+mi4mJTL6B2gdfi/l2s0FiaMpkchJFdEtQpdeVKzSt8pc8zqHZydudjrx
SYcwxM8kK2d+doVxJ9x5VXlkQFh+V641Sz3hRPjSurh9zBVZ02qMeUly3+R1Ue46dbTsyQw949Gm
gVmUDeuB3mwJAs3NjQst4FCU7o5XUNuMHrAX7plz4NTPWuQ0cEJmb2lmi22C+ng7cNoi10ntvZpA
ZtcZEYBpptxb1Pmr0maGzsjBuFeoougD40tp6tZKqyf7NbMJYfeGN9OtoW4JlDpEA/3yOs9/m6IU
Rvmn6vLgNE6w0ZOScN245R2MQ/ul6Sp1FyNnNso9hDXzTwtITPSfbbPSrPApTAUnTBpRGkGowxVm
a4zEWM8VdfDK01RtKoIiyCCU2T0svQ1FMSs0oy72Mo751mfjkQEA51oMRU6akwsDXRjllQp5GSru
2dy0wlMwhNHJxlUPOCDoF3JEupcR67NwtcDY//6Dmv8plKlGJP3ZtnO116uMGbHRMRb0ArGGh/OR
mnmAjjhj51KzAhidFrfnEOGj8cjqJCZJReZ2YO6891NOgorN1iosDfsAb607oNCJqT9UdpocvzwZ
8w8psPyFiPRw60Xctni9tLOsw+beB946sNzx3lvIa2z5LrQouHsWloza02YCkshXaVbZaKVjxvMy
N/YoEiDRjTbIRruaDlleXjtDU2ebtcnQrL3ENPdFxVhgrGgdQ4TGNyMwNwDSPjW3rE5xHO0Ln1ZT
kUTVSC06hmTJIplJtlXbdWeL7m4jyhjDOEGto5leU6NGrjUzNKdi+CaVslj6ick9HWbZC3HO+H/8
XvFY2NbOD+CvpeZadBOTPuWTW1kM1T0rrbde5DRumU2iMdfIiy2xq8ioMXYyYGNN8uNjpUXRwW2Y
Djkye3TISHhkKQvqD5pcZemY4u1B3R3upbVo7W6VqYzho9cnuzyE71eZYBqiAGW0IIMwQRi9lUxh
13lR1CsBMQNQDXhHKwoOUbsNdSu71GY5LdNuOoXDOK7xJZR7yrVb2vfmeqi5fQq9YNUGN+zszD/I
TvzE0jKuAtZSNZmAl6kotYsx/xAPOaJSw3oGm4ConBLqWgf6cDUjyeyJTZJFGMH193/vKBI0C2jS
64z08hkVq+YsJ2ZeOqDARUjoNy2+nZ5QrR14L4Yb0IXhZjt+fzBx+AMsx6qmc4nEhducLNLeToVh
oolKU3TDsiZNQhu3plRMQ4rcPepxS1QktcvKdBDgYgcjmK6j0F5Xky3OriSrmwrBXMtMZ2/fjOZL
heqc+Vi6zYpIXcWofSkWptxaiXkB5UUSOyiDXHT5z5ERdNlW9IbReAwGtzkSDUs/wNSTJVsKuyqe
kpXU6/ZshPxCl/g/2DDU694ctbeGbjaa6nNhUcr2PRlYTF7Y3KMPKD2/XRVKS0Gr4SlrKxsR0QhD
lOr1pMeZ+4DygKHaaEdLDY9c7NSwPArKbNkWHuI78doMbX3JHeZcfhrLOQatP8KxIr8Bon6A4a5W
Cz4y07kU7ba1IIDMevQLMGtzge4tvODFhYhCIjK5MtN7MOWYPE0PZ7eOHidGc8jz+wGKnDKtzy+x
J/sXNXGNcANto9nzxWGsrqPbqKsLGPXBjyBblBHoKgul3myvsJ9MbMYxnk3PsIhdcV3nnkXWFlk3
qjd4zIA6FhKB2ELWHb1vm1BM5OR3o8/2aboRsKNF6+J1EGElj8ymvI5dX+40D1drERgshxgA7UVf
Fa/V3JS5rLsHhJRTGo5XFTPF4I/sN4MzilMaDhtMqiR86pWxqURFjqEQJ40N3SpWWFYxw6fPHk7O
GyX53Q+14tCgW1tjgosXRoa7akBDRr4DY+vR8y4h3kQ/YWYylFm4kiJKt302PMWmd/MdArpnxuJD
aMXWaxiamyhjBj/aFaHpRcKox/QqFqLdpyoT9UpCyqn25IUsdbLhwMijDAjjbTOMBshnG8xhGdE4
rqQ5jSens3AM6N06aJyvCm9vaqN6L6dZRy67ZcqV/pAP9rV3px9pQesqfZjmPUzhpdDSalkN7G0a
FBQExeec0v34ikk/fOY3PlQzGjkMrYtlqB+ml79nnv4WkpXHC4Sk3PcIxSAUGJAYsIec1VgOzIIg
GvdZps0ycHvr59gZ85XDpTlkTMv9tHVvUge5SGLBss0L7QEDHt+/UexMMH3UI8G6c4AN2F33Zubt
tK88C1heYt8D1eFeTHuDVZk8RXyNWjSRLxlk9ibRfBavxtGJMZYMpY6WrO4lfRHDi5TTQG89MnZ6
2o8iA4TZVDq6NlNPD7adJJtsVn7FQUCv0Fr9uhZ5erRIJ90QSXq0WKHBwmO/YgdLevcKszO5zENc
9BtTl7sx7c+10/X8ayfexd4P123sW+C/I6V9qdXobYvWOY563j25LT7ugJuz8skyNEg7G/oDlJh6
H8VodNphCK6DCY4wT7dWj/BANeqEBAlOzZQ3u8KBJ1K0oVgNAjsEQ0TsVmAbeaOq2WnhMiWMmyOB
02hKvB/kshJer2KxHqGoH2r28atEZ8Kddp04xkSUMjrM+pkHLBamx8wXhzWe4mgCX4NSJ/N2DhKz
E6Lhx6CsDaaZNOtkVpICFagMnr81S0EE9PqAlYET3KvKy08DcgH2R6m9MvUeRVnQ6mhe0HAWSsDl
IHKP2KPwko5+dGmdc0P8y8ZiNExEho2TQCtwKRILswvZV9oJ4xrbGs/F5Dgr2NwH9hRrkBriGBrv
Yy6yc1xo760u63UzKlIVelWtxDQ6a2IXP4ak0fdpM+4Sd9gQ9oesMzuq3u3o7ySTC90vNjlI+R22
5r3obt2AoT7WLKIqyx15Ye+TRAXqDD/zWTaDl/uLSAcb3REzzChCA9mQE8l/eMG3Whw0jy2CI4j1
NtmJHVXpzhO+JlppyVDt3aE66p17SXP9q9G1YuWNLPIbBpbD6J6x1ZjoQLkYkcfZkPVYMQXMPiSD
HPI7W6ZFgfMcOZyDHpGU5Efam5gcVta/g1g5ocGLZozaE6OnmaeiHuzMStAI5LPmIK4PzM8I8SyY
5vZ4qfjsUX4zGbFUyGZtMjR4BWSs1xn1KD37GQRRybZHLj2wa2s82tFWG4Rcl7J+JtDgu2xbMqAC
azhq8w+uqa2LQnrb0p8BJpT36wL6NK4+gYfdkNswCUti2cW9E/mRchlc/Eg/A0qE67MtzfNkmNOp
jl+tmZVBIvp60ONHdgYDUplxvFR9w5wgqq1NXrvNKhJKLHKGdFGGs9ooDp7v1dthzm0sI0ILC2v8
trDL3ia7dG5a3ttrox/Q62jDua1Df9ermS5k2RZQAt3ZMMjYpXFv7FShLwaGm3tx9/VJP9pJu8qt
9s3sGDxlDqk0xRcHebYunXpGFg/vkcNqPSrEpy2fA4ISH9htTpfJ2UUNXI1Wsq1wQObXFCRVaOC2
xz8su5DENt2doygzZIm0x4OOrEJlLhNxrvCyqM8c56RgZ8NuZIceS+qTyfvlkEKzKwzjAfAh7qzU
0Be6WdaM9em3wXG+COuHbiOaMDs2aa1cmw12A4sRXiiRj7fwLiUKiCke6Fnh5KEVpLC3YTdkvRbt
ImGMC2aQzDcqj3ikCUdVjt6QULiFp5XpobfqEh0REHErizzmmzQ4xH0x2IWwvCrN3EIqEJ05u/pl
mLLu9rSjC2x7/3vEXwYNqCka3tuEjJM+wJshCmKO0/qJ9ae3Gi3QJLZP+yfwXzaOdy8kbiT8IHJN
xNQoqSO1ICDlO7Sja/OLjEhG6eYJj/iNoe3CUWrYaBASdqXMXxxGSpveRKEpoM5aiL95NeZLmsI9
m1BSQnbn2YK+fszM9LlrrEczCpuL1XcHQeIGZ/9Ps54+Qh1ep0ddNyTREWjmvPNgmBvPO+4410AW
USxKPHy+E5Ki8ckxq62I+gkXSSeLLU39MWeosO8oWJA9s3QzxcQ4aYlnAGqI2SFIRBGNFicilpj3
eWS+VENoWvEMdDgGiYN0ss8Ked8EN1qkSFmskOvd6Hr10LSbtpDdzgaelfQVl5eB3zsnpX3lUil6
tDoPxpizwYeATRLaMAXDt+restagM46gALn+l5+DO8MOR6UX6JDYzHhN8O+styFCwKX+nJvMkbcM
Xb9ihTC6drmsnVuQJiGVdPAMB4vetuBxnX8bR6Re5zWOy5j9mPC+QjO1AT+tud0NlDnRuuglntZJ
DES51J/9zHUvTLKslDUzkqZQ29QpUYTtxmlClErGBC87JNSCdAVj1St2jQF7p8VoTSNFX0lUQWge
IkJ4J/JZPbwMCyu6l2FJwLvyMXHSOxPMyps/jCQCjgD1133d3YloRH+uxmBjT8XPqsHxgBLFXuou
XmB2Zsu+AHMaqzYH8+N/dTgdEgYie0s3Vqa0ECO4RXWqq6fe4QPPUDvAmm9fdCmTVa+jDYIJT+Es
0V84zbPnoUql+Ooe9C7fkOLNnKnn2nA+O6Hg2FlByGn3q4i1ehWVCC/YdNB7h65x1CcfKIYRzqLS
H2XaOr8fAk4W6XQAcz/LsDiIVkSW5Gt9n/doasJpvIf5RFC9w0gZ8QV8FhPRU4wuvi5AXHEUQwpj
2JeSviqM6YfXAa9xmRLQv73Bbis2jf9VS786ahoMMLD8/dLSu50Zdh+NIclKJA9iOz6Ck5qWrYSR
EjSMe4FsVEubBtxn9wQyJt+3fceytCYYg4f3p24SGOMQWr/wvFvZlDaFmN8yiODtdjtPY6/XpmfP
aY59ENdbxy7fdbPGVlQAiDDbiSd/hFkBZRvFv+AF6mrjrBDrWfYvdAgvITCIt1yEJytV9pfytJ0r
nshJrK9D7ak7g7uPnoPq6OMaGPrkBunH2iZ+uodB1bKD7OOnoOyvLS6ApWrBdA/1oLZMxYioRB0O
TPfeDuF4a2xqoOzZqeLxLj22Di67W8g59qMKq/yYte2ScUr+YZHSSgTZQPg00Ui8+/W8QXcayE8e
rSAsYpvFMM8lbwljOzfFDCGkpjM5ksbWrJKX2CscoiA1e2O5KliY1YTy0uAl+a+DHP6fOQ1/oT38
ZziIvzgwod3OP/8D9vqXn4ArDJvx1n5V4+NX3SbNn7Gw/7e/+Ac+9j4WX//jv/3K26yZ/zQ/zP8C
ZXCxGf7vDZXr6iv7hXasff/8SuDBfP2Z5zD/1j9wDtL4Tdd1WA7YK10lbYmF8t/NlRq/BIYYd6Uy
4VcbOmCG/+WuNORvtmFgnURRY9tAHyA9/OGuNOzfHGFyJgmL/8IGxfBfcVdas3fyz/xZl8gyaStl
QX+DOWHNVJFf749EIsOFNf47JM5O6qFX0+m5964pT16B4iULxzP+qquuAwgAMY/Lhl1rXH1oMHJJ
miWoU5niYloTQeQisXAW/ByJT7LnAD9pBAn+w7Rgr8wi085hi2nhd1TNlTTVSozAssERXlpzzDIb
FLoVZ6WZRbwvypdgQoEtTPvSFUhx7bRGvZID/gmzI8Lii1XqBzC6n1VSoA7H/mOlNawrBMltYJ//
9I7+gS75MwbX0mfO7d9eHRd0hnSwserCVbx5f351JnZPCbCN2bKpM8TNG3Ru3j4ZxEFhScDfiQ1y
CKybMIyPuBarRCAGzSEGLjJTB6VZhD/imhlw7zWPzkQdPdi3vLKRQPOQp+/S9MQi5HsNgqo/1FG6
GS1n2KR9yA0bkd7nFKAiqQPcDIq4ke7svnk1PcpRlQ9Esm4aDU1t0r8CiOrwnmTHSkCjFjRrIpRP
RiduQcE7Egp0UBjwFoKWKrK01wH7D6ODWxdTcHqCnYwkfjuCeFDUs9XnF+6TU6gHly642ALUf1TN
DKFQX6Y6QX/knjy4HphGTUpgeA1z9oo8x8jkS9bYN1L7c7XmBIG72JMg+8BD4pIJvwfLOoMdu3nA
fyPdesun5NtDP7Xgznurk2rTde4xcNW1qdw7YY0rpgRvqsmPMQFDbg2kaebj1o5FRWdvRIufrA0e
ET4fo4BSKyyf6q6/tXZ97CYSyx1W5jM4bcRy5P4IXb5YxMgPEAoKfF4CU8zYu8uxu0L2WRMs8iNF
TMau18WlqCBtCWaeyKWyYv5nUGgGPhOqJyA5Yab9DINmmyA95sL2v1sZfqJBYVnM1zjKeO5niLHU
5HPaICucjPR5/qBo7O1nUQqZC+sc3+9DPgvgjN5kRhtjcS1mGBpfuM9UOrUYAZSlWOFKfQHeAIFd
TkzVSdUc+YLskbIg0wk8DI0QPBh/JyTez7zwjlEyxiu7t76RxcaszBYGKCLkczxHjaE9jaP3wZjf
Z8cfHYeYxGx9QGkMWWltm8VrK9n7oahdSyYV6Fa6QelblfEpGUq4qc7UYleYjBdqi2WGlXI3JhhA
CIAj+WYguiXOO5wXmEe3c4J4oX4aBqlmNn7LpVO42g53i//Q+dU2bXQD73Z1DUpI+XzzMCwkJ8uQ
asD8nK1p5vUqdpDTAPdAVkcXsKZxfRCOO21Vl92oDLFmoBdaWtWZiB4KZp6mRVZmq4od/VqaTOMk
vqK8yXXarPg8jznWTTNtNTe6AO8TSyHNg145l8yf0ock7S6do99yghQGzXnL6fBi4hCHIPiWcfmo
VfFeSzV6N5xYmTKfFS9RnS6QgTjLICRtMsKZV6EyexB0655sST9lcgxEH1kf5C7ipHku8hqaajCy
+scmadtnNAresorZRsrkQo087HUmnp0afoSYdaFlDhyUyBiMFhEhYdW4TQL/2/PFu1UGF4mFdpl0
iv3M5CxK6qDW+pU0Mlh4DLweyjT4ovhFiPgtShc1ZifZehrUDLoGp9r/1pye/tXWQ9agw8VyLHRO
Ce4EvGzIAoF91G63oto6Y0M75JhDHny7fcVK/NALktAreI3FzOTtuscZJSv03l+WPLwbXg+6HNye
Qfk8GsF3AnKiNXlexgFJc8a4CxMKMD1Tw95Bs8iq+N2JYe1OqfpiyQsRlAKq0w+2Z9zoAZtVm2LJ
IcoZ7U2Dj6tSxXIqKNALQMQ9L3Maht88APNhU+8LyViBahEfIcxkQnLAHtfsWOyhW5wDJNcrjl0q
4KJDsWZ/4honj8J3NolTMSZx+MQYKmJw1Xjoo0vSoQ1/E1uc7c4kP70pBDw89Wth+hlwXXRJVkYq
yfjpxhKPtnob6KkeAi38CPhiHuTWbkd95VEVs8AiE9oY+LSOnEggWzOwuFwcwcSnylaccpnPpSGm
zlmSmMhvCJ8mGiVa8VtVGbeBDX7ANgPU04I05mWtkZPQtMwyEgM/eNxyPhk1We4TOGDc04TCcICG
Me55Ikj1uW3LXLqZSlLtJy0vqeqaey1dhw+LyakYVsuw8S9WIpKFrQeHf75Wf781/36rzqAJkPym
RUU0M9z/VHNI+H1+0rC1LAZQqa7cOm2/tvvXtrzG1aeDQLYBdtCwkh9ttLzYXJAtLeDMrhVz7rL6
YBV0Eal5Tulhifh6S/F/R5O1iqLhwP/NBGSPV608GhAkEl2z7fR6ZQne50C/DNQkVZnvTZzAI/12
jClR+C+OWW9qMR4jPblWYbELIrHvHIkNmsiZKFobQbbHG7PF+lzq42JMojUcYgQB7PZ6/bE0goXt
nGMONG1YNwcoBg8Kv1S9zj15q0KEUVPyGChnU2JhdrRw1VMvkHvz4BQU+KP22dbd8p9faPOv4Azb
prhzlWu50IwsxubW32D4kdUQeWTMxImOuC7cLHEsdkM1bTpELGXnPGiI+VP7nAlWXOE+QITT2NYy
87nYhuqcttayQ6gmPIo1tjM1pp5//grV/BX89aMgdBpch7QBZdi287eggaTz3NpP83qJLY7kWQ/O
+OyVqzR4WHlmH4BvhEh4Gc8nVvdW6/YKeVy4AunJFWUEr01rpUsW85Y+MmHiYM1+qaIlRzxlRYWK
cm1hoV+l1o+hMYHrB0zEZzCXzLiiJgMLi9fdhER+nUwJz56ILnkdn0qPcipj0bBojeAjJ3wm6kLw
wn6JusiVuzr27npZALGHe+EXlBStYEpaada7qF+IM3nTIh38lz07UNnOea8qL756vRMAfsfXUjFQ
cRquS88+ETmrrTu0mRxnebs0C5DT/MVJ4q1jjSjYJIW7bpkox1urOGd9xZyDD/YqZrD5z2+G8R+r
XWFa0pLKpOFgK/q359JMWMegQ67JNDJvacoRVIgMPCg9P6eWaWasrxLvR6njj4XszEv6HIwIE2PP
5qM1YXtFgI7Ocp10c0y8eRRFDpPmX03Wf1aSz3kYf/3A8JG2ddMWJgpEwDR/PTuaYuhycEtoV3KA
YSTKMiDrCGA1i/EypuJusMAMA8xapLiRQnFpAC1P+EU0Sh4K1rLsto2XPZXFcwERvvYCtlKQMujm
WXgupmCJbRi4mHzTsEaErPdJk0BKbe2K+qpnxj33xKW2v/QoO4WWzuIy/LZ1xO/Acy6prn9annYW
jvnrn79tY4Y3/odvWwryaQ3HsC3zb8+JMbRlHAZ82/RBD1FOZKgkkqjjYPQIjpILJcY1m6K1WWPF
woKowKsy2WHLydXq4MsDnBdXLD+AZvz+pf3RgP/xlvwtf+ZvP/23U/irouz9bv6RpPR/nB78fzIY
MOZz9F8f2uV78/6XPBqEIkH7nv2dtsTv+YO2JGngaerhItFuK13wK/8+ETD13yA7KrpNw1amybDg
XwMBW/4GSwn0IyNgXZp06X+MA2zxm+Mqy9HJNXEdyVPxXxkHCP73l0/aDFsyhLR1m/UGznJ3njz8
+XJ2DIOTMuAuMmNpLeKXKKjfZUrihhdYT6bSSVZnSo4wT8/j99l4OcSI8MwBMi1zeboju9oTVYe6
4T7T5UJRrE1tOmq5C39ttnHKL0eBbyWipSoKtD3DNRf4Wxr14rDNh23ApB9lf6V+TZmzy3N1ni+p
oIcgDgekLU/WoBZwdG4dIRm1jtuyt1AKWo/2dCX/oWU6O5nVMRPZPeidbd7XTHetYt8V49EnUBRm
Bc2w8mDRvmGX3HAYYkJIxGs5NNjnbyAtN3novZd9fa6qGmajhy2jZo1TL3OYG77iKhDOpTNQWqNU
i1HuN+6nuphcVT5+15xvX/euUfDY5e5jA2syHYHpwFZWZL3apX+GDvDQZP7C6fKXaU1uGtJJhRMT
bxMT5ZIW0q+iXTtmy557Ku+8pWZBEaqHlZQYVhAW+El6LZH+Zv5+NJpb1sQXOl48GHIdhf2H6PR7
QAUIVmZXvhjIw1nv9PHCS3N8+C1aIHF0unLljMVtdK2KWWl6raJxHWfIqsykOQcwKf1o2abSX1px
skyQheVx/ViY3pqP75tJaDPtJCAGRsRJiNHMEIuCvVmcTPQRrE48666SN4Lyngpc4jnbFJYsuJFs
uMcRKQkO82TdItYzsRcWmhubIKG44xOQADLBz3eywQSv8xTMd68+c1utIMM/C74LzvOlDxqIjWYb
/fCs6SgdaCGdgxYpXECAWoRVe2+ks2IBtFBt/ZGzh3xgK32OMTnWrqav3MlFoJnMEuJ9F5TXKkh2
oopWo86iaPoR2t7ZroGr5HB43IuqCiRDFQmqtO5esyLXeK8j3BphIWBdPkTivbLTTZlQTrbvCJl+
RgMIebMDsWEwGRHstkP8YiXCZmyBmzC390H0aPf47xnY1Il20IV/VoZ+zJkbsXuEYWStp86GyIdj
ciJfHU9pc2oa+wltw0Nuevduzs+tStRjA1CMkL1dubGGkOn6+DSWx8ADwtFiGiwYGWcYzZppnkj5
B5l/IHwhYWBaepMC8KNFl0A8k3LwbCXjngRn5gpd+hiY7XONFb8PD6W/rdIS91tKbxNmKwZAZ7q7
Q4voJkqq98BmI67qq2LDUI+/9ER+2qEiWZCeOoQLVtbea0pgDmofZD2R0tZ9We2gcsJQMRmbjMyu
FsKvngfWjgvSX3Zui51+fM6bcCVUd6Rxg1jNO6vbCdVyvTcaxT083DyA3jFUHLOiXKkr+zVPy63T
+ztN+VvTkKBHw59m8VIDgKlktErT5oUswmBRsPSPCjaC+oucNITQl9hUC21Cn659Bel4JJ7ulCO6
byMDyhy2gWjrJAGxISY9ZCrWxBl96O301szWe+l/BZJZGguNFB9PAnOhO9mefG5k2WNY36NpCrDn
uswy5oHL2H6S63grK3+LEOBXRt4h7MeKdbIORsv0766o3sOE+Y1WyrOVF7/KaFcoSXehoQJlggQU
bwv1H/JGa79N0CnDhkW+0IlZBE6+iMZ2a6bBHXs+ZuHk4PZZsgJf+kT1sy/LT+HFOzOuT7rVwLzZ
ozX6UcfxzS3rR9UHoFdUBxgTamWcr60BrGZC3F8OWCAunuKoeB5B284udRElm44hWl4Fj7EYeHAh
IphkSDTuthIrK+3eLcTokTJgYgmmxuFNEAMqunGh60iFvOAo8gRwJBUxhLkBvcgAwGCJz0tU2VJK
0GtGJT4zh8cgnkqdledIcnWJ34lwWmz2AADg0rgsksqPzP90O9CrOChqHoTxnvX3Bnat1w0rbdb/
59Ma58ihNLK9jltdciqZZnDrYYE9pCXx85F+iEmofkDDhXtCZgvTHrGAvRIut8iinx0nGxHoiwDv
1ihYkwOITUu2rOz2K5+02wn7LdY+aRfHZtDfzGhkd1fYr0ppx7LxoKxUewrnJ7IW2k1E/w0P9aOQ
43eMALHOuRgmpASLrjfphqJxScrzTgWzuD6QiwLQuaPqxVi3JzP19lmQM7JEuDua256TzUWSiaGd
RmFRjsYmgPfEaBEOr/UoMIX7KSEZCUf05KyFB0RVDdWbcPJvrUi+yLJ5jfrsy6Mp6mNgbcTiPOkj
kxMtSH6ScLNH1OZ14pFwNyKL8K9YFSAoEmbWTdC853754ZqOsWQwvrVCVEchr3HhhCCDA0RF2ZtA
KWWCcNPZIDSRtunT3yfFz70iBNr0eaHFY+XoLCDq7xbUEAk5MMHucYiDhM7Ufig9Vt862ltdi07h
SG1QBr/aGhIvg+M0GD/S/q1oJKHtHW0fQBAWvSSQrMoBXE1dRvdYuuhgsheyR0w2r53Ep1lW+zy6
TIBQaMGGB73W3lE/sp/YBsm0mzxv02fxk2/A1pvqX9nsgfVtgkUd7djlPn9PvzIZIqAYgeRcVHtb
+djGq60aJmgNMFxTPVkV5fhYAvbAug/4xHzHl3g0LZJ/zfiswXRmSJu/MLw5EOJ8GEGHEKa7rInK
Bnm35jC110oILIvGh5AG9KXSRk4Ea8FG8N+U6InrRilY0XIrrWHvCz9YFhJd3OiicSjtpxCXpJPl
+8zO726XXCpdbDszvXiqAiGSqiN+lmVXIQeasN1YHuY+GuuVc1sC+//yNWefdTfSYAdTAYhAUlFW
B5lWfH69kc1MQgyOhugp1pP7fJCr/smkL38Ack8KAsj8KPhy/Hr3P6k7k+XIlS27/kvNUQbA0Q5q
EgFEHwx2wWRyAiOZTPS9o/16Lb8qMz1JJsmkmSbX3rttMhkE3M/Za21i+IE7wW5Mz3VEWdNsBno0
PhgA6rLlY5xZNRBWbV4Nwrd+6V8ys/ytDQ1eDvEq8uEj8XOI6IqkuXpMMlu7OyQCMA0gnQk4z3KO
wAtFGjUCm638O3lyUsT9linYVqfYo/xxvGafcr225I8BJW8hQl4+XdWStHa8uQqXyyySG329kSC4
WU13gSo5kCLmq6myt9mOd4nidZr1qMVh4d/bJb/T8rF18Al1bPCHMeJTTukZH6ayJVrOb8aav7aO
+TCU2d1CkLPa5lkz5VPDi6TXAEEK/4pu6pSelvhFk/uhTQ+W4z+3MJ9a0QdDvMRs7e1tWj8Ssf1t
FYjG/SjeORylXOp0dZH87mMiS17yJ5F9f/QzeooG12curYVM8H2t1HnQ1F8NuVVit7ilK4YgvIbZ
r+2mqN/DiYW13Xzwo+F2+d0V9he1NyyM2OprxATQvL8SKW5hc1qENCX2BX5ZvEULnfSkdiIKePcb
unmlMz+PqzwluQgswSw3wvQQClKclcHZdRXLgBIs3bTgvlgTd1XJMsBt2oOut6AnKw85wsdUS5V8
w4/mjIQKSs1dyYBUCvJhi6QdehH9spgVWcYQLLWBKceLXwvijx3ksB7Vz7QW8yGoxT4qMKWi3S5W
vDlVupUxc/1/3LFOE0LJYS0jCzMQsm3n7Duqoi86ck+5gagn7bXTpMbXOLW3mTciQdjCvM6byG1f
hsKGTgfMpS+F3m86fCvbVF2+W9GkwOhawgPNHULDJOhGYrci/xk9GgcGgPcaQQnNGe7Oy4cflI5M
j7ftvFxJ/fFjD/Rg+hjS46cF85FHeDkTf1teNxEbuppuln4lXNG07tHmmbNxJvObrjRlj++qbW3C
PLXz3kh60iyszKhXlu/uUD2TLDsVpf2ccuY1u+TV9bKLjfomWfEcud8jfiM3umtDfSomotlzrx1z
Jj7qhcb61qJ1eo4joi1I5uXKyZSCnWYRp9IESMoniHnl7pBkAMX4Hgl8i1yztLPgb+FEF6Zjekbo
iGWK0ksGHLwE2gOjGbHtRnnSGol7Ah0RVCCH8uVUpahRCJuX0PUMWbdM9DF1a/uIKJqcSWr574Zk
auZ/E4y40Fq3tg7vI0++5Sx7tJlJZ4LBWg9Xutg1l5dZgvi9L+N7oq+HFXfaEj1jB2Q5MqzFk+ms
ELlDillifB8S9AM1ah8v/52zYaLPpI7yp2aE2cuM7NWiUgfZ15Rt+S18dTsX+4nl7FKTzzKTMzmc
2o5WQB1x1ck2vtbKPkCau/t5to/Z8mau9THL5BBiOX9uZ3XMh//gkmuK9q/FRqbwDgnPI1u6J7Q+
7ppuHXkvYvMo/eRo5S8STgrzKgzA2IfdjJQFvkCK/OaR4RzLZl9Q70WQl7Ysbsdyl5CWxeWG98iJ
n4pyPfaIIAiPHHUmlvwMui41fxdJ4BVycb+6xoPVvfVYB/yfxeYHgHXe32nMTvAX54gP3GomQGYl
JMqlHa81CxWTJ6EZKelkwhrpV1fwTeM4O5D18oELbIFJnEf0iCNpIeZlL9V2Gl/hk13nq3D1k6sq
BIf4ZWETqunV1hqWQ2NwOCjGnTvaQRKHC0G6JqGK3aZchzatMV8ecHs+R173EvEVDKSxrJyCK/PM
opL9UR3Y8o1L9KZoOvCsP8L295HbXFoW8HQ+Xhy1EI0LY8R3Zp85GNAo0HIAM1Iex2PQcf2stGHP
X83/pO4sUTHFQZJ/Ef8RFWNcOWpPNKIj+FqPja3ThoTnfKjgcKfqj2tLXg0TTS/ObRbio6S/ZprL
kyur19LGXr2axNHr9rfRuxc7qbZrjJGXLOVtEQR9HMrF2UxT0JblM9asjm/iOl7sTA/GMdp7tngk
jGQxlRQ3HcWXPtRR4K5/GuRMTuu+MidCBainHzAcxz6daH0HOTPn52G2inM5yi+QA77dZTFvZBLz
Mig8aDkj0EmIOwMbQimAuaW4a9RnDtL6zlSEK2mOhdW9dnQQWPaqc+LH1La0v8ZG/+2kWdBKKzBI
tflZji1JHNI+5QLb7gp/3RtUvNeF9eIY81E+LqW/hnokb9kgzkbBoXaet3KU7yXTDhsDzGZq+I8K
OzA78RuL9cFcx3nTsqGEnHxuS8lRorvSf8StepZPdbUiwqzlOfIRmijdniR/EC2PUrL/xID36HIg
IP0dJQRI8/cpMV/p1eDIoznl3iIxCSRMfYdBB1SSnpgPWIHXR3d/tPbNPB3iRM82nLxIsJ3WGfOD
41HD3pX1smk9/ZEtEbNmAPELC/FVdU1iFbixbaIHbN9nFQpcaKwqK066XyAAss59nX2Zk/uycNYw
8zzsC/+wGlz806K8WgOxWRf5iU1rnc5qCog9XcWDuw54B4jFVv5PbuQ7ay2aXV7m+8kV97j+41CI
wgB5Q/b4kCQR/3jzYdCQ2gAnIqHZOxNvLLg0jo/UlSx/QHeCpvaIuF86+an1WM0c7dnvpFJNv2Wr
x+eYaViC4hIiiFZJYXxlOQ5quBg2l6jwwHy7hNndbH/3s+yAHtBnmuXw6vfQscI8DoInhG4Z11zX
PsHvGg4jdOtW3ZOZEGgXYSKtaz+kgZG8Nd3CGJ6HkfUuSSBuSu45aRpdSACmZbKvp0vmJzuO/6ED
xe4V70300ei/6nyEfE2rF4qld5i4gpqJ92CWLCBoSYKXJLPM09rejdHJEwnh+JgFdlqy07GGO+0b
BCVGCFiSS5SZkTe3oRULZBt9S+C/B7YznRPp0jTIuU7oBrV9Uf4uev/WRb80TjhcxrV7TrfWLm36
SxFFfwkYM7HQBihn0l/M7/L1WZjJt6cPP16D+KbNLPCcLCfjy3Or6aut5uL6qNn+Lg2Nw2uy/qV4
kkGfoFb6kecyZtrH0osDrdVwMiM27LlOM11dPRHkE5Ztt30cUodn8fLJ/DY0+PJmPpGcZt07Wfuv
gmovYW5EmZ5yul6qfCdc7SaHJBjG5Jrb3quVFQ8lAB669D9ZyuXX41RDGh/fRka0nXKO82ynjOcy
m/FkKw90NiCCTk5py11JAtKtNlH87hff4qvG9KEYR2pO/R1dWWfOdB6qHXQC+zQxd1GNp4cUrERe
NzhLaNtXWEgqgWEr1yvEI8eINlgSzpbpd87zP0u6W1rRvuWr8j14YmpfIJd044VpDT4gnhtWjA9o
wmVOG1jbPM8keWUUM+fjVZgjXS0YasBHIsRpqgudzsxwbqU2n8zC+jGrGQKDsy+gLa6WPL9GzJTN
ZT6J/p+9H8/1tiSx5a27ehY/LQGDZQpm793Lo/2aKZWjeXT5T9JmSwIZuZzlvkh5nHC1UdrEwaUP
e7aq+UO68nkIE+facg+TeQNGOylvGkRydiQ8dNA5K7YaSxs70BoEePdxovIvpRM58zmuhGMdLj0u
ou7ou7sIPnkFcKTcdEo48jdhlR9SVkTzGgWS9bTf01pKA9BEt94w9BQI0v4GitUn5H3g4Yc1Ocyo
ZCqzDydLwz9AYXJHZaIdYJwKenUSYXAlmhejHvajFbYTait9P+pEbKa3lokEb7Q9aTMuWeg00Wui
aADruWM+5QN5sCPtHOvO1iCE1aOL78ppv+iPs/408J9F5ZWDts4Mczm2B5qt872biRF+RRkQXwUS
Nnm3ZjxHHr0LPU3nPUeML5mWx8JBELKm5bVFvT73rCIL0l1Ve+V0vmI+aEasjSN6ANgnfgdCOl2D
Ks/3BXSg6fBjRF+hoWB48bev+lBLX3vKXuLKDbliBBW+gji564b74pNh0lgbD93zJPDdu7iLeZiU
iX8o8vd2OCIn4condyCZVoqS+MtaHzR5b4f8yqiLLeQj/MO+pQFCOusrPCioGV3bEHg6DjCLJ3N+
MEdie3rxu/IIJswfZbc4pM1omB+Ze1eFwO5tXeuKmc5avc4dKWJXPFLV8BDl4hJNJFRYmYfCyAnj
68IkqeA+GCYq2rrtfxtO+kBu0gzmgcdRs+TflssrP25qEokrH/YqfoXN27aMujoOY+iAHiZ6AsN4
iJtTvzCg0FgANTC5bhK9LdHwOSYYFMrFByFwilOJR5rhJpe9qPyenJS7j8PhG/kVbNxyGEvWq62/
OBeu6Zhb6R915E6SdOxYe4AhcdqhKrehKcxen6s6Is0eWeH8TfIUd8eI8vwD7gz3bLlreHzEUmI+
73fz+FuTV49KosbL9zbtRTmrEuEehKR109mtzQk/K3mo0aFYK2VSQJO9tiVWz4P86hDJ/Ejtd44R
R9qHOZ8i30tJlbpdxkyBBZcW79e1DkwmS1nxpMfl3jfaQDmpMHrmjRHGjQzwSm5Hw93pE520TsZU
syRLRizALFBlhhP7KRuMIPewSGVRhnFdTRLdhBJYAcfVae0VcYK8ZKOG+14Tb57TP4/TxCWjM1D6
Kmudi+FCVZxwZJ9CCnlIBCmkrOMjbqikt1CZb1RUXB1VDrxQiXBBNNydyYhbzEhwurEE6FSCnPMV
ad5WN4KoxdLiq6S5VJlzR6XPF5VD97JHm1i6rfLpNUF1TyXW+8xm9EeGndIj0uwq117fB5VyH1Xe
HQj4dSIAD1UYB4vKxHsqHT+qnHxKYH5RyXmhMvQlYXpPpeoBSYunRCARIG+PCvxr+SeBr7L4kXjx
iObbpWv/NIT1M5Xad4nvJ8T4PYvOTFL9cFUxv2Mk/Qci/0Jl/ztFARiKB4BB+ZwVIUAnI94dxQwo
egAFC4XwJtrETnKy0KInX7EGhqIOsDB9lIpDGBWR4Ck2IQFScIAVfEUtpIpfGBXJIBTTsD4vinAY
FOsggB5s4AdO0spNBq0pHciIAXiGBejeBpmIQCeYRqhqDvPX0K8hZ31S14qzgHpiM1eUm8pUWV1Y
DKmoDBQYeDD66RXmH0/w0cc4Q0qV5Qs8hwvY4SvCo4X36hTzUQJ/gE6eDEWDJIoLgV/Or7liRVpF
jazjN8EC7B09VXqr/BN59GnoGW0PlSqjxswSSc7reXJPiezAmzEjhTwjdqiIFXMSt6EDbZoW3Cay
e0kU3SIU50KxEPRlnp6yKKYAwv+jE/xgGlpCx+RdGujO+Fxalc2YktSZA0yTKKqGcKbDk5tWNkXc
LIq9kYrCsRSPEykyB9CRj2H2SoCNohiSsJWSiTqWce70+srvz8LjJDa29aDiQor+MRUHNCkiyFds
UMa3WxJgVMyQp+ihVnFEsyKKBtAiQzFGraKNMrCjWfFH7rRj6mgHuDp+IkUoGYpVEva15DrbK4ap
VzSTC9aUKr5Jek+r4p08wKfoHwJKsVBspfxtpoJ2s0KeGgaXuwp4ClWzzlieZUcEMKT4qlqRVrg0
F0VeJeslBcQyFZFVOvO4aToeJBTjhlJxW6UiuBxQLpPs6LGp9o3eu3z2oL1MxX0tAGCUxW9XgLBU
HZY6bQh6PsfhyrFZU/RYI7NzpXgyS1LxOlgcVXj0chP8jEsd/FNRaI3i0XTAtNlZGkwweLVT1404
H3xrKxfkcsVNKLb6gk3dQ6XDl4ctj9ZIh6GPxxSFw+3S0WluTV9+W350TkSRhDxT/N7fstZ87gY1
M0WAXydEWbMM1XDtkNLyGVoJReJ16LjrpSRZ5IP/LlOJhqGbj3TSzHufgG9iT0+GJ4wrKKn9YWP5
fOxopGTWu647vwpSxQS2ig4cwARXxQuiXd3jvOBmpVjCDqjQVXRhpDjDRRGHA+ihUAxiw8Ya55DB
bOuCU3SAMOADP87JQzr64nExqJVlLNmGE/+TJm3Xp7FyQvzMXAldeVKe22YhlD8hCe2tHdRzv50U
NZkrfrJWJGWvmMoYO3rPcAzZBW/PYSUfIFaEqYrFNBWVKeSLy9chFK1JYISt8K9ZUZwjOKehuE5d
EZ6uYj3VQ8BX9KcefRf/0KBgoY7iQ1NAUQeyc5z1QEvh6CX+ukDLcHO4JjWBijN1FXFaKvZUKAq1
7YoQjLwkBtY4TPZ/Vfqx4bf2ZvhkUX15zwFac0W2mp3+2WYTC5gorXfIbHOfQc2wiLABi3UITzNv
0y/W66KoWQ981uSWffRwyCdW70EcEtqcNA24vXc0YMiJtsYesdHYIC5UiG68rO6TjMa/i4+NQPpd
vDFbkwsH6bdJ8b1NdcgV79so8tdVDHCvaOBVccHRP4QwqHCmmGEbeFjm77piiQdFFc+KL2Z2avO1
D90eMcuFkPBrC7aH68I+yJW0vSJVQi+b5p0zUUHvcz872GjGO8U4N+oPjpPPl1GMfxunv0eKgx51
LT2UvmnslhlckM/Fc54sD16l6qqNMjtU+gzKqujqTnHWHc0Birumw53CAcVi04zUn3XFZzuK1M4V
s53H6DoUxe0rnhtLhQh7fWawrGhvDeybix1Vg4DgA2dVJgiw4Y2ixLnChIPHM80fmCYn6cByxXQf
FoP9Jb3R29mySTeM8w/CuVviNZdsrllkUQ0eah0h3Kgt64s3U7tMxSh7qdSrz1N5GxTdjn8+C0H5
CP8o9r0AgqdhciEc8TESIznXWvk5p0dPrk7ACIx95vgUgdM3iqvH2tXsE8Xae4q6H6pLqyh8bnD7
Cix/+YfPB9S3FLEfz7D7g6L4Rx2evwDsXxXhnxmfjiL+c9B/PixnvzW90EEK4Cg7QAYHiiCoQo1T
kklxuBZZEgu03UT5PpofBgZDt8WOb44yD7T/OAiUjcBQXoJStm7YMg0KjZTzbzXw0vGT11z5DCJl
NkiU4yBXtoNReQ9yZUDgOoxJGCmCr+wIBpqEFl1C5vu8q0StHoLrlg56Jt8eJa/5xH6stAuBHI4R
l5fxcEktKu3yjEiMLkeGuPMvHaMnZYuXicxYODYYohs4FQQr/MmV5/yyNRrPDAs7xSUpY1wQHOfR
cmbu1Wr83SRjuGHzZVQGiVy5JHg+didZnRcNlcpYgvyrCccMebWM3vBSCOeSe+jW7Ea+GfNH0qX2
kz798hNKDLy+QytFVU9Z2EfDT6Z9kS4lV2fcFyYSDE3ZMDhlblv0GLbyZPB186QdcGd4g08vkiaz
oKCmdS+NDvTYR6bv6yuCiXEmE6U5fBRkESYtVS2a8nQsytjRr5g8i/6SEPDaEEux9q7HtZwl7H3x
rGu28lNUjESH0Ee+omBV+Gyxnkg//+5KMKt45OxSkutgTt4crZHy8qagw6zArUaFUUhyxn8ykLKp
ExjOqRo/nTGn1kdL7gunknfH7vPAgz7n7Ub3Tz0ZF9GRLxkJkpLBQXgzLL8NNCjCcH/VyotSdcsN
LggEPEvvMp3ebXR+aGBZQ4uG3+vMYR41K9eKC/gbVsq/MiNiaRCyVMrMglQwaO2E13tfEWFNTCTm
Ng9ZOe48GjcIrrE1coKkTp6N1AXMU6E9PtyAvmDWToElB9vPEPOHgpGuzNyG9XILZ5GC+HJpCmoL
KeyYGe8jI/sjnAX/TPQ9VzRvFNin8+FXkRh/6RAxlsHd2nWBYdgpn9clT5mmMFSal5H7Aq98Nup0
TzlHc3D1c1Hg7eTlfmVaEOfuO0NugkIjQuFI1PV1MjjMoHHCFpfgCq9X+miK3cB9hnGb8UwdAzGA
lF91Q0qM7g3eqYnmr8HCVpoMUuWcOewn51x/cZKmeXCsfrkm7XlpuV+BTkHqzbX5lCz8gccCd778
06/69tzqnnl3RPbgGxFPYYSCBJ3M6DYZjHI7kr+feI/5QU80+uBG1avY5tGBX6O7ryv83MIWmOeW
JiIeU5rgf2YUFDGLI79wkwu9dv/5v/7bn+OCNJ9nAij8hl1cVtp8I/uDWNC78FDkOpa77XKewUN3
OuQQwzg++LEJdCWmJXTS2TgaJHG0nnyVPupXp7eqrZ52Bk1CQTnPVjhYRndBOvpZdWsUUsyUHUnI
6GwRrlLPsmedRXSPfF/DjcRBmNoj0drzsXfSbR7X5M9so0EuSJmT9O7+LPhWcL4uexQ36OTNRARU
OaN6zfFHRiOdjkZt3NdsaZlcux/qjr+3UiKQTkxxU9zH/MLW7YIy5Vp6HWftYVzI08cSSdZ6atrZ
OEmscFYigZyMFk2I99SJ2X8YpqqlaI2Lg+Wnzclw5tA3s+GpccZLn1bsPXW22niesUSYmFWjaJ0v
KnUds2rSPOM65kK7jlLf1DZHCzZi+66yuqdubI9jyXZ8rSstaAzP2ce0ojDT8FYCcZblxbumHI9r
JwPHrAlrMHrdNCRXNnGfDuzm8OG2HvrGUtjY1CmJOGVWR2ONYQaezReLapT8N90ftC9GHiDrAsAX
5XKn5ciThO1a1HNUh9YrPnKNE3WydM7BXOjKni5rGlnnucx89izupZH6Ya6jDGHRUdgtZ/Fe/zSH
P6ZfaMxt9Yk5TMtRO4me8rW2dxztk00zKWduMtmsxZs3TddjgpJEcmsvMvY5h4jNOLbtU8RsguPm
G7Kl6dgl3dtM9fuhVyXjTj+3jF6GD6/nNBAnSJr6g9727ltZ6NV10Pkp9geG01WcPlfzU1vF1H9l
sXYxMcI2rJ/YJ9jPFrrxoKZMTrVbD4y9SiZqDLPpcIkXgxNmtl5tXDBOSXJyKJwn21gHWkSJIWhj
Qelh1LyvU/qDES+oDe7FJtpH7GHcKzvxLVyete2U/jLo+LaE9qX1ztvEzA8ZSX5dcu3b18Tj6jf5
IbFjvGK1/WJx3tG9KbSRSbLdYpvGVGbrt5PBOlP720qp1G6USOd9t+H8X8AQcgnGUDS2hFvNha4C
xxGhxiN3qwV6WgwnNp3t1rVKjFoJb9f44NdzuvNXoq9JHH/GVruzfAHS05X0mOQu9Tm68+oXzUX3
e7gy4shQojwwe42TcCMJFBNESeGwt8t7U3bblcjV2Isjp+4sFl1gzZUVWgzv8e+w5UwbDblN/2mP
JvBr7wdlRQCxIpW5yaIJMVCn1jvcVqqoKQKbb0NnuStSHDbwrTXvRqoqBKXupDPcpyyZn0lpT1ud
UHdDtGHpbjOZXKG+Mc66pUdwM5kuay7evW0VKa/aW1Tot445d58Nj4uVMNNd64REXPnOHfm7F9CI
5jz9inuq+5q1/pNkk8vmkqtHUt2MdNBvVIrPXpA5pAoyQTzbqTx0l6InbrTherVgg+wIixkiYHQ5
7TjIzdTPj5vEMVBRtg1thp62o6CS9785GhvEyd4ucZw3L0rxKgyIlpKFCcu4WltsM2HNZInOPbrD
eXPfpnLyXnyJsgkh3F4zEJdlxs0tfAZXIByIu639yPXHqXI8EPH8aMU+ey0jO7lOfqzy7jffpoYI
IlEn3LzhktrAoPZ0aIvqpRKqPCz1+5AYONmabh62XTdhQEpIVMxqy1aNlBykakrGsMrrXMq6VF1Y
7VcUvyaHrqLAiq6Dlq4Uc29OiLwaswEEsnkMJ1p9sgcCum3HXkOLE1JgFLAXAyDmwOU7EOljldoT
E1HjrecTaA50APQWHr+orqiHIEc85MVPl7cL/RL2usfsHzB/x8yefem0fYdxkn+M/PpZTmQh6QQa
/bT0FpOxrDWsk4Hn9sy3x+LoeYWx90xqZuI2p8qhaw5NVDP385orNSQqo25u9cqcg+SUpGz+i3Yi
Ak3rBD9jzq2a+Hoqlv0bEzSOYq1+CiBc3H0zxc++9bAQTX12xYAtey0ufHGT4l+T0G3G+ppTkIl3
HZOU4PDrZfmOsQsfhCVqH4hGEajLLmOmu4/TyloHv6Ud1hL+x8NtZTTNfKw0RTG5rY0EdwzNNXde
+KHYzJ7mQ8a7fAQrsnmaj4KfJXOu+XuNp7a7dt7eGgRhT76YW68RwF5+oShuaLBEUYtUNdnRDK9s
cki9U709CstcHrNua3VFfunYCOe8rP7YjJp6D2J6HfIDC0VZube0Ezza27tEAZqteCR/NxrHadZr
0aJtBX0r3YuRcTziWapRnMcsuAWARdWLQfeziz6pkUtWE3cN7A/3f83/GxUEq+bQ9UcUzCvH21Ne
OoGkznTi+yHcv1H37AkKdOsfnJCbvESyElH1wzeM3wzPr4+zT0Ft35/6ONslpXV2MEV6Y34qjQG9
c7ptk/74NNS8/wt31/OFjxEblJqk6I54gUMyu1heZW1tdedauiL0SfjTTHSzyH2kv02rDW1ul6SM
KFE1P1wTz4lKeedckqzm3sdkOjLtwbP1R9qj3mJKMwkm4KSobJB3poky/9JEd4q98R0Oersyjc/G
5E+VDTjyH0dZ3+KBTdSsH1fCvGVevzg+81W7+xkB0Lu3vPjW6wudOhvfeuvGM9YJVhXirXGdFgMZ
+6IqfjSw5PkJe3D8ahXpEwruiozYM4lkwZLM+1UP8SEfoh0ZiGOn5xd9yYMlpyKi9bb8IjURJIO2
6UdVSfvuEoTpc/IyUwHYru1872dK28e4GLh0pZtGNw4i7U/MAU4wN1eZsPLUkELUVwVRWOwyUsyP
/Lygg/NBG0gdITkml/DQcxyds6eqf6/crxVjhTmQSe4Y+K+pGW0SRoaGE73kHQNgqRNn8+Ij08jH
vmhOloUk8qWYOfS3tlpa20wMKbTUZXoYFrlfaYjf6pnzIT155tljniYw/SqBD4k8DhGDVqrw12H2
SVv1gOgYlp8ik/1Fq2tEJxzvjyhAGQsr4MJHnwSYYwzoGy4rpW1C3KRpfGEeMDk80gDKitcR47np
dAonys+I4Lcm322OUA0nNzO5OhYywYbux1TtTMod3jgaOKiucnb2wP91rI+5Iuhs9hCCTDkW1snB
oFfvsVZ8TtXyKCZ9O6ljCVdlsy9Qm2QnbykuWe8fSoMfrJHMa+o8jZxQ4w6NbJ/MWz8lgJRah0mD
5OXKuanZBZ6JDw0c1rHbERoC+yASQBUZr4jYf5Jtg+ZqJYUtAa07ezpSdBzWXnzCybpHVnRjSrsr
SIHZ5fIIkPih+8vdcwds/+SXJtvczl13Taje6j2OeyZzMOSHh47ttDnHx2Zqt42l/dL8/q9REhgV
eKtzpp+EJVW6pWsPfmuFDgksM+1R/mahY2vkVtlx5Nah73nGDKPc4sE/1512rEbQ64j7LWiCVt9L
58T89ixxCpdDfKxs8Gei+Lxs5GPKCbgc3TdRcc71I1o5qNeTnfWeL98ZRgPcjUfbZL0oaHoyXiMc
J7pFMHfRfudzyVDQRZYYP3MHfadOEOk8OvS9nmQX4o7bsqgDiiLDWdOwOxN29Sg7WVBA2hXItnOy
BKfIUY4POm/HrUdZHrCpnNkayGZRb3Jj6/Xp+7+QfP/JOv6rEcZAycOsZInr6vjnP/5N0XEW6SmM
MLYnBPiI+uv/gq7XRWYuyhEasJWaD0V2j/FtB21EWKvWnvM8ReTLN5/Rr4+FoEyGq2hcyoV9PvEg
yv8P7OX/karc/9QPn+VP/79lM/+/QS/BFf/X6CU9p+Nn/j+Sl/wj/0lemv9uOzYaA4fNtyIsYRv/
K3mJb8mzXBczG0F64XsW39eqZvj+H/9m+f/Oxtyw/ify0nL/3QVoAKu3TcHWwf2/Iy+tf8jKf/1s
mZYjdJhmy7Y9z+Dc9N9/tpo1dtexoxjFxL666SKmljGd6HOWOQ+Nob9mtbom5uZ0ahvcE2Vh4mtk
3Ti62ySX/oMwOGYiAoIEq/Py4BTWa8pPymUaxvduaXmmOys9Obh4DoSv100LGv/QC7Is8yLP/Ax7
nNZSMyg8p76Z/PuZotMdv5a2fvJWsdelTF8NOG9FyjBttAry33PqHUW7YrrgWHbcuS1yS3ZQl6Lg
V9At09nWxpGSK2dCyyI41SygcNOs8c87DHOkuegH5Jovrv6wlq1Oi1uEoXMkV8Wb1RvIWSz+j8Sb
tMlbZC7SeC4YCW7mbuHJ7yEbXKmT1jkMRtWTVWRv3Nn5lxS0iqIl2nZtrHOqkZt1NjymeMbCwI8L
sp1L+kYthPKS42vnRcU1bVoO+2zyJpVrL5cZwF0zXmxA0SWXv+Ns+EOq9m8s6u9BlGGbN9fITw5s
JHeQLFeG3c8kXs9FQmuKX9/dsYSS8bw34mb3pndJ6wzfQhJoXhID34i0KYJn3NnkrAuWR2LilOby
hOTq9k4T9nNXNJLvEOGTuP2epfdcTgEBjIdOxV3SOeVdzIJzY0RjGBkmj8llp3Jxc5U/e9aAmWu5
D1W8m5o3qTGtxAyE2KYmvelxw3d/4zzPtzaddHguYXLtsSIEX5usG7SPPFodMhvNC3LnUypcOkVS
FVJtrB/6KUguadrJGJOXPClYBC5zSkYDzs9zNGPnIUZHU0RiPqfYrOTKEpRRsWySSMGnlbPvoGwZ
JkSnif3cwaQyjk4sS+N85NM2NpDwQG2DPmZ4tddFvlmd/L1Sbuja3VMaGy9FTK/wqnGc7AplLcEL
YSKRX7wJET8aVcSjnOrX8pxXrFjimGWgHGcjWKwZ64eBqSFVUwpU+Hfus+xobTxHYzx9Y/vsT3HL
wKBIuGZx48P51bzXCKOXyQP+lNwkCZHGRtlwyeLe5XBd85F5bJeu20ZU6S2eT0Iff9qm7HmhtgYt
lJwtiGqAhcw4o4uCw4POLBqv8roRtffhZa6HHG3hFayLXVVhoHFq9r6p6TxHnREaHcn3GF5sU+f5
HSky9ErZKa1+fKMnhF9/zDGDzg8aeUoGA6V+dNBNnGjm+Ulc54lbP9WTffLHq+v4MGXdrYJF3iyu
Al7YIjFYIbyFdbxvGAFpE99XrAgzm3c+EIlVjLy+5l1mDVi1+VtUVcnGTtnV2E7M0hwYcWPJ5ner
zF/F0h4KNoxwnIO6CQCNFLrDZ4dETTLf2Y3/GWmbI9xFR7HtMSTju/bI38j3JI8+gcLhoCKG+4vp
/EC4qTK5T9ZZZP0a+maaubjpJhoMoYlkV5suVsbOZKtv5dus/NXVxI/tjnNp+T7PqIWGgYszYnAe
p1p/MPJlPsQumXin/2JCPYB1ltOJPdinwTUydBO4YjCp/Wq6AmiHr2cA4F4Kh32MxgEajyhYRfNf
yDuT3ciZNMs+EROch61z8FHurlmhDSEpQsaZNM7k0/dhodBo9KKBWvcmkfXXnxEuF2n2DfeeS4hZ
bkDzrnQW026BuDZC0DSFFOkMI6u7to5sBBTSYlZMQYvRu3vbKXrydFraqd4+d9RcJrXSg+PYgLqZ
JXntg7QHuKMcouaynPQ0QX6wVM+ZCHsnI21V6Hz9aY2oZOCRlVor9zb4o6nb6HFmadNJJpuYlF6p
HhFlbumJ/D6vZPvgFFm8INUyJvUaLguJy5fhAzmsLqHNRCdXyrRgFcYZPX2qE3BpyXit6YHjq0R1
l1qqH3FF1Jv7n9bEcJ/yJU1usiO6vHG98bSQkRLEkNj8XoUtWuUY7fnLpMCJPWkYxAs2bmr6J5Ng
+khgQVC18A8PjMG8Q2PlP8ZqXsqGdzLVE9AzeYdxveOZrqHsq2U13pHooHjIAAqzL1R3RrLt6caT
4rbvXdsGmald5r7A3oG/JxB5DTg6RQNRLFerru6FW8WRGDKDdRkqy6rO48g4ADQ1dx7yBe5Xwa8q
MFwNQCkWdWAezGvyK7M0kpMT/bZ02UWfY9C4qhm25shcqF7ba4NQLONWBWmmMeJTJKZaKS+TW2OE
rlHRlJiqVfchM6e/rNbKjHTqOE+QVvKnw4xxuXZFcnPBa624d2HLlJvjE1ePWjl7a9b+1stikYK0
zTcKnqVqBfCmOgkHfyL1qBuYSqvpLc1iwiFcLC105dzC5HOWgzqg4MxZbufoN1t3/gZmREHhrMEs
JmIvBPnrJSayyUp/eloXvUN83cI8q5bCRFughnNP3mo1NAtCu6o4mA3ySCzkmoedtUqTDZjAnKu3
G5q91PxXJQ724N5k2YQ8o3Har3UlaJLUm30u7C/Ra3bkbEIYApD9uFdIxGhGhmybMo1d9760qzpo
aSvGelR8qxWby4ooxU2JaHeuPLfTu4ma4nF1XzlqWWxL/q4C8AtlCO+qaVtJiIC+ZwBQQQPm8bVz
TmPcD/keQjRoZc8N9CIuww2IGKQl1lUPvU6ggLwlHgmoez5uutl+/dWX4gG5FBetHrqAA+keOYQy
AE9zymzVbAdA+nZHikuLGbNpxHIeJerVjhQIbOVQMLekHlfDpkwWM+F85MO5KvmXs6q9tFn3l14c
dWk5TPDPUp/Rd3t1xvmFCb2242cHXu4SmW5vI1fQ5Jn3dyAuJahKrIVam373hfpZjzgSWyjT93SV
J8IpkKcPlGhd8zOkLJKclkDKqp++K/QmvrKQZp/w5rfq/FeVlodqTVtupWXx6PZjC4EfA+yasNYu
GnVPOitE3hngW71eRYvcn7QTCOOk9uExrN1gGJrpgVzO1LdQVneVuCqNifMNkmEftHVb4Ymybo2F
5nflMVEIZ3ogPuW9YEjI1p8lccFanTGB9bIYqFG04Z5U2RciNRG8ofTI+GoXlJJ2OKZ6hhmo/3S8
9u84IpWPnS3RWXBEIJViN8W2vUyxU6Q6mE2vTyK9UuA/abzUq6eS1zh1qPqJyPTJRuEAFCx9pI38
IpngFMCM4w44z7H1u9IZA+e+MkJ6nQVQP2XbGhEVzNpBdlxpi+95IBbylDvK8L702qkC3SOayHYe
iYLK/IT7xgNsicwYtbe9aw2mBZrnPJr2ttjuvjtev09OoJF3+C32nhaUAZrxObvvBSJC04VNhgGd
5jH5lMML3ohk+WnKB8u61cX9OzO/s+LLTT6m9r6WKjDPDvY6S3S/4kYihhipnLUz5ddImVO3GAf1
n0YwyUp8zQ6n4q/Uj5OGZQhkhW+UkaYTXp+bIM8ZAJMrCP57oENH+VplJX8AIQ8CWXfr3NfE3SsG
rmdBKmf+1OJI6dX1CEXkgU0v+RbLwZmsY5KP+8n7UNCRtsgzbaJSebeY+apJz5vNDh9DbCERPA44
SM4diOtxAT04unAnZdRL7KzZV79IcJleQLJJmNp4Lghks7VPYm/neO+I72zg4NI+FYe6s3v0oJrq
G+Gx/sY7Lr3xILWbRKndUNvP9wFR0yhvtN5+a7NajJeoh9vllK/VKFB2tTtsCr5XRqv6PppUoKXl
20ryxG8qYj0LCi1/GAqFHXTvRytIA/06bXRAQvpybubtekh3c/nqDK6/URlc56PaxN2stSvmYc0v
ugbKdf0pRQFo2G3oVckB/I1JeVNUQ8Afdi6V8VBb2DOJ7an69ZiuFBUUeQlOKxd9WKVqfhYvO1u5
p0BAjeVZPumklNzNX1C9EgvbEGQ/TUZQK/Hr0z5dd2LAOeAXSYgrcxXkfwEmDHQnggzVZwgEgnU4
IiXDG8XJ9Bp7oNK2qs+AJY6nx9vxn1xdF4ZS8afN/PsJDgqlSjHsO3zK9o4kqZkNBzFk2cV9rD7g
DgCxmRRsyTeBtJrQm5RCrtrXa5irhxH3Txsk6hXBO1nAmYmsNcqOk33OLeC92XHkzO5Ct3QjxTni
N9nVb2NBEfkwUn1SrfSI9xoow9Rv6vxUJ7dpeTAYt6XOS52dygm0Avbn6sTUsCXjqOLL9y3lgYKg
s3GMMpfHX/defvGwtKgtX63mhaO1LaKkiAiTk/nBaA9NEuBY4X4HKnIqkngrFUVPJxsZGCTyy8A6
Z8P4Re56U4vTKvZZFwh933JNgwKSf0XKYvBfho4PYFxPhAeLmyBRsNnTS5DNc0zBMAR9iaPZ16Uv
1nBNwpaUVx1GSzi7ZFCyIrjIL/3kklL4XNzHW8H89g8Ha2rtmPfC6mArR34dh4RY4HueiSW1rIOE
JelECg2JzrjVx65AfB8nr4dfBTApFMN9pvNtBeYjM+xJ9oj0fHMOZw+7xKEDkoOxPzvYCILXQ0WN
i5YKO8qCz+RkIaMdEfoX6Gr3sXZSHY4q+he5Hkr5M9V/sz/NrU4PqB8RXI6sBHfmK1NL+Eu8I0jI
DhhVydKo4gei2DWdiJVz6T2rBejN9SBUAU/6xGMlu+9c208Tju6/DTc2Z4f7mBbPBuG5efWLhatd
tk+1dh9MS3elfuKpI9DGVGc/Xg958axr+0JH0bHr7xA2saESydkxN6A3inj+eEWT/oPnDFEtZps5
imfsgIFZnuPqXlYsB81I4dNU52k9Mt5ljZiiKQWdND+XVzbENV1T/ryyGmVkPrH8Pw8WDeE+XzBC
ElC3Z1vr3ayfFGmFvcNgwXKOAofxc0RPuyWBorxqQ1AoNhZT48nd/pMD/o/AnoLhCj06d/9XLB5g
vrtlWG8akSeymJFiln/INaf4w+zbwjG9F/NVvAnE3D+ed2LLkPGAOYHDtJ1155abF4oKNYiPnXhW
ThgfSAC0hy/ecwO0xhwm3clgGyvCFVbFQHT4kZx0NBe4Z/MVugbaoxthWmAJwbBWP335hIITPpKe
3FrtsoyBrO6tCAA8036T+958MDpJfzk76reSCr+NgGRqSIshksBmmgCx8lr4ShewDCG20uW3nx5F
d7Gra58Gy9fCrpPtAMsMF3sDh/vcPWLaRUaRiyj1VAxSEUWGZ6FN9esrPxq/W4SAioXJPpB2NM3U
JRd7uEz1vm7O9gx7kcdeeSV4lqEahSvBxOCEVC9crMfUIb0ykgVCkXvJjy3Yo58AoM5qVKKF3uXN
udF3TlTvEOk9CQhLbqAsUTXuV/ZxlEdrxNKFt18ozw2feImvS49uQHlwcEETWF0GDjJVDotqb+un
3DitHlmEb5575HW3+4uuEc51yPe4wbya6AO0f+dJedI4q5P0iecHIuZuUO5FRlU6P7OS0vUX1wkw
W6AQco/dW893qQdGfjH1vcp9kOy7KiwwKsKqGC7cELykzCFyMjN6bFAnkwH9H9W+5p8bzHZh9cWW
J0BhOKFXhHyCHylQ1OdS4s/bD1wrC7gGgsQZ6CkhvxBUbQhWV45UzrLdRLMWB+B+uzP/V/HsJDfc
VnYVMVnruGNwBJdaBG9sUnbxdMoprvBt1AEGbwYnhXng1Vgg8VgBWCjODMJwek539Aaf+q9N8VQB
Fg/q8aHsb8nN0/yWoRYlr68pPq8UlQS4aPoEi87WiUrvb7/AaX3Gu+PVIeAixkk5GCKs2u8ktqEY
gcFMCXjQ1gBJ9PKAfMJhUbeGKeyBDgjWDcgyVVGnHbm5ly7SYFhZYTYSBBfx9ZZzoLm7iFs3QTZx
b9UI8UBp7Cc00WaNLH23FHibc/3ozj7MZvu6oLjNUVuFZZjxQxPBTJmivMs1bOKbDlJ7Pq/KKRHn
zPwdSemBplAcFiuCEdVpjxVkSg04NM8Ur5n4Sc09r5lCaJdS3fhFxyhx42funo57uQ8ZBNODM7tJ
0A4ETn9S1YNaI5EjmumcIouNH6bxS2LXh1HNVpmwmvcsv5CfDK52xEzo3vL3WH0M+oGXMBzWY0Uy
RljX162ttFHu2AeknNQB43zmx1aUB1U7KsOpXTg+90YG4XkP/pN02PmHV7FBLF3Dpi8jO7sqSWQ0
4fxuu2dT+toL38XcIkYj+eKVpXUNt1LZfiCtD8X4DQTG4O3CiNmhVThwWhse3NSXOj/GzLfaiCNX
j0NubG7vaXzVlCgVDyYxbi3qFtDkh6GNEPJT0NT8FYTYmbwBYYIEPOYgfcDDwQAFLOEK7fZoYX/S
drPzgA6iY5Bjvmqd/83Iz1jp+/3ihztX9aDmUdejaoI8uNOYf0H5uhQvTGE4nXhvuGh5Q6gQNO3H
sD2/mq5ieWj0J6pY4PrPirhY/DdmEQOBctZBw24yvNvi+N26NJv+eEumGVIRdxdT7iS/FfVxtG62
e2nMg/xUxTPeiI5sBflqNpHWPSf85fltNV516yoYN3B4MTnFVHRy7TPjGMq1H00+4MOyvSvlFbVJ
sWlWdvaEczdIxxumI/ef4CSW/3ROVO04PDSR+Ul5gm1FG8Ew4GE+EQON1d26ZOvZ6A/CeKhoHsn0
Va4lXTlDzeZcm6fEhIvHPIeRlrgA0tX4losw054V0vuMSNYhz4i1vI/URv1pUcLSjhiwI8RmcTZ5
/mohA/BxUrB+NjBA/1cJ1WIv5MAjaXWHnIoJHNLCMCk/E2Do/GvcJ8Smo+vCIP6FUAssBuYDTXuz
vAfcwwibeY5HFDhYFjbn/lCRVHkA4J++mcRJmjQXnNIAuT6obPm3+DDlEzd0O/qaSnjqjiaeQYen
MMzaft8NsAf+F6gCrvqbyQz2MuK9Dnjc2h+KzllbfmU6NFSQ5nfFO4PIjNLRY2xWMBNfOxVOTwst
DLSIeVMBnTBwgoZRvOA+5Rl3u6f0a0GdiepPPsXH4QlMXAoB8i354A9DHd2HPB72F5tpKkGVfAAc
P6/qG4PnE4p8ZnTciVl8k1fImSgkcOv5kM51C9hcUATLa8m6haP2SslIk1Hvm4a8UEyheHzqs9Ky
GHBmOsEnjTNk1ZB9EDgt0Pk4kE/qAdBhDTDSrCFZIoNIuyMRBA5I9j6l1mqB3yhuyDeWQOMhxRFX
UgCYrd0tXfFQFQ3HPRGw3VGU7JZpEAdEnhBDNnqGDZrNfKX+gpyl4Y1BLL+zH4B+Nh/G9ByvR8Qg
/PI8M3ya50j7W3wQeYoeU3/YiAlvi3Za84jiqXJxTvmwz+jjODFKJaTApw0nfnL8yNKn7E/sQo/D
9wJnIZhIPQDiV9LUEHrpwymxzcjaKJAgfsielog6a/2IKA2ZtOFx1kBACDoJmfQ2ygfveXW3j+TG
YaEHS3OfBMoT4Oka4qBsfHbG95p5I9pZEoF/h9zbE86Mgx6/2fCqjVn0Zhg/3tzzrHHoXYFaoSnQ
DkhDd4l2hhU2mTd3eVrTfYJJce3+tKwn1IeMJ4pogvhGujdwDXgVvln9ukAyNzCw7IlJd2O/omfL
HHSGFrsMZFhHAh6G3YCcoFPGi3Tba4zCB4AEMFOB9s+XbjjMfwCMUMwR+bdo34N3nSbnRa4jyP9+
FyNMVW5tcZEUGkjeKFRTQ3tUx+TRsHl9QHM8p9e4GfzezSHxrS9zDAtOi8/WevZStEL1CNA0uwiZ
3bTW3Y3WcLHm9gnCvByyo8VhjR8H9VCJisMn755aQET1FX4leXZiflL73EGNFHiO0x9xh0wdgE0U
HlkoqSitirFOm+dNaJCDulP14TfWOjLL56ee/BakZ/FTWpZvi84kzLIUyEh/+iKuKHI8lCiCYpuy
u7XZL7Dt6JFSgnYihpXAjGK0IPYhbLfZwwqlfGjWKb9Ik4pm0lWET5ne7PHX/+qN4UQevhT7L3JP
ZCs6fK8xpW0iN9FJ57+NW5IbP9zrAVtqlrz2C5KkRUMcVi2fwuRSJ+gWlij5pxw8aIo4ceRn0bOa
4SykitWbI9ElLWP+rfyxyzOqTU0xXrO00Q9QIxSe+3GNWDuFDPisMwGVdmgsOWLgpWHHk/4brZxD
08pe8QlYwBsT7hIdValePtu6uAvlt83kq0OQaGKcq2Z46IcPyyjvw0DWYr2SBMpkUh2lvidU8K7B
oSApW91TJ+JxTiolGnK4HeaaGbQ8bFv7yjs1pc1wMdZYL9tkMJox7WfqcMxLeJLkF8PEHTGYyuQe
j70XOiOq6yzuMr/0qIXBeUh3BgGT/0wlxD6bb4Il2fCboCzdfCldgiwW0hgLXZfxSJe/FkSbND3u
ql5O8Dms/LBK51+eNAYqIDRHQyHYl0549LAAjxrqpByJoV8X2CbAwL9mDRNUWSF5SSiRTIcKVvNa
c68ifhFmoLbekzN5R5YIC711eRxNhzDZJMEf06F4Z3lEn7gsdFptSTU+ngY9e9ecmvNaUctdVjYT
ki3WBnoJ8hJO1Yu1WXKNAfZ+brTX1fvTGNYP8SiYYQs6srDNswv5B95OYTGHCY0RaAU3woyNTy23
/hUVaPaWsTtLm+ZzTU2uEBT47HZrXi99OMgGzL0J9XSITYa5LF2Vjb6y1WuG/m1BpigzE0IESS67
XLMRPeM31DLm2VWSkZ0xZOTsMat2O5RVSf6GOvs1ha87uSY+m8XBuTSvhNUnsFwW5Jey9pj21d2b
m6NormtuDIalTV8mJ2l33OcKj/Pkvk0u3YLX8prJwfozuckxNtRvNaWagLQsARQc836iDbJWblDQ
RFWhrEECo2RHaNaruNtQE3fVnFNrYJ+KdSa2CbQifFHq2bWUEnLG2kRxP79YecxsuFz+Fm2RcZnm
p8x19CjXnCWAffk3L7QqcmZJQGGXROO4NFFbF9QEAzOCylUskPyk9E0EvfRaTCejfTiu5QYqC5hI
c8Klny/l0OuYnIsqmqb5Ym0/uzO3n2sJ97PNuIvrjuaDay4fS+xC1vMMR1Z4XPY1NiF9ytJg6GWg
J45OxN3yC14XPR0pKrPDVtmeKrRzzsxagS8rRqmgsH9YOFBstOjY9cvPTnnVa2gSMvsFZ3nUEBbD
6ZalD30BGA5h0IkoQAmN2b5bBCAJyuQ2u5mljs9Y2HhNVnboHch7D+c75MkmKqbx7hbLbR4ZMuXk
209c3GnhuAfjUUuLN6Wyb0XhJVhcGNHECx9pbEFReNnRFviYe235Rke/nzA/8ZOpV2sUjFKW/Op0
86/pcHPg4cbU3j1Za3ZuHbhv2NhlVCnlh50yKGClHy/2G1gbM0Ulkc+U+k3OSZJssIocr7DBW7iz
x6IMEp1pseOARBjucYG6NEm2OZCTQrWkQiqXBV60ciet9CPOZoxdawIasqay9h7qWI2px7oWsy+P
kN0Cy5iK9FK5OfMdfOMQUQdAHF3tlw2FRdLu0Lhh7M5JGqrYDCVW8gH/k1Nbw1ytNu3rutT7XnV3
5Cs9K8ZS09oz2DWGnLfdcjlVi9XPJHegbk83DG6MY6fqDUZ2cxJL9dbVxHy6jGkGE4RuwuVm2gLf
MYMjUNFX12ahYWgppMWaybuVharEE6i3Sx+A2XlWPOWzp3jV6bpjSgJMvcQUu6AicvMN9dNtMrQ/
ST98WU55yvB8WDP1UGluBGHfcM3sAuPnMBnvrcUEuE0wQkhYeu7sZvsN6AopkgiX6hOTGW4/moUp
6+5txYQqlz08j+Y1ya2/X65awY9d2FJpf6oEOIiXA1vKmvx9zmn5sb0F1Uisk0mhVkB1Q/1Ls23X
co8e3TrAeF4ML9Ak6EpUUKlaFZcp7T+4QlbAzPV3OXqvQpfKaUAm2ccFv09kxBAveGVUts2mJVyW
78kR7w/RcyVsWm+sLoRAOqG3fA66U4eWwRDXstrDMJFNbrnYW1clMGotP862910RBHtgeVunoJDr
qf1Z4qnn5B7pobNn9pCP0yJ+nFxgEimY70mdwe60wXx7x95VxvpTJiO2iroNyqQYjpop3lotx9w1
xkyDTJxJsN6uDS5GnwgqEny2xHFuUrFyByyuhcOr+Zmn+NjWCJ90yRyrFOPVKbthX/H6EA/aHh2c
G23ayrtW9fdV1wNd5y8lSUPZC9BHSCJAUrHtE93SA8XSDil9Utm6NB8rKNHBmQ9jnIAaJk2ayDrU
LrxfiwloPlbp5O3PuFKg7hv7vm3ehVj/IanQWbCwsEBX5SL5X2QufYlX319Z89gayh+CqNpQFs+o
ZxiR5Aia8K9/lbNp4hSdGOstUWvVoBF62g2W7pdCdf5OFny7hp9E+qPDOlDFf4vd0UJE60Bv6RMj
O5RWrAe2O794grVU3+jfU6IlhO5UXxJxUdjVDKoJkwndFfpo1zHL7cqYFTqn2xyndthUy8j6pHoD
QmgcdKt9MeUoolmprzBpuCflj1rlY8g1P/loBt/N1jwnmc2qRMtAiWr9cCYl5SK50og3a5XdNFUw
FJAMbvUaextIoNmKp3vjJkolfh3ccy1cgruKp1XOF6d1EZ3AA/GxpAZK0p01BxZ/vg7bordf/TFx
9iaT5oLFi2GJz6L6S9YHtIbyKORr0tXJUZFyDvWiQRmovDk5M0sVOwVXLdc2clx0z7rt7skosHwY
cNnA6E/Mh9oD1oSXLsPGOqErqVjOIZAW++LbHOwymNLqINJUgZPTBbpqfLn0vbqipXA+eHeNfNNJ
CXdihTJFYqoa5MMfniYhk83ib7PxP21hqCwQTeKUGfaREXteLuQAiWDNqZaM3rvH7nB3PKGxC/kw
l0ILWYzSWZrxu9vYV9mrzCsygia8V7di3Nr2/bf16A0DnUzava2JhXt3ubnOwoxUh3Ex6+zMiXrJ
1oNhWTyRc/8H1jqfIgYJlLH+66Q2HhxLhkvDvMloXyG8Xdq6+pOnzm2ykwvSpL9S6cMJyHJRnfuK
aaw0mZQIa3zrhxo6JO6VWcgPw6WaXHO99wv7o7FG9DwsTeGKA9ukQ58TbBDWyNWtZAJsFY4LYeJd
dxJJWAtfV8erl7VTiQoRzHxF0reBNppKOON9BybWJH+m9UODhBB2MWKvJn9LqnOtlyARVBZ8jsX+
v1c7il7jKK3tiq/VAsshvFz0lD6R3oBlqVzzqsOXLbAMKev6srYzvFQPa3ND85xhb4Z6ElqpPrCk
bRBaQwUnVwMTZb7s1cF4HpZxX674sjoolnzx8nmZu9emdE6JTsvWmyyLyAyLiOAwMDxAmVZDUyG2
ciboHmkVDwQh4ppYsP2r9rHB0WypLFda6Z6lLGIWLUuo1AyDmpkOeppoJrwUpNls7A2tCsYsy66g
Q7mrkjYsFdYwlrGcRmVoL+6Eu99xlDhYTRvNPgKZnpsh6Nr5pydkaY8MmBDe2GNLUzYd2XsYxtE2
kSQB1touu+oUO3jYK52Ihrb4WsfGCww8dLkSH1V7tCJVqximl22LNo/vGquhsjcTqz0vs9JFaxtf
cOzKG3wc2goDCoprJcMZyIMgoo6cs7M6S7AljnPO++rJrNejpXRNaC7SV5WpOthTsfXhD50G946P
94XwsPHRsM6HZADRYUxK73d23US0tVE15c4FyxcT4Dy/mwMZRBNTOtcrr3mqdievShFk2RMzldra
g3+7KDIRJzmwanPtH6J1BXTfdjpkC+l/Gl1IYnnZwSLdhEHFCukMiuEsKLgTjnS/MaBylnN3GMkN
9MVs4pYcGLTp5IE8JR69Vpak6glJ2lC8CsILhTlntHbWWhxsd4RUlyUHOJtcmI35BJJhOiA7xnAx
GvinK+XBEIsXuR5jiSKl/8G2CyFAtQ6qga6z1pFNZWteICfWw9pzbrHBhp9F+N7Jp+XWbM+35Fhq
a2yEnNcy7EZKRTXOaLZ0Y/9ff0U1e21kpawjaR6NqMwvimGujF8z7HUbRbPrqnlfdNrn1ABjbzr5
28fEe1fUsmLiWsqscoy0BjBiWtSgCFb2WADLU95KDivd3vgw/C/Z6KAmU9twVDvIFSQ45gvE8cpp
j5yV8kwQZCAGCHEVFMigcRpKnYI0O3t0v2QM6HmcszhKISrJSXR+naWWv2pOz808jRdHHw/CruhP
lJKJIHBalNk6Q5m+Phpj/uWWjG9zDVOpSgSBSuiJsuHI6jq+CmtlFZmDN9LrDBUG7H4TqhVe9OQ4
ZVNxrLd+bNwkuEsP0iKWn8pGQlygq6BPXKhH9Bi3+YQndwLIuHkmSdIEsmg1VRUqi4uAF+BYUM2s
0ezUdF4sxgel44HCN/uvbsAwMsV7e1DsL9tgHFHppKQhRyhbNGPY0Kebi8Pn3AgM2II536jl5nks
OhRrML2imvFSUS5skT2KUocR78ifcCg6GL/T6vLPUuNlmdXxOa3mAzp9qlbc+Lw68tfBE9R2zq+O
Iv1g9ge1BNtsZP23rXjvXsmcsNBdCKmm8TJK42dCRptPYJVM1Tlbs4BSIkxk1emJLxF9gazdnXSn
l7YCeo0A6zYgElBFhp6knz5auVSh7qSgS00HoBfw7pxaBa1Rveva/DLG+bLTZtZ5prH+2i6Wdkzw
OfNGCqd6qH+TmBZx4dCLRHc0U+Xd7EyQ5igJIay44drzeSXOYz/W0f+P3nDoW9IhMMsb1P6+Ydcn
z6YmbnMGYjje4ImZpwZL5r6YhDyklO6J7UCx5APH6zrdMhN9kuO0P13C/w+4EXOObKbATyrSwjKc
l7qmVkFXmQQvstNWGYGITj95CpNmMW2eyNg50yC3u5VEZDNdIo/w0kPvsSHJZrxZRPSx2+kAiTkr
W1497VmhIxXuQSOubK1trx5vrphZobBYbU0eLS9mtlHFPI5W8d7FxWHA2KwOEENwwAWFwoaACIP7
qqA8A1P6bjOroNQiRBLPnZZwc9vsxeK+iw+p/WWp25dWN+DBRHxRy+GfnarFEdilxNunxAvNStzd
vClebiQeQcOPVUxTDnPTpUiV0GZ4iHCFZJiaOo1hv4v4Jc6HSyFlJAcoLx6KScjC8iCV5ijc3opM
xeHpQ3qWV2i6Ozs59oz2HNaDqzvIg7VFHUi1WEO7dPXdGrvArmhPQqRmkSUI9UknkwkGPISwl6tk
bUh2LxHKp0r8GzpRvnGZ7TVSLXZOZW/aQ7U6WPSpelFbhyJhH+nAd60ym2fWmR5HbX6p0lU8eu74
yB+NSljTBQu87p17X7wMTMljhyZjCCpPxHv8AiAmtuiZYmY36ibzyi5DJbhDjYt903FI9Gp6bJcR
6G4dYUOo7k6j8LQj8FSc4cPD6cpyXZBEY7LFk7Ey7jSze58S5uU5IkfauMYM1qxvw2xiXhC3YHSc
BgkcxgFqQ1zDLBPIHIB4RJop7WjyJ3VAkuBP+0oGHlN1bOJdYZgQqkHmroTiaqoRSp1i0q09lATa
nmQDG7kIt0ScUjhYLQ9Gijt8dKanDGQ78b3qUyNp1Pt0PitNB6EdQV1VzB0ZHSCtsAsdutja9fVC
aExdPrVObDJ+RLxqLfO7U2rLntWB+qqMqr0BLQhiTsnWtA0gMytbAOCk2D0UxMBg17tj4bJVSDxM
L+i/4+i/fE7/oxS+/7+cYPb/0wn28FX0REv+o6ZhF4B1T9v+/X9fXc9/Nf9jEbJneCbTJV0j0Ph/
28DM/4CNM60tqAY8l+FiEPtvG5hh/wc4jKF62MY8VTU8Uvv+O4LPsP7jbpl8HgGmuANM439mBDMI
8/s/PYa6rnqYC23TwZJmEeL7fyXwqZMoFZEj5trye3rJ2LDcikl0F5AsVnk1Kehn9ydz6RKQOCwJ
jJ4f3Xi0kDFojReC1go4MPcEs6Cqm6OJyazcZO3qW1Hn55Upa41nzDzN8WttAtRBq/y40sm4w1cz
ndGRVsOXU/6q+I/vlXKHekK6UvEiLBR4FoUrMjOFrphL/uKpT1nJ5OqGaGtFEj9WUYb6rUBCWJ5X
gxda8plwG9jcBa/UkrZ35xWfUVVr1BA2UJ1lVBiJw8NKjb25MYHSI7QVzFrQn8oarhg+ACoAwRiZ
fZpxb5CbzOQmu8wjUyDaE5Xx9vUkysxihBlDU0Kx2lz13YlYlX2q8CO4WjiJQ2sZoMhLFiQt2ybg
zd++VNlk8T3bLi0fq0lAan6OZVtYfKLF8GNOtlVHyec8qHYWxDo+oxzKELYwMAu+Oj27RcbAiI0C
eWuwMs4GXTnePC5oEQHWwzQikMEkZyGTbTmFeOyfBtbHA4dls9ysuLZGNN+NgByQZPuJwIkN9baM
0s/TnwFXGtMYzFRwzu2RORhWq4n22vAtB/JpwViPIo2Ia3Y/fAgB1mzl4uVzKtbbLEDxpo9T9s4+
rZEMiYFHU6jCiFve9MO20Eo/a3wb3Zez6VhcJCSgBA00X0X91jZzoDPV6Nn96m9MRklPImHjZ0Of
xbXBgORt+5Rk5dGySr9MgPyIH8VEXM2Ak5zISIImMfjfkR4WtonOUYtaeyZ+KfvkqcIMHVCVBuwr
fJ0HFUCir3hAXEdoXMADaLv5UWb5s/0Tj3a/nJXQAgMzdviB9Z9RduybO3SnOuPH73LVcBa+VfRi
Cn0INm1+e6eyW/dwy3fbxyr4tWCcIMgBu4wNhjidkEBqu9VTCCCGovK/2DuzHbmRLNv+S7+zwMFI
o100+sHnOQa5IkLxQkghifNonL/+LqqqAGVW38wfuECmkEopItzppNmxc/ZeW2Kyyw+COq9p3hlf
6PaDCmYtygWxzg3B7TWEDidU4HD8GNOkT4l2qjDRyEEfFdGzp/cGyeFG/2VsTTxEgD/Q3dvml1af
rIYPZebm4c6dObTQK9kQ6rjxQ8R/TPhbTvGh98LgEMUJ1AA+iS7iVYHQNdH1t7eapvdCfUv9owJd
4LHTVyFTburYHLLlCBACrJNX46xgzswYamlShLBvWiApMxyBKQB+zfgtxSvUMIueLYRtNVpl3szA
vbL8Pm75PbJEXqzHgMs2zUsNVHUs0FeRWWlrHjFAhpCcmEiMG7HcK/KRyem6YzdOZr2OTkaIHqO/
RsnHb3be/8V/LRd/9W8e2X+uja6JOdaRJmX4snb+5r92pA/Bto1h82Q/Nd3U+UEh584AZEMDgQmV
7bnr8xywebG8M//cZjaPGhly/lFIRBzzuJv4xHvES8O0R+CN5I8pBz2PXUdRULWIu9FWuKiqoird
++NjYx4qGoUtsu8SVcRspitVkAw5fSwP2Tj+egZ0+WSaj8HSWhbo2gDmC+QjefSR8QD55ouQ+9x2
QA/xqC547O4lQJCYQfELzA+RfMl3AT/N806wFhGFfzT1kx7tlUEmEeLCkmsd0/f13WU096Cj57yd
1u64/+ura/2vO89vV5f82d+vbicnABmCqztnn9PxXqdkjjnI5HlGQWuuwFoiT/rpiJuR3Ca8fxOB
rbq5uAAm//qVsGX+5+cM08jzOSTagg33j6+k6A3DxyLG51yy2e0qWHvc7RhzhXnkwrkKvTWaLNQO
N5pZwbSpNeyELSglTuyo1rbS23tMUxGsm2ej2JB7b1dPafmQj6um/qjcc20cjZh/Xulnp0zfOEFU
nJ6N7uGv38qyW//pjlWmbXK/Lu/GJ5/3D9fUSehamD4ikxwWrPoG2RCvJ9wXeSmtZv3XP+uPAd5U
JqbiZzmeJMfbFlAK/vizGos5XDTm9AAEsXEEOm2I0Om6vct89psOV3/z05zl+/3hvVFVq8Wybpue
cC17eVp/exoHnzrdDiK6F6w3c2IfyVk5DlG6B45+HAH/lKj70vHDNuo3Mq9AbaMGVdD5XoYBmkoY
bkuato1v3fCdMhxw2Eeis211qA2BwaNMwD+Eg5qEAKP6FopXMz+oOPqcOMm+4CGn2ffdBaMVRPcm
bo+zwoCkafWMyOFzGw2vdcyy5JG+0nVQ9UEQDg+QlajshiFYMD7RnJ4h2M7htu4+BuY7UhxNNtel
jDDQz/zSE+D40Wf+YXu9TiYY5OnS584xBAQ7UhEIWIbSSjYNcqymQwzoPTr9cwAoUBtfcoFGMjIO
dN7WU/2R4NWyM0giNgZY7tRg3OTy0e4oZPphs+y8MS972R5syV5GHhJTmNWy8y3vNhzuNma14MVE
oLKIi1LREFiKiMt9WaoGk68xloeDEWPmEuPLQg9F4NR9k0yToEEmkbfpEeHR4KNhCaKIkJBob7P5
CQNHD7onYXzfZ+2rrh/bGe1XRaa4z0GphzcKp5G6Zyp2Tc+DyLGpq8mhSqGPzj9E+mig6QrQcDEP
2g/kX1np+/K+lg0lL19n2nuSrhXZJ3RsTAQbHdqC0fri091ZXjMO4vUEhXgp2BYLsnjo6JF6kdyK
lAhX/5SGFMAl3wwfA53/tUTvhxWSbbLD6F234dGJ81cc7QfLGa7lQNZWj8ArJgjUv03COHiSWRIk
ZpTeXYebCFNUmW+yFLxUjNQ2pFgkQ5EovLE8CAYjI2gYTUejHLI9getbJ8TfINGAAJDPL7MMdyHb
Ss+mKWgfe4Kqyov3ZU+pemK7jL3rr32Z6RNK9/QrLZbFfMpB/sXCcV+VPzreRUC16Y2XUJeHZbt2
AEIu5VFFToVRNCjCIKixI7n5B5ko5py9zEm2tpJ2P+XLpORSVk81HdmOQojG10Yk4Z2mA6XiufeT
TRKGx7YiGc+y12h+GOC8TBw/C/IFrPFSpfhdGFy0DKznAnW8/hj8bzbVtWWEa+1epH+ZIDwBYOP/
O0O3KlDuckRefoJPTc2NX/Lixp6UBTS8dPTkYzNQzZKWVAJugqqyGSRfDMuIdaAfEMtHcMiRq3dJ
e/BqCFTAsyhFzOpDhThQeSpj8Hgz1qyKLc+pP3EHrKryQNN2hScYJWjIdljZ1BpMzUr0eZF6lHR3
l/VC1sS9NC8lKsZlt+owUdDWkiauraE+5IgxnDb8Vd823C7TUlWP97z9thwiJNm0yxmjqYettD9S
fCTLqwAMh1jxY4k0SbFjO/lTp5n98lyKYwG3nR8jqMIjNHklne0IBW5k9Fs9v6eL/8ngFiZqhFbw
Fu+16O7euPg4US5UH4V+rdLqYA/kjTSAEFANkkhCG/noVfGjTqgGeD+9sZkXgJva9hZgoTbbR+iG
9BIwTIOrdj/55ErE3Ute3zBKWWgH081ystARA0VmfNgonb7fZDB1l4VqhJ7w62DB3bAcHRS7qOJG
E4SiFD7FnMbQbz+5GPwkHsky/m4AmLDeFOSCtn0C1G41LNLy23LNHVIbg/SjKVj3qTOhOm2XgVOW
NoflRNVZ2YOE/+XVE5vRTPsUCY3aVFm674iJqcOccyYnFkBiJi04qJv7klWs8d+D7p1xNVU6V4+n
vnkHL87cumTekB/4WFfj8NKhHC9+xsXi9kZA5iHoJA2g4jWYPVAInAk5w2Ju3wjHQltgVkcghWoC
uYVcLf+iNtwardiPzhUjbgbyLJu7tYNrpK6KR+Rj69IItgHcJpPZqY3zzGrnjRqjbWge0OfXKXSu
Q5XdVQf0A0b1VhI3GZAogv8H1eW9pSJePuuhiPfepwyoaCd+/vvFlikSm/bZMh5TKGA15tFYGjsf
83rOcRKuQY1IaSDzEw/tXtQZnyJNW/QqUFEIIl3XrgFti03X3JfWT4hjoYU63SPDqr72zGSpMuxm
G7ruypavyKsaBOeihealvWsRfcP04cWffTymuJTQPHd2uqO82Hsswj8il65fejbD+wDIM9dng3Uz
qPJN0H4unfuYfDVYntkBAh4fDqvtJbUK8uxKBs6QfOWlyO4MpcP2gYFc3B+CiNnESc03YGwTKyDR
oby85SObuxcMiSUiWEmqt73MIepN6F9UAJOfS4GofviqSPwukQSS7+Uii0xFD7gWh2CHUNiwTgVa
OqYsloONPVWfjbB+mEeGsLO9obWzdLD3yuwwl3rrGE2eQm7YdNF26XfUBlQZUo7SmlRXR93TEAuC
6rcTz5RL81cUPEgsf1ZGhxhbn5W9IwLP0FoZOjoN0QFlFa8hXnf+pWFDkHRSrcZbCz4REPLWK91U
w6Fx3iw3kLGFTE8buWNFRfGSnxkhssAACKE/Gs4Mkq1DML+69p35xmp5/zwHov8i7c8gp1YZ3oOQ
JBtiCGNwL6Jf8KQIyciqKfCsBkS5ENdpdwNBUaBTgxZfIEzVyaY8QDGakv+hxJNDL98mbsBjkcyT
Sws4oy/pJim07eE2MNgdOu6ujMeqJH0Rf0NE3Sgs9CIK8fmSyAg518o+LT+44ShaR/CVc33M7Wzr
ID02hns3/uzogZjZm3byY0TxggA1xqoz6fSnNb/l5cFx7sDlVh0WO2HcB0w7tv3TQYRWkAbrzAbQ
QIxL2BK0+3O5UWzWJotkteE+oA/Kc4gvxNJJvTdrtK3ezxkrwHJJKta5ZnRB2vNip2h7gN664s89
EyEE7OIufi/ovgN7WjfRANTaXGXWe8FcLqBdPTcZsSEDA8pgm9BqEBZ/zVlezAzFn9QIGK8J+W0j
w1GnwwSCRLxAqLLkCjaw/WwC7oiW//X3UQ1zAiZ+CkIChBIPpbwPDCaElN5ickorbrso3k7QF1oe
QKYt6ww0yIBha0ozkvCQtrPaGawOEQkFbf0+dVivqB6XRcKQhJNbl9rjuRtxRS3Lu+p2giMhIv6n
nLP78teUJjTYR5NNpp9Z9DsIyFs04Zx+KcIEsJMmfBY6w2tTvE8k5FrYo0mbdOufkztcNV2pmOZB
kk87dJ4sAWwWk31RDYK/HFEmO7Q/7qhRxoCZtE63GX212TEOBUaaYab0daNznjrrLm+2Vg87P3np
w4kMG2Lkp3PXhMc5Nt/jIWBVH7bJlGyWfkfrdteCekzPz0AcVj7bGZLBdUB/LxZATSGhU/QubUPt
tCs0Ypu2fAoZiQUCC1IVHBwZ7ZbCM9VsxVgGlrZPkRJcwm7OBJEh0rwdwFDNjAMG62vj8sh3lOMm
bGaKSrbs1QBKlVvZm8/cDqY8uMw/f/UggTKmICA1ku6aKi12SP5tN1kQYUHkcUyCVWtthpr4JR7M
4YPAEWEf+4zPIPquoVDKRfA64Cmk76M98+L1LzM4EYJSd0vNHmHa/U4erw4R8tAlXIqszAjIokj3
SmcPxtDcSCE7zm1NckLy4uA46CLihIv4+dfp7v9PFMqugB7xTPJSWfxhQiA53v6/2XK3H230AxFI
8V3/x1f9c64g/wFRTjmKcCRp2T4H43/PFZx/OMwHXHPpA1jSVy6Nl3/NFVznH+7yJ3yhcNGZWYwp
/jVXcM1/SBeynGIQwVjCVeK//ue/P8b/E/4o/9Uq03/6/e/oQvdPjQjTZN7h+VL5tmfy7cylefDb
Yd1CBjcSG4iIh9P6joGezzpuPhsdRoZaYdKxOnUoJjSEMDuKlYdcYCHGIRMwE5fz9I8+70piFLR/
gf4DEzqmZvaY24aFVnvopVCZwirYTpLZXd3sEh6/hwwLLiKm5jg0tdpr0RIC1WSPFigKywquad+V
5yIaOU26UCAg3C1dT2NPqNcPz9DxI8S+8RpmJZZUzm9pQLRIMpLo1SBJWXmNeZ4z5tsy5BAxt3Zz
9+jJG94iL3UzeRoTFschdtmp6e0Bn+oBfhFyv6SB/3Yv/Otq/351/wPex9UFCekyrfE9x6ET88er
a4rJrx0fYwuMrscstwyyqigtxrK2nnHFjDDBV3HNRNc3yC1vkzfbJVlt0vgKzaxsDjpxvioru9rl
8DLKYvyb1+dxh/3eqlk+faiCpu0xo4KKb/6pVTMhXsgblMOrQS2nZOw/hJ6AGBPnDqFDG0L/BV9m
HFwoPuw2qDox04j97IWf4DlfFN24Dayu4MTRqjy7b0bcPFUitHH7wfkNO/OSqvptQqC9aeXyeccd
hpUqffcqVuEg9R5+3QF5P19mRMpAkkcm/nb1xYzMJUGxQ0Bf56e5ewzDeBdW2XwYB+zThiQfoSfv
AKA/sxOE6jc7cdjUkeWE2EY+uV4EXRbZWuVO7dMsZvR+VfxT9K1xK12iSmAfXcmIth/ywUR1w2k6
hBJigabdRLPkA5Mpc/eBZuKvG6TI5/5v2nJyITf+1idbLr7HTJEeoCvgPYvlw/nt0StCafYyrRkZ
cdSs3OBTlfoZ8njrkZSr8dxbCvaG9tTBMil5g8jYhfV0zxP54ri0DVXFWUUnOXFNHkp6V5D0buWj
PDpJ8aok0Tq6jAkbmoH5zuNt8FVCuKQP5YmWhrN19LBKG6PBZYiaFRgvySHEv4XSmvdlNxOfttDz
jDiWdCVhMbFDRWZUPJquf/RoOx9hy5e3VqjpGARMIKaOTQqniAbWSMQb4fM9D3VdXhtU2HvVdD9g
oibX0hbxNZ3DL6KrPYYi7Qc0Pr2vgjm8FssvXojsXtSkY+BxGfhqjCdAMI+qs+1Do61wp/Pc2qKT
+gwKRTE6HO194C6lB6kudJuwaP31U8wH8h+flOd7yvIU/TdWcfdPHdTBEX1mtQVQoxJzZhghXCGs
eee2yWPHOX3VkAAm+v5VheXNnCzS1wbmcTLxrwwmMIHkEXx13eAYH6aJE9c3W9X7Cv/LLRhHKF92
32zLmTMCCVycJA2HWLSEqQHFKR5RRE3HitUJXiz+vt4hFSS10MFrZRpvmVkTeTU6ZwVHZiXdoDr6
cQLuJeUEGqSw2XGQ8R/65A3AEeu6aVcGuYmHGFt10oH+dGZ0IaM52Ns0HRcXGWJ6+wCo1DmSF60X
kNVMHUYPjobExMq8sIIthW+2TG+lTN9SNZIGaXbNYXbbQyv8n0bF4bkKLZTsMSO7IPdiqkzrYzLx
yQiJmdtlaNAEM8dof0FSBTeEpHS4CPh23I7Y12bo4RYRsqWm8Ckobf+SmNM5Z746ZEyoOuVriiWX
w2w5Up73HVREd5EoDpPaxiHD6NzLRjjGrb+pDG2stb10SzrOa4D3xkfyTbnJkavBM/aNXjzPrfNc
ls63MDKIcuJPQs94lcKTO35CxGwLF36qocwJE02hSgrwNCaOqWhMv8Taic5u5e2UFikyUeAgDUhM
Tjf8zMLGo4ko/UtqBwFjnvFH3ZDPII2MBzeAupxQwC8vU9WGf0nzL7MdDPup9X+YVdpjWpf7rgro
ENfA6WRPh7a33qzFT9LYjG6xzwyEgsAuH8zrFDXyhGFsPRvdNhuHT542HgiuPXS9X3wKvXCX7RX2
xS9NHFfkPSyzT0xTTp6dh6oLWTBUtc8TD4poVaxb1ap1tMROweq+l63r7MvBy3ZZ7zk4x3vzNrF+
kQxEOIK0iJx0p61A6r9KsijeoGNYvMfB96zLLn0bmXu/Lg9p61y8tgVOHaVvysQniGYcyiaHj5LY
h/5I0WN/6lwsNXpJLnX94msyOXiNmNVoG/PeZJCw5dnduQgOttCSHOC71UUtza3gbfb6DxHYkJIW
F2jvod7Bp1X1xwzWHLopqE+yWFWOj1p8gDHmz+QzqjI6TEH72CkiTENhbTtjItuuqotz/BMNZXXs
lWJWh4YrA3A4FtlHJ9RrOjFZUvjjXOdUTHjNZbkOlH9HjHzLHJLQ/3oV+rUd/L5dWMu0yHMQpgh0
KML7Uy1Bbjc2ExenYoTQ9OzizEabR3iORPpL4gey0lbdu7nGXJUiUYWyyyMi1dUoZHrsKo99tQ4J
3SHDUAjzKSvQPkc4wlXUXyYaW6y+e+qj/px2HTSDoLKJ0k19ItvDd+icI+guOC3UkNbVSXK5qMeR
1ofCPf0yw1Y1osMmt59lvlWtzHalMIctFMMW7gZVHn7VA7mNchX5EMVaGt1Dt/vrS2T9adJlcok8
JDIu0aPSE+avdfz3HdXv4dKWNPGDiBVX8Xk7FWZzy2Kti0hAW7sNu1KX2EhC0UtEoj/YeclMg8eZ
ng4Rd9231na/YvS42QZ9i1i4xkbm9vVvXiiyoD9s/csLFa6zMMOVZ3l/rrtGxyipMvAjmU9BI5GW
g6e7WzY7TFbONElpAF0E6W7aKPSGZBLsRf3f3E/L6eJPr4GqFLkaxTKLuW0vr/G3i2VaXmgbHa3Z
qKmPSE7B6gdiX8JyPOeWG91kCfEqhYjWFPvzP6uHmgVm4yK1ecAGO/F0g9nxAhIuDFtA1EoIc+0b
waBx+cCxMSOpdnApBAhXwnwgrTYtFZlZCll/FBmnYvnl139xx+s92W9Xc8FKT8svzKPMUzXOHCl6
3IAmcnMkn+MD1k3jZEe0o4TUDw4V5cr263YL3T0VDOO8SoLHKpKTq+OtAfWbE3OMrTTsHzzGVS56
/E9zC6p+Mvy/m5QjO//zRbWo9in3PffX1HU5PP5+UZtB+gU6Ii7G7H3LW9yncwNGbhhRA5fFs1Pg
HOg5jbQkPLRdT4/Ag9xfW+krfneIVZEkjTa/yuE0w6wkXn6xJYzpxUorH9lB9DSifSUU8EUyHscy
En2tR1pvs39HgyWtWH3GiIAEFGfiaszgALTyecYsuU6nAV31AJTWJU8FK4hvVPLYpMNDOjOl8jr3
62Jt3Gc9XdQ2hhEoEbHXkoNR2SenaYCb6cDW3bE1Mw+j3d566lQCjd16+2TsHRLdMGNpSABq8Iw1
E5sDLa0lbYB9pQNtgLcdQIb3MObxiVHpm1PhJ6c/aBvlrhbJ1yotxBmf1o64Huaw3ihXodF8RD0E
S5ESrmE01hqZXbPy7JGjnKKdC8px65GrsyoV67aj7U8Cjf8UuqcQyTY2JrZJX6B57iunP+XGvpGm
cfYJRdAerbqko9fjaX3JFZ5v7UYKUBw9/SCDmd664GdxYE9oY/po35nR2zgojhDFqiCLjzy9zlxh
9ceHpmhUeylnO6YR2naIJldgbDAudWB3cavTwsnzKr+VEBkiD+F86s7EVhLwMvvfM0t/AH+v1yMy
7lPZDnAnX7zEIHpJgCMKg0dbwD6wyX4HJNnvO2te5WX5hRdJ9h5jxgf1oV1cIwUwDUm5hcjW5RXw
8QUgwZm0sP9LmZ68a66JgqT9526Z1DDak0+GRx89ip2nTHUocDOAUA6RRHaqvcf4xZic9y5cjFpi
vEbO+D64gJCytr2xizzzMXxjV8rWQsGDD0TyKJt5whBd5FuyAmmeLgPTnmwdL8AQrnLmksLPvpUm
wJtq5DpigR7o4KqvgSRrWrj7kBBEqiN9LGY+kFLk1VVN7TUzsCXZoKzZ1cxznJNGTnjbw9y5R6nh
ubR+mYHi9T6ZfkVmvWheu2Z+TUHFzi7iGH/yw3sNZgT3VgfZCXWaibMHwOuM6jwHtbMEUEaNdrcU
Zb6aSywtz6S7e7u0ywjBGPHXOZc6GoNrnt3gXg3K/YFhkfGyH6ut6P33lv7Daq4YrpPDPiP2PWYj
zi7SSqEBVtBnbB6rLHlt29HZgvqP4F2ZYj03htxw86IjwMvuTvoagkVih0es1wm+2WBBXBhA9dje
YzWb/rMIPBwm0t4OheE/h759mznKIaL/7tRBdi40AvHQZgBNgdggeLMnzr7RBFuuCLO9E/qgS/p6
3JnxcIGPgX/SGLALW3BYvIYo23QB9aAe33UDroBqscANJfMNkdyLyhlQ4SPoM2mepDyFa0/A065A
UyXg1tKE2Rhg9+2Qg7g06BYoBi7cim31RBDQNktdUBWarDpl9/eKEinL5RvMhftYmuqssRNyn3Mu
re3TXBsQ+gxmL8KPT/MA2yihEibf3hjw7jsKiG0F/7YTLJPN/K2ffQTg1K9LkNXTwgOaxn3XIHpo
ZmSkSShX9ph5m6oQoEwweyah/koUSbivOGvn4fBmwcO9+E2VnqKu3Iy1BU3HYRQ0cMATbEFrN2tr
/LtMClINS6IrMbPmdTWebYIzN/jFEMhLl9Z3CgUtbMrbZIMBzUbDWw8cECPkXY5pb0nU3s1TFly7
1r0GU9hSe9M3ptMXrtOcZJzAi/WmEI5cXBhAdJLiIG4j3vWoXmP9SG2c4QZmfrAwwMG9jkde97s0
14qZkhFTffkPhuzpOXNgJ0doYujbh0hrue/pUz6xJDEsHuevRPOd2Sj4sjLiGNFgiuQzxyltpQHq
gibemiGq4CycT72C+RpzrCpIlNmYJfAdgxAeirGWY5E6+2Z1dVUHtHbg3Wr1iVCJfAHmv1jTgnkl
9v7OqWy6sVNJHT2QaJkylrJdIlURisZj+DTj0mOwyYFGuuTnjcaVTHh3l9rmxaUrFHL9tlbZ0NZI
fM4gvnEatXuH8vsRZsgCfHdydk1oAFuNOYIsBkgfWzZBzQvlENFBXpnRCcfwT2+QM3EFKHOgzOf7
4YQKKHz2LTEdHPzqq45hDkdqG0UHtui8za19p6EXMms++n2+d3D4htp8Y7NHEQi21LDGT1btfeot
SzISIh7bNMK96zIl0YgMtoEfcSKICOCdq0+p3QvODeyriUcAb+qVLyYalKCiPrde3TlgqIdexW76
r20PcHTJa9+FADdgTiImpel1M8N0GyQkK9kcEOOBPii6GeZ0LcMPpzI/jMJWu7zz7pZj0hMjpfZG
mJATQNMuMyzdEHEmBtAMCue4/mLlLL5qsJ/I2/w8bD00Bznr4TGKpgtCUgnzlxEVXiFQrg1oWbi1
ZKftZSJBvC0EXTFLqEPZSQI19QypT1U961PfeD5SBL2e8OKeWyYSnjSqJ6D/3y0Etug8gmNE3DtK
AwHuIJq2nY5myCLVe46ubO05+nEwCNTqfPtLQyslTDNQQmICWkt/Lg0njEsEz28cWGk9iqFDWyIL
QYv1pj7G3v/BAtDhnJ1+SP+nPdvEmygavYSFr20fU/kMRRg0LumF0azOdpB/yIxNOIt3I6yQzTAN
zX7smwYHK6FBbeN9C3pkANwAoD48H9H77BAv1JTLCTj9msfdRw/D5uovSuS5eVQerDOzLtjG8wJ1
IgdfScmAvHlPc+BHGfTm1vBahnlR22+UC1ksiUNugonw86E8qxx+cWX5w6kPOtQ3TfMQle5ZLl4p
yiUO2Zbx5DfTpSbulWyBX2exGU5a8oKydOwy52pinVo7zcIBxPyHzMyCyobJ01vsXNF4QVq1a4q2
PTh6hGJaasFlQbsOTBKq6BTPu6qM6cqzQAMNJ9c61LtS4jMu6KKblltdcgFM19XAHXrfISZamsNn
QxfglqcJVX8/BSsJmBi92XIaI2ytkrvOo9vq0zpYR/Z4tXR+TWgCPEVO/doZiXooNJYD/TjP+TdU
1gd71hoTlMF80srP9BwfOwePGOF6JU/iCUI/1i8vg0FZmy/RtKMyVSHKa10j3BqwrOmcBIHIJtei
cL1dbDXI10NmC75sKViz2QM+PG3KPLPozIUvDu2hxUIFoHwqfxJh0RAqtWddB0Yg59eZTLjKm20e
NP+hlhFn7BLRXj5CQY9m+lyZj2/Mmc9dzZNjMYQrgQyskyZ8jIahOvWxd0gyIJB2DU3P8NWL20QH
ksSDC8tNeh5rzVPJ77BDEy9gREBHx4z6aiz7syaOekMkj73emUHjo5MkJ8BjTh264/DMVvLN8hjy
luGsKPKr+ACLe6KF17yPg0xAdvUzhCw9ncgGSSneK2LN8EPFRmie3ByFcg3DBqeLdVeONg4MaGfa
wJuUxDJEaUlIJ0qKazxuK0n2nO+qtwgExhWW7ujmCnFdtmuN8b23o/7uheFTOj6F0vlkaeNIwyne
JQY5ylGt3UchAV9TbqREIa97Ix/3duszmhbii5dOMCucahfH5GJalrhDg/puArJi8cu+OmBtDuEy
UqEVEidsKSUUw0464zPqbmJbyHp4KiYFhJ6KbBhADDJs4GAz1oALYB8chy1fYH+ylsi0iN7IWNxI
vYZLy4zkqFICTSIESn2hSPtwafbFuk9gTLYojexBP5QjXU720R8iuTXkkl9DTNvUdqO+5oyxwbS8
miqxT7HpP1X4cx9JbSN3iDC9Xy/BndyXloC8o6BNxUzGJ8hkK6whekgLbpnRictzOwnskvTBIbyQ
vNC9YBJmElLG5wEa8WhZPw3ChFThYqEriMT12gSSZKqx2qO4+JZLckdSnZOFFAiC7xCFYrvUV/bl
cJu4DhrAdvQejIgm8hQvkx39LCrPvhVDgCO7zw92NPeHf35DNYMWGrXsGAnRIyDiGu1wrQ602Zqz
15uIkpz6qfXtBtNwc0/nHhdEWMtzWLBugk4iamaZG0zdtcqy7JYgGdJR1B9DIrMRNBnOcUrKVwIf
iIgwu4/YjABy/6j19F4EujsolR7SJghPQUHsZosWJQjZ2ycrfNDcaJfJJBG8LH0TWZXhnX/9ktoY
micTXNDEGPHqtsbnrCLRPVo0SNEEAnwxmuecrrG2mgB//WK6RdnSitT0UscRk72LduoZu/1rMOXF
2RqZbfK2DUKYp29uORQn7SbWoxnhBp0Ih0EGwUFReQCGWkRQbUDMckDS9K0zCY4dIrwRRcJaQ55N
tKdfyXTMMdODztBbirE9UsbVdxv9PqX4g1Acuc2MT7cpnM9jVe1KAxkEmbztlhwYG3FQbp2jkuoy
RK3k50zMyAYq0uie4m3dFjGbVOPS78ei5HZq6wyAs7LZ0HtWSujz06VFT73p7HZ8GCQVKLprbbPL
awTBxhwPEN3LS5t63b0J+83s6SUnuOrOmp5VSAjAxoqj+BAQeX1uQm9aOW3lgEs20n2NuvmlDDh9
zk45QvhFiZrGurvZWfOinCF7zHStX8b5MPdO/rq8CUgL42MPXpPQCXmf+zk+TtX4XC/zgcytkNW4
wO9H6UKO83z70kTtpe5pniScc9B0obfKk6jb6pBFKzTzH6bzMkQSBS3BnJgRaIqq7a8eu61BycXl
gH7EI+B8iPjt3OYknbc3UGcl3qqINn6L6NsxQEXMU8H5Jev01odX4Vg4SWQ/SxwywaFKBWGowq3o
F8ut9Ct/E3eeudX2phm6Z54zBNUlofHIe/DfpS2H/6GwrpqO4CbF5wxN9NqglTmVMzdMZXpARwaU
a30BJvVSxWRGjwp4f9UW433S6BA8U5EXRdaqkfs8QE6arqpCDccOFbV0MUkVAh4FUYVw9KlQWjWB
RvBRaarQR+wm6+4aKZvzdIcuqWvJlcoH0MMCKlcSZAzn6JpOLdY9R4jsIWDxolkVQONzxCmHUbPq
RY/4rYSDjM8vcnpsRPEtTOafA0Sttdd2/gbZ08/IjsgKC+yblQEYt8LAAkPeku9UwIIxm37c9Lmo
LoMzoFubgLfHlfPZaduLMy0G6pnvX2bKfMO3z3pFXpDo4/JZScCGkjylZ0Zg+c6I5EGIONhXTR5+
mhIWvwy4E2GN09e2sDgDhtzVnpnfnIheUErO9AtNaHKJEv+tYVQFTaXujvgl1D5LanNTC9EczDnZ
Ve08vmYknCCGhzVm4B08FChUH1WvOSKRPjCE5fSuK/8akyB1d3rOIm4ntnWd+CQo2PqiUX2xFZ1E
Yxt3swboh9z3izkJZxs36QlaFeiCyuTkHQ5PaCZemGBhRuTyspjLb0ZMnJ9Xxvugoq+XS4qPqmnj
verbL2EII7ZyeMIrM+e7yJq9UA1617PII2ArmWVPxWcpkvZomvwIGTKNM21gx8yjLkHZl+fZ/Fx1
wGfcAYNAab3mofmc8gZUZDk0BUMSaV15jBMSfMdRKXAq5G4ifNsZZVEd87FBjZAD10mZHDbMH2I6
Y7AymaqzHzdq3BdjBLk7qk9m251+3fGtgsEVeRPwQBvWDsegVxEU/SWtF6AzrEfiHPx8ZZG5tWug
ce0aHOZ5PHVg3jBW+f3gklIhgTP3YOPQg/xf9s5rOW4kW9cvtLEDQMIkbsnyvuhE6QYh0w0PJLx5
+v0B1MyoNXG6X+DcIIolkSzCZK71r99seh0HlKZQGM0WZXdp0vLal7I/llb5XRKkHCbe3pzYBXW3
qmbLEW894IPywDUJt9rExxqmOZXdQWPiEp/C3+Ho5KtPB32qnmqHr1nauhsejd/aETcxxdCzD/Gj
5yecQoMAEOTpgJ9ljznJbDXMoIqOcdJ9eQp7dAG6BYCE4dHQFt87ly6KMKrwaKSYCPeoAmbcRsY2
WQMavPuJSt829EdWGrI42uZuFj3L98hp0+xc8sg0KGMYnzndxLzckyeZEilji6C9BA1c6GXcOODq
QXlkbkG/iqMYiE8Lc7SwPuYjxJMx71G12lk1qCwQ9WxuMJ8xvz+aAjqB35Gm4PsEG4H5WBupBTsD
oAjgEanp6PyZF6G1t3MD+xszrDDB5Oqo/F21unGtvfDeFVa4GZ16r5E0sw/Q6yOrACspB7RymX3W
DBSzBv5yIHE+WzuEDojVZA4XUPzOfY9AlEEk/PgSXcp8900kpziiujZuUGIS8pqbGDzkOJg4I09Q
U9TrHNDp2JPdBem4t+mUxnl+2vdftPlGr7T8QqhVRZYwoTGl690CgQJpEAxcI9vDQDaZXRGgOJ6y
4MyOTH87mQw5CCjfZ/p0jqehY06edju97Cx8R2CbVNZdw2CfaX+1k6KNYK5DV7flOG0tnaFlC/KB
G2is8wEiMWFwWhhY7CEqmSrkA50ZkSncRuemR/TghuIHEIO79xs8sCv64CnCPCdJHYIK2CRyC3BB
aGeAJwz7ChszjFD7Us4z7cHK36IQSxGjhEusBj/ZtCq1V02CpflU4wxTzDPRRvcObV953F6wW/E9
QhCQjT9aTDbSDAJ6YpnTigYemZvP4uGnDXwg5X23mhZ7b3VupEJT3mnfm9yBRdC8jkXgPDm6/wpF
iTw5Av8ISMDoYIxR06oK4oxJjkpIk/U4pjGgix3nJB5DLYslbJ2KBVfznU0XDiZclPC1jmAy1x3U
iHY03q1k2nqyxNY9EfKo0IKhpMDXLNo5AXaVBVDM2h4+i3oszh2/p0Zt1CbY7he6vGWKGqvvkSPY
IwxRgfPVeTkEup6twBYNZugxN07sHGEIvNcM4s7VHsjtGPvJ1fCmdlOZ8Ib60X83+qRFAi6R+sb2
9wn44qHoMXxsTYoIRnYPI2SEnadpGKt2sxfQQOplLk2aTPOL1faHsa2nsxaK58h3zN0YsQ7jx1y7
/TafMxMebSHqNb4pCP/4xD3WhdjN5lBvzAJ1BO7z7JDPCesE90wr9waxbxei6L5adUwQVmtIsArj
mPlD/xgXBFDotKO2wmC4GUPySzp32NqNeXEDh9+AASzZP028zicdyWutHm2/mt79xLwTAndWeVYd
9cZpbq5f/WFVdfi50iFYCFF5O5hB3+1AjLMO6ZupF/sYvsQ6nMiXTaBJpAIHxar8nGjpGz2pRAwP
l7olTM0gP4NEwGOUOKSg9BbxqQ5EkTL25ticUK5Auut3IVjbLaF9yuzpZYTxjD3vMJ6MDkAk57fB
ojNennsVqJU/1HtRBVCoBwSc+TQXxPhbVaCnZELQT7bpLitIsa46RNeDT5Z9nL1O5vQjLSKMOgxg
CimZsQZyM9W43Elsg4yk475c55gSslHiGTL2YXfI87I7dO04cE09gQbgx+hJiB5UQqtGDfE5sEy1
640SP2wSy6XlcO/Y/ScUZERPWMM+nchU6KKMRA7Nfx6hIp6FAaheDJX9bNlavwlhJa7KkuUqcZ4x
HX1vAoGEDGe7h4jzvjpyyvIV/Ui7wfgAU5h9MobJTpJKt63wTaiEPhyGsH6tcr/bhoWcsFd4rhzq
BUdW7bYcVXDsCehgheNZMxnazuMyUuywY1CQJ29lI0d6zeFTa5vXtBvfAnIvDUnpGzZvrRldmskG
HnQJw+yTp4jUy4cK9+HHCTjuQe5iFycdbGpGXOW+5opSoTTYR5weWibeZgoka9X1HllNEd6/1uAB
wyf5lyYymLLVNG2WAI5xB+JpZPkd4O/RyO2rr6hmsEcbfftbzs1BCF3zFlPcYavD7iswu6H4eiCz
+TkTxF005PQBWYkBjYNsxXAu2/xTlrrXYbKGLfTSAWWYh6yqJUPAjIhgwhbvdbSi6tkU7aWFc4ir
WyLqc1uQhISVfQVBFCMuX0tw0WR1hFoFcQqjxD/TkgyqLBy0TeW3+3YIT/RwOGpVzewHjWC+D5ID
oiASfHrunAaAsQ6DSxcB94S6cauC+ktB1tJZOUc9cb82kf2eh2ThJHIbDjAvmrIbyf7UL0nVMrgw
3Wlfj98Dh2lDnBWvVkdDVebd3UOaj31Md4HYjB6fSNgoF9CI8HOe0BE05tyedG8V56S1KfkwdlxV
g/ucVf67U5uSj+UxV++j71oTPLuAQ3DXJUkt0USZPd0K3WI424oUg1KEdimw0UCEy6Otsy+DIIeb
GifaFXWvfAh61sXCz10CStRjJcVNK9kLqCZRuAOd15MkDCgo5CMzWmoQmt7RBInhD/RRY7WafMEP
oZxVMEVwDGG9/Q8vip4uBlEHrrKQBG9WHeYPgcMIs4DRbw/7jkfXqy91Fp3rp60UPVyn8Zbnw4EQ
TZyADoRxaAEKR1rqqRu/mohvsIR7I6J6heUgOhdzr09/WmG9TbT4RUzJC8nQ/eP/6BYIaZk5tNaB
yyAPzFgph7Sd4tCn8UvMoNBM7Uvr44m0MEP+P7/+/82vh2z5N/z6ouq/jn+l1vMNH9R6Yfyv7kjh
SI/BiiUM59+WPRYh7PZsEOAJUximbsC9/Umtdw3cfDwDNx38ImBRwZ//N7Xe/V8PJjycGBfxuphV
+b9R6f+OWg+5/y9kENiiOqRRXbcdd/4k7u/Ce7cVIvML0t4yr/viTGklVphQ4QQhYD9fK9Ch+8CM
9jrRWbvgA8z7gmwjw6g+hUBSeAwTKTcjQM6IYEmWZXs0Osf8+HICcFznaswOqh+rOyGKyYZmFPmc
Zd9EaQ1MIHJs+KdAMFH0qRoddryieDeT2jrMM9E2igzamK6hn2mmm6yx58BerN0v3y3xqQVSIzxd
tDAVrRx5kk9QkAUsi2+lHjMLgwpO8PSLI3UCv8xa3zWdBbEzw814rZMufJckw8URbstBhLogsvTw
WacsMD0SNttShM+RzLCsSBJ/ZWBbj0v7lH2vtHaLjWL7KRVfFfSZs4SUcSr0AVuV+Fs0hsUFBS7C
vlkmbkPgurTe9DQQkUr+m3Xqla0/zy2VNBhgzJTi5aC1wUHEPR8PBm7utK+9J9cN+gd0oXnRbByr
cM8gJu4ZzoB1ZHo5eoP6zOLwyB6ZX6ogDNZBqOD/zZ7t83WwXNjW0si7RzbQK+ANih0f2q1eTH/m
Ex6ddI54gc/XOW5RxnYVcztVhc9BmZ9lCrNadW2OxKKYtmn7ZHJr7iYV9+uqxs++iT0qVtPUbmUR
6pu4L81TO7jmvg1mryYW7X/gORuzquQXSth8w7rcr7rjGLhsuOJ3fw190r2hGwmaVlpun9syhNHY
YEAcZ07xKZUerqRgj9JSnz8udOik+sY3JyDWiJ7RSizjuBymOjSPRmKa60ofx503Vm8QWeNTyrj2
xMTeekVtODZ/DNEsdSTAFR9hk+lSDKx49qU/YwcpWj6oS4RUdRrI04CgoIEh7x9B4eS2hkV77b4r
TDpPneaIvRtWd4NR3g0cs0TDG5DxUHXlfvmyYKizD0JU5EFQtAx7Kp+A5R5ELgqgvCw3iK+P4L9O
Vn52s4mGnEhSRoay2ikfy0mSSitQuwD8v+iMlUHO5MqDSoM/NqlQC04b0ahIVaxloripKhpL9mmu
feE15s6GiwA4X4TotZWINwsLGVAP1auln+r5oE3lzFVN9e1giAtk7OBtgB6yRXLhbouoCt8Kx7gE
nbeBVPJIRAE5bYWUhw5QwNAmqE6qJQLJGqEXByNkci+2LyGfKhCt2HlhkKAh9a5BAjGOOepwq5en
FXgxOBrV6EMhCx/LLH7ieUPHo6I13uzlpa0Kb4eNwrobB3vvW/rzLwv67YPB+qtIhvnR77edwTJu
uqjxHVzUIDbw778wEfNC5hqUDG3VJhbCcU6ZI5sYOUKI6aXC+rU3MLtwxja+xUZyNeclcZwl56LJ
0IsWGDJ/LGbCJRqB33JC2qiflvUtYcPfZh5VjJ3r4nVivijxi1/WUXI/iT5yPZrQ0r53TdQ8NZLK
unBHnI8xY0O+HrnVXaQROKRnU9mjOxJeW25LvEnzFGZVZNFIqbJonpyG/iIbZHgqKor1bIynM53X
Q5OBbtd51DMJR/TehvpwG7XpqfaplvXRu3dQxl7pxOHtmfOz5SrT4aLDeNO9QLw2KELJSjqTpwFY
olnNaQJQffIn5wLGTLqGTL+HWv88DapHSDx/9EXhwqhondrWZKyWhWyoCYoLhj+DOPTeJrQ1jx+X
H7t1mqGureD42Xg0QT9iXPZI3Gp2q2dyousFakav336unmlt7aqi82nNObhx425qms4dhrf6Oo7i
q2FE+h3P1puJyvNTlaqLy0Jp7bEsCEht4hEaU2jGIp6e4KcNT4IBqNuE4Xk5lFm/+3g055+1/Agt
0nKywaqSQVB+6aT6gaeOh1X35F60TugzBjcYW92a1DboXP2s58CGjWO8JImbrqVE7C9tLUdU5eLy
TsSgBuK3ynqD7XheyNFKOuRSZYcmwZcjt1PofYUXHEuzxxiq6nDMA++6aiOAjhG9lXP/xvojAGzd
mdI3TnBM5vGUD9kK7ZONzNsl0XZezdI2MWG6ZHS4sxrGsZAAYG8PObsYeqLp42wbJr7zw5j6b4gw
2Gy69j1ExU1K6GjeVOzBQoughyQeYlyU6cFLRpR9g4/E1LH4SkjOoVlf3ejkJ3K6VBH2kkUPmWVK
copm3OHWqVe+2TMvdibI5lU87COtv388R70150X31SnoY5KBB9fdCCyscQLoSZxXMMw/1vrlJgoG
lEZt5lNT6GX/A4WO3IwazgCV24lPIsCfYhrXYBjdY6QUhjSuw/6pacTLWYBUpHBPQHUkKEHHjpr1
ovAxdOY6ReLi2esSvDnaJM3WY/WpUy4ugfMTIEbjDRcqeTHtRrzafJUYSMP8AQBjTZxY/uiiKz4u
Bx0q8TGoSNj4+1XKmheh/9Dv2RsNJu5Clw6Z8J6Q3qzm+mWRsswW8rM1+BBaiTNvRVFs3BFf+WUl
0fLo55fLSXVNls00QV/YRieMk10Sp8qvvnQV5ijzewNnB9+NRkSncEqiE5Km8dAyXFCemv0Sg7Y8
NtVE5p2WkkQ4f+lMuBTDQNNWgfOtzNPobPgdu5K71t2AvIphQlRdietYhtCmq+ZJdulrp/BhEK5w
V1VNoJ5ZpXpOGgvUWQ1W+2YEYXyIZJhugciLiw+ktP7700bR/d/nzbNd1nWsriwHxdtfz5sMnSG3
vc5dxRHIgtCEe45KTV+7A44JoWOXZ0jFrcR1+gFS9WcnT+xdltQgvGiF6ijqTso0fZ76NuWJZXZd
VpIbyy8a56Gve7nShsbedwofni7KqwfT8/9wO4sdO9Zy/dmwoBwgFjCeCbtwt2pkK5z04qqbhXfL
rOyUOLl560nm1nray7JyvwwUz/siatSV7IMSf5u6XmHTDPCHFezValzYxQJm2nLljSA86toESXfe
leavLLQYN3PaD2GX3GwsZI+Ocp5ixBq35QAE/iPOO6JbXAv8CbeBz8uzxZQKCYqUZ5geDrkN1DQD
a+Rq+fOXM7IcQtlds4haFNdgeCUg1l9a5x0qgDoaTtk+LGfYmE8zuGJw6Ct57EX5XlL23x2VVluY
LoCWQd08T8kXmH83TjbTn/kA/AYHPc7sbTcrVH32AWRd0TX1xrv0PPM4SPyJZp8nBDuxtLcqLQg9
zq1vLbGBmy5uiAgoSNmzMn1EEW9TUtjFsydT9Sxm4nQFE++4vGfUaXRg0UemMf9rG2Qh2Cj2JloR
v+VtSd5VztJ30FWMmZNM6VKiEqqiZmhMwIiBZThS3fWkaVal4JsxeTbaTZspqkRZYfpR4fgxL4CQ
CEmg6S9LU4OJVHsVhXfRval7cRFXJKgPwSF8HBGhnN7gRw23j7JCj2m/Sjcjqk3Y0Q19dL6DGnzt
1Ww0BGOpmm+HsE+6a+55wy3KcGJVIyN66WqoSEMR3rAl+3lI6ITKcopO9shEyibXZZcMWX0vwUsB
stgi5vsnxER6Zduy2C031yTDr5Wmnfs4855oqPDfaYpThSXtaw1eR0gUfhKqFe1RG6A5AhqhjizY
uDXjbem/GuQIj7DgFXYSIN6LVgMD/p+vlvfQ5WqbMDI+ffxjLQ5DBeaomz5iKBO+yxg37V4bEcFF
k2E9pfb3vgzzFwhI6QFpwPc09Pzd5OF8kPHUKueb9GeyVhUF19AparHq67g7YGGNDqLGQ972yNOl
Rm24lm23YfZRrIIeqTYO2sW2spzweRSf1JwcX74VU+eel0sXy+A5jmH4LbslEsEU2YLh2z9c1bh7
XTjfIHsNZ1YzubERpR9I+sFTf6ndvTT8qlSALQvg463Nq2ANU+2PdkJQZtLSIQPIX+pUX8tQCdLF
ixvKgPHd9ctuk8H6WiEb6i5VnvQXPxgPntNbBwzGeWt+n1m5vcnbJj42Tm9jypBTciHrhCxv3poB
jpaLkAGF7xw7nrjZS1+qca9XuLMXxD2g15270loBouZ2Xd3HDsM4yG7DOoWq/6K8FCcJasi2ARHW
7KC+h6bXrly3u3e+R3nqdjjU+B78qkSPD4mBGZYutPppeZXL0DyYOY8yxGsKSxD+7lGXMfZq06SR
U1/RlU76RF4McQrYr2Jh+ioD7a6K72Ju6AKUAR8HU5nToUVVNc29/fJZaecMc+znNaC6+2EZwVur
N4mTXAdLEZ/Gi4KWdxcis0ZvUTU4YuR+ux6KmXXRtM1Rt4s7zZR/Z9AVbY28xw2QtMp75REr1ChM
hvieCknqyY/66Shni/VA64o5Gkk9jkyIWTWZxyaaw1TC1U8BNjwPkWPFO2arT9pckU1uFz4kEl4O
WpAJvm/v7OeP5mfwBpO6gnv170No0wU5mqo2y3tdYmzDrDiJQUBodPyBHHUxvqeBQ4w7UmVyz2H+
EkyyR1qoLqMz+JAO2uGcf+4FAdFdCtMOQUp5YEBCQnFi+Ddbfoujz9TduEmVE+yu5ZUzu3km2YsF
B3g9lnGz8aqm3jf5hJRkrpqXQ+sy/DWx8knrHKrBLJhmiMR0Z25m1cymWjpL0jYEbZNwbrbNWRJF
+OyFU0UkI26ZeccQH+kJbFmPq5I6bnJzmSo/mGFmXawiPVhTFGx6MzWvCQsu3XRMYpyj7nGPVBay
OiJnMrxNjYanUo+pP/lscp5/XF4V4xwMtXQefY9TTeYyhM0iWlDWJ1j++AHWcHkuzHwxhsK5H8le
8lzEmrtxbRc6VGSwj2OBa7CSoqiZFFZV9ui5r6VogxNazzlnwMHFpVXepqgqta/IrUPGYvebfCip
BOa7P2N21rg4259hY4sDlJBtQ5jAfRD8OBlUEfyGqjtYRf8CA0ZezZym5OM8ei36WSjJuLgo2NpZ
K42bMgrEs4QR7kZd3QNrqk52aZ9dP3ix5tt3OWTcs2NQd+Ss81bXgZyZAsV95WHoFvf90wfgZDM2
2I1m7J7NeaNmGoDJbjTgXeQMV7e02vARzYS9yQzjkrfFN6vscftxdEX6tT2CXjMdJtFnQRMql+Ak
n77VZ+bEpLeZUT0jkGT0KaQU6qOZCeyTBiedlVSSvdqY0D/KP8OvFOXazhqLEE/hwMCnqbAYqCnj
uU+s4uA0ogDu71higvIQSXKHKd2LM2Fj9mOReNUO26cOYr1XUcH68cySg2o0U+X7bxrpn+flgL/J
CyoGC74NMRfuDNhZBhMVoAT71CZfIi8KPkdN77ItMsIDooIi6yU5acHVu2Y0tNZZyLh2whuu6CN9
9fclqvU7TOsJgTeLDqrnOZigzCjyr5V9LMuhdSSA6EfFAUnycWmUEsiD5+XVR980zjoSrR0x3OtP
zP6HM9K7nwfh16iz/brCu8lPTr2TFCuPSHZumOA8DdzFthYigiUX3I8S66JsR/yEI8XUPC1bV8ms
LKst9+wZ0dXwIwseqAgeci/yd+EE39Yf4eJ2TvKm+7p9lKq3j4ZM7sYAi78JIcXbKTlB/RSSS4Hf
xL11zIYymmdk/mp0jOwfXGzFrDn+tSni1BnGDBmaEp8TTIz/euqCThAC1VbomMjaIjeoJZjPGeHR
BNk2NakNO3SrACskqyeQD5lIA776s3Eaw3kfgfm9Mkm+iZtO/5a0kDw1du2zXqb5yYCLcPYz07rA
ZL2APx2iNIb9QvgfSKrnXLR8E831ifSakxwYj5eDP/0DJGr/VajrePyBpmUiHnQkMwbTnhHTX7q+
BDM4QudqHa6FKlG1cb0bpJ8Ptb4P3FARUsPErM6FuvY2Q7c4rl77WIdEHZONw93qgVDiV4y0QmGR
gPANsqOtU+/gkxwF3aGfN3Blw0mHYxdvPMCN9Tye2On0zIQZ6kTI4UsV09pt69QG6HMji/2Mg6FA
mAFuOsBIVR5n7+cFzJgGxme5YT1XyhveC985jGUHHRr6wr9g2waW14ht22OgC3+lWTppbP2zkYT8
t/lxL6Ne/oPc+L+fMqyPbFiVEh9imE/zRObXMxnB32YZI0ZRJJN2DsJ0uJdB8GorNb5LGznstAnj
kM1NIYbVLW/XKtHdnTx9qhxFGKSZHWEBbipIKc9KM6NjJiAJlWb1eQHtF/je65TECKNatfNpJT7q
JZd9uwsS8oPmaLA6bqKDKJO10Cu68wUr67UClik09mcTgT26ILaiuQmgCuiKBsEebpRuo6ZPXuWf
yzR8XhD8wUcJg6jUxpxNZcZGs7L2H+4953fEAZwB8iHybGzNYTrK3wTaIs/sTAxT97PBCWHsMTNH
zTdWVve0HLTBQBMZtJBL5vfauJ5uufnWk+Q+z1oIlIyeVQ9LTPjNuU1wQMyZsza1Hl6WQ+9V1hZE
EpWd0MpTMeioHDLXW5Nb7pw/DjTvCFomaAig5veP/Ud1ZBQs1YeL8wppRCVptzVk2pqp89FJQsSV
ETZsxexDm+pj9SXRyzM5mWTJWfWlGnIFmHpBS5K9OdMtG3N633z++3Q06FNJzDnNASZQ89YygGYd
TaQjK62CmtVGA8gkYD5G9JXaLXt3hPFlyBZzGhPUvE2RcP2I0zZIwvr7zcJY3Kt/XfJsw3Bs7mBm
JRbLgvObczekeXqqDq/IrCa9NGuH5okBcbHHk+LWtuqP0sozsF0oo5mwZ7VDB33AgltTG3qyl24H
yyYAiSDN8AwLI0MdXKOeHopIXqb5cNSNyP14aWWTvv5ob+2Y3IYQtqtpU4OWM9wGr29nquKzjnrx
0hA/ePN9pG9FaY5fMvM+jYhxk9jARDim2TVxsdnC8VOz/4G2FXbNeGVpkNvSJFKNVRuLHWwZp6Hc
LIB2AQFrP7m2eiid4ntRCWtvVdK4DjxOHvYQaEKBE31NpbtoyOEFxsq+R3b7Z+LgMzuQKcvSI7ie
fYTNqmM3N7DQ4d73R1nb/jFuyLucG4kakuYlKYqDK9EKB6wSl7hnQLjUDN3Y+htvqsk4Loz09aOO
GMNzWKIGtiyRr5fbMNIn+Kk0th+DEDypRuI8S/VZyEvfkTcR242/We6V5YC1Wr329fgpcHAQ7VO3
Jeq2mqX1TfOQxvihQQQBVRv56/EvA4pvw+g5qHf5fHZDABq7NwlAQ3mES6OdH4LUKzbhVF6XVbcj
JS3y1OfCjHKykJvgyU9eKypWrT76tZteFwi5VknxD8vsf21Y+K0z9GbsbBuu48plxPfLhmVpqZuW
tU30dRQdBi2pcKBNyuIQuatlcFfTVx1Bjb6hJR6OIzPTs12H7zneCRcTlM6Ny+tyRpcD/LNHq8ug
miovwH+gJcFglqosh1C5IXAjwyymw6yGs/UIICmhbUggIZ3MLwsMtbbj3Ge2wWx15AizI6mswVsR
gHxBLlXYo1Zy/fbgcaHWVWH5G62FINdWR6Ym+tqeJ7P1PJltzaw7haT76c5kXTxcbAB6RgyqIlkd
//5B/6/9ihNJe8Se7+H65Oq/OzmQPl3aeoCGb2z8J61jAFPqXnImIzg9I2f4IzUCxkDzW8s/2l4l
mNFaIeFa/8Kil1e1V9JsYroa9KxLq9wnrbeGfUpK3AVeZ/20HOwM2EiP0sdWl2ALqFjOoiL6pjbI
gDGoiTRbbWqSLADe8spimOUBsPWavZctdfvYGNob9ZO9Lmc9PIHQe/p+TF7GQa5QB3n3BOHzCqg8
e8pbhsuIPrqnPkQVbkw4dv79uRO/BTUAllM0GY5rCAvAHFnjb6BvbYz84iaUa0xgt85c8duz3Arq
ULxaKmfNwjvdCpn9jgQNs3fdoYf2PNXwY0kq0oliD6J1V/vNvUiyCCObd9T+9MutlW8HIjM3dKIj
d8Vlwc2I21Q3FeUX04mdbYD8Cqv5srjw+P0BKT/Zs0HRQ7bdzwpouQL6iC2dVSKPYOAJSGNa1kYl
I8yMyn6KLGGgR5npDAIt8MaeZywmipRLY/hb6OByZVplhvOYbx0qd4dyRe14nomdGNT3pnasw8d8
Dd9uXJEa4BYRIqrC+eEk0mwH3QF74qYD14zRz8wY3TVvrOxu3XlUP9b8HuOXd4XN28M442hWrTHb
MwLMCMxAcFMGzp91X2bfdZAjDa9RF0+gMSrEq4qNdCMsEa4yQvXIC+nqe0KIwC4nNBPqt3MaoI/j
9eifNJWf4yqOnnEXxKqVFJyZXzHSbq/DPsZi9t+T1FzP7m4ZTStjZDBeaMfJgx8BbbQlHFziiP8v
PLbzMupcY7TPmdUhpEv7kYEWHrMaD0tAtuNj0KjwHGBgojqs3IrS0/GUpKMtmF1tDAN6lZs1PaOz
iIgezvWukF1+GIjveiynQV/pmWneloMIMISWCJz/81ZoxrNcQOA/QiL0x3+T8dBtrDLWH2Nwu1Va
d3+w8A9nWVrGJhwQ6SZ6N10sHeabDMONNVelbZMfq0L4L7Y91TsNeTs/YlxppKA+G9FoYoNLaLeF
v9t8IkJ7dtozsKZtIMy8NA0yxOi8gDFLPYk1qPGz1QZWTVZYWlz60kGlM9eqknVxVREttR5SKAd4
2lkPZj1ZM6aLrqRKvIMfc/U1o9+akBI3TiyKFZQ3xiOzQgCHfaadkXsbVOrsyP6Ld2XPwNQvoj/c
bBjO+sisYYJnSQq4+NDSRV3cbWo3A5MZ3D/zwJYXMcx+vTOc45MAuusIe49SuNGT9WUR8fmjmd3G
Zvy69KKIftrtMgpeDsSCJjsIKzcSue86Cvp922BATeqSu82jlNkASU0Yt2R1seVxCr5p8fAKIBV9
o0t+gEI1fpZuj1+VRhVQEFC6/Lbl9y4HU+ePnYpg+wGioJPS9oDZe0F8wUVF+KtMiWNd/FQVmCz3
5WcnDfEqmIXrQacFB9cMrGuBFfND8lo2Tn1GvRiPABJTfhSURA0T9nfXbP+w+e5HE2XIvh0Ik9GQ
67LgapDy23xcq7o8BOagTrXnB/tQm0sTR9uSmpi+zn9R57vds+8FX5HpR9+quIMBrnq4k8m3PpTO
RgU9ebMe8vXO9rxtZtSYKk5muylTHiW7N2jXIRdnmZjwTCdekoc2JMCXHLJ1I1KHRAoLqUIm4ZEt
yHFuN/VmwTlJ+nYPTWtw4azwE5MtmJlJhm24yl4GJyNYa7DDzWin4drQqV7rpvJ3RYQEz8epep95
jKR2Rk8LmhOJ8lAjSsNnGlb6CCL3aFi6D183UOy/nRqPyv4W8cBAT1EbHZNH3LGL7KVCUHISk7/J
Vd6/xV43rPXpKcsJ7vgP4rW8cjskw5YVHwAY3g0IbGsrFvIUo2Sk1Rifu7x1CHur6h1Msfwf9nex
mDb+pZA3bfp5ojohCDrYX/3WkBZNWBQDMPv6J4vEDb50y2SbKeoDFA6EaEJ1D8LqDbIBYk8/6l1/
Km0kh21CkIXVa+2hdfLoaiIT0NHlg0yma1Rz6Y50H/VpGKD09dPQHrDj2/wHK1pYJJphV9u0QYgY
eUzwcQD/3mCM5CjpfIr7KCYeOd4y00L0rKfNE6dW3D+2o0AjnohgZrEhJzXaUTQXpIo9ZboffBaT
h0X/MgelIuA+RXS3FPl6R1RcKT3kVskrAnx/a8947TCW/pGtrljTTO+Fjl+UDI4CHQ5uoPGh7XL7
SNItBklxWBx90oNQ3QFFCh1dNIafziMcR/eyHCYBYNuron00weKZy06x2A4NEbV5CxNG/7rct3XY
BefUDV611r/igVgfi75FthrXN1+bvnxciwks5jUYsnXBppo22mNIAfWHkAxY8Su8SOWyOOj4XmlT
0706wopIfyadIu+bPsGuZ+QytM33jw0TmgBhUcZgoxFU06nDK7OWMsOqhGw3WXrexvAb42SNELSt
DBUqEcY9Y2SIB0P8MlZ+f7F764ewR203VaW58TTG/gMYHJ6eg/atGJxVFmnZBWX3sAL7/ypok+7I
WKar47rIRpVj7FrDWcJlyHDVsp6Bu69thsJ97Xvh/GTWGKk5Ps/4V+wGsJbDFqt0E7FOnbfmvukN
whNsBJYM1K8LO2ecuzeWkHUpiUvtTJPA1xnaXSA1bUAXF6QAiVZTrMH/UK5m5i0CuKaWJBQLav54
+EDpS68GBaom40Tz8sOMh+wFw5RijRsTFo5ZM2Eu7rynpZEeHbtPj8sv8KMu37kZoQjOMCRH9X+E
nceS5MiSbL8IIuDu2GZwnrTYBlIUnHN8/TvwqJmezn5StYEkuXI7CwG4m5upHk3RaVZ6gUavGV9T
Ozi3LnSyJMHyEcnGOkEl/VBlgQUJxfuo7q76jg/hU4lG6+Th0XgQ2gyrkBV0xRSnJDEnY/QYR/VD
bnvLxCT6gk6dQkpqH9xB87eTOYbbyum0DwhX7dUUVB+wB82bUqRyWnFqhBIZUC8CIlZ98SjnxwiJ
JHk+kX+o6Fjho3H0zywfnxoZiaeEk0zjmO3Z6IbmYj9mNYPKYnaMLYFLlDVoA37cG0ddN3/Os77/
JvD1ESL7rZFUO61dMUWAsAGOZenJl7U7nUdhWY8Ee1EDlQwq1LfgMeNVP0X5rqa3ydTc/ZGM4Ufw
u2CC8BVuJr0daTsuAiM5ivPEKOSqJ9J6ALDRbO9lGtZ3ziOrEPnDqWiC6qR1//OV+pmIcbL3Rsd8
3MqYFbsRfFnT9Zttxbj8+f4bB0//3l/kS9kcmvt7h8duDYSASQ8SszDXBnCLyBOXf45iTTtHv1fO
ONJOCWQTVYua9Ihwd+xq35FHbcnmVLVvji3srLgE6qu6YgajJTomBB2PL76MZmeJALM99/cBkjMi
A66rXO29BBdf7jeidZxn2Gucadn4HwxLXw2dy7HS+hL4qX/qwvpoOaXwT1OHA2Ve3uEkwoTIkFHf
maFuviEg9NYwpMGRmlr7aHYp95eTVvXg0QvaY5O8VzS0ezEDgR/9DiP04GR9tlGTC6UFprjMd/fN
d57wW7SDhc2my5/prNBCzLpL45v20TPJMBMJnApOqausApqE5kw/mBP+nruW1Zl4IMn+I0IvCpBy
Lmu9NbRfVG3tLp5ysGhEni5T32Kgnbu0Jv98WlNN+ncboWWjbWKpcGhr2e/mH8kI1DfqiSlPfRdw
aO9VT3i9QIFVnvURjPBhjCdjM1b4R9TkP4IlMJlDfMrnujnbF3xZH4fe4QWY/U/CieF24TM7LN9B
ZwF/FywYRD3ldFK1KbVduhgrWBeKGoYW2jgOhSWMW+qHLjuCxYAv5o8vYSfCb4Cynq2QDVmzu09a
L9vjUMyYUWrXPwdeUNMzKp7+fD/EvxmO9PxtdF58NAt/X7oguv/dqQ6KRnrgxIYVSJhij1Br1zdz
/0b+lfbsBPqK7TVZ4yKNdkpjEdfzcOgFjSC2T8vTs9dQMvzTSBIVYLSxKqPwbw3vQqD1mhj79pjV
WD3VV+pi17AiFJpY5uD1An/OLupSut7vryKX8QpSH+M1iHfgdQ9xKsqz0xb2AT1wWJJbVD0aWdcd
XBEueSGLW8yL5H6q8Fg1jG7u2uVWDy9aS/yQyfu4bU0PMKcdflAievV4awTHIqaH51/SjpExOW+A
4LMGTaaYgfZ70dekHFHXybomg1ydj/GdExk3z/HGoYMOm27Qtzoc+1XaxN5mMrELdbLh45aTdiu6
6Yna1TtGflL+pe/w3+YXXXJhM8sDLuxZ2Dz+/ckhS2zMvAr6DUU5Q+oOmqCqrIISqC9YsM+aEeob
W9e1o+2mDNhj0Od0/KgDRmznhqjSWwQm74aQOL2xd1FHLNxS9Qv1M2J7u40as1fabK9VSSNLjqRV
XjOR+JWwjT5IrOeX0AmZB42RsaZt228CAzRgvfQ4fAZIm3tvYIh6IkBmM133nofjHZb19r78ZvCw
V4PFfDtrOABC6MmhQgFuzLBkd7VRrEJcuKto0bNUZZHdz6B/fhHUi//vhcE1THo5OppsKuT3C0Oa
OomMfTmw2tro6WoJtaVNuLNdt+CGpfsNpTyDSFy7h7ZDLV0PLhKvguk//eRDmDP21B17QP8fga6x
pp9OiVZeRBKzhEM8Ed3wjZfEwFCQL3VMUtyXYaKKTN24fXWHYZUIQdAhWEYx9CcRZQQEIosz0sDm
AJyDKfBbn46g4GRYVb6OyDRyjmU3M+CPR7lz9Xnh0o4lmP8p2+Us2efUdMRfnjvDWZbId3eKklen
1WXYDg/eu6GA6xiFyxhNSRIQXMca/9ms+xqkMtoYmmvf1EWHMHZj1IOxmI5RpH8Oe6NAuZYId6/7
EZnRBRkuzbLYyqx9ij0QDaYOoT0P889Y4YBb2SI8NK7YFE3ZPYVG+0JzN/qW5GSLdXA670qpBfoT
5SUiXeyHz7k9rDynn/fKMlGj3j25WvFEn5CwQEs0T2bqYT3EsbsO9Nm4VLERXk1tfhrcBpF0JfHm
LLWHneCidCf9uciYvSCiOmJFnB7xwEL9zVBEqQuJhvZRC80vvlNNh6wpx5VW6XADEbvuLLq6SvPr
zRZ82mnI17XmfSeBYbiaQ10+1mVcYfH7cd9boxHFq9V3zzXH0gL70zagO3JcsheruIHOlB5GWXvn
xgmM9Vxqc3PFh5KslKVCFX1Boi8taUJhp7w+QLnmIVi0egPNV38m/umfDmyScaPVeboQrQBRHRSX
+7MZNcPHtk3KNdku3TaWInmT+GCkz/HO1yLvYuYMJ0FHJJBlyQP0hJPRmoF1eW9U1GAa7rcwgCEV
tZp7NgCegBoJQUNoJsJSZpkvYI6TvVu71b4MwYznVm6u2Ummh9nUnJ1v+oTGdVRqWelj9fCouNYR
CQ/oVncAXMEv/m+bPG9ALZcGPCd2/FXamfNWCcXg4OJ+iZ9Za9KHGon40aMVv9OC1tjmA41sqoRP
IbpCWeNbkPwf0uOjhFLfVnb548/ri5L+vn9rgCUvriN45vg//r1cT0Di+qlHGiP0DsOA6NqzK/LP
I669rbIREY+Xb/owI8dqUaKFomQQD4V4XZRyOZqXrntupoF25uLdmQWnJiPotGtekwUCeSy+SVgm
2EXbne2UxSNrabliw0dHMuX6flxkUQPTKrqHIXUIQZJlFh2sLAcUzimi7eH9AGN785LavSjpXlPT
o0HPm2Jkd/oH1TKy2mrcQz4l7zu7P949M+W1BlZuEwi7efTK+aJOZoNwT5UzdafeA5el19kHJQZZ
/NFBjzsFJxUwEs0gBwB0xkfjGPUchE124dYn8AQQo7tiAFx+rjQoW61Whqupnx9b0/L/tqTpi7Lh
3x+O53lCWIvWXff+s6S1U1GlbGyo+bEmMsdBaabmfUoVozfRvMGUQ1Aatpz2wbP8ak3XPV/lNEar
BzX5CIiN3kU8uGfX5xQWug2ojTpCNpxEtji7HW6QcA52de7EVIs5cWgdJz2m9mmW6Sdla9Q8Byp9
DR2GTyRaJ/Su16nwsUdFIXqMZcIni1meTH0ukbc2HxNZHPE9ndVYgLy4lyrwrxztra2Fvgt2fmc/
qvNXN3jdefYhKjqEcyzbCuldkCQqxJf20uy3UEjsAiIxcP0tPhvaXOidEdjRJgQiz3ybDMMUCKeo
mIXzr16pCqqhfFKTNl2c+UF8g+GYspZWT0DDm2d1qUcGnan/sXKtZMfB3nmp7bA4as1ZZpgluzl0
39gZhlMjTEyRQUbisUl/V3hky03EK5+1Vmi8LLq3NkAamBvhm+Wuc6tnzefoSZJi8hphliDncZJf
3TSBZdIex6Td62K2XyO4HUwF4vF5oIWxVl8t3Io/v9/yfSHNmJy6wbU8HFWYu/R3BwvBulFnkMo2
90ZME5F1o6yEvvFUTnb8IQKwe0CFG29CoOlPpCBxsvBoodsyHMjgrI27k2vOYJ9o1BS8/fzMTejo
qHvvpCxbkqkRzcmipqeFoa6sq+RUxJb3zdRhJLL49FvOcgRNW1m3z4hYIYIty85aAq/IaQykDx3L
QJs1N7gJuxxl4dkobLaSboJ7TyTdPxdtJge67SCna9R/ByTik7Huw09IjXlg7t3YyP7uZtnPejEo
tstFw8hA1zm5TYjr9MVvFNekCKvaWZqztcuSbnjBCfoARODEPz8CEdQyNo3rjYS4sJhH/Scx4Upg
OA/RWTTdBVfWSXX2sJPAPJ4zY1/X7aFFC4+Y1aofmxkWYQIftbdnKs+CdAotndsnPc/lrm2b5C9y
Ffm+BsIhw8hPt00s1ChW7HfHpiR37dY2ynZ17+FRX6ecebXk7IcxsZSLvL2yazjbTktIIhM7DP3w
QfNg2LRzmh+zkdEX6T9P8F9YmD37oF5vSp5hXxBJtSFTivmWD/sjqiRd19kiERxK28NCcAvZKz6g
oYTZlNgYJ5evYpNtLMybZJtVY/hi585m1Kmwhsh/HKRA8l/q3s7E3tECy9w5Pbpagn68PSL+aht2
frRt4nITwJ/aJa2p39zsqUeT9dyE3d5nAHodMoZJmolS3n/mYS4vjQyJVPc4Go0mCByqgXbwslei
Oh2A30viC8MexzSmVemS4lstFromgv2Z4mSRRXVROiXf177li2UVOFaIAJCKRRuy7jQEGfJViogk
Bp+ktBA1jS8suW5xa0iqMEiarQJ5RfMj139+m//r0kQlyeeLbZ7gCqSS795mL3D9ubVdRLkTnyIk
qcQunW7j5vZLD4zp1CF8hA26CEHIjLvh4PyVab51jmunf80hfsNIDGFM4N4ANBpf85mWst53kYCZ
X7aXVs/XLBnuRkRp92yVXzPoqZ9CY7oYJoBN5f2aiMPbFJ355S//tqXS+NdmZxk2JAHm/UuXx1RO
/v+jmhBoj8OEsION8sXCh0bHuGj9JszPuM4xAvycI9CYhf3LsbMPIy6BMC53TlM2T0zihrMjsY1w
MqFJ/MwJgV5zY+3diniFmFDVY+vO36ZU6mdqQezdKMGJR7Lyv2za8r1iDB+Tx5rLvNNzUI/Jd3JM
snLz2ijNcGvaXbEjHwokGzuLy642T0v89ZowuOQUEWbE3Ctz+gv3viLcwCtda+sZcXpUk3H6cTCs
adS+epa2GqqkfDbGynuNffHJLXX/on6Xh9PVT6ZdqhuEgc3tF6hEBoH2BSG2AhBX2ZrJShkpOgGX
EbumCrl6UBOvYUTs8I8eNNYa0oQBwmzuuqGist0X5B5nOfXhMbGT7nBvVhKfEF6TqWRrazptp3wH
kw7yKAniJ5nrICrVwnrvF9p9jw1zZvZvA3W+kIJgHzzgmSundE6+EfWHPCYsa/B1ZPfuEbL8D3jC
3smSxTlYqKVOdLX8xzaAPmUW+gltvr518BZ8xuXvLCMyJtFv2YvSTWOd7R8nB0dSTDtRKXwMI8x3
pV3gM9KDX39+aMV7bSqlAjpKXYjFO02KxbsXMnHGsi0GLd7enaEiTfQbvfslJYUCuumDAgnC/1z8
1lwjyP1aGoN/dnpbvBoMgWrIMfE6M2LxyUZx/mB0VrwTeTuVD7n+RqpHf9Q1NEuDjalLfTx9zDBD
M70lOxtoqunKeJ8LMOVuOU3XgXsKxKzmiBl6xLwZ4x4u/1W9J6qeqwxgSDkPjBnaUJxLcxRrP+P1
DqJEHMxSrkIt2dsIb27E0g04FJt5N+QpkgqzJvdvdLHbRZ15XEJ5l2/iTnorjlP2Ik8kEzLxzkr9
P/glbn4f4r8AfQzqRZzv3apCArbTdVCJZOJ8N6cxx4wEg6Y2fRtHeZMl1z9/Tv9RErExgnWS0kS1
6qKFebcxhq0/cTaP2hV+qxzADcLxHPQeArVlifG0xtkxVPxOSki3mhDJHqmD0PWYab7L+3ADYrxc
96k0jrQguiOrZy0SDKhCvBEjUdFq9lDdk1jyNrJAnZJEis/sZ+siNiPsUOSfI5a6EytF2LcwEGNq
XR5pjp0hEv2SgD0nccWBZMd8U0yEuak+lYnUf2Ua0uHzhdrapfWPEQ5QDyZWiyv/lY+hPZsTfFP1
Leps8y+eW+P/s6BxCKF6ZN/hBtKN+vcJUVp9y+TYLbf31znGCLsN9e9WCe7NqzC4G5375KXgNevF
gARxztwKg/Ic/0NDjVlK+2CR+bItLYC0Rg2QQt10WUEyUQxWnWbuVpECKol+7f7fqbQB+IHoJC98
HT14cPEuBSIqVAuUectlQnFDjgkfqVde9cacLmWrEdSNExr6nx7xFlbI8rcK7PBPP0J9VfrNvhHC
44K1CQA5uhLTHilcJUcpIMlweOPQvQvlycerr7n5VU4+yNMBOPUkmv416ebgBG1xxGjnzVs61eb6
7q2leXEpYL2dsjKiQfB8r8YCjc05l6J7RIZSPEwOLXVvAU2yTLXPo+At0FMAK924lOBKa4Bqs9ir
bo1ZrSsm3hcFU+7meq/ONwUCmse7v86ZaWIoexLC3xqs1gq1/4hAQpc7oVTvtEg41wx6BBIXNaYa
xqmbETnZxcANldWdePI11grsER8rI9u5pFBc6Ez4dszktAKSXaA59YdG2435Em80DCzAZWP8vBfe
7ueQYdtFDhnPCGTF36OhOkY6fx8KtXW0EOHHS73IiSYClNU/j6d9PCDP+JVOdQUs5hd9TuzXk6nv
UUUGFxRB1l0+H04NUZXpbOwdP55WQW7dzyeaVoIJhlmHr4hEBHCFco1OGSOOuigNlTq5DKIkT3uW
S8gFhtpjiSdHl8TVdQ6aEILjCrywaq5reEXxUA0e87gsXo9BLK7KcFeSzrtCdADt61Dt8VdxD2YH
7x+WuK+Tl7erYSl963jIDoGyb1ba17AaMV8uKiVcXuOaDsry6RfaZsQetAqYaW3IAtgFoHrOdDjN
nTE3xGpNfykhVYn4f8ss8lQNnYWQvFPsIqb1ruEjsxpuAy7ezV05X3UIqJfKvLff4Nmg764gTDa0
nMHOdOUbyRawzAZffCSe/eZNNA9LMgzi5dLFrYER8TkzccZUUWy9WZzGVnF2hwrEyEJPHO4QDwt3
8lbBecQvetJlj/u2DxlI4VeyCHVi3pa3+KSCWkS/S4wuMBs0hLgeiciimZEG9BRH3UjpU3nYVNPJ
3KtqtAGibuXME8uSQUojJ/dKaAKKy9ivtkWr+ycUNbxo6jd+xnQ48KjI7Gj+0Pa4yWSOJWlfkyOx
NbTmZ7boehQzQn1lFS2OvFS4zPe7b3/ek4z/qF+Wj8JiGiWZ90nb0N+bC3B4FLpp+5tkkGQzEZp3
9eGDXuVyEUtqW+6aB/Xz0Iqjawo1agVJmKAZrybyokjBMs5GcrKIbdsrKBPKxF8hzeF9EIzDOtTz
aq0W23qCnybchLooT5OAFS/QN1NiPPkj5G43m+QX1Vdp7C/3eS/eXxyiMFG3PAD1kaYwdL5s+NW3
enYif7C7WgEzQKKKmInBTgr7Wn4ATN4stoLOmLI1YGOPjo12Ug3xGVO4dCZxdUNn0zDRWSeahV9o
nrTdnbhCQcN46lNfd2TwGL6Pl7AsjjYFZtine6/temOfu+56tuRK73/0cJMJP86vFmDYq9pH7q3e
rP2cz6W3zlRXDJPXT/VLjmPDVsnq1CUe8+x+uO2yKTn3jg4F1G2XtnCCOnohROVJhrBcG3HKmVjf
QhRbdzqKm7lbGfnFZvJxWea24W7xhJDnw8EfHNjSGgbUWOw44Hsbo/WbY2CQrxI2WYV31mRXsZKY
8wHitjljvNyUbke0Nwe2jKbRpemnDUwm7xZObQDVlDlFERcDwTvDtmlg46k+phH79fa+6nqy33ul
Ee/CavJf8h6HX9ONu76mZGC4GhxZdcrPKavTWSnKNS9I0OlMHf0cdB3MVI1P98KsIaNlPY/TuMlk
UN0mQQheXDUk3i98C3NEIKeM/s0knpFBpgdbo2PghmB1LfJBvqfFuKpr8lE5nhb8OYZzCpN62DLL
/nEHCOi4/v/Ct3ifDex6jIilLVjQiGoQLF/v1rSuT31ITO20Df1+rWRGmWXnK/xB4SEPrU84PN2D
n86An1Lk/hr4wrzUfvMifJo0hiOzg1P2MZNADEi9xYvGqM39av7yCVL2mMv9mgvjUutF9GXmEX2Y
yQlxCqDt4Gycl8DArBr2wkZfkfnXOCMQIkGktVPfak2Fg8FlJCsXhQcJJ8Px/qwy8hz3k5JPlIXD
c187HgOmLIY1laZr5Rnu2KoOd+92E8pxN8Og2RZdR+BJg2rZDwLj2Snbjs0v10/QHu2TFcabtmrD
U68E/zJxgS1Y66XSZFh56JqoeTTA3oqWkHi3QS1QLoZqexi+GWnSPupejehgBo+xzDb10WEo4uiv
Lukor3Q+4xWMXosxJNEEVYfCOdbz7hoWESb2BIQISAc6fN1OEbm0HqRNUlHwq1ZSn8Ct+Kf00HPn
ToXQgNMeVb8OXWNwtNGgPIJbz2Fl2/k+G8E0mPMkAeMWmzKzCwpiVmp6ayFBEnwFlAUQeSgmNiKU
rPcXo2UArvx4NYTbB9hIKMxHuo7CSF4gP8QPcrZ/eYyFcZLo6P6rDp46Wx1nIA1Re20+InXaxISW
rUOCaS9+9LWZw/I1pznSCfIk6ST8bCC2fvHLuF1NkLGJzsNY0AecQLu68Hh9wZqqzBLluYxKpEz3
z97t6SNGQyq3/YJkVb/WoXH//tsdNy7Pnd89GhqHOnvRNNhx/ggv4xxHwL+7vCx+1x5NYhHzZOc3
vW9Cyg5ijro5ZuBkQZVRd8cYYnsNzrDCNEmiHSR5dntlvSNwgSG33+aHYXYHNNAt4N+5i3/E1MGc
xzfkFBBTUPvJhk0ifuhFYO/jfhLHe1Gbgho+09SJfwZ2+c0soUi7l4BAW4MEkpIQ+sV0PCLj8WVm
nBWgyTTset1XU3/nNTEZIht4iA5L2EMUdBfVnmVL1y5dzaC1cU5Knp1Gk33GhXiJ2x452aLJcqL6
4LT6zp5C3trY6h/R77W7uMe2xlL6+0LjGXXGLINlLo4cjKe4WXUxiI6qwa4WI271la6MCOknHav4
SUzRIYOzdALWTYPQHZ/vy549mre5sNNjsow/srCwz3+uCZSf8P9WZ5xTJWctEpZdA9rR+3G/W2YE
XyB3WUlg3i9l5pOUBXL1xuepnWJhfEOMpW3xQCQMIuVWm4v5ZEdTtB978am22pK/XRQnenntSlij
ua+a3LsKZo0gMZiCYaXo5TSdVE3sBC1yZnlzK5ndysqCS5MCci/8ENsSXad9O2rZJSHhjGI+gk5V
JY/hNLREDThIZWn4DIWvfSms8LtdB8GeygwJnFwE7iL9FfCqHlMBTtEyomsyDuarmfoVeUtoc1ty
KF0/eeHx6chubMPD7LjDxYRulxe9/XUY8i/sUO1NZCUTxSwb6O9GLg1cCHSnntz2laRBDHKDvN5l
sTiRXvhtwsALNS3RNozVAKhXfnAtwe8j8ucrE6HfBucviRRljy+l8h8nu6+Pc+/1ax5pIhsHjpZZ
9fLnD9X5j7ndMUDq2bqJwIsRzHu7okWKNiC6gvtmzkTpqiPmZKfROh7IGWOgujbdyv4InBrKsmF3
myps+pOjtQ7g8QkMnRE9DlbovNCPntci7YGHtPDp47TGjLsoL8MeoV5rTUi3Fl0mKKfPUk7jTf2y
CY7A1eIPsQ1yWwtnnOwaB5skJN3Q05ICxwFQcv1Tmv1UyrquhZ9TNJ2+Mcye/EjPXTqYEbaUvFsC
QcNpJ2OthGltdQ+xAEBhe6P45BCHI0liq21L3BjMRei3roWVOSvoNdaXvK92iAm6n4WYX8sZ/8Gf
7/J/IFewXWmEgLiiT4G/+X1v3KDFRORNTJ/BGcRBkXTuKmwA1ETClrVxz0lGMOGsY9uHq6kqgkk7
e8aEbHO2/ZOphdppiavIIC2pnzTFrJ+C5EAyuPui22GwRnC67WxCUhc7nDI+J1rH/wZJVszGDDYp
bKfp4X7OkXoVHxgb7ZtRDrgFhiG5FiX5lVhJyp3exc7Gs8PqYUD/8xFmfn0OXae7qGHoGJKbnRkB
T7ndfSOdCUs5rIbRmimh82r42x18PytkwmwxWFhMi8wrjfd3kJFInuDHmCHhd/qaFqQ4qovzv1+p
b20k3vlDS5Du1h/tR78n60HV+DiiiG7Ad7aFYQrKUk9f72P6QnoPc+Ni0I21lBsVlYeZ02RjlMNJ
PXLqUs+XaGBRue/doZ/rz32WEm1Ll31z/2FhWuW+r8BvjkAatjUlLNUS65HP694Y9luOUG7RNi8y
0zAF4TlX4qPlp9lfjtH/edoWSZbjkhtOW4gW8PuGojY5zO1pdvwGVoA3JP6ng8Lkz0S6J1+dNmd8
uVwiRofQWzmNopXsAbWL4xzV0THkYPqQptp4Q6GJ9tRwrI1lcNQZZg8peMO7DWNLX3eOzTbaEnqr
SRKNkTs8NP54SdyY2SafwiW0vMPS62EU7+pvXg0nJuZtQDFZyE0ktSXSOoZMN88fBPO6q19MVwbi
4bccGhETsQlwxTyvrcbxEH0GDIKD0Dg7wccGo89jJ+P4L+pO872ugZvHkUkYOkg6Dr7u8iD+n1GP
zoMyaR0D5KQKgYou5oa6qXMG+jw7hSdh7g6B2E6jmA6EWGPlyWoWTr0zds5ETZO5zH2NHijpmBNM
KK3TmEz+MZr0Gut8kj11DVSb3u9v3nJrs8Iy/9JQfhdzj0CVPx+kNIU/cl3kM+/UZl4Wo4OOYMCq
lo4jhoGuo15c+1JANyZZ5UM7OCl8FZHdZn0cNpUeZvtgbKZznemCvm+E5rmV1op9o9pLrWIK31TG
xfDyfiOt/Z9XR/M/7zZ/rxRAheHPoOl7//fWMQb1eaQ1leVUZdGSPYccdhhN7aq+GYfMvdVTC8cn
z37Ktpo2eiMZ0ERkDJB0h8Eks0im9xN26tA/qovUrfQY4gFRRbYTZVhC+sndaFHubtMpinE5kzv1
l3/K+5nLcus9TnoYUBiG2u9fPc+3SoHvslmliUWWaYchYDm9WL351UmCm4zKo+/3eAJKv3xIDH14
CwwqvjiIs+8gSvCZZ99mHGnrrqOVEieecYhbYCaqRaS5BmxE/2+TefVI/6uwW1ptliuWXHoLJMW7
saDw2srhRChXCyILzeXRM37kdUh+UdUTw1npTbDBFtnA0EYPOxLqiXudCkwN0uiAr32COB4td/yp
FH+96ZRHWzbEyukxAz+/e8mMPD/rTl7c2mEiQ3HQVr2+5HmXmv2SJe1tYDp8CJfRh9mXm98N5g7t
Q92Vwfl+HCgnFpx2AfcuF7NNvNUwCYLmi/izEsmAzS7OPGUfexCFKwsTAd1vUlLa5dLUhdxN+fgD
Nni9Cc32ZHRViw84J/LEhwO1RKvM13Qe52tkWTt3gRuRf/tcy1au7j1ZpHLdRdXXToAL3e1gNv/5
AVqgMcvt/tfHQZXg0gZ1TNMT/xWLmtnkEiyDLu0+t+sZyQIJDSiM/eHBaLr0wTTn6GPoxvsMTjvF
YkjHPBh5wVPvLbZW0qE+zxKyb+gdI2WugughHFxtrwRasZeOq7u7AP71Z0MGe47ixTVrvW+lk8dP
to0AvJmb8nXsOM74RZIcCDP8qY8+Yc54AbYDeVU5NJybnyffLVJMr+C0WSfC+Mmp++tMRuM3kdkh
LfbkiPvtVfDgrBVtpF03yAe2oGpDAqw6QopCs/yIEIV0NpeTnlMvcG8cyRTwWhausiYQp8JJT42b
eY925YYPSIFphPdfE6E7bxAmh8de6K+dCJ6MvijfSrsyH+Iwb4+pL+hfipKsjsy58/QdSW2F4iLf
YKh9U6ITnOjJStZgpPGFKl4HpDb7BkQXFjMfvVskRNFNrXy20+BjMmXlC9SPx6DqEGNHBQKvRbpS
DEh5ZVWvUtT6G047+WvmGNqpKjkO+ZAdV13hZzQ9CIbTbJRKnuAFd/262RpVKMneMul7ed2SW5qS
KNIV3k0fMcvZWQsueOHPjEIL0QcBGs0XW3TAjXuUdWBsSi2sdjKhHLF6Ya47L3Bekfw5D1HkFV98
V77Mptv8soobPmVjqsU3AibbVYroeHl1qz3armZfFIj7PWXsnEz5yCmZcVeaPyqbR26jsqbngWHR
ZOJVlGGJpQzE575KkCrTbN9UWmYRICD020hTGfNNSGAHGJIyysazM3PMHu3v1cyD/xDaoMUWY73O
p3AuENLt57bDztVgCYKL5JbiauA6Qt2rN0djkUSpb7nJp1RLccctt1z9aGj9tWi16OiJqnrJo+ZV
IU8Fovp12eQAqBtRrWJDTA/2OBl7w0QQpIZaZEYPD2Eqf3pLca3qaXXBfPAVBuJpMPsGuhKyyyTl
BSoERt3cSC4iavlXi2XuVzSA9pY/xS1tg3igUCA+pMf2zyXRwldK72btSzied2ku/Gd59nTap3dS
bQ0r594zyGMJJMQepg0pji7FN/zDnL7bpmyH+FlM3ilOhvJjpLnmBiakvMFMIqYV01y8cCMlyXGT
3w/+NmgiEoSXg5tWWqsoF9bNLtCcegtuzGnrfmfbJQFFeNa+MWDlBK7W8tisP8wMzJ/UAM+TY7oi
tMU/J+lMfFzmgKst3JvikY+Z9ei1/onxPb2YygtfQg05ttUVJrKy6MVvOTMY4wA+zqVrvHASXL0O
bkpkPtculY8opr1RxRpa6rDaRoaTPdp5E+/ZoNFzD6BgmqlJbpTksCln+0XD/f3BrbqbSoGoMouZ
4jRbdIza8RG/kHt1BCE47VyBhouD/sHvyuJDppfg8JLqc1x14bogGA2IK2jNkBb+b5J7SljNDudb
fI7HGS8B/ZNolj+0JLZefDgUtF1CDErTYZZO9x0W1Q86HeIT1PGA3BehnXB7Z+cYQiEpwmhcifJI
npOyCk6T174qDdc/B7h0TDFNFsRQRX0HnO0zLGuiidqFVB9qHkc3jOSuwevfztDo1VcJHU1H0E3o
I/L3hMljkfXx6G+dpEIRGAz91Syc8IEm2kbDev+ltmIDfgbj3y6oGE62g/bB55dDI7xjPnvoco3K
oAFm6efKr17ujtIYI9ABMfppWrA7U4oSMurdli6sFp1amX0u4qQ7Vl1CFpnVdm8ciL6TQtVs0sgP
fjsOARaD4LyA9BjOk+w4oYcBczI6kAGhTXmQD6+azTMJVp4weiira5s8yR84bQhoz+SMUSWF7bvI
3bo4MFaN7QCbnZtwK2oDDoIYuk2iYytXZLSEV8cejHJj1dmXwdb8lU5/8FKTNHobW9SDpciOYm7E
q15Gv8ZJwgoau3KjuIO5Gw/bHkXhCvW09ZGzYv6w4MHPPsVxAhKQY1u8bQPtzbi7ANEzf+8xEJ1I
YmZxLR2SW0ZTos8MrnFjBHttAP2NTKzeRDXpDDK2ftoJ8XNuzsIVFDpAi8Wf545VsFfWHBBvJVu3
9kaKHHYw1HyX1Erjowa837Sc+ClDeVIy0T/dESEo4r8zPAMctPz/DHxEJ8ywiAq8NrjqwRytPTLA
3MZ0f8ix/zjG5JwvB6WZwctT9P/YOq8lR5Vti34REXjIV3lfTmW6X4iqNniXJPbr74De5/aOE+eF
Fgipq1QoyVxrzjHRKzAkAI9sqSSctKwPT2Gfv/8xCYHJpCxAUXrp1WV0t+AzmjYZp3Ga/5j0lvWX
QFxqi5c/0HWtvOR4tItm6q+UU9RNmuK5s7LL8t/H1IS12qT3slzZIGJuy+CTWmOIWZPUat+uvvWR
8ZsUZ/w4NuWGlT7/2emfkgudD2+B3tr3RPx2tAnE1GyN0mKarKpvxrVfjdEljIcS7SZ+13loLZDC
BPZD38N/halPTCzWQt9K11l5L1zln30/XOdTddFLk4TWIf6RJ5W2gy51MwA3HAJcWh4KxKNhRsQ+
S29r04XdVP7ch5XrLrSHNZVuEAnN7zal6T5p8ltPkHQqEpsWio6AwVcjWpnp16TzE0821l0HNYzS
TZpOKeyshk6MTkwDqc7EoQzFpRZoVhvDM7ZjPq8IelbWowUFw6QugFrAoJZaG9GGoHdvE3YlYR3I
n2PnCtF0X7V9QmHTZJXaRNA+CPza14bbw4ApzwlqAUXuKkUIjfxCb23ZwdvU1f0KmqpYaT9lSkcg
xR24G+JuhSXtM8vLh6LPf2ktBlX5GbrhYxHT7G+Hg4DGrVX2A6iGWqs/XfhDetX/qryCtUv6aHjh
WXh75NzHlvwiQV5o60Z32x+dbT+prylFTpRPTLRMld3zYiJ42SB9uq+6VVEP5H7mm7zB88P4dpoz
gcf62cXeLNw9uOGLFlIQCBCd6Q5esMpcFS35B+XgcTvob4NBroMnQbHLzF4N7s8Aq9WaPFmszDO/
159miEeZIYFosHxl4270WOAWeFntxjlRxw43JMxFa98mpbWzcd3khf4S5eu8tcOtidN5DwLh59CY
R9g1SFQnp3vOsunJoLBSudElHsZvWlHD4g33CXQ7LGUdtEsKMKkixVG1jxGZRdqgvw1d+TCACwah
fRSd2GSKLEmsFFBa2gthwXdLpcdQN05u6n0brRruI79/EDhrOc7LeCZuFJHFL2Ib1oxVGDVb7k2J
RZqNLHgrlX23idvkr6nRKG5SaEN8YsFkYmNfy4gqX13bh64v3gd+zVETF0+vf07gwwXK9xUgA31b
ddFbbZT1zrbTw4TNfW2NTUgHyePPArpbz9p+rbwKgPz45Prme2KpW52E/t2J8k9JD38zKngCgtLU
isYy8pLuycLcbo8BdWHz0IDd08ti089mDRfvhrSmcIUC4IflZxKFE4qJ3E4v1aNlVy9eABC45XYy
ReJul51cHSnxjziEbwnrs2uuqAJYWSZxHwOihtazV6YdHfuxmrUExqdPbI6y+3oTmWShUl0KyZ3U
GW578btrXVC6LVdfbzx1hfmTbKb3rD0J59lEWo+qmGl0BUJ8nXaIEejVwtfSUDpgT2/mvILq2ne5
ueosOcBMga9v6lW6NWLIg02oLpGmjftS0793iyRSgLWFPMBoBjinutVWylepeiP666ktkh+m4Zjr
zmiqVTKeUw2UPoMCmNCIYOuaOcvQdq9VE5KxZ7pfSaKDL9fPVJ5rGFHWCV9ln8NbmYKblbR8oHmV
wweqHjy75e8/ssBHcvsIM+s5FOY38n7S1ZQ414AAbi4FwrYaRMBBe2syINUYG+IdAYTrwkUv1AfD
OfBMPH1i0Hciiset0U+EdXf9K8kkOp66+FccafRV3ZVRBUc0HkfluQVu7lQh4qje3GQE7OxA+Q9T
Fx2bgZIb82s1XvpBj1bSqU3KOsklglAwXwsyX/tedCPNtcAFU0ngImadfnl18t5V+c7wyYcwcGBt
szJ5TLMxOrRudbfSGKgxkbj8utuxnfEEsQYpm5AVTbf4hSMCyxztIOvktxOJDygiVHHpZKEF2AiU
rpvMxovvAoAqEWDDlfitkK+tQ/AXSD9qsRdJ9cK/0z6dCE+my3qfgOJnDnZvupREUcJcwkJ8yZ2s
BuCwq7ElbDJmLMwikLgE+XScTLUOcK4TV1We/JIA88AKaIv7YtiF2Yveo08wZXRSnKs72ciA7vlo
l8ZLB8aXngXWTKLQb47jbyurA21twfSto+q1nMptmRc92jNc+ML5YdqpuXViwrHQiWkn40ct4fMo
x0uOgeF4hLCa4FoCKAN2TenPks5d0wXTcRZQhzLINoV20l0yp9A/YY7ESVMGfc4FHFvXyYrf3RF9
NDPQ4tC5cbtva2PYUFyPTvKeOtkdHGLx6mrjPYkYWeBExuuBCZFFSveeGz9WgPRHI/rxmo39L0Es
6EYByl/HBid2mCdsythcKoW77R13M6IUOsGEpEusOnKTHbfFk4n5kaXKnAfNoBCxWPBclCJ86oR9
mjG6ZCNGE0zOJv24em2KdOT/rxDN8cvkNAc3eKXoDAtEoqDGtloCv9Cuf0NYzuHHZ1SSWoTx/Knm
xqdHjGVnn2Ak0UVJygOFMA+ctbEW2KXmVTtsXV2h9uoyuWWqCXwwsA9obKCgwTEhbkzfo0nJzjAd
NsJImwMxw+A14Cn4TVpdab1Axda/Ip2qeEYyK6Wi344T/piEth7t9t7X+sXRcoKVBlZy0euYeWu/
GJ7zxrzTt2Pws6M9MBWoH2b+jIkuo9+ESLG3rSOrs3Gd9Jn5adJK8s1Ee+1dBmEQeifTD4pTA+N2
TYA4pMrC+R6PKt9GtOd2Zho+NYMdvmOEoBZCD1i4NPHdsv6e88PsAsf6gqe+lfz4aHTsapWTyeKa
I6XN6ILG+CtSxPmkw0sbUDjrqqHaFGPHF274YNlYXuoi4pPHT4C+7caswtuMOYT8ygDfZhsamfBx
Cxm4YiVcfPRT4T93XZecpGEnlESigUaMmdzMeZNC09pMOt8KRkdxFZUfnbo6Ql7E3kQFmIDU/thG
iXfQuWxDlt/weZiNuIVhHoK+gxrIZyo8BiDWO1sUMcVRi+PsTE7PmEOa8r3mWgQu8U4M9eTR6Bt0
t8T1VMZXF/s1kW/Z3uhJPVIt1NQ2cr8rJ/tSoj8LvUKAGHk7WO5mXf6YkjQELNKnK1vMaS3aTPZA
azak+mEM+0OfF/EGp/LBFgXJAg5rISN34h0l2eYqo+a+4JFx18T7otDMnTVz6aap2pJaso6Cynll
6WdcbRWxLrMS97VVY428FXnJ8qx0GuoBIZJk1zWd15T8QFZ7lnUKfeLQiQh2Pl0zOIVBV79p1E0P
SCzifUj+3IeU2ppKvfNJYZ5hDQjjRUx69DQw71nJ+YnCCX8XWT4+2ymu7Ngu0u1yfGofqQcO2EFw
R7pgFamRD798QO7nPtAUNTLXXjsZ9OoMQPnZIiaQG2Ighk3ilj6YQyZ50q1ewUY1j27dvEEN6t4V
IeHHVCDei6aqe7d9CcmWu8uxnJ/Nm/pF9pr3iPTIvjeNs15eNHmY+UyPe9byIkIIWqgXzO1HdBmE
WvTRUzfl8kaE+QYTU/QE7SB6Wo5PyadmTpRA//8IkJgHX7UEv5tBSmXANxgGqpwck8ggUt0Kp6dl
46rsN/KXAYxn888h06wfPAjYlz8nzMdjKOH+lHm3v4e0cjXEqjxrWG6ZBbffSIew1kQmlgdzytTR
1T3Jjz+SJAdbldW9gSxZL75MFz0xUK/42vl+8TAmMyiTweur8MJLZuftm65g8GWdsrE3BtObQQd9
OUEb2nStCGw2rVS75rWu42ujf951evMYddq01szQ+14KZ08wWLsfy1xnFTDi/+8n5zphRn7H1QZn
L0ez3aCFbAhoDkSmv3vN0O4p8ggwUvoAVMtAKOIEYE4nVe1YxSjWj9j+nIK8cF+m6i4a13oM9Wzf
Bnp/5Qon1c8az5EQ+ndGQ4t6n3RP9DCNuynM63IcUw6DAWm956I38rtQ2gNv3bBIRziSB02+Hqp4
+jYl8t6UYUwRWuwSmpbhKp5GvuRh+hmOnb2yK1/haCjTLT4TGFV+35FC1SFfZJbfz/5fS6NukzBG
UsbI1RVfq7YjtVDcfCcLd0mb9Ai2UKGBuZHHlILrxS4qrut8qn82ibuaTEv7bSrvVuvmeFH66KyD
nkqLygJJ7QbYRWYo8eJIt90YNWrWyraNvSdITYulRllSb6tjTSP/2JeOd8miYdiVhh8/OdpgrlpX
mg9DJNpbaLX1CtNk8TFknr8tu9HZl6oqP1qjfnHM5rts20PltcZ90oGHZ/WYnuxm/kxVQSqX9PLd
8myc+zubFgrlCaS6kejajd9F4oVb/EB4ely9OTp6rYmklEMzToIgZx/iRkvVvK2r3Yg8553VXe2p
L9nU3jyEWueYueQjAlT0g/MTYLGI0zScV9ZrzqYIp0dTQKnujM5/7VL5yPPGV6r13UqrY/kkKVKf
KOgM20I66nthQOucz6AY5q1TXDjXXnNtgjamaZe+BaHKn8bRbciRQDVlU+gCOsnSD7R0aobhU0kO
2aPmVOM1n3CxNYb22KQqoClcvtmDaz2o3ZjkMmJNmVSHyZZ3s8/FeGudMNtVcP3QdfnaPncYqnDh
XiBsaUwVfIPfhN1Aj4ix6eeMN4125L5Ip4/liQLT8zhahHARiHjR5g0R5dp52SguumZV+P48t8y7
jTaq6EBmwGs/274Lr/hno80GcMSkM5zdSNOThZ58OWWxh/89bznWqvwMpTh/k1hmSDOZoBQHnw1O
k4RlzlaYRKGvRAwpqCjpDQm9PgJUMH8qq3juCr3+8qfyp+Y78jbCh96kwbiRdqUxk6DMwVXbXfo9
Cz6gafPjuHQ77mPzwyrJQnQ64UhsWwGtazloWRZ15SE7dImHu7bXXWA5Fdyc5aFEG3SJ7O9ODcsy
avH+zjH1XtbXj76aLdCm/F3PhybhIOesUut59M3ovJyxnAsGNd3jdYnWILW0alsqlqWQq25doggZ
j6W5KRE27lrDNk8Vd9TbUDbFpjJk9L3jL20yWflllXAYvbB/o6xC7wMl2CXTwfrYnYnPlrClD01M
D8up0FRuRZWpj6nlOndjR16JM/Q2lgXNoXOoFua4nD4K3jrlhvRjINMPwYgQBDRBjkgVGa/NkIT3
KqRLtpxCyskl82LrncBWf0tfEIFB3ukPYyWb9fxGyE6DN1Iwznrj2a8dHudjCpBvpxKv+KwuBCqo
z8yJ4l0ALvrY9FRzu6i4QrZXn0NRWGtr8okU1TCKOw2V6QQcLW0TPhWCu8a1Z6thm4Ip2I5NyQc8
b1oKwWkmrAfcV9ZzXHvDIfwM9Lgj9ZKLpmi08k5turwri2Qg4bwsO0ODFYrkxO9+ZdTHMcOyN6VJ
jEuzRAe2PFw2KEriM8aOlTO49GZCIyN+gI3yg38eLbt2I/Z2IdJTVrkY0ep85L5m0cdIEMCservo
XllEiHUZ1igUi7RYw2W3mGNoIAWZQn/ja1OuwtG3HrR5rZNo9hNdhWFF2Y4ERoonJ90oWcL2Knv0
6i0LVb4ginYqNNqsOYZNYzwumz4JwBQbQ7Ihq8aEd5zF0aWoqZt1cINtR3xOuaOflg2dUyo+88Zy
Bjxiy0Hl+cPOUeHL31OWR8t5yyswFP3n5GX/v55edpdNSx1xW5nEA3X1VD6yfK6voYp3ZROUj0E/
JIJ1LCa5OgS3kc8Hl2dqgfvccNrLsrccX16PhWJcuWYcIXfi7RLC/R7dlqJVFsvX5dDfF2QJPKha
gdhejmnW8JJXaBq5C/KB6/JxKik855G11eHPHjGrQbMLu9c8pvjfDd3PNvXqD7u1kQNWu84S4rVS
EIkrZj4IxsdbWOvWBmziSO6l9VN2DewPf0QLnc64S6cGBmB/9ZPMGNkD85ylWfAy9I0FkHrOeIXg
+5LZHbf0BrgHSxmhYvlS12b9wuqjpVw20PKYd+MpeBY4oEA2zl61oOheXKSQUUATFLOysUlt7CKy
1S7EZv7sQ/NsBmXyQ9AEXRUOwnTi8cpDA6oKLkgsD3ZTJc8kQdNMYf38ikn2W1xRqRxk8GEDHd6r
IGj3cTnl34jBxo+VZp8KRfEWKHEIh0Bn3Zab0WtQ9jedrvSnZ+IMAIXLYg9C+aNWTDU/5vRJUI7x
kjbms5Ij81VFqqxKvxtJ7X6PA6PcpS4QyKqsFLG3Wnd3hijf6RYimyUXYqqd4CRxMM72PH0jM26e
3WyL0rPpJwL46rzspTo5kA5l90UoshwCEjftmrJ+qDsqBlTLyqd+dIsnUv+Mnd9Lax3NrstC5Eey
5KNdbEFjUmU0NwPnh9TZgF/ZNS5L4f9sxyL80XrVh6THfc9YMx1Gw/P2mAOzV6yKr8sJ/kx9jfuy
fBn5nhyxfob7sdKMNz8X12Ewwx+JdJsVZSP/KTSBPndyJEQ6Ivces8BheQ83rbm8nZ3fUC6QmeM+
jo0JzMVC/qD1QfkEOjNbN1mSvno17DXsBOdlE5kWdg2VfSuGgVyIYV7MSGp82LcyDUImUtytV8/e
aRNubROPr9zX0heRNZDASGYyipH4MvNOiFQ/fz8Lvv5je7SiedhPuS01Q629jlHP1ZCE8c8Wne1o
TkijfaQFkWHu86rLX/sSw6igRJaSA0E9inWjJX4QosFtqgEX09juGRtawJQhB3s3qW+RS7BOZpEi
Hwur+ZYa2mmCyn9XfpVdS3fi2p2PsyJ9EagR8HVVD3kR/rMZED+v4mwUO5wVRKIprQUkqsaHZQNu
AoUrDNAt99hjg2DyOcF99VyXjw3zAKA82feudsRT71kkPuTe79RU4mnZ0CDvd6hYk83fY6ScnYD7
3KFJ0AEqXdr87tAeA6KNSUNkgWeiVPDSwtsJOv2aSRhMpARXVKXdKUzspW4DyrXses2qdDw4sv2Q
c95NlBHwCCSNeYCVp9dOservoh/cMhrKqWNzWx4Z8yPSlUPQn4OxCQftOfTUcBMqGW4BLYvbsht3
raRcUb5ncAVo6+b9g0NP4KHJSWd1QTdvxq7L+HuwuxwbpPabsB9CrChpOYVhIRWD7OINjXNFS35q
nJpsHUu6Rzqr9prLEKK+5rfXksA+bKhSzCyg6hhOZGmOeJ7wVXHP17w+uehtSw8LRC2l6ogIg4p1
qmYmFjO9KXmqitLZ9Lb6IdIwv8lx+JUlSfxKcYw1UKHQ9071lwE/fo2rvpKtcasC54WZts+7l1NA
rd+x11YdEqoawZrfYBgp1sT02JtsaJFzZdoBqE9xbav+3xtZT987aIu1Ychsr9m1B+YVq2EzhnJY
ZZaDc315OE6BfyGRs2p1noDj/gIm3jnzw5+bXOOv1TnDs572hIvo/m9cB0UOF5Cor7aT076I7JIy
HlGaigKfqkuaQhSBSDBko1kVuPSWiYJNs32zPLEcUyxE+ZTnp5cTVahjHln2AytDV0bp4QkRznCo
wsK8msTV0Ye0Bq77wbwux1x86/88mo/1WSOgQdjWFlehzfgyH/x7TslaTpeGfvr7Bn/eZT4Nnu9w
MnKaMX9fujy7bNKRVGbRgfj6r9f+fQMat/0qGOIWJDg/1f86zyT+WQZIxf+8aj5NR8sNhAA2Cb6H
8c/vgiarX0GVG9ZO3Yid3dT2VSHR3TO7eXBCrT/ltEvI69F66+wFiK1Clr4HwwrcbTG0PckVtjpK
k2I+bSzEmZObnoawIYqkKaGBwU2bppm3WTLWBJoHyCiVbyyqvKikvjkpkgnrpxw/RSu0986OkTIk
GaS1oUqCnWy77uaRkWQbQ3yaAiMwEK8XCW2cPN7zZRhZRDvjNg9+dUBBHnRSMZ6WjY1ZU9VtfXFr
h+ZOtBnNkAwtqy4uhKm+SV9vn4Wn+qslFH70/oczJN81nIeHynGNx1SSimPjlTZyyz17rQ2dCqoy
HsgLY1380baVfzJzO9n4Y1pvbTHF4C/bDdEUSCkG59Q0pdwy2llrw2yyh5kPKSvcqKXqPP6/7knK
ul4DxDWZhbfuLS/ae0AYc9sa9ls2dfydpDLeveQ1IaYBYSviJEiyFWFqRxb2QIxGMmIMSqS2Pm7U
FJY71Ftrb0A+Bcq4WXlEE5o2KQM5NpjcGrtndwTNX2fUSVLT1+4e2KJ91trNRtRViGy1tE/oalzW
yjxbyRJiT118xPOeTKE8ZyLcLs+1sY88D6MedYShzFaNNf0yLQvD/rJrLtuUkfe0bP61D9aEwX5+
povb+vR31/USj9TT+ZnAHvKNBXF03WFPegbFHT1XZNZTbGkewY9Gz9mUDReWt3+eW86K5GbyyecN
0Lv92YSB2W6ClrjKv8eWR3Br+0sh+38dFy1eYW/ZaIGifWtKWhD/ead4CHNmZg5aWpNOYVCF9VPY
oTyJ+8IALa8TW/ZugdjfLldeV9cxmVfgZPPhAY1S8Bk175Nldz/clPL5ZHnOxhloboMAL7fUQGhh
gp5bhVb1HFMVPY5D8svyoH0S+vkUwIB9SoYQp4mb7QImWauwGccnWnsjdcs22kMPSFd5P+4bvyqA
nPGdBBs3h1h3PkFrsX+tKgJOWpmf67J4mPASX7xYIqxNBmTNFqBhryxVtlkO6qP+z9NulgBm1qLI
AR4SAGniJX83y9u45XsCivSu4+EBtU+cB3e8/Wi28d6voukbggPWox61DBe+nwwjH50Hx5OEpq8W
AGCz7BgFIpilS4J5YQqN15x0kz2OFO5hmJiUmaWrsKb7a/Zjt9KrDH9vR2NCFPV08mjykRD02JqF
uR0NKtllaIzvA8W41aR6iyZUMSIe3s9h9W+mh7B8hJdMwBdnAap090QvYj+ed2Os+msDBA3p7sGX
kZrNTgRa86YNFB8VvklVDNfma7D04QNTTHh2enhyuWe4H8q1SBBFe3IB1mS/zgJqzPTqQMWk2iPO
FYdAJMOqRIAf0cvym0NfeihM0m72ro4WMyyDBsS8yetwi8OSzHSp/XPI7w04/cVFOHmlr/oJHFI9
9S8K1cexxfmM9EuIgt6/lWCtYm2NQINz/m6yOpXbdOYSVE5tnLxAhwsqlq2O6Z7xfT68LDiXjWMw
xSS+nEa6FUrs1D05smlrvocm1uI4xhxim4l8p8O1HCaFijkDcQALSTl2NXcHcxY91QxWRqKZPiw4
ZYduKW2I5vG/jhe5DUbh36enKE4ol8pTkWTTGV3udF4eiTEii7rN0DqN+TkA+/vneJ9YwxlWUBVr
X5QjVxN/j18klH0BUkRtk6dvbgfNNap8a5skScCNIzmYfpu8N1n/kTRASvxqUlfGQUVeER/88kh3
y4G68kBJYfF4DgpkXBjSmLO0kzJjHFItqRgYqoB29wz8NvMjanx4TevYpxMbCo5FZYRumb9cEunZ
2ch1mHPLwylxb5D8coaLw8jUg9JmCWmJQA8cNYzkXdWddZdBjKH+2Ggz0sB1swdT9nyJWO2Q1vwZ
xEa7zURzH3oIc9hf6O5TFj/lbr5jQmcc4ygcLp1eDZfl0bIZ5t0/x8qeEMAArrUjB4pCxF+KC2v7
fzZWpsQlA5xAKzXb1V19yXKCWmdPkBt4j1FSY5HGv3As6+F3Mu8tx4scPqaBtzNIuLWOZCzkwrrq
3iS2bZuCBa/L4MDMl5CVnM6Ajmf/RBICfK9hZZkFgZZV+3ux8w82H7IlJ0Fy83ivx9w/E7j6jamg
DeuCtf4nBqX0mDjmBxCU7OI4CoCDOXI5ie6Yo66vdU0/yizepyWSY0rop9Jw/VNlB++gjwlx9S1j
Gzc+vefeLfE7tTTghQI2g1fIQMq+mkPsCptmpZQFOo8Y8I1G9sAx8n4mRvgSSX045hqVvsQcD565
KpO42SSREa+d1vzqu+SlT3y4ojFQ+EY7Wg0WaLvSL1wXB1mat9zn3pbfcHLMkh4uxU6XSHJI+ttN
LpYqg4ynyZoeakObOdPDTcuJ2JSBMNejaxpI9r5K5oG4Z59UQaA1jK4yAaTVKzjm3B82ZsoEofCP
YyqbzVDe+4rIgsltIN074a9UluqYJACeyYdsVioEV4IFfdXCYF0lfvEpZL0ZUeGPfJ+S0MtXUeTe
9XDwtm3Y71toBZvMJN4q78Ux6rlra2QYrUMmxGNK7bmnieIP/lvmlM1az/NHuHvg/uPGXVtxEm8a
ZkcAV4hZAs98mRIc68JPuCUG4gwvmBKfgZODGsVDXRL5KOLi2iSWszLLN2Kf+p0JZCUvKL4mOWnV
bgVcIq1ovUuIbbEbrskweS7RKW/Y8Ds61mkYOm0fjqG7TTrhvBXpq6/PNXBU3Fdc5O3TELak/tnb
1ALa6pNEdiuND79RxXtF15GZWp7S2meXtOZnhTb+Gv0EvW8e0SYRCWQfMTa8DABigPVs41q070mD
FYq25zrPEUXmnj7QL9avjijCYwXL0iJS0Z0oGAyFyVRZhuoQRp67ShqmriDS2oRmupgajJy6b9JY
QOGaUZoZC5DwwsPGmBOlKg3EcVlvk7BQIHXFovWcxe1FT6j+dzLfqJplva/1T61qXq2wrNd1OoDY
TekF0PFCy0or4oz9cz0S8JTHTXaqI/unF5J2xJQc700NQQit8h7jv5m2vyiBHwfYUuGgX4sy+K3T
pFmVtP/3yh22jUFVBzgtZGoaxTHcYuR8qbFGLD3oDcJ3COY1zoCemkWP6rsqkeHr9nhXgyXPlK9W
NrYrl8ksyQYVSeRwCJkE928yEtpmCJLDGFnaLbGovDmrORil9vC7NbjxWp8bcqw1qFA7LUFeHD5J
X2g7C/kgFHLuSK3V4QtXtMN8ckGRNZTP/ByxeClH4a6ruhs3Xcx6yPPRhCXNwQwn+TC6QHQJWhto
MxyNTmQHLDEvlMno/dq7MkIK0wFkGzW6kKCas1Viq+8t8ztrSG7u5DpnTTBSIdq7FIUDV6pHl1Kh
CAwcsHnk3wJE1IINE8E7y99b4Iy4efu2vbR6PZ6CWKybsmAFToD5BesKPOhEHMno/CT2E/jKMOPi
ETkmMSt9Eu8IGQzaYpfpXrd3bOOroLlyFT2/0ETw0y61u+zOzDbWkXGJXUOjZxXVjXYmxOI2MRg/
xLQBg2wlWqqpSsvKpyyRxQNdwDXW+W1BI+IhK/HmGJKAZ6AUq6JSghJK62x8xQxPKnMiBTP5pF2o
rk49NDtbs5BiR+OrcqnqWHkybYYXi8tiFmyOlzgvp8uQRDBP/u4vj7op1TYpZdc/T/Qa+mVlJTVM
eGVsZKwTxTc1R8OK942U0wbtB0EAjbEyEN7eAoaKi0/ulkup66S1LhYpYe8NSjjHHLEAuttVPqTA
JzTaoWZo3Ed0ylXrxyvG+Dwjaqjt8P7mmXcMUp32PPf67cjNaGWIGmsUjVU45bsyFnODxkWshHGh
8XZ+14uTDc9ucRQU0v9RN/g43diPVkGVrl3kjZusCjTGgCCALjciwujn+lhKSG8pgccExDnJIimg
uUn5KMzM2gRzsogGwYoAxeyxROSEnKJpbpMxPchYOqsQYx9ZOpp9MX2iErSQMq+Mjk3MGKi7Iv7G
8L63JomNx+CrbtUfnc73gz4VwvSWThk67r0dqQNm9eqadXjsCe/BqIUsq8n5Jte1bB4Cz5APQdJc
R846pLO2I89iOEN+t6kY9yfq4EjTG5jqeLOMJhMMkSGDL8rIzCaP0kCu7bbOR4N2EG1NW5KHjsyn
pYPwp1ZDGHa3lTVrhFpX9cXBVHAx9eAHpil0ElbIWi2y75GTDXtaSShAuZvS13MZTBhDUuTbGvOg
CRGQyk9kZ9+AJZr7Dj16rhU/DAAKOwLtYSuF6ECpkyP0xQ+IYfhUiu8VrcYdFQo+ssxEZ8ty6dRq
1c8gyD3WJELR3RLiNjnFr9boryOF/Seq9Yg4ETeRqkKeaB4M2XelnGe/HpOD0/r8aSxpPTOoyXUR
GNkhAj37ZLFuC4X7GDvVkx1JYGeBqQGdQcZTGRn1dp2Ui7Eh9HDec2VfP6gh9pCM8C2QIbj2TmvQ
hUce6qUa8ILngdZSIcuhLNrX5vjQlpl1XTZSdtZVk1W1bg2Rb7EO/fOES6uNnsB84mhXu8Bjlruc
/Pe1yyOrppCaWFDo/9dLIxgsCNeLEsOrY13xM6GO/fsfe515q10YLMuL//Vf8u03T7Hvbpo6/BUX
Rb9lwrANydz6BOqSrkwEGh9KALlpAPrNJlt/PZi9/YzBMd4akZ0/mp2pdu2kU18JYcSBBZhlWc0r
kvjhrOsraNj4eUbvvY89n/Eup6Yz6qugoNeHT+KGHojJhxHJh4ivgbL16FTbOTb1LMu/5QVQLQcN
4tmsEwpY2GibDJRTNL2MekZ1RvXOqa70My448VD1unmnSasjlJXaadmt8HlvcEBG+2W3djWiHSSu
NrQDw0GfBZ8h5tGLK/Nf9Of7O1V489nJ92X0PKZ+du/nTeWmv/1G6wg+Z6+xdLXFdZztPCd8qiFB
5m6TU+LrfoNlOrbEl6yzOsxWlfoJ05iWWjX7CuKC4D7V6xutVY9N3XsnvNxrC+j2kwb6JQO4vIWb
mP0fU+e1HSkSbdsvYgxcYF4zSe9TrkovjJK6Gk/g3dffCbrn9HmhlVKXTALBjr3XmmtllXV2jy8A
dXPPcaNhRxSp8wgDcAhlrsxZZFikQpg28Ly/gh4bQhIX3U52FGddtSPjdhOU+mevVZJ9OrdN35jX
tGi2qQ3lVy2Y3ARZsYNxQZbRwamtPw52wZVlB++2T01J8h1yRp/xNFrJsiB9N7PFb4zh67By9oYe
trc0aPq3OaWptRliou8Pd6k97ac2IXlG9rpXFpgHqp7S36fo/SB79m4qM4RSR4YuL7mZPZkU3bK2
2g1Tyb6528dt6cU4lGQyHRst/LBq/1PTqIA0qRykxKZc91fAL2B00TATQb+q8IbA4dri6r3HFUAf
oT4gGr+VrrxXwXOieVrDjF9PKSkmdiRXXN03J0gfun5suZ1hnP0LgOvA6ftqKZCzyqhW0mUtqS12
hsSQ0wFKewNzwx3b7lYtlGNakT87PbV8AkleHGzfwzMMN2/AfTYyHE98lFJh90A5Qj1Aq77hJE76
WXmieEWxh/ckyUhdrfv0bIxsDdRLlAEvkk6xj3XrTwl4g5SKF9kXEKBsTBdOZxHEkm8hCl2HuruX
dCTddPoMGoDm31lfsFsQv4XxtIZ8b0U6IndpcctpbKy0tTmgI7IboKZWtco691udLsjVD2WqvyE1
/mgjYBKYW7YyQzzXpr8DYd61bjgy3n43WTDnzQkin3MUzXO7ckvYzabEV+co9Z3kIasGu+U++2YV
tPm5UOyHZbt3W1cO9FLmOAn6kwJslXvoilHSRx6YwlnNDZ+HMxSPnOAEtx9eIpMWhTrizfMp5UvQ
Asq9Z+k31R19abyR9oRzIT32UfHWU3P5lb855an5F1bxkZv82BENQtbETY2ZUoUkIuF8YlAdZb8k
hTPiqpcuLSm5Onb6jsajplcPTkIroFbEZ2kyWjAJGkErBl2u5PHCuHKWPoe0y+xSfbdzRsbN3Ayc
3y+6QPUq5bZaSdX8B8Mz4Io/eUYQbJkjerNYfRgsb5ScDcLQoMinzO0b+JdpVP8ZVfeQadFGUAHC
yPcAoJJdN1iotahsYtbExKqPBVbbjH17kJJa5lIOu/q9J+pE2OMB/jN0lgT3SeAfnc9+sA4MARRr
ek5u9lWbw/sQiAMquHUCznYYzQuGxU3BCDxoGX2Rjc3J9FzR7pDvbqORGHOiIRkMecRL77MRB3Ov
guIdHqpNd70PaZkY2LjbVx4iBAf64F8/mdBO61pl1xrpsG6Tae908RcWwE1iyqtd81W7EAhWaLxi
eWI5nzwZWpuqTW/c5t9Zy8KVMk6LQkZ18SVVo4fN5WJbJAe2zq0K3F/dQOhCxPY1l/d9q66EUR0G
ozu3pXnQNGUv9fhsOxd2TwfRN3JtJ2iBxuZPbmXGSdP/KZRPgVJwX2isjVWnebquwDz6bnTtq3QS
9k54K6d0i0L0KURNosqI6bLrTq6V/mZagcjSCBDuh5fBUl+ps7eWBge1jmN2yCj+I2X4PbV4u3S0
RjSNfyE8Crhh8y/k6IfC4qYtK7SXNrNxA0E0UZqz0BAT6MoW77aOUiMIc66C6bV15BfKMA2PCvg/
Tn3zm3jwY4UlTLryJL6xEW2Dor9qPJhwfmVpiJOC+3JQGpRHZ5kPjBQUz2wkPNOk/zWWE5pQuTOg
g+GjuYsCdBE7PSQn8U4fohNylq2TTccg2Gb9dLV8M8JKlnAiwmPeiLNa4kawAx4SYA+idsUg45V0
bnaeTCt75zucwg8jiK+TS+d1+DenUoKst26qD2QV7SkPgr+672+TIQEYqAWQpIergKsEBSYfLLQR
XG8NrY2uBMiNlMZk++ooGkb+bDNdiw5VuIVKAnkwAc3cKoC7cQU2WKgD56R1/R+2LAhNtIZgC196
TRjfTakce4MoRZjK89NGTfxfmtJ4ToY1xlbfRxPHkU3nzkrBN/Js2VlMawM9wQanVL+6GiCj/Ypc
66EOmgsJ85Z04ssgU1t0wBJgZayKMMH3Uf2Wqf+ILUoIRBwbowb35CL6n3R0TGZWfwLluRYo4vD1
pxsdj7TC065whxWNg0NOpN1k/DF98Y/VV9gpa/spabhoA8o7qHC/9HQY1xWPd9g9NK5McR/M/jdi
ALqFtM5CvX6OpvZL5Gc2wc4KS3eA+yTbGxNXU0dTJGLYbcvkalrijjBiI/P+hHAN+3oDzoZOry5p
DMLd+Yp3sBV2FZUtdVXxqTjJrweAdbKZFI1tF/JDu1NNrzZ5cDlO+ifB30mv7Io99b3K838nP7o7
kCxXbDKoBAzrzaywOeettiprs1rZ8Bzy6BqpTA079omVdDfVMGh7WEneSBT2TqTOjm2K77mNftVz
WIK+SOg1Jn/zsH5TbWh+RkinhoIKJ81VjYwIJ8W0syz1j1oEmzzVN6gN1xF2GUExHjCt8JOVpehe
QP3Z/Baw8QQKRaOnkZIgjYawMHblRtPSbdd3awwJBqxckhLJ91Y39RDu6qjetjHDVoxRiR1s4ijZ
Ih02023Ct435RpMybYwq9MI63bR6sk2q+EB8speZtMTHdR2i5tcYhpO7VTN2T4TNxKPa1XWGCrxB
ypLv6FYnE0gkkwdsXXio/zZhr3lYeHeGSXZs2uxb29jUhKLWCfkK+g6t61aT/i60v3L2ThEaaAtZ
9CD7g54TvmtM2zB642efE2AzDHy2qjJuxiF4sDIeR8nfLSFR99bO14wdRBxWTH1b9+N2cBDbRva2
iOU2YO9bkOWl8zirHc+Q4yaRwwFI8j7FudvRxshi7dHy0zXD3IboA3CyeensXq+UfS2Q79SvOb3c
kceHjzadpvAhSDrG/DR3GgIeeIJLw970CRveIdozS9io0kQwGm2C4toxBfH7+NCoUMAm7eDPjQa8
AwHuDbZ525QwAuQG6C1UNOCcQMaNAd+BzCuNZLHc6reRHh0K4Ea9VSAR63aa3XhmPG6VyFrnsETC
HNg0F/hII6qia2CXN/LDdkMJ5d1WN9ibtiPaC8FemaQwr65tmsLgyEgMHqphDz5jW+kIKqDhSAJt
Fd/ZxNm6ENMcfLExSUyLabHY8TXK6s0EKEXqFipje6+0xOrGOv/FmAzcNUciRXsaQ/O0MVU2YCmE
8CCiVo82Xd2j91BfnCrbzl+XtuI9lYiM0nyNNeeQKhie09ErlPSS+PaBDdxOWjbe6uk1aL3Zyq0Z
J7Ux9rMJd1ZNdd78+9hhvGeouDeR+4WtuUsKeTCBmiQNwnxCWQJCCtmgHzs7JbUhAr+1zg1930CR
lZ1kx1CfAjM7J515kkW0n0moQNq/JXsrjYs3VMddK8TOSgePmnGOeBsBhNfOJlFULwrCa02vFroD
odPq3gFbWyqHrLM9VXwnyeglBdm2ijgmxF8MkXPg/vV6dV8r1XGOEUh4d5yBss5ZJcY/w6xpSdtt
TtUpe8tLMOrqQn7Usj7jbg7KzwH0cs55M1Rtk03KBgk6jimFnA7BOXWr3WzYoEc+CSKMxhafNwhg
pv/zARflXpEpg64O3ewcSxYT53Ao2HURIhYGO2Zcn8w9THgThbqBFGNfLFMCS2KGemmQ5DlIncCT
+YiJY/tSifHZ191vhkY4bGZQ08LG/wHka2K7QDgaZQrPKU4RUjKKX32/r1q6/Clq/wUj3DCpOU0C
nUdbpDakbfDgIY4q/AE5rVWtVNjrjtXDxKK2ivxKO1YGSKYhP+nZH3R7mMokmORu9JOjSKcvzIXj
J8165eaErvQ0FQgCYYX4TegBHLJQYaPT9F8SKEYcDCtGttdwjj+I58Oo81fhNcH6OoPvAa+XrPeu
elYBDJzNLvgo+8J4E7S1ESo7nqYHpLqbJIUv+KkFE7y8NJEyzoXid1MrwKhIf/uVauOrMKeKsVWq
5luruTAKJSVleReWgGu6rxPkefefJfM6GKyEa8iN0D2xrGFoyM5mFKpH0Nwuj4uWjkwW7ig2hy1x
IKO3YGnIYwr3LFCbBXCY5/AFQTpQgMsoX7P6AJbXoBcs8F4bTgmt/TmODMESjxzYiPMfq8zkWxr8
69pOvR+qTx2qCVpVP9mxBb8VCvsb3AjtDjOiyVLBEN+nZf/zvVIddm/mlmu2+BgPmsGnduCA4xgd
dscwnqU6BWRjNmtiLRTSE/7nkPftiKU4HZKPtGcTL5tsMWcnL0EGQ2Zs903QlifT6NL5YVczrAa8
5il+66xTJaRY8dP61jd2fctVnvo/v9DYUYqHzdHXxr9hVohrjPGyc7A2zT2b8NAQarlwxpfkhuWj
5dCUDRYcqx7gQQDXW/UdeYFEUh90t2pvP2/MUDl/hf3mtIQEjaYSU8lwMB/s6ruLngZ7aCT+aTkM
Y+mfcjv6M0Qglhttph9F81f1q0oz7yosxCfLoTFZJpi9HJdX5SxgKnLrauI53S/Az4UcU6Dr3Pl1
8KdJ9dLwHj/ki3DUfpeuLXleg5rWJlVhGJaY7J34SdXyQ//7lX5eO62akMcyBNvlK8vvBKDyAWIv
op/BmOfejVQdQVE7xJM14xVD7d/Osav92BvzpFRFLQ+OEYWkqyobCznidcGHlWX6rIawOyyvrMD8
Dsuyx9HXDBgGjdKrZiZWZ5pvFW/OPopG99xZ5T8Zaee75dVyEBqZeN7yIZby0lNltW6dEWtAXBgf
MHHJZBz0nSOC7mHqj74a9KsrGLUCI+rOqPTZUOhFidMyAD9OG3/5PL/7QfWxCg60rbUxHm9hVyFB
Rd++vL/LO821yS5WR4iIuwEbr6VX29En6Ay/u4mCaD70ZsCMookFSi9kMLiG/cYLS90gVAnXwnIo
e6wKOupSL4vJatE0gzXAL+mFZ1MTexaAF5hXlaCcqaOnTILXJA9flSbcgkDV9x298B3yW/yXxcz0
mRefKkF8ZXf04cim5kaFbL+fvzcKne7gux2DH3fY02KI3qqMNdhE+/SDN03EVGHdoT3U8ubcmYrG
WxPy16qa//jIR0vvxF/RfKYnLSKwizX2imF7V0gte+YTooGiCxTcDYRUGT4xB04LjXzu5epDbF6Y
3hgXUx3+mR349M3617DBiGpRqu/bHo5Apds0lovlqnwjF1XfMiCihQ/PbqyNflcord8QwsOCgY+K
9N7w3Q9NB+F7/ITxe2y1aTxGkI952OYZ+vnYPfpdcovYsB/EbPg15kNfBmyz41KfVoKQCY/AGyyn
c2XjqjmsAonre5j4IUYSYlOfs1caerbnPjOZ9iMmArB90pc023yNLCccdppLvjII5DWSOvv0Q8iy
9JTkn6plz1Hl9NXU3n+tW4uEU20cEBNHsN9m9G47dta+ibIPF4GyOvPwDJ0xbGfG6bsROlc6TJU1
RRds0uUl5yK/1NiuTkmDNKWWqrzQczE8k4bqKnOLcxmCy4MDru5mHd25aLdJ1Oi0VpCc2iG3qmlU
DT0ifQg3+A1c7BVpxilH/ne0SsWZ9/jld+21BvoHe2EAOQmCf6cy/y1H8CkE18S3uAlAT1WTfUvb
gT89423bqbmZn4q6cN9apzhbGqFvNlukwADPr9uGum8QQHq9CyzKFQRPVV1qoDW1nJ2qac06H/Cq
QkVXv/Bu3Hm7YnpvKIOV5B5BOJyC+uaa9SNQRXtEskWeVWKil5tf5jyiLzotMpsKSC3uYz/Yh/k3
JnMxHKsQMRr8A7006Usa8QuPG9R2daNIZk61vXM8qUv7QBCrc4nmJ76hGDS8qc1QRDt43dMmOCZQ
eXpQFyfIop7B9mjubHGVpM4fx5Z/x9qtd8v5aNNU7jt4WbQ24/AAYrHdxzWnQEfeUvsok5ezGGoV
Q5i5OTXGX1rfUMfP3y6IgSEaRdhduBpJ2zRlcdRV3B4IHtLzz8ki9zw/wgKHP+z326FPjkHi+Aex
hNSQqtdtRqAQK2uYZ9dTidwZk+9p+ah2G8aCDBx1vetXaq0QvFslWXmUjXFcypXlUMxjuiCLPsx2
vrLdiHDLrnmRSMxw7uc0QEvHekSZb6xE1jb7HOGXz1wGxl8+HmyVKeJSrpipixuTkUZKMbhe+Kpa
p5mMVMedndox2jKCk7XSSjBMAqksbOtvjEsRSxs4LcEEca4Rest3jmYfgAkbn36hfYxDFd/Ugmg6
ZwTRHxiEUzfBSABc0O0X4JUjbe1TpQ96NQy9JA3GDrfQ5M8Dka7HttVRV9mEkWDpRcHo6LB/Qj96
NiZ1JTMK9Nu466ZkT94D4tfsvhyWNKVZsjBfo64efaeahpaAWPEd1s/xWqZEXCyL8M+CqiYugKUU
vciyng7A+hS9R1bXV+PP9dwLNyN40MXzrff17af+Ksu/SoNjSqlV4+LOBwSI+dnulO7ek5eyW5aG
Hw5bYSEsQ21i3Mcs4s+RcENKXZr35XNZNuqHJGBo6ZT3BXsAHJm45+VDpSC0USMuvq6Sq1YJA4Qp
liVQ1dbTNW0gBZHIj1U8WE/fRxzAGncPmbAR/Fimey3N9GuAdQo/rWt8BGNLVGTwq+TmeOkASWQE
XW/TFKm/YN6zaWPgHAldVm9CxrfTxuT3YMr2sGRoJcyl98M6H90vNGHBi5r3EVmYEvkhTG5IY8Gq
zcDCrwLS4C+AAq3T2KMxmSkNdk+LEvFAtBWx4l6Wz7lABi9DnBp7GYrXpXwLAS+zGaewBlSwj1lG
iJEYr8tpq6IULbpFW5BtvayOWVL7V8sw7Ct2vRl3Gjr6r8xRSeGcS5gARI/qxwSt0KK6qZSVWzOu
EGebXR9uBPkEWMAZUHSk4/7PJys6PPou6hIAIMvKJebPVAp50QJjx0MzlPrZxAwpRYg0i5Eg0pVU
Bt5P5T0iYBp8RzvZ1uuyBC2HNrLc9VAyAItGDWAcxIRDY+n2sVK0kOTeimacTSPFziqkI3g2Xyvx
jaOn2XTTrM6Ys3kg+qmXLknWS0QxxNhkZUzg/MVsjDosP2b5CpDcDDnjsdWxZa1K6Hg8aEv/qEWM
3oaCHCBXUV9UAglOehSbd7vR/oYRI4R9b84RF2wx7miIcegPl4XPRmkDjtHx651o9CdMXn9njgjq
l1QjOE3tga2G5Xh9FqvMD6V5oC/0WIqPSGCl6kQ3bcJSHAN8cZ+JVIhDsPv8kdHw2E4jyRnqnMiN
PJepxLx8NX1fbQO0QXj+yhbZEnyeaUTI47gBuYZJWnoZBRCtpzJ9bwecw2Uh7bsu0Jrpg5vznGwt
YCfwWBzfg0kbwmwRX9EYymvDaOGATfSGEDi6LsuDWYTfy8kLK1q/TWgGWwpR964kv6pEMvi0KIab
tDkxlX8HZsMOIijvQlfMu67/G02AVGaW6UhLXqRL0tj8C+d6qp1KgCEgAunDWX1Ol6t7Xyh7dqyd
Rr1P8XBF1SlX/VdjfreB+64LLlsrCrS7NRVfAbvNs6W66dYIUe5ycUDMmZ9ry0E20PqbOo5+cnGI
Jn8QFdPuzJIkG5g+W11qdzvGSftzfoYKgXRmVY+kgPYktBDWq9KC/48A4ukN2tHcJteGbN4VVXn6
LlscQ305TURSde+V5cevoK3539VhrffYCPJEerhJlEcQfofzr0qQW3YkIveEA0K9mlOqeFqoERw7
UZoahBqTDi1eBlvirNKCi+zqmHGHcN6DpH+gYJmeYSy8LHCjPywarVRflk0wUWQOXZ5MJcAVjSJq
o/HTUrWUxlyUn4iNICDcTDzb7NP3wCQITL5T3Wq/DQxUmFSYlCnV3rUSQS/fqc6DVb2phish9Y/j
HkfYh1FmH0bkeu1MjFQQYK7ieIJEHjBTr+d6cnnQOqXG09OoH9G8ti0LHG4M8kzoJqwJOtAuAYHH
+6EfaHoreupllMIgPbMtqQH7WuMusBOyH9GQH3nkiR6jSPc5oUPY65oW38C7ovTzJcYjXuVtFR4N
rLcpDIKrEze0yoR9H9zG5hHnY+GXvvqVhSbujz4719S9L81rlw6EN2RlfreLeJ00kGr0l6ENJOi/
Ul46KN4//7DObLiu87KYWSFAB51TUYaTevVLMsNTp0OjB/nBC3Tlt6J2UEuCX6GqccI1fDkZOJ59
iPz/YBW+dggdK+evDX24Xhy0nKlcPqZBAVrARrXvJy9ZLsQT9Yz1rGUG1mkAG5HPzy8UrUffIXUO
xs63LKPozXET517E5h5RdPQWa/1c1VGi8RBktheKd/Cc87Bc/F5e5U5hQAN1asJO+KLQrGhdFvTa
XDPH/YLoKCDZ8/+stCpGeIzK5GxPJDa61fTVgvZKjb9p2D5li+poKL7NmX9N3QFDh2HKuZug17B1
xRqGmXtfjICN6dPRx6dqDkdsZEuG0MQ4iETdQ0msBNLCNvZE17TbQITK0+VuXeqdJqg+3dE1njVg
jI3LjG2zvEz1vIZ7ypQPoJO7i9zsI1Wde5mV44X7QrwOk/sVj0l1aZMi3IyQp3dW5XDycFKcRtTC
e7Mha9bvAuMouvEVSUnG1JqdEd7XGSMUMQAP0nMdDfXGCnLsMlMnd1X3Vg1pcQZfcIInU+2SuR00
im+WBJ49KY6nLFDSa4S+ohuU7loRli4IX9nz9GboJ2i+iyh89WORPZLU+CX6wkfJawcHVbHHDydk
7uQwdfb1sVqLuR3pm41+RgQMblXp9mZs6KvJH1HDiZF/FO8rncRabY9OP9z1fZcSm1X/5Rd2Hhgo
s10ZJnITCSSvywIe2Lr6xYTWhkttQYemK4wUWAXdnepZeWBxpsk4Zsl5wia0M+IGtXJdzJkVutzq
9N/2ma5I+tN1jVoE1SxA4OjIYlgCisiiI6XQQMvgFguCJmMXW2qLYseqIuMDvTFu1LlQ7JyIOIMa
HTBjl7+y6PZp3XT3KckAGrfMU9hW2etKScuD3sdMdlLj2obhyZiosZfrQrPAEi+hVUBuN9UkxEmj
nY3QOXwG4d/YivWdVP18p/Pm4d8DTwOhOlpnuvi3lqM8FVNe7SdfFSc9H9/NxkgfOZiYrQadB/yO
eRoCgnxyGsBmoPN48MFJtn6GusUwH0ZhJ+ihoNtFhvmHwqI651NVn5ePFCsmIqBS9bVN2LgXpxgb
3dlWjugWP7R6499OGrs+4vCKdVhM09VszqbyAWVv40yFflkKYcvusODRodXnTZsxb0edIYkhAdMP
Uu18eqt1yrOfpcMUvKkB9DlmJ8GHQxdhlQc6s7RM/bs0LK263Lf4e+knl8wbG3Kleiqcpkfo4luc
kloou36AC1H1U+wVESCgIVZkRz+2do5YeNrULT+AthpH+Fx3owFuvoC/+xkSnml6hap9cAhcweXp
ICG69oDUN52a+etc1KBpZEtIYhO26559Tb3t9Tlxb27tGNKW26kVMUrKPj4pbR6z3WaySGf0J0t4
SEhd4B75247u90KCN2ogY5lKITnZxK/579Ix4eKrdryrsKFFoL43Kjm+QAaH8ITQ5P8fyDiKmKoE
X3meQKqE9nbP8avgRegS2JHUB1FGDztnYOSJEpXtUhuziaHfUIDCh0W/T3pcjK5Ww0SLO55wTfqM
SJBXHRD7y/N2yKp/kOp3N2PQ0EjXpr9rAwjvomrRVlewC2JiFNYZ2Yat1ysyZGGVzlrPjeqWggZh
kEGaqOOeEaDynNOLOK43jkS5QJhKTQXDgl3VstsH7XBuFHFmhEDZbXTPoLRfK0Tj8PGcc4f/MvTY
HgvknNbeLL8T0waS6Uo8oayaGnL4AfVKxl5WtQQcgk4fQHo8wn5gTld1D2q/j6VnYOG73Zt99+Ig
Buo5u3ejcPpnoiu7iRyWd4r42mvSnj2rSyrscsAo60AeJLvZcoydmcbaq6A7dTTn8q3K5d4yXbkp
J8wbmh69EPhVHsoGFyo2pebnHuDqYW1XDWu9fEcjIaDWGfW/P+0CfZC/0qijjh7yAbDvRBo4yya4
Wqt/z8vwXjDYPeoygQVJmbfxY5VJRhHhLZzkKbXTP509Ay7LbJ5ktv4hEjXQLL16xk0T3YMK89O8
BS3Ir9w3dBhWSl/BpnWwA5eKwhTVYiPuK0F0pN+gPbRG5XNFdSEKSz3CmlsvhV4nneZgQfmvhkq8
4O1FsRkZq6HNx61e1V9uTn5Ahf2i7kgPjQFXMEAt+kttOLSHbFPsoXUybsiqDbMR/xOI5VdI5aNp
jEjcQH6w2fyb8qhdjdNkHMdoMK5BbNzNJqqPiRY7m9JkZwDjDXHuXO5OZXumVWy8lb5iXeP0geK4
XZHIp9zTiX5NpSDE1QqsPHlBZplO4vXVIpXWscRbozlTh/Ujf9EyPfFCu4t+JTabbICBztFpcPqO
IEBDu5Drn2ZSmKEFFw7NKr0iT9onlXOvpnFwcF3m2WHXzi4OXBlTr30zXM1eNUWRlzYQzo40k/5A
vNWmScjhDtUwvwPFQSoS4ZpuNFzTJs9VH9Weo8lPPc+i58/PRIi3UaULBxW+7ymENXGj/k7eZlSi
LvPLUilrSQoucsgTr0u9aEC8oKhYOZfdjcyrZqMYqsP0hl6mHSmo8diWecvLujVvSZv8Y2WAOh1b
sS7NVDcPpJT/uofSU7pGUmGnzbu+kL8hFGFvMD8AS4NCmD8ABU3gxHRuEkO5aNJwJ+QRjIWa0II8
x44x+LLnPflyOwRZmcJfmBtzhsyxWSSu/ZZn6id2WOsf9C9QooTzao+12CKbHIm0opW9HCow2DAl
7X6VCdh9yBVa/WPKVTKjQVY8s3Q4tAHVmfD7X8vVqYUJUybSvnfLmp00dUVpOxY/L+GO0qcswGMT
JAvDHsMO786rEfsbs8Wknjj9B98zJpS2ot/PenkMo/gP2RTNmrALbRvOe3N1jtKl8G9WwhVyB29z
qq+mGbGnJh3BzcNLxZ70VhoRHTRr+CcudHFCGhq+JG7RE20Ew1ZRnlEbVt+ww55K11ffIx/0xOWu
6wjASV4Q3w3dl7Gn1Wxda6JrMUwrQzTGG4Nb9HKWyueUZgDc1Htay74MSdbSrhANO78J3/3a6Sft
pJn0J5aPeAtJbYnyr5JVgA4IipD/ZsZ9khdYsCAAqaUYvFFkWP4rcjHCYEH7hfdRKJJRC0j5KkGJ
lSc4ZOcW3NJ9iwdUOavanAZsL8S4FrAhYJrW1l4B83oaGzUHcy9oPo90ziWRQS0Y3U2FHRWRq1LS
8OqfwXyDFKJsGHSk1T4eCyyWpFn6hN0aJ9Mfsv2IXQCSOrNZi+37cmsWRZXPWhUXH53ozjCj4JHx
CO7PBWRwzbJOtaFjXVO1039X1zIoITPuVhVOBCpS+ixOZsplDmt8jQ8s8qKiIKM0ioe/vcXKs+ye
qRWdFXurctcmWr5Vsfh4ofsCUMv4jl4RLIl/HMxSESkGQo+tnZMI88WC73HSiwZu9LwjhkIst6jI
XTxumLmxayBVXWZw4JgOWlz8xfpZvaqqtmaW5DyWVzxuJqANwPGWl2S3h1sAVuoGEVwHfJvmDzCi
+oF1ROyFRVs6EHFH9o5JenTktgZAKoJT//fZtnzEjB07wLIgDuRTL52ppUdFRdmc2774+dTy+QQR
1bppO/IYLMU+/XewkgKFfF1+UFaH/MG8Wr7Yqn/E9HspXNQ8AI/uKjFOIdM/LjtU/NHRqUIJumxV
QeLhkaVO93QozOfcJ88u6ZL8pZAdzXguBPNAzGe3XkZe/x2ipPbSEPC/UKnXoPCuWlWPfhUlyINa
xZSeNLp5G2pd4F+IvvH6aYSxC1BRxEP5jUNcq4LBkJ3JfK6BNoewPUJ9E1rqLQHn+KH2Tn0AoOgh
1x7RTTvQrpqhusfh0Ny66P7fZ5ZPTz1WKTnwYKSz33lGxByt0thyMBFB1GwIc2/1rbo1C9fcu2iz
vEQ0ICJsBAEGPh4Pzg+URxlDlGt7LbtpD2apNb8L5XY1f1TZZXazXpLctC+E2GLjk7qXYzxG8YLy
mCaZeQkV4DaxZU2f0qI+DkTtHw2FpLTl0bAoJMibSXgkpFlJ/8Zuyr3GznvvRnb1wCGdb4csiD0u
NUQscdDsptShL9IG1A2hD1ZpvqwrGZqeFVrGli6heKlNrpnSDL7ct+VWMYki0bas5AE6daLnlTyT
D0cUaykgoi9PzMZhwitt8HLEjODL7OOL0rvNQ1Nk+c5qP8LpXA01nQBTGOKlEHTzgPQA+bJUwSBe
DgXjw8456wkpwWyFnPN/L6MCeixxAdoa9hKhOsst3pBVc1i6+SV/9RGG1BWUWXWu46E4I/KfeqKx
YxCSkngYmic9Jz0MU41+alvflo2b7Q7dH1uqlPKNex2MFmf4vNi08+LTWqhhu7pgfOZbIFdLC6+q
kDYjTBE/8XBBEG0kmnVeWaUPzjM4LUtVvXyL+ZDSAsTLBmdy+cLI5ATzrBr+HQyWJ3oLjdfIPObb
zg/EHFMkqzZ3euf4GN5Fjn3Mad4dvc2YnWDbqqTxhAlMIyie0IPPScuEW+5ya2rPiaDpk9pM5ya6
VpQWDCy1jm1+XbfxVTK7xN2JNxg2EGUXoInwpvsZW76whoKN7vO/NngaTb9l87s0eQerOehDHYtP
VErDKY1Fc/FbnzZcgpSM5gDZWpVKITE270FIKynorvEgs1dVVxFCRJDK2e3B/RfaLYrU+FmiFHGz
8dHGY7on/Inxd6SjamPbdZF2HR+1wCo3blDrN1PvPsI+xvGSdcWlzZIXyzYmNIDPeB7k0Ecsb/kN
cbTLn0wPAIX36UczNZdJEu71ebJ/NzpiLtGQ+RQuq6gwyj82jvcq1C26s4R/DjHyeEOvcZoX8v9x
dV5LbiPZFv0iRMCbV3pbXuVeEJJKgjcJD3z9XZnUTN2YFwbJVneXikTimL3X/iHHiZUXTS+sB4f1
3Bq/UIigF1EH1YREaEK0TmwT1258Ff0z9RWsxsU+pkP4h2jJ5NZhhoTpALFDlR9xc1GKryhFfQxh
x74u3QD4LWOdoM0+JjK2oaWLfMHv0mRvLyLiR7Gf/xVc7M2KViI65B/jdtvtyobtOQjO6Xo78EvD
yx6ndKmPJvGVqzCv8qMtGQZqZl1jsibKMUvW6j1T/pXnhbXnaDj+Tk3wtQJDWazN1NDCYKDPEdt0
rr5Pm/4WRqcaT2r9AttUTWSyjjhuRO//ZEQMJcCxQOzwQLsLs/iVVxqE/J5hV4hOdAiD5nFZImiG
RdJtbdk1LW1sntWzPO8XtlVElwq2K5eBsUVidYfOcLkKDCcxDgPS6DKv70O5n1EzFv6kzxY+JZQK
GmjIrtzM7oqqflbfOxMw+yqKxn6Vy+gvGssDV8JIh8WrMO6J9qiBoCoRSBT61T5Lllfda6o73Wpx
91R1jZg8y8GRZSw0DNYWKRjYVaj0LB52TPWstvALh1awJznExV1a2we/1KkaB+euEt7yhCYBxON8
hWycrOGk1G8N/v5daBeI5cMCcIJXzgTyIddQD4lrGNDtFmvz/V6ME9mz543aUhAr7HHE6gs8eSPU
CRzPWTC1i8aEI2xSgtjI0FT/QL0MQoYk1ERKwRdALuYcwMMxOCccnbCH5IPPKun2TL10reIDhEKw
/34/jN1snS5avp87TOw4lsM91d2JWjw82QClznCf6QJIJ7iSR1uvZyf7JAy0u1NXlnzlEJh39qz+
tnWapRLLrQNOfA2ArTbFGVz4Jbpih4oO0CBfutkp400YI1hecKckA7p8l0XZhTUNkeEyaKklYmZt
gCLECyPPwMEcf3BJ1YeIJSrSS/6P+xGb/U4JD0muNSEbe4bYitJuHifj1IYJ+ZLyPxVmbJ+jNkOA
6EX33kTECJ9nMuf9K6aA+uyX/kF1H57/bKdDTfweSdtdaJ0dL48e3K6PL0ie7VVd2wM0oTDFv0Zg
WW0hPGibHkZNln0NKQhlADcODFgYz3INkkRYVIB3jMeesfq5NvC/xrDNV7MjxgO0zJIJJA9lFRin
gXF64U9P6hgBRPOUonlO4HVefRGy+YsswjfR80Y7T9dLwmL9hAghEzVrTffSMVXrXpIsSMgGpmiN
ZjAKaWCsp1DUH1qAD6bmezGjSL3W1rCP4toH43yNzCZ4UblQdqb/7eWF3JGUcgybAbG2XXaH1LWz
vWMm/lPnjXZ2XWxK2Wmq66tpazWYC8P7nOroDerzvfoSa11wj2QoW03jNYyz+d0vS/OYLphAx8jT
P/ipXtHvfDWJj8M9iBAo8t34fshTd8R/YROtFjNI7pP5fU7yP+qjdEXFXDW324OehO695ug5zD/h
n0B/O2sGB/OZHQxuxA0IiuqxrBrJITLwUo49UWjUNUR2iF9muJQ/h/GF6aDxC5M8zXPmZsyI0uXO
KWIgtLRjd2SrhAd1bekW1gG/JQlLvXRk5Q5Z7HEOTSAyJKKsbGOM76eCBM7VQIrMOeeWLbTG28ew
xFcQsrhj5vWXfNKCmHjgNElWXp+JQ0tm8ZpsIRnlTPRelSTHVo+0P/5v307Ru4zaH/meg/Jm5dpO
8oyW+ZBxj3i0AWnK/F4Za0BKQ9hwAaqPsreIaUht+y8VXgmu5U8EJmhVPoQxs/F1nkyUJKANNpUb
/568wvkIy5J7HIgAyBnD/hYf1jrFvXAN3Msdv2m/7tkf+dkuERk8GAtHlRFz5o98M8EZY4jSxqsZ
SglSNMISZFNzQseXAPWYGNgUMUp6rXJO6ej1pzoQuJcAywQmP6RwUkKDhXgNzQ6RAl5SdiHZteW6
u3fqMGQtbv3hXOgPSeVh8ZJrwNw0PCzhMZeTnR7ppPw7zHT6xtGy8mnAxdhLvYG6uaq5Rg3BaGuA
H+Lj15rjYo+PGpk//a2bgegk8lT/DE1Lu281614zsmBr+g07OTqzvJqHn3UxlybzkK78ORaOzPzR
neqJ88G8VeEe0IiL4TpkyIVfUZ2+RjhTTrHFjJASrHtEhljKi3/5SUZSuSpsVm9JEv6NMTE/h5Pc
UbjckpWMh75CCaQXfHBXXZuw4LVkn82o/Rh5W2/kp8/b0YVVp9KmqZfxgHD3sZ1qTbKE+xIy9X64
tUsqHthnzxwhgZrtFXxSd79ErGb92LK2ZIJxCFUhgqMKxmJnYJeNalZImmEG9/2yTgNaK8EZthr9
YX4buqjeQ1rFG99N5lrdhkhUTdnl/+dB3aQ8ZGR63F41wYhW6+NxZ2iww1amHwXn2xEOYyi5CYPh
CeObm8HoZyK6zlNCVlxEsowaVwAQQzRuYSWRwwu1NUMM+hlktbO/qYzdojoGGhBgIwbLwgYw27tJ
EqNZsL+Gue9OBQmnqwAwXs06hrwRO3F2pJ7TxoPzfIA7hNWURdnd7esMwiDZLxnKpjL1nddmRGvn
6fF8UE1Pwam/qnps2iUpGhVptK84MLJ1nJA+nWnk5CDBJSGIXCxDVhyiA+bmovaWmbd0pFCcNqUg
ozn12/5I2+CuAl+HmF0GWDqjx1ubwI9Evh4T/wf0LdFD/FOdrGmT1ScGKggQUZg8jEscbnJIWsT2
LN4J+RoHn4ZSwB3wozVK0SUK4M5LiXNODxjZe67TPuEj9e9DEjcsNFODjAllDbqQbluzI/ABjMBQ
Sq0fpCA8xHS78CM8kk2KUeKnPNBxSLyYOKmPA6Ozva8IKblJwQcxbDW96nbN0upPqfzrstcuGvTJ
7EEz72KKjfBxnmLPODudyC7Eeh8BtoYHx7B+d0sssORNeLuZAAwXPaZHe/Lj7KFOjIawiRhTLEk5
Vl35l3Tu82uYdDo9eFZ/JiRm5H5JFmk8fqq/pjTy35Ogs8s6Ma9vny3rELtekFnHA6NgOb7qZnpv
vyatIkz896Czi/dULw+eTV6UCHt9c/sN3dTfdpCDH/M1jIp2j8xPYxY1KV2OWTZrtUwy5UZJPfuf
l0HHT05g6SeASFA/vpNiqzCtcqt2eHlMfpJnM636VkhrMiSXrMljNIziOtE2kudnCuAdvsbXgM9U
S2Ln3nSJdZYFv5sRRzYEM1aXMqy3BdCNjSNTTT35UKf9WysE9nCLcGv8CuWJJc2aMSI+AXwctxLt
f27IUw2oYtt3erPzjLzfD2XiHG+/kdtdYmqpJeTvkVrhsXea/IwX/appU/YSzckTsOv5bRzr3wXb
4CAeniu5khBjKN25hM3YWPCUPAisuvcQLviXIdWQFiwlQ+R9RxhJ8w8l8Ph2f7DFzvaCOLYy7Ztb
tbhIh9ZouQiHrAclKdaRn8DvwYQzBnm/rhfHRmv8pBrgNBAHz4GdAXviPgNzf293TrAuiTBgDSEe
zTBNL+TvEYuc1BVxNAAbWhuLiir7DIvEWoD3AKOUN0YzMSTXfvPLzEQFBrVnM2cH7aZasoVirPf4
emk+yormOC55sR8cHFyeD4Y4N5EZywWU6SIwdS2q17SyNFxvQHRAExMOVtlPUJK7u7lnNtBSu5VE
xKVZgVFYz4DsSh/NbVRfR/7W0QfqN0L7LrPTkhlR/9TqsHgKbd25jJJNPrLP/Tc7SxqWQH29gEAR
CRG4nF1rpdG2i9Dbcy5Zx2niY1u80nnG1hFsitwad2vNn8hwnpzid0o2dgO6tKta/c7CUQ5SLmJi
pjWi26i5JOyCbchdiWU1ou+VGkwOy9VHHZBdmTKimhIBOv0xp32Xyk8WcWsm5dty4P5riPqpEpZ5
FW7+QaxN/cEeDUWPi/qvbdGPZjnFq+d3T7S/+mewXNG6S9kW4Ft1H3XTvn3ikMvy8XcV4tuNyr5+
K6aWq9oog0NWGuH5dnIhWHxPsuXB1Si9GHeAlTK1c9fDlAZ+gDJtKvYThaZ7skayQ+hTlY1nGDDj
TLNZrIeME3zXWmzY7Uo3iUzFM8Di9q+n9dfA6eZHEkcJ9ZvjH/E4Gyf07dm11KTvw2hAbcoRuxhc
m/5i+rDLCf95UDGGK9AtrxaI5ujTHJDZbtZuRyxRa1de1Jo7zfuF6QqmaV5mbXEBjIwLHTzNZcIw
v7bZVbJYZhvpgtp80EMIAkR289+UnUcv76nvXrMQi+r5MG4EQZn9kvxmRwlA5L9vgWo6j/A1Ubk1
Bfkg4cj8ShCZSu7W8dZ/xJCE0oEtcO5BWVY7hXRBg8CmrbQZrddDgCCOBXALgaQEs4fxr9Ya/9LG
yd+AA/5lCclUa8ARV6jdX6osP1EyRCd19aejpIYMRAoYjffSoi0+3S4QRD0o7Wm7wACelir3XtRA
BCYFwWzJ8xhzVhokuxBp1zI9d3QY+FMy7pfOTh40Tw/vb1vryU6dg7JILNR8QAxtmyAenb1kqUc7
V2vS23jAlzOC/xkU0IY83uaVseX5R2QI9/Yyho/qgT/v7QUhUGCGR+xpaq828L1fKUsf106yKgDf
nILir1oktwO35wZ7uBj4voxldwICz3ZpGpstKeq0ponxHOtVdvDTtIQ72s7gSeejKjdsPAlwdlFi
hikxOWXAOVDSZudUUeDlxuZ2S1YjffXAN02QH01RqMoNh5QzLko2bbfJ9qSND0MEtQtLsjNKI4KO
Sh2H/rRVtrv1QOvH+qX/RTj0q07i82JnwyWfipb80XEPWXF1k/64JXfiAY/+XBOCCcXglS0dXie5
O8SrZgEkq9jsyH1itHjdqtXxfOECey9jd7iOAtmtVpE6bLcaJQhgbYAD0zwhG0/irS4/M/XQZtSa
zNIh48jve6hZyQNw2phJGFsrAFGsnUIrXeWy8zQGrb5o4ZEjyjthBPVO6pl6CIzp30sj0GCSy3+q
3qsrAn29ug02ZRPnWN5hWJ9usypvAO1r6yUpWfLCQkaGubvE00w8p3tK6/i81DZ+j5F9Z9oh2LFm
z9i3hp9CzkZhddsBOUWOtN4zoOyk+m+8h7cmQctzcVfm3UWdbbm3QQxHcopJMmrZUf4NIfTBJEO3
fHvapTQVHayZzRBrB6cHJPT9AJ2GBl3HmmIVg+D24uFPpBOZLP8THj/HQWQknwhM+mPb5UT7ho6x
gaszVfvSOzrmS2AO8y9OxzRKuRMwkaPlMkiJC/RsV3ldevVIJtlQvM6/rHHjttPPiFvrQSkqvtda
i4c0JAmQ+4cd4GY94LpGqzW8tURqLOjWnlrKzucmLgiYTYPDrf50yRnCND9EV6WJtar2uYq4p2fS
k1cAYLg1GAQd4TqQItog8rSt6OFujGb/2Jgj/jidjiaoUMSGDAtXy2Cl+xqYvVrJDjafSJ+R2rVU
KaNZZtbbxTSjc2Jj3lLPJvlyZpx6iAProN7H+x8S18nNn4xyy9ijlBoZgkB/qSuzvagSviqYYbtl
u7nVtmm1CEJ1MMbzb3h48IL/WILleNsojloxbGu/yJByMk9Tou7SZuGQLtj7+HSo3aGzgiFB45xW
7uft6sgD7KTkJKiLS11mqW2R4ZwnrEr4lR8o0hluM8lZl9loXaiQr0XiNmxJJyZx5Pg5Vzd9N5Bw
YN5GOxzBg/UBRH/3YCYoyDx0hmMyN38wN8w7ZbLF6gDYQRYPg1Wla7V/rxMnuE/I82CZbWZrvXae
IcwnOGrRmqrYkg7azoWc+TtmXH0E8AbsNuJU7aDTNm+zAXmQSQ44pj16EKZF5MiBa1IzO9fPf2G3
qo82e5A98U7sUNWmpfUILrTCaTXl4/zOmfwW+Gw0c20hCy4nxUYfCnezeDF/a0Oqo273AfTTz6rU
VLcdvKEU3RQkrkXyrtowqn1jODsD4RrNyFodFrrbGM1jnZivGMmzY7sI8zhOGNaiqC3v1UgGoZig
ep+vFji5T8tGZaWVfvw8sEXcpY0zgECQ2o5iwujqtcNLEQCGD2y6wKEVD5FDVCWfTXsN/ZiEnEzA
UMq8aosiqF072lARYQ6Yk0BYBHpYTqDq9f40v6fkc8pPZsXxzKqw9wnObGPCPY3h2ObD/BmZ8e8g
DYqLVWa3sfH3ZNjpBoZqbiiIYsWzRcO9wP5+QRh2ENMQX2FYIftng7tuprJ+A+IJuBLXz37yIPXi
iELVpdv4QOAz+e1CmnqWcr+v/GOkifohsyf42CWe/KDpFtQ++K3+tb8MAnaabgz7xUEDR/XBZtBv
VmWRdi9lYW6M1KhP+DyKhyqnPb/VcHOx8CGy2iytQOzd2a43YZv9rAi8hQOoFQ+2a/GpJR2Foq+R
L9xSjXugBZ4ceBIUJIwq1IVkp5XYTFZJTBoGiJeuaAlIZzEDxoMRRiTGL2GBg1CzwFp330VKF4RC
YCl36AbXGvSCS2sg443Mftg5LkoP9bLqDBsxVLrqEkp7tZRd8sp7lHn0qg9H54NZ0jTu1H1+yeA4
szRFt0DnbhAUkUudbBcX04ZTF+IY0hHCI4ZdJ3pIDsIhkbqN0ost9XyF3fYHY2GltzGijRLVjcLp
8QtU1qWdJ4QBcjiemDVRQOWnFmjVQchTB8agd1VC4FgeR1oPAxF/50/1fnCBN9TAuEU36GIZkK5/
eoF8XfrOySpQJqlfKEliLR7l5mAjx/lXYc/RsxmBxo5z/JwinrXrnHQIkTrSQq+eN3lwmVo6B3j7
25pktYvan6t1uqjmbu3Ra4DZZFXZ+kCnkTIOR7O2MSA6uQOmywDJJX90tR5UJ2nmtW966b24cdJe
9KKPWW5UGM2DqdtVrjs9VbNekysW1R+TY/17dntvsuNdbJoOoN1lPpcUVV4a4DBDMMJG6ZOLPtoA
vfTO44R4JtKj91thN1VlK7Pfpk3MreJCFsKwTWL2D61cS/hktOxTDrv1BPmTaZvUtlVBYa3VxMIf
ooWiJo5Q4YVv5ETlPwY0+Z5d+O+4VgCwOGCQx6a1rg6pfytDFNGzlENDk6t/wvOJ71mT6K8RvmG0
kCYSx0m8+FmKR70GCsOA8dwFrOkAZa/CinCvQAIJhrgJT3x+e40h/VVjCAEYowPRUiNa/O9Dnfj/
Xkboc3ZIHsyNzlyZEDUikQYPBp66oRh9OG0ZGJbrAPvZVmSQsvCbL97Bi9BKKsOMD4iTQ8ADt9u4
T/hlm0J/VnuLNMJ0j3pk0xuQYWVm4rWtek/fMOOWYeQ2Ri+rj58XMwpWN1N8a6KhnGaGa6kFoLbw
nxH+jkxdEwqqIsDWODZef4VaPnmptddyUtfycpCrABh+e4FHaD1LodkoguDG7aia5hnDPWFrtaDJ
lswBeo/sqZgQGyFxCJYRLCejLfXQSvPwbLrYBaQbl3mtwI3bRdvbaIga9gTWnEJ4Sh0cKxYyW/XS
d9r58GolKDWVXB1J2krYoDpuvYQXj83ep23lUxqrs+jLz0C4V3ULHobgF+Jx59jRFmHtzHb8XtEV
TvGI2oCYI1UYqXpIPfMK7uvj5A8rq+1WnfnhM9n/DBhlbWetd469XpDnkoAWJHGl2XHRMOsJgLAt
+BwR7EI8mcc3dcNVX2Qv9ootGTLJKiNEkp2maf+sfZrSdHkcLfNMt1G81PPiXRyv+O02XXxlJx5v
he/AjLS6AQB0vmZ1FBESOXAoVRJlExJG26CQclgky+u8rNtfmuYzspKvGl+giM/TfteD8sTOH9K4
SPc4Z9m2qp2jUj6wL0leLYZV60iD29366CrpIM4LCTG3yVDOK+y2Jiy/ww0WwgTQJbuDNB+/IYlF
jl0z1/fvuv6PmhGqh8qJrimJa2gK6+JY6Ul9ToelAZEx/FRFY+Ba7bkend8hF+H6VoJy/rKkxpmy
JpDZvWP8vyUZUfpIowpsBReYevb9YGIXJxkJa5NWztZDBz1sTSagv0ukMLg1WNjjwJ0Ydv2nrHSW
zvxhLXTB098xLOdHDW7MIfF1Upfa8k0fBtih9McXywEAsxRGde4S78fYDOYpL4huD026G6S/H5iO
6DJ14yuOmYgnLWsKiyCyo0d0/FNEtJvmQufEvk0Kh0gYwQFhWEXZwgcity2RzghWuXZcD8Qa2wL9
aZir6sEP7LV6VTBpuoSGWR/UueOWjMFtAVAJX/Idv/D9ImrzqIZQk9X8owWol/3p9t0w0Lgpu6gg
YGHTzUygpplLeTsEfb6JfAfjaBILMpi1+oNwB3sTcGc8DgWRxFGAeed2n0EN//rd6xPxU4lVYouv
AanZvrEwpBVm9EdIZ6t6iNNJP6kFJFZ7pEkQNNNG+zHlQ7zrTWCwnTNtR6P1H3VEwUxF6vyfcLnS
tZUWuMFHbSeMepI6/Bg9/WhULTi8Nrk00OJ/9NPP2/ZOR4RQLW73twU+rgeMrbW61q5E8iBXNmb3
vk1eVSEHaTw+eGQyrcToBjj2s0NjI1gVjK5gWMByK4q1mtxxejKgkqHa9OjByNnc6yQJlkUESiHl
Llb0+VYf0VBKgokjuwxFUlkmuIGLDfagy9AaRnaGJEFdbcLf2kbwkWRjDad3NLbT1Ez7Ee3ZNQqL
4ErUNJtKcE+eMAWGmyY65whBaMrRo0RmMR6VW4NDk4wTi8GDRQkSjMV7M9bWD0/URy0y3bfE8y5R
aDlf2JkvZduTy2R6myFKm81UvEGd3tj4yK66/JliD8SKk/ksneTLTB+k5mmjlpJB1yHlw1558bWl
gzuRz0fm745wqx+NxYavHfsHk0QyfGOufxvKdBmqo8RgqoZsFYrOf/bTajqullTMhLdxrB+J5apB
iRtgBLSg3t96CNfkm5aQrn4QpmmhfpO2bFqelTK5Em9hkrzCb7aIEcb/W0wwtsA/l5UPgx0029gh
a/P2la+qZY9yFI6PFKEljlXeuQ176TkgZlGOf7kH89etMC2NzT0EQVA6xMHd5XrdHTypKC7OkeXB
V5bCYjfTuIMmGGVCqQ5xyJYntWRmop2PvrkFRkrJ2ZjobwfB/maxILDGAZA7EpbEQDsM3WACUGyb
jXsxmu5kMH46KLnyt3o5EzpzGd9OuElaacTvOvQ3t1+NNo6IrL2UTPl47M9B3Rm7WxnkzmBS2Erl
h8qRAUnTXOKiCzrtmVKmXf+/XS7J2aTxMWRBVxydzcmw79WDcGYU3wbMdvVywNtVuG59mRWJhCqP
PI3UewuXGrtzh3j0UNoPtW7a+++BhHpWY5FbGTOaMjXpVTsDnQ5ITPz/lBxzorfZ3io+zdXT9fef
yzNYF6FXHNV3Jc740VuDCJgGjE4bIvu2rSx7EZq76RJqzJabPLQ7huM6k7g39SzrhgZPIQFGozSE
z7qB0tGzrAf1YA2gWvMyDJ33xMijjZa7OdvD+g2fOqgb20jjy5B08WXM7L85SCxj0+d6c9bxNawD
6q1HMiytF7X28AX6HI6Ss/Dzalc5pXlOOxnRwDyOUYn55sRx9yPLElqWKTFfsnZ66aUGkTHUsM2i
kTaGEPp47WvA+Ko2EmdfxIG/LjIfArmP8NaooyfpB79j/Ve8pOVT2YJeL81weB8tlKIz5K3bM/Ue
k9phNcr3bs/0bDMa4Ithu6akx15uW1RErURtMiGjiU5D2hBzIPg+Ca/N4NgrcsvIMNei/tJO/ksL
6efYmbEBafw/Tlv1zCGolbISoKxJ+lIU98NzSzjqg5OI2yvXKsWaTmmekblwr0P8kYEnVZPDpsU2
PptIcFQLJDquG1Yo4UZ9T+25ouyUf+ZSGVOp5cjUtbsgFeAwOxRCCMf/6J1XvraoqumR+plt6PzH
KAXcLWkh70OYHN1CZS8GjI/wPFJGQUu9qbPlbQnQsyOQq5/0GHlEnBJT6jHtYOuKUpqtcLRrJtRt
nhWxP5NHhNdan536enDXBxe3QCpeJV3U4kSgamtIIbBaFoJKAphGCJbUfby17PJUgu6HzLtUxQHj
HVZabsE2gJyjZReud8OiYPmCjWKZ793o1OzOJZ0bEiV/cKac4Ug6mP5knW6/lqhnU0AFPO8KAZvQ
6IS5WyJb+KvUsZ27pv6NHyhhE9MmD7V81gYES7jFyokMc6dWODOQmJXUwV0sI7Q2XYrg4q9oBuSP
jiA+VTa26B0Jo1FSKWOBdZ16wz4vyI9tE5D831S5Rps8/BY4DcnbZOsRHQeZM9zMaXYuka0yOO75
qdrlF3tXJkpNPL1nRCPEU3q8nQA3MoOJg5yiFuqZgc17l/QAMNny/eAWNm+qutPuhslw9pnnb7lN
St4WSln1UKT4RVo47ke7eW8rOj5bDrv8yCU/WLWI1Dl0JnFNCHc1f0oOX0Mk4Tqf/WJj/nfTEGdx
tV6y2NvXwsQYKxwbcreY2Nz0P2LL+NBSb3pwR/eLM2zFP56eaQtZzsWEwrREt0RaND3r0WKfCKd4
qplbnAdveFTLWCHzpNSzTOzZDeCMwm4++Doiv1g7q111MjvxOiWt6DbNIIf1UKWjAw8FGNNYthQc
4wJPPRNQw9gZS3WWafXdVb0KyBZEGy1VTJg+rfUYlCVsMI/yVXZ8ZecTXhHNO/ayD+Ps1R+JHblk
JxGc5Nick0rzHBkDTCRi5rIiI71ELVt8LwgupuVfgMFUn65uk80TgZ4WtglunfnmMZJwTFdv3kwX
G/WNsphqn2py1zLTB2ulrVWhbc5O+lD1zBvG/q7s4/arNts7nQXbu+Ej0PXTtdpU1npWHwRbPe6z
zIOn1Jg2oVTrp15ir4zSugorYjRj22kNiNZs763CP0y+Q8sXpV835QkYLpgDaXu6ye0D8bsnffNu
ao6JpsWXb9YaWJzxwiUU7INleqbObYnmI1S9ciqWS62Bz86MIopTSDWz4ZE3zlvf72fmZU4CsWNY
NG0dk4hbjbH5xkdC+VV3enZkwzsejDR/q6LFfUpIGtqafY70i/oh5HKjtG3N0P9g5gp3d0j8D3y8
yL8aytM5fW6zcdkbHXBdk+U2kBn/WC0oDoxUP7PMBzXfT92TmgSncMDYP60T9jvXxQclkHgUv5rL
h1Dn1IaeIeHx3vRaxpBvJBKlN+qBfS4cUAwOEe6zbnke+JAfYsPdEtqwPMchb9VSBBQtmM89weZS
L5vkEnGeH/7n2TiRIjDWkjTWxTrrRjxVPWb0cxoTVpy7DNpaffAuskRvhdv/Zdu7Z5RIChxWw509
eXgqQfm96SbSG4EH4vcY+DsrTbRPr0xniDh8m4OZeXJf0VTNPWAW13Dt04iVaYXSSdz3ju6sxViR
vq7WyotuY0SUSp3OYAIUh5lzUCODePJeatR768Fs+uPiuOPVAyQ3dv4vq2Sux3VnR0G4yWBmn+MG
Dm2t4cATIQp7vXglaeG9Hb07f5h+q/6hr8i3LspZygkpehFZSAZ3w3KVy+8un+GR//fY6l2+XKRV
iLVvkIzRpWH93DZDu0419OsacnW1+MMfURxH75eDrZbIEtM+RYIpsGeWDvBP1wI3A4pCLS8L7vIs
XM4YyJ98Cq6bJAVKloNmuxv2Wgxzqg5qfRONo/iwqVlYSvzQ/bw5qyMTjVJKrJo/bOOfgYeOWw3x
MxAq2zpGDIvPiF2JrV0Jgw+z9cxwYDekndhYCPifDNvq0K1Xxo9y7pGKIz2GH1dHJunh6WTf2w1D
63JwslU25pgOmD9j0GCI1eTPfCWcI97g9mHekDATAG8AZ53j9mdfGuyBhd+4jVEEV4Er9b2ZMwuT
doI1idsqMrvhdbQW68HvLWgaVYZ9h3/nVvWSMkdKIX819bL3xXBCcnbW7CTECO9+qONTjS0smZIk
xH4B8o0BD1pnKOgTLNusdx2Rgyvbdo/ZXBNEYQTMAOX4TxW0jkd32DNMUvuywjC+pqBydn3o3ykF
cVLN7xg9vMc4wZsr4QrD3NF/xPNtP+9OLSKbovvRZ5GcbycScQqbZWiMf0VoMsA3jorprbqo7wUg
9fva98qNhy37xdSapzga/mSpIyGS1GIUQx2Yh+I3o+B++lyKESTw32IMd53be5zl1V0TkxDEhGcV
tBk4ht4QkODlodoH7vNoVo+OqsMgLBCjFMtTH/ZLUoZ3bGcTPAUWRpnEy/a5rR3858XLNMDsU/s1
iRFLS2ews60yKwMZpf1whv4lyc3w6Hc9MDAnhZmt6gw7o6em1wjPdGT491Ljqh6Mvg2ZAueEh2bR
8lXz37vauTce4z76mvvZIcGO9tuK5uI36HOnKYg7SNigGDgygJFGCJD9ojw0lvkHMVN/9/2+eom5
90epZcBEpHRKPdjZ8jpXtnZ7K3Q7a1135FNFY5mTaF3mOzvqmJKPmpPsgQGg+mfiGXsVEHcKDrVi
i38Se38qEp9Zlqr8qOqdi505DEohM0bVu0UC2F7O20bX6UCZ25Irx7MRHMSR4hOzNeYzAjHQyDTd
gKs1gUxR9r/MIuNrUxnRwZzn91vfq27alW1Vmyia3yrTE7/IeFRFj1HbxEcsMwx02dS3MXANtwXo
RXaIuePr191M+t/NW5p64a5ty6tYpvrslt4Zg/px6IFAGhpDIngBbNEGjejFkWMeyx0zjkbk1Sao
4yfU/c1Vl4N3G82WkTE4GfzI4pgxyQco3a8umz64d2CXCWDrqotOd5LlapDrAoUZDZzyw0LLytDk
8dFL7XsAuCkL/ras3+RWp3sKIJ+gSI8Plp9qMmQmfdFE8qDHzYStrUU6oGvzZSC1c6UqjmFAewsq
jglVT9WLP6w4sm6r1ky7jV1pGvrGDRg/gctJ1/qsOfvUK+YLUqyNCzfhDgXJK50mYtlIBmXS/CKc
wtZxgNQm1rpLWdy3zoctxlEe80RKeDrjc+Vg1Eezu6t0TOydQXo4B9szAnHWYnXBlFJiFXyszyva
+3fUohjxh/uZ7CfiyMDIgsPztwToTM/VENwWaxgVjikBnUe858kGqp0rFS0VdBGUsoutYbie2Yg4
QXQ3MDo8WqLh3jp6xgFfeXS4yX0ZWh36mVw9dYtKFrpAAyjrIYelCzM1y5/6cnm0ehOjX46pLy3N
e5Pp+JlVMb4Uh0SxzHB/tYmZ4KDjzqUWcWOom+fOzs9jY29viqaxZoIzJM50VxqNuwld1LE18Ryq
wEsafy3cqXsN8/xkxrW3D8Z63qgCnf5zPVpY0Pl+ffnGdC1La/li7Fv9aiPrb8fi7ay2GEg6rFM9
udVKIxps1Sbj76CXjBuzfhSM669KcBiCbUZO0U0PqUGSu1oATCVgIgPB5Ma2YKvGXXUI+QYq84uP
8eMEmwB6h+WO4LlTaxfJZ6XONawk4zka23UfeMFhcvLksXSZZMmmCWX3i2IlNawvSqfMz+DlnJWe
JTbBTk5+TBq7PuS1R+zP/xF2ZsttK12WfpWK/7oRjXmo6OoLcB5ESpRkH/kGYcs+mOcZT99fJlzt
quqKvy8Og5R9LIkEMnfuvda3GqJU1wYNZcam1EwCcEo138t1f05QbOPhMSEEhCoLUmJv1RbvqRsj
HAhzYJmEVz+z90T4s9XhLP1YqBzRmcVQ5E3XOcAxjn4Mibqgeh/bwxwMLP6O3v9iTbg7VYlYLCqK
Xa5A4vyzCCA9RfayLMG2xMyzc0nGOMYGpHgsCfO3md6baeE5Qpuh71Ku1qfCayrfGmh5c50mJ3Uw
Oj9A3HbUsRcxUxIY3BFxeU3xTG0ecaoAMCTlc6UdtpdVCDujme87wsdoHpmPliMIJ8Tu2zKzJmzU
AOl5A+H/wNXKmUaJaHyg3LlmIgAwIjfuatcZE4yJrC7xyghgVdkO6faYiZ5Lo41+zN3g+ljJurNX
Lk+rMz3MvwG6wE9LptFvaXaT6ve8IYtwcuaznhICZ0jBlDJO9auSGDpqvKZ/XtG6snehISpv8DIf
jCHvaepr2St27pey0MheavTX3uwohoR1YgSynAieDecVlTu35HeRL8WDfNaDqdrFChq7qNDSF6Uw
XJ/fIPmZdz/0to4ubB4IKqqGTk4WpFen6RvsG0LRRTzOFwu98C421HB9e40i3Kzvbu0F0y0MbvXA
eCIpqxFwOEIVbZhQK5bJexGp4DIg3mjhgKZEjCMkcRLNIcVnSBaRMOw3EePnuJqcVQvJLLg8D0X3
l/wsNa0WYdAIH32H+/8YsjvjeeBMtbiLPW4TBN9cbjih2Rc369dM9IgNUpS7DURDAuKzE23WYD9U
VfQ2Zkbuz0Hyi4y8+G3oVbrPKsL9XR1G39bjHxG+wY5/62iWqYb/iBnxEI44euTpSrGvWFtAbI7E
8jgDd/omUetD1ZG211p6cKENU7wBXSVaPcCCWMTJNerJMNOx7jJMqecLMQx39FQLUyhw2L9d1T0R
rUvlGWfaFXiMTdr7bpf+1hGnWnpoxWwzxKm2tYj/2sh22dozg84FAIQxso6HsFfC3O+apCNokAcl
yYMrIr6jLbRm8ktLsvwEiqAhzUrvcjtj2po8y1cZJNl17IbKZ1znmlUYMngWERjS6FGXTEOLbC65
DbAOWj3d1KQN1IccJ6l2+MuIlPjYBKV9y/JQx/DFL5rbw6vnIDbXhy9uang3qY1lSfDu2TB+rSrc
tph8PX/Vs9E9sq6tcg2CalkF1b9b8t7SX0rUEvQol+yzq7QDo6/sSZmC/joM1mMiXeWXCSUn6IY3
7nBkEvXwAbmoOCwjhK4oLQ5KM7Ep8On6+qinL3Nlz2Rp2Ue5vcqHMU5Q1FS4PtPy+9xpjS/LCARH
qC6lnjrhKpOiVDXDDk/erjtumg7tnZQ78BkyP6X086NYgyImmpzyQX6ImkYPsFK1mrw4/NRDrAGc
kRyFrEcTJ4G68kGfPOzoSfkxminMVSGtcRBREGoxUxBgvlDUHKtTEsP9V+J4PxV0h6RhF0odOSfy
KO6oSb2lRxen83mdtNEiJi4GmXUJEWgVgkRdhncY0DynKoHeFlhy+eAQbwXFnHbgUHV/h4L0k0SJ
QkLbPO89Qfopl+4zMrZWabU4OxDvWwCNdw57Icg1N9q5NR2hvAPnATORH7TxnGtskT3XVQVH+TCN
fyzt8l4fwrTNvpd9+8kQovq+BNWt935JbcnYxdnFzGMBGvS0a+KEnGcUDxPxKvCp5mJr4FG5hEpu
PSnvUqIgH6SkhcBTxK0O0XcleN1tMofuC816rMbkfGMJY29HFf1KVOXCTjFzu5fepZyymJRr9Uq2
ivmlzsLP0Q7vRux2V5U29ilepp9Sbi7PaxFxab6OluEkRSOtUdqYavph28Cql/olBAvBIQGq5MdO
mPwICZpF0isgNnDG6gxphNVvU5skS0NZrmOSGs/hoC4YcfJPlIrWpQzzJ+nqWPKHbCCnjPXU4CuL
63xoxblOc9gVKyMv1j6mFpBUk1r0xGV/wEMzg3xAuFSnAhQVa28L6Wcrq30jrdRDeaCdP7/qugMO
LXYefT4c+8oLH1qtBeexj3JoSGW8M7y54eIiAiQfOcWF8/gdsT+YGaX+PqXhJRlr0ApiYl/OlkYc
JBW+LJoKurU+KvoO8RRxUauuTK/ch5zLmCbGGwhBDGetytdQe1/DfsnwggtFTouzokhN81rRKTm4
SY1TRQ5SQrW76N1AjxdMBhlRWXwsxtre0DLSiCubrPO0kEeG2QHYQM6yVc8I71HQiSCgOXlZGLLh
9G6dUyuCNmoPc7svn4YiaCYfTDo5OfFEvponP9hY6PUQW9QEpAqxNChfTLPn6D7SW5QvY5d32CFK
0Ra1OBUD2vGr/AUROv3MgjnZDai9VuudKehya0eU7OphO1rEXDnqfA8CU/xGURIQhgx0TNYWmQac
eq7R9kEhc0ksCZUWBKQeGXs0vOlO1qMdUakB6CLfo71+lJdjOdFsWb/L4jTaziUvV3SoEyUNXrQF
CbRt2585GRIvkbK0wrrhbUna83ZDmy687wZ6v7q6z1mJVcZcjjHir2PrqSVYPwKvQh3FmTfgIpQP
LrrY9dmfrzniT9MRU0YFSWr75w/AVx3Jabx001ziFbAfo9QOxBl1gHgp12OgmAZBtDaLI9b5G9C+
0sVPzlLfuMb3wSiUhwY3yi80lWGjlT9DlgIBmlOrKLZFrTrhPy5F5k+RqAgx4vp9EedXxEqqwI8i
1BcvNQ4LjZs0dHPrmY4yoTvQQzdhT5qCvlSflOPjPszb9AtKuRQoYgp0oNQVBlsgxef9eLTnpv6Z
Co2Lho7GR7+5hxRn/VXo8BNlU8fp82a/ZIhUqtlEUUtlcYy6bnnPcNN+Dl1HKyXwsLZidEoirX0s
Q8xQGTT6WUcZv4l0xuoeGQgYsmwUkRRXT/V0lp1C4NT6tcztL7KdGbTtzzJwHJFGxfSsGoLn0mUr
GxpOFubUOKd8zgkxon8XuSGQh8WaniFD1uc2TjNfMaDQ04p5SXPeXvA3J63TfYZqw4elgswO5mZA
OQvgTq4gFIzGNUAr9NLDU/SbvnM5SDMGlUtTVzKqytLo8WfGU41sOaOSTvvQTqcnK0LxM+jpKmgS
CSp3FQqp2U09smVvOiy98167Sn9YbX943J8GBLz30awuWdUEr/IBvM4D6XF0k68UWALgJgEhdV6i
vNbgVn6rOu0k6X2tc5yXCuu7knnVR47H5ve9WIINbYnrqtmmwhHtI5eOQl6S2HcaBpCJC4pLA5i3
zfD2fZtqkI0dodZ57+ylHvwPbqHpEGKu4jGwCt8S8F5vOkHAranOv1elnJTXP3oG+YxOQF16V8si
ZkVNINeHfdy8thqMvWZGlNPUev2aeFiRK095U13TfeSwJIUerq7JcDQx0axtYQSf7X6gOt0SQCaI
sp12WOLkuLS69y1UwCJy3C78Sm9GgJ/C0dnE8bJvajQJxBVir1ZrByO3qh3zoug5MQUFA+0iOni9
N91cGpSov2PqLOEVWwoRtUUOVmaO3eLH3Iu+0bTZoYgQ3ObUxgiEhN2I1t2I1iKafdDQ1R0pCzUl
cGMJPJ4cpsB9i+MLpWlZbOZPs2rmRxZMD4JrXlchW08acFWPDwAORKSNjKhJZH7YNLpelI7e1dqb
T82OlOnA6i5qWHzRFZfOiuUUm3xE7+bkobmLOC++wEYOIZEphLC6XU6GFt/vGjnNd2tuioN8pXoq
HZw8owMrXw8EJ257aJkbenTzVf6xia3cErL4+eosjnWImW0meX6sYvM4LCciIsFLa57u7pegSbey
bO5bZRsV1h60N1wtfQ63EXjZU+oR9TQbd2dg7MGJN6svPZ43eTqW0+4/D/JrI3QE0NzNQ369FJOC
tlqUs95y7sp6Riy1O6S71mQS4Ee9ja3fg3a6vs6T8XNq07+DgrS2tSLip3yznV4/R6XdnIu6jq4k
e3Ce6SsTh7gRb1uj/8Jyp79advqtwX/m59jmrlKQbxgo65N/Jw5aEV0sewFgKyyxuuX+LPWFhG6G
GNsoMCDsUiS+rcXpUHGVLoF9UO0c4Deu7LMRGO0twxyyBUoUEc+k9mQshtZ2QdZ6ifuM4N2ULNS1
8REqDQd2PbV9tvLP3hs+5jpLd5YReABru1tIlNers8TuYVTJGCAE+Bxqmv2VII9TYubG0wiO5Y+R
RVXgSk/5YxRZHgsjPf6rbowc8aHImiJIsLK6GKYsYfT0FFCkuoYcQ+qKQsLoptjYmFlFSJfrfGXL
VFam4B99DuJjtol+yZExiLvG6UlbMUP4rrZT/4QGR/ljKou+kcCi9e90IA0xk1W7sQaJzUDB+Go4
ET6L0Nl3rmHcs/oK9cGH4Z5QHJOs1vmDUfXX9akKk9LXTqHLiWtVAOh2HvC5ikmvihtczluDQXHO
tGNAxNJAdAzF23sunRwZkuJB0zu2aWyvL22RmQLLFsc3Vt2dkycfWYc28mBA4jlKaCSCVnrqMsfF
qo1XV5mV6wSt4QH/4UcjjQ8i1Rw7w8mZhs0qQiUnYSHeFxEeYwbUTwS6VftE5TzEaJUqpZuijTSZ
6UaIZ0g+TSpl2xPudZsH0OPgzYGYSnFx8G1tWDUNUSIwf+7BNADQMcPygbStvNEzPMlXi/hSEnK1
hUF5Ka3hV8Qe3Jm0/MTJrnKqzK+1SefHsZlWVmSh5ENkQdnCr0GoiXwIXKzjxFhZuz9foyedkk6B
N2RwrXLbIxA7tvQIdus5rA6ZKo4WUs1aAz1Vpt+ko2+sM3vTOuC7C4RCT0W+4GhAUvxeIP5I7Oh5
0u7rLopO5JDq6XRbpp6pe51ntzQBOM/bdNbmzt0Xy5KfLdR+J4PEZ+mjRRZBPiOAeWgnYm2eEyU+
EJDNpNT03LtnIMCMvJALU/hZiwz+iGcF5tlcLJZptaUJIPSuUagsWyslAI4r46cZkEUiryKkP5es
b+1dGUzk0ArPsFaKDG4763E7p8h+C9076xoHNLPxWjJbU3Un8Ki0xjR0SeJZuZjXJK+0XVZBzaA3
rT8j/gVLCKzRn5nNfsRF/pw700HeV2U86yiRhbpODTgpIPNgu4QLkyjjm2Hn6ksc0nviUl609BuB
lM42mm0w9MZPKahGxLXva0x4lREa8NEEYWEyx+fEwXIigdyeh1E3Ua5Zi/N5vUf5MHpfVvoBMdQX
eyYLu55ykrPpxQ5WHP9Ipg4VaLonl+IeDgkxQVKe32SYyorxNrmN98Qgv7wBqr0B/iyfFRreuz/P
lLFDQG9CsFplLZ7OnNbra0LAK0M9TDbZolLUVevoeNcFKstEBr0dWVe3d+BceoZ9njk1PVvo0pjI
WI/EK7tnWsLdcwAo5JSx1vkOxZ5UdDjAu47obZxdUXbTWuzR0AQjvHgxMS8qEb2W9RN8HDvO2AfP
vVG+KUltcaDP52OpLn8BNqj3NUItEnSLcOcGLCmKBoRCmsKCNkcY50FOqfJiH2Y44snsu3lL8jUc
Y+UFY3N+iCp1vhkatGEsBD8cbK8+AmcuVpwa+CVZzgYszHP0rNbpTzYqhArWbL2BXB83NH8zGNqK
9Tb6xne7LN7lUN5S3e7AWhkcurplpYQvfsyZIu3XDg8ydGY3mXeEtzl9aLH52tpVlZKrij6ljmkM
on9Pi4U8JW1SdlAOpwvQarg+S3vPw280Y5qDnCh4+it+MehoOucO2d51SIzpzIGpWjMYTw31Cjmu
3J4XHTlA/ftoEzrh34Wb5/cSo589agQcYvDCM22O8WoScblFvSbc571nPXWgEV4qE9okDOAv63IS
hyScCBuFvKjHGtEAQ6v6WLsEFKJYNfjfo/FCbEm+SUWGwcjxiizl+VEZCrMSMYHUmIyfO95DwmQ4
jTOEyA6e3ab4YbzuEo818obBoZW+wGjiAkgOI7RHdKDEKkci0J6DVaSQB903z2GsfLhCcVMwGNs7
S1gd0yTnZD0uw0UeweofFRiyjSdWYtYd61VJka1ojemRe1KT5bzozCvtvtnoGYaZtlx6zL4ZnmO3
G9snRs0tlKKC1oFxki/klzkNavt6APLniL6HHNlrmoL8Fpuw/FJs1C/TgsFpIj3i1AVQImzrUhSw
J+0K5ewoFIB/HnRAZT6jt/xgmkLOA7XiJFt2OViwfVuPxiYkVMJHGkZ+WVAFd8qy/hp1+Z6xuEY2
qW5trYDEUFU0wFKRP9GBU0W4CkpgWAg5JRFrv6qNTQ0R1Ox+U+14PK67Nbk9mHODuxWpkA45J2/l
dycmB62BvKtki0ixUL1JjEGhE+xTd7MGC7R8K/t6DHl/SWyWvtDfxogmCTeavZiU+yEQV4+IUc4Y
OLQGQ7X/HUtjgoHAAaNjZrfeipJlVl5ctLYEWRhhI7FJ84ZVOnsxJ/dBt0J5E7UlJalfCYYNcaIV
/VR+d2WYqrt8Vi8Ij8zx0KVas3p7pMGng9wBW7v+a8W+UpQnFP3V/Jeeoimj5bEHMag9hxAufP7P
+TPCiLn26flQ6il6rZZe2ZOE6WMNXxSD+5eZzmsYDpTT0xXzw/TShVqAtXrhmi9FaDZxSPIt81wy
7ySMg5k0mY5wUeB8DuFhEl5QB0/LiVWBcmkOcl/wJs4qxfuQtcptrTYm2osTPouhI+hTivHkgwaf
fg8PCzdMq9rnXtFAAcx29FE3FWKA2vstMs/bqLnnmTpvQcs5O1rFJzTDMPp64AfAATKOLgqBJ+JL
jhf3zBvEME6ZjOG5zLk5UODGJ5BD0Edos1cRycn0sZ5k5z2ygB+sl1es2LMAFRfbZVJtUlihGNCq
ArPg0dp+ItVZBHhR5Ddn2x7+XnthmmJ6++wKrUb1QZ7CeQ365JdVNLrfda55wwVp3oygIrZtIhZR
mhwdM/uRal2C7nMMOPqPPzTIwI+CiJTQx4ozI5Glf1zUZDFo8QLjpkRwr/X4keQ2aSjDb0MwIzT4
V4b3mz8VDGwvQKA2sntLMCrVGNLag2TCzbbt0Z4rSnqxrNjgg2OEZkNxkLNy6i2glvKOUaib1n8h
FXFPQ83QxsWjzNlFd581BfyiVO9I/i2Mx/dIdO9VclBWdkreIA2cXELWmmF+qw1HEBJTl1Q4eU4Q
Gt15MVBFyan+TNv+liyUbyME4LJ073J+YjdITmM7QQghZiqxMzwKDl8XrXP1Q+2Zus+X421CuZ7u
EzJ+N7mnvRm1FTx1Rp+/Ea4IeNwbHwO8NNwmzPCljGvhmEVq0PLcJh3FZZtPx0Cdk1uYmg+5HOou
rgq6JOBuRI3TKyqZpeTtbgMO6E+kBvbccy/Ufs4+qmztkuHQudAlwKwi3z08SkddxCh5HBpYIDQo
qJV+cZW68pEMNiLajkl/OX6fWgLhuV2eZYu4BQyMKxMATa3s0skqsRo09TnWBupq4hkISBpABbqt
8ZjCbET6NTw5EU7fwNQxVY85BpZVZeqV052oACXUnGc9QDjRE+p+jpMSWviQ3VQHfk+jGwsz6Knc
KsrfCsIvYuCsH+uK0UFJEp96uu/6Krxy3jzOoRmeRotBmEzRIFB8WBVcqVCp8A6ba/xyoHz2zPbf
m8Z5Qvbcv4Tuor7X3peAPtJp/fyJ+g4Oa1t3GLOjXHc1QJ0XopGjbeM49lauvTLge6jGi2wE2fhW
/WH8KPUs2nux3Z4XNYRDAq5vo9D0f0A+AoWSF85WvvQm0tkZmde8lwkAa/FZymMjXJL5kFMUPWWb
Cv/sB3rh+FShwdlZgZG/qssCRsfTCfCw3K0cNGAEPqGgxm5cFXCbIMNvbOHMbhZzOknGmbaogHzS
5q2fbKgaE0O82G2+LrVmPM1UQUhBbxY6kAMk5cmXL+WDYgLfSxBD6Nk8nxxwV4eoduc9GF4QGvWc
+2WlJT9tjoPh3I0fKulHTDHuxUyM9CQK1UE8OHYynfVq+BqLAnYpouA64N+w/q9hSvqnTCdmVomo
Ma6K7IXhxXfZ7tOWToDbvStNQvtYqKNzjBkT7ouS3O9mxlkSO8vDMSr2GbAk0mFkV8491jjjLh7H
YNlbV82J6E6573UpPU57hvvZ1ewSUD788IM+q2f7dqTGIn8F1h/Kyq/5BK6shpy912ME+YSChqZt
3kr6GfuWjrVQMlebuFGuJf3xn31fvk6RB2SsiqH/m0Tc5DocqhjPQRwU1a2LQlpahmtfPV0PHhAw
HyRH5Z/aUn6Nt+ssn9AYHJnlh4d0/gXlnnHTY3v2K5H7tqjWsAGT8y0J53orp/Sugn2+M8JH13Lh
ZdryHVNhtZ0il6DWKdO365asa3Gwk5PJdCChoo/RdYk5pTcb0x16rN+QxLOphaOOfPD81MmX4fTV
iOgSz2J9ygAgY4HtlUNoJjCvveYkrb8pPl+/zr3lpizVjgzkj7zEJUpa0LcF5XPcxQ+1H+4Aa3Rk
fhQeNmNbEUIVPuUt00YSt9u9DFYYjJRU8jAHNuURTMOsRLtEfVIdHbO8DHaon8waH6ygftUZkCdS
WfSzNS++bZvG32nSvEiNLJwQuJaF450KxwbllenqHWM2OXPYSFPW2qOMeikagOddVKh75MWabxCI
6mtSO0Bye3UonZBMxKpmu5+XXdMO9n6Mja2sk2uTBjXIcgv1Ep0ycLjvHrQN31bymulOT2USIsEC
WAVXLLRmsvJSWv8WX7foYtqN1ryMLSSd1kog6IDP3pJ11Z0MKvUkTdGG5DSDS4tWu6fkL56hkNpl
uIx+1YiURoesO11oq6dhIPZdvJyDICUAjGKH1kPTnJqkLLdWbCOQd9+aOKOLqKHJE8mtSu+im6iC
iIGJE/2wCfSoAmDAfUfHXLqFLaKENiXef+EENcygfJADinY+BHCpEcL2NaOYPqoB/SOEYOFXO6KS
FIzOsIU7WsxkZk02mFK4sckxNS38PBAjlc1Q9hr7FGfmKu5O4uovk5Spz2xot0xpCKsLMcYn4ejt
ISl3+1mpfo6aeQsGko/gaWAFCiBf+ppDNkzhYErIh4nSq4fS1rw2bedu11njClzEYZUh556KMwib
eW861UMZzZifaEnoPUfdJp3J+7D5gbcmxpDdUE8LdyGqEY9Q2e263ThaUb27TXAtLOZFdrZApRDA
VszmkW8uqfIR5eU+WUznDbjQdAomRHC9yTWguToxu4loQyavTe8YJ/xbh1boe10zAGVZGtG2Vjkf
0MAhHwpRz1OEd/cchvlfEjc0FfyNxinIQhWykHq26AZMLGQsQ1e1gSAyUHSsNOTM6dJ94XkkZNoq
8r3xPbBMMWvr6zuWk/xbCv5CjmgjM5n3kmSoMhADZoYs3/YqWvF6jLtEq/qNZ/PvCy4OVjd/IQvF
K6CTyfl0WzfDOc9McYCZmnM5VMm+qBd6+2WOhBedtI3cCwZ1mV05ZX2XxCV0o6Zvxw21aGGMxEmO
P6IkPyxL4j41gGIuQ8klNKtj/zBrmEfQAINjG5NXOWRh4Mu7zIpCY9NZceWrpf0VX6D9k1LupCjL
dyb1qC0IKD81teHuCgGQVtJ0azXLU2WphAW5k36KEClvaif/NZiD/o74BLtKw0R0CImRs5uM4lEI
1POCJR5D/rdVyTj0HKTIjri33fS0Dj3RiPa7YPK2bR5E5yKe+w1iir1cPfNM/+Es0a0cW+sNplpx
6AA2b+XLpB/B2oIf8juX+YuXuLwfAksiR574N0Pg5iaHOStODvrEALFsQhMYTNRdaCiSDkSi60to
5JdiVJCSiFdx1ZX8wqRUgq4zdFXECwqMixuMN7t0EH551utshOqLtKWlCqfdOFnyTwXp9wDQg+T3
JxlJC253eWJ2jq2cW8PN+vZdPmsnc3mOFtYu05l7Xyk6ZRPbn4mxhAfbnitSssTMfi5IeJeFLDN1
GV3VgfA5Am8j/A21/U5PW9KUTZ1GSuuMuzDtnKOnJcsrAtmHEY3TbdQzPCq5eXYYjj9VqqtRGIlZ
3oTj/rjGNDPfiEufqxXFG6l5W32CKB9wqRwi+jhjEhEmJS5c5JMVLTYCYBULI4KYsxQtwXDh0KcX
tAQ4vXXr6qjePcTY8hwmS82EzYDZbUEXkVdpQtbFjrP8e02ewDnL0AiTQ9w+Oarxxj3J2KQbf5Dw
pz2qCK0/clmbuGQwAPAdYz6DqVHVdxAH/U5qF+CXhHujK8ZtXFbuU0D9DAFpSC4O+VpJyyBc7guV
EpytBehrOGKidggc2xSZ8WzAQ/+rdy5qNMKdAKZyDuL6Ry4oiSNqS2s4M5cboPDdXGfknGvoOlf3
omwd2rT7VbLYNC0b45Cc0hYytngSqiVjk3l8po4zqaBNEhR755ZO8La72ruVuAq3SjRRbFeM+C44
7RgwcCDwW0ktUtyaluUybcuMzB7pQoI+1gG+ca8ASUXsMV4lqRGsG2YMsv+naHl+Nm018h1FXd61
NiMUUnlS+7trD+W5pstxK2ek90AyNolejO/yGYozJDITQKJU0+Lr2Ewvq05GSdT8WuQRBhvVTe6K
UhzCzhhYX4v0LuY86iJIPrNj1/sME9BmUHJUldW2sYrx0y0jgj8CwUJvJ244d3pJFsxLgRHaG9p0
6SGu5+AVOMBuHVUGKM6H4Smttf6DpVQ5MMbJYP+6N1ZZVN1jUR0hbzC2DMOTLGFblUZRwF5/iGfv
AvZXZ2LImMooaAxSOCqUtQ0OgZGwd+lDnYCbUr/oKzMMKvbroHdC/6w96ykFvMiDUyFmolPxho5j
O4C/qifJtHfiVxqH6c4sMVX1XfVKjLfxt0Lvi/8KItQyBsxKaj4rpIz7umtWH1XkZDsXdvFJNvnZ
fCCZWBBwnI5S1LTqF5uI4W0uJzMsARNH3vA5sMMvk6CDQUluNg142BGszKm1ySBSal3zKyRUEmE2
iwgxw7RbtAP6tp2bYFsNBfL23nmsFUsJWE4hJyRFivzkuh99wj85NHMMp5Ku5NIDZmBDjf0453Tl
4Bx8nakjKemW73SGLDxFJHqIpus18JzYb5V8PtfC8i9qgrPazt+tysY9R7qFbA2MndPes5YDz9Ca
UOdFJewmZXGDUbyFCEYv2or1i+IsFYJM1NgJCYzci8trZ5vNvWAktiUId9nVAx20svqwLLRLua6Z
27jrsmerfcOoCdajbmfcYAwlPL15Vxi7HRqScFJ3QAI+FFdnVoNzRAqar5tuw5UBZFwaNgo3a9eX
yfJIyDR5XtEVRejt+iBBWNRqu17A78WyEA0lRezsfsSz2yKq1catMuQheu/mQmdCecqKvnuUDko6
ewiv+E/Uw7DMP2mpqBmWATEVWk0TouBLuyI/T6kR3MemObvGhllTnvoIPNu+07/Xcf2lFwSsehgv
raU5r3VQoVa2j+NcMYwXY/pMyw4BjsJNawz1NXWb6sLE1N0Tb6DuOmg8yBOm9hr0Y7cZhB1VgwsN
rmurzUXyVbO1Lx7jp89+8pBwgA8sMusaiy5OKB7cmcRGpdC3ZYSGtnJb895EfNclDb9BJbIP62qH
2b471CPkAtoQmaAwJg8KgLxv1WOOPgFPOc1dJ4+Nd5OgBx/F+HUQ9D2notEorzzH+Lo4xUvgZjXk
c9HHwGxJRz2vIBgIh1jYqNY5dpRbqr3TxnCeJWhiVLGotDn10KQ07YFuInI6OSZXc6jXQ7EhoyU9
pEKTkvxycIrvpwFL8Pot7JhIrWkpaKGKROGhMPtjGjR/ScDYQEMYGmsx7arRqBFpDkDJ7Arpm2DU
1XGkwlUyjugDmxcFNu1OqdoZDRDQ3ZVXVWbI1OvsgrW+P4YNQBLPbL4iR0dSh/Ee5GZPp6Ee2bRM
Mz22lvcl7PNf0nam6QbJDG5p0YDyaPGHiEgj/VEHRCs7Cgp1JlU9UFF0cK5FmkZQpcVTprlfdcX+
IdWVTe7ua9R/NWK4U80khFaz5d3lOoFattuiUMuZrBS0j9GMsJYWb4ZJEnVSM5wWh8cFccbKVczs
sKLfBi+qU3BfoB+RVthxFJFzOYKipuu+w+oj+Y+0+xV3hOqEkQMW1tyYmEKKI6h40JRoY3MvfglM
x8+ewlZzvjsKO2ifNsgA8bT7Oo5Uw89CFi5VhwdbR8b8V9NpXxd+ukLBiKbtcdEsT2sr2rHc8MEl
kv9mnDMvdwUmx/yhIjflMCMMqXrrbEIiDp/0pmaSa/RXNdYONU6fDmmiHjPmar1NRLU4zX9p1mT4
//iX//m//9fn9K/hrxJ63xyWxb8UPSC/uOjaf/uH6f3jX6r1y6ef//YPZNqGqWqOatuWa9uqYdn8
+ef3R1yE/G3tf5CFPpEOighzHLtP3r3g1TRb7xRYjuPPca28so92r7mzndBgNJuRyFlUsJwcMQIJ
JEHgHkxXpXlQtu0LisXmhaMgmlPdOWG1yh9NGWt7G3kZR9GFfFkXZ4h0cgOSL31pjmTo6m7pjfuV
ZrVftdY+yK0RFEZ+9OgzQ26cMpglhXu2qqI4liXgTQJllrObhDZHbBxHAzWrOLXZEzwkTymm0wqD
rb2xRN4SEE/fGT9TnJfP//wNFO/Pf33/2CNVy1ARuVmq+p/fPx0BmwLIwQYwxCaxBPhWZ5w/dENm
i4bv5z//brr73307T/V007NUQzfEx/kfPi57GXUGObiu1oEAh/LPeK5E9plJKINhLvdx5vit2G/M
GVgO7VCQjLNDicVi327XLBxQH8C3kuqalvkv8FJkkot+O9zFt2WERyNf6SinLTda/DniRlnyeH5u
9LDdZTVRm//8t3L0/+e34mKBHMCQ39BoVpj/+bdaoOEubW4EG5BM5lkKQwhimC/ymctAeWtbwASl
wcPNtrrnes/ZgFLWnaJmC28nuLGZgLuMqg59HC9LjYigPIOx+N+Bvj2SGP26qpVmN0+ssn+I5JOp
/40Kor0oWdGgEC/MDaxQfCiK5oHuZaFAXUrapKGc1kazUR40sc+PinEhknUBvmC/W4gSxLEfv6/i
ZSSSI56TLUj5kIbfSylT8LyvUJOzDXjG5LDGEo11zLl2qo+h/YOWbaoe6iKLyTT7jFI6uI2l1Hvm
IBpsDSGbcGF7brSUFEYpg+5DBBw0POuLfCmfze3/54p3tf/6abmkmxkwzQzXw1lvi2v0P1yDIQxE
tA6CGrBYxLGnznAMBk0/dkS5tv38No2RBxuaE1j+hSMS0wUOaC+Lox/dylafoxTmcgYRzGC/+GKq
S3gyFZd+vle2B7Wxx12PtXPTOcyAPcchJzUax0dNdk0cDO6zfEWlk58GFZq9EX1hRGXgWS3NJ/mM
1pW6mdL+/zB2ZsttK1u2/ZWK845zgQSQACJu1QPYk2pIdZb1gpBtCT2Q6JuvvwP0PlXb3hX73BdG
UJJligQyV64155gYRyK3uhk40baEVtFoENsrKqIxEFanEUnm44AwRvoJk671tf/ex3V+8rBZpioq
Hwp2l1KN4tyAGLPdeNgMpiluTUhYh9Ao132NvYlzUsVwezhc+5dji4NC9cbpqjxxJpeFwWvfvVk0
D0771jOBXI/kd9yFgA3oHhbErIwIQyAMzAc3BTuCsPa+U/rL9dfZZtb6EztDSPryAY1nddbJvHz5
+/vPMP66C0iDm0b3PEd4jvH7LlAR0KmnRNSCPZ4GcmOx30Avprhrs1WeqJdeCzDwWubRwaW0/mkz
TWiu/fSKXR0KeJFIcauIlsvN4VJfBRiJh+Bg8V3Z8Zt5NZO7ONxucKD5sgseVD9m+xwIWuvLJuF4
xJnnersWmTWuGGynW7cgrX7EKOi7V/DMZBAQOMtA34sp0qhd7WmX9J55vj4MioCDIBSra5jhdcRo
1vA186wind6cn+To5PdXaWMzjE+Y1/Ota9Z/eHZJCRhxU9Z/5I/qIW66Yq7zrZOSkuTILl1zIWAz
YU/ZeWYcwDUJnn62PrS0f6qZSLH6hETcLYcLq8/o9F8nbsVA95Jaz6RGAWTZ9bjar0RCJhL2zc/F
oJbtD8hSeJWoZH8SqbPlaWqY9w619SHKZPNcCx1ZrjO+NkbYHuw283829EoOm7LQNYFc152OKs3O
oFn0A0UBtPUltqZHQ7C+7reG082HiPPAyikNdVYGIIiot29p8Lxcq8ZrKqG9HAR++pKIGjQPvVUe
vavVoQkKfWcE0bfYyb5084Qqc3FuJ+aXv78szb9sdhaiRtOybAf5ijSd37aFLrdGBYsXo3piWje6
TQLCFH3qTPK3SgECitMkPJVcbihayKf0CCi7N0dGUtiYGVH0NcnKS90EwBY/jFe6++vTRdMdGSRg
2e0QnExH3EZWvL2u4jnv9F2d1T4qe/vkqsE+oSwsn2ZyKbfcjDdzAZ7LMZ0eRucSB1+1Z3T18UbJ
pn1A+IpJp4+qf1OkmfZfVlxX2J5jWw5VlWEZ5q8rbqZVkxHRHl17nGyXwTu3Bh5cYU37a8NFz+Yf
ogf4T6zf0S4CwnZjbd51GBdRxo+971hBcRfbybefV0vcAJpxySRbV2UbgbQObBqSnkds2LUqHUFB
Dznu46xBZX41tOQOaIPeffFCLBhTNC80g38x1Thz1ucAcuK0/jdXwFI9/VJdua5wJNeAFDYLlLEU
Dn/aaiCwmrzXdOgTWX9c/1Q7EY956c43VYYHu7ZxhToqGE52/WQ5DAnTbCtNUrZLSVHep/p86pev
1Yr7WERjdslDAqaSIdwCACDGNo72oMO7e8+I5dFBE0WXK3Ve+ni8WAFzFxXuBIqEiM81rHfXP+//
/FJ9N9dq/HupJvATUfvb0//afZR37/lH83+Xf/XfP/Xrv/mv28ft09/+wH7zsPn9B375hfy3f7ys
9Xv7/suTDfhl8lO6D3T5H02Xtf86Piw/+f/7zf/4uP6Wp0l9/Oc/vuO3aZffFsZl8Y8/vrUcNwyP
K/e/jyfL7//jm8tb8J//gFjVduF79pd/8vHetP/5D03+k3mJpOiAEsShwpJsY8PH9Vum8U+BFI8F
wza5f3XnH/9BOmEbceIR/zQsG1cnvlAKQ3cpqaF2Lt8y9X/qJrU037ERC4FI/ce//vY/jk4/P63/
/Shl8H/86WKFDm4s4xxXCBYtCqPfjwJDWWSzpScc6BCMHDr1Y4TNNCCHvW9IJtkgK3tyo0bbOF1z
55HGegnKDnZwntKCUk/0dbyjIcuDdJtxq6Tz724m69dVhNdnGa6r6x6nFOJ3xO+ryKCIrYNjJrFm
ykXFntTbhgQyvzq1HWFsRZ+R7OW5+77OgWfEZXKpQ4O5kxZflGrFkZnGQZLY9lyJcVUbJAjJqpPg
Rbqn1BXY9F1GJHZxoHNNUkdD/uFCgJVe/U7sJACIBA1HDhtx06MU2DIrspBLVR1Ao/hdnww4EWYW
4t9MmG9wbqmjtFyXpvEeygrPGrOGc0/9dcdYmvP48GDGQ/5v1htrWUj/Z71Z3iIXTJGx1LWstngJ
fl1vKjmRTS7KCTqIgUsBTdDp+pDJ1j1BlOJINOScKZra4MQVZF8wUUuYX8MCzK/HVQnm+5QmCUYu
YzxFk6GtWX1CbMU9azcKWTVqr42dTae0E8GFcKP7uRuyJ45nV7fDrmHC6lNcB7eY5eHa0ZJEBhxh
ZyE73hXRzslr9ws6l3zVsWOekmxwviCG9Ocuio8TuoJ1CAGJ4bOpHiZbk//uqPbreff6DmGKQXhs
cQgQpr3cBH9akSvYgXkYseU2RIWPaCnTrCExZCnRk8wM7nqiaObOTkheq5bo7xkwKwNOWKAMy0/X
UDfPbG8Z5d6pEVUgKcjJJkjHJd5W3rOlpbeybTIcgeItS0axu36pjRnlefC5N6U96hfRQesGO6S2
Mwyuy7g85LYNdmbQa5pECkir1acXDxGioEfwOWXN2S56danpgg2IWU9qNKFHLw+2of54Kol9K5iC
kGWXWnfXNryeMOYe2nqfRqq8hT5IGnDQ6itkoN4WzQXNSZT/EPSdLWrxcMU7ZuxHXY0g4aIDWSwN
xxSeXb8UR+F4ozqkD0u/3RzS7qQVSIlbVZEnGaxsXBOrKQ2ZPToBjeyS3OA/rad/rFl/bveIXwt9
Pj4pHFNIh62UgsKRv13gGl6ljNt3XOHPgwqPVukuipwzb8vkezTZd4yD2nXJEOV5MFvbb9wqe8ob
fVtFyF2DRaTKKdd+XLw4BfLBh4oIBlKzpzvmZcmNQrZ516ToMcCd9X31oia9IDJBlreFiFzfhIrA
iZZmA9Lo5Od2+stu+uc/zl3qwV/uXmkKj41hKRmXP/G3MqknI1FylBvAew/fLC9C0bi4YQJrig8h
pD04f/414SIagq/WBD+UKdJFk8H3KHaro64F0eX6pblHgebR9t9dv3Z9oMkzrBlO0VCZ9B3JePFL
0HQw7pPUWi+c+RetKeVW8+JNanXWysLQ8nB9cPrpoLS+vxvycXroyl4eKzEn/vWbUOWmB/xA3apl
B9hhWUYE2ZzzcNbPyL61desNHCmXp9cHp06cbem44amvJu0uACqyCvjY36EYndPJjZ6FpfpdYTbr
OpOCsteNv7pT+tUIhuqiG115Nky15yCwRUGgJTirCdvjkiF1h65sPhflM+HoCXZXUxxw6cqDkWWG
P+tzfprNhZ3AboUrvHuQRHiStGWGL6A2j50dlkTWV+ELR+eNMjAr4Pf88ffXr/2/fMQs0lJw+fL5
wjb7dflx0dXFeoCSHE8OPdTauYS5lT6VE+CluXkNgd19xYiJ2TrBZEjm1M8H3GS+7oZ3qbCz42gx
jOgJK0aAO0crtrWL7fbuzfVBpDm+ftQt+7z2HuIWAwFCYfHWT167WxLVb/K+Lo6Tg6C+JqOECrU6
yMY0XqP5XnWeuOmkZJJIOYJmvQ32odO9QHHqX2k4fMuZpv5IS7RV5h4Oc3H7R5dSbaKk0Y+RdtAS
oz6mmWdR3xM8TwRu9a8Hp5Lrv387DeMvNYF06FrSirZ01+We+a2XM5JTO9XEpa6GEY2y1R2TfEDi
MwwRCg+SADEXT317iEy6JIVtYzbjwTWeGmHql6R3wrvOrfZA4t3T/zzQMVurMei3FQbpBc5IyZAO
uzKRxhebeGzfzYfpUNRQ8vWIVO2s7HcsnseeEW1pTpvQLhOw9+X8kINGXGtmoG1qMG3Yv9RNaQnr
UqcU/4XtjqvMtL54BreI5g1MOWAE3+AMmujI7imhRv+KdLqGLtiCoR4MMLWubPenhMwwpvDgzvUF
vhUq885CIQ0Xd8s7hQJeU966HPMXjg0njbb0ORmi9h6n5TGuDPt0fQCURFq1Fr3Zo+ftFGCuW2xS
pG7MZuqbkM+WGNhpsuILErLFl6bf2jZnr2Yy9h5D0jNDE3FmpG6sptZM70YYHUyCCvs+j0bSdjzV
XXS910GsafmdVWv9IQgxcsMvyd5bI2P6gjZT0Qi4KXuL1o1TZOsmK8q3IR5fOzXWaHFVcRt5erWa
A6t4U1n7RPLmQHDglFyuDyVDST2uxBExTTH6AUzGYTLt2yHRvtPbL77//VVn/uUmdgzH8dh/oMYK
R+i/3cRE3AgQkQzkaN6Odq8e8p4pa70ktCZ84Ld2J4pT5iXjql0s9FFOVM0cpod+atSJAAiAzm3x
WRMjrcPM8tp9GsMlX2CMQx39SGMPV6lmXQhzKNPQW6dFk24b9LMPQAGGfYsCK2YKj5aJh7wi8C6I
RbMyCMp7VpBza9L1vvz9n8zV//vpAB2JpPJi9bJtwYn2tzut8tqhc60pRdHOXj+VT9eHzAQCFUEq
HoRl3IYjENjMbvywJfG7ljQ5sWhE9HTS+MUedBImA28AtDXGL27BgXXoHRQpy3eBZPSHjAYCxh56
oiNh5TscGfaMI32ixfPsJhHhZQ2z4yp8uB6lNRPOftiW4/GnaqPKGSpH4OpRcdifo2Vat2PJfocX
8VwrV/OborGAjpKXiGBzVTTVyujH4aDm6iXp66cqAZZjxNWPZJmlhlH1VqZ3B/IpMcYOytdSXPSp
9xbYKWJRkM12+3UyvdeGinbVfbSa+4lF259hKjM0RbVJh+VtNNnQzLJcIS5BbjYPMybD6b0aYryk
9N4dCZ5lNLNmRUDKzivp/cVZB1MvI1ysGpDqH2Qwv3lobpjLxHcG0vU2p1lV91/JDdunTvruVubO
q2CBGDaxxmWVtqsyAQ1nmrmx7Qf3rnbzdmcH2vtcVJd4mCWgv4imPKmFizrJjzQmj6pMHw1bbdGK
UUXZwQui6ddae5KyemTAbeFYtmOQBC0o8ZysGTl8oavH6arLViBSCh9r2n0C6weCIcQiKx+fE0vr
VoPcxg15PP38KD2moNozBk+S2zGXBpO6pE6rNmPY73SAjz7VwJrNuNyU8cAMaixzDIz42Woj2NWi
+FKZjbkWekwMTyYaH/DytGeQlu11GKCrjv19ZeLOJ1VthzCcnpiGmQv97UarbOhF6LD6DtKxqcLv
OqmrmuP+qEBUIH9L0EdH1haCQ3AIHwLParZWpo1gXcLaz+xO3xjlPWceVifSm0kweC7EuMkRA3QW
gTVuVwCArQnL0dBxGXU2IM1xiU8D57gXPVnPfbwYrRBvhOjtIG6Lji7yANaV8/TKwO2z60YcRYGz
wAbQR2oqPfGX0RMCdAt5JQAGjzfCqvCcZ5N+ryvjM9IUoXwiJJWGoI2VNhcPdac/IehBkEgT0EX7
IdRaLASPESqAUIj3PHIQk1GeXSgKiKFNDR3EkJHPjGN6EsadACM6I+3AwG8zu+z4Ohuis5Wsentb
oIAbk2xjcdglrAryZI9BOC5evNZ9z0sPadg+KM1bmljuum1pb5EPUj/luvOZ1cFpsK3ofqRtMNUU
GIPFx1lJ1HtRZtJ6jrSzMT9WdoFQSO6SqKVXzhLSIJgMQs/aT3Oy7brKt4Rxq0ZssSKBa0LiXIs+
t5srvIBJ+oJP9F2z8LiWyHxRuE6Rvu8lps2nGMoJfBvCV8Es3pNpcD8adJvbL51HbMSovK8zEi8v
R5I/p/1aLRuV+ZaM3ffI+XqFcMQoRFZhZRAp8gGwvPxKKrJPdzxAnNQ7l/wYmrV+n0+x6w96APar
4mae7PJBpN67TGe4C0NFdGiEcloyQwG67oZrRvr91kHCDWdk/ATCWfr6WEzPiCj3DehLRBJshGZH
rlg56OKo1yHUSzP9odIIcHSBXHdGRUTKn3Q2w1RdvHIo1rLpSaZMvjUDEs4kGU/mFG1xxKKLwOiy
x+My+5lXvJnxBB9MZS+zkuf8CH8JptymHkbIINxphWuKjUHHwu+xwe8rPCBx+uHiQ83MatvPbbEJ
ilzf2fJhcgNAGjYO8mmS0x7/Sw/uvK4GcQQt8Vhe8nTGi2bNJN7lwVtnlYcOiMmqHKTYUvy9UHpo
t95gaPALYVz38LLY92Mv9nwI9Ra2ouo1cEAe0oIhLbr6TDJeV6NiPBQCT/hUrcpW6y4DA7NWAk6A
A7CD2YWRB5kntljFh+B1oOQYoPbOrqtsrGbZrsdF7XcpvyZ3gtdQl+0hmaptrkB3qUhXa3y+uh9X
7XMTJODbBDOzUMC0NNVHF996xkM8yc8kAu0Rx4W5CWus+0ZlsJ8E+W2tyL21gulLq9DnzQKOES1f
iBhyQGtfc+camohXxHaY22YIfjCJ/3DdOHvN0wC/HtjiLJ7zc2GiyiqeNa16qIVcKGbkEnSXuMXw
bC7+yHgdqBjNm3Uz2P1WJQn0WzE3O5zyH21DdlU+juiq5BjeB86Y+l1jfQSZ7CjnkGh67mPnElXj
gnKH0ZjFDwUzy8y2210nxlNFbJTvJcwpsqltADXBzvW2AlCU35nGA/LkfkO8+3ocp5VeGe59ZT0Z
FqpeUqERFnjZJSHK5BCTUYKu+VY1gGiz1Cjgt+2LvMSCF8X6DjYm7psfwp0rBkYsiMMcE4xQVTc4
VuQqH0t94+EM2HIrIN/6zsx1hIyTEXow6t8i5db3bRBuEq5ytADzSwWybBEJo9iNSVIaogwcXnDp
GQ7eWQVjlS5JP1QU9TieiFvO6mblWCQ2JDEHMH0an12OXNvcLL+bXej6OASezUFcAvMRTUa4kmXz
YpswyABurJXdzNjXNIxaU7CJNBA2nVeshipYUsRhPdtEsNhWBx3Ty9l4SwlZTmmnRlOvAIlJoG+8
b6CZ9nWST36QgtYdyuZ7H8MbpNPh1xgs/XzsnU0Y08BSMQk3bhRsVcGHAlcRTmmfekyNR3sPVFdD
y9zn023H6RkLswUyqg1ThMxDdLBH41a3gwdinp5SkrgNrrFA1vB4BwAqaVjfwyJ1V1OcfEtmea4T
DaEzyM5NLnG72YV18ppqPnn5e5ajMQoTvODlCEEXhv3PB2MisLJn84MVnN1IdFznCCqll3T5TaUe
6UIWpzDt0YGDnUMDpRMaNbqfjs627plradnu1oHNhL3F0bfSdTokSrJdsWk1a7WeWPPwCcpuF7yL
PggpMWnakBvPyMzsX5NsenUyqD5uDhIkDsbnrh3eAitZuhZM3gFCrAGjhsBKbZR8CXmjMVMz5gw+
HiEcvEa7qkf3FUkOb7l5rJ1MnmgSUj/8iGlE+KbdktVYQCRCfiKoKpR+rMvZ9j20piWia7CnBed7
Nj5wKMKJW7Rc2ibnJcPpGEiwT+ZvdPvk2gJfsa0nINJVGsQbNKrFKk2DgOy6mEDSIP1ivuLRcPZW
YyAdcVBUSGvYSE00a6mhc8X5elZgOr2+Pqqmy6HEYiuzy+hrODV3FY3HOpqHba/yWz0jYrsO3yIs
DmgN7hMHAbOgHhr4gWmgjplsh4l+hNGAgNmm+xGHcq81Ft3h8glt71PajiMWYPMZxTUaniFcZZ27
GaT2KdoZnpAVbBwhYHwY4IEdRUoQQDA68DfF3KISaKHKxuFReMm8N8b2ezCSpELdRQpd9zrqLn6s
+dh2NA9CTjRZ08d+NM0HO+uf53mtvAx+Ykskl2W226zqJj52n7YHL4kRCYwrD5ySttGChP5VnQxM
eVs/sbJ5BXUaCz+p79tUcdRHVrqu2rnYyE+wBwdWKND4f8BtF5ptmFf7AXrTYWoEAKeyxBnRwb9T
OF0pn1Ridhs64BkzAwzmT2Ksh31a9NoGFornEyGXrAoo5Z7hBf5Cb1rh94hXXjaD8cbQUhn8UyTQ
pDu59j3HV6rUguJowlo4cg1i54Ay0DtbLU2MDbr+L0hHbgYIEUkcnPM8FpukA+RgN1680zwTHm4+
36eawA9JDlNX70lpui8LPjcXdDLBx/gDdVoFXdIfwXOEmwaXPbcGMRM5pipLq94GuB3+qCjkTWJG
VxWswdVYHhKNEGIj5WrXcCjR04m+R8p8QDFMTEYrke+q8p2zKQtOXI1rkVPQitCQRz0ttjN27u2c
cEwgO+KHGSGPNnh1fnpqZT/cBIl5NyPuWyVpDFtgrAQxkVQD2NqgCUFphhmzJFxXHN/WBS+SMr7E
g8t97FsGMSHgH4x1OiN3tws8pdAwRjcclnTGTZBEHt5KSV1ox6dqQmZtYOAxwu62Isy+8Rrpu3UE
RbhxWPMrzjYk+B6lrtydoVtfp6kDyOjdeLm8wOEJaM2ghSlVbRGZF2ukzPTtTQftY+qbZxVlG22C
ZZYSLLNSDFccUp3WTaq/GdqQHbUa8oQbV29NIdDC6FAqc+E1PgyQ+2D6ig3+Pqm0ygfZ40DbQV2C
CTLT9XCDNox0pBnp8BifMgJEc6G439rorg7JB5SoN9ajK91VmDszzJNbM65/xEgIxlx6W+JPwg3A
Y1jlCYrHIY9fcn1PXX+f2mZ4Dtvx2WJRUWOB1LTgX7kOXbTgMo7aOtWjhzxe2clkPvQxyGVNRtYu
l+nkTzUnYAcZyYNdoCPzaLWnzY1hiHcR9gfDJsogwuxrYD7Z6xYRD6wv+9qIAYEEYPu7Kl4jEUPv
62jcQPal1qKvVOBr5VpvRGuTtWPaz6is9mnf2Gutsu778Ys7cbyfX4POQe+WwoVVskNsYi39hImU
0kjckE1p7MpAPne5IjNbAF0Ph3Uhtc5vNXGOWl5GgThFKfxfUyD3k36riy7iTdXwBqP45Y8bs3wl
ZsLrm2KJjmyDncw9TjgYQ9nmXhplvXOHwWPzOM2CRJhWMAqbdTRH71lYUpoPK9xRQTwTiqNSIH0d
ZpgsoNQk7BjyP0i0sK1XXfSaggxWA79A6zh/t9j5KIS5D9BMrUJ7/kGs1WtIjLrPWP8GAhCusYCD
kDQMlGvWY75IbDV9OLhB9pQyM4uS6GSlGG1d0WCRsIW7DsL5y1SaT+MTPatyLdiQj5pMDzHzrtWs
gUHS5pgPqCfJXNO/4nq7Y7obrNyA5WpGNI16dgsoxiazatcOPVxKiK5lQ2gdZN84Ldo7cSYCHOiF
aTRbBhszY5iORZKRKb42phBtD2ukjHD1Q1Rb6T0Hy9A+V7OOYSMkpSQdV1iqSZVOpLvpYmtd9Ryx
ytBlmTCJgBLEI8d9Lfdt78DDFY8B6cFM1foN0TU9cZb2J9q9JGZgYwM3G4bgMZjvoGbSHkAADGY3
Q4RUE/JiGMl9Wg8/+mFumCGnR290I2RN7ClebZyorcE3dZ+Ni11qrPpT7ca4jurPqBjzXYG6vw/0
r00ZnzQYw/Q8WIrCVgfTaLjgV0CU+sr2MK/JTT9EJ65XOgJapq1FfJsE1PxZbL6bU/GOx51BQ5+v
PIf7zDMJUWMWzbADAOsI+6a2znIkccqy+ZBkV0KKyLZtKed17s4Cj0GIG9lIkO9lz47ZQpaKEPOn
aNgpXnpJ9ZATJknFMKkYMOLM5ajpDbvWmTqYGZbl2OsqYK7VimJrichefpD/rsdvr6WbtjO2g8i/
1pjYnNyB9QF7K9CCTeyG1Gbhwk+Xz/YS+9VNdKj10gT67lq81K7cKq94zIM651mfr2N+zwyHbgNU
iIqU+rUegPBxrl2uE+0G4Ls8cA+lLPVgt7Rq52nK4oCdCoTqZJAwcFtV/Yxmm2KAjNU7fLD2NorH
c1jER6vrxnWv67DAaBEoRlGrOs4/R2rpXr5qMjul5iqBjX5cIj1NN3sd0gJAnxaeFy/F1q6Nj0x4
52Suudqm7lFvED/hI2r8IM/eGm3cevnApUOrjs86fSNiux1QjuopKrimGnbeZJFGpL+kVkgGR9gr
3J7mzbhAMPWYYtSYY+gxhscRD/mdPQffmN7UJIBF0Q0xhmvPsB+7bI7PiAn14qg69aDi5lYjfOA0
4kLLvsGDgUbpcbPZh35hoUeyQW9YJy4sBh2V4VNZG08aiaOd2OYzaER6Gjwp3sn0OqCS2ytLJHh9
Una/sjmqqkl9Amvu59QatwV+HxOjAv0OnqUjE+TG0W6LTu6ECW6t6dmRBsNTx8IQL0UdmpjQgEfl
KT26MH5RtRlyckueQsfEo4jAhMNJP/nkmbQbXGlmWdHybqet7MXHCJr7OATzbkgD0DtBtdNsJCa9
i0CaItkc14Vdp/vSnTZZmll+JCitZYtpAGHybijf44G2EK+rQn9rEMWYe5xIq3Viy3dEkRAGzA5b
eUYOTxWKSziQ+VPT22AmBi+qYDpIeAjDVZyzsv5SEnQLIXMKd8QrPoQ5JOio0D+anIj70YJBJ2aB
9rcvtsOsgyoYOoKhAhq8vbxPTXvnwa8iPWPeh+G2bS44JadTnVbepsVNDVCO1kUvv+7Qqr2mevhN
IgX1TS07k17mcLlH0yoPxEWP2k/c/VTeSfgatN4myfIzlpDh6MGB8MXQA2gN5U0HYjc1PisHv1Ac
soiY4sV1jMB3s6jx8XtlMFp8Lu9pY+kchVQVbyDj5hdS73ajR1SU5SddeNTHyT3YDdKVnmzGdBQB
y0/9lo1TtL7RdYsePkke3P/4+cmpg+G0+Des5yKvoNPgtt8rQ7p3cE1A8xmSkxCmEz89VkwX3fJs
MQgxNT4kW3s0YrwPY5zdqoGzV00aR9lh/PSwqcaufASnd0OmSLkKXO+FjZRVKkpfnCHJDtCTaATq
1NjBEto8Vvco3E0fVLjF3k/Vama9tdHL8YTIj3N6SqZfspQ4BknGUjXvaHv107AcBpPW3km4QCEd
F99hvID37nac22yLpcna1Hgat0WtOgy6JioBuhMo9ta8YroBRnqnJQHehBrRrsfcYe/E1fcyA1Ac
NvjmqIlD49HE6Rfjez1AcYPHlYEAyrKacjbdG2xefin6iRVt/tBdoH3oUvY0AojKRqR8SJAy+7mm
ev628T0GlZbQKF/hLEEKEd5nQpB107JOWumXTESrDi/5IxyQwzCSzB1bNvmfevUV3s14aB/N2qpu
AUHRLyMmAKqGO0CB6LzpDrno2TMEzECdYGus8nwYqd4xo0koclBsfTDE8LlPbjpuL7YLPHUig0rl
eez7eYypoX5nLeM/ZjCPFP445e79ZMTHJIgfYyqS0eUCsgNWzqHlBsxqpEM1wbeQqMv9DHgJcCp0
tT4GPOeaByyPX7XlM5+ZiwJ1xILa1N/YDjRfQk0lT0ZbNY17U5edt2NY+Nlq84eiB7jm6PVuGNTI
UHB0BuXnCb3MEWb7PvOolQo7bH1Ory33sIv+ISZFZ7BnXLP9qwPxNCyT29kbxC6aD3PCwSsBUyW8
F1rXtDhK/AD4mP2hdt5Hh9Ny7IUUq1kpYDLa8REsHeTKlDaAFza7ULAbu2QvhwkjBqJTkm0awAAL
dOdetM1aGBhpMm2jGFg8Bl53VkCYqgDEa2ZcYERkZCwcaodSyInz2HfqsEBF5dNe+0gbm/cuo5XF
G7nr3ebSJtiPUq8VHJy151yDNNoElvLNrvpkAgEaOSIC3UbtP7hz7veW85kDsq9d455o7M7vakIm
Gkm5zGgT3U8FwnWgpRWOMNKo+b5Q8AcbqIzrLrCzW0fF3wHRWbsuDejfLIcVrZm2/BUt7w4avNY0
nshHMZ6MpNxhLYPaoY+Ml1zO6KEGb3ws9OnsdNOxkEX4wPbRHpjWcw1YkUcs5gicVuhAeyhc7lyY
QJuwmJfsxJJjDB5jFCMtWC/UylVY3sSgpe40d4h2KcA7pb0Ug/oME3Ygo7TbGxZuQO11MO0mKret
Y3kfdpScROXWsDxRxXfoekZDRWdVZQV9SkXZTlN9E5r9N20oT4WcioOIYtp10N3uitywgUq17fcE
r3BZwQ00EY2HzEbhezPprG16AjEem3Xt6sPtUHX5A7Hba+Ls2wdV7vK2AmSW5psetx89sEIylk7K
ZC34emHcy7qND21IYlZsp8O928p637rUrF3y3qGCPidJTT6sOdsnmE2vbqPFD9eHhBSsbWRxaDc9
7xDJOIMtMqkHzgfIHqygP/ZlwEQ6BhlglwWQoTgad4GhpsvgKvPcZRwljK89qgZ4y0EMU0GBEqGQ
9SHXd/vlm0MGwEDTGqYx0FnWfZUwNlWWdqbXNcDxSOV6BLCw1oam2Tpe2jwgvW5wKlvcg9Fwp6d2
/eCVU3Dij3/N29zwwxS3XZwL9zFwvoeKMzNDcuW3bGc3BriCdW1aFeaJDewz0rKHoLgVznirz6J/
zLPnyVXVA2fq4THSzXo9qRm+4vJUn+0S53GcbyfP+VF23PgrfU3OQvEERwVNdVp+pl5BzGHV1E9u
QYY8jV6YFcs3w7Zi1Q5nqCfJg05y9ZdBGC0N6Qrj3tybT/bAPLWP9S04Mwpd8kp2jSlHX4ut4lGE
fIScRViVw6Z4dESnrcxJs+5yi8slVSv5WsJo+xRxCp7flfltZPcMdmaCQWQSjndeFIebqInOc5g0
DNCdd7O35BtMFCA2RBDVqeVeCoshx9jLHwEn6mXTsbhp3scsegsTvX+uTeyJjXIuCRnca6NsK/RT
5Kd3dVPslv7pTWRXydFatHp5JW4UZFsEsqL7rGvx5ACBfHC1k4jpX5A89FVN+RaIBh5zk065pQ1H
8CZP/4+9M9mOW0mv7qv4BaCFPgJTJLJPNslGJDXBoigJfaBvn/7foHzte6/tqlX/yAPXgFVUiRSZ
CQQivnPOPlBLFGKpg3eo57aemluRIit3iK4bfuK1cHTLBKh5hthZP1KD7RvGTZ/Mw0tpwDQeQoho
Ts7joBjBwVKTaNRmdIatsSPyEV0SnGNQb55kam00UXJAtoDuuJp48FbQjqOFLYLZGG8zuHk3Wj5Q
2MtLz4sS+tQgdl8LxwCKsjhcW1Gyhb8F3ZfqXQMY5ovDduukO6XcJM6vKrWjTUUY/QHS0tM8aubJ
amTG0I00cmdV8YXxynVME5CT+mRuZDIRlzKkETQpljhkcmi4FAZiwVJk2VIq3Zym3o+15lxnN1d3
DKB3U915j7BOHlRWifNgeydnoHtRMkQi4oHJw+yjC4n8elvM3UMzfwopJrKHLOuLtRTOqe5Z9mMn
x0BabCLicjQ9oXsocxh2VkLQlxCzwqm8fGP9DQ8iE7S6JunAXtndR5pXPAB4LeEwoGGW7qvVjrAW
KyzSVTfZ3AnJLSbR15Ttwi2wCEovVSH3C2f+fdvW91mHQSVq4l9ja8jbzw9qcg+iLrTDjEVwG8qf
LU+rbklR3GvxPWOM4ORUmTgKcmA3UWyW8CzytL65zTy5neEBnGY3cbaN55KIZVAFvaPfS5cLtdKE
CKjaPFpRNFJA4GN/ce+zNQHLsw6SJqfEKsYFM9O4cwg75qDLlFaQXOjoWYZqPgu6ZjeGm3AWqFcr
bwiLS3EfH5OCQoqqtj4KRVnNPPhAP/SXnGDmBX0QE0Q6ZY9rstewUnn+/FAm+KS16KUZCnUVMPsf
lBlpgexfI4wsOx0Z5ZSYROPNsv2mlwIiPxwOYvUeiZvZvUoclXCC18HOwqC2Fd1FmQSo18RcOGSB
m5n6recxiqmBpPymirg6vi7hkGPRcwR+DlvNu+l1P7w7Yxmrh4ynsj3m7LhKK2HsSQ3hPAtqDsJG
QpIuxC4lNXl0VfNYFD9VpA5ztsx3UOmr53DUfmg1XnUtnW8Tek1PMsuOVWJSAu/QNmI66Y0ORaci
XPV17pRzqWUrb1Nt4Radq5slTp6tDoVvBHp/zToXKQ6KNYUdEirTFBl7VVRAwoe0YMXrmUX3FgMQ
rLs4I6orVpjlShuU/TDI6dyUmnmkr3veEouJbz7DqAJnIpierWsOzjazovBSKVMxwzNHH+AsFCVW
KLJq83xdJvsYLxU4oKkdd2Wbd5c0ddh35iPoKv58slSDD8K3W9ggOd3KgdcSmTMnOk+rRLBEpb25
bec69g0Olc/QE5mtp/Z4mZUtzlMD8WOoBgSKdi2EncPla27rtA6byTvQJmO8MYAQBElUm0DMBID4
XOOm7OfsCLtDnT8/5GHKsEGZSKojBlivx/kv0+8yfO6NYi2DEMjlrOc2OWQrfCCJ7rHjYNBkeNkO
4IX31Lqt91TWbyYq2529yIfFYIlXS5/vYNjSv0YWwZ8l0IbUim45zXM2rOvk2h6oevGj3DKuzMW0
G0Mfd31vWCetDC0k/ebrgsq9jyXvOfw9WB9Jz9SpVsVF6sUhxt6zmZfiiWYFBZxpaYMw7zEh2nZ5
F2Z9deeAsbuLjOJgtk8xxMFzm4X4Z/XoZeyc+Zab9DoQBvklOYjWbRQoRa3EQMQWyt8f+5xydI6o
6J/PBE9W5je9708KST1ww8IJXDZYp0pGGIz1fs93c/zG1TjFNbJ6FqM+bBfN64PJKog1mzlcrxS/
n61X+j3PIaLTnZqevIlNSiPSaudqRKI6po3cV1nQ1fUEXqcP90Uu5i0NO+2OL4jOSQzEIO068eQO
ITFLWIAhd8bXaKGno3VPVun+zD2QlhOZWiOGVs5JrgpGspicUYCy5j3k3Ea4BSJbPtxQCOwO8tFD
bFSl6zxSKYMUESXveZwzBYxUc6lDTC+9fmdX1OHOjf5Ij3N0GdkgbZrXRiTOrhK98RQqIMscKZjB
LolHP0Kz6UhN+MkgmNzpzLI3Wehto4jREa6K5gL3kFldmKYb4P+kIl2kp8LAEefVKbqIDGuxyZfK
vPOmWPlLF1sHu4jIP1dT7deDlhFPrtH6m46uRT4zwxoEjqfLPf3B6alMwnfbGXrsZ5PLbGLFtcdL
ucccaG2Yr1YPNZ1WD/bwA2+ouoN8Azwj5nhD0voSmRUfkJlADVQRjpJouDcxGt3LTHZnaTn3kd0/
6DAYbr0wH5/G9OkTmvb5ibIeqZ8x7/LIfHLYH9/A7iatkC7e2yyqI4cYGucLIIGtU4fX1pmL6z92
QH6a7/9szhdSx+7p4N1m2mdY+poq/1NwxFZeO0KPW8OZ9jvs+m+TC3etSL2gXqgYyAwKUNAjciL5
sPUg50/vdi6Bw3R9e/gnP8unw/QvP4xjCdu0mFdIxyQ29jeMQp3FA11fmJkSTDg4eVr96qYufB8r
mYB8Vh20O4IZiaFoMOijIlDzxA0dz0fXK2RghXq/4/FW+llNDztL3chID/9MbH0F4ZYzIDHEZm4o
o2pB7TAFKkNGnY11Zji+mkd2ZACExPkvsu6Gs1J5X03pHfkpOlLXD9qEMKcmrD2fn+rp9yrBNABK
dDiHkQzaoW0P5SDdMwah+NgkcXL2hG0dgefUp6L95gw8Ovvaxfao9zD87bR7LciVET8u7j9hR3HL
fbZYxkTmW7In54LPd5bFlNUyc7zTrnrOh44QbOzg3CkHTLah+3XqGyArgL4YpYNjYftDGhsbLQf4
AVckZwu+j/1mUY2riWqVA/UzdkKDFrCUCPZQdi9qGoDGZrm6rWDJMyAspw3tZhAmmVYHUPHE7vMu
sOi3FZ12U0fTqxlO6VfkIbIkUx6dOutlwuRDhSQfpM3GkJSPuaP+I87z2zLsIA7FcdAJrXysulr8
szzu3w3MwsUBbgvhmuRyXdP927Vcq0SU+rDOaiaBstlAra0Tq9x+H7JFe6Oxx9kMWILAf/N30rQb
T4XHQmsCEtlWRH54w2DqZxP8MTTJm1hWjc8Cl9xDWVUbK6YjOrOb8E6z7O9ln08ckzBxxPCUYKS8
esQbA9XxLG0Lct15Vu1Co2RMXqPWG/QVxGQYjv/4lrH/Cn1weL+lJIBr4BsxPO7iv/3Kei3Hrqq7
xi/7cmCi65YrBoBULO2poeHYOzVhuGxNjvpGaOoXoZxAb8PkrmOfcJfomPBKvelOCd68ilKClykp
tVNZk5iO2Ou89dEqvwz0clF7Xc+KEWfJ10Wxexs374MefltgD98aZoMmWrdYWssJpFhSvcR2r5/C
uniRmX4yCmQV8jDh2Shwk6KgpWfmEy+czorHf/yS/D1KtS5opgCPInhViAz+LW0UVaYZpwPXsmYN
mc9Q66dbaL8SgzNHDV6NdwKnwgCNwucuS/7JJfjf/eMMKEx95TZwJf4tGM3SA/c9WqPupvoxtTB1
ONFlAz3lSuvPMIzxettLfyhr8/e//C+Flv+7uPFf4sv/36nm/4WhZbJGf7ow/kto+ZF0yk+VvP85
tPz5Jb9Dy4b7xbXJ2UloKdCByNz9kVk2rC8gVCiu+nwbHZvr54/IsvtFEpAgW2UAZ7Lc9d3998iy
7XzBnOsSfoZZanm2Y/1LkWVH/PVCwg5mmTpQOskPRyDjv1zF3uRQOqKchI4Qg8YWiNUpEZhdOkcN
Bm61ifN52MxDjn8hxU00t7aB1Nw1d0idREU6Tm4FJqIkozorUe1j2oQhU6zsnHW3YozTC61uO9m0
xiYxHaoZRL8XsXpvzGqbwIg74mXvNkrzlv2UsBXsQWUmvaYd8iZOEKjYVrWq1AI7DVQ0IZNr9HX1
MTxllWQXtyvvC6ja9HAZ6WawemT4GM8bk237jPORbAWAOd+lcG+lQxE2EUh6KsZrxERXKvqQe+Xx
iNcmcj06fj3LCeDZV1gi6Aqirs5XIcN74WA3Xk8/YY2rrsoAgQtUcbR45JLcokhBvRNMx7aiGy9x
y1YB09Q2GrpDEjs/x6ottpMDRrf1+t2s2zF1GkUaWDmu3BF1DvvpAU9SsgViU6Dj1fbWckOmrplT
71SMI6FLj7HZYlxZH4EGabEMqLiMhMHPX7+ylbldgD/6nU5VBbNox6/6+sbzmgfMMBRQY03Bk3HX
VKXlF1YH5NzivaBu5uAJzKohk4OuI3kwZs2qgWPDyzQgx2bllhtACguSHCr/NMbmRkfdWmx4LC4u
J0C5MkHHhPs8ug5fb7kq0JeWalfmHO7kvCIq7UErUME1YYMamreOWT7zx/ppgqeDZVgilkEiNRka
aJ36qUYEZOIlMnAcupCpMcTD6eK9ydqnpvR2YyqXjRD8mkZHoZYBDFwS7QnkRAliVQ63OF7U3kpo
+NbMJRBlbgVEP8cgV5pABC8O/Io5cGGkk67DAFN1yJCV9ZUhKtpzWtEREvEjz82LC2BvIAtHpGcV
3GjAJOsHqzNtjoizypc4c2xsNwCzy72dO6tI375hw0GTNv1ycuMtdc/kHjp5IwxeP3SJhO4Nkxsl
fO2qUZ6idBKQaGkkbdIGDR8YEoTyF1W06H51wAM5x36lPetZCERv8DaZuXbXtx5XxdRtvErehqis
PiLzniYv54HT9Lgr+jLlbROUFjK0Wdxqp/HOlPN+St2HgrQD9wEVtITGk4prMQ86Y4FmZ62ZajV/
642pPMVzhfnP+qoV0Ih0aLJuYUeITcRy4GmQFcia3TyZX7sI682kFFe7hvXdihKyEQCEE8aHjvVt
UjWXliyeAaj6cuG97UoHZDVejIrk0cE06ITriD5uprVYGYatj+vJ4xTS8xDlgjelepND1BMkp+gj
hvEFT4hLt8LVEo7sXTsbzYOyhEAzJ8Dhblmx7652wjQ+GqApG8Ls1abVacNa5CXPnb0uUeAMMdOZ
NJjBGHlXoAyrx2DgRilwaJpmDfuyn2ksYWjdDtqJls1mWye96xuIgNuJLU9EahyY3W00JKHf4kcM
JpPrkWQpaTyRgvKON5TKVzs6FRh0RHucSx8ji/x+VSow/dIy73AP9nQQbEy05jnlrmXQya8NcqWb
oRDKEdPu7MprpWUNIhpJevK4Zz12X+1P/otCGG0ZzI5jtofZUyNvzeRpuLxxWfklkKpWAjOMeWEy
QSn8MOfHOKRJsWoWM6BYUPiTYKZku6yuqN9OvkI+0yndgCfDRWuj1sMnM8hr/ph0TFqgXxvi27yV
ReWiUVYWg/mFXIAFxXNuZ8YAXN2tkC7nHpYZ8stXRsovXXkDTVbtM9l+dItGy1j6lQMKK0+hnXPH
1B8iZUgIf8thKfSP1FueSkiyn0slRUQOvze/m91ehoTYPKIg+NTHhYacbWLEIfvJlZnvYeaQ3/uB
OAKzjN3ozskhCl/cBthEHseHKh6AQ8FE7RgAtc43h+RQqssNdGxU8TT5bg3tj0haEwZJvfU7De85
W8jwtDanmEZ+JR6FDCgg/UZi5k7Wia7YU6wHCf6TxtCRYM+ZzivBnfok5EjTer6pvTNk/ccOYmJl
O3QSp9kPj3Xa7xaidU3jdEwjeALRqOSqD7UkiU9Q9aJRQW4lXrbPtfal4BJqSoJDePrUETrEW58z
dFiLPEQ2DH6X88wbe9feQBhI/Aab24GeDtsaMQZX+o/1e5jzQ9QyTDMo6qn0ztyNnVbdFlqK2ptk
+9oi4xS71dUp+vQhjubk7PQTSEbPuBcGbE8Ohv5CwdjGxLy47efoqehxbKU0roGgajmShh67YLN8
ygprS48AZkMsfHi1oJwW2r6OCuXzUOsYPNFakukIhFVm39Sd/K4z4ryPgxSLzynvS507M7+T2KXA
uxY1w56vbBL2nfDSHfEdqlIYcxcjTtAlgf2ZLtqVu3Two+a2N9rrQn5zo43c+2F3qQw8mN2wfAPi
TfB3St+0yoUZhS/WhBYdqfJcZ4N7wNAf+4D9nUA61qPNahBMrvYgPQaiqpG3Bcn/La3v+1IL541p
l+/AKVYbmMMQDbDmJiwqIpFJBJopbX1V0WiZkxgw8OdM2fwY5ylCnu7bccwDYipuDSu3NsK10AAk
WcMoF7dCl9x+oI256YhblVnpbPHf0OsbKloXsr7DN3XuZr0I5tHbQgBz90nO0jyH/PtMlHs7I3M9
zzeqyjHcEL3OK+YFI62tg9kHKYobnj5xbpe+O68Hdglu+NLj6clFz9jDzvbwRAhnSuRdYWGNdVdQ
VJJTJ5M3zH1JL7x1FrVF8ER5bhO6o0gWw4yrWlCeI7p/xUwvdYviPsFR7mtdueG5tE0riSDV9weM
6zAlEusjHiK2Y2US4HWW+8GkZMZVfinaJ6OoCLwKtpnVhCGQZJ3WyTUNCO4YcgeW0QmlYqoiAjrY
QK1KBlR8IgyvpUjSg6NL881G2kRArAylqktxmCUaBhf832/UdRpgXANKbwkEZjmR+nmhwZTgg0Wo
P8KU0o7UBa3G5Kmh+3Bqa+QHzufOAneG1powMbaJWIm6tB6OOE+fQROz+knvGzkhAowm9gbDmsad
bTf3yNfObhnWgzsc/93UfloHSsIRcctyKKwtXYb11kQZO4LY/llZEp2uwLQWmnWQuRRnSU01/opw
wp5lRQemHSfPVN5OhPbVUuDaPRM1G5OaAwoaeDRCuC37gw59gd07brxObFQnHubQe3BE9AS8a7pt
nGTwNcI2QZbBzLRxLvlGfLRmlAhjoc+udiCuhtQqDvIg2kw7pLMz75GdPNBADoS9Cg8zMaMDXwnw
t1D8CO70LHLYcg3xIVbGE46HZds2MVvzhHxg19VMehhsLRm7X+KxLpV66qNkJhUMMdOomgQfS7wL
VR+TEg4gwhjMbSd0Oe0X472KtfqjXhwDMQsNSi/QFcV41Rr24sjCIGBT9pSVlPt0VGiEZgSoxRNL
kI5rlUeiIILmvgWnklltXB45QF9AHLWBGBkhuSMMjJgpyGbqVbOtIupTFhwvVVv1wTJbdWAMptzo
Rn8x3YEMYhh+z6FDaJjG9h0GDOTjx8QjdB3jcmA7Xmx0wXKeq9CDUTptxrCmsit6dVL2gc4Sv6K7
MxYcsq8s27eFPt901fKA0lLfOPU2jNkt1bCwfEOH1NTMdxGmolwbk4c2qKPnyOgtPza4FjBXlaKL
D3i52ZNUlBIAJMcfmjHQLHt5BAQYc1l4+m3DbeB4t9Zit8d2gNJQD96vDHo7W5nmpXYX6nqrZuNZ
T62m2fsuyQkFg2mw0nKtm2FmnXW1c7/POrZ4OE2Bww7ZN2vEnVGMVbdZovE9J24VSRpq54WOPdaU
K1b5a9/zAGQYQxNStytxe/ieh2+nMqeGbEfJhjJ9Yo7zte8TGYyj/RCl8g4BnxAbzh7Ax/FG9bS8
eT3RhVyqU8n3o7fb2oOg/taTeFKjQQc9L9o+6Z3DSk/YGOVZmygKb0Oqq4xJRyV8yadkO2J6P89a
QSUpvqoWUPSOvQTrXoYzctDLQ1/ZbGUiHHtlOQ9Efrz4Yk3atC5yBdkEb0+W6xxabBJNBCaIxWFC
MXBpUfqGgfYmZwt+74p429eC+8ni9FtXfO+4YaMwec99v9x4tQ7lkeWtgNaAhzOKgkihfoxrG6/e
1beyRRApa54JszK07WSRnSmXMYUwywamtKYfIY71m5jbyJpB2PSpPJi8w6s0eahWMYVl5JC1UJhY
dcyTqaU714uAfNeI+1rTz9uWZoTSWykKg/R8bSrnS5cyzOppEWK2maoD0SeuWXSzjeWV2Amd7JJp
NLdlLgnGWAus1LniZu9DZT5ZxhsQ69ofLI/SNG+4HzJSIV5fm4fJYCHKBvUQD8o4GYjPfqn9mJXy
oIzgmJon45CUU7/GAAi8TtIDrzG8gZAqfGw9sJ8WiSaoq3Gbd9GpXRsOE7MkwzTWGwqB8L3o+iXN
PQ9xaq65cpODUTN/K3UA4xNEmk05pQ9egmemiWbpY1E+DR4miKq6xLn3SAFHTjjHfI/pvj1O8O95
XK7PP4UQaJCLFps4Dsk14oVBlCtXuEeXELqfznTU18iCOQOMKb9YtM9GaShJzs2xb7UeaxvUKN/0
lnlTajoJMDbUfdMdIzPr77Nhxquox/GOviusmvvZ6ccbZxbs22tIVJWH0tZPA0Eq0iqkN8m9swK3
w89wMYy9lqO+Rsm+gZVHiWSsnwVZRkNyjjX6B6fXWpD8w7NG9OyoRgJKs+OdKdrmJRAnLdbNwBMR
9RbYrSPqBglAAsnUZnyATK442BW6sx3a+Qd9Yk0APRvBgI2dXeF/LabwPSzmaKPpBJgb7b1u03Ul
feAghEu9FGcebp6ow6OrN2xSgMsNuSH4LtztcZlsc2skkKo1M9Ek+THqH4QXGtzJ8dUYqAB1rAfd
ysxj0vhAr709oX564i2OgmFfUiWD4WRcgwxJk/q9h3nZQPIj65PFzE1Czh5z756BHm2LjM0fo6W0
xQqh0ug57XjCMNst99PseecOWWpjpCnHJ3LbG40x2ba1pv4mCpsHGm5x/fU8Vph08IBRZKLTIqV2
rsFlNKcc3R32GI0+nU1qajZka5mTmJyuJL1cVj7+mlSXQ6/JnLMWc8ZqMb2tU59wl5FPtqVPiyFd
Zk19quYYI2ca4GzeVrP8mQv6aeNUJycIIedoIh8TlQnLndbcSRUWJ37moJ7Zn2gmJDyzaz4Kb7o2
4c+wGz4k3vapSRlwkaHbxgC/JpLqo/3aN83z2FjM9MLxPhxFsEr7MitZXNa4tIGwEagaOk1IGiAy
PrKeU3DaaWprYY0J7CZ5drzhMKr8B6DUikd7uu5Hym1tdadxHNrtrPe3Jp1Mqyc+4nmjBYtDPB3v
ZRCS/SJwl20Sq9fJmWXWQRjmru2g4hVdthVHLiBvDbCMTtyce47gzA3fVWy+GTp0oGkQ2d7IBFeC
2zBHCp1rVFXOvvKS9wJv+KSby86K6fbJoyQ6jOzILtKik5pm8bmokq1tVtgjNDLWTEpi3xs99ub2
RFuBpwH5XpJt71TONm8oozZKigbJ6uDYYzvjdsEEa4Qz9H3kwsDQapgXE1HnzNAVEZzZvnvJZPiy
AFbEAkrPKQbMaV+q9QZnzdLofD0UVbHzeKMvTYcJvgTZ54zJbZYZDxxXHb7nd1PSRF9o4TGdoiMl
MKfMmF4aitwq7KaALNjIv7OPgmkc2Rz1acVLvBHwdXZvTzWb2r4NelM/a4n+tXKtQ6/YBbplZyN8
h1gvOWkm6pswaN5hH+RnRLj9WL5WNZCQ2p5ZD5oQPZRLMIav7vejuIs13fUxU6SBw5hpqSKX7Tft
fdP0VZ/SG1FicmpiHbvnV1ss97XGAyRMOxNvMdHylo2PzpOI8D+J+UKMAHDM6QGoCIw4eY3s8W4W
1BHL5xi0sYOpmJHRkVdjQ4bsQGT3UqRaGmhNRN6Luyo7iZ5JhyHX74ZDy7fLFddC+LjpMb3QfoHe
Yx2UEW0nm52/NT64jfUq5/QWM/kv9DxWFm2rAK21TnJr19GjKblns/ja5BGcM5m9QpLQKYWmHqjM
k3t9SAjjg1WnJVtMyz0caHZRWAs201x+UyxYF6ewf3Hod3BJj2xsTJAWntuc6qp/1+0kQOTlquWG
41nPGsnr/N0Q7tl1Tbanzo9eRO8xivEhcfsHj1toH0cDhbZ6aqx7h73hZMRxzSmkGYuFKwJdwL3J
GVd0N7pdMKNR4tpbsH4poYLAQF5tVN1zXGEPizNs0FOl45UzMTVjMNxQn2D61Vj+aibxKrXqbmB1
v/EidaRu56nMkg9KDiW5rurnYrYNF9qsHaiMhPutF3uDJoCnXHPYeTtrB6u8OiSC1yDEEigD95Li
+vbtjpsyJntZYQn2my59d13OaOHyPGs9c3Y6ipBP7c0MTsVSQTg0Gs9KpoN2ThukiPrTVOtU8sHm
4pGTHlLvmalqRJMVI5Ucdl08NRwvKZjeULO4D0FVz31x5v8BHB+OIzT3nglYMsU75kIjr0nE7mXu
5n1Vpw+VlsLVWRZzaxWEVkY+I84U4YuRpD1RYGuDIGRVpk/GwAtm9wSrrHKz5DllNOGd5XAqq/AH
bGR1r6T+RtHS975jImaBYCEow2FYN+gS7NonTkAd1AWbnrl1zOUlAAPZp5NPZCTpeRVx42jZJqVx
HdrmR55XaUAdB5ZCl1djssYfWX4S9OStrhO82zntZSKli1Ir7l2TfnSJGzRDJgzahHB/2mYvxEue
W95W3wnXEoJsxGhiETfXc0j0nNoFUn6aEkxtlbXH6roBShYYvfaUEcIdJu9iYQJ+8gADagdtHFgW
OsG8hjEnZ7zODzVvuDJoP2HDWUFu4I9SaLKaTeMo3c+cCsZxt4xQeFjOyUa/xVH04bS0HLoD/lJH
8/PSoFWVcZJYC26KieyI0zK4iN2cy8vkvo41AtKVc6g4WPs4rzbWwNYwERO/M/dEogPeYTvwRAaP
6YDbMTUpnW/zYjPcbdsjzUnN1sCF1Ff6q23muNQjvERlX5yGum9w1FjMfLk/G5QrruMGuYMnQAG4
Z9sjMPsz5wMwEARG47INNGAn2B1ILGUuLwSTdwyPs7VNG/tV7wHPwIK0iaMwHpmid0bYqD9le3Dn
mdBawgyh1tPPxZVpocYq7pa3em/ejboJZNFsUzxkY0SMgN8MhOLNZC+8OQmMUS7bngF+5DTuUVvT
yzMYOFkMQWSYrDvtDxJU2YV5rmAAW7+APi7/T+v9x4BqlNB/qPW+q3+7eW8SVf5V7eWL/l3tNb84
2JkxBVgoqy7V7v+h9ppf7FW05T/YRgBEQ2L8Q+61vnie7QFnRoxF3V0hjH/IvdYXJFl9tZl4phDk
f/8VuVf8Fd6L5gEFG9i1Af3DBlLvrYy6P3mwOmL+pjvaUDZKAHvGHDM2d2g2+L443mkUTNgKqVOX
oy8bLxsu6fyT+mdfKIRf5Cx9V3TRThucfcRT3AA0iKuo2j0RarwbkuLACetSND9FjQbhVS/Ajj5q
MYHOBUlgq4NFpsIXDptWvfGCSZUfRfQ+uvVH7NVMwrPHuZWMrzA7b1qseF2GPT10mWxjHx8nTsA1
Ht+Nqkr6u1D1zMLcYl0WvrVw2kWNmUBkkbphnO4VB6NKzpyd+bHnHafQApOOINxaDN+YMR28Jzcq
bqao++XWsNYgGGPBS3bgPryxJ2Dl7nD9bIuCBkHXqa5uaAYi0YPPS+f/jBT/E/3dXInp/zP9/bF6
T/5Ci//8+7/vK/uLxX1he59w9b+S3w35BcSFtzoi8PEZpoEz6T9vLCGE7oCJXf8L6vl/3Fim+OLq
tg73httBtxxu1H8B/W6b7ur2+Yuj0LItQ9iYgVZTEDf/X28tOMdtwvj3V1KrYWeY0BeT0aHCUM+7
B+W992M0PmJLxSSunk2uRGU31zbpHICnsG0qSLS3mYM5PIDX9NG64XxiQ6OOvYNBL57j8jbW9Ts1
YqOiKqbdVzknmgThuySXG2DoxIAou+6oCUdt88FxeRAjsorYsnd9wty/Z7d34wxJ/WwYauPwzHrp
iZPheJwy5szA5jLm/O/Y3v22GdVbPmgURtG0TMjH2jZg70FdOBUF4g68+kbWN0aPa3CoUciJvGZP
JHcMCuM+pqae70mFGndRedsX9LINXfE1k7I9dcvi3dURIcQxr8aAdHJywkANVDZayMdVTYaV+iTL
Dr7KKIiVkHTc0gP0R4NaHzKk7/o3wRjqOmTWglXYCRu2UOGPYf3en+UxcTJ+6L0YjyRv166yoSO5
MyYHtsr9tvNESic4o8+hBUumlcaAdXtI9yzdFqja0uNsXTJZq/rj549L++e5jZsJkquUB50NI2T/
LiOjBeMt0pK7atHIh2I/BPAUhn4y994xwuWW7dKKyXgjhIb7b9ZOn/+rWj/9zz+z2o4MTiPTYNHo
bsHXxkxUrtR8OE23HX3ft3rnOkTZCxwsGqpxzcyoAwlJPOgVh0u+R/y29v2o9Acbeslnu6rOtPr+
d+tvgrw89XV3cKw+fiy0cbopHMqz0s7Yt33F9WYbUXOgnzA8f36A0OVwrrZP+XjVkSOZ9mf2i0zH
bg+OXEOQB49YuJeqDO19KszXMXmzgW7MdNh3xiSJD6w/puX1ZCFsGop1t7zo9uztICwmWyf0WMO9
mo43fEdXeu3BnicmHuwiM7eulkima7yTlqfk3e/fRnpFfMyNVt13jcAaXkOf6BMatD9rtAV2I6/u
OaGES3j+/ADMydj9/jEAQBIVSTX7lE5Mo+d66B9G+6hcpigREwI/gSEPGcf4XmfF0cJjcxdP9k2W
2pTr0k97yBx0QaXlM48u22P4ltNzLO2aw1+SzicuKZQnjxhxyfz53qlv8jm2fzQtylg3Ib3V6bML
E4xXamJEDdCQ7ufig/RTRf2BrzeCpoRMqXtKmVTwuxLQASlBRqgwftc1Gj8cvU4ukdUTRm3d/vT7
VYGORguC11yXsha7xgW3NlvZ2+jk8itmR3iKg/wgXSJvf39mp8ZBInOgba12qtCNbhRxv41IjOff
BSctyXI8SykBPrNJAt1Z9MdxpL7LFr8/8dY/HnQjCbSiNy5J68vaI79aOk+9kc0EtcnisYpXb7J3
vzFDLa9A+H4BtiPvu37mZDLbamkGg/ezZkZS91CScmA/Uol70cyPIL/1kwJ4dCU88cMDm7YpKvYO
XiKaa46V118CLdMsNhO1ui9bgpXLkBWMB7x0Py2YYD//Juo5Pq4oYjy/drMNIWaknNOmEN1PqX7F
/4+qM1uKG9iW6BcpQvPw2vPcDW3M8KLA2GiWSipNpa+/S82NOOe8EIBtMI1UqtqZuTJyaN3N7PgS
1/3woQaSWNI1QloRuW3dfLROgyFe+e3k2yCkJUd3RfWHjkoqBP7kcUVlaE1ytXIh0phNab1orfc3
Ts16nQgAE8ZcfQaX8a9bcLQSthpvnl0fTc0OLkmNKKEQVAn4OMNr1w4g3OObmxjs/A0ao7No+AZl
QL0OabVjlWfBuseec3UwA62jmZtjgmmHP0u4Uwxgbx6vZMss+yR5bCzZcMV7Asbwquhk8obmwqs2
HVknf2tplN41GhO1ajQOjdSpG82nGI9b496pP35DiswIzintrOi3PT/ee7zRhV+QjXY5hzdwwCFb
YQhUb92EKInwEewevWqTmNRxKvWjaKPmkGfttz7f443jawT+mGYuUOXkzh7Vzh6QiLu5szhJI0Iq
GchP9HzVqQTZFFMvRxvgEpYud6Zjr4w5h/x4Y7oUTgb6a6kD4nMvSkZDvLQoTjhUcHJYP/Z2LiSH
q1BeXYyVHHedZtO53XjOxIyAzah376ORwr4Ob9kIkGI5AEu9F414IRjRH8TIfN5rYVs8/vcEe2OO
wMpeNvgdLmJ+w+S63jMKeuLwry/9CkORXzbxuQ3Q6unJuj4uQr9cTxWrshHJP1nXvZJ7Egc70KiF
fFSeRVYM0gxXVZBr7bM16Ec/aywWRlZGKhOq4iPNy7NrV/Z31zarwP2inWrWl1HIhPTURjSoKpnN
+NbC/gbEUlgvwm/4gXx92aVJc2stTH0Oav4baZ1fnm4qwBnZcI6HZNzhcahWFjev7ZneQdb0njlW
pgiZR++jeKp0o7s8VsSxzzWmCW5DZs6D2VSN4xP+Rp5tMAs4tE5aflKW2rZTa/0e4+TTgAj9ptv9
UXgBc0aNaSFRTuOYzYU4DO7SVTTV6j7EOvlGNYH1SMGb6XBZY1qMY3b2W5k5zqWY0gPtyYNnxa8O
dvBjETLI1nwsixr5jZOfixDFIaDsdqIXNHSL+p2mFXNOyXxViSg+/+edKKJS3WvNZhs4GnaXuWu2
gVIfxNT0Vo81vufSoPku2mSKWaiLWWqbWnF3akbokCQzh08oKqVRHCNciW/BLAn2prSezZS/meRD
urea3l6VHiBp9rIxezr8nRBK63cn4LsAOSMJH2r7OkmtF4P5+XxC2SutMbem7qfPjzfzp1Ll13tN
NE9BUwI/jdw3H01RMPqMraT/1RV9/6vxXR6UYXAJw4zgU+5BmdEpkweFdQfa117HAt8qc9SEGRJG
PD0W002B3u6xEzybpf3JPRW4h2iq5L4yS4OBeROw3bH1nc1AC8TFpDYyHMxlX4T2Kh487xwkPd5a
R/yKTFqxHmtd3EQVk8Zo+1iVAcvxqN5PsjuncVG+aiQbl5Myp6fAVMmWNKE9pyhjDrwvSSuPthY2
n2FXAlLhJHyiQhWynSmBWjNFYb8EEnWypluiax9THzPEnLsIG5LcugU80BrG4pw5pXuuWsQ99jTi
1TfS997mRnAGy9iMqarf01E/Jr5wjm7BGDkqxL/a663XhIjc1hhCY419xH6VFvMpPSjzo3ScdeU2
NP1G8QxnlcazoCRysPzsZiVRj8gMr4OyRDbJBJpXia3H92nojDPV6nukmouXpc5vv7Kxvs7INasJ
WxozoGzbmZl9hmR1AOPuBunJz3EEIYlIz7jOxHWN92dEJPzb8+mq6+OnIcRgS7NsduhLRMVsLORT
Etbhto2AxkJfwCmGJYp39CRWZzsU/oYPnMdn8S8+HiVeZxYouZMLRNOzl0aZJotINERWsaqduPAx
S5dyQvOD9kuioDpklbS2Iw1Mm9of3//zSNBdgFAlUInHs0HrXfeEJ5rO7ZErCJcSTIY0qMkomTCU
09rcI8viqymF2hU2Ru8yCChrDmpqnJDdrYXn4mzsH7Y+olA7FfjdmQMNP7yc0iePJ8EKkm0FgpRH
RQ0a+NiiXC5bsiqHeHIPj73y441qcW3jUaRCwelRiuHAdBCzeQgE+sZpS/uCS1tsWsNn0akihhcw
jshDq/Dv/M7YpfLNhbzT2NZvxHV3/6iKt9K0WiaNjrqZly0bjjQ7tQRDM7pm/k6y/aYbqP3l8kzD
fwDvFGCGe/ZNUWzxr///e/Mvdph8sGbz5//zN9CP7cb3942FXosQRfqZIM2FfR4BSR1GFAslmo0q
CP3GUNstHWfPY+ds9kyJGegwnrGozRCxCBedgv7RkwxcGejikUzkyYmrw88eoe6j6oM9Bt7uWn3J
IF3+7CSdKXBW4DJeTLo/4mU6lt/G5CO2xRY7BA+zcZ1O/S+OMP0vE9at7ubmDbMYipKpnTSOB5eS
cNd6KH0gyBgRkzY+SafN9H3bumKXZMVbLIxmaXPNHQZtrtWtq/M0nxMT2z310shOuWLs44z85nRt
QobxozRe60O3iPOaDnXV9/E6KaBnEXvRCYEyVVf2GB0eja+h1P+7ADbm5lnXFfw6MzC3gbDZc8RB
9Ius8Bfcfng9fKMNk9mPyuDg2oh23thkyRaIUvHKaO9QR7Xxh1myR0Yz/AQSnlzh0cq1jOHJ43Xo
7ypPp6uD14rtZdcmBgAxVTwXUUkn5LwhnD/ySJD6Es2sEgTCnK5rb90YJaemUKcAO9/t8anHGwA5
axULEEioxk1Qak8DYdOnviHkN1ZPWdhDhfdnv7BpyUs2Ouuy5CVZlk378+FjilAUYbUFT+jChiAp
a3VW9BxFxUc/th/8hoaT1ibNPaScnXyfiV3Hqzqx9NtumXZY9OMsqZ51uPiEr2ttMwZZgI+Ob996
Oecpz/iFwm6w19cR/3ugysBTgA4PclvnWvGMShEtFftLdAZa2r08U9daTu5moC1523k4ffsy3Og4
298Ly9qHmunemdXxJHayKrppVZ6vqVOgZECf+oZdFsi71nS+wtzjUs+89qUsGXZE2ncaBOqtr2m4
ZNIKzS4egThSXjrp0bEzOq5d2cYZ3GoRr+n+LN9srbrYuB3KGU5llxiVH9tjC6QgZw9j2Dw21HFN
riHqgCDQJFpvAY3oB2Vq/1QU5Vsdc/ZGGZLDcAdBBc7WNe1b/9CMYbEoJ1OtSMuPm2gc5dLCP0NT
Zxy09A9hbO+sutu05FLcSD5RqtBfNXx2WeEyusHcItRz6fafiBtPyUSovDDYgZLMWOqCBI5v3H1y
jDIyXtjAwXxhf7xwvr1oXGUzeMnP70WavtiZ/8cJLZIj5BumCdvsDFtKCo7xtnzGGOhIE441Sf2U
vOHK1zMez80zRUkW1je17sU61bJLmwAK83s9XtvdOhb1Qbb6VjUpY6PBXyUWIMli8j/SHoMZJQ56
5Tz7ja5h+DcXYdj8AvdiHrVwOoVeXuMD6XCS1sQhRNAw3IE9DfQEO+OYbjU4TIuSV+aIBW5NDCN8
z4mPuOX0nWPrJ2SL6asx1J+wcM1VIeFvwLbwzmDJ12A1vUXXkkexcOCf8/oLvAR85gbbma0+PCTg
k6tPaCjpqYsJHU/iEphwk4j8rDjMmxB9GDmJzKIzYzSfrNG7JCSXWW4w+YhuUxaMmqAYLTWcnNdA
INsGETZ538VFCCXm4qZOvSD1Ze/MWuW7pBPwcN2Jei+cMrBRX+OcAJNjyHbvlYN2l3b2kZCNZZg3
/Y58WPAgCjcQXKND52vRDg9BXYQ6mW9hXHtN/5ROMewD4W66rI/2oUIj0qu0O/uRts3qaJvJKj4F
PDFONWO0sTbEfuAGFGUjV0WGpYvB19r+yrUKoIDEluXyOGsZcVvuLwm15NiZ5rry9PKFUMd66oKn
oJDBX1ld80kjUKXca1lwE9WWmk7u6KJAd9tRS+09UZpD2ETIjUbn05Q4PuWgFFZpC1J+MPQF5iAN
0Oazb8zm6Z42xU6MeyQJeO74VlaWP+C9qnENVQHSWw5PMen9pzzB3uCXGQCOwtk4yfSMAxrVkTj+
qm72jkdbkKnBaKhH8zUoCofWycnZ2Mj2+CRtPLUx1pqcMd0ZAS1IBMWSbnWYhGWsA6i0C6cBPMJM
iviAVT5pavzmAPFNsQO2pgAniymoC/TtYQ5EYeEdug0pfHFEwDzWKfCXJMQCg3HYIg4KEEBwzFDV
BUn60AtIGHnIYVWEW/a7yVOeHWQZlHtdx+oomSssY+YbyLEAROt2sLeN6NnCVHp1VsYJk215rAsx
HXyDV2Siujakmm+Xe8OuISeyyLoxWUq0VSxHqtr3YYPU6X1bEaO2JDVojzd0G09U/Cb89tt8Cafq
1hC6fcb3gPJcbGvg5IsS7/AKHlHqWb+7oQFt3GD7YSk/jE4DlBSet/QY4Zm6hfPCPlLydwxabZXr
oJItIBaMs2PmxKVxJ6y3CoNE3gEyf1RxTJBPgufw+LPXpol21MkczKgyz10vrnqk35LJ+ZvTZaPV
xUWpdlhaGczNsiyAIyfdpoN3cJiiBvQk3W2zmZPRsMd4yip6MKrDJaLhKrNCZ0+h3dZyTfiO5LSm
FBdW5PdfPKJQ3Qfz6ozy7g+JcSxTUnqx1+5K7wM1lePhVBnL56RSB92ItY9ikLy+MPXGuIETKQHo
g7v26EIa3pjS5ytcpiD2PAi4DjhOK4deQ6dXbdc2u8Yq44sf5GRCAJregrx9gZL6Pb8GOOqyV2Wq
71q30H5jDEsqb6+YKL7NRsGLmav/BFOrcx+ZTw5nCwYcWoIhzsjL4CJYlAExEy2TWr5HGNxbVd3w
u7fN7WQNPNCppHu2b0qiJiQJpgCBPr8IlHPlBwGb7uj02xRgdLxQYv2ZFLGm6epLMzjgOb83Qkyb
OPgdGyYNlxwECi9ejob3i4jj3xBUAcBk8gsmlwGhzWaVCxzT/oBpagS7CWuGR5NM2BMS03Bj8zWe
1GvT+phcSphzFop+kxbfU2f7y6Zi2tzWkCVscxrWHU4yBmc93D3lh8yXc/LfgyDxEwKqHNS3Ma8r
bKbWyitvuaVdUhUa23Ec0iMpQx3JBM8njYZTX6+mehKbodZJiIXiAxITma4eLmAqGdKGJoaUnOPn
gPGyqmr1pop+Edvwf3ATkJOus45jsbhRZaO2U2mf+sEl5qZ1B8PZmw08JLMzava+DZDfmoSL1mR/
mcPjtU+tbCMmny2T5YpbUvYX9rh/CkAG7MxsEp5XOD5kJrQcz6/so6PuDONmCnsxg8FA/+OMmHQ8
CW4TLCC62xSFZvPMw4PvNfSzXVa79h5lAYKK0Nx84cu9loDyaAKL2buPo7EWum6R3XOZ5bNjXpot
LmLlAM5MvPIPS8pnjQWWXVe18pXVAVegL7H1+3+TXf8bPC52C5J01qYe13C7NaVZfdRTcAJusjbB
0V2veZOxt4QHkWc1MYGIdEaOhFA0kkvf/0BZA+eb2P+isXSXcWIUeP/Bj/iQHFRivuMyFgxupMk/
BY+lFf5rWgXWthYvNU6N37po/1kMvTYNCFvLbrorNHx7w2v2r8Zs6FXhmw7Gac9N8uIadXUAV8dp
xa3lkt01iS10q8wtSGbRb2Vh1maZaKmwKJ1sZfeSkpApMzZBuwld7jVyzTPTwvnr1wy+LfOf6xhf
nUl3I9ATjBsqeUmFeYgqlmaQPDoqTP8eVzB1iwgApDk0Z8X5DvrNNSA8u6kxX61Uh++96P/6HoeV
zs2eJd0ta/zwcGNpKPNGDPudtTKSbnqRESVOwn0aSo+DTkGbS0RweRH29E4VyxjfR9UOzbqD/Hhw
/LGG2FEwmuxEstdAjGhB1T8n8T+gXeNke7vOxmWVQIieQv+9jxkNiJFJHssy/h0BXHmqw1VYuvF+
Am++L2dHdtvn26Y3r0Y2BHs/MUlkx90cMINQUBLUCwS5Uf5X4c325NamfW2LkLUKYpedXahnL4N1
I4gHawhuzI4WKMSxNKTsFPtKZBAQp/buw3aLEbau9ZV60PtEpl9AfmGYp29KplSfoBWSZWiJtBb1
h8vGkwTykKKs8yMLB5eWA6FxI8aRkgnSdHZXwVn3Jg4nTLTtOTJXlFd80NrS6wWOGr/r1mi7DISs
4DSfIJyKjJIMfW0/df8yr3HJj1XEHjvnFFONvHB7gOBtV55SvTqNRb4nKUQeqI/OqRv+sVKmk3nU
Fk96kh9ih4SwMGHzRUW/cyVzF2QRcQ7x+nHvDe8TDNx1ZRCeiWwsnlA2P725HhRzOBeozE+9AcbQ
yWOW0CLGUQrsjCKj9gBEj4hzE7wDhemvsTuegqam2wJWIsmarU8T1cEdSYPKqtgHekYO0sNwHFa3
MOqBWOkVDrSxvtgeNc8hKbLWDxTgdTCqZfrXT0HQJaPYCMpgmQU0GPi0NKeYRIHH59ERav4XwZhs
TXK8X+ZsebyQKqFRa5+02GdYWRD6TmUDDKAJTP6dA7jE0fgDLyCGOzBlaAf1Nu+VChnjv4MLwjGx
xgkXVUcvUO1iMg04jUAFXX6XJP+CdWAydRO+WrFPtfceB+umV/4uyv7E7tRskAUYx2bhqkisC3ki
ShxGB9p/SUa5c9N3a/IyoifcsRwRCyuaaXH0roUQcA+2GTDGL9KDGTNL8s2csDhsAv4TerqdqBVd
Kfe10a3vPEU7hw3f54Ts0zC9xNRVdQlzCSFIGfQGtGsSPFHMR3o+7Y1GvGpskIjfESHbu4b2HSsi
kaYk1+/48GVMR/41VC2ZTITJQadFzAp0dUIjZiozhuZxxLh2GkytW2g8GIE1ckgqVTQcgTgS16EI
ttKK12ZyrAvFa/Y+m/oX7CvWzZpDq07oc/4o0XIfn6v8rStc/JGxw2ZB02HzgPrDXavoDjVT74x+
z15lijmz8pHQ42zFF81WSeUw+IaR/65Xtr/VAUltK7/mwu1s/blwbXlwayAKjw89E4urhW5Fg+Bt
yn3z1aVTdM3wgtEU7nN2W7QGZPjnyBtUiORlgppMlIb+w45+Mc7XhegZwGmsNDaFzOgFA83B04D+
E9PBeyxmyaYXY3ais6XbC4MYbTzDt4STGnzob7qUaL3hxHIJC1kspqmy1nGMo3YhAF/9fKmgxSWQ
jUmznvN7rx6MBCJDy96IbTwKQI7srCRkBOZ76Q9+dDai3gNuP/JoDv8BMixv8SyQUbjwYRaKZq7A
UWsEPWdDNbJ4Z4atcdCxhrMFvKGM7Oi9JHmVFUFPDzw2yjpw0mdmlk9u01gnKk2zZ39qWaO8gQpz
u0/VLW+6d+ykzj0g+P5shv9mq4XbengGBtU8RdoO5pSx4TkebrxB1O8NMSWngpARxQ8Vp5uWA+LS
blRmdGMjvR44+J0FxVlnpQVHlxRNLzinPd7EnX+cq+7k7CyJTBdUueVhjVYtfWxR8Wcg6q/npv0S
thiFRz+cPRmLZCzt/c88FHcnjykZrYEozeZsrc+PdSR29QiG05z0hASPY9+12XsxwEMXjY8fNIjs
JR1m6TIdIBbQkkVizswjfWP0nHdIO9sXTCtU5k0+Cbie/ZsDwXLRKpIVK+XQJw3soQ83ZkApIJk2
wNRaJ+pj3PPGHgmzyzo2CVhx4icdBEaMJEFJJAwTAnMVZO8qI6dUIC9eynYML6o2Xc6LgrVtdgQo
VeNscLu/gD8pcWJHm3CIhFNaxeyhxm3hKJbo2BnbXde2yYqBO03Y81d7vCFuh4QbNmyjaiMP0fkA
kAZQEbg40uNIIKgwnbPdmt2mcgk+R8LPCREazT1N2mn589XbAGw1+dVNlYXGPQpDTv66N9lwMLhi
XBGEOJf5vwY6BVY/s6PcpkalebzCctPNjNPYFsdKh5Tgzk4Oim62EEvGwwMDyc6fh1IebgZV1lch
iYTZXjlPlTO5QhZJ1rGzS5Qa7jXxKxEM9TUMjH6R0jW/aVU5SjgHlJIWw/AVpIjTSne5HyMZ8Ctg
pAumvz8g8nxFXSN2zmw8Hot52lsrd1M6snnqwggEUemcZQ405efHzhMRLmNO9Eehu2+Paz5rnWTd
IoIviTsZRyuzDdZC3hPxqDZdQB+YJr34nNlfj+9ic1Y+R95e61u6j6q+ef5ZAlvSXmznQGxFUCfT
yoDypCb9VNDdsQkjMFVjh5dWNgyaf95LI+tA5fD68Wo/LorHS15haoCa6iqDbDXnMaidizKbr7eZ
Exj00EbcMvE3j7uqdQChC8b+5rWJi++fawi6c0i/Gjl6QRrFjM1hR8lPd0TCYkxtWq/+gIdytDr7
XNAXaOrOuGWMn+y6tPBQ3TLtzJ4b7KbFcGhKXG3LMFa9lU1JckXL7730XZo0qZZ3GT7LfO6KwdGy
fVwGTOSQ3g8pR5Aul+41bxnmtUguODQptGl1Fyck2MYyLbasPOVn6cG8GTFWLXCMFAuVq2yDJa06
+DB3foavbClP7YCQ8lhGKwp2Dz9/4Dd0dmpxsYX80q7yNnfuivhxHFT2TfLQINf61M9NzpjZAu6+
DFBCVXRk8F0CEXWq74yiNNc+l94i8Aq4sT0XqsCKRs1iEu/ZRiEnJ2UXLKWDj7+VYktS0H/BE/GM
d6H4ElO1/lms+rB+GwybY5Slj2RZbeatPw8GSaTjYNQB7EzbtI/NnHYIHJxgDfYxqonvgO/a3WBk
ckOyr9rrFSfktqfoqX9MjtU8vB4doVa+7cZP1b529e6s4eY+BXWifjxmD4+S6Ed71Tf0ww+4uIy2
77kGPH3G6LDEIhX+iwiNvv7c0P5Y0vGe/oXgoz50t0QQA82w+pFgAnqflnhtcML0lnWDTnjS+SWm
eaa9mg9LlxuXfwHqbRxPz5+xyCIx8FE0sKVOewc/DIrYSwizKXaDil32NDICH88OCM8NeQIq20hN
93ZvvgwucP35iYe3hKgU/0wU6bjVccMuS89whlVdMDjNNLMFUTskK3u0zI+AYtSJPoCf13iw2Jjh
9u/mxgicPz5hKIL5RDcTIXgoTJDJVn3Hik8Q0ziNJHtPtS62kxEbL6NZPEeZ6L+oeX8GRrsDfl+i
U9lE1doMjzG1E481ZQrgRlg214Qhh2wb2tWweOyVlGRejT9Y0SAw/LElAoSOs8mApbfvGrv5PXjx
NsmuP6+82aQ3ViGmsVPYGHfGjOfHgz2O3GFndurzZ2UyHLXnAUc4b36AtjnFLx256dQOIc34In+v
kv5pUt3wxfGWpqZufHlYe8gh+uLQonJ9NQnyvp8x3OE30Kt9oYpgP0h3QpoNvw2o278dT2NzAeF8
7zQK61/Pbt0P+plOgMKFOcRYOxj6Ti5mjlMgC4pf/F4dDIuD7Fhrya/EGrYth9y14R9K1ONT15bT
Isyb+8MTh8PCOFEyx31Ec+emtct4O0znlMdMqsUbr7Wag2akHJFHjliYn7NT7Qy4jqIahC6XVTL3
56VesDcKQkBdbAUHEDvVNsywptTRpIH8d3A0On55zQZAx1URThu/1vWtJNHX1tWfh/zTDWG/ciJy
y0mVn2Dl8UDNJG/Ipu78PvPujUW1rtYAPM8F1IbG2gyzAcoZxGeWuNbJMvo72XaEW71vnjIV05Nt
a82m0Nq3ugWuUTJvRk16K4Z2XMdcOzsaFJI3ODl3xcSEmgru5Mx13zLlZsfSd98fyrNt+OJs9QrR
u0o+qzF4Ah0fP+sdDPMsDT8f8qrL/nrVC5/dP/Of29AQlAxchgNJ7dXonVSSojGgE0SGc+nxAOCe
oaCGW8/DouBUjrzKsZNXAxWREZS50woFwxPTR8eVtbfoH42qZjz7/dTj6NODzeS45PjG7o+rRRSj
UNy+b+o5kGSBEoOMiagVRqpaPx74tESMMD3pwG3rWOLYEHMtxeVnkYyx3A75LyYJTL/mnWZVThJZ
nVfDpzd0M4i+uoR/+F8bByXjniYjHIiQnLEdodBs0xkvHdChujJtqAyaF0dXt7K/DCYWr8w67H0z
+Brjcv/Qaa6F5UX9Hmz/2Zi69K9WRC8idPPfBeyuDYxT0AwGDaaWGez0lN6Wn5vSNtvmpqvXEFj8
G2b7lTEb9eDqkTtX5t6D8sTgarA3TP1w/ulxsKJMix3wYGi4HPLLQ7B7vEnm15Evf2hCWhCNKr+5
bUe3VRuy1ifqJZ6K6VPHFLPoNCgXCufBhqFh+ex2wy856eLdEPlFAjNf+QNTdGMWcMknIWhnDviM
JLnb4YTuGLcRTJ1kOtJkKJcQ/MStGd4fxwUMyd2tNG395kdTsSjYi3SkOPWv4eF7C4qKo6jJrtps
Te9cw35fuh3tSKrr+sPodUQLx2vZcHa1wjn/UDPq64rZpBil/ULSQRICVvFU+B1FFjYDzTdvHV3q
gw6EralalAy8MKFOGDD24t9A+swdx2FmuEH3ZM3ykoeeLhsNVHje/0Mb1/S6vPQReYk+dHSKIQHI
e/nNiZ4hTjJInTvT/eFmQH+7jxTYaRrFlnSyVGQurjJnfcXVAmRpSteFpMsjYlySJpXcyrneBaTN
kpwJh+K5+gXcerLKXWoLhzD4LHSgC2PgHosi93duHL2G01mfq2Ra+kIDqmVsLTuXiU6Hz/jGXkPf
ZH5w5gqzthH9FOwu8bNjdGNFdKudTbPSIYhvOdC/5ejjqOJs+dlGbriKbfMfdZnf9VyCo6fhKRqj
lYblbRnPRTlM+v+4E+0wveftUknJfBL77x2b0v2YZEfTolUI8yax8EzsSqtfx5SnrYg2RstWdBLu
D8YLhK5VQodPnccH9sSEWc1DjyFQn8t+puZTzuU/WJi3xlwHBDMKYzCTYnA+xSlnG4YL7x9NXj5u
9cmFFkXla73mZ/vnz3VDkWHcWvqHvIEzuzNXEg1zORE8qoaqInm3TXPc87t6rx2qrOy+Sfe+GPZd
TyhdaPQry+S1cFLt5AhSL2UbXQcCMnNFEhrM3gu7z2JkND63mbCrHJp9g/Od0bQ/L9FMLcT0L8pp
WNTJzi4MGpnkXM3UzCVNNW1NhOiMPQzqZRgZd7VjMQc1NNc7aZb8avo02qVz9VM4l0CBjbtUcy2U
NWvw5ByHgcIobJcdlT6USI2eZq8x9qCz1An3s0tGkrtADSZQSN3Z2phBeuYrx74bP6daXyZzYRVn
e7kMuboXuq+OyejZ6yin4CoVjOlYP5kOsgqncw3WqDMvDC0Bk6fJ+dUQStDni3biJYrrChh2fVJx
cHepDAE2oq0562AiiqePlu6RcQDsAiTwbtLOZbHJHb36pvQtc6e5wEu0CINRjikyQHW4cLaId8Vc
+RXZL7S8ENeWfK/Kb7ANW0gAfuue30TPBZRm3QdOk3ApiQUsggZsrub6+zKMD0TQ/TrcOSJB8bKL
J47Za7sEKt3PLQBxwAiZ2rJsyLC6gF9E0nB+J4qYTTi7C5BFW0rPcsrPEBZC3N/0oektJQYJFWkB
VWkjMJps7k7Drv6NPfmpLRH6oqhDnCZMzyOetadM/9RO/Xaktu095U9iPwEI46XB2iwTdezkkw2m
SlJXL5pykxKTVBS8FXPTG7Sgl36i+03HOmFMrHdBnU1MGGmI62zAmOycCKbkYImcaDt4Jo20Rffa
OvZLl9bcZfPjYu6eG8k877B8EpXkjNb5NKAMOPLhXeA/przOT2ElUWaXza12RKYhrcxNd331OVB8
N/oUyjRRhGgwt+KV1OOlJMd3oQG/eJFSHLhickvsk9zoNopociyNbds0GpURzr+J7nlzbuFj0ZkA
P67tifhp4CTWuvoBiOa/AuZ5a1tkvzsupHWNcdtziKhxRf+2BctTVhUe2rfO/WB7W61LL/ncFKg5
4bjxYlztjQ7AcP4IX/S1nhsGTaoGeb7bCI60D3pOt2OLsS+V/NR1tLkSYBECIxkTUKXWr0mSaENw
KuGTMkkms9eCslCTu4eyHmzgKUzvQ9SeoQVnR8Ntz8HQPFc92Ht2utDrkJ3vhMfZT9XxiW1Ms0Aq
/qMDA0+p01iqARAeNgRgnC0Dxca3T1bJSRnK1kh5tfk7Vs4KTsSAOcxnlt+RUY2vmsw+kJK52OcO
yOZRBpl/4ERl6Zx7IlPV3ZNpbo6kQtKmShJEVrYJggRwDC2Tnqje4lheLSTBA/4CHk+c5t7novea
kkquHUU9IfPBlBRL5XDigc154H69VUbhbqb6StNcv044hC1QMSdUofaoCZoxhdkRVE4JUdGZOc3t
mTwPXNqdtZM9N2vWnG+W/kiFYcIcTs39mwh07/xYxSqfuzmroLwDXas2LtAtOQAMKVJzXDBs145u
+RvPpLeu2e7OWPKNWwOGL9PWW5fxsefryA5HJUWhYKOfx7k51DIZz0jKRMXcKopFh4BBSFtZe0mx
sy5cnKrYMELM2xah6ALUHSdElwqyUC7qubvUZQc530gvOAdStkDRcz43nQofnmjFEuFCc6xqwGY1
bK+lxxDcGzE0BMzdMG11SzHhG5Haqggw2yE8Am3MP8de/7SGxliF9smpaXHR8QDvvUA7sI5afMu1
5kMArOf2Vk3iP03mRtdG4FQwjeiY9nMxM+diDHxbSQ1sTUsHNQlzL+yAqvndOmiXI+Uc/FUfW7gP
82zMDpwy5TJLpr+eiLKrrBoepWQ0jbmLtg0SkmzhpTKjX6IYs81YuBfd3LWU2MohHtaKZvdg7red
KLqVvXeaDWjAoGzkWnwfZeQzQ57xIu1clDs35vpzd65Fia4HgekoYFJp9m2aW3bbuW8X5DrcoZZs
QUgZL3tUi8uEfl5zburV/4+981iOHNm27K9ce3O0AXCHAxj0JLRgUKvkBMZU0NKhv74XgretS/Sr
az3vSVgGi8VMIgD34+fsvXbl6Z2NXnNlwVwny9fozV0BDqmQpPzqoUd9Y+d7ol+hNOyEnfxKPTvG
4ITWmbX/1uUSFR6I1tFHFdPV9Q7m3LAGl3Ck/Dcongi6aR8R2WN1H97aHJeeyRO8AdRBv3vgOySZ
A3P0XBvkGOfAaNLOfmI+Q8IxgbVMwsqVGsAX2BB9jCl/x5j2Mye1e+0i5uqWxGRaR0j6OZ2sdZCg
kSDfp2wYzKHNygUzGMv19jkRzO2SxUyKM+U8lQD/yrHPTy06ihZgIdHJBQ/jkugcNnO8sW3rs3Ty
16ZARD4hymoSf+85o3vMO5TBfkvwexlNK1TNWkxHxMbRbqovanQOfM4IPqrgBvHuTA1r3c8aVnMV
95tBF/PPgKMKss0X0Hgs0vqmTJx+LcqFGYcSaKUIdNoZi+C6eNUB+rAkfQsbeect8Sh0vw+Qj18M
EibWuNM+emi9mvBsixBtrJLGunKqdddFmz4jQ7peErcL4pIPnosF0TPiQ+YjiptDNNSUT1FifrKw
Nzfz8ILhG7X+ODwqkJWId/jlVIoxb2BUuLJwEj8y/kgn48EaA8a/wYPLCrEkhpdLdrggRBxayotW
Orz3lLgj8qIdnegVf8savrS3JocRHQ5T+t0UMr3S5c/OvhkSKBNtzH+Oa1gfBfG2azkbF0xpHiuS
s2NRis8m8ecaFEe+5KEbQ/cZ0GNvXHJE4prMdEV4uj99y4hSJ8qXSAPbJPMEGd+esE5iRyn8zCWD
vSGMnYlDtyEud2Gj0RVZEtsZFmzHXr9A7jh6DpnuWceKVlTkvKMPVFxNOjMeIfAZYfAjM+Umdb8R
oODtwyUuvoYQ5qCBZ1EiS77xtaI8Vduq1JfAQ0+hjOHTziMC6JW14sRJUDvSRAY6wzER9R1IoumU
Tv3DYDINRfBcrxPaGyuQYJwTpFFv62rTmfV9lUH8dFILUDXhL4AWSGgaa/sCtzzYTJYLB43kuarI
h5uGCS2b0hwl6WZ0y5+Gx+cN41GTTk9zOSXRJu/Jq0TRN24s7ZZgP8pPokQ1l43JX1iJx9GMfgSB
ZLEJzJlS0cppAR0riQRudmI+U2yvq8EQzNT68sO3agIdXMpWs3b2LFn4XyVOP0limGeHzSqGuLWX
i5h5Nm4LjjSHCSqbYb9NOVTvjtG51H7MkUxMG3h59jaOA+ac/iEi7iueawBCKNRg9u46clU4ArPm
MXG7F5N3lhZAsdgQd2BiAMTBN1rH7u/R7wly5qKt54Eo8wiL1SqJrF0/u2iMzNpHwrQwnlmvDv6D
rslWL/k/S9JFtzwAZFakDCoauINhXMIkpeEf8fhLDmw+KAG4fLwM1EkA3rBkHeOf8UyyU8cP3GhT
nZF3SCIJJ9bsHN07Mhfke8mwVygN0Jj4TP38DbUlpedUj5uWla/usCCijdgBhWWHJkaThAyZ9S+A
M46c1+KVwYhXd7JYjfNpML3m6NsdSyK7Q86CExXDj1w0EC3FMWkhDuczk20ayzcejjvFWaC3MJT1
1phthGvAgpchJkN/icveDiNPakVgU2Qh0xX2uJna+NmZyudAS3g+6pBpDI0FoCkzOsKhP48o8hCX
zMPOYFovUC7EQ3AXqnw1NuHHzIm5q/JLHfENMbmXg6hRGgXvbASkw1cQ1SKjOlmlXI8q6O+ntqIS
Bjxf4UPYcj/vaVllm9L21KF57TjjeATUM/AJAiDfC2YaGfG2CCxWIzosjGs7hWNj+J50DOfteVIr
UUFZW1TvQSGABBtProWfdxqjBQ1zb3DGXIDA5km1HjZEDWzPdtoZ5C31rPtpcTxbYQ5XZxKqPOjj
qyJR741v0XqssUmjKmAKQ/qxX+0mgSWdk0O4TQpWwjDOjrlCgomj/aNo2xdS1Jfe3tDsetG/B1UL
oYm0KnwiM367gJnRZ2+rDiUXYzB3DQEXBMuEwL3ucWBX9CZ3cuJelGbo7wKB9hlEHULH3zaFA31w
mZ+jtM/PYx4V56Z6ipbDeYspvLbD+R6WawZs1DjYU2eeO0SnXy/VaJ8RCCGDyG0b/u9noDFacnok
DHVwiDnKgm0fFR78C3WP+eJ7CDAELhnRCUPkrHIzU0C2uP2bcU8U/TNYkUdfzhfardERYlgK8lti
lfWmFFhbPl2oabbFuo/YJfs+JdEvwZRWFgD/3CjYlXFOFElEYzGDkratMect5z+AlBpudql/+Ckz
/pq23krb/QGd/Y9+qaUbo3oP/Mo4x26Ja9SnuyQ7sbadomU2E276ml4nE8y1pTW+7mAKtq1tbOlw
zpfeQ00vOJU6pX6NmUuDDn1KJvmgk+LFhTFIyHD+w01tGLjT+NITdrzqW8K+pJOTdt4sFH/V7ewm
+iUgkW1piQ23qAweGEtldFF9+qOuuDBomWgEzPwVRfeswX4TAqbvCn/8nvaZu/dKSGNl3f9g2jl6
XrGDImpupQUFIbRKFDlxTuTl2K3w/dTHKP5pGYQDRbG5z/PS3ariAIGNVFuNDkaQjw1TcxNPpkU3
KnuIewRbpqxRpjfPuq29O1+M7EKcaPym32KxfLQYgCMI2OWMaYFM0RvkOaMlgMi7tQFEBiH3Jk8F
9ntSaCHariC1cF6untOxYYqaqY6PSv7yXeBHgRoJrkb1SAnX4IZNs1+dPet9mSTzsXf6nWrljV/F
T0ulvakr65nM0Vp3D0Zyy+gbNphRP/pp9pLoe7iX+X3V8Zlyl2wNq0jfHYPWknSprnOcEz4YMQiH
DSK+DBRVwNrC1m0xDy/JhZuGN2PS887JySDv8SEx5pkRlhdiG0dOuIsm9duJntr4Yhr5LwlaLUXa
he/Bc+jrNS9zmJnLU8oWnKgMCHG1o9puj4H23vFHs6Mg5QQKvuusoTkl5r5NDI0t0+pQBhWfYiaI
w5r87lLBatQKwX3oAqQI5u6Bc0oMrxZxAD+msCj/Aqf4PWfYqZPYu7H78h0EBYLR0EDVxzfPNEP9
Th6cujEuHl3kyxBarxWH110wOfO6leWxyYMPg5yAdZbSvyzomwdP/VDYp0Ew1Bbr2pmmwxhFaq1q
1ky/ewyCYCbItCi2VkL5zq6ArehXrLZzY+GKJox3BWDD3nYSiVaP8X2IRjjix+w0Veo+rrJXVzj1
IfWLj6yLmBP5hnlwucu3bhfusPiczS7ALyaT70ITM1cOxaacGbMGzOOmvMZ+ypq3LdOIhHGR/pyb
EOHmgJXW7ngmmII2j8ztYZjFyWEei+klLwlg6szxtwKEc0k9+FUG7HBGNaWk5uEYR/wf9M0UHh3I
xs+RIR3lCV1VE3oB2Dm8t3Zj3mWnoOzdh34ENZCh4Ek6upDd+MuorFM0cMIyDd1xZv8Wj90PLT5K
Rr0dlpUgn5ZGvLcXjvrW+mCho5fB8qbT2GICz/27sV7qES2RJLwmHeEtrXUYGcSRnv7mztPtXIjP
DKJIO9fZWjPo8oTYQxHDKzf692BkLoxBVwqZbuenHJdnOgRTjpIQ3GFDUwgB4/exeLK0HdyjF1ya
vgg4KiJOSadzzss0mqF1dFfZ3jlw5G/uyfo5Ktt2X2dg7oPeujBSLSGERa7z2TjpKxjyZpjHrShE
dhiSbJvxr1nVU1ccakIrd2mKcknX9A/NhnMll/aVA5yF97lZ1TXaXakRs6WS+oWJ8n1r4++xhTip
opiPHbRz5eDD8yqoCT0/yN3Xnfk8j9kj63CNu0ZFO1+EBEP00+8RkaftIg+AhsgHxXobzfTrBm2o
bSJiTtALGFui382DZVOfCdRAQQ/LcnvV3uQQ10QQRifZGzccgPe2wtfTaYMJMwGXVRwOG99x2300
8evEBuIhwtPXmQ9hECSrDmz3Bf1+gPBxEwW3PLjm1qetsFoEnLcI4FEQ30cG0dt2pcQOsGmyq5v5
mIzaw3uyot30XWu8nx6zLJoC9mECbMxM1OWm6O1dLfHpNcR8O5O31g72BSfT2cEMk+ngqklDdYfP
P5V8nEZNkkrj7znCGCQCoUWVPhEdIXFgjJFIi/VpBvqi3ZsGfUZjqh7iwgcORz3RZS8m3H2rn5/q
pN/LeWdgfVuLfITdAxEflzi+ejAlQ0RXoVfciQhuMdF0b1WD7E7Y9UfM+ANDpiuPjqqfauMZUMK7
IYNXWA24N4AnlmX6lNW1xbJK+nzu4+BlSo05fyagtKgfZGB8FsLQ0F28W1vkpJgmRAUUdUpGt7M4
zGuPvb8We13Fn30giNzTKJez+6gA5FpHt15L/p8TzB/usRq8uyprBhxOPMxeGdLYUnI/iEyvDQiY
QDqLfU0xtXbb/rMLkXE55bCQ7MuS9JjoJUynjwFhMPcoX2k5jmnD+93+anLO96Pw35mBfsO6nAvq
/2JWH+h6t55PG6Jhxz0U6a0RclUQ163MuP6pfOgrTlk943B9ZSJE+4K2LTfluPaCYR/oSXJ28/jk
KmQSV5snwHv4vb48EpMkEfcH4uul7kY414n7ao5pe5bVpM/IO9NDNKiT1br6HDbQcr9QQQb7cV5G
oAmx8uKqmJjGXV8aJhM+lrRDiRJrhR1BnWv4ya+00i+s9skDEjdOCai9c9Q7NFlzxN5uU4JI8B2S
ReWNwQnyyXESto0xvQUS6bB5DOaWmG3BDUcvtRwoNcJIpse2r7017Wv75fpWMhyiR5IaoKOdFVR+
7A7ayC9WaY5nnct05zp2yNrNLdWg1T4yleQRRBGei0p+lASTIGuz+gtz4HBP5tXZn239OLes6aqo
aCd5IMwcrNp0YVx0k4FMloHTrmi66WHU8XcEc/F9R67XmjBr92YMoAA7HondzXTyYC3cfY2PZZWQ
wzzH51iwvSTzQFyQ3d5qUexSAs1wMOMUWdYvQM0MrFuHvzGtYnQ8zYQrcRlBh3H/Ci4JifYc3YkI
QR7rUrVlTQPUQlheXDg7bWc3ddZPH6UksVfEkKnBDMPhmHPeivQ3fb78+VqnlpW2AUtFHscKpz+Y
BGBuVD7LnQfLfFb5DztgNGCGjPz84lJ3nnNcLhJ3eXO8QosiOMrE3kyL97sI6g37IFb45U9GOd+4
o6bxm8ffcJsOJ8ZPiH3T+S7wgukjQNi1UcNvR+XODQzv4hh1Y36sx9C9uKTvbelH9Bu7Rps6ewlr
U2np7vhFQqG2NTdKMBiyIj++qxfzVJ9wyp0NkjCnnoejQXz2mZnUhjLxJkLuT/0ybadx7vRJd7E8
g4nfIhvtLG5lt0LS8/WzDU6W9BVvYsv+6PpJ3fsmcaNB1Fp0efkF/gBpu/9CnP2r6PL7Mi5a/T//
y/4zVJBkSMhnjnQcR+GghVv7F6hgXUoAEcL/ZfmSlXJSJ1RcjHAL5zwkUh37OfuWANECjSqeEzQ8
WwcpFdSPkPLkS4lzlePkGNWxDY43iccozdUiOQKqjx544lcT+JLN4ocu2mHrqQJodefk/yHi0v5b
xCXnL9i8yvEtZbpXduMf6Yie6tmkyxmNXA0AEKb33s7rx6g1thWIuS3trPq4SO3Jsnz26i5c0Fy/
IUDHNCQgsVAYcuBE9FA4lMpBT8EPPoDtTdl3Rmycxyg0vvicRCmGv8r/y7V3/x5E6nLxTc/0JXoD
1/wLdW7AihxGNYhdJ+tzhja5zPdpnRd7ndHbT7HvfGta++hNhsAJnobHgvjxSzkQeMUM08YfS+tm
X6pqRCaZBafQxVJfONaTdpNTLuX0jtQPBaRnn/1FRX19qaqIuGmSL3IvCE5sgf0tin86pHAxV6lL
fyCpbXS286w2nps+RSakXV8qMK2LGkUmzGFMH/5PK80bvbxc/6Ra8SEgUADEkTSgQHldaEt3awIM
xv0UQJwqKKBnetX3TFdxNHiu3IfOjJZBut570Q38yYjuatdo3pY1KNJV+dRq8kCzWN72KsEQZJK5
N2Pivk2jYTyMIzVtVSEQcyGVW5H9SofbOCPaSR57Zbf3JeVQKkTzH54Z/2/PjOd6gptNkgCJjFD+
5ZmhcozogBkAP9jq47I+kvwRPk1kg13iCts8MYx2ZKh8bxtVvBYNx53KZOB2hbrBcHCeQi+gty0h
UcdztR8WlFLrFOiBGA8er287BWx2rBYAg9k+1l2WHg3IuvRDSt7GpEmAb/P20mvYGqQ1bHsopaxE
CFfqMXrSzfykJje9NLGDonXmLLtgk/IRo7HwGejFPnn3ShUM8hAIXZfryR0hZs5WdpbwaYB9dvHZ
kTIkIdmn++vp/IxA45BmpvvqgYk7NF7GbZv3eHqizKDDmwEmAkAC2uD63qnFTVJ3TAewrD01Kq4P
c++9jbn/cNWfXl8QED+AQ0O5IwMievLO3AZUjS+kLcQroczxpW2s+6AGNK3GHAWHtOnPkM6WYhlj
8JHiiLgJEzLkosKpPpjsbKrCd354i3KvJ5lkrXosZL0y2BJwlWN8yPzLHBffKa3Tw7+/Vobq8s8r
q/rbguS73BqOT+YME3DAE39mShqR4mBEFNEKX6m/06iob6ZM6Z3hDABTZGQe2hkBT+iatBwG7V98
kXZPYmIxmrjD4A1b3maUfYVz1kP858bWxjLES9/F7UNnTNHd7Ly7ytGPdUKDLgxiqrCG409iPZi6
zaHaGNnvash++9V8QappnJ2OI+3YMB2p5sE4VonQ2ypCV30lpcwaaedgiX0S99l2CLPpzsMGFDce
yTjLS9l1YD4gdD3bFTXLNI4eklLipUhKQNK5rAVXBWM6J/lxcKxfcRbrb0YZocou27cQ6B78BGLt
i8TMXsE1TmvIm3L/zxdekq/6Z5gnSaiWbzok7LKlce3/fOGFmDoHVxR5HJ6Pa0RV1ZJSXOYHIi3M
fPhIzHQGcAf0PiGh/iaoAvAXhf5sZNrcNibqrgSRHWKukhEOugv6nW540Y57H6bJ+JgkRCjKnPOt
bDBqLhQ/Flf35Abjt6vo+vpCzAXtBCv87k02rh/V+/YLmJ4dw3hzbepuXAcQG2lq5A3KpMi6GeQw
3wDCRYDl0puBGRoKssL++dpYYlmb/kg6RXjEreiwUdqOKW3T/PPFga44Z35Upyv8Y3J/hUbWZU/g
csmMPa60x3zAHc7kPNKkliXRqGkvf4Rl9NE7TvMQYejHB98CkMrp4YsW5RuP/rhvGrM7j23vnmZw
hgTYIRW3WvkwLIDvsqnDG4JvcvrpaGTnziuZkXy7fsXlOT2jmi1JdeEbpjhp7owyML/7abcZ0qTa
aVkNN/FoWSfPia29mBy97D501S0srZ5SPolR7bGLouKHHtSjrNxb1twZFDBawN50WZkSH7hdPcwE
Y/QAUQ0AdwQ4MPnuTowUqu+xpGUR0Q95xYdarmJzvkMhH9xIwgC/TAsGCrQOuwAYAAtBlI8lHL5Z
kU6bgYblySzq4slU1veoc6PvM8yUeBr3jH+mdxrvxG9oSx2Y2JCp4DJHi8zB3mb8h3XUtcDdzQlu
3agT4Bo1dsEMaBRDHsO7/Vpj4xJtXu1a9Z2P7m8xSA3oe9ZTDewCz4K+uz7Ag+70mZJ3gWaM93Sd
NdT7DoTs8rZfYK5E0j4IL7+56jXFIto0NyX4tYsoKp8rKDEMxX57l2s9bTAUlq++YzGXAYKIjxOx
htLG9npw0LVaT5kxQRbKNn0yckVtgykyC/VbQosShZkf7AERcvN3ian3TFPmJZ5t/pZl5PWKQf4G
abS2WKX+Q11lmX9dATyLmta3PYe7XSoitv98k2u4iFVQp0Bc3CjaG1NoHsAhcaaMqsOVeeZhaFX0
l+htu2unMMULC5hOKay+ivDKIpiIYdNTLuKB46LTnOduDG6EO7w5KmSaCITMOl/5lF2rftEtsMDl
6pOdW/rFKMz2NOKmW5lueEx0MG2ttBTQTgYyodDsMi6J37HoRbDGiPajp55f7MFjYCTL/BJ3AY39
mQGQP/nRUUdFyNTHy7cGRfgrh2z421OwGc10uPSZaGkA+eqBQTvyMZYNSgUbew3xvNe7de6DeeMg
lt5cb5TMAYmKBwZ/QgEYK60sWv29Za6XSlgAkLuLZ1JYydYbdtby9vo1j0HnwSDo1F3cQ2GdACF2
FMD91udxGOV3Uyqm02UZrkbL2TJqDQl2Gq3pXCuiZAovGk5TQg/EaZV8bkRzy1IDurVzPxBf/S6C
pHoAHQWINUX7fqXjGhAakG9g3FWkdiwOvWox7SHy/QkaND5f34UViTT/YYmUyxL45yVSuuzNkrhv
alXl/KW8m8ORvl9tcQpI0hQQYJ1tEv621xHCJvEWU/gT4Azm5I70BBd+I3N1jc/arh9sZd2NtpW8
dNNdC2HvrjKTQzFHAEQY2NKCDpXYp0xzyQ8lHkgvAJEgTRBKOmBTmV7M0dbNTPvcJsm6nk0sfq7b
Q4CJYypNBheJrZ373nG7l4rYNb3g8jLLdy7twKIlUAolxXPFmPbRHa2v9bSNxvb+67TQ+MY6jAfc
zqaQp64W0ZOy4KaPRXOyhhb/i4qT/Kb45rZRdLm+XMGYTkuVxIJs0j3bzqjdV1HRVW8TvfVd7rIC
STes3tJWPSsfw1ckgen1iDRWRkxmVT8wfCYntLjl31VtiG/Bi7Ko5a8vQ+iQf+Cm4utrISpV5PLI
8Bw5dScmONnGrIV/0bijV40gQIYuBJa2xVTg09FdtU0PQ8dh/rqged0Wj/hU9O6tEU/MjuB/MZt9
+GpPkOFyyY3PUTrTwTFTD1W/Hdw1uXLXmVdH5woV27q0rGzvwY+EUZDou2axAbjFU9wNJugkUe4H
qm1qWYYbehl/c682J4p1+SggayFSs19s4Ya3DbEaftp8uTeR0b1745idgwC4mTmZ32I4b7f9ov2M
JwsMaTH43cHLU85miocZbTVzPqcmGNierb1NE79H5Y7e7hZxuHH451vehqT+hzvetU1lM59UcikM
TAls5s/rZTRY0yTTAJURbpDMdg7kkN335fwY8ThW8FMPFT1iupxYXUfvaMkyObThvRBMQoPoNUJF
nah6O1nF2R068Rxkxa0fetuvVcRCe2VpyAojsVogBmDXVdScHb3co2qL3T//Mv6fWe78Mjy1yqG6
Eb5yuFjLL/uHmISZCSttJJ2s/NiY94QWyzdZMSS7WkHsis02XEBesahnKBPdXg41nsfl0GRWNQJH
PZwsxr+4DDhhh4RybdorcRCvbXycIc4iN5zeehfuQUYwaCnUTxwLTKKT+uPrO1XfGgz7DIRqVrfL
rKCBHlLbYAf7eXt1HEwjT05HIXKNy4xxWYk6Qx52tTISe67PjWPtHdNP4GSDxa0CFF12DOAxZPL5
TEfF3bZjKm+88SkjEM9I8OMqo3WesLQMF+sKuq6z3/gyMXgNOdmLY40Lg0edVXWaTyhqyltj2PcR
UU9DCXfCCjfa9tPLpNEJcN4kC2hw7G0kaY+3wc8oDRgSV0N/MHznOIPiXo9JJd58MHJrlN3FaciL
9XXpTl5CJxgOo8eU9QourzPzB8g0/9zrIAZBmt6LIOPZsumcJ03oHK5vK9hn/+HG9v58UndtABKC
RA6LYbFAEyWWQuEP94ITKXj1qv1ZLtDKaV5c7Pb12lRiQUCzvKwqMzTuk4XsFHj2xcUu/SgzS6yT
ntyMqwvImOjiLsS0wh2RhJO4iyHUCNa4PdMLMYrueuiYL9EP3CUFhSiGhWCdJU2PPl5OpHzq/n7q
agSrTKcsSvMjOyFonKATpzKV8uuWaDGqL15cvVhmmoLQ8X7Cw2B7svq2iPbIG1/ZgzlsecDmk+2T
4QlvEwWNC23VdBWiCbLPFyPSzSymgqM+yPJq1PtszPVDMkM3Tuca+PDVDq2qO8WYGbhoDak5JvyX
+lZD9n8gbXNdBsJcXXs16Panm9jOnwdcMCejL5l9Ln8KByU3quvKx9ljyylubKU90Ewh1JZwPrfB
vPbiqr7JrN+RdjoOBQnNeBRffvAZZ83zPz/zwv/LAsbn7JkcaVxox5bjeX851YBJczOyzn+O9usg
3P6ryOPwXW3YU/tDnEXNXT5Tc3Vp9Ora0QFU4/Rh9bAR2uT+65YYYnwmSdtz8phoS0lCzKBS19/q
gDZBnjX4ZSa3+oZMEt77Q5O72SdanB+z8tInI+vTUzU6YgvfgoBx2/wehgTcp4KikZMdQXvFxphF
eLm+eMsGCw38n68CtenfLoMHrt4SiIwteHfu8jj84Xan5RdzNKZ/OTQ5CjqLc0fS2/Onk4FJD8KP
ojDnXZ5kb1PDZ4MhTO5cG/crAOfqgHKyhD9A6WIKFGIxM/HPutiD0bsITzffnIjdKcsk1NCoeq8i
NuQpj6f764uHKvQkoxmoVvBu5SXmQP5gak5vrQrflzfz//4qZwWNVfptKJoUjQ2IKhyV9fpakMRL
faKk8cyQrrwFM5IzqZsRcNEvJB4y3PNEeYzygBQXSCtR/gDCipIO9SLI3/JzyhGb4IdsLqHyV3IZ
47R9/N6NTooJpPox1EV35wrjkaF9elOMwXs/E+OR8fleZGx0+6xlZ8dIqlfX7lSc++VZp+KnIHca
dzaGbZSV9OKT8oAFV77VgYByp3AvNU0Dfj7onJc+kkD7ElDluE4Ptnqj4fCzWZ7rSrQVe0iBozpu
4CGhNDz1AqMID7lfra99sr4Vcn997OXU2odsadkhAPj6Jgcf+CnsFoNYUty307/ZxUQ+IGKCuXmw
RoQk4xD8Gtscvw8u1aYBm4EjWp/F8sLBRZ9x4zgDceS0Xu3D1/nWDkp3nxdqeolVvgmSfvfl9Qub
dHi8ejvn0bnzR3EbxGlx6ZswuJDuQR8yY1j99TPS0b0z86QBVv9WoXt/QztzQTpo7BCbVltoGNF3
qBWVr2kyTzXqqLCgAOuebfq1L3kUYanvvEMlMS6TLNffV6WaALBl8lQp1R1tOTBn4fRbmnO2L7qI
/NLGfS7KqXwQIluyiVGf5KX9lE+l8eC0LsKjur0sMyrQvKl/MoTJ5GYU7W3pIk+cyVLfghGVG2eC
qwqhJ9u0TeeiA4/Lk2VHFITKDeFjQs8xHMO8VEVtvs5gMQ5O72Y/VIGc/DoZC4hABYwJ3zBtD3k9
H2zhTJdgnoLbcIDdKZ1Q7Ast55M0DTzWffmjZdnCpDC9SurjWw2X7ID0ZV+EE0ak2hdvGaDxba1r
5poKFsbEqYI8yWkKGuiI1B+iNxJwgnSgatH8Lmwuh1FIUgKEhMVY7tCafg/n5BaObQvU12z3Kd7d
XdCFw0E7SXvoJxMNUK2PoUrHy4Cu12yt7FFA5wOt5T420h02V9hq4uTT6QtFLD2ThcEbLkVgkvQc
+/9GEduk+2EpLZ/LAFZkOmTbcPDnV01nn3Y0TEKLAxPuliAb4X0VRf5k9rJ9uC6C/z+X6b/NZXLZ
Bf77XKb1VDWd/tfL7b9uf3Vt85n966Msfv0pAG35AV9BTWLJMvMtKiZT+sJSkp728Eu3//O/BNFo
vnCZAnr2EnK2NFWLsmkj/pPzP2zTlhb9Fk4qjuewOf87AE1Ifh5TEtOnVLVdZo3/LzlN6q/VnGMq
JRlWKoe+LtrXvzR2Y9U7dm/Bs2+BSMcdSHs8TYYH51hVaw6HW0skMKoQahTjqfHHg0fUvcHsiVK1
eAspe9VMOQx0VqPVVqsZNlgQ3AbFqekc6JfhO8g0xt5kxSfWGcXUxXRHbtkxMWBkdWsHHnHbH3tL
QOwiySwZkMnP/h44zn0njSMHzA0C+ndcQbgVLNq/UBg0bNIa1ZbVBlt22HozYBJEBYdyp32VzQg4
T24jD43KeggxkoofIzGgzcTk2x/DGzfM3+RgPTaODbauOGtDXII8Pg5J//iH++L+76NgIZbr938a
Hy5Hpj9d3+u88g/lg64yV3D8hApg6Qd7pHoq4L+QcpFEqPPDU631k07krrKN31lefipNxkmJ8E3m
MDl88zgm/mM8LLDWtD/NKjw0Vv8iYmJII2LmVgyyL5BtsN44xjM73KeXl9+qBMBA2/52UbcYckAq
anJpM0JT6iy7ZaaMycMTx6EqwhUH/k+03ZcsSDBM0LbU0/yskjBAF9wcW3JNi9G+KaLKvWRD/sPz
kDUnoBAwHEKf6Cx5Twvih6ZKVHZ/yZIMEmoyHmyrOrH34F/ESNqPzvNsFAAMvBukGVubTYQoSzo2
b3NNqgXztm5G0EiwvWw5ntX5zcS0fJLz02iFt3YGiAe1CIkoOO3qdaaJwG4L/TJV4RFQ2ibJkIUW
48pP1REpiqroM3UeFjNO3x0CnNkkTcraJOa0ttIKB+uHkL8EnmOcopvUJ/6vNO074Nh3LnHTBehM
f+4fPOU9D5woMJe6Fdmc/SPT5e1oBaD6m5WDKUtjJHBCAseJByRi5EmEHrc2dECa3XGBd8r9btW4
TwoXlqmMbtLiqVLtOYCQu3InZHiA6m+wWoFFKzcT9A+QxISaC+dY9cmJfBHQj5pj5DAc8DNdAL1f
4AXvBiPYq1JtkmXSGIcYlSGJRJM8eLRYwZuD8/UStKsmAh6WJSTMIyjzcEcqK8B2G08CpA5yY1ez
62/JzKGZ3B/oDU07y0X44UyonDo3PpU0E3HNFvpkGhj0/Jm9i5TgOvXeSXCCvpPOm2GuvxHj88OI
UNbpdvgxJv1xiN2dF0UsC15Wr2Oh+Aii135OiagRh9hSt5rgbFDNr7lM1MpNocZzOiN8uvoZVdh5
7WZ4rhgOaOV99N74WFftR2sgmmY9hJFbhm85LpGmtbZL1hN54vcIa7gl8g3RBTuhIv2/SDuz3bix
NUu/Sr8AC+Qm9yYJNPoi5gjGpNn2DWF54DzPfPr+GM6qc7LQVaeAviGkVFq2QozNf1jrW/ssMhbU
uZZuSqmOyocTxq3C0zxAj0CYnJaZZFg38cXJnGMkc0gT4QV5xq/AsC62VT4XKBMTwpK19o5M+z6Z
8rcbdjr+r/EpbMyPxgp+RUN+DLLms/BH+trKw1JPnGmkvXC7fWuz6Ad49qex90lK0b+4S2pzZfya
eub9YXUXfYfcsUTB2JvsIaOg5Lco3ZfUdn7rk597YM0ZWY72TrTdRlbTa0juLA3YuatFiheFYXwf
TmsnsMidN/eRadMdJ4cg148yHq9UQRejdl6JBUK3VLMeD9iv537zsngi2wBR8/hTLkZIC4D2gC+z
iNaDjSEwqesdQv6tz7ZirQ/zB/RKE7WoYwTr5fs4fncamvbFCNPv/EZvaJK2XbN3B+vLlFrbOpFb
XZ+uCSo9knSAHgaXvMxO2qjvhlTfAdzFmOtzcwIFmuo3g6iMrq7egITfWFGfkzm61FjkAa6WaC2a
mGUTzlsQCXa6ybL5vTCq7yNaM88pqtPEhr3C8kwOglprs/a71C3WhA6ZERYTFwFnagNt19r+i6Pd
WiZ4fz/abV3wLDZc27KU+s9Dsbbqaj2StrGW5s+gM79auAjhNb9aRnujbQo6fR/qn7CvV7Y13fKC
EZBfnCr/ucq6U2S9MDf67bozMNJ+PjYVYWrpiMm/RDiwRpWzL/BvN/pwafthiYoYnhcoiQ2lMPVD
dr7hh5xaQh+UxM1ebDUsyoukqq+73eiCQwz7TYfnqFyKSj7PpC/XSmgMSjjvZOj/NKP0wB6kXgP5
f2EZcopb99gnYp+4P6OFz2FbB1VonpZYGd49CTxNX/uh9TRSuCOAWY0sX1co7a5z556KmGUK3eBU
tDejjRhHlReBRjUGft60+ruErk1aEQpHc97UE+g3zbw7tvs7cJAZDN3HaM9XJQZsyOYG5DNLELvf
tB0FNfbekKnoTNpDRpiCTSYIoeDozvHRl83B4cy0G7QSIeiKtpsvkQNffyD3PbeKfdA5F+w6Z9Ok
i22t6mYl9t0NsrMc4pdpgqtcO19Z6l60vMFkQraBFn9zB/UtKsfdVPtvZYeFLbRytapSC6dMeDfG
8RC6za5FxZNOBXktTbOnxv/B9JyzK4d5ZDbDD7OBBxFq3OIOPBo0gY6OIA1ham4UJ5XqV3/eNuUS
FLVWmJuonvDFze+hmLdsuu+CdWFSRN6YZuXaNcCgpcq5OjGMFKkdp2WHWFP+NNPPQcufRG1yeAgv
Ts0TDKFk5YATRFeaYhkdxB1YEVpa68PWi9Mg5aXIwcX6OIDk3B9DTW4ttI0jWk4DCPvIhDoJnjO9
+t1X4udUjPeKsTwmnTfWAAdQvUhGuhjgsXErJ3/PkXGeDf8pyc2XiB/YQWE3VwQ1k7WH9+JJ93mO
xJ08uST+uNADOm0h1w/mMaCYq5m16lUqcS6E64A4n51NFMHKRDjJvGA6dX55bCPnM28zXk5x6Wfj
WUD7W7WOW60roOl7J+x/sLzhNsEvj3AfX2Zhfa0ngCmhAiZndJvGz58HLRZ0yriCpt58joL0K5iC
cUNTmRzhDdym3HidTfHcZMSXyXHPK/+NLdDNxzglkp59vLFVkItGYV+DBICGo56lQtpZix3msV1b
x7xg0/dQpDt25diWOXdD56ibY77raX6tbFEia7cgTu9QvBiHYwOy8q1emJCKmRugj4je04p4Bmgm
DBcBCeFoo8zL4B3xvP9hOxFZXT97lBZo8cI3XJFPTcezxEAfObjuV4ckhzr30aWlpKopjMmIYGTu
7ic17M3xQ4qPMD7l5rey/NQS9UbJRGlTrERP2KbAt5LejPES9QjKUR6aBr4w5PerudTf9Fz7Zqj+
RlbPnhF1c+Re2Tlzcy+VBim2R3Rv2fMmw57guOObdOP7kKcfRtXs1TTsm6G95qbKV53ZbjJj3pfV
W9HHnojGVdZG14LgSRflTQLgQ+T+Uw7PjE4+PNlFu+sb00tLZ12UpwIOVRu+EBZ4cyC+wca8NXH/
8d+f7o902r8d7rAi2d+YhsHKUlrOMh39p7rdRgLLbTNitEzFFpaJl2jutkp0+h5f8bjqw29aCRij
sp7j0fogeucyEbyxMkL7zWbih7u1O7gFxl+p/bTn8NiSDwRYb9+Qqbc1Z3G2K/PPaP7/u09fvsGP
opzqCCJT83/+91/fcPO9/f63T7Y5KWfTU/ernp7BAKXtvwcAL//n//SL/+vX47u8/otYccE4+b/u
sF/67+nn9/rn33rq5Y/81VPr/ybZPZgPHZhQ5qKw/dNTG/q/WazcbNKPgZYzoPxHT+0sX9Id1ld0
afTdfOWvltomTNmWtGHsNh5f+Pef+68Oj5fsvxSgOn+XqPHNF+Ev/zJUjC4j9Mcm/J9uHN2XRuFj
vdst3Nc5k/rpcTHkOENRpjjfTk7I85+xIi4sOMoToN1rlg3FLckS46iYUi3yXmufml1z7YL0Q2TJ
oZSFcel85wt6i+KQmb5+6acJ2kvaKRh/k45YgWV2TxfEFs4/ATxEvNqH5s6xVbEZ1fBKMOKwicnF
vMuBmzmd0fxljsPTTUU1AXzat4cSwSAMyNOAz+mGdJ98SFzgWcKtkQX2rk9U/goE7NQWd8CZ7aGw
2kvQ5eU+ynpsTkFiYp9sKqJqYjZSOvye0AVqkYWje0RiD2Q/Mjc4qcQxLKrcW2AB61rgNuvDBH8P
Iuc/l4LqFAVjeDR8lyPCJ8SvEwRa1DGChsgs7ZVmE71eIVr3YjRmnt0nrLVjkw5fwPT+p5vv/9XG
L7faP9V6yqXA49YBj4lLwWAP8J+WIU6d8aCUrU5dOfqU+mAyHVvf2p1jvI0sEK1T4Svnywzfey/d
vFqPrg4icCw8H/ZhNfYc1egDL43DgfocF5n+VMhRJwAWZ8PU0mo4oeEtBuoXENYLYnVcptgGgiBM
Q1Yvx2c45mDcc3jbqnGB2ALIjHSmJPq4xoDRf/qYCWs85+g94GuV4WBRmM6rOOucYxA7YFPqbrB3
rW6+JxTPGINIRz2WCPi0HOJKz17UWOwbmd2jNtF8pNB5Zz75wKK6zrpjANkKuBf3fgRZ6mJa24Kf
wAVnRvldGt2bo2qLWXa2Z1SAjpJF/SGf0qBcF8L6VjXprcvjYUmUA4nRm+IFnpxh+CV6pqLb6taE
tLeR1MBUmWdjwpOuHqKgwU47jyfiuFPDWxvaILVbMz+UpgGLgNI+tVobDlRKjaRk/lIF0WeZWvFe
zwg3UVSje+5789QRNYe9YPBRsOHT4XnTGkW5iwaJwSMbsDsMo34y87DCAyPlxihNi9aDFzrEx3Bv
Kpsa2Eriv2irpu+rSz+O4Z1YQJ7Q3blzhoG/oPxiZg6eojH5ajoDdnifPORBBzUfyyG8XtggxZhU
maXvqhonw+A2A5U2r/sYLyFcMeCT2qanLo2RBJkgY3bGFjAMI9B7tcjYNzd2B9V8IdU2V7uLtZUK
QrEd7dfU9s1rBab0DA1lrbsJfBi2V7tU9t/rru+vIzshfnit3NRjDx3dtj0w8lnvgEkX/e85w4WI
E7JlPEcKqG+kDAPcCNn88tvRW+fXnKTmFccDDN3w+bF1nxH/MYAmy1jPnS2HX7x97MHRvgC/1uZm
m6D8uIVJTQpJ0b+mtQ9iIuy2ZubO55JisSXNHLYqOS5Vx9xoMM0/K28biRwKFP+pSlzwaMtyXejw
CnrhYqEx2u6oRxPFqt8/BaVdngcQ3HffNL4w5X+HNzweHvhOWxTBxvfpkyrQDnrqkyqMUwlj1xbf
ln57XAAfwjAyWFGOsw+vqpMxxizoXG1ytWfEuWWYQrrQwu6QILyizUuNfV+60RXurbYLfZsY17De
5twFX5uWiIjS9SCdt88yI9hLOVF0DZW+Z1/hn8Uw/MIBpWhwagKkQLufZU6YVdBX0SkZAcpA5pQf
KEFe4hg/2hw+1ZpmcMD7+v4PBzKKQfebWph6TqnydVJ0b5Jkt6LMWCRa5Ccsl6Rgk2RgPNy4C6Nb
9Xbg8QZelQgpLNk96TjpnuueV1Mw081mbH5+kxYXGxrmhbgFlI6jHW8full9uUNZ2ED0CzaDZapb
XVnZM/lLz3PaH4ZEdMToKeMgIqmhko4gLZSpsXuoEPKSlHKXFR+QIU9qtcRlG8oLrgR5qQ590A+w
H8BL4HlTL+gl5MqMkuKit8e21n5roc2DqmjQvFkkEe95raFYKGa54CPjRVIjTk7WXtuFQ1AvF7/W
p53VpN/DypCe08FdSDvmXwSEJauO3c/u8YJQ3oOUNAevNYf+XyhmLOfh8vlHBckjg5m6abk6tYiU
i4vm7xWkmRH/MM0gI3ADAWc37UsfgjgLtKhcS7tGzT1qb7HI4idMT/ETgRsfPCozxEsBnGwGyxcS
taYLYkUBTjpJZyIOIUiTOJf8rvKYld6CkMVeN4D9cBjSLwnYPjFxtjJddqk5u8//CK1Wy1TN7JQO
nKztdiW6zFMn5RcMSdrOYf53EpqD4hi811aGaI99xky2KcTFL1Puyh6Ld2k6Ej5n/cWBud4mhXw6
hux4D2nAO6I2o/CF91Oy1+AHrnQLqm7iO4DewPKOqX0UpBveYvqWMyYEkpKzuNtRJBAnvCSHmz/g
kOWkbPuux82/VqindpYDVdtk2bZpswzGY2sHrypQDfPwbJXKH10JPrfSzOjOY+etNqXBCN/86gLF
+jLq7AHR+sg1U3KdBhNmLA+VZCfsPn0V061JwvjmkwO3IsnE2hGbGt8DFCi+HH4/dHpGM7abRdII
4QuXbJcLoMZI19fcu/FFZsO7hq7YY1ktdnqF6izP0u7Q+OpNOE17pTNgnpDyHWO1kC50fzsnceQx
f7wmIoy9nI3KubBYZRCEu9KKSHjMmO4PgXXUoY3RigHk+JSEO0hBIOCUmSEkg+enANdvpNu9i7g8
dnYlzz5yp5UQ08gjlXDP0S/SnUZNhwUoPkUZb+/ZKtKLrOGmNbmDKsqOkr1+0vXWfA0w/+9DC15S
liif4NvhZ+/34TXV+ltGF4ZTubTuVpbh9Z5isBjZpJ+groITxhERNEX+hmrnqXI0niZV9OkTZTkm
+kqJUTJ6CuDg2iTFJQyY14xAtnZCkgRSBB+/ZvL6wEu4bUwM4NR6xOTuEjFMxwrW65k/Jo6giikP
HAMZ3Gx4RCftud9wvSCaPE3BApkjmwwHiBHdAvjlmyVefOMw899XbpwxR5iTi1wukC7iltVSEOuA
FXCDvC5KtUrhvp/t8URgIcpKOTRbcIHzbcLicOKsWQatLzUD3pemzIaVb2njJlsmz7Kh3Us1NtkA
6OR1Gk17nQBovQtnWGBJ00iMNDI1bTI+sCC7R3YLC/csx+mQsoxPFly8PpfPhJRBNkzdq2s682td
1KBfojrYK5/gzIic1luGfpxa12WQWBbHFFj9K4K/rKvHK42ql9lWQfziwlHrP9Qkhm+dO4Mfz4El
WlRe94r4kahieo6va5Rj/TO1UX6eB7u1L1Cw3ctEM7AqFUIrpZPL5fcEkGkGDUueJ5mHeI5ppMyd
62TMDjg4Mu8UjDeTlNtrxLzrBgHDZe03huuBucVGGpXYthipN0Eyws2Iu+or8YTavkQ/f0maNFnX
2EQ2JQLyM/Vecs44QXRyKcycv6BRQBzzoIvOwZxE5xmI46q0RuzkgwjPujSIFM78knQSwyFIRZ8B
1bitvxlQtHDXoaYWfr/WDK08ExXwxgpHnDIRBBC3qiPeZo0oF5Bu+pIa3OswEmztNLcZwkOztj8T
5XwgIjA94FgW49SSf2cxz5eCiLJH0LSIo0s1+fOqCTpENUznCgDor6qdAkR+VcQQGkijltXv8N+m
tRwcprQ6W0kW/ERhCaCjfqU3b340X5u+/C3IMjjUGG/WCG0W8BD7Qd9FMdj5ye8uS1FMDlnqEaD7
hAogfCpbfy8NFCfBfKzrFqYtDBuxRFK4+yRLB7pHARCF+wB78PQjbjGw5SWoMmWfUL8XVGQknOra
hCJ+8IlEUzN0knm+OpXr8kLwvhryd1GgoBQIPy9iglpmtIMCgR9xbqXNJ6QYe/fwJT0Y6z1I5j4B
A4A4qdtU4MFOpIQPuyRuvgWCDcjUaWx4mETH7ciN5kQdEgy79R6Xhq6AB8nd9wlwbmnQ9wYxMtvZ
QGBBqMm7QcLaKhoFS9ogUTjO0E1zhrC8s8Jb636SD7OUP/q2atF3PmyflRzd3ePGanclmIYTFH/n
NA2pWv15sco0O/gLIsKlvvKmTF1i3/JPWdf1XtWTHFh29rlw+xdWo+S/NyPOLn5GN51OpQzEqV4u
AAbaVSXNYmtNeXlWQdQeTCc/+51rndxZt05ZTRZS0VlOT1dRgNuZMdSsMgb4uNCIVMEoyHuO+YZ7
zrUYnlpP808+oLh1mYFPvv4FO6A9xA/J6QOPDvYN1qkBaxWIwLDWFgVqr3elR/u5wbZhXObGYqPH
WmDDI22bFIzxouVSg+TpzKC85pVloVizBTy64RviMFg2NBaXPnO/uBtjdkFlhVro4Qda9zReNApd
uxJA6Xfjkh3T6MadHDWgMENoXArHftZgjG7TrG3urG/IKhtZ26SALxVHOAn3KGpzYqBdK4XAMTTT
MUxNx3tcIMzS54XDLYfL1w8VEbwsIrCjMye0ZgSeo2ItxjSazHRCI4n8TDKo6QR0rFrVUCc4uL7K
2BHnx2XIXWdnqequLXFBnSLGxchK8KgYeqFATYIRTFTnnOt7IM5uvxkBp6OqMvY5ad5kFtjvE3On
Q1CTcNmn/UXvjeyWT9Pe7yV9I6i6lRuW2sYEdbTPJ9VcRPeu2qG5lDzLJhImDojv9prjWEdTQ99d
lVG77fNCX+UhaynMaH4PJ0pahX3RHO2jbMLi0GEoJ4+q0jERNs20xGUQ1z2MkK8AdxlGTx7PYkN5
VOE4Ofc5BqO1PhfYnzQze8nL5lxr1S5u2xwRVgwrEQgAURI8YsMqBpMw3FDSaV5VD2TmLR3HJDkv
MfIeZ2LHgAmWLHGcEMj1Dz3JumsIQipSX6vwK/G/UM+GYNz2QRy8qekq8/Rql3b+hNG5ukDD+Jpq
+u4h7TM7N3tppy2UbjatWZej4yJCIUxQ78bT9D0RTrmmu4HbMYXcsgm3AXBD8JXOO7PLuyKe8a7v
H6WsUTCIFktObFTLkyrn7rxAp1YGpQMiCCN6YmICC3k4DiYLa2TU+UuhGdVBZ77GTjPY6ZhajrbZ
Np7jmNbBgpmGOCQFrZ6SjDy1n0lJ2mUyglySYkYxopW6ZyIqhBXGypyUMM1apYjq1m0cRjtX1B9O
0vq7xwGH2jNCJ1ZscE06Z1lo6iBDHlYBMLyGKhChZGGfgG2QmBExX6hpC1dGXHfXNMa83MGm3KqY
eDzSv+1VNxbTn4Pz8c2LPIVyGfKcK0GTg1sNCdpEnnL642xIa/KCMIma1xChZ4DZWBMK5WVuZeuW
ajeJguSyoIQulOU/zaYbdq1oe2rPhS8tOODHwGE8XX02/5EHlFPRwfhajBONQt4RZcq46zrxVFNr
EmfZpuYhTdwAqQS8RcZKsCDAjDceeMWVqsP+qMW8c5corryyh7OMUfNRFj4uFinAMnDmC6SUDI1z
Xu+o9MiJ0ZL2nJWD3NQ5CYtWGT33atA8VCDNJhoT+edIE0IRU9gm9dZX/IgmhwB2Tj28NsQjdYal
v6TaiOcLpN0eq+73fpwbTlXZX+nR+qvm53QPHK+lMdNqYDdCXAnmGzptVEDiAuDMqBOjQQy6KiT8
EChPgfTfN0hsNTlalsvjo97t420E8Z/frm/tUnxhiGEIh8jtAKZVwxeko5Ibicf20cmHkHFPhNSX
96jTj9ENxmkyQp+ri9i+Vsk0XnMV3fQvyGaqL+2s617Qu+gxxWtQ8fK3faA/0TfpK62dwNsh8H3I
Wf1SRLeklyTmYS4t9ao/dtlcku6Ep8l0i2tMVXbTCWu9UZZ6TY10yzLZAy9iePiAAwsUgA6Trd9d
Jzb2zZR9dlALfgk61JOjqh9RlR2Ek7p7rQlfSREz7gG6Fy1Dv6QJAtorX3cvVkm9SAd7euAqaoKm
93WK5jSg3qp0TZxygqmPgfycep8OCnQAdriUd2mGZKtetKxpAnVZ8lRa9VCxEINRbpA9oSD72cOO
rPeJtqBGYBPb+6GY66e+NpI78GzMFqOBYzuaDtyJBtHEmXYbTZDPSXthYcCEq3B5QrmDvnOKRbTC
P0Ws9YQoR2VLMsO6KiN3NklCrwpZVQa8ppuugxqAeyFigQuIbSf0KdgHVv/bQgF/NgcMAYzv2PpM
nXUFfmhdlU2YeMKTCRObu41IJz1R8NCQiXLySrCyYxwrRntcEFj1LHjD31UBpCqvGBdlD0sq8jlV
8I4JsYmcH7UbDlOSQjPjMAsSEk9A9AHUEIeWig+Sz3hO4ejd60PxnvplQVIaF03iyyY4OiWZl1zk
wWIlu1x8P7nbYV3zi+zQR5h6d14UPf9EDOI9cdDFjHOl1XcROYAXQuWWEaaYURrZ87kDx7CPjcBe
VYWpgWeniXT0Xps2qiAbPkAEjAeNxPsxar+MLckOviuy81Lwr4xOZy3oR/G9mPVsl7DFWNm9Bp8j
bBDJs/uuiBcZ4ps+OL8H39BPXSPqbWrO07aDl/hMBsCRkNDSy+d4PPmz8DrcJO04BU8MzXomP2yO
scNHXx3z+/LbJu/MeXf17pviPbWxA1iNTpP0UIpgHedQTefKMFEEyF+iRyA95bV5EfPdqZpRro06
WhPy1l6VzsI+rQg7Y5jv7MoF8cuDmxIUXf8mitN+//hNhUp8WYq/g+GMxS4sl6y/UqQXv19EKy6j
Cz+V41pqsziOOHsnHXBfuLj5ZE1IIp6OYzeQXBq5YqnywmOaAQkna+Vb154CSc6ajtt4TweUeEX5
4YMOx9B6KfxGuxBE5+4B7HyUwjBP+XKJu5qtsiVeHyZ0bXKcLZx1wpcomE40RBfW8/1VZ4J8Mczn
EdLlmWaqOkcIac65qBOPzLdVC5rOmxdGm232/Vb5EgocJf6yXb+AV4qQd14TYg+RFdS8JcBysDDg
07Zp7WvkftCM9Wc/KIZz2hoW7ncMy32R78u2S94wjgRP407O8SVs6+GnRsASdd3Y7jUqWpBASfXK
vn94FgviluPLxh9xjKLJPcNxWgiioAcDvVXXaLloFAJI04AW1dDCC17CR7c09i4/zLikS0RlsWOg
G25FEQP/rd0nwDWDN8zB4DlacUQ6Et5ws6N9CvtTPqqURykX8DDZuRoRnKF8KPC18UMNAL92fkWY
rut+NxIz2QsjnM7SLzN+hLLa1V1hPqGphxg+YwBKswxzT1jfnQzGK6fg/IZg8AZN/qVlwHs3Balr
+BFRhIexe+hF9cMithNkS2Ef51h/G7IguKOdmWHStKBLNR17o8mxxNilQ8bBb1LmY3eZjXPlo5lc
BCdwx5pbEoZsH+rB3tN/iB1DN2eHM81817ph1UiUp4kaf5pp9D1RmXqewCGHgZXRDSrz3QTVkwn9
SM0yPsuoZMhncC/zxLqBKoufbUr/lTkiU9eX+i42cuhZpvl9zhzxBjeN6LHE4taehARX6H7aUVZd
mhJCwsCUYaVhhgFM1STQWG6O0YBCnwhQEdL6ZVdjftbdcCdz2lyI9+EXdpcvpOytE2WU0LrcBKMD
SZom1odjLMnMXlgLcxHN28rhRkOEb9yr5ZLa04ng94+ChNEjN3HxMluGv+Ud3K+LPDb3k6zuFc2m
97jkHa2VArZNTM5cn6PSIiuFyeIWK3i1mhVrqgbEtvdYrPy5YPbLIKk9HnaPx16uBH2hfmrzsvMA
hybnMe/ZAXb6YfC1T60pCPXK+mAtshFMwDLjGK1k4HgfyZ9TKruNfZrfhioOzpY77gMjf+Nhbn8/
KlZpZ4dhC1moamMVnfYFtQU1v+mSNqbor8tCvhvJeGWvlzxNqiY+001/kxTTn60Ot2kDpZlbfO2G
buox1RXkUPR6tC9q+6VwnO48mGV3llaIukfQsWqD1lyjqCbmCyum6pLuwJHbUoH7ARSkITxBewmf
Lb9luzKreifbOLhJx242UqTapmeaAui8nMlmNQ+OBdzqcUl7ks0jO/QQf9YXAHvtswXKZ2264bCp
S84JLZDDNet4hULyK9nFJbZXaS73hOM8xWDQr13b73nXOE8u0pFV2Hb4QCAWXQABBBfbT3/HRIyt
Apn7qNR4QUO0yzeGnZ3HwuZEzkGzrwtFdW+nBqIslvnrhnnRRuDNdMAIynjVNDrAMlzZnkHr6zWc
kZ4N6DVd7rsl0RcKecDJJGLkekqWFtLIFk1eBgsPo5oHT3jw/KKF4GaQCdLxzKwtL7R1jsblKHl8
5C6HZBJ142YoySvSl+ELcj/3BMmZIaIkwaHXOuhgamSdNlWsv5ZPhaq/EyRf7B9dr65cG/NRz5jG
r9guEpfgnolhc84IIP/6KIxURXBj4kXxBroETL/gklpucOGl+9YCM/dysBjHToOYj0p9PyeVdmC/
W0NltxijxoyRzljhBzyIcHXCyPwFkG/cMP9xXzSjuAVan3wzi9HzUeOsxlHptw4szqH1IXlAD0ov
udZ69WQ+4+48h1o9ei0zYAox2oZ6YjYFlQnfpCxfjNpPSZN1X+N0cV4GVB48wNU2QSP8rKYvdlNK
RnwQ1JK0famtSDF27BRJNbJ5Af1OcAauurmQnwMCpWZizm857UYkIIRj3lrbx0o3V9CjixQhnAiQ
2WmFax9Jyluly25qzl1rmyJPRMKMGlUKsjhhXfMD6d7jo1CZfGQUvxsB6s+YfUmiM5doWTkR9HQz
IA3v0RCapzFWJrC5GaLrc+G0GvnkCpL+DGKCVKGJrS+M1mpvjTaRJUZt3eOQ8f7sMlIxbEJeLYPS
YgxtjfhFakK0iYt+M3KfqJGnQ+WSecIUwL4UvfyVhq3cPz6zmbmSKE+AEk6AY5Qm+cEVE9iHfD67
dhUfId1mC+42u7h2GR6sKPzC07q55MulbcAQw1Rea5NdbnU5ydeWJI1dbDUEjkZOfClrqZ8Zd7/I
UHJq9LxSAGu/CnjnWNS/FAmMZSyA74FUyTU1qfxDnXIU6Nn18Z8oyF/RUUCkLoTvb30g1+fMzrUz
YtWdrZr6FEY+sBgAi8BMQQEwumJ5XQY4h5cLMJ2IwbIBZLqjpdrncXRXiMEO5SGIx/JM0nYFw4qP
WoyqJdDXA/u/8OykNkL85SOIJimyOPE5aqo+dpbxyi56BMrJ4cMcGnZNSA51saCttHpweRxb58dn
BrOItd3KJcKN477VBYz6sObpUQTkdNfsplGCC6tctcuHVhI6q2o57/+RsvuI2lVLznFmdBcLCOow
mQQRGhqhl0M98OQ23gToN88gHOpFjD2EVPqGDXCIZN1F5CraXUtgWuUC2fFlpo5iYnOhWgfYOhc5
w5NPovgzzsip6/LI8kzfMr3B7dfM2aAmajCAVjZ2pHXaEk8UtwGTy6Vw11JXbvySxcZjTfq4+NOM
Lnv6nLAEeY9z43Ep3aE7Jl39ErodtV4OOnNs0neDWcrUI80Gn7lz7UQNi8qJMMMKjX5S7P9kOzuK
MCu22+tZAVJYlbnRbaew1pjcB+1KV8rex2JobrIs7TP+09HYRXqgb50+cP9MDx8jRE5MTBICNLEs
mS2MGOAjhyLBH0mJMsrSe1yo9jjDSwj0YZ/8Lpqg8v5xaXpQ6L7qnyudLViR4c58XExHe+0IcEfz
PxhPUtv2k9U/pQ2RcS1r5LU7uOVn7o+HCHrcpklLcyd5T77aEjMTc8Bnx4rWjgb0KVRwqglh6be+
1jYgSLGcmnUC4crVzB2w5i86f+PVsbCaPi71mO07Q/um1+E3S/Pr74hLNyxAxzeMG8NWiJjdv0gJ
O8DUhX5iBrxewpmvbBoeFfbaU8/jLFCIOeZO6hA70UrYTcBtr4HsekARAgjzKyQh8kRrmuZEoGRb
1M7yOD0mhMsFZVhx1liRNZhSOCF1ttaIJtq0XgoaA6LdMGXbSEcu0iDUfcU025ysyHqKWnvH0ts4
pVAVT4+PHpehWhIkLN/z3RP8qeYSGE18rQW7Qbef2l2jsfOep/AahsPwrDs6gUwOW9zSbsW+GNh2
uJUdPaWGFe3HokbV3E5/DX9zWLTrMHMy9A56fpzK9PiPh0uFwu6QDrMXvT0KpSDNySBICvId65JE
Bgllb1kRWdmv3KnUXsMRvg+mIWTJ1AYnHlK1Z4Xd8ZGoTl7KH8DP4NT6NQLIeUtqbKN+LDBYlIHY
2ZnK948FUyEXSlrMKlfvK+1mUFlES/9HCiLrUNTA+zKvffw9cLfmGO4Tuco/o+6zldAn3ZSFf848
DuF7b3omaR5eUSUfUYVibOqn6P5YDZelfwzAwwd+/gKYkPm6fCFoVK/5O5nuis75KavZuSZZ1pGJ
F01P+BqaTae7Tx30qFMsg0VVRtU0mpde2Y5Xk/VVI83OAbpRlm/+L1fnsSQ3sizRL4IZtNiW1qIV
ydnAKKFFAkior38n0XOHZm+TVtUj2KwCkBkR7sc/p3xu+ooAuD3RM6YQCBuTZiB4nSmR4kRcbXrC
19X6pDOt/FBVENyowHbo2S4QpUXlBPqbCXpX15+xrcuhzSKauua0RAd89jd+bE4dD9GQbu0UviYF
DopNOMTF2o1jfVtNpJ/3ZvdjMS3bvRpbB1py0ph4OpoAlikNATq5zZ9NEf5w2866YqDaoZEJ2P2p
J2uhmk5Msr+nvaDLVbp32fFfYzpK75mEWugbX/5eOXzw04lkswY1+ZAWX+k6cCIdz0A8OdnlU/9F
FgENencMb8Sr1XuUMy/kT9RYxMKCjdAlpOLXMjm0YXHjD0v5sCPIj2XhMNqIq/Y4jkzSO3Pqj4De
zLXdte3VE3SNcw+vV0KDZ0ulPbwpG5+YXWIhaz6KUWEv26n6McEdP/iM3PZxRsDVsv+bxhQeDIYu
m0KvvjXD2G+hpzBajr32YuVFu6qjaryP8Uimmsyehi1/EvIJIChJs2cgBe2p0jC2mYRcn2j+Cwbv
8j2oESuZCHsyPG8o8IfoHpieditwGpxH9GwtKYoZB1LoDCPZLnah/zEMUlJrUUY2w3gT4mrQ/x6k
+cVK/OgsVSPfIcXwXLhMwEFYn3Q68KflFdKdHCqcFuCHOYZKxLQsEeegc5og0ouIo8D85q9s5l1f
aHVs5zkbzjbH+k2jwfCOnA7wnvT6c+9Rv9l9OhDtY9bX2Y8ExGAWT5Y70rDLo8ii8WyE5nBGO/sR
9IPrrnue9bgx2GmXxW2acmNrnMq2KIDDvYqvfOi93m0JJMJ7Z9ovnY25jNgUCRlNafYE8t9TSLPx
kmbDrofAfHMtCU1UKn+GnQmCFfX6WWvoK428ag8i6xVFMVTiJGCPm8GlgiBOl3Im0/S1oOn8Ti5u
f5559K3mgdYKIobjcoRertoaFiVUXlBiZcZ1MUvEvOvIh7ZNi+EUGdnRccLwmA9UNYRfrj/VoJzj
202bKawWTUSe5fPZVdVDE5oBOe/cI3Rg9lNXWEyAc3A1mO0aJdJwDZ3pBDjCgZTfCha/FvB80ZB+
GdkmF2SERZ3VfpQfPU+HMjGmZ2sQy0NRl3zKw+awzfbpVNO9xcC6TrrO3+ZhPz2QPBm7SKCUM5vq
AGlBcpqM6Yt51rgFBl2vY88g/6pgFq43JjTYIEV7V2XagItKty6d2WvrKcQ34GdZczJrCqWtT37Z
qSsG8iHUhZZibYDSjzMuNXnEmuqQJIbEZPATv0iArRvIl/IVLWT9IueHVsFzhieZnFP470gAfP9q
8Zi+W4iicrj6CxY8rXztIowZ80pTv5ZmMW/GPCzWeSm7l9DwyFnCVNE1dnwlPVrfNxOowBmpym3i
KsQq/TOQdvCAy0pmJ0eEoz5z+MZvpLy36Fg6mTr7XPoSD3Ni8T9yD7qG8Uoi8MelSoROqeUggEJo
53rZvdZ9i4rIMvNtOzfG1Whp95pkVpSVk+7QGUmlquzRpfQKPiuYVDih9iojx7/nVcxjzmT3XEaQ
XgebiL3J+tQFBvJtmAbja2jTvjB5Ovqd1YPhDL4wq+seRapl6wyl7euQh2QZjOu8b6JfIXsiEFFd
f4AvH7Y1Kp9P9HsTHWxPN56D6OUL88i9kzRrYI7DWzz7e9dsjIPsO4zdEIgejSyKDQlPAog3bPFZ
FSkZYwObYvjzb0IJLm4LLglV5NOJ++4aaB7QQGB7cPZMwSUsy9+O2f2iPbJaxiMtuJdHi/hCOtml
jga0KVPx76u21UgDYbazH3LwJbIq2YlC474sGVzwNaReuRZ6/GueKuMtgb/0Uhud+qYL3M6t8+qa
dsfnUPsgQTip6Y1xajphHhCYt1hlCLlGhfreVTyEvNm5aVZ91kTVInOT3kve0ZkW47gh2svfUFCZ
7wn60nUn238mVy8O4FXrd90IXoYwn38MgQbVw/81FhNPHvWLNpbkf0ICkI6naZ/NXLMRX8wLjdED
gIr0jhLUJGc0E1t3SCGSZM0nBlPqaEKJml3XGjOZuSCDeBGqIV0C0654bcQSv/elGe8y3ZY3z+kO
44QaMFXgwdCQr8hEIdWPKNoregxUsGXOefpgAT7bwuae/tGY8XgxNiqae92mbgr0Ohra9QBJlTsi
9pmK7otVO+XRCPA2Cit1aalXFQ9ITuZkTwWbLs/cLVYyjyj6wXuaOplJfSp2OnmrH8Ivr/lgDi8d
M7STr+GNJK5+5rZ5lOoPq/otBRYkj9qHNNmlaFOjOEanMopnbda/eprTje3Gr0SdkeUdCqYbZFCc
g7Lj0IIk7SjoxB6lW3wzUPaunUILd0ik/CcC8uKcd9r3OrHBzheUD8FQlm9aUfwxW2vgOQWYseTE
s3Y13BJJ79ond2iDD3oEHzkUuXvaoLd3iEvcpm3/xQuZG0OGq15DShCo1Uh3E93F/jHF8dtoiOSp
+aT4Sa+6l4FxGHM+eGIvGntfDz6h9h7Bhx6IpnWQJEy/K99EDrXUBFyVCNplTlciNoavMV7FI4Jr
+XBIS13FgpznSXavutVp++VZCbrTPPpafLQz1AC6QcquiIEjWWFCdEGWajsn8tigEUuT2zk/aZXU
r60md39HzwGn6FUJ3YseFmry5TasTMfd62D/V4johnXhO18mpGvAu6rYv5RTRpfQTH4RuFxsytBF
spRBludOPYIVxPmpJp1Vrd3T0fGOsRK6xbH8om6egzOFCYf96U/Z6eGd9KPwzlgK4prMrd3ys5oB
IcIN82rWvnuvbWLiUBcwTsiDN4/ZE4faqnhnAITt3829b6n48MVzkg82pfl7bMlyo5PScanH7MWY
tH8CGbhorQrzAy3yJunm/JT3oIKiVLuTzpUdzHSYLrpa+rgtDlNivfKH4V+cMl+S1kDtB46b1Ni0
54mujg9u5nl7yd67HkfPeTgBkTbKQrMsjvLRkM1E/EDTXEq6KgyoWZh0auS5ZB8B23w1TvU+VZ/M
WNSakh6B3szRiAdq0YPxFKB7Oln02XeRSSwcXSL9VsVW9lZEVbGzGAlsOQXWh2Ge27WNXejR6/k3
Bkf6CQ+Q81gWws+uZa7Lg9tcDPJ6yPujBQHaKvkiLbBvUwYS3ZW1uZeJGZ8DEELEaMRkWPEY4His
zD0Sx2GbJc1xaeqkpQeJC1Togeh1rP3BSISZ311sFVTWMYIX4dQePXWUFMtQLBPlgVzmfZ4HyiDL
srzSBpyEbU43LS32TqM3ktm5Pl2WhV0zwvuHXGYpWxmY/FvFWiP98cgH/f7e+jR0ew4t17EvZ2JT
VvocoaMK7adFi4UQGvpUc88kmDbwKzAk89jipLjIKTmCmHPvMVxyS3Ds4kR9VVLw1eBbP/OgG8/L
kqXWv68K9aokPfCYW/3W01D4ETy4tSWKKdi0O1kXwaPjRnt0hoWEbfZfg4ybpWN61KPkeHp9Ou0b
XLoYbAjyEJFz4R+m92XaRLPL5nylfwPQxiCn0k69O86XTGk8lmV5q1c/2wHaVY3tCBN61fQXy56e
+kh5Ttv8l9tMw7kfveFsyHg8eH19EHk0cy1QQE2t2RY4qHlfG69IDNpTjZeaAXmkUBeYHuKqbFXW
mZVcXCJg1cCDLcQDz5iMVbYrI7J0u7zzzr1aUDl559SiBC1mYhDhm2oneGL3IM3Me4ji8x7RPIb8
iSBxjgxznweC6kRNxogFs26We+gsf2LM3poINO5uPU23GJ6mKO2POYUHzGfcHRyn/8Bo6Bzg5DlP
zabLo9gfbrLp6i77Wnh6uC/a6nveGOl6YbaWAZPfriYQvLTxqCRDhLQZUPPebhkOL3OIZc7Tgi6j
/rT2rhSMHAhf4EPMhlOL5obEqTkkVzYB5ZGoEGQ1ydfVsnT/Cf3z9tOYYM4rUxQj/1uaPkREN+VQ
VEadokaNGgaorKgROCnzxnxFE6Kdp0UY55bV16yMAUovKoTOJNMTqCe8KUg/YMOZLXNCOy1LhSjw
JM1yj1KaqSK5pHk0MISx/02qGG2pXzpE6BdzpJljNVfoW9BpDSNemy7Zu8vbvLZtQpoRhhIyZZsr
O3LwfHG5Br3wj0QEopFA5bC0RZdXWEYgz4El3/6/W1ei2lwzo0VFrWYYi+poWdIp+xPVEancim6s
/Mgww7jB5iGgVvfl9yFHKUBT+RX91Uek0R5OymJVZ437orVaf6jJolo5ooOkEOtUSWZgwZ3hAPj3
PBin84Gq3TguW1FuYXcMk3reNo39I4yd5LYIC0zN/QES6toPQXaSJcboJijNzaAsEr5kqrWcS3uq
sBWpsPXRGZp6kxhFse0KgHijnsYQIQPrkIWehTyKhGjL7exdhKf6qvshhdLo6Bu7MecjLZEnPaXu
RmZpukOEACmaoK2bS7QRMCeceJDTDfkrp3dcY6p4UawMvJ9gAgo+wAdIzuAyhX8qIslWSG/idzNy
Ru4ROvzswMuGA4sk3aP3iDaxZ73PujR/LC+yRIekHZYcspZEnw6T6QgFcW2SsU2VF0HVHobRAW5x
oeXsjszoQF0scHWbkSTI2WyFEz1S6c8R3h2vOYzudGJanG27iaC30ec5nRP6+akI8aMm3kxtmMOI
KvyXrvC2tGGrw+RNycbN6mj/WbrDDiaqRDX6y3AuT7DpTBRGcrikSjawLHgh6WYrYgzTFKN0+2MR
QmDedBxv8a0qXQ4pHQH8qbNWcw9laOiwUVFTqj8mH4XOtCjVrkapDW9W3OwmMLzK9bVYq+wOo2RN
K7jDd7z2HY1hZFtY3vlJcGV2XO6e5Z4pG2bXbpMQwVrV0ZkMsAjNPcsgSGCPcpHv2hkNfDA00Vov
vOQwi0DHv5XWVyP1cONZ8XSqqp+LgHHk4ZwafGJ9MP2T0ShYLwDHwK4G3ARugAaEZYwACtg1oank
bbe7yu8BRBWTf4PE77/5Y/Z+PQoFB18WnOVojb2MurwhwKli5kxPexYna7YPjVJyL0tUYeHIvOD2
CUTNWrs8D7re36b/lpwolCGSG5LWf6KvKCgb+X3uIdlba98fNR5BjXMH2a6dgp7uRUYn9QKARD9i
zjnEXZavU5QYaI3oUi2LCZd+LQ3UyXne0VLRU1qAMXR+KYzgKqrsF/1r99ASsvvEh6c98VYfnkLU
qDPxw1wH6VjXLLKLY4EG7bj0o5NLaATh1RQBl6WfIXpPiNgYEztbuXPr06gVGN9C29xbwzgqGT39
76V5oQYWmfCnQ6SLcudgFGG2FZfBqbVWOUcmtAA0vxODx58ULZ++HhhbDwPwZ/sBowFVDH9vWwnW
l0WnRzn+4qCmvzazqLfIIO3bVPc5wWzlyh9878LP9WvT0R/TyndC2oZjKMWFOUJ8SdUNsCyheptQ
CWEvTHokxI4OpEAbDkM551vOdeox4Py0IudR2wElSpuLt1qrbsIa6hfPSyGyIF9AvmtBC41dY9vQ
ldNIxDlVVEOrdOn6gZhnW46tQ61b3wehOU8f4fk1C9LL8i7jNzvDtP1TGo27kXlv4T7srHeRFbz1
AmvvWdhlGD0Uap6/iCu7bCYyT+5IMa74EKfxx1jfJv6IulG1oP/KuMc4epJnBaEaO3sib2uVDGxn
erMfGQ69lXp4KlPbuy/vhGiVV6bBPEdo6PJddijTHt1MigB9071V4lIYk6ol6iSNkhN+YiRU6uw6
zO105BF6iJGPE6RY/ZizdppWI37XnV+jGraGeDJWk5vzaEY/FKqfgT73oZJxwljOHFXSMCpEb062
3Xj22WcOuRfwtJl4DM+N5u00uwelN/pQ1L2AtvrgkAToJ94WXw/zEzoZK5nb4ZMqAGPr1N1HY4DI
VkFcbss++eVHGDjVfVD0ycHJ4aZrdm3BvsJ/Qs1A8DevJhmjxzci51Uj0tSTYfiN3HbGQHEHBibq
H8tCWzbAihS9Sz8hnUg197XgRWg+lKzabm6panqIP2T9FYdFXdZp/xRmp72gKIlXLUGDr1Zgfi09
JFRjjzHAbrBc45EftrM/MxmsNStdVT1oZd0X0cKiv86Im7Zx9XtOpXuuOit6GSpYQ3bWN9/bipDV
PPtw4tw+ZNM8vpSUsxRJaptUUiDTMpsdMXAbLeeadaj7n9TSzsHQkjuJUCWY1zDYOLU1fdXBslbW
H/wT7rce7yNMs944pFZxsltjfmJr/mlHXXmkkpnPmtSzh65ceEWxgIy17LH8zPOz88ih41CVAWOP
2LHy09ii/dcifSMzgLLEk4eveRU2lyrxfutzxzyU5D/J0JupErynzqEiNxvhXk3mLdeOXARU3+a4
8wSIIGrv+jLPwFXjoB93Vsy0oPKjiAq/aa+F/5oJvBdSqYUTi15WPVmcrqNy64QJyTj/meeEaScr
Yk/qbMv1K0COQ1O1swkoDUAxq+eyRPKanQQxWKipZ+1gZgazv/+G7n7s26DbeyhNRovvPZk+c1EM
N8wu2PMuiM4JXmy7Zrs8gjO5xlYDtS6ztGsTF9o6nDgfcDwO13CONfwbeXhGlp1jazcFcmsVm1Pg
P3QcpmlqKFlmBjuDnH6j571+CiLyVk0RSuAFdF+7jebSyMigVRPu/sXKXOTceKGMLdHUPOvUUyT7
lGjzSrcBEoARQ8umSsOlSCz04YUZtrHThuDB+LHau30VELQMm2z9iTDwgTnvltFAogYKMexlxggk
2ZJnk+3JEEvxiLXdfqS9eADegdKVQmhHIlZOUhgbr1D2e90ifIjcdWKI1VvZq6wj2TSrOO0mvHUJ
yDQzZ4QLI6OEEId8wCUzSQ/4PUzBZCkWebEvYjLdcRT5F8of9yLXpmfS/1bL4nWoOqY8s5k+o4J/
kT4wzTYrQfqSq9hN+udvhib6K/RgY+cRirGBBiK8daJl4H/r7qOQdF5g1cEgmnEY9IPucGDl8QS7
Pqv4QKp4A0jJPuKsORYVPbJVG7yT7EimdGeBMPTc/J1oFs73RYVqlS7XFqFDuun9bIJpJ6ezF3fD
2rLglUxKGxMrlUweJvapaWEyZaG+W2o8kh0QWVU2KdD+fkDnMI4GsRF9Xb6iGdfWZpFzViN35XXK
rH7jp3qyBYb0G+aj/dLrqX4YE7qjE4aXlwmA3NO0/oEfmhzjPjxVAO32BKX9whzlJnuDrUXUuJ6E
3olLOpHeaHBJOEpFsiyF+8zhqZx83US9jC3I2AweZLJOndFyKbWTWZR3Z+mgEx5J6Ghe7kYYVB9N
GjxQtuTHSoX9eXbwu0HHvNMVocXnJjuWYNGySGPaVLAnfrbZDWp6dHLalLQ3c9lSEAogyBrYouoc
18KMFxw08aXpDXNjYS7YCS3PP4o2RKgC5afgmfeIxv445u2H9JnaWoOP4FQtdm73J4FrrjY5VYeG
iREKRe0jCWiGuqb4zoMLSFQbvms2LuLpXwUdMjrPPHZ9Pp2HEKZ1YPb7IK3RN4aaJCOwK9dliqtj
8er0SkxYhOlPN5avFdXHuS89oGuluTat+rZEzSBs4sFda/YOhe3Pgty/S9qJ5mzgmsbtZn9l4I2u
sR83VonfbGiN8EzOloeQoa32xoz8sYpdhOdYno4mPI1rg0cHMJ/rEY7Zr02zD7YgNZDzF0B5AHhA
e5VDZW3HbvoTVlMI+CwpwjUbPuX3TN7JStjG3gWJf0qUDizPUjRpdltsChepT6PjaqjVUoqaCoom
NISP1kIfp0wP2IhzBlMUNF3s2CdHVIx6Db1HcBw4O2w/zolWt3OizoJqX2ekBi1Fk5c6yP7838h5
zRPMMxP0Jq8MCuTjtFBvRvelb61mx7BT33RN1m+Y+ep0W1Dcz4FLuIH122iwsAotnI6VS1ZA3MHB
qVEFOK31MEGErEKYNLtF4rMszEbF2kn1eEurDeT4NBOMUcMBGwjJWnuwPDbYAM1rtytmr7tYzo/F
Rs2JNQPCxsjf1OwHlQ46VpR+XM9tdAvdlHrHkvmBSu+Q2p33DIfJOdJFbjhl7PpaWOT2ue+BxCFm
iQRkcNzoxVmgrmycdds6P0wjIr8xKkRP1tP0rpM9vlfpOHi/WT5fhbvOIglRVwPcSS1BAC8yRRK6
hvxRu1srH/d1ZPB78JtyTEbBA/8bM0KCPgPVSMXjROv9D/oEB6Nj5AQWxXjS3Mu2ruv8YcoKl1EN
7wJ7yO7Cd45+HT2ENshboTZzPcaBZzc6d2gRbJnC8fiTfrv3Gjrnn610q27GIw3SAszRuPfyyn4P
4N4SNF476UWT1VfP84aXQC1t6pySGa5L5J6F6SX3fphtvC/MIQvKq8vfJXYlbtimR6LlFTYs2f8t
BOOCKIyQ42jBXFyXpce0f4kTMZI66L5FgxbhDEytp+1zSWj48NoRWVqjepE9zXCQs/1jjBGIB6au
vaAcpAsSMqvDhXLtlm6P6vG0atHa/JeGqP2I/qh8adyeObTnjtsIFxZU/Lph4m5PR4lGfPnl6zCT
DJNZ0nmad3ph/I7nAHMSg9pzNcak3ihLHFmG/kUgZqBpgSP/peszhPltUXLVi+oaYKraDqJtGFV7
7VN21iXrHNCgMJYPn0dvnQjTSyf0NXsWqRkKCBLHjKOmPD4x9mL3Vls4yaDxuTJdbpak00h4tNwN
UZa4lNRbHMfdaTakx4OjdQ6Vmcz3hQpg2P0LBhxtSFsI+PaHO83G6e/Stb5xKlI1SvTKq4b8H82D
MbyDK4u2pJ984K6fUPDoX5HiDgje/fySgAW4NUbbMxutfzMK8s+oqBpmeX646xn+fZsoFvVAeif8
lgBQa6L2+gwlSYam990gdRkL87K4cvKPWLrXY5zM0BPBhO2R5a90UvFued+LDyHKSxzwxedJxZTd
lskWvqr1OlCjckhJp6/0IFfkMhSbvEMJ77RBpqJw6uQ2EJ5KJ3QfJ557zqDt0EjNEcyoV8wOV4wz
CRu1EwOYrDLT5vDxTkYx+sgPI1msjZS5zKIaNKqAWVo2lfHVdjdF4rcoBTkHkDb4YqEw3BEthNzR
8B8OuaocOCsMiFzeLYenedoETH8x4zikuatleWVUb20bYSYIgivPT4qGySGslt/jwGERtk4Jr0Ka
PaI1eqzLuzIzzSszJFxNsXZyF5+yWnDjo2LiYA9bMvz1GRyrwmQhHrkRyiEtjq2TpXXlW99NZO5K
5yNPmgexgdzZZXWb3CTC+uXMm0Q36ru5X5rOUSKbW1U+lmBIOlFHJiDZwbUEXa1ywPpYMdNcpJbe
AuvJaE/YjGUaZkEkgPfyibk72dDygdzmIvDM+rQ+UAcRaY/7eFnGTLxmPVQbsyLTxhO2RFs5oJHj
S5hw3s0W4IHA+hK0KGn9ZNau/w7K3LiJeVJB6aT7TVxOPIDIsYoR62fwToh79aLbRX0TiYe9DLtn
oOv0sqIwOvQt12ETofF32lKcOgWRCU2blgiZz4ciLb+7aVh8t5vjNNTZfjBJc6fgS9iQvODQuDZe
Zlr2iK/4pg+NPd3ySXPITbFuVdZ6K0kzY4fHgke2W4gc9GZVUOKSQrpiUvmjn3BLc3ZAUqY6O6k0
wUUxJ+OGR/EVIQZDboCEfdK87phDPV6aroLkr93kdg9f1D8/S1omMf1xNszHIoju7aQETySLa9eM
5mqiUbVKNWfGNUq4hq+WSteta1v8mjv0p2VVoNWrsb6DXCqejWdUZ1AEquAvYgdSQYl/hzp0ujEJ
HG9j00YcS/AVI15gH4LDFW+Eh5Pdb0e6D1P2pRwjE/xrAt6ZI5i9qYvZQvWREJlIxZfylNEyfzwO
GVjrpfHtgK0+T8EvQ9UBllp8ZXweA6EYIHW07bShBjfGk+DyP3XD8K0mH5A9538ih0Xf8NkobV10
1101tcA5zVBcNagvuFDnN6hf3AOdY581tfUsC8OqjpYH9e3WTzraxLTmL8AAiwtxYe+F7OXequFY
VA4Dm7sJq1sJlNpXOZvJmcd0yX5jEKU71m+Ajf6Vcy7WhrnHgAhYECmXbUTJ25zQnUz771AKRtJH
+IJzMAq3okN8180cZvvURa4LbpyGTWz8kF35z5/ZnS+FAiotS1rgJPOCM3kBxfXv0rTmvHGpjWBd
94s0JB4opPwYb0aBjPbS2GCEGV4arzQGUN1wRRcuRKPRRSODXcQYm1PSly9STeGWhes0v7RNeuOY
4j4cNSAlwTh7jPbOygkodEM72OWwIm8loGGYu63HLpeL4zIcHm3tw+KcCFPMuEtO67ceIbu/qJy9
tKRpHVW/Pv0DGMyNY0T1biskWKPZ2dnVSqiuQZx/uBGnj1iZUitNsy9u6iJn9dwd3WlOu2irNzrj
Zwzf1UB8UKp/1rl8P3LPRfdITEmkLgxgjO7juwDBsrOHPj+nikmCTiXBu1Q2TE7DpFr1ub+NRtc/
AIr71zcz0FE4AqKC/Ih7kCjp7Bo1yYABlWM/JjFJLmYTvVJNHyffRldnjRjN+366FkL7RTpweTJc
qBY1Jy83KtEgxFZ9Ii20t3u8xqCkgrgAHguxdkKNztnIGKJHtu88Eq6tnN4zEjSEkyN21T5oYTVC
f5NMUF8dZ+ygHUaEFIktRrn0mmnFcOcXGO4zBu1dp+H/WH42ooP5lPPRCELr/x+/YtGio6ARq0j5
LLn6m9VSsxHthnlKLc18JQAJ+6WVcxDNqv6b0ToSFg/TUoH3/TygAhh7454ZsIdi7JG3sMnqvV4k
4ipnkOh2kL2x69PTnBNGGinH/Dmoi5u0mnDNSSTaaeQvQw6ToGU5A3TrRpjitS/mX7Yu8xXdJKR2
KlDSH5MbzkX9KanOtsRQ5dvZw/VuOkREZcGokZaMQXSRNVp1ysHWH7Z+bfGdJX12NiIi/BI0mY7n
MV9Av825pID8MwRfBnMku5SydPW3/ANbhHUnxaDWBxjnajb4dY6WjKoD6FCgHGEQUnaiEu5m1rv+
hmPdIjDN9tdzMkJcXGoh0WNaK/w02mYKcAhEedfEuNss+oJraRZiGym/3rLkddBcXD38CXvK2osu
SW9Orgyr5KzOcwTY0gFSFGD8fy5LnjrHtJfjGfYVMDEeVf3VI8QBhTMiaKaOZ2pJ/1xxNNumJt7L
dET6J4YW/Z96tSy+olDN1jBvDCWmt9QScJ0csizzEKaV+R57OXuugwj9+PnD3ho/D0PLMQgW9Xju
VbtKTdUnI8YjBonp8xUDn3ir8fW7HlafVA08/zow5qAllyj18vnDLxllL38NvZXrqSdqeUHE4cCK
Vj7Kg8Oyc+VkMpB6F2IMzcaUL8U6d2U43JbFrnv9iILgJQnKZj0Zkc34bYguy6KPNL/7jAtHTerQ
i0Rnsj+is62Wxm/kKTMPkRoaB1Grn3wPZNHKQzqyoX+E/60nxW7sCCdNkHhtLKas/CL9hGoCraZb
+9C53YYHG08+3EeAmTDQ0Ig7psLbBNMYnz21gCbDud9qLZHeYfJmddArTdnOfLzqJUoeQw2UzbWL
vm2dq7ocCbYJsYzBc9X4r4mrmxuQWWgY/vuHyyuvcwvSxtQxNh7NA/9Vh0QHIyfpMd05aLN71jXd
no4Hba5htPMzHU1vZQ9hsbFwCJwctQxVBptL0JK2a9QSXT1euSDn45K+RiYibYMmBocTCTCvVgzb
QWCEdemfvTN2IC0BSdGr1kTmZm6Y/c9eILefY/8i1M4G1aUSAsSW/R05UrMzsTbz92cxZIK9r49I
TCvjnyn5YiEmZOTQKZg7DASiYnKHeMqFkowpqkBMNY/Zl6EnB4D0FHktORA7KXCAbvEWp1F8/tzU
xyR+TMosviw5hpoLyRDiIuCd7aspec575H1YxrRazucqzWdoVdHT0+pkv7gZPUWWWl4tDkdtcLMD
pqUDgyL35IMw/lxsLMtYpkK0APxVLUv/d0GbAEx3Nt6UyfBzf1s2uWW70+ZmjbXePRleAk0lbdpT
xd26vEsUUmGOzBXQj+6Yqc7KouQplSnFRVnk1GI4LOps3XHV3aW5f0aAG4depY0YpD9CPCyHByiA
ni55N92j4I5QTKxN6DVb20jjS+9IejQOvKwTRI/VMtf9K4gQk8UlwmBr83dOKiqgoUHs/tMDPTwG
zvQlXroSDX1HclZce2/CQ94KFzz04FnWw0pS+wEJOGaEUtHR9KBHMwE8dkgT6Lkb867mK7eV26ka
repz6ZXlCS1AfeaC5QnKWXYD33i6LEvTzPNh7Jobz62UnlbHFlh556JKmJnQndksbwchta1O5b3y
bXyQ1jEz2CQqWZAsxHmc+EqUYAr8Wa/stO7OqEO5UwAtncwUpFYEcAl5OStc2x+c5zXLQQkzDBlN
TRZDmZ4qI1bdyjZ6aZNWQdKGa+QnIxysqd7NEwJHEYhslzIKfuvtxuWcFBen3qHhj4jeWk3q7swp
U2oa6dytPKvlxp85tvzt8S+v9AZB2TzhKfpW5C6jMCsbz2xu43lQqiXXKY0j5mjsF7D9M629p8AO
kFkU2PwxIz5bDCJ7hIUjkzSh2FHghRo4grhlsJ/xeR2Wd5FnPceothjbpvZVqhlzXFvtGUIhcTl8
HZU9/etKS8vyztO2QyNt/RNFL1FSA2YO6AceMoFwwYNbtmky39z35EJ5oLHQ3rsvIqUfmOfVT7Zs
sRF1+k9W8cFvCMOxNpbPw5WDnHwRFaKM6RVmQH8lkG98BbdPLDIto4Mu6Z1qBvI2rPziYRhex6Rl
bqFXhcWV+ObNMuhYRh7k8w7nIMUogevFTMIK3CS6mcn7KEnipSdobEICEmy8s0NBFAnRO4F9BP50
rFRPf1alvSpiCMmN9HVArmtahKDHFdk6V7tu6EUTDo5E7JZSprPj6eI328ij4ppNQTB8a3a3toMH
BXtQ25VyMi7oYOLD9IV8wG7rUfQS38Ri0KnDtO2k29YLH+yX6ZeyUVl/PlSdOol3ceDM9yEkPquQ
DN8gB8d3OjQsNSiy2iwInA7ae6VqogYeNpsbiAiPLeoWMNjdzEX7Xjuawf9bEsI95+O6ggKauzUm
+v8j7DyW40i2Lfsvbx5mITzU4E1S60wICtQkrEgWQ2sdX9/LHezCLVp33YlbZgIggcwQx8/Ze20I
xtuqEsslFp19NswvY8osmPhI8a4yUHqDqe1/RnFcHzXdMVDsLoABO3jOMCGdazoizHGN3YDtlklI
99rObvHsRzGgz0jHm9F2J/Jw4MdTCwLs82KmWWR0qdnK+1JqaCcdfMNMAeAeyiudotWpsipn189u
GF9epIDtcuksqydZmF764sADqRheBYWgQOdZbbTusdB8rDAGUdU3NtjG3daYaOrJp3JoxBtaenc1
slu8oWvtDt2APDbOsoE5IynOffwGHP11MaQPHR30g5DVimEdcp9Z2qU53DRMNoieoxrjdDKb39F+
6mRDhCV8ukW/+40oISG27Vp1mpD9xe89p8wOq1Xs2t4unJp9EonstCx+jCLG4eIk8LOCfZaIOCXm
cnW7QKm3vOryj1dvSCU1nQVAodM8H9vFgxckUmhtpWlgelfcOXCl9blPq13qdvf3wg2ARbKDi0J3
2g2RKDGTQxor0aRqEf3MhjucCgZadX2wkTHvGD08gd+YjrgQgPGFWXVETvhHxNz8TiO33lK56QdD
0NZq0oU6EcIJORNM3tdqzheWNUqb2tsbnfYzjlGvq3xKe47czZDr08aGqhs6Rv8loBxRJLtMduDU
o1y24WoXxGXFTJTd6nBQkAoz8rXVGIxAkmR1xMmxq8mZO6uNi9rCMPok88dMn7LRpRMZkbCzWJ5m
rSKNBjFRGMeQblOxAh5grKuOMcocdwiDpoFI0cgmq8ozaEi34VMOW+HhOhT+9FldKsrIPkXLYp9o
5LpSmgZ0bAnwNMNasXJ7fuXadvZAoBCf4ngvcySSJ60dN0AMvJeQ9gHeR9dd29I/rcBIaondtziM
meylwxc4wN4ByvXIBJSD8ebkx7KUjfxUvNUergI1uA/Z4RPH0Gar0EkA3zbRtteWeBsDpvtcOc6b
TaDPNnEN/o4iHd9pYkyuSLFjmmQ1SMVab0HMRvf4MFGvO2LQ7moRVeuv/KZOdrg33c1oCQ5xAc0P
7iLS+tGEisHM7aoelSk5eelor8lZ426yuMsR6xP0t14vRprpLZ5oeHz7nsw2r2XMpXd5ddd1/9El
xD7RitLf75sNiX4Y5ojYcQid3OouFiyfztrj8zgGaHTKsTpNCjxZWc2bHHncltEwbkM3+BuC4Gzo
ZGtXNiDxYbdcVxGvKjyTWrypJ6J1YuCr9dEPQr6d3fv9PnLy078nLqjwrJKiEMvMj//9n3d6tm0K
7B+2abBlkOFb/xGjkVjofcfZ8LdzwYY4LsLsjkv/NSf8tcfWjLRPwRDVsJRUDfQn6EvYtHgnyml7
65v1jxwWzsnXs467XfRsIga5TQbMzFE4HMMOinmfS/i1bc3b3Hs2arCiOvU9BrwMpLo/GmtlEJsb
XGJMRxgauRChEWKWZ7VoQNg3btlEaxV+sbS5AWuZC6pxG4tguKqQDqZDRIBzJwNAx02zpWxhGDVr
m6IEXWCV+tdWjhMXsEEnF/bkflpQ/WeN+9DFsXM0/QTVGaflFGuM/7lEmmP9p8mul46a41xq/Lcn
PqpuvZSEhwsv2xb6kB/VCWEYL//+qdjkqvwzBgNtl2uxuxeGLVw+n39+Kos3CM0EEr21KsTqmTts
Ufx3zNpZinq0d2HARBQgw6/XDMignDpjcFLf4rdRf5c/lWWA6vI0jNddq9mvWdfCMx2mbDfIpx2X
mUMyaMb7Vy139C5hTj6gLi1eYtb0K2z759hi/rpRyuIwSFDaoFeCji5fVEEm6kUk83+/iDVtZdqg
Ga2g4YRjr40ou2qf1Fz+4zV1ce1kArB6zWqGBuc5o3v1zR/fp15T36xei3SioP79/Rb/TA91fHJq
TEdYFjM0ouYs4zeGfBh0KLybOttXtElGCvqDC5xh3eNC7eeqfWRC/0GC22vnNKRtKWrqgoRkE3kZ
LM+6PuOFmk9tiauvHxyu8ANSsEyXFHTqzCgV63FCUdDRWdjZXMcJSCuAyEQU8sOwcoigsEYc+NA+
YRZwdadNj0krnghe93CnMCOmcx8O2SlNDqUspFNf71d65MA8hTx4mtwJ25sseaeo3fo6wAAf6uh/
uViYXLd+OzBt3irDMmji+obumab3zwNTmHFPGW2Few2u8T6Vf7VavJq9R2Rr4VbVO8k0oSuCKxZ5
WKctHE3KxaYHX+J2HJ/lC5EVgqHwTCJRArOBEhajS4zbdIOoankYKKtAL8P67HW07G5WX50Z33WR
R98XeaEgeys6jt70q4HFG/fXslBbfWDWRto5q8ahj9qy+54aOFSOveTHQmTfadnPz6Yet2sPU+aF
0yIC+jA8+xwJsDyF9hxhogG6qVoLoUYuQm2WJ1VKFXL+a8U5jJtIB/DUpOjOQW6ZqBymVUUKJqoe
62uZC3arbQ8jtbdNZvcSJQcKxN/oM323MeimW16e6FTB9JmZA6In8oi+mL/EYZTdm94FrAqVdEsx
tdA0LmvIZMyDUxjkComohwUufSxlK11e1Kj8i2PsmGtVscIAcrfeGA/8puZyMuQSAgsAImdzISVl
pTh4Y9nvGx9shpMvzilxQMqEqdNvcO9WoO+2w6K7uJQxKRqaI+6GZ6S3gZqPY2y405uJkbZn5oH/
dLgvuDKPnm78XDCy7jkdNJTd8Xw3KUGUTSQGtAPcS5/2eU0bj67ruK/wrTGPjiuogUjyKptriJ+D
A64lb80tYm0H9itdWQ7g5n7JgAr2un+EEr1HsRieuy7aJLL3a0lRfpwaew/SzX6qg2m3FENzNfxm
axrGfKvdOt8X0bdCq8laKe32DqUlWQV0XO5tdCWMaG0lbf8XsMfvVlHFK849yMJ23N8hODEZRxbb
CgNgr2XUj8AJsHVZX+ZKT/aebK/CGqNTWxm1vx5S88+yLDvgNwgKqhoAcJWS5tE3TGgtUeqnsurs
57Bc1Dg9AD6pXSM+L6TzdXmH4Ha3gWcfHavVLj3Ct0siQ+aA99yw+6D3T/KRZJSRAPl6RDs/dy3N
anwIjIsCdnKjXiz70WhguKWMKtowZgpo98cu7MaXPpLCjcD9jExiV7tFeKFftcDB5wTwuS6pJAvN
F/OGUtLY6BLd3rRBv++r8seS02r1/i/NKP35XuFAfoS6Hc3kaxRTg94vZnLH1MjDX3JGKjAd5qk9
NRLrpRalLsGs/+Yvwtk5U5ZcaguQd2M6q0A6Ba27wWfzGLn7kf/0uamDn0yVH07jLIxlKpo2Dm9D
NMWvjo8pWSMic213JNR7/Okrbo85IPHsLZUyoBzd1H4x/Po7HbBxrZhTnUPOSYwVdYt2sySqBWg2
KvBkxZhS3Bz6GzuitjQkjUzUW6u+qAJDLa4zTMeSsQ/EsOD0sdRQWKKynA+qQZi5hBgaaKdNKc8g
yQVnXUJfXnPeJPCvp7vRZWZ9h0sxbcK4mfcGfeV1gDNhjXEh2g2yFx6QfbdxI+kDtlvyeMw8Btcv
MASdovHHmJbmsxheywFdNvw182pExosg22iFtKvm6MG8CDEz2/gjITFoSm5uGQzPgwHkB8XilZs9
S4mNb8ytjjwLwrGDRPvZNcQgfSx1ZHwqdWveOYOBf/DvBXW8BSXRK3B9BZW1XTzvLdHxvx98Qeaw
Z8JFwYZGkk3ajNZBZxi9MAtGqz95GQJvMLefk6jtdyaiu5NaFpubwZiwXZoq7NixlCLFnhuxEdeZ
fbd4shsuK2z1QcDJp8NCRpjAlboBXlCUuLEmjLrljO4w9u4zuX9YSupL2ZYEvNKKOPRO4D1DXFvN
pA6CBUnOXJVoy0tpDLN5GT4YrQugv8cWTAp7NWs49fJR7aGvwuZ/0NGUcAkGHY6t/xYl0Zdc+P1+
kNwnIZEGPcNatq3m29j7n0UOkaqK6GIj2MwvCd3ZPTQT/bWPqycrmbf2rH2LZr3eBvNr6If9PiTp
C51BfLbt2TqaXL8bKWTTJOneiVYjx/nZN0hjSKJK0LRZgo2BqQ+q0tTF3OiyckWgRkzbeIl3jczh
MVyDmAwkNw4uRqKwzaqZLy7XCFCq7fWDpZbpAumOUeyXaF8F42sTC8w8Lbf1Qdeao9eYxoUoFfSW
KbanYjS+ZkbwncDzCQcBsUxaYSWo+GmYaZl39dJ8XgfdCJSiER1J62ALdS7g20JrvVUHXnRZRrj8
XHjJS2sguhbuvWuS7uH0PYIB55DFEUhyUM27mKHWA3A0FgKEaRuIjyPTy8zDXRnbT4TXXzNHGGdR
Q/DvDNzQYfGGdm5O16SvfFYD9UaMyU7N1+2+/lJFyIWWtGguHW/Whp7sr0mV2RHG7TJfrcq7GHvj
LSyNP+qC0ADmFpcupw/pp8seU/SGYIPoqDbYU9WBCw85YfXQfwQL7VJAW8DvGkw3nZHjVhq5iJDK
tVbXG7UMafc5sPwq2JTlq7Idaq7j7srS+I5gzT06ebvHGT3f6yK3LnEmKOONFITeiAPDiwEZzMEE
GHEkIqSGUbfGXzxtXKYSa+aGzomaKt7YmpPtx9acIZfY2VkAuveJPryPsYBqz4BxF0oo1GjIzrmO
H6NrobElppW8Qx4rmbQVJtnRlnrOBenDepS3aIWhpi04MS32vsQFCndlM8tck6KUazk1VuftFy4n
6yGsyd2Oy+wYMOOywzZ/zDMePd2E5TYu2be6w7aoEF0+DfV6QqhozZH98Eb3BznnXM/N+Q9ft24J
/m3oPsOJ2BJOhCF9gB8PDsUQQpzNlh2drOpQMihYJwDGn8o8Wk5pV9zzaZmOi2mG50kuEdtzU1+K
i7Jk67X37PiOsTfIjTxiC9x84EXbof4OOBsXs4vLokmhj08ylLAnY4QtUrByNZNzVAYnloAdduXo
/eE46XQhu3m61GaBKMHYuLhu/c640uprbgvmgk2ZYStQmu8cXt+BsYfk2++FDy+l6tMEBiRS7r6g
rrSSUcMrC15E7Zy9DDBYmpQrNfqx9PhHQ7N4F3aIC/oaU2VjJ4Qh2vbT0FMa2bC4d4iAo7Wm4V70
ljK8ePq8z0kt+KJZLlLzuEw/tVHxA5Qn2UlkoTSFG+ApaostNj1GI1JDVDkYS1GVfclpI6+8Pjxp
ZNcfTZQQ+CwAA1C2uxtnsvSnOTA08nOLfdxGEmZG7NfKw7+Ru13+pGWwlPJwQnBVpgeF80KrAULS
NFd4NmMU+KN+E/ob/gzmJWZpIyS8JZAnpMa5RfKDI4RQaqDVzkkbLKj1zJTXVWAw6mRacEhp9+xs
8KhkEcYD3TvGRK1NAhMoDMmOYOSeVeF3DXXTuqEyp0JCYpQ6gNZFreMkIh0lSzz7c2wEz1EeHFs5
mY6LZSHzG2SXX4TpwQ+Lr0iPrV1Cbua+spYXwCnEAySRvZ6YcmU17ftWMo4Kx9rNPpsVRTPUS0+X
NKMFQESeAsDhuBFQpcEK2LtKjjeYbcK6L7Q/LTBAaELng+6k9iV3moed2+ZBl23XEQn6ycWbKExj
mFaT9tXijN35jf1NBT/qHYLLGDSoJmNXUhm1gPA3ZNfRJis2hhngr+ZpoQl36ZI8QRZJ4NtUT/Z+
mHUyjyfvmpQWpFzaM1tk7SrcrwX3MpopxDgyoDYZKTz9UPyEEpeC0H2K3CH+2tb9ibkigeipGA59
q03rIl9AskyOzi2tiHf2bG5KtzfoLCC7tNt+G1SGsc/7/MwVzL2Ksv6LOQxbFnQZ67zBIJMP4mdS
WOJSDyndDHN4wc5Nv46m/LYeK+uTh2xtZnd4EbmvbxOr/x5PWrg2oNNxtwInapY0V7HT7dpSL6+h
zQ3T1KDSxKF/KCXiqdRD/AATDFcfZhU6wXid0wA4F/OYbKysLy4WeH00o3Ak1IJPcdNHhuAkYA6c
pWQsSaoqCCPcUEPfrvArLhCCyrtF+Dg5Z2Q2Mnrcd4x1nkHm7waL6Pgabc9W89p621f8R/5izOsc
nBEj/Hy4VBITnFgI2vUgPJIyRWC08QljM0QzGuv8ZyDbF5BlRjIsh0Yv9BO94+VErFg2/GmhuDyM
DsS2upySFxRvw1+MOMnuIL7pgMuFWCdJL7BJjx5QA7/kI80J7H15YX+NxCv2yQekko2SgZCGiLPJ
SpCnMKwciupPG6EIou14uWp0jDdi8CCyB8NyNt0eOXxovcYQaa5ENM0whdLh0OVOz6w8yLb0edHi
4OPIneHFnmnZlbDmYGH33xrIN2uvgWkxxlH2ktQYyPS5GNZrho/JtZdL2pIpmCRti2lAD1fcvLRD
5g/Qmqba/pYsgt+LWcZlaM1+r7rv7gCZ3NGgpgrpMOlksEmUWPEu8BYEr3q5bNNF2LdBJge4E60b
n0iwHfuHTVM57aW1ueLKw0SN7wikS7DNe3fLfasHM+J4ArNqS78VPhV8JSGmy04uIda8vaXb35j8
M8aYcCgvQ9quwzlO3dVMTiNCG5O5Shqm3KWYcaQoAjYelgPgpjmzqcQuTnpLqJed1/WLcOPvJhGB
h3wYrIvdD5/IY3dW/I4dP+T7DOudb2Ppm09xWOyaDNGzDpn3KcCgQbTvwyYlfDdazLR1m8wNrtDl
q7WE3iauzGdN0r2SjqC4thNXvDrGuYsSV8bb7fuINlIuJ1zU7p95g/1dK+fXzF+SzdIt0/rdOexK
+3CE4HDK6m7T8wMX+hzNhUwugRFyUxo1l0fzoDkUwpqXt5cB3aU0zaqFhJZ5V0chiispvFRLaJFC
FlprDmFt6Bi0Leb4CDt82Kr24G4VMiFFDLfUObhplooJCXdPIjw8/wQMHx17XFbX2kPnMrixv6Wt
RLxQnJrBMZdBCnKfATKAstgRzZ+T00kwpGaQNAwn4qTLrYl6lPkP/sDqoRU5fnAcF6GWjuuCwoC5
Nh7FnIKesHu4Nr2JlIE8Pbq2XowUsMiedMIEDmzuQDQ0RN9BZ/hRy160qjQ0iSmul+UsRFSf+lw/
28AY7lnvk1/gm6+Li3dNTs3V/NwQhKMllQWuQorrhxgrvmZ5r7qH5rZGcbQZHKKR3DTRj3DEEeRi
4V4c6Tt307fUrf6Iyim9lFYTfxFefPoLnXp3q7yazUIDFdwTFFqWFu+WPABOYbdf1D2l0IAwU1l5
z4L56eK1Z6Cf6QnsRPWM8svFq0ruZXEemrS7eu5nXDj2MWqWJud0nB4EcRNnkWEG4wYXnAxzKNaj
gRfugwxrlmmHDNJ5RMJmc2gv47vmI02Q3mkyQk0VnUA3mT6q7bxIglUvZ/5BIqYj8Mu72qB1ZfWW
LhFMzWbq92RLXTsKi1zK1XS5+/QISZ6hcyrmnt2D3JxbLBWpMQwUrOEnhaxuUjSTA3hsUswIwxlb
dgi0pYptQ6DxzuhT71GWBF06xJ1uUHJkGwRgtMp8+AcxN4RAJnLahtPDvWaLsQfS2W4X2U8E8ubz
57XT0fc+kRDK2CpjCqKKASiWiG6a6tqjg8Jk4ZU0jBt9Y/oh4mXcDvj72sKOtxWKacITOfxjy5EK
GWiAgyWaa6DRTuuqkTe7mx4eZMttxC/Gp/VHPE7faqOb2RRCEaCh/GfXEkTEIZwQPsjPto6p3yYP
H2Topdo26losiACjK2366sT5sYom9xj/pGkTnG2wpkBEwYkCG/ue+GQNeR6NrX7U+YNguqBEWa6u
P3yvrf4YSXFQYTgrCAjVKUmtbBeKn8AhmstUFoW2rXMteur09FszchEduSOtFtcIbzb+pxrGVuo5
8VksCdc2ayAhYb4XFuNyLFEGXKNi5lxrIJTodvTUFtKqyLx8l2bp0Qk04lUg69YV0cZdPpSbzuFt
q4mvbIql2bPzHzaLlpz62SanM56+8auYO/amW19MRMWMUXvVm9Ij1zrfE7RaQjXr8ILrHfEdcSdW
0dGR56vQ/XZP3AcllmrG0h08pTDRUGi1RGSek5ouRZzO4Ll1uCJJe/egxlEd9dlloua56A1tiTjI
Y7bC/OwYAVgcBcNXdtvDuSgFW7qDcrsItsNHiudlXduA/nCgDFvvXbLJNO8KgvqT3Ybz1TLHr4Ef
0aWpF3PryRDgsu9fNLPLDubSx8c6DM5qE0R49Q+/HLWj0ej6htEQ4e7km2dzqr1FKOUg7/NOCQSk
Ov/cEqG7i1v6ZW2Hia3wqgUFb+vtCTB71ERa7usUWS0It0+tSW8E0+vP2dPaL3bZf6GjSjPEtpfd
IluLgbXcS7Q1RzOlFrAk4xg/2nLySwNbd4TEgcmxv4+RWNzUUvAJLkBQCNfI11FSW/ep1U2oQpC7
Mp3B+2jMf4ECSk5aVls39uVrDFTlFdqPsS0nTrUcjcUqrMaB1jclhV7ru3mY48eoYR3yGZ6vm0hK
8B1wlYxq5ktqhldP06cDHPPykkXC2o6zQMYriVkNYom9p/ufU6sbr9pSHGKTyoqcnO6AxDQHQ2Gk
z3ku2CiGEck+OlbwDKPRjk6rw0762W1humnWTFTG1NgvB4IQn8MATylvP6lVOR3uGco01iBSQh2g
AGGcIKniUWGeJ7cfbyqeGUHAEUSCgaZw0PdsFJg9mHzQ6ZC/4oxE8ICbNEmYOrlRJY3bCEVqozqS
AP0KDC/cNjvaaREKRyluLG6BnyPTK/LqkTnl1SO2RyqvSGk1XTBYumFtgtRkh1cm41Po5Z88uAG7
YuGDnaQCtun6P5VAD7nYPtAZzMhsItjyBC5pYJ1peXQnE4Hp2k+AR0j/w9Yz/Vd9iMQ+BuaBlwZv
A+pkjFsBHsMSKjx56+hbT4q1zCiNjgspYnt9ZgdiI3uaodGi1CvXri+EWIeai6jWgcOBaJs71ojI
SC0Ih5pDChnmox2jHulOQ1JVgBWgcUmXHBliHbJmmZGcP2e+bn+dOXIStpebYfwl24M7Thp4zrwT
5S2MU89j8EAmkk6myMkX9rHHjLIeS8pYvwNdppY6IbW1GtBoK/mH6WfE8oQuo2U9oUZvtBS7VDPu
sumkOhn2YkwH/PzdChv5BPVoYJPrFJgxmNIo/CqacZIy2mQ/F4yguLBepzhv73Ql7b0QxgPDJBhl
z7tV1uTfXC/W+ETfdA8KtE0LCdeCEFdbM79pKX6eIs8DqFyaeCGFbV3Awd6gTsGSUUuOp9zYpnKL
O0zBqzXos70WmVftZn0Mbz5pDLuiAMTdhy9osimsbO0ptVEg5eHyWQIX91aY8odIPWWSfMKZAdTD
19JLS/2/8+eguHjBCLNCDE9pAs1zyDk1Fj+FZpJS/Wd5+UclbUBC1hPq0TScdaXikCMSIGkT13bc
VSA6jy0VyZ2M2Qya6FKfCfoZXmjK8y4XjOlQTI3E4RLsPQUxkvweC2SbgUywOnO8jJx7pypxtzY6
4UH4+r53zaBZhWXgMpnTvzZzlJ+7v5cFKyzncFZhVkuxkL07a60CpYg2az4NO+szYVzWg4xa57lJ
slWLBHSxyubmtUF9U486w171JSZyH0xljVZNRCs0I/YucEQF4GRK3W3j0wAX0L/YyQftnkSegJOK
Acrfzs8Flz1Jt/nDh5Z8MMl5m0wBxAbIfH8sLSI6PcNBbzXTm4ujMd1P8fg64pI8qaUdCUZJxfS5
gOeyC6UJQy2RQ9+2zjJkPPI1X+YDJJSmUZLQ15YXDnX1MKRI2rfzm1fQU0Z6YiMTE2GyEwHBBJj5
2QhQ4K2VglxpyWcwVuxo8S5jq7cRxgweIinxogFf5B3We1qIfZ5uUrbjpAAFSXxQdtZaNu5R7hGH
bKXlBrTxL99y12XenhL1RsEp+N+jOr9GWfdnk40t3qzahkRc+LfZRzbY2+Op0y2bAxrHFaKeaM2B
MK4VjTMUpbFzRnAq6mnPEdi0y3AqKo+cWrX1GdbACOxTalzEkOanuAosgYyIWWsXI4AxZdn3sRhT
CrppzqDsMKOa5Hs+KBOpgSlztE13rwl37vnQ6bwLnyrSzg6j30XPAucMQ7zFY3vX/SmIothPLcGo
cBndDeMVQIWSH0CLKr81/Rsf9dYgIfueFF39zPD8Z9GmYt9wHzkxMNiWYYdba+KvzQj62SR+VkDB
6TwyZdjkbDC0zCe/hSjY1yPBB7HGEEFlGTVGjAE/w96WRtNmoqO55e41nIyozfbKbRNh/KfYTo8T
FRFdBibGZayThDH4p0kNzrJE4xQ0WpKuvPhSysXpq60D8PJoS31zKAlXvUEaMOU9tiZ6zXoikL9Z
gJsi6TQNQuSLJSmRFRKgllCEK13qtZ704/ndSJdbBh3wlPuqTDthk8//3fbHSUdY3Reej/NSNATn
TcvDHWPrHJv6vfVibwPllbQ9HdZ0I6VsC+iQDZpib62QUoqkQhw5k5QM6VZk5rZHLpFbneF0asfJ
HIf8IMc4akfay8sDm1vu2xH/DP2+8aSWJHfGk7OMzzU0rP8YglE4+mucc4idZH2hSWFkYtGZM8ro
65g3HREgpr1GLLPgeNbEbfDzaRegit9WNrw3kJBMUzjydmGFZ6uVVHGkFgyR5ZKZ7rARuGc47au9
K2vCpQDE71j06laVNX7GmxzsAI2eHCMLH55cwPnBKAkX/VAstPAybMIbwoa8e5I67ZrZNibWyXLv
PdBjy6VdAGU+2sYdygflCvcg8TL1VC7x0B33qTM/O2YhLkm+2ChkhmjlTnhcc818DtmRnf10ZHEn
l5nwF5WIogy7NtxuAlFrf2uj9z2wd1hFbphcyOiy9llkvcxg+IfVLD/gUS7BhAYJZEW+JcCCjjET
M2VeMmSXpRnNkXERVHxEAqd0SbRjkEGDlujggcHDva0Dn4m6W+wKi3OR6UfxjCYyOhT5WKDdcb4M
ZvME9L8hyuFiMi87KwM+QfdgRnrCP70y+BprnrFbavSiboh5H0dn4MFBhShoy1mqWgzB71qUHuOV
BZmtKV2lijMTW0hI3m8pjUnUSlVjjuQK6nXbOazJWB5iLIHjEhj7wBgfCkv3kbYtvPlHJqcrNMx6
uHjQx+2Q00AtCGa4fk0jBuaeO8WW0QIGo4zE+NRFmo/1hMBozbLwd1j+eWSaebYI42KGvVXh1B+a
0NBLaLEFS7wOlD+BGsvZBCV93IgThBu4s0CDENlXWEtMZGwkQ+yBpBy1AzIeoD5Lg+aPgHvDrpI2
PXhLI02Z8jC1Fsl4XDXojnkYQ8lT0frM2ZomalO3rrpriDuJEBOChJ1BkODhcakB4EMX0PVIsKSr
/IlgTXeXV8BJ1qLHr9CBdSoIoMyi7xkyFgglsXMby9h8V/1FNdK/tMXbXY9WeDCkH0TT9rEVP2fu
MtxHYdOQGs1PJlvKy+BwYJSBGd45bD91Qf21CYXx7NhmAVhIdyA0gxTo0EasvTC29vZS/JhnjtaB
QGIE6zWS67mWlrcm3Bsa1wblL896nbBCnbNUFSJxFE6XMPLwl4+m2Cx+jwOe0fR2qTBtLVDdUDK7
FT76YQIYpRe0h0TZLIfAjXeVwAOhFkdeo+ym+Gz0KBzyNpJ/ZM63LXG7ZQrnX1o4P8cgjo7qGR/S
UyKgsllB1t5jUwL36JR0C86QLuOkz7S+ehhaH9w9krEQc6I8p11ekVC5poCaaOvi3DET+gKyeQs1
Nj8QOPqkgDydORM9rpdbF8LHre7RE4dVAoMdGHszkAMAdDKCWcPkYpH1hEA1cXZr6xzS/z8oUpAl
O7qTMZ3/ixjQ/03j5kA8oDVr+wDMPMP/XXyZdDqoaps9h04C0QoW6GaQ+jO15Pbw65F6Sv00k8t3
4npBFqFsw6vFKc2Oc214SjrZiG2j6m4PQhzoWHDZ0mO8TjS7ufJVcoxVZPC4RcX7jJqCgTT5DAlq
kTqHct6C+QkLFFG5NjaQpbgLMaHrr7OO+sonkWOrtj6tNIBcEkNL3jqKgUE7tW1yZghjv8J5xn1L
/5bPxaczxZ23Uz1dzQ3W//7Omfrv8kBHtwzdlm+e6XCZ+l1NLNg4mXaSD3uBHhXt3Hxz5FKxC7ot
DucCtgJ9p75Quu6b31IHOZrbntTSGWn3/kg9FX9/IfMWNu40XzcGVu/3XHFUpVgqSGdRL4m/88Y/
nqpHqKjszVTm7Vo9Vcsi/5E2OejMfE82eSnOOg6n+KyWTDAYAPLKvUJ64icJaP5YPl4z7q2JfVR9
yUgyjAEGmgpLb5/Rfmp3SBbuxpDUF/U0hkHpIobOTrkFolG9pha/y73jZFR/QN9ZOQmN4KzV0HYy
fjIufYvMg4YMzgfSCuqt5sch/fJL0AJFsBvMQxbOxxpJ8lW9lMDivqqlaSCBu6nx5bfXo7+/wzQI
OYTkiVDh79fUj6qfWJKGAonW6FYhiSOU4yfhZ6jLerT1k5Rgq9fUVz+eYsfCtq2evz/87evqqVry
BdKxevT+79Rjecz0bM0GJ7l6ZIDKbXuzbHT8AGsmZ0yA5DKbdFY26mFoStlLxlB4kD/z8T2m5JN/
PMWVeRxs+oVhI9NqJB+hZ3ZzAezFsDLQAYTKp27oFC01XYasLsBKm5XLdKHJMF0MZPBreHakrMjX
Pr7w8TSRX4hsc4AZaWanRPOim5k1N7MsuJs00b1A7cJNK6NqMzo2XLYYZPtbr9+zSUNZx2jxciA+
Mz4uks39nlkqH6mnVMUF4EKP1D3nB1Lm+jHTCUKgx7ao8KEGoIptkVHOCfgTucxdRo0ddNEOUOUZ
pLw4hAAwzmp6Y/tUo5JQKKJNcHBuNTK5bRAm1iYj//CRy5wGUiIhzEgZt3qNJs9w//frhfO77Nox
fDLZbdc2XGpT2zX/qSY24DcZds6uxMiaRw646ad2XwALvlC5he/Db6zNAVtZTno5ClcLbE7AkTl2
c7KPzGBDqNyvr1RDjSGKjMRkx5CXZk3qFAd2aozcZ914jG1lPEDyL3fdfFFPTPz517GMtobs2qql
laOZUPZg/79PR5zDq9jiBK/T18lzsr8iC7UbznypLGN8GHW+cyOg69dSRUhYO1iA6iWY579et9Br
0c5kWJFXzt2RxD5lLaPvYWL+oJsUUizb5wwqS17aiBkWueHz64yH3JSn/6Lvtv4fn4cQKG88V1ge
QvjfPo9ZdAljB9vex1RRt9zzzKdwxDiYwlHJEJM8qZci4EDnwm6+fLyUlIFxiCckgan8oVZ3AU9Q
0qJhZ/42yNG7GscFHHHHaWlPZpGnE1nVfKHOxdRvErjXq1ZQB/3Hl7hDtzuiGKa9nY/JtgbXxFAa
OOUqkllwfuNv//2IFNJY8Z92GI5IB3SLaVi+Y/me8ds74KfcuHSvEfsCWGeT/dAHOFJqqUWWysjE
+ddz9aKbRoRFIDpa/R/qzmQ5cmS7tr9yrcZCCY07GpmuBgCiYbDvk5zAyCSJvgcczde/BVbp3qrS
M+lp+Ca0JIOMJCMAdz/n7L22y7F5T3M7Qe2lF4+o95wDgmv4cd+fprV2Bg6dWDAOinrEFHlLJqzj
lBld+f3R/f6CPU+YteP9VuqgFu5ILvx+4A/f8/3FPzwelV4E/K5yd4NVpYcWKdZBlMP0UpQ5xpfE
eiyEKc+dm//hpdpeir+8VPDKDGEgTNNN8e0s+oNzKJJLbnjKlgd2yOyMkqa4ByVBQrRefMRJZ9Qg
tHlhRomFNas6Zv8Vczf4KhxmAQCwxTkaJzkHzit+mjfcDlgXKmaPXmFh/LUbYpTnOJxnwhG4N+SV
u32wlkxyqMiuzJlCqp9RqA+y3tQ926PGbZK66x++c3sGj0RtyVn0uiqyxyTJ7LOknAoClPnS9weD
ebz/37867uYY+eOr45iGTiFtOp5Oqizxqn9e2poBAa6KIwTOQ5Xt/rkxf2+2C58HiUYnmfctXskr
Zz///p4kSUra6OpFzyR6agfDb7y8Eh6HjCNb1QOhtJBl06y/+P5UongKRdKUh+9PG6NzgWEgT/3+
1GiW9Wp7IkyK6uH7S0P89v1kGCH+709WZNMfnwyE3O9PRizYesW48Pb7eWYygrc5ZDScmQwnUzft
H1Jg+YfJwzMzt6p/0PUR1VtrPOetPaECWK5qaXf339869m7u511LKvf2rXGGkXgxY7Se2xOVWLZQ
q21C4O1RoYCMt5N5+O2JKtM72qZX3Xx/r9sgO02K2Tj7/nSdF3Lj9TEKvz81NAXCAf/Tb89kaY55
z2j3+zGdYerhv3/Xvb8uH6wcjmNYQncsrHS69Zd3ffvvnHmOW+KYKrjILkqK7w/ZpgrutfRloDSg
+YKYFhVijmqVdPi7Bn3nVd3jB+Bigq9kD/WjSiJqxi774RIudsL8ageVth49uMC2CdgdVS5549/T
+e9/KbtnXElChZkhM8uj4h4hgLr+/gDzZ7pmTieCyigg4G8PcOxU1932Yeibn6nThimu1LN2i7/q
uKyuplacPPpaIKj5UmPWKYdvkR2c7WvEJFWXqeZBNHGmi1xnVCo25eM/P23Rw4Vj1jRBu9l/f/Pr
aViCvz81tn/p/cuwtgdesQynVds8LUqi+zX6Jhya9Z7AlvpC1a24QlBDNTFE3TO2pw5VEM2uYiby
qxXqGbXsYUOxv9DFcPcjc49D35Fmpir0eA7g5wtv++BWCd0XtwVynE7kJKaIU/zUJHV+9aqBShis
zol0n98/VCnK7e+L419/zv8Wf9Y3v938/X/8O5//rJsFVD8z8j9/+h/H3d3u37ef+Md3/OUbntM8
bT4/0rf/9rsu7/cPf/2GPz0r/+/vv1f4Nrz96ZNdxVx6uR0/u+Xusx+L4fs34C/YvvP/9cG/fX4/
y8PSfP79l5/1WA3bs8VpXf3y+0Obu9Q0rT/cP9vz//7g1VvJz91PONU/u+Kt+vgvP/X51g9//8XQ
fxUMM+ztlAiYzhHcT9Pn9oj8leOikJ5n2rYuTbafX/5GxTckf/9FOL+61KDb7s0PmcJk4+pr9K48
JH+l/gTg5+IHJ17Itn75z7/+T+/fP9/Pv4EQvqnTauj5cxAq/WmVJyEPvZ6u82vQrnF5vu3xP+yB
Vkq+Md4qE45RTsFPoKM7gG2WK/+CVXy1au/DQHbO4EYk9LqKc5xIbDzYmyabRFvxEOMDumojHFG0
8oyApFG0sPZ06Zh3GV0W4tuYuXF+3rUiIVBMdz/cbH5aOXj4Ir1flB3RUfhJRIS+q5RFstJg/ujV
yiilGQ9TBjBNm5fO7xuHOGidnVBHOOKPLiuI2dneQbjSguM2Humer5djvO7Js9/mw8I5GB3hX11J
3BmUR+jzmtylM6x0EkfaQGGnaSrtpkkjeVyNDX3UkpKOGuK8x2s1Fim5bka+V1quhUSBjUENhyic
MBD7oKkeK0gb+NIzl1IX80uD81GjgRUmSdz55yYDx4CJP8Fxcflu2t71FEfzISaxiJGDuJsj87Np
URQm4yh3i3ggDs4MLKKYmNsjmUHKhcQn+1RC/SRmGoW+eGHIaNiDAUabAHhzYPBi2+n9ZLga09iJ
oj9ekdFPeJbNMqZdkr+PbWMcXTX9mG0NRQPEXwxDGokNHetnxu9WmF4gu2Lfjv3TnLUviB+3MBNO
su0SE5UGf36yk2Bo0pOeIDohgv0KQWC30wU9ZEJKz2aZ93tiBpiMQ2123lJTWefLmt7HLaXNnHuX
7DVo/FIA8xBEw8kAd21rwDgSxH/oiafHsYNOIRrGhfqkIT+1IN5NeX/HjRUwX/InGJnXuYko164R
JiJuWDwU3UvyLrpy2eWGuGtpd9GsjM7LzNx7pbUDdLcvDcwFRVxZSFKYoAoreaRJmx4LMipXIzWu
hmF46PqU2N1AkD4XL7v4RyslE0yrP1MpyzGxrQpfcn0PcPEV0d8aeokCXmrm6DPq2o8X1LdRqfc3
GlSCAaKUbpJCq9UMrtXMub91YtPvMes0M0DaIlo2q9+RM26KDRenFPJ8Qg06EiytiTawmp6bkWGL
HslkN5DZEkh3aZljmfeG1VRXbaNf9Ym9x+wkd7UNIzieBHmcOZh5Ogm+nk9paFYECradek4XqwhS
Z2vciPiqlz8cMd8zSLLg8XmPeVnMt2Tu/SxBfQybmhxZR5BYAMvbwZRYeCF7xWvFIXwUALmg1eha
8tpqt+Yql93Q608mxM2LVJ/utYVckwYGQbIOuNQ6WtJwZo5yUCUggrkJ7B96UfUkynt5AJVzDeWo
EWutBvc4UVBNKYHcxjmbH1ICNSf7gczMS9MRR/oDe8exxM51ZE1CSnyIqgZqeQU2IaEHHUlwjEl3
p3HloKeFNjR7RmDLyAp0rBgV8OJDna4vtKOzg9a0L2q1z0Xeq6MYmluGK59zSUxV3M7WRSNX6P0D
waqgZVzEcryVmI2YUlU3XGkDf3N8vvZVfVm4NIzh5TfrHI6mjZ9IMlOyR5M5xsGy3HjfVSQqG9ZH
05g5b2dS4+mzSa7WMLTDQ2IqHpvMFQlDAukO0LqdtHznbvM9J3pHeB16SgyI7OzHDMNsKSk1BmO9
khH+EDHUZ71O0HVSktWMF5AOYavPbw0MJpNsjMAB20amw8jbN6THgYwq5i67rsO85zag9tbUava4
QZ/LrHlP+JEzBvHodq8ZVrTc9h4ZqrK8XvXUCxNjeK1juw5ZeqyAoW9AtgQLrBtJ/M6gp7s72XMk
rHIraHGdQsumMzmaTy3y97mYToyS7TCjltzBZusxTC6uP5q6P9uZ3BklabzWtjZMvG3GYGZHZ7Q+
HAYXrH9tWLrrziHU+8QVhvSUFlJdy3ARhR46c/0sxug2zh2G3U5/SSoq57QYBgt/TOd53SF1jRuA
20Sc1cvk92TKUkxtCVPOTdcZCQLVT+CFZL8YkuOss755+gYdYJ5G817ttJgcn07NzxWJQgumlxbu
ULik0JUwMFwrG1hJV/cBuubCX4fxZE9pyoufpnunyCMUoCkMlEEdJNtjBOiSKSxH5Igk9F6Q0NtF
SGKIX7b4ck0vl8TTNsRSs7mhsggwMsdTUsCWLWWGjBLNr3VlgvMW3S6J6GtVKfoUiLWhZxP6Jbut
Ro1hoZSdPOj9MgalQzoKc1QG/bPG5NH2Xuz256IRsxery9KrtLuoml47zZFMpkdcw5013OfIWqHD
uBcSZInHYyQm9CeBbA2J3AFnJHO+KB7CmXItyPrhhytnLItOHyL2XxGEarg0p4/tfjfZXI5AQxit
RckhJ6BdSxG+z4Z4KMGp7Jc4hZ/LjEEsnqBT0id+DEYpxf3iLz19kqi2nogv4hZaeoxCBl0UG05i
2FvuGcaaYbEuVYnYHdE2V1UpFkiAaCJ6g7u5XvTAzN3QzBpiJ+1U/bC6lQk/8gjn2exWIjGZb6BB
74K2s1yCNWJfztsf1utM2+C5nWkrzPCikm8reqZKYExOJv0zL8rAye2QUegU1thMqggXoKRzhAQT
mtAKvoB501OCuf20mFtEi9l9ytYhQwkcRpTKr6wbbpkkHhWfk5VehdsDtRxAQ5JFFwyzBQhb2hmy
qwEgTIxvkG99zzJx7IDCHc2OQotol3O9sDiPWG0cwhK6nQ1mmZYjmaMPw4EM3vGBptgKOVFr985S
BMLheh3n09CU0aXJicw1RLnLIUIcRq88mtqk9qw1UBwMSWiHpg5Tut4v8fxC2PgMgBCtBIUHO/EF
/3MWFEyhQxFt2vhJNw5MFE4toHU/c94m1p7Q4nQwaTSOtVOJmAObrf7YK4fJ+pSekt4cd0TMFex7
thXY2ZQcSrwbq7zUtWzb2EEHSgNrR2NekuF242Gs8w0mub1L0EeP9CrDFMwShaYREtZxXKl67G2D
LImXT1mZ8Jqft176ZmgrAyv8riA/jrLU35FJAZ9e2YeLDndN4rzJjRI8IQfY9v+rFJ3FyXSXC9tE
RucuzVFP8AladBckgmzlWHvTbPpzY0o6PHezEay4KDIcdpe2hmCXPHWFcShq7M7HwMczK9Z7R7DT
u+UA3kKfMj+OEeHMF/zPtHWBZdmNQoArJnG9DiSZlgO6lb4JFrQ7QNohWqN/OLOdIb3rCv1BKe19
jMR0NmCBIrytiALCkltfqP6mWS08w4XNi99+ZaPj3jmN5u4XGIdhteAmUUlxyxkv9TtGMHBSuZWS
/NLLLxLDTc7ANXAUt6YPpD03cBw/yNfsCUhxn8eoqA46QLe8me6JgehxKEWIWYpn0azVM+LIe1Ed
rORgbHdpAVkHuSO5ULbG+zn8NGTvA284AUeCr0TTWdGzLy3zKkuRofQuxKjSZjScw+uLMRUxwWh3
EEIAA5rVNqavkX3YZNhNu0rEj8SEbLnO/JRlq3iXVoR9Eenjd2yVInqFYMkmbPZzSOmzZdCS/zO3
kNwTMyNZbrSQKPM1RYQCoo78HDYAXmjQH3oc9wHsGhL8sk2XIg8cRstDXdUKnLlLtlTSBAbNL8zM
WGNqQwgscJCCGqrqC0FUDGnzk320SQpb0RTBinOT3crKetc28q5vivEc334BaphuB7rZ+BK84vmg
F+6tdjVI5OqtzM/FAvhto1wgsb5NDFQ92wQEwy6bbKnvUB8vxzyzfuocFJVT/XBt7ZPQIrrN0BP0
tH4z0J+fur667nXksyJaLpjrvTutPR4y3bvBhV4e17l9c0db7Q2sC4d5XB4GZEdkdUCfWvXdMI7r
qSVprird01qSE9u26D85lSA80V/XHBMf7QT2pallJ8yumsK4VyTPCIcGRhQbVF6TXE7IC+HPGv2Z
x8jRb7ClH9nRUkd8bOXi2OGdFaG7VNMt3CmdImmkojEwEmDsvdRwE3JXWh8tOUVXNmmhIjJvjGEl
27VIwWalwxCm06apNo2Xksvcd5Ja37lKc4ISxEhrELbijvyxxRGZCQgBvQ+dmGzDZeJ3n9J87xbE
NI5TftPV+rH2Org3dYdQxphX3NLrY8dlFCvdpvDVn+DAF2FUEac9sTlhlsPV6RLwsaI29xysm+Qg
Ik9sj20RvXayM3c90IBKqncaL+Cwmo4ap1KUf8ka5pbJiaDgeVTEZS+8IB0n62CoNQlBEcuezAc6
ZV/krVludm6p/AKNCBF3W4QjyGhoRdAMwSfWfhJT1m3dsGRZ+kPXTaeRk9xp+RFvNGhijjaK/Pw8
6tPJWW/NgmUPajwIXc/nFm2om8kWjYmzqA1cZGV9DeKxPIus4RwjGb8Fr7ocxwibEJCfssICkcB3
xCXEq9+DTmSfQVGFXCqTXBfY+19aEeNbG20aBiwUY9uNtA9YxYfm2pp1POiR3AM3uiPk9xkoDUWU
cPZNR259PQ8nfWOOUEwWCZx8Yh+Z+GYnG2+1rzT35wzFh52EsS4j8XPyjj60GLWNK1uy7rvhbOm4
0LvCPbp0Ktm5H2OiRnzFjqq6nkjh3or8aVqSIOfFadxUBO4gW2KlnQ4yDcskyWxsnl3+kxloBrT/
bJGfiBQIkBkQKga5Vvm0QhjvyCkJLU3LWQnXme0O8UInrutWAl1OkdqWI0AC8L1GAircG+0vOG1s
AoXd7go7+YFeA11Ere9tOZ8mNGtLxS6tI2yrPNqQ+DeFQlnbNaFXLNmxmaCMtcY5QZH9uVc7r3l5
13uf1ZaR009ndj+y4qVUGkS8ZjsGhh8ZJoKzwrWwsNOE8keBTotwsbNRf/SU9dG71lfJwm6uHcwh
Pf8i7M06YEfdIfsrg56jEavBHDTddOE2+p54qRXLru3rGuK9BQDhNHgPvNxEH9gkwRkuadUoTC4B
Ls27OsrwRCGxC401u3YdMJtNfDfNB3xWw6VJo7ZS2scijBdLcx9GiWSdTC0Kf/o9fr9EwFditFXD
z0Uv3zyzCTpupWwwuLObV8CiNwyw0oMbh600b+pGCxv8WmbfEWDs8gvhffBT74tKOvWHIaYRHW3C
ZbwaKKruuS+/hh42hZ4qRct7QD9eEybt2GUQpeVnr9s/J+wqQZU/F2jbfbVYVw5lRhWboFG77WzK
Zm3JdUB3GH0Z0fKzL7PXdgIuW9sPJMxHVKDmWW4nZ5wTm73aqDddxmlJs/IgjiNjt171DX9rbrMb
jGNxnSwFAAmW4NRG5rZA6z+CGAHcEShGBSTgpI+eS7yYk2okSZbFk0q8ZAei68OOycjD44RDrH+1
eos4NxOVUYnRa4kl4t8x9+kTartMuyD/CuHfvGeugeUpNh5JkXnthItJsbok2a0JMsvJAsS/5oYp
CvqKmwYKpNzn4mdBQ35fWuOF0O2b70HoUrEmxB6hisIH+CiuW/OjWJoHOMn5niBkGveLuFiaJVzr
nkZL7O2IgsCjYVQEzo4P/U4v11NXUBVZsbabYnFYFvovjDTZTrvsbGIUGZhu5wPKeliLsvfzXFWo
43C9284r2+5n0c0xfSbRQ3qI8aATXUDIJ7DsbgTW0WJzP0tA+81tTslNKhrHLj1Ma1BpMbYuR/Vn
c0ySsM78DlhlphdPo+gossb1TUYTYn7LuKAfddB6RuKN4x1qqYji8tRp0aMGdaDGWClG6SXbgThO
AYVnRb7pDK+J6BbGyWSrVBbvv2PllMBm9A7G9GZcDmJtxvuuVBRysyBISeKcHfLCPuYp00SMWKRM
GRO0MNjIJrK7JI6/Zrb/tCxOTp7eJf3oHmYhsG1SHohuPUvY88MkT1mBFC0lU+/u2jm6iQxE8I6i
7dTK+stitz5k720BX4u2HxGaoY72M8wNwjbMtobGyjIF2PW6XNWWcPziLCLfp8gSN4/bwa4esnbA
8MRi71TVJRG4DAyhnebRFEjd+rHOm8JzLoqAzRTj2TR9DZrzulb2HYNqGnzjfUW/NaSvY6Trc7lF
3DV5ShZJudcdRJz14N55UXsQG55y6w35kBJkaBIgY5QAi/OKzWfSicTQ1EZVSsDRmys3DbdbI9Gk
zgV+2mpudyx0nd94GnPZIn7YtJ0BLfj4VE36feK6dC05oUduGhHTXWcUm50k0cg0joMmbtPpmTyJ
DXJW7GmBq+CFqh/Dt1NDw+S6Mvq8DYec9F6makFclDQCluTKKACGVq1Dlzib2F3GOqgt0uNqaFKj
l8zXMdoEZkP4UicYMj5eu3pnZMivgZqoUEbIInHplqByxuo46Ka5U1uD0BTTrpvidF/mQ+EjPe+b
qNg3UD3QMuPLgwITyKi/W5vkwfDSc7MdsE9UmgiMGLcjOU1hnFc3uOh7Fs6JOjPrDv2Uc9SJmyc3
an+WCIRXY9rPC7SpPqFGX+ryyCjh0mlp3pup4GZX4hKuNzG1P2j/MDJo70ZsGojUYHG3zULvL3mx
aaiB71/vUoMISxI+MfNdc1ZJOdCJfTIZr7ZBq2qtsJNzcgidFVN2DMMgKBPrR97eUuFeVquVPzhS
0QzmuDMpa5MRfs2g/wMzdn+MRnS/9ECtC21O/VXfVK34DDoHzDISNo24j2bU96vXnyoD2a1tXq9z
eRHXKe+ewtBPetdVRFO0GYz6OGTOF5SmUG9Z0Gx3iKjJtOc1RtQqcXZRpqbHsvtRru6r6Ku3ZlG+
Um0X6pp6aUdvb3pltp8nCP6JgZm8jJ3TXNmf9QAFsemU5ARJxECaPjrNyvlsBDcKEyWqkxMdzzJo
JFnv2jrgT0dpsqJzw02UL77AqL+3dDrb09QUQVFPdGxZeZQBRpBzUkNmTxAjrw8IeLxDm6POY+Xe
kXjahdPIUWUSEWvNzO8mVp23s7k3GG0aTfLDGJwLqxWz79UnqzonfIoLdnLPteU7/BZKY5F9tJ3r
3OuONvogXya/o3uUx54d8t7S/sqAmKXD9E4DbcRa7LBnREXWXiigGn6kYXC1qiw/OJODjQo5PT4P
nLosadX6ms1dSm9puo5b4tNzY3yydVdnpyWPBJMGZ+vY7gJCEvtAR0LtUyyu16p5aotmOkxm8tRn
JZe30+d3Mo8f+6p7n7/0xNmjlkOHlT42ngVPw+m4Nkiap1YG+YCN6Q5qWH/beXayl+hh2LyGc9TJ
zx2yNYCE5bgzV7hL9qQ9L+l8Hs8DOZBxLfYV4V6B1YvpsulY2SypwkhO2MbmlegQZdJ/IRcAvvM4
/yilzagrfasr7TiJ4nMlaMzn6sDfFmnhmrav6AUQSSblRdMb+1Q18GtKeWgNWI7FFYBVGeZtr26x
IdS7Io7gRcVDYIGkCjKM2kFuTZAUaGOB6lpbsr6sp06BFZHtZb9GiEXqT3h2EYUZ19XkRW5YdthT
ObBbu8FT6ZmTgVbHEKzhlAF0PdDpSYlwT9qINn0hznrMFUH15uizuG4I8rGWt7mOpr3tGu8ys1i6
lBYakPsZG1nk9LS5EWBfh2di90d76vc5FdZmlGuMbYZkLF/0buC2yfoUUYrjz6UvrOMsDdBGETBk
jMhOTO1I86S9HNVwjzkC+TIHB8hKABvi7gl9+M+8qUQ41rXl4yOOfRjn5BSBpabGJzc0Ys2d7fwp
KpZ7S1USXw4tRntiDUqjxmFqc9sIde001UPH7eh7aLuwruHwthioYogmYKQxDY5gg/mYF8dOqShc
ytUAJw1Ou2cPrpKNOthEL0qjE6+BIglqRcyMZJ5UcTPNnNJSAyOrLj5wwyy+hTyNVa8KPTdbw7Fs
DRb3s2SMNsmK9WCWix1gaXq2nKYN2q/cau4S2V5haMSuy4EmMHLnfWo+sq3xpymW5TQPYaHdOcqm
318hluFoY14Ajblr5vITUcW+GmrmP2P0YtT4j1KH0aeVur5uT6SPW83D6BUTPJoRhpjlgruge+LF
6qm35Q6+4qX9QgFi6scucj9Hg64ChfJS3alW/mztmsN6tNc9aAD2cuYQ1jEk0exXnfhplTvM/bj5
d9YWwdWL8i0dxQ8u6WWpeWFJgrLk1aAb4y5V9VvkegOp3O6VQRq7p0Fu7q7GYX03liQEUkkinjH6
sEa/inWW7O0381rd9DZ+msZj+bWq/MzVYoDK2B2xQPp9rpI9AQ/pMZeddhNtf+TgEi+m4X/oXE+y
GjXrkxOdZtVAYikVwAcCTvy50WFm5MOLIhh8zRSh6mSkLrQqL0d+0YNeZmcMEM+W0iGV0O0htXXF
KaHE6CdCOTQ78cKB2RCVfVrvJ8L6YgG/TtRxf1RexDEePbdweJV0+mXgEtxqgy3hHxwArGlWA/tM
1cQt9Khhf5OWZzY8f4l0EDG9RvfrPonrN9dwQYZZ7UPmJJjVVnGFRLTfC5FSftKW83Mz7w+6sLnw
o/G8zsUlx1UkpZkFfHTnpRyIEolQG1rCqVvm66Ug7lPnbKxzFj9rvfFmstXL6pIPC69MJj38g2bm
BGRxY5B1qUjc8AtpUFLVaVCD7+FQQ6Q2EVEM6uMrQczTUmvrDuIokz5pqX2nU3p2ZX2Fr9K4qLOW
vMXYGU+L1pO82nPaon9wbGqMJ0QAcHnbd7VR5VvUi7GLY4beXjacMmt41KFXcpjS97pW5UE/u1oY
dTNwGUdDxlCYnBHJ+lPLeI7wgeS/jvsJQkJ8zmGw9ucRIHuhW0E2cYXnDfPPKIlwOGXm4zjXTA7y
DiLphPTOpIBs5xk1lplfxFsI0ZATyKQzdG2ngYmNm+9K6mqqmFpnfr1mQHRqjMQjq/5saoBLyvtU
L+B52NT4TWfEO8N2kXdJ/X0GrbSzKmakjO2dIxfF0SoQEOZaBArDBFPGQsIp+yiW0oDJDCBvTUis
qduN4tY+FYtzj5z8YdWcMZQyeU+fYQgyZbVcRbN27nEBUnMX+bswGQ45TQrPJDFfiCY5W1mnIh0R
hhn0zQlZhP1haF95rbuh6tKFm/zDlN4z8wJUXdr6iuIt3jmWPcJnPCRjzEgnWfeJUYcyV/JWzOCC
SPcNzQFoXj3NuzSN21dCHRFrFDgZPTV9LOUXZuxPu5gfDTZ1LNIEIEdvMIBojTJqtFubAndjiiR5
dyAo6E6PeKF7I8vOmAE9QbB5Q/hXnqy+/LRtdapHufjmaC4EEFsrfw9/jW7Vj5GpaF8jagcm+Exb
hirXip/ATD3l0nnAlcsSkhvgWmfIKx2ZN2acoVem8+QjVYnP9ExjQ+/Iti/i8roywYvabF+RYb2P
rnPKc/vTw2axy/HWaEnvHk2PSSFTRxeaYyi2dv/C61aR8qwDfPWpWkIPQBKFkNCPqyQfDHruPqs1
SkuanYOb06JUJpfgaj/IHCOoRd7azgCet8RxeqQFtRPJzFykLUFWaD1FG/GJC+PyFlA8JCFm/+2Q
07WCDISa+8iL/qosblEtQ6qXeoxFBUP4qc+CFo6Ib5kfYHmsU1YC7JyXL81r32s6tn5HaEqoYt24
nIAlkhX3WdbmK9JlQru3nquHg6+iM2ZlYGncBmhbdEuj6FKL8vIAa5xeHYP/JqKpZo4jOCRwhkV6
dPSYAZ2HHZsiyeeqKg9kQH9MZUNsInCo2Cl05rAV8beAvhIgIxffHzh3gSHEBo/nWhe0kkpauyCW
zrMh+TQJ9vLXrkEfG4l5N6TjqynjM8PMYE56ZmimxieJkcVejyrpy5FvFIqRnzYZOXnAG8Z5oo/O
nGzYTbCdgWpiIHtNOSxfYF9iZB69cZrxF1cRAVPLN320fKeN7pMagEbVzZxMYqAE3K/pHBJ7/5QN
JuvHMr600DBXRX9JLU+jU45Y1qf7yiSgoucNp/ohksFY76amvgKaUu1F0Wp7XOl3guCm02C2JvwS
VmPi+N5dW5LTNnWk2HFeCtd2ysN2WkkWGhlijpVzJZWCqzrxQzktgDq3QSbHdKeVJBjaE1DCCM9V
x67F4q7lz6iKstPcQrBr7JXhvEMx5q15TmicQ5+o8/CtdFYaUncflSxuByLxmJBYHxMEWni78bgf
AJIyo6bBPl/W+L2Z7bPQEfnXpQ7Q15JXTY2UQ/bybLAV+dGax0dIUyb5QvvWGFmUPfmMAZ3NROj3
haUzgeeMddaSJDpItYcftoQF86Sg3FCbmtGZtE/i41tRZRnKz2dtvq3pF6tI70KIJx+RTh+p6Bml
G5xdxrb8mS3aVau1AHCScaeMpNgxmLmBKmEEsVNRUzNzHRfaOzj+A2Ibr7nJi9cut/we6+sep80t
XN4Br6K+KztNndWKXgzXKHc04WpH8vLesrTTAmHetUR7+FKALVEaoKW1EWQPF93R1lv1LLdRPvQq
pn4xqCk89OdL2+zipb2hPP0iWDg9eKkgKrdIaFFhJGZ9SJ7dfjD3U7Wel/PooiaLBhw0dKnAL1es
abx/T6pdCDRAZBeQP/oOCBmFlVO8ooGzjtFaP26QdoNIghyH4mEUOihDt4JssugUlsvb6g7FRRYt
VtDowNxgyaKWPaVmtnmkaBgH2lbWG0t7dNT0ykgl35OUSs/OWy9N9lQd1anvNIxMkwj/VzSUx6wB
DpMO+hMZ059zN4gTXgVzNwES9fjbNDRZpTEyiS7Fmeyy5LKv1xdRStoBkTOd1KRBQa1SLVTqQWwd
5LS60BCOgJdeGE8NrCB5WzEqbYO4r1noOqZlEW0Gh/40tEtSwtJXijQavPI1I+cFZQb4Pm3xIWSi
50my696j9hyU/CJS5FIrBlRGHawWp6JGkzpUsiuRFQ1nENcNMauEcKdue6wCviyWI5JxtFvbGP1f
agnrZ/AYLw0tshxNeB8Vw05rnO4Z76Jzsp+T3D0UtaJ7N2k17KR961gPmVcRNrfSPVdc7MA84Xd1
L1hHPf9fRmI2M6yGkqgZVBxzQRlMPctlngYjx79sopcO6udlpIUDeIkGhZa+93p2X7rFjekCRfVc
3ksrLU9EWiDUoUIcmapjx4HGhICKhvB8a5LEccrhDOdz8ZuL8nc97p90pv9QAf+vdcKHz3oT0fZ/
VQH/SVr8/4tMWKDQ/df/FOL+F5nwI23vz4+/AR2KP+ryT0rh7Qd/Vwr/CtQHSS8HSmHZuC5QHv+m
FNbcX20L6DBaXce07M3S+w+psK3/6greNh0XC65fiR74H1Jh71fPMB2kx/hb0JfK/5VU2PhzoAst
Bmnagowsg9/NFeZfhcK6slLbbhK0fWP9JROL624eboWVE0+ABo/2kXn/Hcr2/WHWyRwH5ltecXYi
40kl06lpavmkZem7Fa3j/+BbQAP9JyHz9vvZrmvxsmFfMC2CUP4sZOZE5hYVFXyQNGo4sxWEvtLS
KQcteDWNLfzIYgzz/en3h9q06FZW2o92orBMWcRvmDhp/4ew89qRG8m26BcFQBc0r+ltpSmvF6Il
tei959ffRVbjdqs0kGYwiUwJ3VPFJCNOnLP32kuY1ZJFkM1hDvxAt60snBrIdq+N+QoQ0/glcaJb
HsttMnkz+N6SJ8wEOR4OJ93XrXXxZP8N15myz8xKkkqhQA4BI7zSa9rVC11ExKtwRmpkwHPrhiqt
uypj/ze+ZtKrGY8tkYqIB+JSyL7T+g4xYurvPUOE22qskxfNEVezrKgP6ko1t9aAma5vTCa7ZR4N
+xwIXzYCQ7MjzvTS9wmzCoD22q36JQrN4GuYY3enJa0frY6f2/Hki4pNflo/VkI12mPA0HGyilJw
O3RTNRBqq5yT+kYvekYEwEZOVeckT90QyKVsdHo6H79baVKbyc4BEBE3X6Z+4tU03wZOAjBDmH7k
jencoO74RH/hzkVU8FXgqZbMhP82TPWHYtTNs63mwNW7eu9bYE5zFHwkwOfLadFf+IWePCWKFz0N
dPNdZpJDZCykLvxVa2YYT80y2Xidd8/IEuJL8O6+Uw871df8nVmbTyjYx1tBtYyRxItpk+Qp1OvU
3lYOLU6HfJaGk/y1TkR/7YWZ0gFmAq7TMnAIRXvSBUf9WMtRUE8fIxKzLwAxnIsGSOHZhJF3MUvx
8alRxEAFyyKMkDoccrBeQwaVx+sbsS1WH4mNdZD7x0hLIZ9FK9Mex+ewgupnGJhvsg6OCF4w+HmA
C6YXbFWEUong3FekZwBjN/RDXgMNTxoL1VETEHEZd8NbPNbaSjBEWUqJMNFSrSdYgMQXGUN/xT8/
0C8rKDAgJc/Y86HqPDxZQu6Fl/9d01homcKnHRq3JOBc7gbfCfvbu7VivyGYS6iKkfYMjvWoasYj
Zs/owgly0MsTSQDVia9nPAgyEwTDr6QgWYY3XWrxJoiWolUgnqoNcIRWk5RFrv7U0A3blSTSUe0U
5g2XzvBt4I0Iu/FdkONltIG3SKpauZcGS0lgkOxW5YQGe0FPSRJadD76KLBuebs2TUYGDCesm5mE
MZks6dkrRH3VqEDPxsA0cNEir6XzfUdyWR3n7y72wu9m8MzgwD0p05cJNv576Eyhq031YOe5ddRT
81zVhnKasXBOiqCysVxjpauJOLp4SrdBWgFHt6wczQyukbDNeZLL4kkhPZmOHZoMoSjPPaethU0m
GCErxZVBkf/1P7vLP9vvT7aOX9dCGjlsGbqKiwRH1ydThxu1gzlYXbkEQ0c0dNhl0DeItoWYfjb6
S2QF4cXVNPnstXdR6uKlsPPXPMiKrXpriEa8FIZjX5ChAJ5KUo2TJtTXQYzxt8GCilZn8tkmtHDL
WWHv9uiaCs77Zwuzx+9/EdWY0pj+NSFOqzqdOAsfGl4Yy9A+u1mJVIpAcg7lcsQctU0aDi06Qmg9
UKmIUHRjnMJcWcpQveohAYqdBROgaBXvPJqZ8+D5DZuP2YbPHuIOVPKhtvYr9xrpg3cuE52asqaz
xJGWk3kdYwKlmKPRm6FEYwiBKijV7/M79PYM8OjsNcLZ1ommPaM5VMkC91TK8WHCZQ1f0hz8vKYE
j1WTk3Va2l9iVmCrVMvb/KIIE+niROXxqyQ4G23j3DoxfEtgfr6VrKWKEr6nfqC+q3llr/Q8F3uZ
meFbH/xVNgFG0SLsLm2kxnRxUuelyRrCp9QaiGeccnZlHQVAPTYvXY5WJCGI56RY8dc2tJOrlSrJ
np41V0F9KS3t2GimfIUmxknPHuxz0CzNFOc4KzPdRphQ7SoE0+R3E7c4c32A1a61I5p62mZsJOTo
efEzGPTAOOeJ6uxGmzEMCQOq6bSC2E8uth1ty1wz9iJwNcIn4gEgQ5PcRh2PAmpckoZgEi8NBVAX
2llMD1ZqYaCN0dVP4mu8hWmjfR0CFEOhJQyS8Bp0Uqqnr1NE3ddueidY5NnzvfhcGO248rCc7zII
25eioxfpqyinDfD4V1Qs1oFcXGvjkd73oKAt3nhEruiFgwbXYcKuuGQqxTlrbXxRRFS+1JazH8xA
wISiq9ehSsNkgQ1S1Lr6FOq+vbRdr9t1ePKe8thl7CekWDlNdgS6ZFxtaeSAnpuaLrK9+v2TYfzM
KZkeDCodXeLRVHnE7c/lWFOg1cJ9zyOeV1vflUxeBmGfxrIt900w4jPoYFcbOb5imup7BVfKimZ1
u7MqGjNhiiKChTh683X5bko9wKFQvptBZLwyWlsQTdU/IxbsLygpONk3CzxiB0uT/RcthY5LbFG6
bhPjUbb06brcRNBWZQyjzOZro/L02Ijl95QeNwIrRhDY4IQ4PjExN+HI2BCocrA8v78kkzXv57XC
VCxcdrZicD2oeSdr63+sbEx4wki12GZlS2xBVtPHdWusQmasnuYXnTnayBHqtbXz74pNcHit2wPU
M8e6lXZM9J3tbF38GNL2MCY1vY6JwEWdaiJS8vSACM7c3XfmhP7Gv/Snr/SXCtt0VJy3UhpY1vjP
tKr/5+fvRIcusXIjkvbGvxBt42dhGk5u4qZm4TiQsoPLA1fnKopc95bihIWD06U7I4hZuIMKES5x
MbuoVeqNVfv+eaiKp2qUhOW6ttwEqBwOsSeVw/wOfNmA/SHuXfI42MB7GLIXbAR3oyKmHYv+i6A3
virRUr/aNBejvLz6lYPH1WUAHtZE04lgQFeOkIaz7SB3gZP80KqRdmk/gUbzNXyd6oj36x8WmAZK
aPP771z/Zafjmum4JDWpalIxP/MeWoMo5EGL4iV1Bhz6wCdCAHPzaySYtihmaK6yMnEBnvPOc3S5
CUHrbdR4WNNqkC86CNwHy7MoctruB7Po97RmTprwpD8MaIfWTo7uPq5j+RgLsD84eJ5MHVJvMLT1
RiTI5FW93Khjw3C8khPUyjc2mm+ajFmb8qqa5FTlWQq4Pmwc8sf16PT7K/A/7nrSkhzGOLaFCFyq
n+8acqk9mn/RMjNTlcaftgxbgYvCZ7QYZo29Hgkv3wAY0c9zyrjqOPHWwXqxcHqIWUMQvs2LXutb
xrnOUPSB02y2JENgNSrRMf3/SyQC8FaD+/L73+BTgCtLmaUouiY5VVJVOM7n+z606cgmBgFxUCh5
BolYe8PhH2BlkO+2qn4hWJJFVtfTe5W22T3MFdKN+vpatmF2zwwtXWRJUO10DE4oj5KTjWBvKy2a
kG4bRHjTVXNlDq2xdh1F7AYf0c5cwXXIjLah6n4F5g+pyKqzQ2yAGCZo4JEAvr8kTRv60frd7/Xq
ZKX+FpFksuq6CnSQZlb3wVGeKi9emkFK/7+y3hHvIXhuMFcmbc1Z0MjvvaYo2yAZC2aO0woDWATd
jSIfaz0lBpnqeBXND1M9mt9KXSFLfHohvBN2AGnX60plDj4/xYPT5+/4q95E2HTkSCb+kUO5uhxi
WzmNkPD+8HCpP2PEPr4YW1e4sdgBMAl/OlKDs4h8w8yTpUxcew1r13iOdG+PHuhbW45sGapZPtu+
/o3G2xdynIINyntvlVut/goCfSlcf5WRnb2IyO94HMJCB5ZhVluUw38gnslftkNLMVj0aXNQ+Err
81PgmsWYp9RFyGt56jq+4vn07iH2OMwfDZs4gq6hJq6CANCp5XyXlVFvEH38g0OpmeUvwPo969IR
2GMCaLtRgcAN9fVlxFOHuZ8OXlaV4bVrGaAzyaHDl4ozjDlrO47Rj/mTLVSoi5gfUYlp1YVxL8Bi
AklunafuuzETNAoWHoKDiwzxeZgYLVi34PFEKBPOZQ9hPVJJMymny5hn7Nvw9VVOR3zsTOM5kKZy
Vuy63guh/YEeo/2ynk7XkVGsplrso7/wc7SqzXVNGDE3laHSYBgNb1UxjOYG9M9NpiU74SF9a0uk
kH3X5/fQcrUdGDeor2n1lDWEtJepjfvbKXZVYoh9ZDjeOZSQGaeHe5zU3Gic7rBCrP0/2wia7OsE
aYbUPOi7368u/+s3krh/FJUTBP/9vENgqoGVUiTxstA9jpxdLY4l5A+MQnRJONEu4YAAiWYetY+j
EY/K2A1f+KqXcQKKJQ7WTAddGiujOKBWl+8yI3BcwWwgrYbYrumo6MtN48WP/yxf0P8Md3ytRuP9
D7/K9Lz9dBiyVMU0DIV2ua786tUnjsJxAw0NOSPWd6NnEBy3LWRj0+0fFJlYSyfyvG9Zum1boCpw
OUA9OxPAI0fzwTjb2nf9EcCxfCGNslxZQ2ZdqMialSYgM4suPumek/LbqeEfnk/9l3MczUnwB+zT
lu3YlK0/1zYI2Qu9L7ycEAqw8hqiwLQrNgMy9hMBfjrAdE0Bp+wFt5AgcmRK+lEZbAfh+2huBjUN
T0pTFGjf5M4KNHvfhbZ6jGSs7xU6oDfRYX028QIhSu62hZ/lU0FQnOJYGVZhZuz6XpbnIOrbtdtW
5oa1DEkVK+1JS2mhyJrhniOaPYTTaXoUqZQ7hBTVvmn/ab82f1lVTRCDMyvMMJDC258uRQsLuzPD
NFvSvBDYKmYaTZHwbdKSazddFskHzDDvdlTbyxpr40Wx9SnmdrgCufZW88KWtpazmz/aWjEcA130
K8dT1YVNRw/rUFbf+9I7ax53S1+r4sV043pRZiI7zx9dVOiGob2YgzSQMwdImWBxriC10Nf1LWI6
4a/b1BSlv2Gk929jl4Xrr6RWOAsQBG0VRuMvzcS4e+SNPOiy1p+nfKKkrDe0ufN3lyyDRjWJ5DCs
AVAKMX35yAywbzBJDQMzb6V2jQdbbOc+VF2K73rjDrv5tFwMaOz7zslWUDv/LhhMlUzh82AvTN0F
48pLKvpx09Kow/7R9Bs77cxJZ569RvZac/3HJCGng/2UQ0Cl4sQ2bxkjzzANAVcbsM4yRt2n0e9R
hNgIiJq2sJctSNpjojAvSXUnuScGbjG7c+4jme2BEt5JttLWdUdabk9H9h6GDWHkAueQx9zp2BaW
uaT156+q1piH9413cjSLqMDONxBssAbhv4lvSUxMh5FY6TIfoxjHjn4NK699GqyqfWoA8BJLV12U
ttl5VYgXwFT1tVUrhD5MDDHsCDQdA5+8MyVU0fXyEZvSGtyoelGyQWzrEkiA3hWnWZhlCe/W1z8y
EZIJoY0Tjs1XOTPOP6OVIGHM7Ta/ZjaexKGRyvsAxmnldVp4hIFlA2/rvs8rOU0g9/RxFDbpYRre
eX4J8/wbYeANmW1Ovbf7pH1QaUHRPrXrg5q61npqWFzbxn1DGvWiyLB8UTz/kuSh9y4j8dDCAhI4
gsqizp4CyVdAPqy3yKvqm5Cye0NLclO82Hxs0uoLHpp0jRbWRRg03Vzz57ayL5yTSR6ffz8syQJ8
ODehmhv3JGfoTzqCdbOgP86Z94E7usf5HX0KZsxjiWsYs/PGJnaGlExrqQ7kdAqzyl5lj2RBL8kk
kW3mkWtQtCh54EZ4ta3sROzk74J0i5rYi0VB4M6r9Ha6Iry/MRIdtMKFX5UrFyGsicjNvIR8HMqH
qZ/QcB/vkaJoi9ZDm531FaFqHMNJSg66NUIZmoyDTLmdMvyXikfdbtQ12YNRJrZKlu9xvFwAEEab
DErQ9eObiQKwrrrhRsfQQ9ESk8iAWIoQaKF2gMm0Ir/6mkCHEgQvg1XcRUY32bOV7gUlPkpe7ibz
oDJDOJZuat0IBLLXROkMq/mjWdjmrY0agouDJFlqaFRWahZSM0Ug5KtQx9WRquFG4ZC0dmXUn9W6
Z3kWz+o7IWuTEj7Fghl+TB1/ghP9t+v5a0uEBFhGYPQJGXdJ5fNO73l+y/+wZY6t2t8Fq6eB7PsB
TKe1Apz5NaTI3Ztq5lzcgFOdxvRhDVMjWVv0lddR5dJchmd8N4hIMLTE+i5pCeJDSh6yPkFJy7/Z
ohi8uzphib1b5O+cSPdBpTQ3pJm7uRQIYAbiFqiLZRyYOJNAEVcR4XMYwjriSZDQxQdz6geGfUDi
LMKYtTQy64yT2ToTPRn96aL8UtBxUVT6qtRzpmX90hSpoqImnJ6OHvaiHrwCKP9xeiE2mLwR9zpM
a1jv+u1eJUCH2mxS0yER2yOh8G8TobEIa+OxRN7YxHFwMxBdyVTRn+e/5xpiaK8PdMQARkTYEnGC
3SxZXbuo8M5BApdK3UbChKdbWbEBuKYUD80qqolyrFzdv5aK4p7zMYPfjGAkxKT4LXDNqwyV5EXH
iLwKdf2hTmR+NHs1OWoInLeVYkf739dW+v/YlS1qE2nQlKBK+Tw+BBSjaPp0nXygwF8HHyvC0MAz
Y7ACOJsx/dL06Ks6vQGKWM3ZexECDV3cgw/K147AeeeoSXbU+fc8BybH6E5CKCg09I5FidK7VX/0
dggdjIVm3YWVs2Ej9jZGCjMaDrX5YBT0zRqDRxVQqb/L6kWnJ9Xz6Hj6MyoxmxJhHSdEFdHUbh+J
dbXZvrp+ryD7/v3FUOWvrSjFcdSpu8j0GCDcp5OfGmsGv8PUzS6VcR32YXCcX4op2Pnfj/M72eKR
5dggjZ3v0LmtiS8JYRo9lFOGSaV6xqZsh2SZhAKNCrqQNczx7EHjqhzaML3Cv5aPGHtNsyjv84fW
JoURp0K1mz+ag1ke9NInT6lTs/1HHc/g40jwOLEyVaxe7LjLVqVGruFIyXUi6YuMmIpo+DoQBGy7
hGJL+70lUno3b7KpX7tbAeNq5TM6vPcRS9ohCuEU5FbzEosORTDSsMrHmpPE5nOlR9ZbA6ljqWvB
cNNF5mzwOyIcgwCI/cyh1YrtrPM0/dAO6ttHNLTda7tWNMSU9pei8UCOsl1syab/a64cPDcVt2A/
FxV6gc1O1QWJF/gCSMpIvg5FOBzNTkN4FCClsqN/2KqElecFptP+VvSKckpoNG0y1rd1pTckJWne
A7K+rcCe4+yaCGNbm5c5TixgRWxU6sKfoqhCQfjiquYwLgSAxnmIZvu4pzQGj8qoRMo28dky09Fg
vMo48TnpymAPHt1ZzuMxkouDfQlDfzmve6aSVdtJIakBtN8IQxGk1zgEaIONfkMC9kVnarzTmpgt
L/SD4QBYszzPL12HoqdPUF5XRYYaZvCxYmbg9xFlUdqOMVLyrBuTJdOFdpmGSHkQWiyJ5il1JEI+
YQdhsqdy6/eJHGIfbXXenxJcvDSolSN1s3UO9MLf4ItsV2XYEIAbE+FNqA4+CCKB8GuJ6q4l9drt
+uaSwLr5wwOl/4ylpZNimpMOQ0ryzmhYfm5Nj9yVjaWwWc6NHIhAZMw3QMUKx3+UecyLcyt7e20I
zqFr1N/pUYsKqPKijA5jTwNiXhmNqbHN/FOsSgPeRwsMClKTnWIRUY9joz7b/WijzDdfotYZSBlS
EG8j4zrFNKEIDYrvgAQ3ZISvP473Kskysaqi1srG4Ki2cvjDuU/75chqmhNNclpCdCk5i/187nMR
Z0dVhzjto8lVpSp9449OmPe306Xpk5Pj+snG5qhkqKyJ6+ERcDnbJWb2CnU1PXpj9qUFGXctUkW7
N55cgQyyFk6g5UCo2Tvn6N3G1H78fhXUjOkk9um8rbIKTgQ+Sffr8xiVyWLnsV+FeNHshtGVEZ3m
Pc58of0Rv7ZDemz6YifqBGpJ7/wl4sB4SNvUXHVuBXPOdcpbZ4WPHmi5gCHcLcaWdaWkzQCwyfQY
OIAAWmCHd3ws2B9jyQOTqunVjdV+pdJ7W3IUr24DgRN5pGPFCHc6qlSeUpfonNBBplvj3mHfxZo7
Pf16U3fXHvndtHsOVUJEaQHcaFQuWlmYZ42J3rnXWm/nJLV7EuFYnS2VEUnGBZWAR49YMFGzNGif
qeBDndiGNMJZQlbfuJwzS9MiOXWBqj9g/Y9ujedu2onRX08vRFwtiiBE41N+HaYfvDLjAd+un23t
jK08gQq9mQsO6ePP7W0NbM+A1o5Uvrs+dvGWjOhhzWWdY676UGlpqvgKQh425rGzxp1PO+0STi+p
ho3J7w2wMMAEqmmPHRJdYMzCRQFYrb0w1diW31vPFCcLPeESwQu1bFvs3IyAMgYtZJhBD3nCVDXi
j0GLQr44oNsuQjBYnIRL2I/LqeXjJY8TsROEfiEDADtUGOU1z7tqa2E6ZsACsg/QbH4ZIa6tyLl1
MJOMOwPm8iUIvZfaSZsTZwIsYpioo/BtiDINC4DG6DZC4ddlpJ96PnK8HuO3xph9I50mfS9K4w4P
+BLEI+QkwymWUWn/PQ90M6CIbdlOGK+y2I3N4C4whEQmo0+Zhc4jppv83XY186WJ3XKp5EP20G1m
ZUudDuYWOTL/54zcScmllvULQ0JJCG9x1PhH+pSrvi0IbKGPvlPNWL6SYPuioDFZ9AVElrmDTjk1
rGwo9D4OAS9el6PUHzwjNI8Brm3f0bO9GqQHmCYKZ2B7lRbmw7zY/rPiLrqQQBLPNu7SMduHmpQP
lFj9Www48lQTrXAMTfUJNnK2EqFdcoZsil3ak9lTxu3wJZtaCZ496nsvArtFw6PeQzD5GrVVdskS
XIeogIgkpgmym28QXIsurknACU1KoIviP0Kg7276pMt3uluaVXm0ro3sa0/UM9nvQ/gkGkoAOF9f
2kL3Hxs9K84Ydu+Sq7GuKtsCNIgNf4V5sOR86hUEumk/5k+2hfFLV3pJXwssoOSkeMR+ypDR94wD
syaBdtxhauYMb5kZ/GGaKKdp58+L11TKstlY9JimuMCfV97U0ahJVezyqMiwnIm0WwG+g8rf1X97
PjJq+kwashDe4S/IV2XRVBNIBz9DPTrv9SQz7gP9KgKsK8T7JoTLgrGZ1+xGcikyRT0aQbOfDmQn
b2i9c8tkicEx29a0J2mFXYDeCfMVBhyNOmWcovRAbTjArw84sd/1JqtW2lhSL9YQ5UcAeysfE9ee
zfGx9Wr55icM2RVZ7S3Hzl5wr6F5Hb4YpUr+gHn9qARzJe6hPcU8hS2j9/ldPL0TKF3/sCX8Omag
J87oXZ0ayar1+ZRAF5MZjpIxZhip0Vdze0Eha+HoWtNZwTS+FpbinPxJpZaW4pX0TWtHGimWIxvT
+kHGtGyJYcfgZNNA6PWz0SC8GIY2u85j6LTACxTknvaHoIJ5r/r5drAcqLGTQpKtDAf6z7dDLtDr
AcAGf5RqWOYaJXsg51QvUjoNk8quqfJ17mOcD60zVIppV4V+8rFTp1Xd7ip4Ta5V6fhw/JD7oPLS
vRKLDQ1Bavjkj9KfXwWn8wRCRduK1XfiNP38E+PAFUpIoA+OSst4BqM7n8q12/xO8+g1JcH4UBel
8hq4nbIe+XgUUV49VBYMgTKMgmOFRgJkJi+DXiNtgWOxvIeKbF/oNSd3lJm7oYwewoLmuWrbznIo
i+GKTJx2jpYfPAVo9SQSSSEBHJsas1yoYZqXPUTB+c/GGjiZqiMTNwYc04FfE5ZZR0/8COWpwtpq
Ek1JpyVHI9V37t+1WTz4eW7fbFeBjt3jiQcaIQy/fh2c0ltljp0e8qZtH0Dxtg8cSTlNJyxw06f5
z+GOhdvYKpH/xSFnFDWyD/NDiT6fnlNRwhGnkEP1gfOpLctlFzrVuskLn4qBpjksK6AlINdWwpPk
M8eZc3U1fDEfw5jAu+s0N0l4dok7RFKycpK4O1W9eek9mlmcdNOFaYn8PXZbPLNJeKXbIh+rkYZo
3YPvn8eU2kMxTYEiocp16+GGrj/WBS52d7CRnhMHMz1BCJo5WU/nQS9xEOaZTOg2g1YpO6UNzWU4
DWOsNH5rFGxpZRbSJ0sK+K9kxLcXaRariFbpHdCVf4/D4Q+KEv3z4459mWJdwsE3nInV/OmhSWnT
90nXU73GzUW0XfFOf6mB5kZepaW95KrXH0q1siDWmyyGnrxqeWuQdGmOOHk069ny3JchrOy9qbXR
2p36ekqpgR91D51RbT6mR2j079OnGNKt36b5+1gAUJGCywdeaGXIplzrZkT2ew3T4fcrmvr5ZGLR
HGKZQklk2hpK8U8n/cED7sxOaCymMDKCH2n3QIuteUQQxEkiKCWm9UovH4QGNqPzZDXJCDiUjBD/
xlbE+9g3d1RJf5iTqJ/VPAydGbRaSN4dCy3M5+FzxCbhkNsnF2kUNDtM3sfUjrpXaWHfbgGoH7x+
MnibSXMwuOs+hm9hBQGvVcIBF5SZ/2H1n8WG/11D+ZFs5EUsoBzlEJl/uh3cQjctMBjIozSKCPCQ
xkMLVxz4IyMra+yelK76pqjYAwmD6SGLnHUl0Jdj3P1R/qUpnydq2FYRRjqMkAx8AYY2/f1/1EKt
i5Fj6AvySmirRErZP7R8D12Tbep60qiWY3soPe8BYFl1ZJEzjh4oEqIpfONmg2Vg1I2yBeHnKgkU
dx00TnUuUnarvmFonZhg/Qz1i6w7ylnySdcyk9Vl/kvdoEXIsxulGHKzgEZM5bb6szXilJ0/xkJ9
sa1uQnDQLOdQyEhinHpdbm5vWt18/edsSy0gTbQ3czxb0cIzE2lGqYY+iTQSD962zbxDiX1uTbUV
68pieDxFubUlngLhExhSdWTPlbiH10biLCFQ+1+dpkWcTO9sO8ZOssmkSNchsGHkFLCicyjkq2Kg
hPtQrNNhss9D1DgXqDcwbqCTMPml4y+Lm0wgHcOPBH/tcl0/VixPsx9NFxtWqj8zqwifwdpmJWSC
j35+gOn6yIxdPQ527O+UCrxpNwLqYqwhR73m0KWqT7bZ3A3KmAes8OoTen7G00NyRENqr9BYAbSE
frHB0hhtE9cJFi78vLVQ6okRAqpw1nGPaspxC3LgY0DrrY6hjSXKIm288lnNmO10TeScwihUgUmU
7hKua/pkSXKTK9+/lFWCg2+e/ow2FOqOPNCr7zgrgur1Y+kbJPx1zTq1aoBK5Je6mmpf8a0EB0Qv
3HP+WC4j8jDx5sKeXBh6R4wh/s6w9ohVtfP0BGn1n3f+qRaEVemI7QmnhrOGB847uWY+nvsMpRLR
hBdZNjAXu4ru+5RSuZlfER9kdydClt6FiOGIIel2lt8n29ypvwz0XS9GO4hV40vjgApZHorULxi3
6HvD484a+zMlPD51X6asaEQQqxpmyHm6Ity83NhOau/1wWb2URnxVgwdEdGBxICq2czZFFt7LuvR
Wys5OHikOFEcFe9d2NxRm453s8jKfVowo54EJR8P3fROGMNtKBQgMtNzqIqagtrqXnonfBtzyCG5
06Jdn3KD6rLIpkDtaGlUjH3iAKqiLJQUWRChpxgewxIs1oiWcZD1tZheOhCMH64P1w1oTHRRd+7B
id7iWL4ExaOMBm+lhwXTbSfINTrUOrl1pMOsoMuTjJk7R+ZTKvYIXgZh6KvMLCIUrYbCxISXhkwq
9rzhOn9SpNR27rTh+rgKJlUc6Cb3YX7HzmHuM1eBjG6iYnGdp2iCCvWy8TE4m+/a3AkvofIE7rG1
EmutKIk4KRERiF1qxkcGXu5Z6JWx1KxM/UqTcIhW7UCscqZH1wTh7L3SU7ExgNUQ0IiVuI3pQbpn
gxztI4M4B+Ny3WIjAFzHJSR3TPOjbTE1/DTbRJecDJAbMrUktraYGNhh6LWbERwoXlfZX6VG0Hw1
st+RbeZd3PaL5Y3DIZD0W8D0E086f6YllS26ofk+i0gTJ6cM1CN5hhpL+8xoyfUxsLTasddvTas0
19hZr/Smh8Ns52nF5kMOLgsXSCe1z32Qb6pXxrdUN54//o4D7BdvbmtA/1iZJYZ2GBNAZLRAbjrD
Zsvjnyt7I7n1wzWeNDUWqvFNgDSVn4GPERHDZw5GBMRBLlpHiQI7Juv/Yu6iPrUl2UZF+vcgYazD
0DNudf+9dIMBD35WbZqqEt+gqv+oh9a55Eh1Hui+k3jfY2UIseiCLuyHk54bf6t2Y1VLHnnh7qh8
imvWYS7NrDi/CJs7d7j/+6fC1vxzzlJcfPVNx1iY6cStr9R9OjfMCSlduUT/bHNaozs96/Fmut27
wzf/hlRzYSG3+dKUjz4egMdIJmTFhXl/V2ACrQOVYAVXgc1aRiPt8FnGVdXZWksTsU2NDuvt6OuY
z3ubMVfbuRvTdZqP584FNrTQ8z7Yzk8gqCMGuVnhLD5q0NoZ4XnY4pQUFmfZwkbz52bpaq5ojW6g
xLABZepp0p+RkvfZVpVcyH5ovqQ0pZdz1O/8YqUOjY/5xSDd2qtafD9eqp3D2PG2zRClC5npBC4M
dUnrA+aOBh3v0SWPddeL8JrwfBOjx0uk0f/U4O2FZQ2OjZ38CY4ZbiP0Pxi1ENuh1jDDCNyy8H8w
AFj2rW1fB2H+cGo8IK6XdSfOJM2auhQo8fRx/ovKrZ9sNIY7GL8uSn4fX7yNOKX0B3GmEVCCmKfE
kbNtputsfyvoMsUD/TvIYs1zRfT2Mlf16vKx/6EqVnb//aWKiOibNsXxR6qJeu5ZdAiYmN5qzQsI
lnU84tVXYum9BJnz3W49fR9anhcuahS4C5uxsdfkKhZ48azgRb64REWvUhtNlmc2z3XZjJda5ttG
kOI9HVy7QjYkS8vIXIrOpDIjnwrLQoJQU8mzr3S6OYwrCh7mMCzzS/ajNL77HbV9HbTqLix5eNrR
ASM8Ag9jynxu8To/WYZvbD1o+dHGKOLxzKhQWyu15q3hcDBJVcp2OS/4fhOSKR5WIMUtxvTQkl81
Fw4fYQH2MTEa/P3ZAJ+iWDWiSA8mTzmdg3/fDk4h1oVivX2otmYBF8mL8uC5EDCQ2VckncyrGYxy
fzlWtrP2hCy3g6nBVwj65Dq3ByuhDxcj/6sIE/UlA3a+H2p29P5YeaK6ShWZBtr9cA09E6uKmmkd
S7dijKsUDhSdV+EtYnIYX23QWJVRlCd1qo9moUmEnJXIyoAMI3No6gUppMQP+XSvodr6j0yUw4Xu
687JnEtxCnn1mDCCM/P/4+q8lhtXgi37RYiAN6/0XqQkyvQLotXSgSt4FNzXzwLYd3ruPBwGKemo
JQqoqszce23PP1LbEUEQdAcx6S9AiuqsiTANEiYDDy3JP1VJ43z67vvQJi7FlZssS5WlfH4p7MZl
RAJMezUKcKMJgmYY09a4yQjXW8XCyg5kt/zMYzO6VH9nZ7nu9Ec1EsxHdO2kOVXybHpolabDXD0Y
ybPNq9qDhTNgIXLsliFbLf19UTOeml9GldPfPG1sdwUSUBjA6Uepqf9F/ZRXPl8emsEKVBBHAklD
KOhg3Avj4BcDaJRPWBZUx5GDuhZV1qEqwO63rnL2I2jnYGOGX2ResuGShKCEnbuZRQm5qDGZpSEI
zUmj0EET2kW6Cb14DIqXIW+/vL5y3zV8HaTCgVmfHpLpYYjad1mBzsKXEV89P/gpQ3BuARsoVzFZ
FVZRDB9OxDxQjfTn+asQi3zl+jmM8+hcarBt5plaS8/6F1UD+gWfjSsn82jvoaDfqLRN7sHQ3MPR
AUkW0s1o7aB8istujzveR/GXJm+1k4JIwO3UMN/ejfDitgXIg1cfGwiLgX2qUIBfAs0L6a6Gt1KI
Yl8N1To1Y+0MHUY7C0Y05/llTOjBohPlbx3F91MWyQx7K0Ray8CYML+cP6HUt4dkDHTHbuhsf2kE
Q/oHGkmtpfrX2Pc/FZOx2W1Fr+TNpXR6jtO+vHBAMxZ6EYG3eKxDhlauy9o2GC7n1Q4vMUEvg62i
M6wNfvJhXJdJZwAdwTSjAKqysw2nODy5FY7IzAkX9ZjrB27UR/3EqQDQ6UT29pUkvwDlMre+o3PK
r/N2H3QTYZwE8XMui2abB2p35lzVbEOldzaJ1v8ZucvgtEN8B2BS/c698EnjjroDr9JI49GttQED
ns5e/BoWSrpK8SwzeZi0eamdrmSm8nI6nM2ftZp63OGaVTaShtwa0Xs7nezxWFq+9kZYyTeQM/Wi
+ZX+pnn+ykyBnlR5L3cVk6HFJD05ulOF08GbJ4MlOcyv5o87fWIQAT59CQqq/3kKpY2AlfmrGvV3
YBOjaw8N1KEAt443pbjPD870LAfrZwOF42mkgof6399//h6lV/8oXYfsc+o6z/3nAn4SkckAa/pp
NlzCwcId7h/90fRBAoMXsl37KXUS96qhMTQnC3czZgu4mcHajZzq5k8PVtpD/6beh75WPsdh/Cc3
6vDLzy0guNJYg8QHLDOpaYKUIID5YX7J0bFbNrkOJ8rxjUulA1BJVWVv2grEvqZQjliOgrWlle2W
3dm4MwwKqGDJEle89MyxLL/EJvFUaKnSdTaW8HBiaa1t1wzWgWkMvxLH3nPvDHcrLXbomSVCe82A
CwbMB/Kq/e02MEycpnm3UDkFKfyO3nTB+k29OktN74laekc/8W6FTMLTLNXgLth6BelRpEEOlyoO
SEvMq+FCFKe7l6V3nf7LhH21E6Mn+dNX3qRWv5mRpzy5KBDOVZD+9i1EEblhf5tm/F+VJOE9CWzG
TqWtgTXbeI7T3532CqWseM+Q215grr3y1q5Vv3R+ippyYRJdjK7+ZFuJuvEL5gGwdOUSTUKN2rfz
Xi0pOphbSbuB+ua9GpondoPWQ99y+l0xVcRhWVAwBdVmTIoUT2SJ3qzTiw8T//q2mSalooZ9SAaZ
u56bpyNj+yNBpxlAYY67Rtr3iyAb0J+m9Oej3kr/NB0FBIqke6NYf4qweg9FQlHEWJhCsgvoQKXl
S4DR7pkNIdn2ZaduachHv3CkzuP4+cNMqxjFe2i/fKu9G0nw0fWd8kQWr3l/yDA0+kz7mq147+bR
MylH2LKU7dxmp/+50oRfX7FNmoekVfDABoiBIjvyn+HO5W99F7XstSY1VZSFn9wWPiBRJ2c9b7yF
nTvequr6BEFAka0UL6l/h0O3c7tSfVPBETF5ZMQYFMV/gaWoT8hjg838DH1vsBmZcj5RbPMx+JTb
IsHyh2SNlRXv1e9a8VbUAc63LlyAtl6pbwuSQHYwrs4aKa5PRtynr7bTUggMIMo8yQGTGd8hkXwz
Nw2UReWUwc6aOp9xg9yzYkUmOTjcMunqdtLS4m1S4We3Jl9Fo61ka8anRgjSYvPiN9cqXmeNRHOC
BjYx6PjJv/KWpIkN32psjyzP4ZvuNGBuDHTd82eLRv3qcisj0JVjyXRS96eHoNcA8KmSitmjPgLT
22wTvjVdhUhbR9MlogzPoT8QYMfYagWgL92nAMtQXWR09LeQgtut2yW8yVnjr4diiLeDa8ldhtzi
3tOt0yj5vrBg0sfPhvRJVYdzH8HnJq903JNuYRPhzKEtd/VNNjgSMLtZnAunN9c9W+GL7xF0UljK
R5yExcWdrgcxXQ/KdD3QpG5fUIcvekQtBG5SCU52eD1xlGvDSH+Impgaru5BMPD/2OS+/DvdzUc8
ULzHdvbo1wm47TJGbYb4PMqWuoTNTHRVfISWbj7rvgKHKE9eHZdcujwiSwmiA7W2yHId+ZiV78q+
+V3VXvXqeVLsTNa0LVX+Lkzd7InIGc5DWlb8hPzJYjIflYQwg9QPtibppps+J/LAVmLxnRJClE7g
VziSdUvig+d56WlEe3VJ0C4vLS9J3/9u2Kp79pjnP9lDRnFfltT7UWK/gBD2XwJPeyVPzyApUGnP
eQ6g23VP2CX7dyWr0pNto/Ms/Up9Y2q7aiDRzkiFGvbqyoYaOBCP9jKEzbOsLffVidtTlDrizQfI
Zolaew5LebMmXY9I+4bUo2FdovB4bUm8cb02P7bUt/6CssVd543iA43RxTEwiVZSrNg6a3ZIbGCi
ogmZRPyq4u3yCsRtQ34irSL6XJiNGysa0GRkxWZ+CdIS23FLAOAXiXD92dOTAEyLYZ/Iu4RQjQGY
a3X01vgoy3NfNnLF2npsXYHYn79Jt1UqiWM4oxMGqz7ezHPNNkn+OBiErRiFdTwY3Jn4eBfM/NAZ
yOFBjkiF8U0Ea0vzbFRPhda0+zGqXnt5iYtSkm9jXWji1vugV8sDL8L5o6O8BElh32kIgLwvwGIF
nhmeQSUUb+N0bwnWDbuQEXp2cFkoWax3gtinQ6sLThPwN5r48cSsFPSVnmgrYSbehjRzAIsBso2V
GHXj3UgbRDhkNG9iu9rrTctvq3UAAmM9+h4CcxWVyTkAifU8P3AXwIk2zXzjy6F99i55Kv2rFtvr
eUto7SK71ZUK7wTCX2Syk5OGA9K1cPjuXVn/qQZUgXVlNztGx/1br7X7GsnhbzVipt4amBI5GWLQ
4Kw0P+StAf1wkPZ6fon05tDXyACl0SGCmcQvfa8H11ToG4nZ6EWzcOJNk7darWNKBoZJuRpXF0YM
IjO681gh5RtK8KOzUieyU+vQzCwPq2uTM1KyEnl+6IP2tOLnoMvE4fFjJVNzpoxz5HRuRaCbOVan
gsty5VYFXq/Z8k/FltDanO7sdEiTU43RHwIacyAscRxNu0XsyOT8eGoqSXIWGnZfv2O5LaPQ2AVR
qh9GWO1kC6hyVQyFa+5vGn09OMojuRaGXinrZtJMMfCXZ1yrezlhWOYHL9aUtcUPv/z3sQa94VkU
IVRRWqg01xkCtPgJVlbUmytQutXGYl9dsaA3HGziEoqaXkF0rL6KxghPM/OmNYFfMnUAATTpQYDM
dqiKwnKbuwXBAVRLRmykxN/E5cowwuxErBytiam12xsVUlMz/I85iM+pAmAnS5n/ataKDgN5AA40
/76j7tZrxAj5an5JiF+yg/7iL+zQrzawwlpUNhKaDADnQxMYrOtDm92KDrpeHuswkaug/aKqhpGp
2x9wjetNM43ByAdmM5yK225Sh/57qPX2mpJQfBpr9Q90M/9HjYmw6J8JwPMOskpWBYvyMQIMOuAO
gONv4lvV+tTbED/N/tznECdVBOB1JB/2ZzexzJemxr4nRjkiOYs5kCnqmSybtT81U+cH7DY3tZ4c
uWK4JzU/8qO9aSdmdJ0PmdL6sIQjro1VNU+dni7Y/YKjOx3wHZu018frv08LDELEMlnnwM0hWQ/q
ReaaXCRD7R0iCbs0YiYvln2AA0FSkm00bN9PWVlvNYzMh7qm6ptLXBh5oFgIWDwx7HoJq8Hjxj4h
P6mfcAcCZRpb8z/GD91iyGR46iW53knlf7lZRUUq62FdORqZFjswOPpP6bkvjqKOdwy+21yVP/Of
D9K2+uwi6LKnjut0Xd+8glWWWJg+zkiXUeyj49XNlwY8YVEHsXhHUA/sfHCSQwceaBVDZJqnDkQ2
MEpO9WNb6xQHY+ktvXbAyu02wN4jFylOSl0Fo/A4935B8jCIIbBiKezeP9XZxP5PgvBz9Cb1XGmY
Rx8DzUvjUV/aQX1ToXOe0jZ41/g93jiuM9Q1xW1+pY7Lvs/TN0EIORJrTACu+BO6XvztC/xyQ6K8
RwQYrM3eJmVAscoLeA7brqPX2clG6vZX5PQDmA0S7JK8sI5jiWjf1Rr/kvluuzYHq33ORGGBzxjb
t1ilo9lk5KsEpNms0yEvjw6RhvM5cN7PKuteNlp311T1j0JmIaeGiGK2PaOjANk0fPcNSggN+OVL
VgZ04ssu29aEkFUNDndTNMzBHG9iGvVI2tuxs1fzB+dPB5AST/Ay5cIcG4Qw/hic/z3kWbhxXIkS
vSTY4xvhUqoUyqHT2bCpKKbHjGz6x0ftLnQ3Yy3fEt0vz5mplmeYmCrt/HpYzi/nTwyqXgKLtks8
JaXlHXKX/MDpi/99SdIxzK165d5NwP4B98VeyQgizKJSwePDx1yjl2f+jFt8ytDAVHR5sRoQjVaM
8tQZhTzNz9Lmk+lPA33IY1CQu6481ULVgSEWwOnVLt3nRuMsA4bxd4HNcl+HtOGLXvlmvuJvo6hw
ELER35BZdnhUPD09/XswYuAffMX33HAMUnVyS2HfLLvjkBv6sXNsY2kNtkze9dCQTx3HBki3GAfn
1cTKa9zuufNfqfZy39ZRvQRr71/CMP4WIlcwI8XGPkrwPKInx4+BEGI770O4C5JTJ3Qds/1ZEsOx
tg0ZvtAj22c4QU+z44K8zn6rGiR6zOwsYgrU+r0Je3dHXktjErZssah/9grpQX028ku8s6YcAqdj
LEu98hIBRN11A731XpW/A7IZd0nu63tHtvvO0p1lReVwqBNE+6HHiEIdGrJb6qb6dAOBXFK1V6Nd
gBhQxuLmSlTBRK+9ih5vd9xh6XP6+NxpXvUbWzn3QqkF55i992opvOeiM/y9ARduPdupR6qfhWEz
wfjb+6WGX0uDOV8U2YRk1mSHkp8MFNfDYCH9DkMrATVxYXRP2uCbW8/BmjHvnXMDXO/cfD0a+R+l
VYgmtt2jxLOxoINqHZkuf4m6HJiY8KqADEckiFk+adFvH8fFdUg8bwlv8qBObdNq8It1zth42UuG
AoQV5F9Kzq9YdvkP3e3/JKLNO2tjvCmtsDvS/pdnxVyXAXkNOu6SB0JotGnyogbg9DPto0MTMg8O
/xTDU+9V+4fRtFZzCCao1w3RXbqpkzGTOTrSFMhrdj4DK5OrNkehXCkUH9pg9ksrj+5938ntY9gt
RRsdc+Mg08p+awbkizlkKVB/+hElpLWXXs4MnO7YkZWN7nqK863WMc1O/xrRg9VhSGlgE7livcwf
i60/7JM9IsU0vNToUpYdkeZ34gEnw3W5rvi2myC2rNep27yvZIhkdXoZDX5ytmLOfEa9GRpED8uO
yT8lW+Xv6Hiazx1Zmk/TZ10wniReckZh9q695ChyvcaLPry61Pdx30ps0qZ+iHy/X1lAMxLbSe5e
16Vbs0yLPcNJ+wbSbVxkPnokOzB3OPwJHmg7l4hMl9hhcOFPXUs6eieNd2XqknnTw/ysdY14IdC9
nRjivSHdGG81oP9raRkERsDg+1SyMFtnwjr5NI7Omebj7YLE8+n5BNl1MKWOTetFdxUkkOYTIz/L
HAzcNiAkHH3Ysa0ZHN3i4dqGypVpj/KmV8Nnnyb+vfJjxhEBWe92O3wRFNguRZH9LfQisiuW/w7U
c89RySJCt5P4XrvDRHqrlW6f2f0NnblbqcCiaVuDQwk4UEzj9/lZa5e/pMvgam7XjY4WXGz12NvK
ZZZGM1lZxGM4kl0XWaci6fcF7VCgu1H0FaL6Cx0tuzWaqu2bafZMfxgv35jdpe0wyy3zX10JF7Hy
tXE76ytjp8GSoo1IgbMMFVivEitvxiSIYj/PJ6bYVWrVyE3AehkoJXRYNxjLU5SpR7f0sdBYWFx2
VeyxLhdVcsoaLuqi0Xc2cdyHmkK8nCAi8+dIKUhORVmTh1ERzdFm/siKoKKQQtRycGscz8QihFuh
mPC2uuzV1Xz8vnPXP3INAuUfszIH/WTupMFacduPONRYEd0vZRDPsnOwVRrWHlZgtQ9qfN6pHvwY
6Ec3yCP6hVUMw0UtG+QIcVKQftsH5n5mQw46fyAlDQ9eloDpyDmNVopGUJoa/q1OCQrvto9L5eFV
xuZNYOtU7gyCzBBjJMCxiUnzMJkNMSbVuUMlg3NF8MZO1rnA6JPn6RUZ00xU599L0r+42YF6q3vs
0hbM80edRBO+385O9M4OoBzqoIpnx4FBX+/kG5WzMtHnL33CUlYM5KNTCOafQxfTFb94VfIhe0+8
ukbkEKVsD4WxDsdA2fsyfhUdl7VVd+DPNeM4D9XdgDZMgGx1XxTJayaqXwNa+CdNxLRACjW/KowL
KR3rmuhNOz3ahS0Yexo3JdPDj9pWKO2pFkbBUJEadTXLsPzKi5ZF09TbKCy/Cp32qUkl+Mr86EVo
Yb73OFNtjdRHFUVzdDubu1QBl3S+IZtdMQ30ixHPCD/HyuTi+Oii7vnx6RHjiVBcslcLR1mAqK/3
uEgeB6bGUd6SqPO3YYPmG3mwXZMpIO4GSp194PmCQJtJsF+Y5PQ6uO9Hqx7XpFd7b13fvuJPqd1G
v8pRq6+5ejInAY+RzwspXI6HpQ5Zgveox+3OCrcl78RqlEm1ihM12BEV8SbCSLnQ7rGWSj76awWO
ctS1jJm6eJofZJC7dWRYLmKnC32MN1XU6bVwlaubdcOBpg5ika4oP3X8mIRs8RDm0lk/jOZedBlo
iz1ED2iyYKNx9lmEvU/cWGlpJKBgEO7grS98ZpNgzog/RUWda2dT2bID5BeSp/YWDcD97KBg9ltZ
Qb5VfGkeVNhc8/Rh9g8wXiVciVt5Gmu0KWGahekOW+JtynXUlOWq6ntzY+YogowoJCzPh2vBQP3R
iimREO3Dyrk0iH8+fJKfkXe3f6EEGIDIkQ43PeeD9zCnI0s0sL3BEDC8YITdEh4H/EKAJJ1HEWot
yAMOUO53NC+V1HrvlDT+DgVKlBYuqFMwJ5wNvz5y003DNb9wJ+wXbMr6WFuFtQpKThFWbTen+SFU
1V86IxGO5DY1XjwmzT4ykN4RvYZRsTs7KPhZAFOorLN8Uo1tQgnIS1+g1h2X5aRft4Ziw/RNcLel
5pPnqcjQK/s231p+bbIzZt1T7a8cC3uRQ04yldl0Qf64Mu6+gwxgmqUpHZYgd9zFDs6HxzUWED29
SI3W2LB7GhD3aUkEeip2tSATuGS5XjQK44LRKIxdVKGu7vqxgMuQlnsscPVNCVGvzC+1QqFqnDgj
YRBqp6hJbz4YqEVddfYb2oA9zXi6wOWwmlXTNXXIWmE8eKN/pS/n96ao+J0SUol5a+rKe3K0lCH6
rEoUdvssS8/7f17yB1AeCuwuzQVNIs66nYBumbd2fByr8r/5Cs2RXjHV6GiNZTGG+SrowB64xlnJ
b2XlMtPvjMbfx4O6FpNWJ5haQvS85C6NntkAAKWyDjOxNmj0uWOwd3XAAl4felcQdn9oymy7AF2L
44VTKqv80m0fgfN0auoC9i8hQMuBTc1PcSuCZ4arG6U0vhsrkfvYNP5HuJYk5klGDDSzishJfB6k
I0WTGTmCyp/TC4Y0aaZERiqVFi/aVrwWGQ1Z2IjWvrezdpP6mnxve5KI4Ou+hnUmXtxMwwOB+gFe
Pc2PSToVJzI4PraXtCjHV9lp/slwYXCE007994Ca028ohWKQAA5MWZvsmZWGxygo+phevXjp/Cb8
UoKSBMbWKJdm77aHyLDkwRv1N6ficJZ5Hlhhx+hhSXHc/fcwyxnml1ln3pWJdaoFpXpkShYt4CkG
rxIq3zYqW3Z8k3CsUGebdWLbA7s0GNdRzxd1DXITqKZx9Ro0IZXLigEXBtKmyPTLUJFA3KFBbOgw
7GKZR5tWB74zLUlemFrLLIrDdQiX0VgoFQlpDOocdJ9kIEHqJGXJnobKrBXHIvHzbY0d7jMpXys/
zzd53guGLdGL5uTKjxEm65pKmxBAE2EFQit6+VOTSvENkmFIukNEYDpgXNrAJXTU4K6ZZAghhli3
0Ng2CnJuArBZuyhrSKQVpnJvW+8WN6aGdiLLKfBDDzhNHYDocjJzSxnxBLsF2TdZcz5pBXIED0JW
E7lu5mvpfxZ1q/5gBPzu+aNfFKTDnFzrcpnhALnPz+CSV3QzEFzvLb3sFrPJXpJmO1TmcBOp3b44
DUuEJZIrl6qCIJIhbdDbH1Xh6bvZ3hDq6Q2Rw7B/6MhKVBbc8cFxHCsLK5o+kJWNxFTtCdPUSulc
pE0oiU34DEYy9oNQ3UOKUVZJHn+GrYR57bvlh+tU7slpzP8qexhP0i7wKHIe2cxNJ9MZnV2nwvqz
A25IExMnaVxqcQVUgN6ausFpKx0+KhEo2aTSIpqI0Ma4Wc+aLQVr2mZ+FhiO2HQMT5dBOf5qbdmf
S1eQyUcQz1KLQ0aibfXiF+jNhlpjLVeEcwBFo2+JjYIZSEDoDuelRiJHrN0S/U1JWOwMv9G3dUmK
Sc1usY/ICEFGwxYZ9c5vWdlY+pjvP6eeeXbG/I8KXfUphk+C4JeQpYxQ4HVCVNaukeYLQcbKUYRt
uuxcvqEqvPzDTKo/ucm4G2P9Mkyc8DlShLZlQA8pwlF3oDxKKjyyUASBIkEnvmeLYmubv/EWWbue
MhYRIGBahXPxoomS9E/Sujs71ZIP35dIbvoqPxTw3xe1ZZEVPjUGGmv8LVXiGFIXJ1TS9+DmytBc
6EnKV0y2y8GFHpLF1RV7ybk1W/0ulCRe1Ybi7Bmep7jaU3PZ2/yBl3RIGYUjAFmNhmftbFkNL3Sg
N0mCqkonzufUWaK5RkWmLFUoH2uUKcZdiYDIp+EHJF6w4l1xmWt7FniKqO5FyX66SU2UatOP5qT0
aaVDS5nkL/x1BPTUyasQKjdm3UC9mXXgttTvc0u8FDHoFB9FxdwSB52+1Eia1NRS7mXUuG/2FG42
qRDsAIkl4jZlr0gDTk9GZDeAuasduORAAaA9cn4KX03eCAjAVzXQk/dURG9FGvefY1ORVZfE44vp
inrdDtHGb+XBaS0ToqLxy0KZQhO6CS+smOFF+hqZz76dbzOVuDFk/PKi4FJ+DRMEDk4bffSkoOA1
NeOV6o0X9onnsi9pJcCmuKWBizrYcdqtNKzoRahrhcrhrENzWA4eXIAgUz5nWf2jTzAUxK6y3CIN
lmm6cYf+QkMx3aAAB2IuXewEcQ3jYuzLZe81ztWGx7YUA1wZArjkMkX9fzaUyryJavye/xb5//14
x6hu25YEk/BGISqYoCfoEY9R3GHZ0rqTYfu/zQZrnvBd46LqabFVtbqkKkPEmNktHT6ujhWnTnSt
4Apa2rvoVaDOGcwKIzS6HzHM/WWctvmLSdjYusdrTn6U/q6EGiOcqLLDk3ps3H74sOAKtW3e7UhF
j7eFrsM/RWh2kXSC4iK9lH1ENpKJoX2YNgsjpVWKLhsARqTr+77Vf4cCLqJecnuiDMw+sKWPMDLf
NasxcV5Du+6sJnsLvBGULu0rnDtZ/qwhX14kJJEc2jxDOVZkNTk06Y2Y6eo6EHR3cmRaE65FsptS
CnedeL11MCi8yab0QdjRPN9WjknAq1ejb7Dtd610qxPNkvrU64T0Mp0HYO/9zM4VY7KvpD3hQFw+
/hHgsV+l6hacmFjnloHpLzbe0MAWN1UAT9J174+Fl3LnB+gO5z7Iv7ZIS6pboSqn0SroT/bGVmgl
odCChhHJP+2Tye/HHEOgVHeC4t3D/h/T6AJbY9ypWrGLuSbV2uAgjsvTcTe35IMY0W2MMTGgHIim
06LIK3M/+D2pwblNRvcI/H+2MeuhLZc6AUXrKBJXJXTCz7BZm10CJ0Sp/z5JsjXewOAtVhr5FDZq
tR5USfWH6A2i/kKjgXSLh+aT8Bq6IB6SzcCP3dPjVI7adSIMO/kiKk3iElWLrE/GGJs+zMVLzSnV
M4i9mgI9IP4Vp2oc9cX8UgO7vBuZbq+cPfztMsO2K2Bq976OIBKavNyCKq1emeMz/EzN/MdQngc2
++XDj/NYi8yIdS42fPXUijRdkYyuvhp+/uokjBqQlvxyXPI2memr2BkQTbRJ8TK/NUjg1gjy9qyd
9a2lJ3cyTPHG9M64jwZyDq+VXHBKNOloGrllsULzDFT5teavs3YU291AWDX3DZzOU0QSh+lhb50t
E5Qk/i4ZE2+RGBHa4ph8QoDl1ovSWHtRt/0TcDXrBSCGw/xZRSQ9pfY0mBeueWaisaE7rDLPJzgy
Gq4c6/FLtpaHVYkMuZT9bus4LpN+uwh2VSeH22N0Ri6mWAV51Z8bQfML1UO15exhbzh3D+vZZFHW
+d+XBGbK+3idaVKaQDkXj8wfwshzznFAKDfzMbxCKToIPGxd/UTwyAnvbYohEVtVUATUkXximc66
XqRN5dKNIg6jU6cXsZWxiDDaHWMDGD6xAg/aQE078NLNNDNV7/i9faCBvu6gxhEMwOrAAbJpxr8M
NwSfNhjfbLpnoNWAWnLjJKa/lF8CPqxG92JUeA6zbDi0hZbuBofhPTx191khBxC5C6ujDPbpo6oO
UB652Df5B/OD2YXxTcV/g8BebddZSpaWwvDp7fEsRr40L++aXiWLIiAYEJOe/Zxw4H+Y9+efQ8Bo
XdHjGmEAonrROovUrrTaN0H5mufqukOrChHIHlesdtF3Mbbxwizb7uCQsUDT02PBaPMPHRvvOm0Y
7M5dak6Qq8f7I10T4s6082hxgGyI3eTQa/6m0sr6bUQIuscmXnMMt/Rl1I3NKdbLtW0F/k9V6s+F
6rwGxVC+mp74hsmT/MYS9d315SbptO5TsdMDu5v5Hg+gMhk1MpPvw3gZOvFKdr64tUZIE3vwMOk0
vbrNctt6kS60q+nI4pMD9dSiBjxU6JGYpgX5BjDyf92ExffCytx5tdetvTi9EvmFkJ8K+9E1U4NM
crFH5sJR/fY9oBpHHvlczRkIrrwWhisWoT2KN8pp3rksq55kqVU7PW6OkqHOSuHg/VJ6fnUISJlY
lJOEb/5Y0P44OUCY2nLe1FKYMLPitwDLGY680nj3dKJEVF2JT+SJUVaWSYoMNCqMTYRsb2VNQyHM
5cPusbaQbxCfZ96KS/29hW5ApJ/bI2hgwtl1n6S5cbAbRtipSyqUkaitAu1Lqrd0arVEf+kduveJ
IA0naWjCR2kowHTgMVAn2gmVDcLF6b0sVfvJRatybIuabNa803+1sbOQUuRbqmGU9lnYIy+302Xv
G+2OiD+2CexkRh4Yz0Oaq0vDb5N9UL1oUw/TDyKLKVZrrrAgOdsqiKnqoyE5mS6/K2Hr8mZWHTMk
sziPIiMKtQB5u9BcMRweT32GxWvadc0SjY9ZRdU3ajRSbMps24SCtEmNWe10J6r6ILGNXBxZqJeS
Uf62gz58eryBBCd5JydGeJmjE344gywCXyrbMAkS5GHmcnShtVKNnUcnZv//CfATXc3WD53jGA6X
VEmQzXtAX/7NkhomHpCUmORMlqdU9qBMOaQi9mdwJ+vn1IipnApXLgQY8+PjJ/MQH/sDEqTZbVOH
I77pUG1X7ty8FmoDk1M1d10onEUAd+FkmuSCJ8wyH8/mQgi3S82JuKhvoRtqR53DJRgI/N7z2uZl
SLTCcJjalsVhJtT4ambvg6A3EYamqC3KllauHdjLMfQDqARjuqBisr58hHweu+m9LboPwokBbWSB
s57bfPO60/p6vSp754tkULFqLWk9G7kQSzfJ2etM4xLFqrpUbSZIuYFpQUMmVOPCILJ5LJ6N1IDA
oaUODohBIdrIM76JnGkOKTHGqzito60wqpr+YVKfxBBI6mwoXZGu+Uu+uXKpsQZztqbKp7lwVHI7
/ZmeZECKfoakObInZfNH/venlK56fM38xbS/GPuiRCN9kTdkzOxrEAo6mkzFCS03yPxUY2tr5Ep/
wtuCNIsm1CeXFLZfP1WeSMR2nuiJFcw0HOUTlBiHMehu+fnfg1O0+Tl21m7+5CpgsGLajE/WpIlC
qV+fDM3N7qgBQ1iFbXjGK+Ufmyz/5VMvH+eHONLJO0APBGvR3LdhgXmLZNM9Thh6kQ0n9wrJwj1x
ekn7jbVeISLhPL9MHPXD72Hiryub4xtEz+zTjH30WcgnB1Xx92KSjeDQJCEXxtrd7DrjVOiIPeLK
JBJZ2vHSmxT/ddq+CZl6z1UXVatUJT7WaeV7PBb9IdHcmHaJqj4DVADORdNc79czMpIOrDhwQSaL
oKxA11joL2jUguIBuDN3kx2HfBuJZ5zrMfo/jJ3Xcttauq1fZde6R2/MiTCBU7v3BXNQoIIl2zco
2ZaQc8bTnw/Q6tO2VtfyuWEREiWSIDjD/4/xjfoGPIJBlIHBBVysgXHSjJedmVKP9r6ORgduDM2y
sS4pbuy7qnhzcch9HbUeyzYY1HebaWsLn2YvBTXUakQJD2H5Bd3Vm5fwWvqkv9erIiElBpMHNkxg
HdjHyjD9NMwHWsePlwf4vRW93/v3Q/WiHW6NOhs22K3KZ8zEm4X34DbS3ibVkBzbIqko3/UbX1DH
xSnQr+oMqCDQG2rgtmdv0gwCHACOD8etWWwf6pSUnja+1Vq33SijMS6VGmEWBNP3fNQZLwpNv6g4
r09aMKa7SCDS8WgMHwa9T1ZtPfPuqha+PqHpXltcJ3owzfBOf5uTEX0Q0xQ966UitbTuxuuwTKPn
IATUatAKcmRToo3NTyVJk88FpL9zXJkuy2ke5ZXZt9Zzsn3Rp3SUXPiJYp5AlpvG8x8LrpyzD8bo
/UeF0dw3AS39xJ3YZQamf4cTI75aHh8r2gPv3rAm4HIEntY+AB5do6sBRCUnxP1xf2PbVodQB7BI
6tCVZN0Tb4gGhzNimV/7KqmZFch2y7D20h+nbBdT9KHFie6wL6t+3dm4jhqo/g95jYZHWjVflaHa
LdKP5aaJSBlyDByDURqPu6x9ee84koBOeFTROD8Ka2tSSX4tI3RenKr+sUSDu+p1GR60AX2JO99o
vUFMi+VTjsE5FWcsGYpR3IapoY6SmiQZJmg5+rZTX+OJ2AcRpE+VJMc58DqxTXFjn/QSAAzStVkj
pyKF7s+2z1BsqRo1vbteDrHuwWJKR/ndytxql0fJdB5InObjTHOaGHYNA6ad+BiiDWvgu9yJ+osb
ZXS5QyoxpkfstcZIVMkMUybxAMvysjZlsI0CuGlmI/ur5V6wHNpMDbJL76ieW/cCoJTpJ/vGva9L
3WATw01nFNPZLknUTbt1aeTsbQwfzgKO6bsYv+u+Cvwe6VcuvozdRU628zWyJjov9l1Tdca1oruP
gQbjz6qv4mC3/FALqmA/aoh646IEuYzovKyiaaW7SbaTRjKs+qbOT6k5YklOXHb75nVYdMR1l5Ku
jklOMZhRnGL9QKuoXklEYF9izVGHHMD2OizsGHBda07bDit/aTJkNmlq3+eQi3dBVRqn2vPGa1tW
uAUjY3qaSFSWpqa91iafkaLwa9XRd0kVdMwzrMU47lkKAZzoU/d2aO05bmpuZvsu7I9BHRvsuisx
Y/cH0HXHYo60ixqLbiudlLEq2C3T5r/RQMZR4wXUIhWQSqOP6tOodIqAqhvXdtckp7BW+ky938YU
Kh4Ms872fuHaa3Zr30QY40doKbA16WicpsKsL++VoULaq27OSEvjhPgIQaIE4cjuLek97kYlubFv
fFDQUnblGXczZ69BA4+FFAhQTYZMTTwtqcbUqj3bzC5t4ofboob/ZcZd9RJm1tHq8fu1dLD2OYFi
+7H3hyPaLPuij6R9d8IufxBGZlUZyjI3ca/yPJzQGIak9RaVs9ez0TqL5n42yL9Uo+4RF+2lZxI5
AU3L6ViDtTrrMe25KrqEbdEzoQ7Ng/T9WyMzhi/MUmPloGueN80IC6vZS4iX3vHJhTMkb3y+1yjz
e9rts2Syr2Yj4JPMg3PQBg7pXtL6RInKJ5udos1YUZPz5DrpyeHJ2i7b+cIOr2Mhx6OEy7HCDjvu
RUsi+dKKRh9lXPUIaVZy/pChB+76wc9vifbNQ1CtJrxi+mSsvr1uo1lhiemg8x+XGx3BLM7Lh+VA
4YTDwyPMnV/O3cW0NDYq7wTpwXJcvecAUvqmpYCKdPuz21ayX2vZVMOQMr7YVWg8V4XIDxp9bWZi
Dg2K8OvYcvUziY9X5IIqlLVIZ5kbR6ctj742UpYxvy2T8hIZWOpjRoLe2L4LDNtuthRiV17Zsyd2
scKOYwnQniFAnxlQYvKf4tI1b4duIoJbNWDBfeWtl+79nF9/VhGKlOWUSRvUlVmTMG8O94t2EZd6
eVWNtwtbFiePcZ0P5Xk5YmMU7t6rLO/rWmVUJkkYyB5HwMYY+uJ8txjX7Q5RLokjX0ij/rp0JYNZ
O5pomC8iP8EoWRjmvs1aqrHzrJxgK7ST9KHqtFM96WTVuBkwpNS9aUfTvRq7KDqMjlMfM6GVm1J2
tKqpIpVl4T93NjS50CRknEAV5x5e6XZxPIWGv2u7priuk/CiTYM6RJoODNmrm425cN4DYTMJ2Pnb
+yGMl7nh3ntXGfl/E4bZp7w1kGUGrbV/X9LkontYCt1Tqpw1dKzuvdANpZU3MoVU2anq9AbgbzpB
+8gM7wp8MuyLeZOUCcnByq4iFF5Xmlam1G/nuw713ysi6IMrOuvO3kjqp8716FyoCOewa/rFNoSy
WIuefWcW3zayZq+RVP6ZMht+LGPSNtAZCIknM2WYtxlpAi0zH1ODahI1bScKtFuCDsvD2Gjtvlb5
OpxZZCHhsKtCjeYB49An25kb01oTPHoBlC+BELnCjJaFtGfHNinMldFAlEAdMHeo28kj5nVVVHS9
0tp5fheDjSE56UE52Cu/949LD0A0qApxbiEgElMutu8Zfb15PW8BtFwvvoeOdu/bjfcivCc2MtfI
eqIflmxe8AdHnxIV+nsaS+HmfUpzpxQpUs0yq2aj+p0v1SXApfnE/z01U5+vu1JVn5Kxh9OgV/ar
iWNS4aeb6G9uMuZCPFzNWJ2Xm65Xf94ji+aBEuO0z9knWNdOENZXbm5ROHfDGZ81O0CKvntquUAO
y3bXiguTxAibZntoveE5EBczbyO8X446j7bxHEnfujIlyAFzkgSQTL13V7mAmyM4C5liCfp+WlA5
UM4XwOWXG4Q+3h6zYL9KB+/Pny2/GFWCaRZhxroN+q+MPOjXVZmd42zwb5bNbq5QsAoLky0piUvv
aJCxdRcmGI5nJE2Z9E814ZPoqF3Kiq5tnJd7ems9jnBYqm2QgxqIc/Ii8dWKZ5kEr42W+6/sXtc4
SjaZNQ24F7EmRRaKRpT7/SZerM5eaMXr5TkNAtrbOgEDxLNv2472SZaFCm1B5qzeSzvtCJI7SNKv
+eyKZS+AvSar5blMB9gWQQpoZErP+IvIRVvuMpLR+dJP2cCA1MGKoRZTXy3ysNLJRvZF5rAlaipd
uyq2yUsORrWmwYW5qx62A1sZk/DKPrhdbmoZnGu8/GcajAGcvabJdtiAqA+2hsYnlRA3h+VxTNWu
1/XuRgVtc6rURF297G7G+UdBgD/fZ9TcNJMBe7cCJKJVV2XYjVf1fNO1yXxjkeoAsnE7WGPFbEeD
ITOtF1No+SrXmW3JmDcOeuDTMaknJh2NL9UCMA51BL9s6y4yJVaZFhy93rmgE8att9YrtFkx5YwH
mDmrcB5FMIT5V8gkXvwAPc5y9O+fa2KAxinUCokObrjCmbdboxGuoZY66H1pOmjUzb8PsJJJ61Pf
O+4EET/BUW4xlaVqjjaWaXqvKf9uEQZVxOGQgcZKBm1C+kCq6me9ugspG38fAJWsHarkN3o2AbXh
2250Zi5XSPyK7eD6yHDmT62JAEVGWgzdNk+tW9tOaJrOLVGJSnJdd4DBgwW1GhFsA+ynHXt4t1nP
jrIEqRooY0SxIZ5zNEKrwi4w+eL/2mZD6dCkRl7gt2w47IlqTEm/7ty7bANdkW2G1MivF1x6JGhs
cv0fKdta8IMF7f+ZWZ67jHVeWKAyaxnwIL5oN5nqrmkjeE8De184yd6AZD/cLRpxZ6zu/YQiyyIw
tPvsmCUH+vvD59qyvY2w8h++o5WneFaNkFdASW/MgFc5AGpdoaXXtqZdFTQoHkoVvJRCOO9HQkeQ
4WBNp0jGL+MgHK6Rdj0tR8tNh0TOmogDW45UKrYjUXYr2wrhaiXJcFcM5ZugdB1FhNlQBgEXSaFR
T6l3d8q9DjQEYSUr/q+sh9eFcML7VOu5iSKSw1NNrEoPLfqaiEninjLqlmbs0fhNwqMpJgLIlNXu
JLQzOe1ZlSVc15Z5LtWX3sAMs4lcnqixepu65Mxfi+g/MGDR2UszFF26dTdNjn40TfcZa2mCPa5G
66p7/XXjpJ/RrTsn/Ffpbqbnr4ah8/f2HHRJpkF1mZqhurSd/jvkqfoL2tB0JCkGpjJNHRCu84GQ
Fw5CUsjgYpHlmF3yoCD+Ft1ohW7zkqhP4dxTIXqnOssuIRE1/hwqDQbb6NjXWeqRkCPcQ5873t0y
6BeOsg+Y9QxYzfys1ZK9b1U3uUcQpG9RMV3u5eZAfwUd7LsZa4AX/O7QQkQ0gepD3tsOKsVEJY1n
s9eivdS6y3sdPfH6TWGSkVHK4luXp3Smx4F+L6m31PARIkXzzTgTWpUTqxOArJ/0xJ5NFceKyHvC
kkMry4ki5m7kTy3MB8q1BSvE2ZfW+LSxqLoZl7QBXFUrdP2ReZky2kNsJMx3fFE8ePbKRmm9LdCA
1dAjvki7LFZt7o2PqCM2TZ8a2zoo9H0DKeY3UEoxs11/Ji0C3jSgdEi4hrZpq48fHaHFo4cuFmtX
XmDWMehh+RZYAKtJYW126Teq+niolg6D1mbbfkzfvYX5pDtzLkbgrysZ4Mi2qgFn4owT0vsuOPS0
AFbt3DuACUB0lM56WbX7TDgKLo+GmiraWbN7Ny0HqPw1O33K49V+rrpZS9B9kJT0nfPuT5rEZFr9
wWSW9SLqYK1g4VmJQn+kIH3osDpsy0HKrVn2YCQ662wr/zAGZNsvQwiGOyTwpmgOC7dHRG2wMxYZ
boGhSU5Te522kl7dDJ6zTLKknSKv2dbmL2GgZ4ikeFiJDefGbtQ3dk7hTWjb1Q076h9N3d6Oedrf
x+xPtgTDWiek6NNt0zL64vVytOkBnkqMdRVXSs5pYzOHsGeCOUibPHywWuKUwfg0B6qqj6oNy9sA
OxkdZhsVo+niBGTPZ6yMEBoQBGk66hCPdiGG4c8FksAor5yXRGA28msa/O5mELn32uUaK9sq++qM
5SfP/GTMzWFI5yvRBrzlecsXQnE86sXsHWD2fre8pm15z7Jr2zuzZ3lEH/Ob5ENnhnd+vORsIuog
/isuO/EBhIpaxmlzRdZZ7yaPrZV/KbFTHOsBGqZBUsfa6YyQM+jvXGmab9kwnHQMxme3FDkMa+TG
bdbUt3nnZ6fOH5ydquP60Ur9a7gox0mI4jmvKC40VSzutDkkI2GKvypNgmk7pV7sIQVoFOnZXphh
cKno6G0C2l6s43P65lXJop3ghgO0mPRA8+yMin48L1eRVvSkpmJDO+GBXMepSB+RpdM6ysR2cFoL
JzK490qKt6Qk0mOxVk2oKI8TYgwCEYX2ZA4MhRI1pTth0SmYNO77Cu2xk4jpJdVbrrk+/lRZISHj
aJ5IvW3HCjZBiWIU//ZRWOwcSU33WBbHDI4V2wVdiJuqDtEQo/P9hJQkXLnVgCVunri4qU+k6XAj
cpuSUdc9JiypL8NFnzzrXDlmtE6CAtzTfBh55vibxJ+/RFMwxjiWCRQL1pht/CUy1K16n9qnHq8j
rWquSxnWuMr1aBsPjXnXtvWPxqbHtRBGXJzTtUq1o2FOXKoToiycZb1OLnqbHn2DV4iM+Ws6JfF+
kcpOWvZCZ1ldQLTHa0wv2f43Q6Ruf5zebMe0TTjkgCudOafnwwWri8Gutdaknef6X0MlUzRoY3RX
zzeOiQqx1wd4CTKN7ozaje6qMaSKJsTt8ojlRwgtiRwi7GuV2Nj6ByPK1tkQtXtEstnFUcI4ur36
vhyNaGJHQmf3Li0a0k4r46Y0H7ACQ+0xLkb1eZkWl63R6ObOyYLpeVtMGQxoYoOXFOEPecLkxIZI
S0yEirpTPWK/2qgMB4nU9qHWdmcFIA8ZYZAC+oayjUKCAsMQkzjQaOoJpeSPiJ3fWwRNIfQ0LEpu
u6ZCaO3qJLaf2LbfZB2UBR5TH6SdGXsLm9omaS9VT74VreiXRTvLlpK5kEl3m5IPdMxK2u56hyNn
nFBzhdS27/ysuDFllD26ovVWqNrnb/Q00VCjee1PUBA1ROR3UWhsFjZIRmAAxrmWpZrnk4Pbmii9
WWqlkiJqjGw2k9EbdZiLT77496yOLxmpNO8RKf4YrtI69u4NnVqiC04H8wp7+TljzrOrtQqy9hyI
Col97/jX04T0R3MRApsWtevIxSVVRKBzpW19hvdtsT7U1zgk/EfJfmNlQtDfppi5j4RwxqBNEekY
LVssZbtfLCfuL/3YUMxs423VVFea8DFUO3v4IjBsY90+wycRD4GuXvXOvCM5fF3Ni82YZf8+dIEr
DOTQHNi4FcemsOJjqVn7XpUeMo6w3k725D73SiOTqQM003UW6YBNlN5GAUOsPvgw2WsLU0w+wBFL
7PxaQ6a5yjTVfpJFDdIocSIac8EdqTHDsYdiu+75Dn+y3ci/kimoEngOMUze10YKCySXiFhFD15/
amzx542ht/qxyFkRzDSCmrz0Q6Vg0y6HMBnJX5ER7shUGptSizd9V1W3vmaIveqSYeNpRGZ2RU/L
NURxAvefMlfFNrKpbpyRtttyL9NphIgg7rbLb1EpVzeVnWW7Zp5WEQhcx55pfo5ytM6dbsQ3/miI
g+aO4bmjYLyrZ0hnqNlIRIGaPldIDVYyQs8yCffiaERToxHBqdG23rXXYc+geqKi9so12uKbrTp/
XYZue9u1kX0FBifdNOmQf6MWuRKKIFgfHvHGtYLpLEOGEBuV3RNmFWLpqh/ebC21Y//R14L4vjaZ
l3rKPKlP/NVYYIGZeu2+Lcq9XSXOzvNovYtcTThA8qumq9RjVXrRo00b9l7EVnWfcK4PQ5Xm6+XQ
c4EviwjkBB3O8kABHHvpdN86sUCNwk1UJU8QVYvr5ch1uglfv43TtSwfWg82p+6nwzrUKaGaTdHf
UBgjq2a+GUvMulMhkdzPJiPKP9Oe0JnysRvKUwgdIytSP9ss9uj3u60kKEKxslRBURzzUjtGBgpn
xptPemXpxxL1NF+EnkiPfNjEWoEmfw7yaNJJPxdDNpYrR7O49SIX5u4Ezy+Y0GRS6r8Bm6bvcKOS
dBOHzvVyQ1LvEJVsKp3kZd5TwUgp38iGv+g417/QBtfWNDtWXjgcNCXRhRW4kSc7ETftNEw39gpa
QbQTjey23bxuM0s7v6pkS+cSJg6gKbJIm2J8WJBmdk9mQkEv9JwnbnjlBoSaVAmB0pVpNxi3/RFN
VwWbImlJ4Jpb1qAdrG1k0iYxCnzZk3oxqYNv3DamNdiwzJgG1A0mX0kZ8A2FNfppRDppCO0iYMJS
tD6yLY6+WMXajbxkk3rxLf7A9jTEDuq3xN3m2gQw2SU5W046tf+OBJAinE0OqCj80kPPUyC9UiSS
GAFNkpBPznW8ezbl5Lg8MZ2hnGyNU+TbmNAGSzHSVYcu0R+KsP2uu9Ehapz64Br2uDLyglK304Qo
wdJZtPoy+fG2pAa0SemRS1TNW3c6pmP2YkxhT73Up1ZrmLik1kTgXmdUZdnkDS/WKCRJcYg9DNDw
K8CV5j6zKuxKchrXebVxkpZxuiRFeejyV+Jr2LQUMY5ep3x2ocVv25qqFTRePQFeSK3k3LFcxOTN
mqxA25PwjRoqrHK+Svaeq+4y/tc5HLULabRc/mX+oxkG/cSmHI1GbNTbsSUiqDFgwZqle+2XxMXT
RA/37rUxISFx0ChuI22M8TS0YkMlhui6e9UDM1M10AIxJsHW03qxLnKjuEkY41edq+srWzc/6S6h
DK4OTLMnXHIj620sSPkGkUvObpOQFzecB7N7SUur29jKerbHUpItat5FQfPKd/Cb1R1a87Y3yAk1
xp05IJpmz2HO1TWx6ukGMV0gfkUU65pZggnEjLdIwcd1AS5rYzjeKWjwOvhldJ0j9F2No3oKsVJZ
GXyNiglxU1vddZvO9MjR7q7Ifkl0UJqGVeyarN6KIDkXFVF2daERmNpb2lobrLk0dG5s70GFk3Ps
JubH8dWuB1rz3c6zHHjAQfUmfEKCiM268uLI23jUBFa2SSnKIzBzcptbJzCMVdcYTz3ejo1utnec
eKY2AUEsJkmIqsdZBJJGrCLCTiIkcQXZGIpPdFMW2DIHVCZmQ1vb6EmogaTytan9benm05a2fgH5
k4BSLzqP2Scs4OMpseWsk5MRLeaJ90axuhcViiYiXcAduV/d5o3iRLrOE/0+c6JwnUT2S9M6VDON
AEaCOhpz4k54sO1mZRAKThGRuuoQ3hn5a1iyPdQmYYHp4XKYHDATniPCdVY1BHvWaLkyXXvFKviY
+9kLtdsNIsG3yjWmwwSHorUOfMOyQ+LL/IRE5EgU4GfD78x1ZMsdFN55vMBJCGfi0NgGubb3EUCT
lVm0PLyBuNJ137Q5DmXiu9ha7bifLGsfzcg+sMiY5zs0bk1CLk6bE9RcKVxjSW10xzz77Dgj6dCK
ETOzxv4hHuJVkLbawffkho/U3njUNaiPAjBPnZ3RNbedF7/hs++JzsI5gZzlaI8xJVSWDmvVkuIM
fuSSJ/LACoirjGLlVsqMF1eSajsa144KEK7q06mvMnq7teoh6xsXh9iVOamM+XYLOlzfNsr5HJCU
AWxKnUro4pKNwQpLcLcbun4P5WTcpbbrAfD1yvUYl5A7BYwaTz+ZZfF1ivZYfuVWIKsHW/8Qu6RK
tWZ7oJr8udDnlZ7IDNa8+tknBZhBs2KzB9kytt1h69beJ5lOG4xg+iZE+scAcyrHpERWSw7JiFRj
RbW49dIdypcVvoi9AZRs9hA7TYutibg1BURqZfisd5X+Fmk7giABInE2CSCwD7QHNthPR+DT47MT
GbB53R4zKtplWcpq68Wfa5Os4pge28arz2ZG4ytXKEDiniaf4db2oTNIma2qGwR3yKkNb1yTclad
+1GeAp1wrAq1ImoBkAjR2K5yVOPr0i+xJMMhWNVF+QZfwd23bJHW2ej8ALjYXYvSPpZRsBsj8eB7
abwyjOwt9iO6gdBMaG3r2Wy9LZxZEXvwTeeJzAHmocDt13EAedmbmoYaWfKgvMmeK772NpXlCxYB
opPCfrb1QTdi47tJa/IciwQhCLDGcg05YlfL+ikUgf1sddpm6Ec09WPs75MB23YU5HdtSbacdOBI
2yXrsPB1AkizGiqBYCv1oddqPVJbMOx5dBvV6HeDdkeQXrxLXPmUteRroMBBep2zptCID497TIVl
apS7QQMVUM0C9949sXYb9lHufwvH5BqbxR2gwgueA6zVw6OCMLXVeuuTxRjYNjB67No/9RnpwG3v
P4M/fBG4k9augSAkmhXjh87xnoua99iH6hONJDCoTDzCcF2+kmAlhGUjonFsTLTBj7BsYJTg45SE
Jzcl1mHH9U4ZUuPAp/jrDIoymS8ZZhkGQ8hafnlv58aDFBouWS+6CiHLxedW5iadvgotCwPaWDd3
rWoQ5L7VYXGyzXa8Zry37u2GWNMUbGcvsXTYoL8RSFrrQYXPulHuRz/Kjm6xTzscfwpqWkUWQV87
G9HsWapJG1pYTZFsXSaYVVESQSsWXwMCOaAUbEN6ROum8yveaxoBV64b1N7AmEDurFo9fGV9CWxX
y29BXu6aiZeNTU8pVqfUD8oLmWjwAoHfVjPTgyLxN0kAdBu3w8HGvrQetRKoC9KdXcBWkF+PJSoC
mYwHBqx9OQXP5eSYa62G2hnl1i6H10rxAZiaQEpWZ7PgE0xoUzLzSNTMG8xHtnyq6uSLGtx61Q+U
LyOdRlpUf4G22FDCxJovKGVmjrH2jZ6APZjgbj0R6QHpyMRAvTHoZRWDO4ApGeW84P+iTDr6ZPJS
VB6pDaSCpEvhkauHB7Oo/bWHeqVoU0JRxrpbgRxkYMz9t66J73XEJJOc6OdW5pYx2ljngsK/nmTj
bkjsG1ajBu5i/4qtJ8pwQsjg2axGPA9rYPNnCVlh12YolXuP6cuwJLWvsoSUL9kAgU5fzkvQMs4a
Q1efiTR+m3L/K1/ZYFtb2C7DCkmD61NCixCIE4+G8cpRO/PghXZJjZgRP85G8EzGWYSvhnWuQ1Wu
bac6uS1LVt+bjD2l9W1b4OKhDhicerSKlo0JKrL540B22badXOg7I2UUhzlHz78TjzIbHVW3UtBZ
yTFbmaB0pN69VtBaHOk725F0ws6Ltn5pm2uztD6TOgDSWx+eJw9diCZxyBYxRTBsSg8WiPbOEfk6
mrujqA5w9hLfE5SgbwQcwe2EM92M2aP7fdFuUqWJjYqITeVPDJcCdLvV6T/UoSC3qO3g4qaT2kXk
f/tU7Xa9quvVaBfHrE4tKMj5d08RfFZzjYrECFZ6NEHhTMVhog/GrpZ1TxA3b60myAKboJ2XmViZ
zmNTZD7OVoBEtv217v2VQfcW3xGhlyVqqQdcSPrRGcBGL4f5/DOvZAjLjnmoB3epZctHsGIIPHr7
Nwl46i9hXq7SpVQYIBxTuLr6kN6kVZ2beD5ktHcdV1c469gAQNc2fXYaZ1lR0iGtbtMtPKYATVYT
XcVRNh4cB0yJSfI0rLsQFYjTX2vKhp4rbgiMMneMgflDUqNRb7XC23qDa+ycwKpPlcEbX/q9y2Hp
/asV0btXXhIjeNGGxyLX3JtgisQKqHq4shZRS2u36SrrleC7scpnT3o1yk1iOP6DNbMmGr2IT0tX
lar1HQgjtdYSPTpqRWNfYiYfp8UziPwOJ8as6r8JxljfDkk/fh4r88t7/z4qCqgFbWAecVVYe7y0
8lBY2hfSMYebtp0jQS2LCnX/eZFd/6TCzpC7NoZ9WGqa//19+D/+a86iafTzrP7f/+H4e16MFSa2
5sPh/+5f85uX9LX+n/mv/t+jfv2b/71+2D3+7QMO2/vtxwf88g952j9f1ualefnlYAsspxnvIM2O
9691mzTLk/MG5kf+//7yv16X//I4Fq///ON7zl5u/m/QVrM//vzV8cc//zC5BP/753//5+/mM/DP
P8hCT14/Pvz1pW7++Qdln3+YwrB0y7K4ll0piLPvX5dfCd39h2mZiqqwoWh8GvTWQB83AX8m1D/M
OQRSN5x5rLQM/qzOMZbzO8v+hzUH3ytS4EyTbazxx79e2i8f3b8/yv/K2vSS48Gv//nHrwHyiLV4
EjajwjGoTNuGMae7/ZROVkql2zWu6WPPsGNUOB6vQnmIPKIq0t/Fsv0a0/zX55qbiT89l+UI37GG
MjhZBE1cBS1zEO3wYGMjk1hVuT4vNz04Hq7x3Wniz7kr4a7+9Mn8+fZ/fru/9iv/+hLmWv1PL4F8
J+YIKx+Otk9z0mLDgOG/Jy/1N8/zn0+rsoVLV9S03Q+nlWwSLwN9MRzTiCQxKBGdY5210D+ZY73L
/OI3AYi/9sTe35YtCQ4VQpoGBOdf39bkdWAjAxEdZ7cP+4eVBsUuxj06RE9/fwI/dHxtXdLmpAcz
izKZpNXSrfnpDErVR6keJM7JnL5qcK1079mR9kbmw7pW5jb035L2xUHxCJttPVCEcUiG7Sb1mxP8
4YPkNUgQnYJLABWsVNaHDzKYcD4AtG/2ejoDFb9V5uNv3ujclvl3n5EyOc9gGEKiDqVAy5P8ek6D
CUBeEDoNimpi5EKlLhQjkPeNQFrcmO5niR4gL26Tsb5iAd6s6H3tsTBkv4lm/7V99K/XQZ9dxzLK
t/HD64gGYFKQMZu9NDps1SUdziz4Jpv682/eMGPKX96w5RAUJoSwXMuev74/fbJDlwZhX1UgeKn0
dCHzWJWk38zYIAFHjQfZ2PUekf9VL7NtPtaHjp1sEYE56G0ALHp/qPsA9Fm+rUtBMUOoY9WJ31x+
/+lj//k1frjQC1l1deTxGgf5FiIKLem5/v1p+PBVWj52vrYMizQd0TZ8uLBcL4dF06fNHuzCKqu2
g4q3ihjUuvvNW/lPn6st5y+SozM1qA+nWwL4aAGSN3ujfhzGG4cSmU+Y3N+/m4/nS0quG0t3GSIs
pJBy/v1Pn2lqY7XQW5lS1r+rosfJfv77/y/Ex/P18Rk+nK+2Km2qyjxDE8VnK9OuWBoeCt/blw7r
5TQN8dTH2sxkYRNZXIKk+15RytuyYgOnUkgWnGJtRDZi/cpaR2J4zSd3TzVu7znaGdrAtJKhDmNE
2qzKZH3vWRXCWXNntPonlFtHKVN/hWnqMRD0nfoeqksFuLKxn4omucmsELtXflvm6aMpG7oMlFRI
XHh0EvLi+1Lb2B7af21I2tnfMm6QgUa7JCL1ahRHAuZ2bSh2dCyvfTO4qu3oRL2hgHQOfqdyGxZ/
sbeHGLEX4HZWmlt/ZTGQXSzKxwhOJ1KalPMsgaavBiv/pMb2qc2Tc9C5OzolT4FeeVdJGLNfMOqW
sWwy92g/rJVIrYsZDy+1lV+omqHw7fITMwACA+ca1sSuiItHnWqB35AZhouS9aj2NfSrH06tITyE
foMnbVk0k2SYl0QFOc61KJwvuh5toNUdDXsC/W7s2TOeKYlQgDOevHE45ER4UeLwVl4cbCqDwqGV
PdKoPdF2WEVoToiB3au02f39hST/43WkHJMFkamU+jjMJRoa7Qbl6IGO14H99gYN4znxrSeB8Rih
UEE2gM6mLnGmjd/CGzDTt7DpH1MhbwwKyEGZ75VsPplhenCCKFj9X87ObDduXGvbVyRAEjWeSjWp
7AyOEyfOiZB0ujVS83z1/6N8+HfbcqEK6YPd2IC7TZMiFxfXegfbNvfOQjW8zQLUfe9AX0AbGT5o
CsJSWhHur0/g0knTNNeywfEKR7M3IDZFNFIztEKe6E3swkx6oni8PsImpzDWk6arugaKSuVS0jYB
Y6wiVNqmXp5i6nZadBd20u/Nv8r6OW/6G3FjG5x+j0UuQegA2wX+8XXc6ITo3VFtAHFp50T9Znb3
Wfl/r4hXj4iXqdjlIYBc4hvESM4mNHG0plozKnmq+tqbqcjQe8Cy6/qa/V6Ul7e4DvbCcLjTyMW4
ys11UV8EQIpdeOI2Tha00bCXdXsyFmdHwR9t/uLQpqoXGUPAq2BVVr5xob6ZIK7IJqocJNi6oVrG
+vMXQ8sytky1VZxgnNvxM1RQXGHrmguzNo1hf32eb06PiWweKEkbDx3d4DZ5PZYzgbYeEyc6w8in
5DwsAz72SXrEQtb2zLBVbySc6/d/uayCmqHKEx04DnfLm+QoovBexPQLT6EGIrg2IDd6ht3Qy2st
aLY7M46+2jgTUdyxGjri12e7XVmDfIyL2oGgxIcFGPR6tnYokUQV5nxyx7BaHY+Sv81liA8moN8b
1YjtRDdDuevPX3zEKBWDnWoDtgFzVFNKmpyI/kM4120g8zT9zCWFic6oRJTRzJEa3fWZbr8rh55n
4Po6I1VYH32vh5cKSOc8wW1sMqx9hA3WHM2216IN4yvA6q8Ptg1hxvrU5PnjrHhc09A3yxq3LYLK
aKycu6Gdd3Vvyl2IWfv766O8+XivRxGbMGY32FBpCvKkFdp2J6mldEUiM45/Yfqq/ulYv1+2ggKe
ZfLMNjbpYj4Jw1AQpUFMnwpfilVpQTpCNveHU/o9jM2utHRuAF7krzaJOaBn0aLGFczCSfaqk3YB
Xoo0rlEcCa4Ptb0EqBiwG/4dahM1m6VuMU7BESQXw/guGccKlUTkJiMPkzc6flmETFFtPV8f9c3O
MJkVWSrBxdQsaztBO+xVpYr17FzZMka2oM/33eIqN+a27q+XQcUwqWlYOuJp2gqV0zdfK4LaD0ZZ
KIGqUaj0Kn1VLZurMrM/RvWcvHPnUiS7JhlG+m+4w6H/X9j54l+f69sVtqm9qBZvW9M1eE2//phW
kcSxdAUfc0U3nk0czOfwgCgvuIrd9aHenO7VGN6xSXkI3Zpmb/aN61YVVNkBgKf+Dy7x9PT/qdVf
zXC6Pszbr4dyKuea/6kmRZ7NjLg4OrfvUbTrqBPue4RJHy2uvBtXwqVRKNwS7zlslAg2o1gaCWKp
tUqgRYv6Y8ikavhdl2nGn38f07F5k3OvC40FfP19JBaOZebo42lUC9zcxiya/6pDWIdYbNPSKtSm
LPcF/Y4/PuQ24wquO/YpmNjN/KqlNtNcceMAzPs9MJHvakLbIGytGyH/TXw0yRp001TVNWd487U0
/PFUNCvSs4J80kehon7d22ayS9gsN5by97ndnLiXYxn667VcdNgqGln0aW4ldnINmFJU7iaMbQpe
a8YvNdWfBhr1WB66mly5SenDKIijrnQH2JuK+vPPtyrgQ7JoV1AVtTeLDK69j7DUDE+o9Zwzit1q
r9yY9IV9yllTKZVRXeWIb4aoMCLPhDEmZ4RjJ5DsCDanCP+7qGf98VxszTCpoPKc4W22GSjt9Ql4
tR0FjWH5bsvLsUzurw9xYa/g+MOLySBoMsr68xfZCSfA6HW0xgO1h0vqU8glR3GkRIDIdNMbG/NN
tLKYCz0UQbwStr1duKifpggJIxdMIkIRuWYBSW7oeE61GM8FciQ3PtSl8dbSCFKZkGF1a3PQOwNY
WeIk6gl7WBPLcdGoP7Jcg74ppSN/RaldP/7hcjLDFyNuSzIN6hDDYiTLqRo6utYsxoJ5SDUm35Cs
rf/5D4Np5HfcpyrHXLz+dlDJ3WIA2huEi03HdQEFBuqlH27swt98iFdnfJ0U1R96BuvrepsD2fil
Lqpd5udaiOm70LnF2mm2sS5sun0/9csZkKHpLdEwgfbK5L52egTbJHLxVETc+HB92m+O3/rnrJ0G
x+Bl+eZBhiRPWilNOJ9sOQbgkYK+uZVHvDkVmyE2OXtqjlHHGyEPEInAgVja+loLsTy3SuwbZ2I9
w28W98VsNns0KS1k/kYTz26NXm0RtI3jpeXfw/ihmKs/vYB+T8uF9GKomhDb9KiepNK0jY43yVR2
j5Fsda+DGwo3uM5vhOHLK/jvUJt7Ia3K0NKTRseDAFUHEIoy7D/iqXxj9S4OY1gwx+g+UdTYHAHT
KJw6bSOciKPWuQd8NvnurLs72EXx8/Vtd/FD8VIl2SFY8s55fdoi4I0jigo9jNEBpY/vQLq8QjuK
1SOT/3t9sIuRy7J5sZEwq7q1SWRLLq+lS8c4wPKjmmMgbZM3RAepJDcWcN1eb7Yfhaw1H+Exvo3/
Dti3RZNuxnMjfkbkF/EyyL9z8UnaHdpaItcRENL/UoAo/IcZUqij1OBAjVE3y9mPhYXwHnrCMpQg
62wtLVaroXLO/GpUEEWEiolaxPVBL20XV1BS4QkCTnJ7ABzZWsjlFe5JwMvrK+s95aOdkui768Nc
WlSXvqql8d6mf7eZW6i0dV8Afg9Qgi7VQ2LGlv2+GBWQxZVq4F1oj277AUXJvgT+rHbVZwO/vezG
p31TeOC0v/wr1j324mofFvA3LbT7YLGSB7v9nIL4wVGA9AztwgJVzORGYL6wuoJtZNo0msirt/kt
UPo6i/QuDQSMTjqxAPQQpiHVA1pxY27aegA2+1aovPDIcwmQ5EevJ5e2Qqtsp3JOwl18bch/5nV/
jM3yQevm94ig/VrQlmmW7gP6xaMnlPhGfHtTFuSrUksVPL7glVG/2nxjs9FDF40459SD6vliJ7zQ
/G6KwNaZUZX8cEERfeqiNHngVq2+2JGrnBc+x40M59KSU/mkNqE7+Far60588Y2nJCu4Ccl2K0Ov
sXmBV1NgII5Sot8u8fH6tr44GMUdQd/WVt3tu0lPFN1ZmjgNBk0Dd4ceeBT6DbzN68NcuN8FlKX/
P4y5Ke+g/WYPA3r8J0xp+s5DqFRDpHO051vp6IWILsSaGfJEJ85ui4CW7Fo5Dlp+nlFhOdrLDI8X
0LvXm3B5aqBPASSCG2/cC4Fd8Ih2GZDH55uU1BCZkqYmmUU/qochLxCzKjDmddAHv3WHXPpc6w1i
mrym9Td3iEgmWAXTKrMCZvYMiQNVzRq0GJCF+E9fERbFPssFB8q7neRicxgaIFCwqVgw3U1ir4mN
ld+b71H1fHd9b2gXJvVqpM2GnydF9E2qq6dBIpjgJXSy+udlhJ2GU/Wgzkc3m6GS5sjghHuUO3VM
xOSg4naqSlqFjqLjiBPXtvgpRFP/LGZ9/Fk3Napi1//QC3uL7FTnJW7w8qCq/vpgmrhlhLhZpGej
6X+6Hc431O01xDFRHcZapA2sESLu9TEvHBxDUI/UBYV86uubmKjMtqNGUaZCbALDoWDE2Uw3brZL
y09tV0PGgauFHs/raTXJWFpJ1AHAUeaHskmMU1JNEC+hU94oOV1awJcjbRLIroucEscP9TQPHc7E
qYqP2agv6J6nfXIvI9zFRi0enBvf7cKlCSJKEN5MlZC6fetId+o0OyvMUy40HxSx0t11ABW1v3Al
BmF6K3+9NMuXw21mqVfG0NPhxo5uaMKPLlMW/oLeAs4mdIGfHbwf7kFcVp+v75QLCQqPfhxO6MsR
/7Y9LdutXDE3bRcAlESHS3dbbJtWLowD+rNE8mDvpItz1ySNQb8dzeDrw1/aqC+H3zyvUNjkdPBA
PiH3ZoCltJKYwrDELuhGP+LCdiXQUr1fqdPmW1STycs4UyU2XEiu7aLZzA+WxFEEYZnlxn69PNSa
yKp4aIPK3pyMJu4zIHx2EJt9DAqXBSx2oM5F4RnhjC7S9SW8sE8pdRu8gV3hkNBuhkNWoc9cWSlB
bDnlt7JpkjuZDN0dfR1rN1Vu+V1vFc13sJ38TyPbjk4BDKjYdu/oJdXTWKAJqxS5+q5wlgVCYKp9
i5Y4eig1U/4t+xb380kmMvgPkyZxN4DEIb++refoS61ExYituWU3lV/P5QjXKkrvCkXTcetOinPb
zO0ehRnoINeHvrBlbeK5RlnfJO/cVsBbJIXRDWzTANWED5NR4m3XfLw+xIVYwEmje0HHmXLftkUS
KUhlDhDIThSt2y+hC/jFnkL7IKtOfMMHO/sBjHS8EQkubVt2pbpCoqgLbPPouh9NXLjUOIB0eI7a
SnjQqHe5azc3FvDS7BiBxx7XBkDD9ecvMlU287Iss8zPcdIIMProv0J47gxT4qkXYSo/6J3yASYM
CJo/X9eXI2+izZTaEHb7RgJHh6SDtWehQIA7DpzMcvrr+lgXAitv6X9nuTmWbm5li2hQUOtssO7C
wneweYDu/UR8P0hdgSrQILNr30rNL64uXdffaZjLu+/16iIyPyaLNSoBdIb8gEILrjiOIs5WUccH
a2nkzqaidSO6XshlaWj8b9BtH9aYFU3NljjH9PIHYjiRUDEkhInU3OigX9yj7hrltPVJu9068AVm
OXRahYoYQVzOQeGWT8OU39gnl6azolNp8gpS2TfRBdeX3pjjIehhbSBCj4LhhKK3enDVQrsxlsH3
2Dxf7RdjbevEzhy6Uz+kcKLgecI8tc2TiVPSjeb1pUsCJCJPDVXlsbF9HZaRE+spTngBmA7PST4o
So7a8BH+xZ3l/LSGW2pOF1fw3/G2+CJUy+n80JQPcMvyO+OntWgwWP5B2+j6Kbu0Iejx0OOF4eG+
iSVRjIhuj9Rs0Os2lkYtKUCCLE6V3uvVsKj7Px4Nkx5CI5c6z8Vt6O9yC5+R3qELg8u4oaintu3P
Yd8frw9DgeTtpng50Pbh27Sa3bUit045j5SnAk2/ewypKw9d9+hrncdKYM+JXh1buy/TQ6fDCzwu
1LOa+7QGuOajHm2n74q0HvNdow/u7BtKMYW7OUcgbj/zrz5NioIZqIKj4T2Q/f7LbM5hsiujkGdv
MZeW87HslPkRNqGJZke1mI9LGyPfETXqTPnWyO4s7MtwfVowkburIAxMBxodrbob1Cn7pnc9mlxD
pSaT1y1Z/SFrdfNvfF8dnQsG7tZRHdT2CUtaG8ZQorbqASxFFkPMr5TZd/GjXHxHihkWWFPD/krD
qsXmbkZ2ek9tA/nGTDMLwwcsrC+nyUrnx3QQuBkwRfPkJhjn7KD8KsM+i5Ha8PD2GsDnVyqaJfXc
2t+QQ007f9RyU//oDHRp9uOYFbh4SXexnrQQKiq/oBPRPp4mYEgCoxB9P2ltH/nDOAz8Sknr0s/o
MX5TKA+FO15yMM9czOQQaUStDYbnsDTWiTwQP7uqKgGgYnuQozQEzHWnyxFOMvw47IxjpL+/NIU+
D6RLSFLsnSmeoFo2pYKYgiH6HSKcDV5Tqan8HVoalQpcV9UwqtDpw2v3myYdbaJfV6BP2XWgGP1G
ti7KFGA8UBHRYvuxWdTwm0kmjFBlowxYqIblV3OplseqUSQI5d7Sx4PbxOxwRJHickdPsEgeOpjp
pmciWnksKXIvXhguJJNJqowSSrc64SPcDDhPxlWHsL9uoJ+DZ+OsRRT8pFVhbi37ci/aSE+8ajbb
BwlW/psiQUHcQxGn76AsGKJ5op11dBVaR+kOeTLghYDIMRURMTZJfm8mQzseB4OiDBY7y4TjtxO3
0/tK0we8CSd9lHvbHkzMRWYsnzzXLo3ET8xKfjPHWas9qwQkfGxzJdL2Wo6iAEqraZXuKzPRVklq
1ekCu56Xn9XQgOYrkD1E2LxQoMtSxAV07LCnTZ8w0Pwou9yYIVIzYT/Dxah+cOGNZ8cFkW37KAkO
q1vkWPNJUid+MrQBUtyC+5514wV14b6nbGXQ2OSq4mbcZFNRPEyVSNMxCJ2vi4Nn9GqXCQFzfrLl
pxtx6UJY4onI1etQU1gfq69zCyCRKYqBphVgSDOcyiXXvSwS7qdokeYJyARcEScK35U5Fa1+RiUZ
G1Bz30L1vHFpXpz0iz9kk8glCEmg5ouVrprP2jHJZhgTyTjRpViGfZln4b7k4994c1y401yDsG8Y
UFao9m5m7yJzg5qv1QXOOIaPFYqj927nysdWxYxQIwheX+0LiQE1tPVdBayCEo54vdgDHdakhxEa
KCK2PpZ1Nb8zDMi510e5cIHyfFiBQ6ZhAp/djILFsZzpyyzBqM64pEKkFJaPxFJjf4smN7lR87w0
p7XdArYHUNabmkpcpk4/R0R5LZPP0mi+GlF44+30m2X2OqFaUTUCTxTKX5azTXVcBDNFy7YIhix3
foYD+KydZfYFaiTo9lXUxCGVe8QY+1uVCzisWgtNftdlnfpPpilYHibEqRrG9ELyN2ftFO01DDqz
Q6+0MvcXrSmxWYLg/KtzdaqNZQkBzB86jE06+oUIKKRO/guJs+5nb9bGxxVri8RxKfDbaVurK7xu
oBxY4lkDJyGVn5UlnOrdODnun7d5X63FNg2LUqd2cJgNcWmtJlq8KPjhYpH3+QMau/bff7qVgIQ5
aDsKeM0WSdnrDVuPjkhwVsDxNUS1xEyO8drq6m8c/bcb1oK3RKtnZRZBplp//uL1OGU0f3GSJtKZ
cCTST2aHQEL87Y+nQidZV1emlOAZtzkVaAtMUZ/INLD6aMdNcc4QiaNwdKt28zak4AwI9hktGQB1
VOdfT8aurNaF1J0FE77Zc5L48MQ8vb/DlXt/fUZvR6JWAslzBVuvaOfNjKyp1qcu0e1TE7d8HHEP
LvJbEw0/7Hr548V7PdQaBF58IU02tTOU+hAAdaYKVf0CdPwQK7fQq283AsMYdBmAzgCTVTfbDQyi
2U9zJgItWVC8RqgN5mdi3MLjvg1ZAB51Ygk5P4n6truXI2445pqxBPls73CCehe76h+/am36aDo8
MQOU/5vW3YIYo1ORsAdtfSjb7gBK2y+ohl7fAW/vTBvuLxVJnUxh5Tq+/ixFhEnnIqzsrMzLQYxV
dVbUAsmPKuq8rMS9K8FG53h9zAvfCDVNmh+qabH3tjX0FCcRpwe2dg7bpTppcJe+yQ5jIezB5ofr
Q136TvSeLNgRgNfevM0QMe6KEQEhzFMtTG70Utuh1tP8cXvLBtVODvQbQf8mMPTUI6FDYXuNPvxz
0WiPiTs9xoX441QDiglF+bWyCq16W8TRJkMgt41Bg64NAvd6gTn5aEbJX22mowNhDA1ey9fX70KA
sDSHFxvwQl28yW4AMFoSOZA0sFNIqeOMySKqgw91gti7qd+IRhc+1kpnRl+Y9jFyYptoRAJV10Vv
23RZ8bdQh8/qsHy/Pp+3FQ9KJVxHwFkoeLAFX293heKlovAECTgLI42F7P2gN8dIdbDLVIK+t3+i
/1jcOGMXAHKvR11X+UXsWxZN79WoRfVzCE0eRAqCujuzZvRcn7GtUfG/rj+rTiszf6Z6DucvV8sH
FeOAbr+Eo/gQFeF8C9p5ay02R1+oRTLPHM+THmnqDh2xQLPTpwkA9xAnH7Cw+VC6dXxjLS6c/Vcf
YP2jXiyFZsb6WMV8Y2yVxh1KPY6HlWZ0TsVNOPVa03yd8r1e9U3NU3FLTetMgEnYuqAXbmWPtqp8
GtP8zLuv8VTACVFl/WxK++v1TXZhH1P3pKUkwC+9ZRmMFlQaF7WngCc7TqhZkh9JttMbWfMFiAvz
c0F6MRYl+m2jJcdaCMktXuUWwh6elVZ+N9bnymhpCzQHIftdM3ZnVJGOetzvJmFP/+FbUqQkqqLB
SWDabCDFNbNZr4SCl2YVWF2NQpT7C8jRjdz90nK+HGazZYolNhr819Jg7MXRqKVfSPXGNXFpV64J
pA2vktb1trSLeo+akfvCS8ry/hRVziN8M/EVJWjzRmny8mT+N9K2sCtKIAEONhlBvfBa9qZFKDAE
bbwLbwTTdfG3u//FlH4XE18ctHRQx0mqpXKyKHpo899SKt7gIM1Nj0Exdn++4y2SYjLwFXa7zSIy
CDQj1YghyMvi4zAKSjw3uWMXvxHYEWttX6DasznOodL0vQo14FwanbU3ebXsZ95kJ+k2t5i2vx8l
bxaPI4WqigpYYqt20WiTo+G5lAd239QPOk+3wgs1Kn6wv7MYhxbVrPKTOechnmuNag1+1KVR5g2a
Moljhlin7qrWk9srrm9UjvyBGCDdj9qGxIUabzjSgw11JJ9C9DJxwY3ptR/rUZc/rn+XizECC9L/
TUR/HW5ntO7muHDis9uNv9zM/OxUEM1jCiR+iFW9l81IXCVkAL4JF2rHX5mhqazc2IuXbhraomvb
myTsDU/VskQ7tF3RB2YfPrtyeHC08YFmAKU9VLNJY76nDk4Y1+d+IXWBrsBepIihct9vsokMH3sb
1lpyriyjv18Ql/Ji5Cf2IoFa7krn5/XhLs6RQAjiEMWFNxU3gKkKZa1lCcLYKmx/QEDNm7Ku/xDC
KNiHdurcUxGcz2VkVIfrQ1886i+G3gTIpBsg2BSGGiBsbfgJGu3UU128UK2sxVq3RCQB6S7/+qAX
A9mLQTfHsdKqBivdscaeofyr6fRfoD6XG2Hl4ieEm0pXb+25bVHOYbogbwnHN4Bg/asqrLuJ+9yf
hu+lVH5dn87Fz/diqM1BabOob4xab/EVdWLKyXp8dICIHYZ5xCYXuySNNmmr+Z0biRsreTGwrWoo
a1OR1+v68xeRGgf6lv5s5Z5akQxepqKnOFaWP+v6jYzh1kCbNLTB20ki1loEnbKalSf7RgVZXPTP
15fy1jCbtAAYW1KXY53/rvigVh5MWYOPpPVfzveLZdvs+jmxkca2luicIH7/GGoJ0sopSWSa9eKz
qor0xni3prXZ8K7WCASIMxDFunuw6LC4k3bSmvz456sHKhPw3CpaQOx6vRvmoRFTpwzoR1mUZPrJ
D8PssQndGzHjt7jQ9op7Oc5mMyiqG01mN+RnPAixckmdUn2YmhExNGdCOzfsyvneQeg9v7ebyAoK
UP7fW7pNtdfg1UU5UyzYdbfCzkxvleS1EJyMI3x0EBv+2FAqxZsmRJKaPryf2uZMzOVHkj7J3N2K
RZa4dHwxKjJUVB4csu7NnqMw6NZo+8bnzNSAqOnGNPt6hSspNbsaPc+qHp7MkQ7w6sjWoCKKOD6C
teP03o6U7kdaGcpudKBWF70ZFUeJ88CnLJxaZLvTDD5yZVIRpmrnVamKrq3Vtnt6eOidd+h2pqPa
PxuO3T0YGaaMdKqsQ6xGzkf0y0sKzHaXnZEFy+5S4RR7vZCo0Oh4t5StVL9UaV5+wCudBmvtLCqe
w9OQArBBlNZTpY0ZWhkiYDujk6wojbqXjcBtzW1+QjWK9o2V2u+MqjMPI92Cw4Swxxc6X87qRuae
nMJOfpRGO5+joV4Co5+WvYMRdO3l6qh8NIQigy6vIOEXZqfv1Lx1n2yr7Z4QPK4QOsYQifZWEhb3
o1I9OikMTuDkji95tgVlmthehobrHlvbHD8xm9xBj2rkLjuJ06V0HOXRchfUYOycoKZTXToJ3CCe
7cpxwRHl4+gVuujukat34Zcsq3HfbyGame5vZI7lM00XpKubuESFvXTx/KswfPiyYraRkhTdXqCQ
pUSIWrYJfeUJKt+T0kzuztB7+RlhbNTQLPr9MsLYEyA6GXDXmo/IIKNbptTL0XVIVbWk0L4abaP2
vq72aI3NjW/0A84IYzieNKWaTq3ZCR+7ndDXql79pdgln72as5/RaIyP+VAKr3cQvOQAGqtPfE9H
c8HiMnUM9gP7dk/dP/yEwS+Cxjk9Q+SLTL9SkZuVAKL8CaGdXRi7hC8UXhOP1TeOEZ6Sn81cqPDl
jPSensAXM+oaVHBjCEZGlKGBgW/PDnCknXqxnSdns67l/ZCNyT7THeWLquLnOqlWgUh/5lY1iNge
n25ymGNR00mPyxpUoBKiH9fGnyxaO0jYFl+XGNuguYl/TnXfPqccjqBStehTl1V5inAQL0pQ/hx7
yrf4RSz1MdYUFI7mFsPvUjH9WS6/oihXUkrxSFSauCwcs1hbdqAdrW/0RBJMv2HaYBnZOoehsGb8
57shsM1R3TcrOKSyihW/i2CL47KF7f4ZL3AEkys53Tkd3lW5W3yeaxyLLcxRvwpZFn91sx7pR0Eq
9KGz6jSo2hTTLPzRvBVv9qXorMprtQgdTE2V/qD2xQkR2wwoz9ziwYgXOkbmVq+1n/O6GvB+hgCu
jRmssUI/6fESP2AZHOICoGrYgnTmE2435bE0y3BXGTwUaYF+wmeBjCjF4UubJ/2Jt/typskrD/2C
35LmKn2wKFJ6tjINu7aumr3uFOVT2LNphTt3T4Yo+twb4kHFatxt6FFXosFfXI72fqpaM9txvBE5
T41xNYPq8+ZjnWioRBFw+Gdqq+MzRkOs3uTk9ZeCv/N9OpV8rbTrLC+MUwycDCe9Q0QlN312AdLh
gKn5HohcJyI3P2qViSKvUkfMrXcPmUwdxecPjrB+h2SB2Voqp1Pcl+gETcj4eCJPjWeWvcE8rTZn
2uJp/K61p+pxpOTvV5VT3zmD3r8L1Xy6T3AEDMkJ7FbftXkpP+Bqgu5+nOr+Wr33FKvRP/Kdw9NM
RvgQLWXyEw6Y8sFOWrwQp974seQjvHgNGarObtBndsrIQ1Ckey/K3AgyxaKxVhjACmZkc3atFXX3
qdDzd3qvKO+xiG6DMJT6V8sZ8ru8Hjs/HTXtlxKPYI0x+z6WhjkeV/HMJxmOQEVKyJ0e0r1/6Qhh
oP8OwKVLDQwUVAVTBCMlVpi52hydVRE84sNjggl/n3rp3O66aXG8iN+f6Zn6uVHS7oel1thK57I+
FAOhDBsl/osIBdp3ceEW7m6QUgdcpsR+pkdTeBxY5p2BY4Jfqkt+byHzGEi1dto9JvTmGQF5xzex
1fAwl3Q+G2rZnoF2hUewDulzH47KrnM6ouWENxD9xizyqcIO91oeDl+LwQ4x3ZyLB9AIeWCm6bIv
65yuRlhld3GVdAEPTO0zQrjuDjQQXoQdEt54L7iIneIcLFcbungpP4ulA5RRh+ZxyBrxyTRyc+e4
y/A45EZd7vFWar7WbdI8dUUqsCalm+qUQ4O2Yo4pQEF8eOZvM8GWh1V9CiOnf86QPOtILyztw1L3
oeHVem4YnmtF2nsVJECFnWFhHbIcPtnSt/JoyiTpfNlkw69kNPR96s6YtxtOd3bzBG6ADUbhM06/
41OkTPWpzWXkzxaWJnUx416uiRFBI9kcs6p03pmd4wShkTbv1RyAVOTk4DRcru9TDEroh1bgf0FO
jThPFaJpmJutvwgcc3TDJs+pcP2ZYdkekO1qPFmlCKiMlr14eArONF2VdKfkSv5L6TBkwVzpB4gB
CQ0Wg5fWCJFfGcf5gLlhj4sjEr5e2xn46unoLln1UH+p8b96H5b9cLarSH/onFx/70qcEnqniR7N
KOPfW8L4QVt9fCHBjbuoy4yHeRDfdKUY7k2JL7PXRFWEy7WB2k9WCMExz2iZ6ZkMFm4fySFTo4MD
qOIQxhMgnKVtfaIuCtNhA0ve6bSTabX1J9EbC16DPZGpHor5LAzE7xHJ1uu7pre+8xuXowIB/B32
3ObBbWfxBKYEVEqbTPq7prTSU9It+ifopv3ZGmE2T4hseOC6hsfKrMPzWOHNJLCaewDohtW4Xc2H
pscPhDpN8VcsKxv34BEHFy12AozOnC8lm+BAlaj5MCAqgJpNy8zoKhB7jcVfkn7YF3mLJXBHQns0
m6XyzdEo/LyInYO047QGFwaLvXFp7xtRgfuTJDQrpftP09X6rkjb+JTT2b/HUVPSbu4bF2eFQT9I
hNbv43gk3FolNR410cnHFn1XdQYxlKI3HCiO5mNXKvmzYsofVod0eJ5UqBjaQ3+AfPEM8DNEbrvW
xlMd43gxmQ2uDP0n24gOQ6eiEJi6OfIVTVy1VKLgKflg/AxCijtZwrfUkX/qRYcPj+nSaPOS2kWy
D1GQefRNc6p8iB/lvmoR7Y4Uc7gfdAwpi65TkAmI3I+Naf2MJqQyvCzPWkDRRcNNkZQJupv4iUqK
wn4PrpR8NcHtuWoLNis2Idqo49MO/kvxzaJ191XsKsemwzYCMqI86SThfoSRy6GuTUzpwOzg69jP
auzVcZx/jSfjLyuPC5+Tm/nmIl3Pmecc4/Mm+WSZSnHs66I44RqeecqEKD9PgnDPhdYhX2LYXHB2
v0+QNAWCZuY74ktJUXJKf0DEgvko7Ohdm6D9V9b4NhSi0T0xmV/6GZFgVrj86DRDdl5pxiiS2vWu
K8f2mzrb4wG0X39P2xm3h8HC2sCRu3ROhnPY6Q84c6YBVuRIm2AiXGGqVMV40yHp8J6qV3mQUv5S
Klf5ibB7djCNLj01WjEGjV3UNj6QYM/8NrmJh7r4KKL0B2hUA7Ow5du6+TwlaYmOWNJ8zBcy9DD5
iIE2odsnp7sBTLpUq4FAA/nBQI0XlarX79aoKmgHEBUC7spTrMgvcmVEoffyVFi3HDovPcVRtUab
jV2GTOGmyZ+ZbeyAKweIoUyBwa9H0HLXFOaNN/LFKdENAFdhag49m9dTEjr1J3XSlqBzS3bcdCyc
8k6o3VHRb2nCXqqmrZ0igF3U0OmovB6K59dUw/B2TrFoRsykHGT4D3iM/AeOLsgIyto0VFxWcAuU
CctJF9JyzIB0sPCFPq9uP3VeE8tH4fyHkgkqty6kFR7n8B5ez2pR9CgD2JqdC91uPdusypOd4OHW
1u78+XrZ5NK3ejnUphoUZoq0BzWUBCYVpuddlH40ku/DLQ7OpZ3n/P5KXOL0qjfVmVYiPZWmeRSE
FczjRrvPzOy+roc/x35wltbN8H/DrLN9URKMkM10kk4zTlxAeIoXd4vr5jsLxeQbtceLy6YB8XPg
atLq2GxxUi+UjHJMLBPcf2KvMpbxvezUBz12YhCNnfgvO0JzBRLfLrT07Y4oLGse2wq0d0X9o9Hn
T8lkY4t7qyJ+cVq86pAxAViIJerr9YvnBfCnKmCCqPXDhL+YEyY4eCz9+2Ypv17feRe3xL9jbVH5
ErcFkdLLCeIx+5Bk0yenbFMP9tKNHuWlaE5kXWVGDR2Nvm0/Q8FEKZFFdpb2Yj9PpSF+1X1Uebor
R86Waq314/Dg5Hiq/YcZCr4ZsEli1HaGOeliUoVWFHRdfN+N7p276OdR6t+uD+OsM9iWJBHuoYSH
Lhnya5uvNs6KruOBtgouU57KkQgzMOwrAXtPcA3q1sTg00i/TrLvJr+xRPWdvAVPabCd5f8j7TyW
40aadn1FiIA3W7QFKYoUKYmiNghZeFPwwNX/D3Tim2mCiEaMzmJmowhmV6FMVuZrdhzV6vugk2We
DgnixmdTGnHqdnC9/FTHIVBuxLCxYK/jPHuI8Zb7Ho4pljqGlI5PahAUvAiiyNhRWODF0Omh5eyU
XkOvAT1/6W5Q6/pOH1RIdn6Lm5NuDfI30yn831MmJZ9LqZ2eaniP5am3cz84y74s7/zI6aqbCUqS
dsa/ug73U8Lz3bX6SC93eoXXHeopMg6eMW49+IX00fiZVz9GpZMTqpAIaw3mua1N+rNfUzw8S9hO
ZvCpgv4cjXHburhkNwp5UqDcR5gVQULoNISm07iyv6ITnPX7XLeiRycMxYAsbIyholPm0i9ZxMm0
y0K9+xLoIu32xZh3WFo1Svd+GDXUpO1GxvbMStXkexXJ0QmN+PZWz6pJAZ3iRNV5ymP7Zej5MZSB
ARC6qpnFztFvavMnJr8YwgCW9LfE69RZ3uHKKlmyypKo8Cu1aFNPCmQr35fcXuYu7Trsm0eA2KHb
lI2Qjnqf2z8ghqEi16R45N4ok03jSA97TKcSOarfGYVdaXdya8gnrTCyjzwQm+cKu/vAHRRryI+T
MTT1O5FEw3C4vtTni+/aGBYJDLU6rWgKXHZMO1Rg/vcfSuB3fdr8pmL0RfHHp+vx5p1zLZ7Kv1/c
Jw2OiHEexaU3DPlhqm/l9oc0VUereMQnizreDWiEjZN+9QgGWEqmoSgArRZ3f2ZAa8lFwd0fp9Vt
IIzkzpT9D1YKbVXUg7xxRq3O6EW4xf0fJUKrNcpTni7fGUW6b8OnIH9XTPlp7H5dn8zVA98GZ8yw
NK6yxcfro6gtcDQaPGi4s0963WMpaSjiOFVBs/Hh1mbRmUVsDNInGufzkXnx4TCJVNNckFWL9pOU
7CpJvWniYQ/2dWP+1hJQ8ErgN6iF4tI2D/oiENqTKSysIuGxFPUfUgd1ZW2ctnpoq0i4yzDzeC/C
1IBNG5kWOKbZ5QkrK/pMLVz436V1a6nkpE9Z9NUXJQ5UzT6OxtP1L7e2SC6jL9akmo+5pBbC8HBf
LvKjQI64OWuVhsEHaLx+3EcURahAjnjObuB+/oDql1sQqScdZTCsoNQlWMoIUgcCUpHdFGEgCVcU
lfl+kuya923e4fPWZ0JWz5T1eednVS9/x6O9vI+Hgc9+fRbWDoPLX7LYKkqMPnLth+lNwZPTTUzu
vNkTL0v7DyP4mv1QmFRXnVz9GE3mlsbp6oI2NcCyfywjlojzXpepI5EgoSP2MStvG+z1tOo4DltU
09VBXsRZfOopbSNrinP7zMWAoN1cqZrw1dSDrwEV9xfDVvMbfLlN06VDGE270pik5r+f8jYNN7qS
dHNnmcnXi93CZEuXtcI+2zKdmZupaHYGqJC8e47rDVzrypn0h8DL/iXVI+DrUHUziyubZYv7txUe
W9lGwktLjHMbwDi7vnxWNhFJGkoHkBMUDD8Wx5812ObgxLiUOg60SBwZrVrcDAGAguSL323AMlbH
BQWCOj0Cfvh3vh6XRJu0ttPQPpeUutTO2OkOVctaT5+vD2pluTAoMFlo4trAdxafii5RqPjBkHox
BoBBXdMt8uHrTaduehHmJ77iLkpmj65/TLwe/t/mv/QnWDlzeenDGeY/NPyW8JZKRK2pJ93kiRRF
osZ8pK+8UZVZeTTM2fQs3gBqHCbO6/lTaw3TUHT9vDiwjOyk6wUds6EYy1ORKwa5H64gaC9qRanv
LSXyN5blWniDGjdyOXgLvcFg0Tn24fCy/1oYLOjY7C06NWb8QxfkXaWLg9XG2bZyvGDFgAKjCoZ8
lpB5Pd7UFhZFS1rfcuQZ4Xd7+IIjpYvZ4vUvt7Ys5ycKm5oO9JtilxySqWeBGnq6NnsUY0yU1c92
/t/V2yBwmlCaqNnoVKEWqzLNctjeZiW8HpPVvPXP6Dt+CspEbGzptVlD4sNCHgKUJnv79azRxA97
1UDEvu8ad6JFkZY/wupdqsb76/O2GogrcM6eVgRaLN3uZHZfdFNLOBBb/aifNKuyMF/xLRdrE+2/
11E4pmZbPDg6CA8sln+lpkM9lp3uKZJy7FFQy9SnfOg2NtnaaqD2BLDRRIPi7T6upzbpRKbDBSsi
gOWVrP8StpxV+Pp1o7wxh2vnr006iHMUVwoyTa8/VmbgPC5aJfIK4wsmpO7Q/Y40e6djXmRO369/
r7X9exlrkSrg5GM3mkG3MQS64wVDU3zIfWnW84XuTqlcQON1qJJ3MFGuR147Gy8jLzZyjqNsbGiZ
7Jm4Z2KCdkLt8b/D4WCa/DORSzcy0Uzd5KeIUDaO+VTgSOtB+C53Q+JvCYKvLpB5wZP3zYt/8cl4
h0vDWNfCU2rjpQiTX0WpfgMCsvG11naXfRFm8bXMukwbH/dyb4p0d3QOyqSQW9+Z3ZZA/up4UJ+d
jwryuGUSJybKJZRCdaxulCDcZV06JAdhGmEPtoByg3d9LayO6yLcvFYuHg2OkUEWM/3Ri+WftODe
RdIpAWUkjcbpeqDVRXcRaHFcQOmADAWiwbPkOjiJWJLOmGEUx+tRtoYz//vFcKBZBWOEOsk5qdrB
U624pb1oo7Bm0UAKrfrH/1+4xeJrUuFrvlDiG+Scw/uiUV/qWlJ34BXEA54b1cYNvHpkwF7lvEU6
jvX+enRkFUKqzDa5CbD+vutB17mqBO4u7aX6Sa0Miis4xu2Mxth6WqyuyovIi2XSGZYwrQFOpqRj
9UaByjfwfUu2zt+tMItFMkTDZIJMhr2YW+VjEBvie6qB163bof6L64usyUSR2MCfZ1lpCMyhD1jp
nZeUxm1v0Kkp6xP9yo1PtjaiyzDq60+mVCOAgk4Jblq7tO6nGIfUPpEA0gBN2l9fjPQd+WOLdzD7
yAaST0hSw8X66KRI6aOhtb2alsPjoKAvAwCppUOJkVa/V1LWShUUyqlQ7aK/HYwcvoUW68HBqKtq
L3UWeMFRQq8qG95pRtvHrm9ID5ok/QoDCpZjgDa7i9qV4eXhIGNSJcPBygBOTb36qUmEvU91HhKS
4wef49HARh2nvRc7ix/zaqioZdZZt1dqge2kCk4tkaURiBIKLi0/c2Z4JNiEq62bkPYekwQDmVbO
sPZTAZWBOBS7wtRwWpxGuaK4azYuluOhW3eA8gy6327b0+tPBPSsLjJMGn5j5FKT8fddVQ77MjLF
EQl2sVdp3h/MoIh57hRYkxfkE9rIbRtCe3GTsvXdSpkAPrUl2qZW8lAEYMp4I1HMaHO+o2FIxzow
pXNr9zIzkigcMWN5kLPuMYzC9pT0TbBvI63/APNzQInFzg6lbA13eo/9tNxDCMknRXoYJ03ZD3Vi
fSLXAt0jU/EdUrn9gPvRN15o1rGYxnJvg/NmoFShvaQz5L0S47toOwHyOKr1eaoG6RAij3EekHd0
J+BPnoDn/hnLD4Najx/9GlLpa9ni0ZjIcXGYbey/4XAW/Si70vG498RJha++q4TuUDE3zfQriV9z
0+kTOjRFXb2UQkcTyC4gs8fyKPY1te/vEq+qryU4rh0iHtUechIqaHWl35RCyl0llHT+FipzcheD
VMZ+CHYKWqICXsl7qtvVC4UEcdBw/T7xv+GsmHHuWVWSHks5yJ+0SRjvIIg3t8i42cEuiKb6NNql
xDpwtF3Q2sqB18pDmoYfGysCk4ZwMvjNJMs/Jk2d4H9nfkEV64dQmp9GbUonO+jVE8Ay6yCow6Vu
EIblUUptw81lUxwGKjOPgR591NJQvbFMtkfFQQH+UqFoRgs0+Nr6kdhXTvvcNhOQ5rH9hi7Ki1Rm
8clo4C/YSeYcrm/stUsNh1FkSVADRHhrccuEYZMJs+0zD8LRjVxM72292Deh4dKH3ki35z+1OEE4
OqDf066U38qFAFojK7V864zY43M59a7IPmdJ69lTfJSVYiNLXI1Gw41SB9okvKRfH44dLKnUiTU0
y4zkg+Rrd0HX3utw8tWqetDVfINKvh4OzU7Mh9GUWT7FIj3UDfxhEWXuutFNsiG5LQGb3k9qb+7w
h+92ygjw+T9/PFKbucyCdjb/W7z/1KYIIMrb6tnvkF7EVil7mvrIQTR8sh7qGmvLv4jHXOI1jOPX
G1MBrWkaw+wyyXP8qrupocY9q3IloRdGA65X7PTleryVvI4rB8F5Hri0FpdADiQA7GAQjYwY6pgg
hAXdUuycwWjTjdRu5SZlPGitYxqoz0Wy14slwDYq7Ww/92gwgV6rSI5VAUh6sPCRuj6mlQ3nzKx8
jDo1Eq1lbUCz4ikuTCXzwsQ4KQ6wLMf3YsjboGv/Ynlchlq8K+jjt2KWzTr7bbRTwhels3axf26S
DaLv6uzxSgIbAPPlDRhhGFow7HaVe6H+Uy1/y115CLotz5+NIEvxmy5ONGU0M/vcTMNRc9TbIFPu
SqV4vP555vfp8pCCSvy/sfwhZl4k+SIN0BUaZdXLnOaY69kz2LzbKNN+lcrgibF3MYn9FmPXfj3s
6qpg6mb5E/bzcqX72eztRXMD6Zh+Jpruuae/R+ib2YG80dGghL02RhABAHuoL/IQfL3azTQyJDST
45tqtPLvjqxbH6iEj7uhryDFVLnkVVJtHceueCkhax1E0/u3vpkNd3Bs0n0SaZObxbBgm0YFHzwg
8mq3jjh2Sufsc3bZb0evk70IHO0MIvZZy6fmNDladhhNtVRcOdOeIwgScF+kX3FR6/uMC4M8pINM
g8iqcuoq6Umo1XBAqAkJ/awYIZaI4AMAdXEHuiz6GKhJAliIXy2LsjyobQxAFMMg7v/MhCbjF7vK
8XMMuqEmIPdZ7kp1zPZyk41uJ3jExSXaTllcv+SSrnh948g1V3wbHfAZMw92aGSH3IJkkE9Juwu7
0T+VYcQVrDWf4mCKZhP74FgE/S8aFmJHQpd4WgMCEvAstFUjT1BNUlqxs0fEOVGwK4+Dwlc+GF3x
FXB0s6cgFP5Qqz4+hkUe3ZtZ2NxMeqbt/G6K31Maiuj4xgqkDEXbh3rwXSXBcEUznhI4bftIyXBS
KGL1WPv1zFtp5Hxft814qKr0nYihHJlhFxx8bCpiN0qr+OxXSX4Mjb4GD96QxspadvT9MX7vIMru
4uJY7OQpV297YcPzkFsQ2WrklB9DECy7Ki/NQ4y1wt7Qko+pmvanQkF/KtOyX+0IXaobhX8Wcgxs
24G70VJ/gKwQpZ+Mysyr3TAgdGCSUQLaL6ZT4PiHSG1Ud0LdCzCwqexagPN7Mi1Q7h2/rE/75JDI
PW5beWQfB1r/GdTY4hlfjNJlT7cepjLabizyT+yqF031efZrQzHzib5pof9NllINiHvsHyMwjZ9r
vbd2IbIRJ7QutZ2WY1jZ4BrtgkgpH3xqFfssnOonEJ6mZ0cxXAWqg8ZBdJMduvGo/EoiKC6IHb84
ZtU8pYWV/u4aSiijNX71c61+aJsu3qmTkx6hw2OzkynGfdKF03lSi2+Qngy2Rw+fJJWTIyVkmdFX
wYkWl+wKTUn2GNf330oj/oxAvH5XO/LgFbLMjpGi7/BQpZ0SkQ+XhXVOGthg9RSBe24N56cknPZW
RZmTZ0UUevz4bJ9jT3bAhoZdlDs/Wi2/RSVZ2ZmIpblQ23IMNI2HiKwCDEmkuI0ff9Z6rb/rrCR5
wA/SOvnT1O4CI052odK8+Ikef66jTP4ZgNtlgVSAfzO7m059bIPjL4DH86J2XA0DsSezayCQRdKz
M+igncv0pdZq677uU/Mk7NTcg8f/bMrC96AiKgfcpn8Gjp4eEr7uXeko8T6OY4HwoH8X5aTFoV7Y
u3o0wyOcuBZ0AOD/SAMJHQsw1Xk6QDJIZa9Ah3sfKPgdZUN9MFtOlGLmhzSjkD4FkTYc86oKz7ZJ
LaOJIdXUES8iF0m570XPo0No46Pxh2pn19b3sNXuHTsFgZNJ5jek4coIzGpu7u3QUo+NSN/VpYEt
fYyCZ+1HtIHz/BNApfYcIV7oogDzNdC76VZTk7u6kh/MGK61HPBaj0TG2k/TL608NZ/MSQp4gtVB
eAeiHD9zJ7odJ9/fURb5LoaSk9NqkxerV6Rbx+/zXZNQYXBDp9f3Fbpqu3Swh5ciTruDHOkPKkyN
3VSJ2B2zFjJAaX/2i3S6iYB17sOw4OXUVMNOZKWzK7u8ezClvr4ze/7aaHVbzNjVu41uGbkOIiJv
tIhU8qo8LDIqS0FanLNAKo4dJ9uNrxTVXpb7LZ+ZtStcpZdKAWaW31qKQGR90xuJ2ltnO/bdMHjo
4/dIh7p6+EvDGC2oXtA0+Iv8Ed0/RAvoeFIqXhRHegVLi6Tg/LHxttklRVjwqhmse4p4xrfrmcIf
vOAyQ7mMtSiXDabwe8vXOk8Ouj3QP/itvtvTnxslE1TAe6fDsIgKfxoku5jjKAy+jMO4UeZfnWP8
kebyFoju5bOxjBsJilMfeHpbB6AYm7PuYGcmFH+v+slX7ALea4HJDh21Lf74SqGShhCoVxIJHXj8
Yq6BUvrVqICEtg3QB81Q+rsi8ulTUnSLPKvJgsMAV9mFiralJK7Of/vN3Bu8lSkMkKctC3tIMwcd
2rOglWtHyOgwiuE2nyYwaG0XvZdMGz5UBHoxj6bxkE5a+86ObDk+IPePrRLmiflvGQT8s17JyJD3
pSgR8FD8AkrxvET9vp5ueq6oce8UtRl6iZCrCbqGcasrHfSv60tpLaWGsW7PDXo2y7LJHDaQNbsE
wr/RVm7NfaJ24S4VG73ktZcxdTCeO3OLkAz3dbY5NH4ph7oc3JSRHMzaxY7le7lizxriSu3TtOwa
5xToZr0FG1obHzgOFSQ764HO8uvIRa4VClaFo9ea3U2rqs96H5+NmFrh9Xlc2wxwgcH/k7rbIP1e
x0F2PU/LEmp1BlR7N5hjeJyrfm7ol6VbWqBUqjjv921n90el4KV+Pfza+crz2EJrgyOIY/Z1+LTQ
srHHqtYrpTtZf+pDBI77I/LUG3HWppMQLJQ/SprLYYJTMDCkL1IvtGtXHmISNiS4KWBdH87abF6G
mYd78QLDaEJpM0SPb8q4rXluDcLlyhUuPqnc88VQgpJNh/LeLLLsgOZhsPE+WptOyhvwinBA0N68
jkarMbRYiU1ytp92+T5Ih11T/7Dsz9eHuTabloIKmGIZmOcuYeEBFB+pM6qEdkSIF1ACrUhoDVZe
FA4O10OtqQlhTIbgF4AOGWngecovppTolhxzP3kDyKmz1ZjN776XEScY1X2WNvTxu8B4J2ZKodAy
+z6wenuvpVGz0Rd5W8/hnEEGUUVCcsYsLH5HArYafj4Ni65NW6TlhzRJTw2CGf+90fkq0BL5XnUg
I5JBRppFNj1fTk5tJ9xSfb4+r6vDoeym/bG0M5eXoO20swIfoMiqUtRbSEb9TVqN3fF6lLfrcT6c
/42yqOIkTUGGZxcg7+z7sj3kvrlPi99W3e//e5yZTIJxJ4fJG50u0+TZlJlAtjq9SO9Cqwr3UTym
uzrHA9jE8fAv4iE9Bsxo9o5+ox6doGKSh6HhnCXlVz1+HBHoB9WJ/P7GefJ2o9myplCYVVQwfWzp
14sfwyYfmvQ8rtynYdEUzX2IjdzNiKrURm1vK9S8YC72GflQUeLTMnmKb1JnHo+9bB5Mq/2LFXE5
ovlnXISJND2IS2QvvDpJP6LcgRwDUGbyvkc8FLagv2vLjy8Espjz3XpDRgyh40KYHulGZRRDmo+Z
fItRNF2mX9eX39u0js+koWoM7Qfk5fJ2EX4rKj+udK/Tf9Uq5hi0vUJlpuv+9AWaWMpfbN7LePO4
LyYRaZLAiEqYe0iLfrC1HN1/sVHUmzOb19ni6yHN/34RIq/0uPcHeDGhhTNLUTkQW5MOdiDaQIGk
wNQwx2KnBXlunq9P5upCvJjMxZkBINKn49aH3kR/9LsplOCXKmm/YR5PG7trBR89D9KyKV6Cq3/T
+FCnGsKi07RA6iLdvi3bbqYNDKXIDm3r9D9E3UFAj1NbcVg/ZoL2AEaP7X1kOv5GD2b9t8zORRRR
AWYua+uFJVS1B2B4nhKqLL6ZyPWZCmLeH4Vt9T8wVgt5knApG/vI7swfapR3imtRsduYldX5v/gh
i/mPZfDRfcQr0I+eA6lyjWCgT7mlyfo2U2LqL6IsrtOgVBNzbMGvJQoCkZrTxG4ZBfY+Kya6421F
3E74bp5L8sGi+rIxyNUdS6aETy0NVEy6Xy9vE05TiYW8w0O0LWPUCA3xoitSFR6GLs/eaRK54UHr
hvrZAqdgbhyCa5cvcPR/oi/2r+WQfVp4BZ8zVb8NrPpoScbGelrdvxchFvu3SeJRJGqrYJ/yYvie
Lj5Nw6OMQlVjfb6+X9cHg003FnQzsHgxlf6Y47PKheTptf5DxULKrbJx475djUEWOB/m6HcvP5cv
5VNXF3LsqYYoDbc0DOV+FNwlG8tifRdeBFp8GZZs3OVKwbPL962DOUbTQYmn6YANC31sw7eepSJC
+ETo0TEfJOXbYBTOxtG7PlgaKTY1J6Bri09X86b0bbl2zvTrvyp29tSn+sYCVOZxvDneuRj/F2Ox
ySkhqkAdESwyWlG3wLD7MkIUwEmmRwmJBvm9pYRl6mrg4O8tqfJ3kZrpzQdZm3r9AXMiaXqczGIU
Ry2EbZ926azsZIxVfzToN2xJ5W792sVhUTdIGSe9ZJ5V+SU33uUxiurUgKum3KgqrO4aG6brLN0O
mmyRb2VhXyAa1EU3Uzykt7DysAOdVAQ4phLdiCKynmoTW47rG2jlicNZeBF1XhAXd21i9nmQVTgi
mBUgnjQaTmoR7aHpnauxOLUUaI0yf3JCfZ+W5OpTtWHJtnriX8Rf7GDTGq2iagrHGwT+8HHuo7il
Tk1xW8Fe+Hh9sOszjFQprf8/SdnrsaaOr/V55INBtJ9l5ylD60MJXkLTPEvOcLoea3Ujocw3S+Tr
eN4vlk2rlRblznj0eknpPo4F+4ris1pOh+tx1ufvnzjLF1uAumuAkkxygxGTkyOZxw52cXhKX7rC
jv+7zdK8Wv6Ntuj3TyrBOsuIvTanMKywg3/LMR0HQ0ajaAuJsjY0A6LIzE/hfbWkR1f4OTkZOLdz
BeKqquovla4/yZO68bheKQzP9ViK7AAZDISgFoOKpLBqZAxUqAPBzvOcwhoPcpJGcOfL+lHF/+pj
Es1aN33V3duJLO6FUkafR6jbj6MzKj9GkpZf//2zXv4m9fVSHZHBwVq6Cm/kpp1usr4aTpIe1qfM
b6aNI2BtVxjaXFLhBWtRT30dSrcF6EStj1HoxtiYOtkXJUfipTb2ibC/4Zs2nK+PbS3/uQy4OHLG
PkNSWI5ms6UCybCvpfQpje8ro0UycebnbTFzt+LN6+ziiKssKZoqYUqeIcMDSjJR3lkCfUO1jyyM
9pJsJ2Fjdch0dcsdfO3u4DwnL9Zxt1GWebUq1bmayY11dkAn4CpxlqY7R7mXUE+6PqVbgRZXahbg
VsdyijzFuR8g/Tf2i5XjmQ1P4m8CQU5TSA6wnVksFlTlMC4JLZwXO0zc3DJRIMR1kYlZBl68WNj1
fdFt5CTrg/s35mK9WCP9w04GEqlmCMPRsuwPCdInv6s8QCozH7YaRfN+X+YnFNn+GeNivRSDk4Lv
rIwzOm37iMJAWNs7q30yIMVVxY9hMO6tvtolAFITbWuxrh56F8HnybhYrL3URl0GSMDTsZhD4aKX
T6PRa3j0ARW7/i1XQ3ER8gx1sHJZrk7k/7pOEdCQBz1/RNDjtm0B5QPCvR5m9fOBkoQ6Phf5l/mz
Y9VjLec28sjF53rELuZxKh+s4Nf1KCuDUdAI0bQZR/i2J2PhRxZbo2p7lkjBLydUntUofl81Y7nR
l1mNZNC1YPnPNdnFdQGCIwbRGzpnw4lv/SI4qnqFPuUUb7yiVjIIRad0hJgQvRjqO69XgmFnqNLi
J+zNwBMg0HvVEhsh1oaCUAq1S/JNCvfzv18sNhttNGoNbXSTI4oTHmLDTzJao3FyN+EptSVQvzag
y2iLpd0o8oTaBPsYUHbr5nV3Nu3hw39fBnNuRxeb7irYxNcjarsapbxuDLxJr++1IjkpSXTXii0j
4ZU7cyYC/RNmcST5XT20CmBurxyezeSH4Qw7CTUpupL4XW9cl6vTpjhUZygU0UZaDKnPQXeUDVRd
LBgOSmU85Ul1vD5ra08yrLfYO3higS9atv5D4FQmzQ7Hs7VuqlBFhL7v+lquIwCcJFYzG0CA7Lfb
yqcd21XiV2T1ULtle6w+crKoymnK0kq9kUXQ4u+RDyDDJSWMb3V9MrdeyisnikICIc/1b5P25GJG
NPoKTQ61HcGmFD+MKLVBD9fpScrzYNdLyZZ/4Go8nbwXeWRU+Ze4v0aTuwj5AvOMdKg71p9wV97n
xYMubck4rWQqCifl/wL9qRBc7MdUhJNf9gaC9Um8D6av44jAn++4yjieSTPOHeJl17/86kK+iLg4
zOwRDJWGS7DXZk69SwOkjuM01V2lAP2VmLV2TAZbeNeDbsznH9GMi2E24xgEvILRJxgwRq0GxAtD
DaMTe5gekn70N+651Q10McbFcmmDtrWt0g5vVKeEP5JPMf4ldliiJ3x9XFuTuTgVwj6rzTQZQk/D
f8gIbhWHev8ETKzwJPPz9VgrevaID86wAFDeMKaWVN8mqMtpmIkilR2Ge9PH3TKeEJfV5fctut2y
bt6OXX+D7Oou0tsPRud/cSRx1Ov6vR1rvO6bnVWGQDfRQRf9bSjSg29nbuKLk9Zp367/2tVPwM/k
TNZNfu3iLouqGtjrKPnnqu00F01bLszYcjbmf21dza4S7FJSDXinrw//uY7hSJMznvPwNkFeWaoi
dxjeR9Xz9dGsXZsmD3t03RTwiMu3/Rjqvt9Wcu4NaYEYtAkV9DEOtvp861H46zNmZkaBvR5Np4Ud
Cv+qfY61+D32gjeaXD2FdOGuD2btzGEk/4RZLNracWq9iqvWm1OAXREkH1DS3wW8hbQpOlt68bmV
7OP1mGsb5TLmIu8Qkp8PfZqj1Fr7YPkVL9FQfu/SO3Ai95KTH66HW51JFGhmz088fpeiGk2pirzU
euwKo+KoVTmwkvBR5FsA8dXlB9kfQhDQhDesEh1UQCfJYeIlcftYmv7OQVi/FdZeq7ONCZyrR4sn
CiA90rbZlJPrYrGf9FwGJVbIktfUTUhlzvoCHlat3Aj64DGim/opAph+Z5ZKcsqHeMuKbXVCgfpj
xIYt45sqcZYOkY5Fp/DMKfwiz7q9oow/luXf9IMgYvwbaPGunTKgrUgKBN7QciF29IRLbAK2ZCdW
l+NFlEWtTkxyX1bBoODJ0AHFK/dTg8R39iu0dHcqP/3FYjQtqi2whRGPXRxSXY1+rXCm3DO7xN5X
bWMfhC/aw2AAx78ean1c/4ZSX58gcTubLSq1fo4DM/sZ9rgWAH9vbLicACcadyhDk0ScK2GrTri6
FUhWESlAIuKN6mqiQXzsO5m+jJPKqPV1970oRjdqmq91+BdONVwtNkAFmZoqj5l5uV7kE30XVIaa
G5SPteCHE/qFG6T6jaaJYGNC5z/0Zts5NuK4M9eE19nrQHaoW4rwBwg7Q7E3IHg4P7PuL3AXs10n
jwsc5vQ3qpBhk3QKGikxKsbSJz/N9mOS36qRv1FVWVscF2GWsoKIwKt0S5LB8/OTo894fwR4TS/2
w309pRsp2J+UfDlzl9EWq75pE0ciiuV1sRSXLjoVxfvIcfrvYCIiyQX0a/q3apXWH4q2APpqwOkp
9kUlpnOkNUB3QrnkASL6sNX3bWY65QGFn945FC0ajF8qDe7PLrLipLvrNL3vPwkrUo291gvsBmEt
xZCEcweLmUJLtP6dJVoH1kIAgGBM0JxDx35Ap0/3LVV+Jw+NMuA1gm/OEXRN+V5Lhfytr0L5gQQS
nU6lkhWIYbx4cMbjmVh5IVAEJLyrMfZkRwDql+wWsq0sojhxsUlrT3ElhcbJ73Wn9IowksTOghQy
oNpdZp/rrCh/oT5rfkKDr9B2UqwGW4fBWnvxcl1pi9OgRIkuUkAy3BhgO922GbLjZMXhU5Y6zjc9
daT3lpX1nuqk9d5W2xHychx/vn4irZ0LFsRS0LOz3u8b5JfaBCju99IZST7H2duKXmL2EOlfyyp9
yDujVzdSwrUdexlwcYHk9IbzWB/mCmxSPzipHZ2KMWzeTcbmO301lMK9j3ihQtFmscQLNnTQCBFh
ZKB/6ptCfURHHR9F27dYa9fncS2fpqI8O5nPB9+yZdEKyR5Fi1CS45s/MF8GGRPZf3UQXQRZLBip
Tww5jeNkPsQVWPm93d/2Jq4jgAPTjSx0bfKob9Cbm2mrb3TPKrlqTN8uY08bg5+q3h0pTP625OHj
9XlbO/RoNtKyZdoQmJx/xsVNoUSK5of4anp6Ie7t1r+z9XGXlgrOBbwMB73/dD3e2ncCJs7Jhyw9
8KzFmpgQoTUrCeH2xJaGR8VJwvcJ3Nyt03XlWprV6UD34/v1Ro9pxEu4TC0a6onBce7HH+JS8Xwr
3EIYK2tp52WgxYpAODvpJBoLiBmq+nNjGqdEUSl++hUuTiAjCoR8o1CLbsMk6n9ZyhBMbt2pwzu4
OYN5CMsJk4lJ1cp3ZqJJt0CtksEd8yQxb4ZRpmHRiDgudiY+QNe/w1qP74+A3/+maPGYkomXRRkF
LiWcxnPhx869RgnrBrn2Guhwke0NXGnOMMHSnQ9T1/XTyHzXq7DiZOD+bg4VcuMCXl0bNpJtVMcs
sLCLZKILh1SxLaAWbQo/baxv5Dp6vD7stbcd3Voej7wWNM7b18s9FZE14H4VeancPDl5fuhS+6WR
TIySrd2YfIOitlFRXjvgIb6CYCDzw8lrMc+SkiEhrYGpr1sNs7S7rEkPsAKLYsuLeSvQPLsXO5me
iD9WTZh5BkeTKpojuZhq3sGZ3AAorM2hQ6qHgos8FxYWI+oB/fjCAi+Fr+ldguBDpk0qxlzhoW+w
vi20r5mv/gV4lOICLvS46Fnc+YugU4bAsM4IPa239lmd/B9pZ7YbNxJs2y8iwJnJ15opS5YsWW7b
L4RHzvPMrz+Lvvd0V7GIIqwD9JsajspkZGRkxI69H5Qxv+vHV2hM3xARoYiVuUfgfLhCLzPdV4lM
G1oHSa9NYXzIPL4bIuWFfJ8Wax2npfBr6zwYmWthjnqOLupQ5UnSrGYW3fL832rSeQ+pVwoKVGF7
GvWxfucPina4fQgWPYXhsqlhaRKJZ3uZeSLtjbaBiFaxq+OoMMFbcQUde7fu71NEgbKVnGPRIEx1
wPsET/T5THogJaXRM4vs2KO0Hb2ja/o7of1UpNPthS3dmTz9/9eONY2rnx2BQuLx36kpSL5AORh1
fgQK9x5M5oqZpcRRBXym0pWkMX8FTAoC1y2MgkAVVhFTkV1VfO7C1NtHAfqIEmpCTm340Q6JYXNT
9XH/kGlg1W6vdeEUqjB2KKbFtU2rYhbJoqYwatsqgztEy/N91Zj1JyYmww3JdrZrlSE4SIH7uWOk
e+X4L3xMDFP0p6nATOS8Cpdnsgv+Tw7vGEYJnJb8Z6t4ce6EPKD3vmus0TUs2Zv4L6eJJP1aySGr
5bBO1FKcRFsg0RmgjRlC5/4OHRPpKWiMNcLUFXtz/FDkeq2CFE/vtEnzrhmiRxsxh7HeteINcB7Y
89hM3lBUyOafEJlNkYDstk7yMF14kpWcPNOq9uS51v7vvQVQNboyXEXXfH1gKP3BLfvM0fPkHhoA
elHq+A4Z1wMc7S+VH93LYfHrts3FjUSrghgK/yag7svTqBV1XZYDxRYhPWX6uBkTbSfy9DiiFnXb
0kIWBtcc6HAIbi0cc4qyZ+e+b7puhO+6doxW/RaYxRPN4XsGIR2w8ffQaR8HKUJQtVzJVxaCNzoU
uCRtN50q/iyO9kOcIy+eMIOI0ty9XiE2OjBhAHkJzEckOdbjJDu6stZFo0hhKwBoiDzziotXJEoS
hungtFCdSYIxL199H3jKO4IEL+s4eMNXhGcU6XbY5+CvmiVlEpOlVTTkmRP0Gv1w+586yD8Ufnpf
GNn29mecQtasJILajUC0hXNOHXdmqk57JMwbsHQUUEd9q8I/4Dme1hjuJq7isPlw29wCFT2aN+QS
FMiYFtGuasahhkxgr2KjQkdDL3/rDbKXrvyxRz9d7ZQfjPm8R67utTX0F8sdfqDZcLj9GxaXDJyB
Dg3js1djwBTH4aYIiKNW021UaiAj+f8oreH7ly4L1abLBHEZgxXzPlDs5ja7gH+CmfYcqZSKfT6g
10G12tiCq68e6yEdN70Z9itnZPGu1LiopjkKKKjno7N0TKEVLuT4TkPKmFpnYh99DZwZhBVtcwpH
fgf6u6GRbuhCGtkOoWugYSrKcGuT5kt7rYE85S75c59Mfz+LEqiS602TUxSV9XQHW5uNVGeNMuft
L7qEH1bPzUxh8cxM1Jqtq1tjchdosNwxVJVvDOGXmwzutC2aJN+NhBnUGub6DbKdhbUpC0iiPLAg
z7d/yeJ6AaQxDAAnLFf25Q9pIEthkIZOdqgLYBIR44vmRku0/W0zSwGJ2RFOkjlhjeZoprIAYd4M
zCzrYaw9I4ZXNfQIWu1JT4thhJmuCJ8ztYN357bd5Y0mAeI/yEavngSFQdCXS90+lYZdeTtZTZga
QUQUssgGAfg+E77NMTbsjstOg6ew7pkARnxZfK/SKl+p1yw8XtVpo9E7Adt49WyI485WoMy0TwkU
WQMXax+qu9srXtxpEB46sZ9K+JxE2MvshhGo2jyBQkAY88lSH3M53QTB3nZ/3Ta1dHcTLf41NQWU
MyeWTJvJ6bo2HQCbT3rUER7hDcB9hXboTaVYWdmSOVOdZvuh17WArV2a85sQKjUDxK1rfIY7cxsz
YRwmp/hNXwmydnTaaVfAaTlt8dm6Gs+rQjuUgB/EKNGrkZ7uB+G3K8tZ+lAm0JhJeIwiw/yORoJI
B6MA6bgn3gulPEBTtckR1CT2hcW3219qxdY8XW380usS4aOyo8Ps2SdBvfc4ctu2y6xtG+X9RqvL
NeaMpdBytkBj9r2K0Y3yMY1VB1KdXRPKCNPJW0tUx9trW7yhz+2ol58rkvVC9QxYMqi66ukT2bLq
b7KMJyDjJjBEbWMod36D0nxuI7PQ90oQoXI8RhKqxhGJy70OjKtcCTxLJ538BAwCCacFQPzyR/Ve
kPthH8Z3thYwiafBlAtnFf9/tRJZ1wzNDiHvSNS0zRzWa7uluZY6jRG/xQSoGXjiwLteUWpkdlaK
RFVVx0KmvIUmaFT9FarHJV8hVZ1KDXQvuH0vt8vrLBFEVY1UZ99vg/GDGYJxN3+teMo1Ex15I1A0
woc61fZmVjTZ8DXFQGzKhYn8WHc1BLAjz28kWMOtFzWGE0QSPgoeARxZZu1H1HXWEsop4Z8nsOc/
YvbBwg4FRSa5ENOKjfifJqvHzylU193WNtPoXZfUdXRKO2985Ek4fLXD1v7Kk9d/rZvA/pWoxq/a
i+K3nFVqqhQqwEfwPJqlAT5/ijKlh1Go9J/AzTmSn3w2iuLl9hdYSjHPzMxrL2lU2dD0VLZD3anf
64wNf2tQVKF3aL5mcVzem7ECdVWW687/zfAsFtWxqjfRSJ8ubKCJk8uvDedeDpC9a9oXv1C/hOnf
kzRNj5R/t9SahaUh0DI9l3MU5VqkwYve7TeFML2TT4th5YEw+e2VSxmwKAiEJXjtzd6YrlfBPNMD
Rirq+KEbzJNutk9pNf5E9fxVQOdzezOXLmIGXmg6cVyncZvLw6ooHimGTo+5riBIRgNK9l4Tndcl
itDGU05ytQbcWbM4OzN+7Qa5rOYyjbt+N/bC3UMzXW2NXlPuM5jy/n59ArACr3W+IBjvy/WJxEwR
QW/iU1W75beia1TmcYtQveeBJAHIb1w6X7dNLkXxc5MzZ7FKGieWQGGvD9P2Yz7JCW+Mqodv+rad
hThLcWeCRevUea4wHxXEMHqpNwVCP8/ppDffaDuIhFesLPjjhZXpc54lUH1JWhGKMXEGRBLoDgQ7
xl+oOvbRqyLFKV1Df01PYM3kzCcJJWGWx750Al5O/i6rX/VYPLSg5b22PwgUf9+wkcDVbJ5xgoby
3EfMAiYyKSwcOQ62ooGRvi+O+RrqacEteBbbVP5pdtFMmVsRqZxacVE4kCjqm7Yt/vHLdCUmL9pA
FWxCx0BxNr8UeZUxLmEP4oRQQfFe9eARiROxNqa7ZmV2gpuYdlBR9JXjZb11LIfUBKhjaLvbX2XR
ij3VnSfSqCvFkSwf/Y5+eO+EYXvf2ObWy/T9/83E9BPOfHtswdIUGqj2svGCvZrj3Dwi1qjfFs/p
2UKmv59ZgZZec9seqCclrU1rpRvWU4q1F9WSFdIgLg7EdG0QkZdWGkWrSi1XeydyjUMuGR8q3z6k
YFj+fsvOzNizjgtVH1/X4jFw7K6xIYloX7KsWaHRWlwKYw0oYPBCpDt8uZRQeK1XSEnhSEKJNqYx
fpYy8THux5XGxpqdmR9Lgw7Nbk+6rbhyemi97ifwIPVUtWW5smtLlhhhkiGXZsQEX7hcUeoxTQeK
0zrB874ph2gXCrExmrVS8bIZalG0Ma1pEuzSDHzoXSOrWeu0FpiYPI4mXtCtXI0rScNSgKZwC84c
rkzGNWbLCduGS2lMR8evik0XmBs7/tiDmEOce2cNn2973FLZZxJF/19r8wev6mYW8bnscYfmPkSO
aiJW/Snib3QbdszCbSbaSiM7dmmyEoIW9/PM8ixkG2ZOh92u/LtBzsVB9yT5QUhpuCskJENXVrnw
ntF4kIGamvDZV43hsTXA+JF+OWkJSGar2MUYbGMVIu9DaKVkSaJrQmdE8+K3afmMLgy6lRQnw6vr
Znv7t/xBi85yUI26PLN9tBonLd9LP4pyszX1HEIlKbPULNsoXQwzdo8Mmb2RItP+7Y++DAlEo0sZ
srtag3RHWtc/qsoIatLwDB2DVHPTYasPcZzt/LBNfvAmraJ9OBaUy1qRAkTs7VyTjvCJK9/ysjQz
aHuL8mdr2xAB6yX60q+wLRfvgarrKb1xD9kLaL+yGhyjlZobr81k76gZnR7sqqL/DZdicGB+R7iA
wPWGfCtBTTx5hDvTRnkW7lxz47eBGj5rVaQJGB7c2juMsAp/7tPWeoFoJmOcsS7Gkd4/XJsrYW3p
QiMuawwNg48n177cVb8TocihL3FaP4YsvXKNd7B8uK+3P96izxL/YWkBEXz9+s4SPZLbgSKpSO+1
sthWRv/el6s1H+HHXrnImZlZ7PR7I/ArWM0dM88zBJEVdWPWa5rZa2uZxxkYhQe1bruTxDvX3kRD
o76Mmtl8hCPm9+1tW/w4/63nD/H92SVd9jRi467THK0e7nnV7aRcOdw2oU57cmPP5m8R0FbS0CYy
IG0orfRNlqgSibTSag2y3IP6ZQDzCguInKn11jdRUz8At+aWVbKkfyrVElyK4YYSaPmhTcMXTY+L
dCtSK/OZrzJLpyUTi45d0QOqbUl0x8e4Mqw7g2Y6dNBtnjfbVAExDCNaW1PHyqTog4q460/N13Rp
A/NIW61E0CXU2XThqbTyqZ0Bzrt0eg8QrFYaenpnBRVj/2FfPMp+8iXro2dZMtpNrCbb/ckPavl9
PUjVphgThADqIVqJr4tXFshAZjWYWr4av9Ibs0xG6rR3LQzi+8xCWiVtVHmbC698lw+GOEKDnZ5u
f/El/yWoWxqBlGA6j6PI4+Ra3JXILrd9s+9GmFz5afoOV3NXuhELr2qaMf+Zmp3HIg9UtW7QG0xS
6xPTDOa2y414G/vVT2VAZeH2whatEcgo8FlUmOY9vrRM+kadCKFS/VmPf/AScTTls1zrxzfYmW7+
acyHjtbsAnYHsDVqWnl3sUiLnZ7mz5mcDv/oUaXu1aqKV/KaxWWdmVMvnTWOdKnp7bF2ikK1/kHh
rYZpL+/HTWRXKHG1lfZ0e32T988jAoyF/65vdiXEyaDXHuIFp8Qa3R3ce/IGCbRDGKD+ECb+gzQk
j36HiI1wV4LRomsagi4/WA3mwWaWkQMmuQ5ioAxuG2+bREIWrNHsYGNGtfTp9iqX4p42AY6hrKUq
PG/z0wypw9LuvbsqC/PnSNFqFXm23DiO7VBt6wZB8KBHMFvLktZ5g2nA1GguK3RG52jnvLc71eWK
p+N/H44vqaHsRWRtQvkYQn6ZJsNK93txWydWXgR6hG3Ny2mNb2cyhLyRkzL/s52gp7shCawtQIe1
md7FXT0zNTvxUajVcmUZgrRYeL81GGw+SvagvxYNYnub1Naa6jTpUbwqpOtrNa7lddLuQvx2yjVm
YR1akLLV5di/01HnPCiRZuyN0rMOfoqq3e1PuHQza2Di/7+p+US4apc9pGZp7+gC/ihhP2VlspKZ
LV0O5yZmYUb2PLVKrMCFlgFdhgQdP0jUETyBgd4+VOEkhYIgyun2upZ6XcDhbaikDGgngaVcRhs9
k1DuG8jUZOGW+1LWvVObh6jSJEk31YeEk5tGux1Hqd9WWevuhw5FEwS6fEfKU/UNewAmhlgONoai
4uyLumWoJL4xSicjgnr3QTYD9OxkBDCs/UR4FR083zZ+V4VIV6LDkisxNMZzA4FoKGdm2xAGUitK
rZ9e4WoQHSbdF1QU/Rim8DaS0zUt+0VzkCZA+cGUylVD2Opr2kIoGDkRaoRtAukRHPqDpOxvf91F
M8x6k/zQC7uCikkot5S9ZkBZURkfmXR7ynrtUdMQb75tZ+l0AD+YwIToUfPmv3SiQApaewhjYmvr
+vcMQXgIDSLk0r4h3wd2Sm+bXgEY4pl7yFroK5WsuSfZGBNzp7uSJHYhuO83nHbG1nVyGaaer7jN
3Q7aMSOOQifTB/EkQNaAZknegMLivE8HD2w51Gqz1WijkvuCrjn5yw+9eY67Yo/a3sqnmf6R+eV+
ZmQ+XjjKZdJAIF068UC7KCq/dr23V4HJxOWdLNcvff7OaL7cdodFm7BWQvrNyA0DvZfukMg96lZJ
YJ/8WpJfAiMSP209H+9Li5HNSAqHg4jGr71QvZ3ras3Kx1uKoxTs/rU+y59oPiBhUcni1GTuZ6Pu
fxZh/ZyY0j1ZPXJe6dpM5ZLzn9ubOX9d+rXnBpS7U03PUS4R48lGjfoNR/ncyvQrzp6GTdJYnsih
sVby5KTl/jtUjr81gXq8/emW7nPABYIblcmRq4H2xIgBXPVgWHXGATejDkEQM0WnLoVwtR0OgD6e
3XFNvXDpi8GgDhoKaAPV49lByJNmtMNQIDqURcRbufxB2Uk6dIG+D2v3GDXZy+1VLqXYZwbnXWNg
HQOaExHjj5n0wWv1Uz+O3/rR2qqttXKjLXnHRNQI+RzIdSoul9+tHA0lVYLEd5S8Dh8S6EM34Kze
0K/9Qwf5v1amBZ95x+AOrltDon7KfSPcd+Dhc3CdcbzDXr7XGOw6ylH7Bn5hrMJXNekmMhIw83xy
2Dik/tI6BrMboeHEjb41rM+W9EsTv25/sSW/tOHB+iOag/rCLKSEo6K7VagHTDA9WclrJP0sjL1G
1z1ABqxeeRAtXJukAHTHpqn564kwEiXmmplBRiVHyn4AoPDsXYKo87e0Ybzw7+80KIPYPobmQSHP
78429uhxZ8M0y979E+iqU+rG38eOCxOz2DHWENe5YWqfYj5SlaQn5jZehGusPDsWXB22IEobf3bt
qvAfullgd6E0Om7mHwVjGWO9xgG99GVgPGQkCzpSRnqmv5/5Odd1C/cuijgFc+hPbe79yjvRbLuy
qz7cdjh1IUZQIKUOPlVrAFbOnBuNyMpsNBHdSa7V/tZbv0F4MderBGXvRnmqc6V4DZBj/BqGQfTQ
I8L4zYts/XvoKvZD1IA43lB4EcmujsfQAjIGK8q2gvroYw136AtZjsaTV9OaL0GrmulRyu3oVwFR
BKpzqG8nm5ysKt7loSs+yoUfr/nd0layjQBZaQdfz2b0VdkF5D/jqbEj6Z1OsetZUXvl6CGh8f32
Xi6a+kOgN/nHVdM50KSmY8jSv2Pmk7hEiegOfpTEUQq1/nnb1BLwG1Q96D1OLyXuOQeFp3Uub6g8
YPDRfYaUd2tjrGqOiTpQZnsXq9km0ZNPEYQbty0vXGIQEZIAM3oumDGfRShmSMdY7azB4aH4SY7R
EZO6E/qaO8VPt2m4EqKWvJPSOmhcTgJlhZl3Mss8Gm3kSo5ejtkJba3GREpMTT8xvGBrxz6v1TVA
xNJXPDc5iyL2UBe5X2S9ozV1JO7r3NO/BVYmxD6PRwTdb2/nQg7Jdto647LQRF91omoo9yFqreO7
jrLoBmFI91B2qfkxLrt4n4vAOhSIvZxkP5BPZp6tsfMvLdYEXM4JoHvBb7gMNGaGADttx4h2eXdo
S3tTpKozds+3F7kUMUFh0M7XQXHTlLm0YpVxn6K8NzhRWjlVXZ1sb21ubs3ErEBTQq4r9S06nPHY
HIuueGFUbs31lzYLdpup2wtPytXjuY/MUg47iwHI4qlwIfOuLGQpsxWPWLIiePWR2tOlu+r3BkEq
uzlV9ZNbfOpFhPrqexmi5L//IkzW0wPV4d2/alxZksS0RoUOpypJxxbZX9cL939vAg4sBEdIsSmN
zbLdOgJmMlaB4gyZlMENbHXdQ4gQRvAWO3C9Qig61RnmZeu27VGhDY3kjjo89LiJWaafY7+Mvv71
cpjIBlNAWsTY3fxKLjpzIET1kHrp7ZdhSD6oo7+SWCx8eTi2DIWnP5t2xScn2WaTGemkuClp2vu0
zcf6XvRea0JtGRX94faCFq3hxgB6mXS7Ovp2nbdNLmxglopEJ0MbgSXaSX2wlPgNIZWEEYIhyGmm
Run0U87SGaYdYmvoDMkxw6LdV2UvPiGF99zWTbFS51tcFGnTH4EOGjSz+4InuC0HciVOmWweG9v+
mnv9rgqsX7f3buESBMKGN1DsBiw1x2QkRWmZ5Rh6DjLxH81qvFc8qJvV8AHcpxPI8bfb5haC2xSh
KdzB6jExS17un5pmaSTU1j1lbZi/c9MGsECnr72Jl/aOoqQOIJ3r9srD4eGkz9wh6FdREDx4Xpgd
01gzvyR55K4kEQvXOlySTK7SqYD6a35mow72J5QgBAUudJjTvR9CvtQc3X7lOy1tHMkKmbRJ+Ykn
zuXG5QN8K1qpSdyfqGJVo94f2zZbq+auWZl9HsOG7S9DO8ApNZMM0wg3SW+utByXEj54fv5dij5B
Ws7OkIDGyMtaZhlrH6a/Sv1Qp2q1benolrlbbiRRfshkqCh1c6eMwZqG0EKaQuVuYqCE8GyCO1xa
12HJz2Ut9p2+pjmXFJ6BPpO2T7v8o1ynT36rjhvV7B8aJmJu+/6SV55bnlzpbN0pQ49RGCeotgPA
PVlBqX2Pyj7ey6O01qZb3mOKF9y6k1zTPKmuBuGOiajADBQffUk7aKG+DwLp6NO1LsRdWfRbQ2uf
sreAYqle/2d4tsgyhxAwVukH6JGSHKoiKJyx6iF8Q4To+Ib9PDM1y8V6fzChNAigp/Ca4KOURAoy
knK7QbPg921Li4ecewwpSYLXVUOe+pfaNpWaOS2cdZ2pTkDJbRm971cVT5fCMXOY/1qaHfNUpKMK
RXrglKGIHVd0zIT0ifzU6NH3FgbNQwrD2spNs7a62aG3/VwoXdZB1GDrjbppUxEN28ywYBzyQ6V+
JvQE4eH2jmorRufAGQ/MhZxJaEpDcFOmDyMvh2wLjtL3H4c0Tvr3hZLk9U7Ohyy4q72wNQ9hWw/V
zuynIsVQ9L75PVeM5IE70YTqz9JS9zQYZvtB7f3qMWec6LOudq2xrW0tG/dZqWXuvgTmNX7xBl9y
Xzt0lPsdmZb3uc5zI9jFiJNkeyWHq8bbkHcZarJBUTmX7karM9xjEg9pcZLg/La3meTTOdW7svmR
dWqr7NFwNd/AwTblGrTbGc6dWDQuI4ZO+axUJYFoTIbCUKzsxvFjJH+//SkWAyI/jqYJoEzEOC+N
9DEJYVogC6tHQZtBcMmUDE5ADRcnaLt8I3m20uxQPk9fITbPvkuV7K7UXBdD43+/YY7VlEtJKVs1
Cu8GO4rh6y8Mr9mqmZl+r2mCrfXyFn1v6kpBrYCc+BxQxRNdoJo+TpSKWia2uicXxsa3XJVp2V5x
k62GpOBa02FByVvQM/rPqnq5z7Cyp3zNVnJGKCqijVcV5l0UpOJXHbTFD056tck8Kz628aC/ZFXg
buQeLgFSJMjhRQ8XfMLTG+EO8updiPj7MetG6d6IRx2x2TTbp5KaH2tOytbPW+PJbA3mLRMpXTm6
y/7y3zpmialtFHbNaKXhmG7rDwBPEPCFANuvlI0ifBdFQC+Tm+PQZKK6aywr4qFs6uOw4jJLH5HS
lMo3RHvoavqiCFPZDIM+ctjy7+g9fMiBi221kntObz7dPiJLWGIesECWJnQkGfksaTDtSo4VtTUc
3qExvGufNFHu/PS1tgI+GjAcb9jYlq9u6igdj1T2rZXi5uJqp04t5WZN53V46TyqNXLHtaPn1OIx
gvqhlz+OQbkRa6Q2S/ePKSCaItpYUzH10o4XW74VN9XoMIkEORizINUmKL8mabNL+t+3d3Xp0NNu
ZDyOp9t05V3aKu0cLhkZvoHYt/dUu7+ISlBXWWsdLZmZvBWpw8nYvOeR2J2vGuUQOD5koswIPxej
sqmlNZbQpS8EdcpU3puAQ/NqYhM0qaGVvY7+34vUHlur3CX2M3LGK1nP0vEDvgMkiibxJCl2uWvo
RlCulIr21BTGnSu0CIlc/3cXtSe7i151BXmxaBQP5liuhc3Fjfx/WAvgl1QOLi3n2hBalu+ljgjq
n36vv8+G7lHAnriSJ085zqwBblABmTAdf+zMAqXiptK0wd6dZvsV9x4vg8+9iO3vadqUyV6Acit3
UqEx/1+qlbtWtVr8kAz+K/TH6ABeLbNPE9cH2H1SxKvhfQ2tZtOrUFW0a2MXi4ammje3AiQ98xe+
ZPhWn8utcOxSq05qyHhcpHT265AXzV1T6fEKw+DS2aYWN0GHEGUnqbj8fq07IkpYMGDdNMle1TMk
717D+IPWP5ZmsAKJXHpIntmao6/MsdVsr8gixw+ahyjsT7K8xqm5tH2Af4Do0YVWwQleLifk2W1o
gfCdPM23Q5tvm/69lU3zBsNKiXHJ8c8szbMTIQehSLOqAfaRKj9F5CEsZ3VB/GinqGL//b0GwQxx
nhEUSrTzcDUiJJx1fS6dAtXtvB3qEuMe+radrRYjvMiW5PV//62wyFN4QrVMt+nlRg6uUvXSCMOn
1ffZo1fp2taIpXZ/O9oveN+Flelznr1+bTNJWzCi0kmth0Or3qdK9aiiBbSBEuZYizXdjIVvdmFu
+jln5hiAKVJXoosfDcWe+Zi9giCyZWQrq1rw8wszs/daHyVJWxQU0tMiuxehBYsrQk0rAXEJ8ndh
ZebqQWPViFookZPowTCeYnOwXCfyU5HcaUUc/YA2UH1Hxxgd0sGHBO+D0pYPg5+8RKFijK/E7W6N
0H1p4VTW6LRCDCtfkQaJLE18uY+g+yqqBze2X5H6Odz2mEUTwJwZVlYncrjZqotKqoLBGlVkvMTe
LIdtoY0rdeqFGGKCfoefkXLuNa1m7ZM4UogfHErTzqBqe6nW/pGEcTCycuWULTkkM2HcmzIMygwT
XDpkUoyIiuq57zDW8ExWvi+U+qWS8u+3N23ZzMQmM9HNUZa8NCPpQeoiM89sqhK+j4LGUeLWQV9w
xe+nvZ/d0bT4EL4CPggMaJ7t1KI0MiOwrZOa1b63RdmNSfKIrOE1Ltyg3/qa0XuQangME6ISOnhb
0w2NN+DxLn7FLFNwDfq64OU6p5L7oPU2CO729jYvg1A/FHWiec7tzV2KYeernm3uYFlummlS5NCj
29vDJ814yAwy/xKGtOwNShAXi5uOx1kE87pe4U0FlCtV2+JIsSs91Yn+DV5Nf+cGulipAq2tbeaf
cl5blVvS2RB5a+3EMDyXvmIfxkxSjqWepgdANcnKxaoseusf+QkwSSDJZimlJ+p8tETo3dl61ZDN
cfTgY6dnCIt03v2Gr0uAUwLcWT8yzBQYzCqZ6X0i+VlxqLzEZjDaHstfVZ0lD5JhF82u40mx4uuL
cYhXCkd3Guqcv1OGNimaodAR3RqaU2mFL+iAvNx2rKV9INLRPodBEfbE2W01ApW2c89uHFeBI0iO
9Ghblr8yfQ0ntRTvWIIK4xQoGZ4Qlz7V+kHsuZRvTqLJd5lU7ELX/RFlw14v+pUu49KSYB8D+4M9
lFlmn9ZqRijB2kp1stE8GmP0AeDZppOy4+2dW1oRiSaDfHDX0ZqdfsbZKenQ4ugNK9VPQ/o+Gr4p
Zn4AtkfGrq346sKrhEIclbgJpgKZ7+w2ogjbelGfykDMzPtI6T+qaL9IVvBIyRQ6XSP0i5Vrf2kH
JyQTNEXcf1dSMEVg9IEqJ7qjmFV+p4SKdrJgiDfhgL29h0sOjvYn98WkZGzMvcK1Kfb1biQ7YW+X
ysFv6kra9VqbrkBglhf0n51ZstSOciE8UnQnH7z4xFxGcrJSzdwVgb7WgF5cEiykpmaYYnqIXLqF
zDRNCwdhcOfXqvlOEZG/bVzYOW9v3JLzUdRjRkibvG9+bKlWj57ZaSFVmdeoONge/Raj2xi2v7tt
aHHnANVQ/aG6cKWQoYRDZRWqbDMC6hXBrrcVz98kVh7Ve06ZWOufLvk6JTWaz5wsZh20y90LR4lB
Sys3IW5x403TR+mR9SNsKagNIw3D5JWSW/k2CNEAuL3SpcTCnhjToJEFazGnIqlLhtzDyoruairC
dxLczQyvG/4JYcwA0lOaoJugMNUNxzF4EKqUrMSTJcehTDQpuyKqc6VzEXPienjjYkBh9qfYRjJn
TN+QCYJ2mzruJhnKfHcTo/Z7F4qAk1WrMulRrOXlqetUzzy2yVCkb0hazs1NKz6LkGgdRq6PuKqj
hNJpCPJd26j7BBVe3p5OVdV//35FXxR5LlWZgIPzuF8O+lACwaCDlRQ70CsfNC96TEXB9L49rDBx
TNfVLAuFDJUBIFDGCg/mWfDXvbQNe6iV7wbQ1BCKwY0blHL8udGsYqNpnYFkZVmszQQvuAhWgRxR
SbERGJ7Fll4NzcHwAt3pXQv+X47HM2XO9Pn2QVg48rBCKpDxwAANReTsvqEL3w1M5Ad3RT4EJxne
nvdhhCwjsU79+zAGTyGoPc4dUitz4GwZh1nvIXRwioen3HqGtGHbKw85Ne3bS1IWdw4WY8YcUcAD
C3npiqWaNG2U+MKBz9Z8r2dpgHJCEJrBXd5YPrPmdDC2WSfy90oree88huuKTWtk5hdLH6X3g1KU
fFeoj6tN7EruWkVpIfYw/PLfz5s9J5qoTOtKA0LYSYit4D2B729D+Wdi7SOp2wbBsI+tFRdeuELA
whDWQZFMBOizjKypc7S5/QTEhVpsPT/cDG689aodwfHvI+uFpdntO9RBZameaJzQz9UjPW37sRjM
T5YeMk8POIj+k6Q2/j4lFd5kA1C4lc+/5NE8pqFTg2kGF5idVsHMfgE+gOGDMdyHwtzljfmc1eoK
vmTNzLTjZ/GOWq3hJ6KTmMoE1y1VVnNXS2WNnjUEw7cdesmfFRJ2iwoCedO8BCkh8RRCdiNOSenl
T2OdhvvIzJL9bSuLCwJfBFZzemnP63MFcuyGCe7slPHxklT7rmRUe6psxT8WPfHMzGzfYjmpadNB
n5Sr3smz78uWYKMVxx5M++0FLYVtCrf/Lmjm80B/RmFJynhKkf42NkWOlpkt1/FLPpj5Q2OowQ8t
N5m7uW12qYtnQeen4XzQf17hOAeUGboubFwnMNVw2IdZ2RYbqSvyZkTNN7frp64ctK+u0ofPcMi1
6kHLxxLi5KaUFWaja9tXVrZiyYPI6uh2EA8hzZ9thWX2eaYYvCrIhg66Kz/0pvF6e9lLu31uYnbu
W5ActZYDWZYQSuqeUZDe6CYl0e9N7a88JKZ/an4fT0Bc8hqkxK/eSLXXApDUKkBqVK7r8V3E3Grg
OwWNUrk8lPpKIrUUr3mRc/jooQCRnG0eL65KkvLAOo3A/T5O5YD7iIH2p0KVYCToPSl6ojppHD07
M1/9Gojoiket/YDZ1nZqYg3g8dyT7tfKF5c774cyGtpLEWVysgVVoWibTPKKQ2RICDejqTccbn/c
Rf8BSSmEhqI16NfLYKeVrhmFI3U42FQPTRm+Fkr69w95egL/mZh+wlk8HeGb8buAOcbQy7cg7I9x
KO6Y2l+JpUvh59zMFAXPzAS9VSLphdRw40rRo5tX2tZrE3FI1TL7zXTq2gT04rEgBCE3AGHq1QvR
N8WgZBLemQQy3PqN9tuyug99KL3LTfECp8XK2fjzKa4OB7cE1XJw5FdvOECOeuAJcDZpUjE8ZBvu
ydMU6sB2ZjhlJwrG4ugu5eoXtSniLdgO69CmSbNPoDM6Zo1lHv/ed5iWRuUANnrSnlk2lkaMo1Rx
A5GAkTxG9fDV+B/SrqxJThta/yKqxA6v0Bs9myeejJcXyo5jARJiEyD06++H761KD001NXPzlJTL
OY3Wo3O+pZAvt0OsHQiXIay3k0pEadFemCAaNs0j92gY+RNErEJK5aFKO/NHwLNg5+RNtpFWrQYG
pQdaziFUCZYljdpn4D4omqFSa+1q2keyf2H2Q9k4EYW1DA+/3v7QtdUE/gFK4eBngeq+2IcGCqc+
6Ww3gW5KeYCWqxf5ZmHfpSGgZ6hykoiXo/eBnTm3LgAMQxf0SpS76TtpY60EJ8s6+m0JYbVz77a7
21+2dsLMGr+zYPbszbFYJQ4ceYrCYlYihXusLejoeVsAxLUEB71HeJvOKJCrBMdpK78ZJkjT10Du
AZTFUEuH5RE9jeDxb5XVV78HqsWzUDJiLkvOZAodVrARjoWwEWht9gyS+Qc2Fk7kmVszF2uWpcIU
6G0pHLQ6i8rYC5Ylbm1uXH1r6w0V83CunaOf9Mc1+OK0dPoU2vI2Gles3Kv2SVdOv7N7ZsdjOXzL
vPADbARAMuwZagVg5hVWwYf6e9oLXyM57J+Ru0dNl5cQIdtCda0ZZb4JNE/fxYfhKIJATkiB+Qwk
pbs6tASeI3nIBbZV4dAvZZi6aEsoALKODprK01naTTjF7QAdqbgkBmyLq9oi/wZZDgRrwI0yhfZw
CIVxAROmZJi1QSoe1FFrTXJTnWVtLV8O1OIaU7nWeSNJkGSl7Ny9Uep+ijXOApgwubozzr2XqjFu
xMhwKBEJlLlkbmUeRxfqwShfQ/U+LI2Boew25VbEGs9+hY9tvpV5rq4ggEBQmkcV6oojkRJuT9iR
YMv6A93NTu5R12b+HljIOuY6+wEM4ZZx09reAxwdjxjcuJAynH/TxeTmRTqI3uP8XITKPYweOmlU
dfnz7RNrdQouoiyyMhiz+TysHCD8R5l4kFt3HDoXMXcfCePjH6DyQMZZFGhSCottXF9G0hWVc5w6
JuOR0/wzt1S+keWtvlxm0Zn/i7WE0wy5llaVQdAsZBMIAx2fDhkhfFcO3N37g+NEhl+YMVcTnLsr
qs/wayCveAVvOaitZWmXP2RxG5CgBeoy4zwZdRlPRrY3xJkbLbxltsqWa7M4i3+B0QnI0pVvoQt1
IzFYuNy0NX2X3fhqZeJL2Zrfbs/i2gfh4Q4ldBcC2FdJEISKsqHLIdHftXgAR70unXBXuczKT1Ki
r7Rrc891N+ZzK+giLaoANXXSccjO5TjoO6f2ilM69MaJ8aDYTcr/gB4eoD2AkGDPQSNkiTSjtYRG
JDDPCe6Nh6AoP9fS3QMBeleWmm+8ida+DZ1SCIOAqHStxEOC0hkrqCacGFGxZbO/St+9nziJB598
oEOGvAeaaVAIxqpcNgtgHFUpo4K9DJwPOvqj0YNX/sTNyO4tLtnGsbKWUkIkG2g9sGpmCY23h1dv
lTmDUrZOJIGoeE92wHtGHjzI2qbe9SqLnP7f22tz7XkJNYP5ZefD8mhZAnbpoJuM5iSBy13U2M/A
aUVddU8tC/59ERL3gtkfmD00C5AXzea54ZIbKiBbDDewQiRoov6FanFkB/V9Jf1DW4Sn21+3dgFd
hpoX0sVl0Eyc1fYQjtC1tQ6p9Qzjvk/QJ73TE3tsiN54fq3O3sWHLa4ervoJUldgp1PHG0+Sexog
N9aiixZYgNoXrg7iNq2mk/LUz9sfunbrwdcSZESkT569rN/5paKmjXM74cJ5EFX/VNTDxnNnJQR6
0xC9R49wRjkvvy6FMHyAuniS+f0hM6q9bLaeciv7Go1vKOrPyHA8AxYvHGdKXSgxjTQp2hdAL1Gn
pgC+vA50S7hvjbsGfdBZAg1FJGS4i4vVyRRl4O2liaPTfjdktr/LBijTV514NpjlxTAE1HFAmXUk
qVncdTr9gBExvhTdcJxg83t9MZ4zkryyx1agPzZN4HV6zHX2HRjmLZ7r2uPR4I9tur+9TtZGGBUQ
FANRysKrYTHCY8kNCM7YwalV2W7KSyfOW/HILfEzb9j7gW9I7kAkAJMZHcjlgmmgqR02g18ktuHo
nRF2UdqzYmbpnbO0/nr7w1aucmBZ0SQHdQIs2eX1wzX6CqEh6DkIpTxB64jcQ7+wPJjAhW0c0uuh
oP0/69pdqw5JolSbIglP2kEkFD4WtSz3gG0c3/9Fs+gh8gW8va9erJ07pYZuQccweRE7w5Mv0d70
vrw/CJAmcN1CZQGbe7EeXCMlZQtz8bMtfXkwewMmiY0CYNb3843lsDZsCDLzaFAOu8Jh1XVr9ILI
PBF8lm03dqY9gPel3p8yg4yKkwqh8DxeNrsy30mhTwbn22Bgf3cSoB2/oOi0iY/EmQEMyHVMiDcv
TpDOmYAdDRqd9AD9wtHRIyoi4csHpue/IEtLC+hcAtsuyJDoQO/qge1M7pxKs05uh1k7FTwkZ0j9
Z43NJV/ZAjoO7WaXgm716DN3R6Dy74PbYRG9cf6sLYJZPesP0QnFi8WoabjnKO6r7DwCiXZiImW7
rPT4Cbn9FuJo9aNQscJxhw436glv7/5Sp/VQas9JiDHYNPKl9iDe0ZYuiSBS7moQh4tsCyq2+n0X
QedL9CLhkL72IOJpdEnTQye5NZ0mHlr2I1PciW/P2VokVHix0vG2BoplcX0URibtcFJeQvEZe7MZ
80+EdN3jKCbygVUIrzZAcfEK9a9IVF5bh2XpTUXCq4e2n5PRXxP7gA8JUvr/gizeK1ZplJ0KwRUX
2jtTEfyshvwI5b2NjHB92P4Ls1gVilZgBKdNerIbcicrhArLZ0G2kNjzPC8K8fMZhBo8oG7XRrQd
ViTrKc5QIZV5Mt3WOvgQptjfXgPzHF9FwSKYQYOmd4UabeCIxkjRQlhDa9lGaoKGflQLVmJTjS4K
U7AB/6qR6JKNu2k1f8KraAZPzUjPJdK8sQZCSyvnZ6jisEMDCH0En8OvKOPKk1G3DKqe9nRXZ6k4
FC26yZOfbTCN1kYYfW/Al/Ewu8Z+kt5WpuwaMPP9Rlp7oOeYG1elwTYy67UxBrgU7GgwIgH0mxfU
xY5GP7z2fDiAJFaXx41qdzV7cOaz3jV3TG7k2KvB0NSEdKIHrdJlS4GnijG0E8OE2HXw2Q3rhsWF
leenPB3kizmmY2KQZqvgsjKUIUGTEwQdqGrhwHz7iWNR1EBvhQUKZdPOAOUTKJKN02o+1xcrFSFg
LwJeK+zUl3lGAPAPh1F8fg6NzPVPVFLi3wOpUzw0tdH9DRiP+dXKjJpFpmcQGikpmo1Lbq3AhSVL
QIwA4hUE18XjuoVD8xiMdZMwbe8JJ3fwcnsOVPYZHfJXb8rg1OKakU2lDUhXc8rgJbexbVamN8T7
Bg7kyLRQJlkMdOrppkBWDiGXFNYzPKthN06mnQ9RdohKPvdGuYWHWZ3ai4jzJXmxeiUPMhkMA6bW
lUcXzMZ+pO8/UVFnBaILhBMgiJfvGFQox8rO8FFwBXjKnOlnn8J02lfvz7rnOjKINNiGAK0tDm6W
M1dyHCPnoiy+enbjPWfNSOOc0GEDXbg6SxeR5jG9GDPq2YUJ3z3UJ0rjWebN0ZvCJCjVhJp/akS1
yTdW5uokXQRcLIsKvDXFuxRVHy9DQdXI4nzKtyzKV78KePwAxU5UE5el5MqB6keBW/ZU1ZnG81Z/
lqR6Jan7D8D1L1215QGwkn7NeZCJxi+wZ1fd0QlSDg51oRk8mdOuCcaozMdnYfT7zqMbV8FK3QWh
UDQDgAB6TMvLSE1ZUZLMtxK7aXkZuRNroK/TO84v6OF0T3B9hRF1ldedOtsjMdjG2WatzR9uIliO
gNN+jSfOTZxsZqvYuTIMe9yR3Jd/mVD/GOMs5L4fpWnXV2jB0Dr8XqV0fMQxpX7KSlILr63AGCKL
h92z6gZ4lrkwFLobcnusEmj3Bv+03cTutK2dz8FgfJNgMp5ymvcHLagDnHIr0I31GCunD5xVyPZm
Fw4I3l2BlK0OdZqxG8rzKCWPoWcNpJZ05c7lai4aELQI6nDrUbU6kjgXbaROqCUvc/bebAwV5GGe
2GK4V0F5gDPyxmKZN9PyJgKhF29QkGCQPi9ugSrQroK8RJbYaf5sN3rXgbIvCPvAqXgZZpHO4prt
mc9A2szKAfZFRgzaWuttOSuuj9d/H7M4FCei+rFxcKV54bhHpfa+8cyNdbA1XvNPuDgNWWBUbTUy
CduQzh+jlNQl/BBY24moNKu22agSWPPAXM0PKuAE/QlQyJdYAHPAwGkBZ2Z/GLw6blFeuvMhza1i
YQy82TPHm+RDnbfyZw/13XonqkxB/Jw2w1nTEb1OzwJTqwhw3+8s7tfqBCWDsH9EhSYkEbo7Go9B
6PK4+5y4soix4MbxUxfo+lNWUOvr7RR9dYb+VCLm3PG6isNzKLcZDSRDjfRryabPaBgebodYO2ln
dQsMGsxVr9AGSvpMwfQ0xPHXEzwzAtCu/Kz/ZzLEk9cOW+3ntVQOvVyUchyg4q/a9MCrV50P/NRZ
mWa5MwunOonJByxeo1+z0/k4nexcuK+Tw30cFNUWeX3tIvtDUjFtF4n5EgaTMkdVAXWDUx3op9Dk
//panKq2Q3MEnmN2Qz+wAS7jLTaAk3MCSR0vT8peJQqoh9wCOTKtX2/P4to+AxkGmH+AfMHQm4f9
Yp/ZRg6jX96QxM7DvT+JJ79qjxP/AHUC6p8OgPhA2szimW/DuCWULQKvokmlmt+ylHeh1L9gLhe7
xpay1NpEoW+GfHYGn1+pS1LhwymybeyTNL6T8lHbT2ZVxcBnQUAn+sDgQSxzloKfNQYW5yBT8LcX
tOdnltmiiMaRhT/JqHVkmB3ZuO7Xtpt9EWuxHhhIvx3v7DwpTPG7w/YCtayIitROzFx/4LL644IF
GgiwUcvDEGrHqaeCwU5aLZLCk5HXFt/NfisBXZupyzCLy0qVVNVmxguAlqfOORi2MZQxchA03UGd
bdtHZZX0C+jWkmycXWup22XkxcSZblWwDuzcxC7FMQxOfnN0LLULu3RXDDul6Mbkre2yy3iLyRP9
KMCrhLtK47SH3v6r510MKZSN5bi2RC6jzL/iYi/3EB+tci4hSI8XXpcapxYepTn5x063cs+16wX1
WgCU53bEFQN28oAL6WmVwYkaqx3+Fc98CDau5K0Yi9WRkixNvRG+GNCBLGPBWi9pReq/3N7CawIU
yDX/+5TFUmAgwaWeZ4xJM7jnST16g4IamRsZ5WcAVncBobFSZTROv1WWHurC293+AauTZqKBCu4J
JLb+EIsuJi0QEDPTAfZWZ9zX3r4P8qPf/HKzZn87zuqSR4EHbT+I/yDXfbs4hMPo4NLGTSrYFTzD
wqV7AmzBPpUjrV/qrjVxsTrNObVhKnA78uriv4g8T/TFFzrC0qKD5Gliusw95B6OxrRrsmNX4va+
HWr1RLkItdgBXS9zD2pmxVnJFDVqv3PtNIKjuXgOZCqaY0lsyE6WdaM3mDmrixWsUuCfA+caAV2A
Q11YhRme7AkPgChQRj1FhZUGWwpSa1/ozphuqHqgXnf1VEFaXAY5QTurTdLiH5nVxzHbl+rVKfTG
Ibk2b5ehFvPWZ3BIEJLws9E441FbXDwYfliymOacb5RZ1lbnZazFxE1pFuZ2F9Akt4PIUkFE6VxS
niIbCtT59zEQGytl9ePAPLGwGTCQy3E0uECtJewkCNs++DLYhuDhGnTvTgPfqK6u7XDATSAMDYl1
GKDNU3qx/m3qaF+2MPCS3k9HJZaXHaT+MfTFxiWzNoZzR5DAfhQAl2U9tZgm4KsogKyaO2E8MdhU
O6J4JKGMWxu+rnb6o+q2Fsnawp+x4TMxBg22JdI+aBzaM9Hn6KzVkkZVkZUnCuO1D1wGl2EWlwGs
yHKIRJku3rXKgdRdP+5tPW6RfNYWxWWUxRk5p47MpLMMnFZPhBfA/vVnp9lyjrteEChKz157QIrO
PPRFzh2AfspsvHBPRUH2HU3/csDKGnpgyvx6984Dcb6ezRkFOMsDogb3du3VUBiloeEbJzmNfhSM
VfiFpV71lFKzfmkDNN+zAbLet4Nefd8i6HLBF8opJuL0J6vcOyOLSlmxvVT8u8mbLVTX1ZTNsVB/
g6IdHqFQKnj7gZ7h4bU49JCSkSyuHQC3/a+p2FrlV6fu2yhLj65sGPyJ6qE/dWE/0BisgWpnCC0e
R3BJd0bVma990Yj97XFciwo3DhvP6xkmt/y2Nu3A5ith5paB1u6XX8FBi9Lh7LLf1aan6NXhgS8E
Xgb0nRCmSVeqR13VyNa0gC4R+pPnnMfsV+OkUZ0+ZqBLindbJyEaUHgm1O2AQroyVHEqDwXJUqvE
G0QUyCrq4fvNw3fLkr8Nsyy64UIWmQFRghMwV95hqipr54R5hRa8t6W97q4sRLSL8C1AwwHZtawG
V8yUjjkG9OxD2P1Jg+/5E/724gtofLQ+ThBYAd+7h8bZwSpt1e3LoLDNWHWzuEqRl7UZpUaRFwAM
TDKIIKPgP1rCL34JoyxhK4ay6xDBhIaW4IfDfAaLTgUkCiCp+y+fhiG/A4+7Bv8R4wpsfqeHVxPS
0iB7S7t/5FJNHuR1S48e2qDl/c41mPtgCtt/TfGyzXa5m6kiDtqpEtC+MPOXJg/LR5S0ALvOWe7/
A9i1a+0zQJUD7LECFvdwUk/hGKxT2JDVvGgwi5ILPxo6HRD8JYNXh1TVoDpIoGbDSA1NKOIhyCYe
VWh1sWjsWv5gU9JuZUlXxSL4ql9OxuKEJUKmbZ+WAzpecEiIWWb2Yufmrn03sTz9hgMqLCOnBAL1
wfZEnUZN6bxfW3HW77Vx70MPA9y45dnrBrzPzam1EjgLxYHZ3fthfV+3bXL7lLhuis9x5tN9ZotC
h2xx3HZak97w3R5S2p3rJSXMXF8dpdQQN5NrJUQE4b8Z4+1PNBPYkwHvxi95tSneaq6c+pc/Y7nZ
Uqtjyumz8QRdivRrlzsjXk2NEbIn1fCORIXqnDvUycwvPTG7F6c35Jd+GJUdc/gmv45AQ/Aog4Hz
M6lbHx4xZlA5UVHwnLxXrAcDhsYh2gshEPhXDCMjrVoluNEnnpk/Sds9D9A+H0K2QWRaWYRArcwB
AOIOQY98ezXB8lAVvmrx6FcDiSsWYnea/AgdFBK1YTkzgKSLa4QEkazxYr+9LNamAzc/DiMfzziU
Td9Gz8BuM2rDyM6g5tInyC054OQARBC0MMNrJrKlgLFyWQVz/RCAS5DdIDDzNt7osjq00Vo+w81M
n83OeRFpHsSCZv/YA4FoH0A2h9ufeJV7/qHtAUYOMCs0bZYbrDJ7UgvUvwFV1D2gT217rFLPOt2O
sra/gI2AYskfxN0VeJUZPWnwXJ5OWfCXz/0jZBdjCFXH0OKLfCrhyWzDxu37xO2NPGplAQEij849
NJFXlLG7VkGpSqOLDtLU51wMsTf2TQTPrBjKYEVE2vZMrfCU2ltzubJ20FUHKAOV/RX5aqMfGge8
hiJBwyL2y8NUk9i1jk347fbQrtyZczUYMhMgK6OHuVgz0JQ2aNuWJk4u56Spf4T5xi6r/I08anWd
XISZc5+LB5ibCZFjh9CzLBkh+8FMPWNvmOPWI2XrcxZbzmCkcWzhkAQ2cfscNSTmGAdjCD/0OVju
0HEmMO1YjFqPWvSQej4Euag4mrn/0Gbpu4WAsLXQ38OrDiZmgK0sYqSd7RQyrOHUVmh1hOBlcRjw
4Pr79vyvTQzSdjiO4nkCzPY8oBcTwwdZgKleywR2nf6uHZ0gzqZwC920tpqBIJzZ0uCTArD2NkqD
h68KO8c/cSePBgJhwHqXQlycOxsP/WuoD0btItLymVC31KkF0LMJwfl6b5EUAtH94DkHaQ36t67T
4lTktTpQhYdXj3vyW5uPlMdO5gxbzm6rXz2nHSEQZNePzMYqsrH3IIltdfcp+2XVY+ToR2hIbBxS
a4v+j7E2XjrQ+llCrKQXjADKFQAXEYj6Rdoj9W8HyhxBxPq0zzdutXndvWnTgqgBOUSAAwD6QbVh
8Z51lVdT3Xb5WRHADQ0kxLvUz1hUA264p6NL9hmw0xvFh6tP/BM0ANwQYCMTAk9vFxBeX4XMAwE5
7gbuFl6ZfhsDe++od9tq/2GhgHA5+2iuJAxm7Uo91P6pNv+pAhGzvtz51tYinYdoMYSA4QC/a0Nf
DBfnYjtgviYyTEomhq92PbvL4UfS5HmUVs3nPgQ8zTJha0fioC7upiDHMtZ7J9uqEVyzodFxvPgZ
f27di73v9VC9IxJMLyMDLRswHbPNwD2T5ARQV/jY4gTSEfQjGgBArMH6O2SO80kVaqzjMDfS+lQ3
BAqqvKrSB/isCXcHuKSNp57blTKe8pa2x843GwjPB1s+lld7a/HbFwtCjZOlp6nhiT2yuLSOHRUn
A4QrXv11+4C8epUj0LyDISk1SzEtuSyAToGPZPpZIkK1J5YV87a9dxk5jp0Xxl7GnxqOMtXtoNd7
DOsCDzLwMyCBfUWgyVsoWgRGCiBaqI9MqH3Ixj5iFt+bVXdvwFDvdryrWwB542W8xfWcThDDRr2+
PBsh/Ali3jMT2mlNY2/1x6738dtAi5WfTW1gQ3PFTmjxucm92CvLyBZbVpfz/+Xt/rqMgrPv7Wmh
ytaxKidPTz4rY2v8ZnefDOPs0L9dmJu49Q+4B2xM2O0BRAfwbUS4QdtuXlpOEhSG8aVG3j9GlTTA
+b09UbcXBqBMb+PIVNe2trwRMmvqVLJ/bbMFsXCMvOyvPtiStLo9WXDMeBus6wuIOOUCRBe334cu
27UKnKRmy9r3+tmK1QeFxQAO62CiXBFqBE0Z5Mp9lcC5r3MSqo0CkNwOhb6EVNxQka7h97YfWK0C
mDePOqDRUDfUA1HVaumXwW5SsoMhRJc/KDfNrGNVwB8oylLZFztzDIfgeHsa1qb74hcv2TlEM+HA
/Qs6DJ6oHiYUcqIqZ1s+e2vLeH4/4vWKNwDQIW/HH7gQSFGnFkyIOJBeMfyNU7H3dW93UeHnajiN
Xt4bBw0ezc9ehrR6GQpfdu99qv+Znf9+xeJsEFU7lWOdkZMWqjrkdBqePVz/cEI1oOH2gXEFsgcl
SaS9EP9/+8W5ByUKApr62arxkYLV/n3Qjd3r/y/KfLdc3HuO73CjmxWSiOYsqT0YWUdVlr3f0mYe
OctB5Qk4GMtfEsWEcjJKlRskAbP/hjGlDzYQ9U+GBQGS21+0tlNRggdZAa9kPOQW4+aIvGpz2QYn
2DNMkZOBX8dFRvfhCB3dD4TCoxSPEuhVQ27x7eDRFHR/bD7A2kwNH+5njaaGFu9uWM9DdxFlcc6F
fsokTYP8TNAcd3ZqMsLiMBLoO2OjTZtm7avjdxFucdKVOFIK2B10CbfM+2zUd3XnHS3mbZSjVsOA
1z4rR6H2tcxiNXcdpBIiTLochL5UR11RP02pfL49Raun06woj02LX70syjSWCp1JFCxxRv6iG7Wv
vXez3eb5uQgx/4SLLWT0OnQpOF2nhv/OVIhecRGF7hYoeG28oAeEphIkf2dz07dRGscVRRpM6cmb
FY/unc4X7WEwJovu2BR84GWDPs9FuMWis0bf0g3VLjSh+2mXdY35NA1MxJVljodWe/WJchT/b0/W
dSL7Nuhi6YGe6lBA6Aq8BUagrWHNIyc4FICYKaKx2FKvWVsaeO3jLgGjCWz7Rf7VEqszfB/5V+Hp
XRqwM5Vi4yxaDTGjMP4IS1y9RiEbXgcVcxk6uEDzgBli63d3b7H6UJUDYQmYU0AwFhcjOpt970ig
qxrrZbK/4t8iiKJFIf95e26stXRr7sRB1gR+dVetzWpw2zyv0bsdSm73d5SP42tfgSkJDSPSGuBD
EvLskQaNl6zl8FFCMa/VdwN2Bo+wdml2KkxqZvvBbboXNw19hdex17Bjl5r5Q611d+I2q+/hyTA+
4j2QqYi5ogzPFWdGe5fBd/ShhZCB+lQNQfsIHE0no9Es262UeXXWwOqD1CwsQa9ALWZJZRFMTZNk
DM+7iqFZFNDvt4dzNQaWBdokiHRVaxxDIL1yalpQHAnu8DZ+AYRidzvEWso04y9QKMCnQH7g7YkR
AOUkSs7RQzV/0yY8jSr94qFsa0LTwSiMCAJDcaXeLQo8r8eLqIuEgvoty+EigqJTVzeRbwPVEtls
VqYpCEluf+HqeXERa7H2gcLI0VzXdmIEtHzCWhK7Qbb2U21U1afMkfa//794i/QPomaw752Ef5Ld
S6Pq2IZodp8dFWCwtwNdl+7mUYRKALYZwP+Qq307d2EWysw1G1gl8TDI964Ovb2kkO7e9WUxhWfl
VuzeDFJ+X/KMHe0xB0AJ+kn2XVgztiXpsjbOs173nIZCv3JZVOt9EBENByxksKagU6MjZphxL09g
K298+Nq2QEHNgmQ/8l4UY99+tzWMhSF7w006gNsGEG40nNEdgG+3pJ6vFdIxwpeRFhecDPJBhPbI
z25ejK+ZzrxXAfAxjfHQFI+1Hq30s2f3Yx4RUY3hvoQKWHUilVV/V8yGQQ8Q6kolOm3lfQX+8ZaC
A+qH+NbFyx3VdLiF2Daatlec2waduK5mwkjMEcV702o/BaQjL8AlsFfd9byPczx/P9sOb0mkgyEE
1XmSBk9c0VePGdRcvgZOa/LICRkOl9rvTL7zhkCTWFcFnJwzQLa/VM2Yfqrawguj0io1uuApYcWO
UsPlkdm2pN6TnkCky+UZwLWpNPmzW9pZd+r9EK1zxVt6FJZi43GCi/JP1yg6J/K0DGB8TiewWAXQ
JF3U0xEwMGmQ8NnInX5A+09MFjTQqTnEypggT+G5ZadR0Bxpf2Q969uIu2N+52YBL3e8YWMbeRJW
qVT0IgJkE/rmStbFPuspcHOsRc2376z7UAzgatV50bIIf9cCh5XC9sTqirHGa1izbpd6MmweaKVM
+jB4XfC9KbPmhyj6/slgPaBPSFwBHwMZAc00uHEa5xFPcLEr3LrOUR/Pc/cIH1WHxzaa9197yBAD
VlDL6ncD9dGXzJOy2elSEfMEMnp9nhyjHPaeAlXaoqVdxVqJ9EuhaNlGwnbyMTbyZpp2rJCYF4/X
QkZpPhFrRwbp/yLYEwlmxKwiiOl27sFsFASOBsfnYJ3XgqJP0YXlHrtUAzKuLfGjpniNxU3hDSRS
gVEKGK6ZaaKEP1Y7QUfQEcNCMI7KForwkZuL6YvJ5zGvDYxIBDmKikX+VE1B3LSK/Cajq4+taMmx
EHX+E9eO2ez6QOMO7msFeldWMJDtcy8L/759GK6cPtgHeMxB2clEBXKRFYLZbkrleLgqGxtGvN7I
IxqwWMPtSGv31+1gK1kOgkGyFmcQuFdLrkFXBoOYRdySNKNAewKwDplIQ97LFCoGIr4dbPXLcA6B
EYWWyNWjOC2wdzrV98kszdFOXZRVJRD/31Fy3MgFVs5VjB8yUQu57rVOAJNFZbdmFiBrV89sCl9a
0W8c3WsjB/EFqFbhkYKSxeLo7ge/HC3LhXBprc5wjjkpsKHRf3ycCjfusnZLOWrlQQQBnf/iLQ5w
I0tH1jY8PaEvgWrZdFCGd9+TLeNCeyUOuppzEQYGfEht5j+/eN6ZzVDTkpfFuQsUAH2Fl1VPCtCW
mFKsQLsuSER9xeDePvmCR3Vf23YMCH959nMYTpyspg0mOMHW5m+c/nh0xEOZTc7O6nsBmiy0K6z5
iDSySKkMfOTaZa9e48tfuXJa9wjxaAUeb205gKYFKUCmZj3w+iErgbja1VOgXgtRGt9UK0VChoHH
Ew8A6ehDT2cxfHVQ9gt8MW28q1dmG/hN4Mr+NOSRJL8dFcAn8et8Uye2B+1UrzHu2r44ctc/WBk/
B8OWad7KVgEvzJp9wTEJQI++jdeyxh0sT+Vz/7DzPjPWxyn6lfbWc2pltmFAC2kw9JnnlsPiu7LK
GVsG5U3UqUBCa46NME5Omm4wmv7oLy3udhizYDNC/ce8dhkvlHZHBapq4pO2wrEOuZny2R0n03s0
whIl+dHM6995zye6o6HsQAGt4OMMNdvG6eG7nvcyIn1oIbeeuIMJQBUCQoVkyP4iwoHkLu2Cwnp/
yQZIbswBdMxBMl92roOwkZxXhQFp4tT46RijH5Oyg4BuYwVbeKGVA2tGjUPdEvxkVCIWu87v8j60
kc2cpN10d6De0BMGY0vWcmUVI88E0xCQ3T9eCm9XlVW3ZLIkqsq+3cQdqCZmejcfV7Xso8z8wPBh
CaP8CXjQNYihM5jdOQZEd2g651lD7vawA9SZ+W/tum2wUUtZW8jI1IHoBicW6jCLF4ROs6qrCZS5
UpMdwPKOMXGnvt/CqK+NIAp4800J5/crVJmhHbgymAOSTlMkohSJn3dfKxjotgM9DDnzPvBZgBWi
5ApCvoMG/9sZk3U7jDyVTTJ6+vPkmy+NUcDZi7i/3301Q7ocyn0o2gDLtRRQS4VJRVWXkBlIu08y
tR96Sxzho/Qw1unGxbmy1ENoDMBnPsQYoq/69pN8v2CyLgVgR60J82QfYtvDRoiV0/NNiMXDFSBe
Aje7yTsNzcPQfwnCLBI5RGe2iHircezZThsSvzitF5/CVZNxt1ZmUpn8jpjTj65UPyDFFQ/WuEFx
WoQCRRgAmrms+4fkhP96O2oGragMvNI/OYztqpodtGx3k/5lDhs33UoghJjvAjx/QZFYBArCFKA3
RAP26Pukq8hKq1Pe3w2y28gGFzt2/qLZShj1MFAHrlHoiF4YbgC3umlonhiF721a41GGGuVGoMWC
+99AHtK0Wf4HYh2LL9IlBOi61A8SOBezx9aa/Lt2hDLy7R20EWXZFxwtt84lk/D4AtJS0f6ZVO9U
rv6/D4HPFczUZk2lxWU9ZSQtA+l4pwD9nijM1W/Chk8WNzau67UlANg5mJ0w1JqTzrdrTUw8h021
nhLLqO5oOkEeMPtqURJJPX2+PWqroTD9qGphKaDY/TaULnGBDBPQYRXrImuaBcW6COhl2Gr8czuS
M3f+L3KQP6MHPXU3/B/SrqzHTp3Z/iIk5uGVPbJ7SLoz5wUlOSfGmMGAwZhffxeR7slut7VR8ilS
K2+1bcrlctWqtcBmuyqFaYe1tKZ2RKsUIqE0B3V+RCj/AGQ+MCQKAKp659fxDHWUZip+TmUyHnpb
svxgq3yFYFq+/SUOZCgfHMiAeZiWqEZyv3hekp/GCYKj+150eDoB5O9VKbMLv99DHbFy9mpo/ehN
SFFa2E0kkuJrUI8W3fd2Xvg7hlkS5zS6cpb3fsUH++LV+C67PK8o2UcMyO1KVd/yZnjTLr0CGZm0
/AfLl6h/hSGtP7k1876hV2cPu8Hvly2yOZNXIyPBQ2pVAkFp9eX3QaRekJgERSanYAfg1J6FW+Xn
9fi9+i4QtED3H7wSr7k7XbuMFkeUl9CZk2gvnT53wJ+Y194xmlFK2fUQWMPraqrf4b3cQxO8YNHz
becwuiFye6Bg0a999eYmltf3icNYxqpPUx2kMvk3H5pd0G2UwU0xDwqkeL0DPvqa65gzxxdj2NIL
aZNkVwE18sYDh0FaghHo9MdLAqEO+sJIiEC9qb/jfLsvQNDRFpe8le2pzlHkgAZGl3mtnB6HxGUb
BFqGpYHvIQAfCfJ7QD21oIF5/r6hTVVfFh7M92NH49SpgVaaS7r1aDE4JeIfcjAX4QnIcM0pxyQo
/EiNIMCh1EpZ0TzWidgITHpJeg0XHp4rIDzx4f6vihULL5q6s9FHCKMJzR1RdLsCSBRQNe/Bvghx
Ob/9WufLjrTfFKmPKC7ub3/AX28v7WBc/wL9RkFDcgR0Nncgemb56oBOte/syCyB0nZXh91BVcMt
zjlS0jQvUEVMS8JUkwbtUmOYqJJAyWMkijZ7hSqd2Ph5aw5169dp39vCk7gtYjx+RVwW97Gz8B3Q
uSWkuJumvedBJ944FXjuWD5aG7nQGqlfmUZlHgP7EPwAe+3LoEQ6EqtmBPFH0QEiAvxGsHzoh5b9
qJO+mXflwq23DIQrW2ml0e8QfZEbrd6n34sO6Vnu0gYlGEgU7IQkH9s4tI63P7vpHOEM/WdEq/OA
4ygp0d6Jz8NyHotPxPsxL3+ReoHZ0lkVx1cwrz5+jdFrlpcUjWfqhqeO1Sh2x/so30KZGpeC7wMQ
k2k0is0gArJKHp9bXFxND/rMRe0k+fLnG4Z4itoMsnCU+9bYflWw8im3R6YsPF08X+5wc2NEnjG1
90uyOWZocLxrU1oK4bNhCBgDNEVCzeBuwBO7gHK1LaDeGvJPf7OsEJB51GbQ6tac3EZAGappqS+D
6vqfTTnbj1Y+i5TbGFu6bcpw+3m4IgAJWNHdAD+/3MFWTX7QT8grc+eLdL7aPeYjXSB6abW7bch0
gDDZgqEoADMBH9f2z53HqsecpXuuIY8Vx1OxrxYRbDyZjXHz2or2+mNtASXgEiiEQlxaWb6z1alx
ngBMfiuL/lhWn5YS2lb+CKKR+KPEgOQmeMDk+BA+joAdCAIw5WobSscC90qfJGdfLCzrQCCbIqXm
H9Ts5htVFtO3w4gZHARCn6/R8U5L0cZpqwLTdNDUGDI4KPgvPtV8A9qhNxB/3YerTBDeZWtBXe8U
zHTq27bwqwuoyb0ne5gs1O8j0FbRcvzH5o4Nesk8PPDFpsfQWeQ+FhA5FoKrvWji5dFqozB1/UT+
hU9d/y4tXg4V8qzRskFUk/f2XdwgioXJsvWGNF05AIGDodd1kU/p9d8674GYKcFVFPOoBYM9tJA+
dAwCrykjTfOlKQU0T72cQzXtz48MFCOA7kMBCE8+7cj4BUjI4nJusiIn9x5KkGLc4lYzudC1Ce28
+CMPLcoXeqkGGvMjGTzvXSMbTMbUVu4mb4Hl97dCjikSoMWAygmuSqRX3suQQ63Ri6gAhr+XMYQ5
ZTaKemPUwnAIowh9mTUBhmaD/lomNoTsMLIH3sKJp15VgDP63wn90tvfx5AGrQpIqMsAKYT6mZYG
tRPUQhzlegBKDzsLKtdsnTxLmkM+N4da/SzQ+r1t0bQuUC0AZIUk2HB5ywoTrY1VZBNRB5sO6WLZ
T0i3jn9hBpLGyEScBKUt7QuVeG0CAsETsEwGwR5vzfw+wqN676K59v6PTeGWg3eD2huPLz2fi2yr
zaH91WWkekcS9dgTclhAiHvbiuEIv7CyHoOrPAFddNyzQwl8EHk7VO2hmf4JEnSLSxAWWn/YrVuj
5TrrBg5clBswx7F+xCtj8ZzMUtYASQ4Rbw/eXHgp6NAx99h4zoY/GDzwhSltXRj9zZUA/ftlCur8
iD5ZjYde9Qw0MLjBynrYSZS/9k0st5h1DI6IsifmXiDGBXprvWYMRSCIA9kTyH4hytxB8TBR4hTX
W3O4W2a08OQ6KLP3Qi4QMRs/AH7fHxK7gfpGI7auEkMgxIJwmaL9jqEf/SwTlcyuiJA4WI61Z5H1
Fhy5SCjrs0jiDWc0xL8XprRby+uTUZYzZ9lSdtmwWHtqscNtf99ajXaA265rkrAJSZajbKNA7JRY
IFpX/ZGprWlH09G63rh1tVfeTqF82fWjXWTYvtTF1EbiLeBUn6HlZKXE+0Pc7K/DhWFHQBYgMIT+
qHYnDlCs6ZvCBZlTR3f1MoGWpboHmjadQO50exONK0MVD/6A8jFELV+uLCxHMBWMCZQjSPk+GaNT
U/A7BcwdyompKMPzbXPGb7byFKPxHiGj01ZW9a0IPSrD8yLfjcG7XoAOsT35m3wzRve7sqOdKXTK
AH2BD2bgKDjm9XD2ky15GeOx/W0i1Dx8nMEy1yhEB1/V7s61iZWKYmB73+dbyZnRFPLb9UIEYFd/
v1BIJJCuGZBILOrY8eEtz8mT5P7GVW/8OChSQlsGDbJXhEBd7tGex43Mckg/0Zbe0ZF8nlv2MRf2
1mVlXBIEaTFni0cZ/Pyl3yVLNdsUGOKsK8V9bed7r/S/DygJ3PY3kxkfoRvdTLSe0YF+acYf27yY
Are+eCTKfQhOxTHZD4tH0ZFvBuEcbpsz7eC1Oc3tgtyR5ZQgV+9RycoTey/Ry/ccelypd26bMtXv
wAuPMLHy0EKFVltaMiPzQnnDytTkTRBDp6JaDkvQ0M8hypIXBhqf6WzNqFtCj4o1QOzVBeih7bik
H3uIuPC/WfvV79HWPrd1HWAYvULREkBh0C/9EGQZ0YYYIPpm2c+3l2/8sOgaIyoje3vFlxx3bOqa
NqIZlCXvJYMoZwNZ5SAC2dNtQ8ZPemVIC/3zIKqigboiNNG8dAl+YkTjAIxw6b27bccUsaCNAlwo
Hl9gRtA+JwedC4qlYXyeWbxjIjh3ZNw430YTEaARKO4B+qSfOSsfewugCDA7BGJXgLGlFFu8h+tH
1iqXIKhEwxiyMitMXXsthPawdG4OJazaG0BnRnJxjOfIf5qWiJ4jJVzMfRTgtG7y6vgX+/erEgcl
CCxwdZirKxqKhCBKCnLoeofFg4K2Yh3Nf94B+DXHuZYiIE2lQzDALjfUysEUC+P/ghUd+mjvY4Cn
b6/D5NigiQciAmUINHO1dRAx82AoFlB9svxnmYi3jYrftb734bYZky/gyrexK0B2QvXg5XbxfJ5z
5kFzrXM9umJET1Vfbvib6ehc23Bf2igYa60ZymEgmOnkeba7OQfDlxe1oGRKivCM0Y/u6fayjLsH
oqoYFN2AE+he4BJV8YLApBtW7xUFbJrZ97U//7xtxrQyvLrX+jwqYK9GopeKdGtzssw4VP/mcDyq
6MSdjChxuG3IdJ6uDWlbOOK1ODcx8bOZ2WkUeykKUmkyLmmLIs3UzjsR9hsOaPKMa5PazZyLEDNa
AaDw1gy13L48Nc2W6KqhIxpfm1h/wtVZjZt2aTD5A5wscPfSLR5jJ4OMD8RKMWlnyUOzkANdtm7M
rYVpJ2tuvMYe8t46xySClvOCkqX36fbn2jKx+s3VwkhbNTGEoZcMQg3ndgAcdNxSlNvyCO2emIaI
QtWSlZeeOOxHOybNCeTwIl2IH7wPwuGfIlx5e1CJOP5va9PudwC6ezF0SmQTLc9owz1RK9jqPxiT
mmvP0AvLw0K63FH1xRbelIXLJHZhMu9aafUdUHwKVB6B4P84qLHPgL0nEgyETgns6NzV+9vr1am7
f73Crn6LTiEShNIdeDKARzXp78FwmMkg3PvT/OCQ7svYV/uyhqJkC4L5IVkunpKfvCb5dvtHmL92
4uP6AsDnldpA2Y8ECWxIL5wSOe5bICjSXDZlncasTtK+SN41jt+m0zRuTegbYxzaJqCbABGUr6ND
KWedKqbaz4YcBzX+CkaVCwVRQiQ/317j6rF6zoDkHDBU0CSABkcLOBXrhqXIvfxcigvYmerxx+jc
tSzfBdMWh7Hperg2pQWeuYc+czFS/wz9u+eiG3ZhE3wZ3HHjqBi/GqZt8ZQCDvBV/z7GpAiPQ9Jn
0CopunPktiidt6la3sZWk47xViXEuCwgO3Cfg34djaeXYadWVdeAoGy5AwV0pD4m4PK0h4381PiV
rmxoNxGeGFNn08lHz7Z51y/WccB0wI4z9SZgPbRn5mkjezDG0iuDmltQsJNHUwuAhbWUxxxq54Cs
bnynrX3T3CGZnXbBZWohM3W/TVF3Ty3rYem3xhpNW4duGf79EqPVn+8inGTsgu0mC+0Ldc9WTe6a
8RnVsR2edrvbh8m0a6tgdBDHNliZ9c530oMjRJRoCnBe7tpQPis6b5xX0+2NjgBqxz4ILqH499Lb
0ChSLXGSOgMcMXXG7tJbPB0skTajnbrxHY/fLGJLC8UUja6Nap8KmJzOkhSB0M7Z89DLlFT5rgwq
yJPMG1to8gqwPkJ9NAKsG/X6l+vjYYeyqORlFgzJkdvVB2SBR7QHNxqOhi+VQCAdEIWVQ/pVqhoL
JP8dBuWywOqeMal1jJbqT48QDPzqOOAaQ59Wz4YT4rlLOLgii4PpPLTNM++9821/e7VZmon1u11l
PKBqiS0ZQhSEB6o6u0xiMBGSnOeK1ZsX8ivH02xpqc9s1xGNV6Z7yRoenMvBlhi1CeugfqYBaiHp
VHq2PIHjv/A/liVKQsemDJV6ILHrvS26Mq5STN6ytw0ExiQGW3iHebkqZ/f5yAFXc3OCengO4pkO
TLGBmjda2a/iwPr7AXGHZwG5BnHJl3vFGU2SJS7ys2+LU1Q5KEEdqykCx3GE//6pe63GUF2LAeIH
aEQ/pYz0xE4WbJZTO+jnlkO192yLb3z+V04MK+gJgoXYRshBNHi5pKmhc4jBkSSDFEA07AN/Gv1T
54jq39tuZto6F6Md0HeCmjcUV1/aaW1gR6sOpGGArQGnFk5uiuoSZmbs4lQp55S38waS0biyK4ua
Y7N6KvIRzCnZJMfxgYR03leJ5W7EGoMV5Fbr2BAa4JhH09ZVuqPbT/ZYZk1XPpZ28L4mOdmw8esj
vEiwgHC+NqItBWQnYTjbYJ8KlKccgOsdS10avCGGQwugZHhourjgKejRpu5OdWVtpYMnk34nvLbx
du6Ign3KlrZL9iogy5G4Y7McBnviH8nsFMGZ2jMLV/J6961AVeN5CQupvo0jS+Qbtw1BdyTl2NDd
ihz1d/DbyNrxgkPhD3Pu5HvjU/LQeMkcHhdbRNPec0d7SLtosj+EYV8U+9vOZNp0jGcj48RECIDZ
WrqkwpCramhrjIoH/HPcka7br9jiLeCvITaCeRZ8Dat+AIZPNTusIo1TgH0nw8dx9sjxBUaNMREt
2mTrVWgIjS9MadnZQJYFY4J2kpHGP0N1fgSfWdztgMzhb0Zg3c+8yr+Paso/ERJ8ur2d5mVicgO8
KChI62XFhWIwrl9FISeRPJJyzvo4yZLSOv2FGQD2YQM8CijEvQwBXg38nu+VdgbK0307gMQmCu9V
7B1vm3mNA4JD4ED+v51A64iBnITak1XjyQWIYVrZAaZdefIjd315DKMCeFzVz3vC2xnCCWVy7l13
BIoek99V6cw7QACnRzcSxcblYdxlAACBKQGH2CtNLKgg5t5ciTbzBiftkwXym29R5Noo/qyhQA8V
0IPAx0TPGxpAWjyfbUj2jkoRyAJaJxrd0+BfPM12lrMVlAwBHffvb0PrGb3KG6AHDIRRqSjAY1OB
dmpw8IW981r3WQw2hN63lEt/vdZfrQxATZz7BFeiDliQfMqdumvIJU9qN1WBw95OJQQp5jmsD13J
yD21URPq7IRjLL5yd5i7bvjG9ho/IsrQIeDWQMjpU68Ok01CpagggptD54ihl/zNXfINK6aPiIcn
PBPNPMRULe5IVaM8QpwyS1pAJIrSAueF3WVRkfRphCbAhjnTogBUxxRpAKOOfjD9aAAEW/Lqoty5
uredzn5qyvgdT/iW7rfREoQ9gl/s+oAxvHSabgjLyun9IgOj0Oc27i95H9yXMtlIm19XoRACMEiD
dgy8Beig1XmvnHPyFfQMVMkuYQ4V693kJQwz/HX8LGXlneYRnW3sKGZzAav3QLxQ++qudnsAxJOO
bTEgm24r8D4DagMdKTQGtB8DGQyXNZNXXuQUOp8EnfiBQ+Usux32jFt7ZWUtaVwtubYxv9N3csqi
vPoyqfZcT/6zIN1GvrhlRgviRV+ECSezlQm/b3Zx2MQHlH/8rJ7drceP8RT8XlGsxfGeLaAYXvJV
uidBGIfmXZL65Vcwh23kV8Y1AaYBxwzRiNTTCdtp/YFauOZ91R06yMMCRQ9g0lbENPrBSgmGix4E
hXrHZgCTt9c6oDer1Fy/K9yqXXaT7HBH/YUnXNlxX3oCiYjfjx3YsnKvndMRL64UE4YqVS0IZG6b
Ml0CiIL/LUk7zwQQfm7P0Olh8puDyhgebw6GhYLlsjKZ3LZldIcrW9qFQ1SIagjaThdaj/SDi9GX
Ku2pVyQ7sjYj0mjJ5c/bJk2Ogc48Rt7x4IN3aCdXBFbFY+ItWWxbzWHxfWvf2MAcNLKW+9umTPnf
tSnt+JZz1/ZJj+TIo0G1hyhRNg6QbuDt18Fn+ymAWBst7BN4VP+0J4pQeW1YO9Ah5+EiqOIZJp4f
Pbc+DXI+ekycbq/PuJWoNQFxDnT9q5rTsuqzibJKMssmwd1QCO8cDxM4lq1uS/bD5CgY0/vPlOYo
0TQ5k8dKemHLCmRQdRjeARtNn51l/ugl7dYYlOkQXNtbl34VeVtuE8zWLmU2qUcbXDgYu0mt6DEG
BU8rtmooxn2E8IKPx7QdAr7/0hh4kO1RgV7wDB1mH9A/Jzz5RcVSb8Qo/O1PtrqcnnABUfb/pnRk
WT0N3GVDmWQ18zFDWnZOOo1hmOYMgatsSfJO0XHcg1yuPN62bF5khMYFRi7XqsHLRaKFxJqV3Spz
FXsKw/bQl/27OpgPt80YFwjEBsga17eXXta1Q9n6LbS6MjvGAJ2N9zGCSBgcfVH9qAggVLKvgHsU
y9ZNYFzfSoUL2DceKnqBsiSh5DUKWedOJW/wmP2savtN0m4pPxnXd2VmPShXjpkwTlwhW3IZGMLl
oRCcDQefqP6TTUOccpDGeyCps9vyqW/n8ttf7O6VdS14EjKF5VI1Vabqkzf/u4w/o5xn0r6bXYwK
zt1Gucx46q/MaQHU61UCRBo6+kEj3+ROcu8zTB1OjB6kx5/+Zml+DOKQAOSbOpFjHpB6zt05Ptdh
93kWPVq24IsC5RgKEuKAsaEvzN4SDzH7DF4/KNJBulwvoDmDIytbNICVWONJAtmcjt58mJL6y+21
mffxtx3NaUJ3VnZhYZxDjf4P5rRZB6IvFnWPFkLoxpVujJwAG/3/mjQX6UpCwyaJyMVeoMub0qT0
H8eZxGkDNs7nGqD3nTWorQ7Lr/DxKrBdmdVcZUHLz3GnqrosmNn+goFnkclx1ZhgjSPSuSXWWwW+
5TF1CjK6uzFahEzRrCkfmo74dwSlkiiNQNDwM2DgBkg9zsHgyUAZdSpzyn+UFQi9Pg9h2AVpWEb5
JSSd9+P2ZzK6A9BSqHIE0BXW0WYWEW6pXCDBoan3xO2FpMNQ/BTtltS794qUAPkBql+rRBgoXlBU
eBlEaETGxfHwzlYgE6cPRde5dBcOJPwAeORSpIGVgx3FHhQbLlDRaW3AJWMBaY7e6f4JS4xv7ELU
GMGVNQsq0mDuxq8tKIXfCY+MbcpECLK9MR4se2+j+2CnBS3iGGpPxVLu68IKyL6BGGoAv48XCCLW
pXic1Po07dQonpaWh82+CxdO9jnAQz//fJsxxb1Oi6OOiraRtnraNF1f10km4uXIfHoBf18qkmoj
eBlrVhi6R1kMAzNoLGiJdI4kheJCUJmA/E8hi33IxEE6DTg0yp0HwoZGdfe2nNIxKPZFHz4P1lMp
ulNRvb29YNMjZdWxQVaPdylW/nLBiCkdT3y2ZOBCvdhzcRbc3Tj1JtcF/g4dLVQB7EB/nFejaqQn
nTlzmJ8moOnP3QIA078pEvt4z2EmDhJpwMe/XEmAkuoMdB/EeiN+7/LwHd+cQDJuFsrCqBLgH3LA
lybmHGXIJJARmNkb53nuiKB73oFG7nT7o5hiMiaXgIgDbxTQfpodX8zEqiwnOQNeenA7dsYFQUC7
QbKoh4D5bWOmrOHamJY+40Vq91HPywveO9WeET6l3Hfqg6IF29G24Xc1dwuo7mB46MP/Zlr7ZK3V
rcwZUBVzvc/D4JwKXn9zIrQLcaUnPHgGVON826JxZ7Gh68Yi6uul7wRsWUOMh1c2W/PjWKg8HZs4
PLKC8DRf0KS6bc504UHMDAccHLI47NrpmuJZUbBmJ5kj3AFq8zQgO8HAGB8P4ChkpePvwNiyhUE0
uemaNGBiaOW+0IPLxC1njBqLZ0sg7ngef+krsUF4YDrTqKeiroG6O17MepwEAaItVVsD4+F+LAaB
6bgW9FnqcHv/zGZw3BzHxSCenjhX+STdkoJRt8m/dmEHHushrciWXo7JKcD4BLQCggfm47TjlkdN
6ELrPYJQeXdG0vUIwvg3CaVgV916O5oWhPoCWIVXRnCgf15GENdlXjUx0K2UlTecKgayHlA5Ywpv
2ewwGU0BHgUKPzwbXxGp0rlQXovIfxZLXp/qgYsTq7g8YOo+3N/+TKsb6wkW9u4/U+7LVcXTAKEy
HteXpl5ADOzkNcEokgVC4oZHF9vhYidAQr/vkRkchAsU7G37xg94ZV/7gHXhl0Xcgax7mgd2N1hN
Bxzs7AIZwNhhyTFseNueKWQC/BYBLQbkPB6UL9e7WNCziEDidfEbkHD7FThGalSm9xULfdDHhvUD
DReFlzKKz7ctmz/qb8tasMYzAbMjEFfOMH1wbsEaMGHCsdhUQTJ/0N9m1p9x9ZLsG7GMIH32zw1T
96ODMT0ogL4XJX9w+vY0RcnJnbw3YWz9MZge2ef1zq5f+spw7fl12AqbZqU9q4PwlZ9yr7J3ADdu
wSXNW7kSykLpHMMPWmzOwdQ8zCXeqxZ/6BqWFpW/6/ut+QqjawIxBDIxDIlgcvnlghSIOh2GeHAu
oNo2jN9t5w6sXmAZ3GL+M/rklSH9DJJwzjGqEZ2lNWckH386g5W2Pui/A0oOPub0i2n4/hfeiOkU
MLJjfSjdv1wcRIoGn0/EzsraPTgeikZN0KQVKiz/kx29MmVZkBp1w77MKu97nf9rR8/UaTdiiMkd
IrzwIbiESZtXhP8SshnSty2a8UmmxfhzGUXK5h9/vhCIOq4ldLzlIh2iC30E13LmAS3xgR3atj8m
yVvBt1CSJle4sqLLjuKVhvq13Y9ZMpy6+ZvLn1dRkmL6FjcPYgw2Ns7YqP3F5R/ZYLjGsPJLL3Cs
KhlrLyouY8zbHQ84OeRW4aSldJwT3jHe3qPOuLf8gENVYODgeO3td7c31pRoYbgObylkCUgXvJe/
gRW5gxq6Ss6B/733f3qTfWBLc/BVcZDWXzT2kf3jbYxKkAch2Ze2XGvhbRetTRAgf2RBssWfMz/k
f2EGRAYQ0sJ7A/O+WuSIOaLrWORR5iULP4Cw2lpp/GJVpqULgqTb++eY3P/amhY+MCgV9nHpYDyv
q8bu5AdESnCMtd4xJG2azE0v940Ee/ZBCmv+tgy+PMuoK/Cir70FfP1eBRadoGdgtx9Qsv4et7Pc
Al8ZfySeqiv7ELAxejroLpzGzhCySzm31T2UVaKTE0p5QuOLbFy0JodCKfg/U9pF1Mu1icIhv6Qi
Ut71sVU8tEXnHJcxpEdm2V+S0ZIbJ8l0bhPADPDy88Guos8vFKP0+qnyg7Pw572wn3NxcVCgspzH
wGXHkIWH2x/dsMaVSA7DCuDyfc1+3/R+WRGa53jz24cIlurGPdYoMvhPFt/CAxuNAb0F8ol1mlzP
fDuJQk6wQuzZcB+O0UHMzzWqRO34ecy3REwMl+6KuUHzHeEcLMJaRJLg7xho34RnPF4u+ZxR4Ejr
CUyO/data/BIADfAUAXGI6TY+g3ICw80oSUq+8vs7CJ/fvCj8S1S+w3PMLzors3oF6DfWlTRvJzO
Ux6RswNVo0PS5mLDinkx2C8PcBeAUbQg2i3gYvDnMcwoinZ7wG/KXWV37FCCBv9/NKXlsUMJXaRA
WhDyodWyT5rliNcm29lW9eG2jxvXBDaQBAUh/H2Vf9ULH0RYQjASWN57XgZlu5NqtD/lS7RFMKBr
GONhB+6RK2NaEKURFL3D2Y8zUCGX39qkLqEpwMLme98JeQ/louAzIlWIQTbQUnxHsjvRJ2Hb4buA
lIjuwLXYT9IfrG8QOUnOzCmmM+8hu75TY76cZZ4H7xLIDD/f3iKjc61QYDDuo0ynD7BadJVVKKbq
YgVN/jYUc3EXOOrjXxhZBT1QAMbJ1A9Ki8HYUQUTsIaiv5SNPAYgpb5twhA+ceRdoI1QbgFr/RqB
rt4O4AkvQfIZ9OhfOgcvpmnA3NNo2yfsqleOx2QhGztnijPXFtdfdGWRlzHyUtV3GfWsegdU0fPQ
TPVuSSQ9DMKKNhb4esAN/nVtT4trLRWqL10FKR2MsMZpJ2n5vp798Cuqov5niCbE3yrOIEhL62r4
uTROV6QIhcxNgdXzw6PsJrVRyd7Ygl8cx1dbECoBVk8KWoilaCpr53VsSdISIK32NPdDVaRom7hb
41OvCfV+bQRQpQjgqNvol4mo0N8chzE/T21zJ3x+cEt2YKo9doP7wArnoa+ie7uJH8NiyGyxHMsi
uIsQP//G437/DO28t2zCb2h7hSQhx3A+eJPzJD+ElrUTkb0D7HVIwUS0cZLMO/7bqBallTNBeQm0
FRjgKNN48lNlix1tnni7ETqNhiB9hY+FaUZUq156t4V8pCTWyC551VYkbfkwMMgtyepDP3fReyk8
CObc3lBTKEJZ/T+T2ob6kQwKyDLIrIrEweEqs4b2z9+SwAgGbow7DtSSem6wyLJsIyDnssYrdrX3
ENV3eV1vnFTTrXNlRH+BLSj5EjDXxecckrcgcUrpeELA29gt4wf6vZRI+0BFHnJwNdRFZln+x5hB
YTfiT9UAUZBZfvvzD4PZFBApg7cEKZwWeapGJXkll/HsWPF9X/sYwKtO/5OJX43Jq0hSQ9VKeQXq
lXLBVC6GHZwfvsOqw20rpjT0aiGetmfVABZizoDKDgeoVlTlfq7e2L6FDgAEhOXGkraMae48gzHC
K0VBLsBtF3uhpHcGk81zn6++IMNuONdRM20Jj5jc4nqJWoCI6QwupYBBDjdx3WNA+38TLw/QeXPd
vW+jZn97R02+fm1OS+UWGQ0K4J347Cbjnoc8q6AHWdD2z5/DaDj/54G/VKKu3CNgHdbkl/k5qWLy
Y/bXNIIURbjvJh6q/e01mVKJa2PrFl8ZG2JHlX7jeOcIgvPF9HnwkrQljzxYqXme5j+mccZ1hpki
/A3BF4y+80tz06CWsOZAmftd80+dhCmS8Pe3V2SKrOjFoO0VrDJk+tO5DQqbK0eBZwOyMFVoP0HZ
/C/uC0gmgHYSTwfMUq+OcrVpc+Bbre8KdpnQJv3odVP1TBwgN3Ef7zqfbsFejYfrypz2jTpk4tMg
GIRvrM4/h61dHNrAImeXBCCyD8fxQGYMcN/eRuPZujK6/qirNcY2tYZCliD9id/E0Z21fM/Lrwv5
eduK+WP93kktrxSDpwKaz0uGOa5TEPf7ud5yOfPuQXcihL9hPk+LgyESViT9EqJqVjI8sKkATUHT
4bJqAvVG1W2ZqXLaAoWufqz1iSC7hHYUBJjAZ6RXzmgSFXkuhxHdVxQbWJ+6xc8F8JIEcN4h+Gl1
YzqQLVyAcaVXRjU/mQDJmy0oDZ/xuj3QSIKP4nNFIdal8mVPA+fzX3y7K3Oah7QEamKtU1eQNSj2
rfAudTA+3zZhjLhXJjT38Cu/waI6ksVVJY7T4Iz3XZ2rh9bnW0y8W6a0yMQn16lHx2MZZ/5010S9
8+hDDPo+IptkTcajBQ5ZSJshSL0iOGpnFZO+CdjFylt7V3RA2LWJ/0/iNu1xjJP60+1NNJ6xK3Pa
3SxnioGJlfmFdnF0HNspPwjW/k3VC8tZKTmQcIIf8mW88BhC0NQUDJ1JmQ7Ncag/WrPY2/79Yo0b
+F3jin7b0hOosfPRaHJChteI88Hr+pMv/ez2phm/EdBueHFBEe5Vp1xA0bCF5o+FNKZc0tEBQhAM
fWdVWWzn9H/zvF6VudGUB00dOK5fbt7QWDkZQxTYmeO8gQL5u36CeGNbAQszKL5VXDatDeVeVEJ9
YL9egf+bHmhZ1NehZdR6IKibMlnF36tAfOwCd+PRbDpVKPTi8QrNCEztaRmaHBxnpKoYs2Xp7914
uAcg/2NguRsublgRuhSrcisaMwA8azFeeTPq8Y5I8Dan+QmDuf+gSCb3qqfdkfjLvPEcMfgfbIDd
D7VDFM71uafO6VVlDxRonopnvmehuZVsmDBs3AsTWuSbgA5UshqmDOy7+1ra76ksjkh2/rnt5ltm
NMdjCUP52AooGrbW49D7dzXtHxOab/CBm77POhsEJnDU4V9RauYlvMwZAihgj55KF17Te26V/4LE
1T3YfbClnGQ0B6VbFN+hDQetn5fHaeFMjrVAh9hzGpUOdVPs61B1l7HHvTuhR328vYvrLmm3/arw
jZo/EL9wiHWXr3IlUN57shsFdNu8f/l0qfkuryCdaT/67KGgTxMRG95hWiDYn9FeCNFheMVlCCHH
palsVE69YrwExP8628elBK9nT+WGKZOvYx7DWWkTMbGp9xurfHYXYudL1sXOhcp+H7vdl9vbZ3LC
axPrT7jaPlqt+uZEkqyDCFhvM0BDh5SoLUz2emT0r4QMcH2AQM3xFSFEUdNAjaRhWfV/pH1Xk6Q4
F+UvIgKPeIXMrCSrutrbF6ItRkhCCAnz6/cwuzudRRFJfDUxE/0y5qaEdCXde4yPchXnbZZH5bGz
YDPkeq9KmEq6u0q8mzH/MfeIoaDwTEkFnxBemL6D8h3MudNmgFKDpX9orh87u/wwsuGUU773ybbm
E5Dbf3yeF8THalPj2RjRvjfVpYqkB1J4Raf3fdD4H8YaZenb325reUAQH4cIzkg0ilexLLtGHdoK
+yzuScomc0LV6fyfQqxbQp6K/A7IKpXVHnnwSvdd7JQ7ITZuzugJ/DuKeJUwWkfRwBphw5ADGIrG
5xsg1XD+wvv7TkPK5aRZvgdd3PpIYDlBeR/yN89BvEp6eZ/PMjovxOTZpFGJTKV28u5mEJDZ4f7r
AmzkLcvzameRAT4QyoBZaDXCfhXHVnhfem2ZhBN3j7e/0lZKArQQAG/cApGXVgvBN7jGd1CezCLy
CgaGMMsSh9z6XplPt+NsDgmYEhz3AGoD3fp0SPBta2Ee39oZg25MAp2igzPbX4qy+fHf4qymLhTW
kINqyi49MMoPQexar8Pcr376LvyNbofanDog7AB+gCPns2weVF5jdR6aHW3l33dBFb7HqxFq/gx0
kYmonYf95gRitWM5oEX1LKG3wBAK5o3+uRDzsXc48J8GqvvNDm52KzFgR/0bZpXUrbGivREtMl8T
H0dIVjmts3O53Nq1i+QGwGagtYRrXBv6L12dx42d+donAIt4qjoiw4e/NeGvqZrtoztWzfvbH2tz
+v4GXWtwcJ2D9l6Hc+aM3D+BQjSf2sUcMrY02VkXyxJbH1ggwUAbHIwCaKuvstKkeNi5pmQX4K6b
u4ET6z3WyadBsPDihICi2Cbyk5EB1n17jJvf7iqw+3SPtTy0RlQ6bRSc6i+D39+HfK86vT2Nf8e2
ehhUfcBaC+pCl8UM7ZXqIjcpB/T3pkLWd7dHs2Se59MIrYl/urHemuczsNA0NnhXF3sa8sQumDx5
DIrcpXbejxzcp5YaGPo5g/Vo+eXONthco2g3w0KY4Aa1/oY9jU0JrgjIZvwXBPZG6iTjOKMO9Elb
e/owm3N6FWv12eKKChZPhch6QV7VBPZydZ7iwExfMJ/Egwp/DGsaXA2frg5J5hoNesh3kUr57gUF
cBsUblzwf/UsbtGIteLGJG60iFgOnZLOJQi52LvNbQ6WQAzGRW8UF7rVAiqCEaxE1LvOUYltz6bA
faBoBh+U7oaX5JmrUKtUNseoJFvEsEvuGTed5gAOj7CePmmviI+Bk+fQ0pXq3e1Z3jwUwM4CwQfO
XLAheDrLUCa3ICrrF1mlm0SJn9Egzj0dUmTu5HakzZnEueMuBHbg/FYzySonCtCbWfRmnDwF7K58
BUagB/+wutrJaFuJBQ169FnB8cbTbHVJsJvSayKIpEP8n9+DfXj2y/J4ezRbuz0CiQIudItO4rr8
7wH0ajxdgMEaGZ7gWZFpYr/OR++1F01nzslbl1Z4hw47cbcgCzCWhdoctBkdiHyvxuaLsBlKCyVf
P38woQTCujn1M3vs3ThlOrqvRphTVeFlzPMLLLHT0up21unWh7z6BeuLsl3CJXOugjyTfQdhHeFW
v/uRmDdW6RU7J8TW6rwOtcoBpiaT0m0toPghM7s6m646OTiMZPWC/HkdaJXTcA9vIj0znVHRpdw7
mO59kEuYwH0oxc6Yto7b61CrfWAZW9UmhwZioJujKl7b8ksoga3xzkM1HaNpr3W+uRlAOwUGDSqI
zxoTczW0UQ9JhYwMgYkzSCDV7Z2ePPjq3t4SW2cQEuVCTIQkPOowT1MJbuU6iI3toRnhwIl46kwy
yuY9BVPxEsBiJ7FAT9s5dPdirnKm67Leotr4WTzZsrmTYW6ZrCry9qFg1SyPEOb1zbEPoBqT3h6t
s7k2l74LDlzccdc1RzQzA2U7RZwBQaWB8gTNGkSSOZ0mwIOsYpap30w0laamqNPE43EGTwFyHS1P
iz6YDpGEPu3Qhe6jxVpz5p3udn7i5pe/+oWryWl4bCvHlNWF8UL9yqc4OAlHlTvpYEsraqFf/TsR
S764ev3Z1DZ5geMD5oJ6PAR5Yx9co75DU+bzYLftT0kG907xiLyBSgx5oJP3RQr4otz+HptZ6epX
LJ/r6leMI8TD6wbyTaoFu8aW4EoJ44Huuyf2tf3dCfA7YOktL9GngSjO4FINKHuoAM3LtIVQ7lcq
5PQ4uwN9kBo0hRdtrH8jrt8CLRON5UZNdBYeLA8Klkj/M4fbVwFpuvrT7WncHB3UZSDXCNXGZyJ7
vKlCt1WhddY09y9aWPbJC6z2zmedumfWPsRzMyDUnBZyPHCy6/Osh8uoEYHdZCXtYNgawWwxODgy
7yakxJrUKcvL6SfeQ2OYzZXo2ndRKKePzK9i5ziUTlufwDEnH+yC2xI3GPwnBzK5M0nCbg73niyb
x/7fX7s++2D111CkaAALouEYW+SEwouVhk73ttTsoWsET2orf9sId0+9aXN944K/GOMstZzVLusI
tbtciSoLeneCz9bYJsC/fplr7+cLVkCIdkOIJhGcUFdnbtePQMMV2M65bqZ20Rtgp6IT8gDEe/Gp
BEL7/L8HBCcDJwdKe4Dqr0Y2WkNjwePWZLMX6ANFNSSZIzJ/nYyxwM9n8efb8bbS4nW8ZUVeZYoG
rQ4DOh78I9yuuKdNJI4DHkzvbkfZvKgRwGvAYAcUFILkT8OoALoKmkbNpQjbCvakZmHwoPLiiVie
6lBNr2dwLRLDyigV3agzz2MU2kcK147R3WNYbi2f61+zOgs83YJGAPP2DDfjO1LcxxCKGPo/t8e8
GQSUPJBrAMB61obrpa5YSGYCNbPIveM6itKp7GAI3sTk7e1QWwc/IXgWgjENl5s1RyrHI2MUaCdk
evbckx8BbebioAEeK6iPDnEtCM3y+Hg76BZMFrY6/0ZdE0qo05Wq5W4FFZ4qTxpWnewOji0W5b9D
MFQTnk8H2Duk3O/vhKreSBodY6fI9Njv9KaDzVUMdXso9uBuB77J0+Xljx0fo3bhQLa58wgW3EBS
7Qxje7SCsfShBVJCdKWjPv3VsQr1ADLOBrYsfsfeyVjy31DMbsLE+JJAVESr+kc1OLZM0dHwP/Ji
GB9LG8aEarBBRW9jPLch9YTauP4BT5KTXbHUhekuhJDlJ6txozpxZjkWh8AzzEWq8OvXYR+HVeIU
pfWZlXV5b7eecz97kx8f5sEmxd2oGG6LYEpFEBmLtfo2BAOE08uY9fUpNHn1qdWx94NOU47fRTTU
4zzSmfbAmh7iUrwq0Itq2CiG+2ByAv0YKS2+5LTrpkMTUlV8FHaHY+P2Itia+Ngj6C9CtBj6Hqt9
rRsKBhAadFkZxTl0nftKfWhgZXC6HWZrgaOY5C/QAJyMz9IwrUDp4AtkqaEHwSBgwjs4UbPEh8bC
bu1h6xTG6x9kw8jFX+vVxKHr7eFe42WGA5KqncT35R1Y2fdBHO88tTZDAScFN4jlz/X9qTSm56XN
84z7zuAnrPNFkE5YomeST84vECPJS75YHIMqBUk7F1CEp1sF2aA2dLL5ZbJNdU/QBHyIBUypb3+w
7XH9jbL886tjRRX+GArtWmdWRfxAhtZJFXbp62rA+hRjt1dP2Yu3LKCreIPBC872NM9gjPPKanzw
2YxGPxMntTEvSLdgJUN4c+F2A1C+CkYj1WPeiJ3xin+uYMEjwvGxHaoTIe889fX2TC6pa1VJfRJs
eUFfjUwHPtVTW0ANIGCFODAa6DppVCiBlu98tz6LRuQo/ZV6/FOBrtEnLTPk1+0fsTG9+BFwzFuo
2Ci2rEY8w8aqgRJEdLbLtz370jgfwvlU2mbn2bKxzZ+EWY0Vw/RVC0bkBXLFBqz82tx1Q+h+YE5u
3jGOSmNEqr0HxfI/fT7Bf8e2fICrCR4haaojptgl1tJNnQkODI6rnXPkiSntcjh1cm36o628FzRZ
0bSDTAxObIhYrlGSfiwNoLgNTkTi3U3R9Niwdke7eOMSghDoFOOjeXD5Wn04MXfGU0CvQr31qwXX
73j+Vrov6H0/CbL6bLpGCTy3aZG5oPWmui6KbHTxJHDDcu8Vvzee1ceCTvPsz6JE5UY0PYTCreiX
5UOXMHEZf4GWKXwxF+0BrHqC7Px0YczdTKd8uSWODcz2nJ94cCRlXB9ub63N5YcT0ocyN7qR65vx
IAsDcw502juqeCpadCiaiPrHOO/iOzYM9MSbIDpBL2nPYtRdDudnK/8q9HK4X6180qui4aUB4dlq
5ZD2lXAuzQi8STJAG/1UyiY8xiSqXpeOGbErYJ9b/64GXr7vndI79Gr272pYbr9uI0eUqWYUuFc2
1vJe53aLVrQ30GM3NN0hmLXRBy9gZQCzTwb8TNiavefo5tpAQYGgwYru+7rtQyV8DmZWwAPImLRT
/ItkMpN29JItdRVmVR0lhT3APgPkUuCADpUqDo2mx1Ltqc5sjgayaS5akU6A1+DTjxPMTT2MOoA0
ax0/VgHKOA0xMsEbYIf6sLkArwKtVoEImIAkH3rTM4SxTXiUhZsK/51Xv5maB66z28t96zhDWxV4
LXyn5Wn0dFjdXEw0VyU0l4j1UHbeu9AVR83NpafyY+nxr8o4p1jG5/8U9hllCnKvFfYuyEyhcyrG
4U6gcG6N8oPxYUJqq4ua508OUx9vh92a26vRrjlUdsmHhlIUkJSrij8wZWvfO6oerLu+DhTknxu7
HFK3bizvYFvuHOxUI/fCr5ZqF4HtK4GlyJCcE9X+cbWfzO7rAuBn2X4pxffbo91ass4/6LgI2Axc
jJ5+29mFN4vD7PjMbINWEByvxYE2e6Z924NaMHj/N8p6vTaylp2CGj968L2X1mVlA49CcmtImjz2
YWatwPzXE5h4CeoHszrdHuXWJeV6lMssXGXNuatg9hFB5A2GI6e46L+RnH7m0y/f0tMB4Idvt8Nt
Xb2AJsIrZDEEgrjL03C6mGknpq65VGKALY4qxNFpgCQv4cOYthXfo9xuDg8oTtT1APJ41gM1vZFz
TnFzNyRo3uly1oD0TvpeUhUkMo7NqYpme+cZtPlNEQzihyGYk2vzckoJVcKCpELJ4Og5j3dhoZJZ
D2kDna1o8pKqi+5eMK9XIZefdPUZLeWNY4ViQFbW4jQ4+YFTYIpn8hmXgZ0TY3NKr0KtPqFbdgqL
tCLnYCofoLlo2d+J6yais49d//X2sHZihYsA69WwYKXUySAwuIENnzsrT+D7kY4AbTU4wKNyT9Zo
c3ECowpMAm6A7vp66dlNVwZtR854E31s/PatGOMBSLfhHh36PXW7ZZrW1xV4xPwbbPXFGG/rJrfy
5jJYLjQ4DV5AXAfOR6euypOAAMGZ4pKUsMCbUhgWs53Gw5JXnoWHizSQ9UDwAY30dGbDxiMc/YwJ
HTV2GBSeJuV0vv3xNhPoVYhluq8+HgvHkeMWFYH/Oj1WFM50qngbyii7HWZzJEjQMDayoWewztOs
Y1BQYlpmaoiqVDjjbxjg7ZQkNz/WVYxVloamlnDtKZjOXVWXBxmq8k3QyPnoFcBDNn7RHNvcwEqC
1OpR6y4/3h7i5kxehV99LFlVfh4x0Pe08pLO/OmaKpmnvaNoeyIhhIlKETRA1rgHPFbLaegmnhlI
YfLOSX1H7pU2t1YdxHP/f4jVkhhhGeaY0K4uY1RXd7k9dJ/z2kX90LMavbPCN3fzVawlt1wtvxwt
QgEWbHzGc1Wd26KIknmmBZg+g7uobO3tqO2P9Hdsqw0NsnfI+qCg8KNkaYVdOzYXan7fXgmbCREY
eqCmgPl91sEJtJzqKFLNRXgjf7QKXaSmmqJ7MkCJbfAIvJdQULkdc2si3UWVD31g2LyuqTE6dhrp
FihXMjElA+uTvm1S1X8o3J0b19YCvA60uuDNQVPMOs/djGjnTg/y3vH2LB23xKQX6KXjE7QX0Jda
3epYHbUBBTA3szpa4hDpXNb9HmyQBD8A7kPytOlyicoCU708WaP2XHAJIA4CJx/ev/fi3oenSu61
VlIweAMnCuIie8C0zQm/+o2rbCNnDh8rxqvLwKST2sxzD7XV4R3blTYaEsOepcRmvNBf7kgBIB7r
OakimLm3DQAk1tDhqFU5O0JbHCIgPRTeCyDy7m4vqK2d4qK5AfkcG1K/68cgHs/tJDpIFPIJD7Sm
BpHV+wHXh8//LcxqGuEHCkMaWJ0uwhh/YjfnScms/uJWzvzudqRla68PU1BpYLkIcWgX7iqrVFOL
GjtTzCixA+NDwuae+PrAHO8NmjZFAjwJZNd4ejvo1iwuinoQP4NkLe6aT4NytxwEIVWY8YHS9wp4
mTed7U6fgG7fS9tbG/M61Goma15j5YWlncFoMXWa+IJyzv/OMwDz8+9oltFeZWtupoDbPvPOfp2h
ApjAzTyhes/VZGulQzUAAlfQYQbBfzVnoiWd1rYwZ68fUO0J0KSI/RG6fNB1P8C6Za+QvzlxWOSo
eIAFCu34p6MKBS1VPMMkCXpDd6zg59ISO2tvc0gB+lKLKPMigPg0BLCfpukAoz9ri9wBtXf0Bk8k
da9fgyK8k6C3YkE2Hq18vIuhkLBck64+0lh4EoKOuGqFqIUeqrk2KKPNKg1KIM741O6s8M1wUGGA
Dh4orWC6PA3X4NZlHHgYZKQtyzvl132a1wK8e+qL1ORkz2d062thA/8bb3X+QInL8U1TMrSA42M+
k7Sv96gTW+f3dYjVgtCuO0E928RnNcVIDFX11pr5eWh5FpPmACnH4+0k4WzprC1Z6d9BrffuIIJC
GGJldT4ZeWeGXP2mIKYWqRh7O07DzrAh8SsSzm/BLu5OYcnEPXpFEflQWZzROzEpn6X1SOd7N1J+
ALEmaOcmnjCBTquoAxh+6sI3nLjwYBANp/LQl+X4OJQ9JNJEjpc9+vnhh8lz9Ru/bqO3rrBDC+LW
joU7M17mH2vfI3kyBJbzdmJFVSadPdbWoek1v4+oDAwMQeMZjWgY9X4warT+QBC2+yx9p/YTqBbE
OmlhUvuL+xF3UzycyJA4fTnwZKpMXRxxoHrftWja6OiosfhO5k68iiH5nhSmgjtGF9YyTGTeNDDH
Rqc9TFgs2BsQuFF2gceF9Rkt4/ldIYtSpUXUuuEB/pTemAruj+poRV4nEt/pGbAJzIWKa+12I001
hPumpDEaLOxIiPi97EMX6slAmcvFUJ6NmddGnD1gsHN3tKmg0SVuxx5aWHMM9dlKOS5gBm0DxfMR
CLj8Vck15r7pOlEcy4Yo+yxc1dI0cIT6AKJb/yasux9zOL5FpbWJ0IOlwTdrjJwq6UhvAzsM5+FU
5KBAXTpHcZ3mpJ5hmONWvYAFrBdizuIWJNCQ1+5Xp4y9N20RDA9u0do+tMHIJNHjh4564vaxIrgM
ClD2vaGDSxMGbdK2Rc0hQZOdPMigb990BibdKaMKThZdGTt/IocHd9JIqAvWbPZ/3V7xm0kDRPgY
EDcgVdfNPavHPRx2sl3Wc3VgtoZiFT8IezzgInK6HWoLJ+r7V7HWV34gxUprKsLzBDdG4CHgdw4S
EfhX+lS8gzx2Byh1kMquTryySGvdFh9hOEvp/TTMnnWAvpIzJF5kIHrl8qL7YZVD+PH2b9zMafGi
RQXaKlAAqxwqWW+mto4tkATjo2uJwyT1TkFo6yICFcF/Q6zSZjsbMY5wcMzm6VF3KM2KNqkAZPtv
A1llTuz5sCIyhJpWUZIDb9HEhAXt4XaQvaGskuUAE2JsaAietXASSWaPHip4gYXF+OElcWBCjDtI
GOKPpyebF2rG/Xac76XFcz7DWo0J+c0qjdt9bIZqD7y1tSegFQJIK6x6wAdZhn11bqOhFYxx1frn
qQouMCRH8aI6c8u6F8rbuY5sQYZxz8GBDRCtC+bw6ju1HTd0nGN+sayYlalE1+BN+M/iU9z7iXcq
XHvjckYy0KPdfbNiKPKnauh8AOVn11h7Lz5/WX7ry/kisgS3WjgIAfz6dPDA6jWg2QSg2+GkGY7K
QNs9gdQYsAWBIgOcrHxVWElbEPdXLqZwSGOKDlVqc+p/hlA8zhaDh1F5dEHjKdOwMmOeEMXY69F3
yiRqYY0rGiiHdYNQgFKCnm0lDm8GBRgD2tiJm/fQiaUw84qTMawLnTDtVfIwTaa+VwLdyIR6ZT0k
EaBaQ0LKqG8T3QCEdwTxm3NYzGiHJGrwm3SA5KWTwJai6pKgM/lbT06mTN1WkDdh1ZcGjsi08Hb2
3ub6WailaB5DEGF9bW5hqwbciETJd4RIZoTnsa9TpzgVzrRTzNvagFgzgBjicejhkvH0Y8FFVELX
Du0IIX41kZXCO/K0a964lROvg6zSdqMGT0FhlV8c3H28A4XAE9CZsEPaA65vvQsXfR6QlfA3tGCe
jsam4Qz6vBizuClPRTTdEeBqkhxdB1Pg+hfS4JU3lHt6wVvDu466Gl6v6rboGDr9beCknhW/bUbn
0+38tTkwbG/gySCYAtDH04HRRnfzWBReFvVOEkTfbECgFCQ2o/mbT1870Z509OaQruKthsQgx1Y6
OkRxomve10V318QvUODAAx7+YuBfQV5k/VSzK+p12m6jLFL1wY4UaniO6tOCOvLQjOIx73qVVgW/
p7CbOr5kOv/GXoZ/lZ+deZ5iSmKYLNclcPKNKlKLB3gWEJilGOe9ZZMLj/ecs7b2GpIimPDQJ4LO
2OpqEA4NKyEIKDPmw4vACuJfrQszmjnSO43brfSB1hvoeqgeoue3PhLqqAhznquMYI+4WCWR4pBi
hTq0C8TFDHM87hS9vZNKttYM8fAiXgDheACvooo+qHzYYnfZYJlzDh91WBXuNPr2Qqy/G3orUHmy
8PbWI0H9wLA7g1V8uL069qKsDjAc3JE7jHGeUe24B6se5OsBl/Od6dra0tfTtXzEqzVYGvBDPGK5
kJOtvzkF+T0I++08iZ/1Qs4bnPuYjztZZGsBEpCqUVL+p6iwyiJeIys916AB55U5aOjdGPfbVDkv
OLyuo6xyR1c12o4au8jy7gEvpiTX35qoxS11j423PRy0e6HqCJjwuiBHXRM2otIigwzbEcKpr4rB
S5Xn7iBctnbTwt/5/2FWi075pu98CIhlpAu+w4T1TvbtmQ3eAQIAdy9YeWD12mSRGQHf5emaCAbt
mcFy/GygYGqmI2nzb7VDhp0HxOaIrsKsll4+ebITVjdmIcUjZYgK9tAC6HdAcy1Iffgbf749rO14
i6kY1DeBC1iVseQ4hNLmAJJE5LsZf4Pglcbl+4b8uR1mc98GUHSygRCCyPpqedORwuy0ZTmahtPR
bwzM2eXOpnU2dy28N0kEWibirHI4H4cuBkaNXqIyyOsDvNf1R9Pn/hdQlfVP35pRS2nsDv1s9DgA
Fprsyv482krg4hpWVIFjjJbAMZxI9a2n3fRVF0WFntLEIlyJXVPxBLhhv9zZk/+0l9eX8oUrDnlp
1yd4LjxdWbhbT1YZYq94Up/B5Ew0SCt2/wrEvtTWDxH56sK427RfbdqlRf04Q9if8e+u9zBNY1K3
8iCG37RakMLTseU4L+ufBMLbHOX2aq+8v7lern7sasfRuXR97QIHqqw3dfRa+J+hnw+Fwp2PuayH
53OClQIdP2jqrVvyzaSn0sxjDidLFEx47DavBvjaH+1ilMChgvaWszHeOZs3kxa8W3BUgfT4jOpK
RDhYoJvAGjr2U4BRwfUQdx3dSSSbM4iOG9AweEHgFfr0c4eyGYIuD8k5rD836itqSWnhvbPKFzQR
4KyF2hLKP5D/X60qVYxl39gsyHK3pb8kU3ObjrkxxYGRvOaHF+zvq2irZeGNXevMUwkndk4PMYSO
dT/s5Prtr/N3QKsEHArH7kO2YKob+RDw/pXtlw/ECXfuMZufB2Y60NXDF8Jt8Onn6dzChi+fq89g
tjF2ci0fNHKLiC/oeTXTUfk+yCm3J28zcV2FXH7S1XWjZ3CYVCOvL/00zeWxbYV5K/12Muc+HOl9
QbyCHItOjm3at2xPFXYv+io1g4BUi8HLoZmP1FZEb4q8hGArfJj9T1NpHfJhON8e7pbx12K0C11T
0PRBwVxN8Wy5Gm8Xr4D51X1R/1z44nj4BW19LyFTN5j3vXmNxJ3+x7CraWZtYbWtx4uM61rfRRQi
OXM/t3e89avMbom5k0FNDlIB6MQrG/7J4fwCCTE/xh0PxVhAf58BKR3d22FVw4dxgG5YX32wQpJ0
Bd1ZUFtb5TrKajfaqKWWoQsB1K744QiaxlOT6BdIh2EoKK8A2AcdyvWDvnYaVUuDzjVICL95IbOS
uF9nNn69/dm2ToLrMMvyvdocQ1w102CLPGsGO08ch/0ce/dHXgbk0NdxlKDlJ1+QzK5Dru5EYayi
EASgIvMsPzWA1QbD9ALwD6ryC+gCFRHshqej8ns9wB4+CDMAo52T0cH0yohIpyQfpu8vmMC/odZc
buiBl+7IhzjTsWXeW7NA16YXHyUn9gFEgOjiVf0e82ZzAaLkjPtksOjGrHY4iBshWEUjbglyTi0X
agV+fZLFHs1mY22ANgijIxSUQJhb0/kq18tHHmnAjLp5StArwjEaHcBefRvw8eJM0fH2VG6cDYiH
chmmc6Hjrr6a0SCotMXgZLJwvDRAlnzvMFY/wMVghN+oGN79p3hrRQRorgUSMo1LHeYLm3QKrdUM
7UrzWtKWf3hBLDwDFio8UvP6Ftq1jGJPiPKiZP3bL5RCC9CiGQ9G3IVkSXcOgY1TJ7Cvwq1SVNhw
4ccDFE0i1I378N3Yd0ej/pTMOUFanbSfb49u+d+t7pMIB/wxKCQLMnJ1yKkhLBoRmjpTpHwn2uE1
l/ZO1tgcUbiIkEM+C6pLqzXfRRPtLS54piIJiDN6MpCafUuBreMkuFii/W4cWMXeHtfmigS1CPdV
VIieueNNNrjFMCdHD91jqXHeQIAlFSo+dPaeEMzmDJLliYiyOrhTq+Hp0I0r3GmnrK/mb6BAl8fQ
593p9nCWDbT+TEDgg5kLlDouB6tLa+GF8DoTgMRPTtUfAVPSB1RM+mPe8/w3aVR58JoZNlZeMd3V
nlO9vR1+6xNC0MdZDEE94OJW+9vWngz8Vg1ZINsEwIpMg5As419h7p65b99VYk/7euv7gQMAAIGN
AjLYfE/PgUnEgUUkCljwdfPmPFHeo23qY23xndS1lSpR+oN1Eai7KFSvXh1uNSgxtAW9VLa4LwMa
9ej1ROQwCxSoTUWmH1MX7Mm+b60ZoLodNDGW9t6zV1zZqD5ucPSEFhPnJlbTueo98b+XTODntRDI
cQbgHFgtmsgawL4p5zlDEb6/N9yi4MkDSeeYWTSJgHn5zvVqcy6vAi7DvrqSiBDYghDsPmgSfKL9
R3h8pnp4Hwu83Md557ttTiFkD+Blb0M9Zn3EoQGk4x7xznLIH6KanCjfWxo7IdZqD1NZj3GIoup5
Ktq3k+keZuBab2+sJTk829d/R/FPo/RqxrrZ5lMVK5lFkfxp5/1P3sI5mw7dp9txNjfwVRz36Zdx
RS7mKcjBVwXn5N5jNQHwpCudd2U7GHkUDC53R6cbw3sIMwCOcDv6ZvZCfgSkezFHXZ8AkjLlFEFE
LzSQ/EHHE/QZiilIFRWfosqTF+bmRWKV9nyYO4efb0ffelYFYFFAYQitKMj2rzI0KVt/CrH6L17R
lpcoWIArVT96b6aA4uHqaecoirw+h3lFEyEbJ3FQlPvfayhPfsSS8K6+NFQkmbLtOjjXONcrPHJK
HEzFnobkZtqEBw1ZCubQ8Flt+Vn2eTFB8vQs4QP6WdNKPoqx1u8nQ4ZL4OKqdHtuN3f8VbzVjo8g
g+vWUQCLDGB9ZB6zJLbHP43nKSg5DWnH3f/9fYDDAM7UQEsu3k6rAQqL2KbHNeZcD/xDaLrM7+W9
8PdEzTbHdRVmNa4R1j1GF1AsVrWqEurm8F2UfSYjYJEVvYOG2cfbE7m5Ra4CrtboKC1siHHCe7tq
P+oeiDJSOh+9qKeJ75k3NvEf6UzuoynfCbyZ5K4Cr9Zl7rt+7ndRcYmM3X7XofDBe8jdnaNo+fnP
8hwBsxcvHw8H7eoCUVlWXkuNCqJxwlTIh94CN1rMO9l0c/X/jbJ+0QU2bwmsaOPMtL1gQIr4Nr0A
ad3rI3eDOgKyourkTtDNCbwKurpATG7VofI15WciJW0SGGjmCY/bcg8mvDOF8SqFe3Pkc8EUqjRT
JYB3gCgsnf0IeK1h2tnV26Fgye4tew26sE9zlQtAoW/iGgqfdjheZlm6j7A4YWfLn/Ysfjc3Gi5e
/y/U+iUXK4t6/sCcLHfKEsYSlFzcxg1f66GMfzFIZWYTG8lOCXhznQDmBqwKePPg1z0dXzyzuhvG
Ho+eiX5v9HyuIpCzKD/1Idmpmm7ua7z17QBKYD4afk9DGWuecwJp98yOHllow/uO/XBk+4uGxWPv
hdDIL8ZvXentjNBbVsOzDQd+1mJCsQCjV3FtIekEQ3WoFAKXUKWWM5N3qHRbcdJpILRTqLMD3Uup
3XwCgTLSx1YVw8fcIX34KZRxAOMwuyh+Qr3JHU8lnsDsHNsAAyMXKtAXDGzOyYlTE/xikQh4avyg
D5PZAncGxqa6iuGQW+JfzMOAt2msAtonpGrMAx7QvXOcnaB/VLXL4rc08poAlTgP5C7wfqs904XN
xXw1E6t9w9jAAguJICMc4pzA8eOhmrZSHW8n8M0b1lWY1ZrSfoMrBIQwLzqHIXsTufOHoESWo/k/
7hvoQE0RqxPjsRfo+kNj7u+nXp1Vis9sGpkDRmojgwcCGxXgjqmb1Y6OTg5uene3R7qV8KAPsuDF
8ST8P6Rd15KlOLb9IiLw5hU4hrSVWVn2hSiLkwCBQObr76Lvja6TFPcQkzMTUf3QHbWPkLQl7b1M
sH6aOSUV/lSUdWbXnjzXlaI3gEPuvSW2vice0zAOQB0HtazVAmbuPOp8mKLzXOuMGyoLx+m9N4w8
FqS+xdXnMNnunrbn1lq5DLpaK5UeLaOD8XLWleUL+tpwTSMvpiGOb/mCf8a2WisDzLMtL6RNJn33
BcXa9xB03pmkvZGsFoWCgsosSECzdoAcQzo6Wj3DeK7w40krKIn9dwNafs3F5bbmuRgah5HM5m3q
d+IwV3ukiO31gOpDtLA8/mLJyJ64U5AHQ1Z3XayGr/AsFQNMWP0jN37WwR5xautcwgFhQ8zQDAGL
XR+Bg9EMlSP8M0AHB+5/m5xPDLUPzyZpOe2cEZsbCphbPE8gTeP9JRAyDD2EkVSdWcb0IZp6SHzO
O8thJ8RaDATav77NKG55DRTl3bhieWslPGDo5V5fCZvT9Gcsa/mPqp90j1d5dJYuDAghUVoN7xUU
/egtGYfCOcDLluVx0LZ48IHL5bKdNLx13toX8dc72PANMTYWTGYNPN3johA0ZVZZpZqQ4kjtlpyq
QkCzp6VAIyodvFwf/+a+A88cXUsPOOp1ZUfXNfW81g6yQprkXkHG6+SgtPpQyGAP17E5VBs0NaBi
nMX14fWmG7uwELyscLXoh0REHOx8YEYjK4EsPMgEAdxCZtXcB6LYuVxszjFe8ya8/XCLWteVgJlD
URyM+gwkUH1XC7sDZop1B1IBD9Lqok18p5gTPTfDG+TSPJw8KIJC3Av16lXmlCicQW7BiPAuc9kP
AKCAfDbCanFCC1lCgHC+cxrKkzdM6kXUVTKFYA4A3CP6snMbfbSH7hNkWCDIyN3/vJP/anSrNBo1
fQmYDlcZLGd0XOTsuwnJzqLZS25b99/Lr7j8+4t0DclMv7e9FkrtdMgTt1bHHCKaMan6W2si6Rs+
nrdo14DSA+LrkmkvgnEXd79CznMG0YyETdEBfq5paOxJZWxuPJTG8cZcSkzremCtFc97KJqevcJ2
DzxqqziaUI9g8JzYyTFb9AUIMP8ba10YLF1Pws+Nh1kgVH4K7ZzGZl82sa08eoDzRJ4M3eQ9O4Ew
4jDX86kG+jQ29w36Nk8p33XwREN/ylnrtRkEaczvHFi8ugxNe1qrpEMHIW1pMCTe6PSZHwlvJ8Wj
0IIpWz8u4Hzxb9jV+hG8iPDf10bWmI2EWoe1aAsMCoKh7SfXQG8YqoZDQplXncq2t8FcAOdhaupv
ULZWj3Qcqmfilvh8qEYnleHxA1RGRJUwWPvejFH/k0RT96xmaT1ww1AJSIDBM/dwbRkMXqfYEDQZ
Rxq5yO9+f5hhkpnYRa5BLKwJKItkOGnDaY8TtPjjKBB1QkqwMqSr3KM7Dj6OcPd3AZwUlInrIPXg
Cn10W+NXLkp909S2kcLQUZ0bm89gBXbgEIIgmIoc1heQC6uLu9mdnURMtn80WesmHtSZnizdFwe/
oz9abraISifU+LBIwK7jVepOLXtnRYb7XvSumVaRCS5jK20gPGho4lVGfTfmLPypgtmPbeJXKUxa
deL7SKyT734Gj64C4cPUyTxPH40h52dDNyZ0rlh3E1aMnRq+6P5WleHiLwhUAT6ZnWezRh0Odugh
2JHzeOwKVp1cp1Z3RZ/jIhVIaHnaVv+hAyUTMktOfwNN6znL0WA99FU0HxpZAYpRSfajsK1vw+hW
Z/i2AP4njfCgVEGgdQqpERlCkqacSzPtuxZkugb2lNYMZ8oOCoBZiVF+kazRsCYqIULRmtqK+9mY
IKJcfvSc0bwxCX4ANdhNoFueloYVHRgknJ+nmTT4zwZXnXo2P4VBXqWg9fpx3hNxw/DS/aIGwODK
3rfPnZzbu6BixScfSIUECkVNKsRUxWyAkv0caZGEaIY8gYjffa47mA2C/GAEsefa8jCiQh4rUbOs
86CSUZs9vXGAFntikd+/U7N24shm1n2FCjfmwtc/c6vyTn7pue8KkD4hN5n7SSTGe5Pq4IZLpeIu
COSBlLMX1174gxA8iYlDHgZA0D7XpLdiNtLpMXfhh6C76LEL6Xiv6/47z1k7wkuC6xuLu/pgiuIx
CrAEAuGh0qqtjxbq9FBI5dEd7abvJqucY07ZCEa8XpQNZ0B0Kn8u7oaCfzZnoIwH3HJj6vcskbPp
3Ra59Z1XrY/5HrsEfvbqQ4g/M1dGLyIX/DhNUfXNQsUelTo5P/T+OCdiBih/mBQ7155XfyutCD1B
ADRSlldm0gBRBzWiStAbQALANyWRSFy/5Cj3Cw4P+apKkTnMk0bv66tGJeDOLQI71UX3fQysl8Gf
yuOMU51hmB0czTWjy5LgcYsley/l4NyUTBi4WiCf1oWmB8udgeExjF4+8MKFaGU0PgPlM2PqJT/5
JgdYkdrOoUBxLhnhXJ4KR3/qxzqMZUB/UbjSYptCbuZR9W5xN9YF7WNXlupdHirv18gH6KRLMf/Q
5viREd6kk1C/x6Azfk1TP0Bzo6MpNFjK1G5xrjU9L47SdGrYBcIFm1clB1cYWqetRbyHfBLyY94J
klah0SB7WQYwosBVl01iBnn+RAvHPE+qMqZktPMQZgI+pZB8asA1ltr8pAOTxn1D4RIdKDsFz3q4
b3o9vVs0UVLQu9tbVLzAtpnYnBqtBcnj3O4e62akKZQVytjzS3YCjhtucpo6Mei1NriYRQXfoAEu
hEmjje4LVvsvjVzFYz+QLK1qB5JJuAQlc+fXaTXR0UiGGe4qbk3KRGiI0QncRZNgJsjVeDU9F5Z0
bqF0U51Qpgc1Dvy4Y2MH9OjMxLpjvTmeR9Pxk0ob/jsPoqOP44R+hc0nL3VxDXnqIPD7Mk25dcMg
nJ8YvmscSVNTICIIGMIuiFHdaOoDc9r5ubfqMS0D3RzHMZQ3Ip805kwXT6WcxSG3q/KpnqCNLFBv
uplwhzvDZKJLh2VhUTRQT5JTcW692r0TUdkCwl5i/pQB95DKHcG+5jhW4V6cIAc3qYUOfBIYhZvR
wh8f9Tjzbyz3hxt/bPzEtDr3jrqOeja7yk0V9XnSzFBogbmePAA5Midhp1maczsAlrm2PvkgxLzz
PGomE16Hn9Ay7hMD6lFJrqrxbkDH9mwK17qF4oz4MUVmfYzwNs3KnrD34Tybj05jYj3AfTiKOa3k
AwPPMTUsUxwgWze/4zhM0yhoTBzPhCZu4SqkTrC+LI0ataPY1yYcHspRN8BcOcYpt2wa50OOvDKN
LVQvIPE8w3Q5gZdLcULxWZ5LbmEqp6k6tDVSGLj1/W1P0NMq+jY8+BKfWdERHEmv+N2103AIwZ6E
4Y3VfXYatwDuHKL5zSintCBz+Mx4Yd23jmEfIDSI9/XQ9ncOD/Nj6w1e5lSm/0HiGQ7JKduFMPlQ
nwnOTOjcB79r9BPu2xwL1GzgDAuopHfQsnsf4R2adlFTY5dbVTqSrn52fGc4eQOzHnwO/aNew0Fr
wDMi5gQENdaB1tKH1M8K3DEP0nceZjHS59kxoJ1fF+GXqClwlfGq/EAaaL8Sq4kOYV1NZ+YirzFw
9A6WKmYgYYUdU0qMO1t2xq1HLETUBjt4qv5Zl/2Mm8TYxyEd2C+lGysdGvgEjZVVHyGaQD+Rnuuj
wG4Bss/ODwtiNHXZInXvDu7vsJzGI+ramFP4rP5C2Xk4TV3bHeBKow7WrKJTOAOlqg2rvJcz/GWL
VpJ3rCUfItR4Ux9GVzflQNltVQkb5FEGfyLQfP1EmA49yJmzGPYAYJ5q0d4BHVSc52iCCYCSP/Gx
uiPNPffApGbP0gQrtxkj59M49QaAIZXBnweQyWNaWmUCjYT5UBie9eJgbZz6cSjTyOJdYoHPmihD
O08IRo59haO+tYWKcXM2v3I8ZQ8hxI3P2q1Z6gPeGwdOKZvYd2t5QjuzOEy9iYNiwmUjL9v8CPHq
7qYJivej0Q7vu5AjKzXtglDx6VG0ldfgqd/0IM0p8x3zyg+9xY1UEtf5CABKeBoN+1uR068FL5tj
p+l4cGqhb6cZusCs9XSCi7WXQnz/g1EhH/OQlO/g89zGgPN5cBDpy5T7AU0rz20hduEMKWtYeB+0
lfpR2cPXoC5NJFPXfnHsCQf0kPcA/VVIqMRoz6YLUh3auSe/Iu1D4GPjdNIts4LL5iG0uXqMjBKu
7EFuHKYa8KzQrYPEH0mYOiV4xbI0w1vXCMYv1x9um7d8uF0A7g1s2F/UFIDQgPXjXnQOzBI+u/eT
+24MP9hixyh2qzS1uJmjqOfiQb+uJjCGGqvuR505YNFroV8Ioe+vj2TrbbhoSEHPBwIEqFy8foLO
fjCWwiYkA6kCkhoiMconFYTH61G2vhe8bh0PDzHTxaX9dZTCoxzHSkQzpb867pA6wS3PByi0nv+r
OOvXZwEa+KxrTbI58NBvj6CBgkq568QWI9OTOdrtGxYCEGwYFBrrKMevC02G40N7BJpLc96kdEQO
tvDCMFJefXzDyCD4GvhQaQQWfDVPHYeLmwklDPTZ+1iWFKoofoxHyEn4w05VYnOyIDONeYJnNWjk
ryfLITWs2+rRzUJw9ReEbFZqWSb9XMGweA/MtrnEIxStvAg9E8gNvg6Gax7Dw81EW8HH86oO78uC
7tQktmpyDoDTkYU/FhLt6xAa7rP1JMh8hikZb05iNKo61SN+TxzVMCCKKwDG+6MNmH+FlwZ083d+
wNYeA9jSxydFaQlf9PUPIAImhnlfNTeaixBvO4MV7+22cnTsdXUf7tUg8LetKxAuFILdAGgCNFdX
0+fSmjahMSFJWjAKkz0U+NCi/BY6etyJtLVQlijA6kGr4i/4b2RAs9Ng2G1VGLwwp3s2UG0d8xKX
PHunD7BZV7qMtayji1JZPTk9jKbHLusDPI+rRkF5iaBxXEMt4gBx/uFeBBD+9yFPGFe+6d9PRlHH
DLoLOzl5czIhNQGHU4BsoOnw+ocA29woy4BScGvoBMy+8yCch76IdsA8W4v2H9PZ/w2z7kpwwTqL
lMo455P3WOrmlnLyZQh4Kpry7LXdkxFEO/t+a2QeDgFAtrFy/kJeNgDNGh1qJmCr6mSQ8iDN7t4S
VXY9k20V5tAZBa7BBXP+r7OzNiDdVY9wZyrbQDzTcoQdlnbGg2XgHicBMj0FuWXslKk3gy7LFG88
gP7XUNZQSkDHiw4kZm2DkgkUhYNGSO+ZdxGRQyw7vYd93lyx2BP/hly1W0CmQXmGVkNWGHeDybJi
mBLCgN4YbsPcSdF8jMuAJkYfJHjR73zkra15GXyVBFTlM3hDG2EGsS2eTor/RIe9SBmUY1AMc53D
9TndyuIB5PvBdF7E5tYtwdIRnpJl02ZwloL3X/EJN7Cdzsr2iP4NsQYw4dU+6EihpdPYAo0V644v
J6CqzUQG7Yfrw1n28DqFXgwnWp3q4dj5YdsGVuZVd0GeKTkmHQADBp+SgXw0LZIYTnW6HnNr90Um
EOS+GeCuteZSQM+dzTZFp9P11K0NreaksBqS8q70dtbGXqRVKqUyNzl4kXAyweVVzqcyMmKnecvB
DtNCDAn9t6Uh8DpPOuioU7vJIRuEthvJxQGUnuMbPtlFiGXJXJwJQanaEapAQ6bgHD/EzpijpOVO
RX4isoRxz/VoWwvwckCrm4oIW3Qr8cTKTFOhn1idIJM3x/DluBNMf7keaytdXcZaToeLkXVQ/G6U
C2gUuvBebBmqSiEgUB5FJfJ7h5DwXJhS7qyLrU0MDZUInH4IWeC7vg5acwsUCUVkRliUwsnzJcJu
uz6uLbyxj+y6QB1hd/4XQAZV3bwzSoNmuUTd1joY4YDW5EcX5SXQOH0HInBVgWrUbmMGv321o1/F
XX1QB4IFZZjPJGOLBogKGFoEXASpbQf5zjrZ2F6vQq0+o7a5ZzHVG5mwRy8RqJ2mzDfax76Zoz1I
wcY6AUQPaqLQEgXzeP0q6FGroGMDff8aRd+mLeIBl2gU55z2F/N2EtTG+n8Va/UJJ9LLti0tAyht
/2AOqNvm5VfI0SQksr9fXyabn3AB5+G+jJfvGmQ5DegqR/4QZGE++Z9byFoAF6EC1GsAUPv2hliQ
loW0Tgg69voBAmmwYihrlp+BUUuqwcBrwIud6vf1KFsThbu/iWKghw22PiBnV/i0DyDRYUNZESzy
GIigWIXTHTM/WdC+vB5tYycvongggNjA8UI69/VOlh6t0IaEcxo0EER4tC3Idd41ePLsiQpurQno
H4E+sDiEYHSvAxUwq3FqL4DzbvdURn4cencQB0kr1KWuj2gv0OrMsnywJMxx8s8tgSqluonmKHH0
47SnD7+18i4HtDq1OjiB8sJG/9VlKFu7EBp933UtT6rW3ZukLWVZEOAsEBKgOguB1lUs04VfMB8J
1BZIro4D49PD0M/9WZGIvuvgOIgWmT1YTxQb30qqCibu41A3ZhL4pHliDQ7eJKxa+0Cgy/qhhSH1
GBPPmZ8cReYsyu3hXpVQgLk+E5sr+eJXLzN1cTSFhgmpkRyNghGg5AJ9mMJ8Iao9u1HmoaNzPdjm
tF8EW37MRTCbVl1LBz86s3q8RZnyJtLRGbytVMKN4L8LtUpvxEBLs1F+cPZwCEX6E5ffrRmY9Xnn
Ybe1wlBOBwMejpsAb65m3ZnseRaFcs+QQTtzx7wzo+kUhcMOp2Zrmi7DrKbJy2dt9YY1ZBaK1gro
Q+cTaKWpAWPDcE/1cyvdoAi2kPWwjN31k9iFOHDdMtyMChWmvphuLbXHfbe2PhuAMlANABDQ/otm
6Ve4NZum4Jk5VUcHOMe61bD1vG0oOjKNOnbleChD6Mu0SAzRwaFmyviNST9HoFn/5ysFykemD0I3
6ivrQ7cIZzqDvB2eA0vGvn4aJje1vJcQXavrgba+qwuIJTTf4PsGGubr1V+6pIRcAtDLfeV9WgTw
OzLs1FU2Pyue/KheAspprU0naxfoI8MgVcYbeVatHxuCn0bQ/a+PZDMMKG7Qp4NsPP58PZLBZkEA
4QcFi211EJyizMZT3djpG8KgHg+DdtOKIPD1Okyhq9yHECA+WOjfdiq6M2R1rDt1uh5mKytBxuLf
MPbrMGENgWJmQVXGqYePFhEpVzCqCivzJErS7iyCJe+sb66AMLkQwce7EKvhdTBLdSjoeU6TwfoL
XelhvplctdDk8t9S4ZEo61MwQ9P0+hC3JgxlZhuoI5TsoTnxOmoP2U3PGKsJvVT9NJfsHZ+dg1Dt
5zeEsSFUimIQ3r7rZKgZFD5nb4T+dW2ehbTSrg3jcNorVG6O5iLMKhn2OXzTCBbGWdQDjLam2LRZ
gl7BWz7aRZjVKlchtccgZEjtPkTKiw8+On3t8OENnwxq6YG14KFRbXk9M9KyG0/xespMIC+BZc2D
MnVnXzyN1ih29tPWIQJZB2hTA+4NU8jVgOzWA7uvx2szmr0Xuw8fm75IzGo8joY+on/whiyBp6eD
5ebgn+tCvRgBjdce3B4aGp0InB87lycheQNJA2reuHbh2mQi960urS5up1SNXXWjohZ6nSFQPVEK
Nk+ud8azlSfw1y81Kw8v6rXdQ5Aj49aqpDc+OIxguwQUAgG4NfXaQzlQ4jteXxpb8aASCg0V/B99
m9V0CaNpLd5AsdMvVH2r/KhMQgYJ1HAafkmn/3o92pZ6O9oMf8KtbkyuqVRFOS1vwF+05KlBf/wb
JTV97Ge/KCFvH3bWA/Gi+edoquFL5Wn2btJefVubXYt/D3hRl+T9FNbQT8INtpRVC4Hr0vd39uXW
OQpcNEDReArhUrT+Lr6lnA4ivGfSQaLfM864Ke8UNrayNM4byOVD4eVvhefZaT1WUGGcB1zv3nH0
HlxYPbE8P+fz2N+reTqKOfRjYFkI2Zn2rewG1TFsUnASl+X2OiN4BTGEUUJOD13KtA3KQ2dP7x3p
nK7P9/KV1gfRRZh1RyIKS4DPIPCeQZPxjuTNwWHjqW7LTAvybLzFGnZRlMH/Fhz/Xzo9MKHB7Z/Y
81n2XdyDX0IBsDIaKwF48ZTnVQzTisQTe8rMmxWqi7jrFjLAG2GY27gx+zktv6iwLu+HPOwToka8
b3NZ38NWvYddRljGLgBBj0DyWd+vf+rNGf0z9n9aCxfPngh4yEjKRYEaunFw/Dy0M1Ar+a/rUbbW
LCT0ASzAGxT6l6s82FXOYEJsHR4aAQw9vkrnm+V/qSl0aKBMHuzZye1FWzbpxZiAldIRGq1AZ2n3
SMgj8UTaQUmeTYdFBt6r//M+HVL8n9Et3/giHoSU+6nrbZ35snyoAdWxdZd2/ht41a/CLDn5IoyB
G1+o5TiDoGTeo0HwFJX+t6ISH0ZP7N0v/imnrLcgdHEXaq4LSea/KrRRPTvFNDQ3BbXQxiLEdFuo
scwdi61OAgPeAVD1XbXU/FEu7iKoMGmAIiF6+NN3WvETgC2AbSpAtvdMJLdWLMpAQP7D2QjPiNVa
MpwC2a/K58zIo1vO7Syau/u52pMB3MpBuAsvahEuhA7WR7fpSY/M2uuBwRbpwD/B+zbO1Y0Jr5gQ
L4vr+2PJm6uvjQK1ZYM+Crqbt8Z2FCznehKtygRQmLFkpALsieQHILxpDJaiyuAyVyRl4QcxL+gb
StbQTA3QBPZDQN7XF/9eG//YZtaZ9op4Fh8DrqGZ+oY7w8IWwqfE6xp/riYO1IDcCUU4Qf1kBEz4
dmwCOOWouAAe8vrn3MqsizNssBzCJuDjq1BmLv2x7YzoDAtsTlPZSq9KQ8dUH9tq7v2YA3r4tXK7
6kXzFhtVoc84xzPpa3NnZjcuBAtDF84hcLXw/pIC6UCj7GHH1GawJP8xgG4az6O5cypv5LtXMVb5
zu/JgJQrQSucKn0Yirz9LUnpfNNintqYOhyMZ8rD8kcdNcHP65964yKI2LgBQsTVRwV4lfvKKqdc
1K4Bph+1Tyov3BdXc7i+mJ2Zjk24p+O+sfvhw4JeyWKQA8Xm1WtR2n3JDQ3WG2D73ckUrTi7fTQe
OuSjnYvW5tAuQtmv8y2Br0wnZGmchfpQAQo1lTKjAQqCvNi572wtkgicrOWNhR7lumZhyQk9iKmz
ziYMtaAbX3qem5otcC4719ONpIbv9ifQspIujhASBBQC9YGA/m1BnsCxtk4w0REvhXTMTJdNBOS+
tddu3vqOYCgCgoHD34eq6OugpZjNbppYkTEsxaToWvvoElNmlW+1J+C7yc7u31gii443PtnSjwAM
43W8oIDMHXMBwODEfm8PGmx/iZJGubPrdsKsNTOsZrYDVg7uGZTomyJiAN6HR3BSdtbGXpjVgod8
w2xQt2pg/SAWwfX7Am6ydePuFHH3wqwWezcWQA9TamawrgnOfTv9MngrD2Uf7r30tyP5NkRZfXex
qX09PdVMtZ51ABGsBvyBpuneGTWoe9jJ5c5q3zhV4SIEDA7OGxjZryuOcHSpWV8zCBdQER7qQXoP
vjdbUUy0rn6o0BvoIYD61RQDKMrutc3yHSrpxsYOQZ/GYlySlrmuaji8nzsBRtqNF4ColPQcMleJ
1jUUPP7jNPwq0Gpj9xOAVDYvuozqNm4dJ85BPxvHu0rtSAhtHa0oZiwWqjaO8r+uXywYKNVORzJn
LI9oDJFY9OzGL42k5sHXQkUPQMKdZ4vetea4J4mz9T2BWkGdGuAfuASu1o7bjuAWOOBIVFIdDXRQ
yqneG+DW+kTWsFG2gZEyGpuv1+dsgPDnwZHvbNNZPLdYpTEESat0Mmf/uSuVTGqrAtDdk/WBCd9K
ZwCSElO27BQK9hFm3+QGEtkaFK5h7+2/Pf4/v201zRwbZYhmu86oYR9N46sEhOL6QtocPQCHOFpB
QPrrvgJdgtwr6gH1S5XfzSasjKEWd6ML4+N/F2cZ6cVJ1IH6Z/agRGQDFkllyHNvt+eo8c/Xw2yc
PWiGADu/1I7g9bGaTNsjuYRHYn62bdAs6RnmtXHAHojz/nqcfzoxqxs87GsAIID4PoQp/+rUaKcQ
Y+CKMzOG4lCjtNjDE9OyAI0VY4J7mL4v5oF8kxBYSuvItkGmc6dbOek2iN0OfWYobYK6Cg6IndQC
7qI9C8tvPW+Mndfqskau/dLVGopk6VQimI1zG/TsMJcB2LWDSCxQk3QIswkIbcpDMbK9R8ZWNkYP
GiYycNj6G2mhQF9xjRzd3Jp+9dTnxlHpHH2X7D04WIeprZN+7wm3mavQzoKlV7g8OdbvGsMTPhoX
EJKx7J9iKg7u+C0MPgOZkbrop3UUpK1PQ1ns5OKNSxaeElAyxbpDF3ENwCgip/FgMwJNTPIeBKKE
/Bh0QszukM/2TqituYT8HvqgkIFYPJlf76JxVspzah8kBOcHMe4XartrnV154zTiGFrP1xf5Vm5A
jQw3KrTw3L+E8UMQ3eEuE8CMxdEpVCVODrXjGV5b18NsJbl/TIRhcQ5jiPV9UcxcdpPAhXSCRklR
hPeAEO70IrfSAuCyC+wnQBt5fTMIqNvVJFI+kDjvKD/2rT4PQZioPRH6zfm5iGO/nh8wEXrmkSA8
h7L5nRvVrVH4t/nQfSZ1dctFdWu1e8rVm5MEDy1QRFCGRu57HZJFY+dMAqpGrRWcOrNOJpscQ/YG
A2Zwkhzc6bEewMNerTxo/DncgOhklruur1D94dY3Lgqe76zwzeFcxFlm8uKcoKLOpVfCz1y0dizz
4TZHRxLd8PP1NbeVnLAQwL2G5Qka7qvhSC0p553O8dU4f6x7XOdBhaSfBuTH26Jq+1SDg54AB6Mg
mGOLtyz5i/CrUTaKGLWeeQhoiwBRnfXdcQzq/nB9kJv58HKUq7UBMSpjbGnknWFw/EjL+rEZjBvF
ktmDoCYZjij4kxg1GhrjwXa6Hnxzy10McXXsLMoghfQsxIa0rCZ9MvZ22vUgV4f+Tp7am8zl31+s
GXT9qhpE2kVrzo6DvPgAr4v3xGuO0SDOAPd9gtL1E6vnnaSymbf+jPCfr38RFhbVQI3oscyiMTzX
0fgO1jfp9Y+4HQJPCXwowDTW99+ggCm50B29qXKvP3GDDO9oxd2dqdrcc4sK9/9FWa1GwoJwDAkP
zsBXnOp6eAEN/Z1s3D0fkP9nPf4JtFqPDCqrQpS5OmPDffAb1Ja7yj/3Tf9sePqm8uYfLp+TERhe
kBveoOQZQtTu31GuFuQsognCC7C0k07w2Nj0yfcdnGZ7z92tKcPlY2nNLsfZ+ogm4A+5Bsd1S0s7
A0/2ARokO2/3ra3lokpvmnjj4mW2KhHAiseDNSNUJiO4tI8HtAU+g0cwgh8l3yv0l+qdVbgZDwac
eB6hyIKK9ev9xWcJe3q7wJfD3dHq01a3KcRnnGDnKbYZB+wguBbgAQ+tn9dxYL4FbvRQsswDnGye
jDtuOx9Gp0thSrW3FrdO6n9k2iEXtvhrrXNGKIsxd9EHI/b0oDr2oRH9zWwMB08Hz0MElnE4GT+u
7+atfYZRLW0MMG5xYr8eH/fqiNEG2OOhzjsnRql6bBLfzBm0Gip7jxq49TU93IFRcgmheb9eJcQZ
oR9CJCT2gy5P4TauY1lTjrJ4bdwJIve8MLfiwfkEzXD4li4d49ejqwwW8ag3qsxnPCZwUGpnfegq
cGV30TBbCR/JEASFZYf9VVKaOGUuoEpzplr0qoxGfLQUuW07GH3OI2zeu5OD53K/h87bmr+lSoAO
0WKZup6/Xpa5DZMJnlmq+gSc5Wevy+8iw/h9fZlsfUgYyIDzhPsJEOqrD5m7yLwBpGoyp0NCbOSP
Pupe4Cx511P+cj3UknDXb8PLUEsyuzjCYOYCaeawmTIfZSSn7xPdeHFRPrcQxmHt3n1kb2Cr/T2z
UuVh5Kpslg+SP8nhVkK/RNp72tCb83TxAZffcTEq4sOFpKjt+ia06/EBsu00qV2bnXw27bkfb6WR
yw+4OtHamdEqd8M2K6XW+gS9d9c+eoq2RjL77RAcGmbDjxCqNDCz9sBU/3h9AjeP1AUlDzIuCv14
pb0ea1jyAe1gDQ+gKDxFkAmCtVJa6KfJhFRP65470R46n8RSfb4eefMj/wm8Loe3OIP6zoBwB6+H
L77DzDv0LnlSq6B8w7GAEgI8BECKDf8CE0A1g1Bd4I6Vc3TToM+kYRQym1ihe1oCm9vhItJqO1SE
F8wTkmZB12Ru+1IsxqAROM4T6AdP17/f8nf9tfWAPlkcyBfo6mozVHxg9hyAEhsMsD7gufqoGrlT
jt7ccBcxVhshpA7poogbWessvYqeRge4CT6OXeT8ng1RvAEMCZH5P2Na7YZ+6JXLNMyyLQuAgULF
BijwkPbdeSMuvMWNrwcwFNi2gCoui//1sre72m2qoiM3zsz7OwXGfRZ6RnWcBaNHjzoK6EWiY1wy
/LTodJWpqvEyMwq/mdX0aV4elTKqv7kLvqhSWFIuUN2gfR5twO3ihqsHK1QPNdSoIDtTUfRFKshM
QVLu1quUkzTl4N1ZtXUHbZzfzKH9wdX5U6Hz+hQOLsi4kjsgn0XlIRR5/7UW+cfA07+hh/0BpSJ0
Z53y60BqGZOpRbgRMjUF98KDBI2HeAVLcul0Z7eco6/o46rvwRjcoJ2Bag+Bth6fKsDvKqpiU87P
bse6tLVx2A4iYvjLqiEJZcCT3hlw2uvuAYS/p1qZIhktkA9a2z4Vlp/NXfdxBtc/LjrDykBizgEF
GLr7zi+iBPJDKoaAEkj3LVhzvWmdw9J/CexJ/w9p59YcJ85u4V+kKhDnW6BPPnW37dixb6h4EgsE
CCGBBPz6vfq7+HbS6XLXnn03NZkJzUHSe1jvsw4VDvq0LsYZzRTvFf5jfN0s9bga4bYN14tvTVTR
VLf9S1VD9R2Ubp0ywPPx11UfsWHBBrAGlk5Ds1ckfsb80GNRN+Wq7HCwnuBVrPBBjgOcOdV+tB/d
wKQFD6vMR8qaTnH8YHhxU4jgtaoAYxl4zG8H2kLcGwxTWnTj6zjotxm6wR8scEFUD2e5FzMLd7Yi
AmQrtSZGhSkTS5SCklmveVHGG8zQzRuERWNWi7nJfSfsd2QBN6b0waz1OqAVI2foQSV258zMJYRT
oB45sbVZFbRFNlfmmbJJPpDBvfcdDFPSCUCrWdkjQcjQFk6cwgXmvaq7MO1mv1sj1D0R44x/UkV8
RE4dbkDdAg7JiU2OIH/OUEHtVglwUlntcdB1Rl/mbrkAA1K73RY4kmPkjSSdyOTkAGosN6FYqnSe
4XHSdaPKIIt3UmWtszJGCbigVwHi2z78NUjfzTiwTWs+RUFWN1W3oRJaKZEApQiIIMrCvth7FgAe
GasNCPF7qofDUot3aPT8PEyGMEWnq1nV2n5MMXn3ETSnILId2yIkW7cZn5gGb6oJ3QPI9tBkWm/T
LdZ/ANpxzuQ4mFt8LDXMZqfohoYYr4WXOjCEYXmvrYRSbGTo08GbMm3Bck8DUr60vhRZ22AesfeL
H8EI/MQS8ce2YOWdWzocX2yth/UAIu6qENh2AHVkeZwkmOvCAMddFLF9BAPKtJrtWrR6K+fiVrje
Cykp34sltJmIE7JB+/AE6+pRJKmI+2EblhyqqHfSpOluQqI+h7IpNtUIo1BY2yy5AdY5jQCI245x
/BmeqOxVXXmZaMnBBZCqAEkoxdDMsONgP6/LWINXqkMAF7rxH0Yw4xGcYIsT4/dKA+bbdfNPeAP5
uRIsWPkCe4lOMG4ARPpxrOIP0G5E1tcECtCi/Cnj6X4pGg/VddBXnaTqsmFyn0INTZGiBIGqEmtv
HrzP0a0f6sQ3GbUQwlAg4mIAu1KjZj9dFCaSFmSVGWlGecu5o4/Un72dC0pk5kFdhzYYhgJI3Cyr
E+6YLvIDh0mcO4275wO/L8du3rtiFIeIOXtosG8069oVB6z0AVKZF1CZj66vVA2b07jFNLVu2GYJ
GpIlxsOr1lJtoSmhq0IPZQp9NslqRT+LQjVi3cpe3cH2LwP11F+bHshVxqMCHgkA+8NFCbxB5X93
vZFntOv6V6bxCeMRdCkZrcX3Ev7y4nqvJ91+q3iYpGQoPvFbJpDZkjkvh8HesYF4uYt/MIUHoC3w
SCkvC5FWrQCcKwJCwjaqXEEnhgTHHdDDLirXrsNFg++GnOjBKVD9B8CrzpGe81UYsKNBZz3vluG1
FfwtrHtQ4HzhTHkxFfiuoJhrVE9ujFBz1koFmBBHXmZxamNgma8HzyLbjnVz6zObpCPBjtPbetxM
Cvc+lmOZm7nYL9P8XLcKLaSYiRzG4xJbVfNNh96yKWO5pD2z5b6M1Jy3Xj3m7Yh5QIeEHwYXSFuM
LwPPBD5pBxThTOt7q9CvptxUGyo6dzP7M93IEc5NI8Ld03On92ODVDnmkZvO+Jc3YxTfEy5+IcF9
AQacZ8yJl31QGrNmhaNWTmChNAW3d22RjKcKSx0KfA0QoFGnuenmyGkJ1p3yCBaSe3T8+mlul4Pu
o1+BdLeLi73JK0c3r0Cxy8C6AV2fdk38WAg2rWbM7mWolJRZa2WYRwCe8rLnQH4sZT4m9Dv2EgcF
SCxT2fbiqQzjbpP0VKZzzY5Q6MGkIyjuOvBqUw80SFDqPJxByTAs+3Z0agw98+VZiHAEaXHEkUub
AactpCaTQTkVafVbRVQP7elo1iEhwSYe5QNmcicolqIHs4RONrgFy6u6RK6PQfVUAhBy6MIaG2No
o3TpEIwtlf/mmfC9q2KzgpgBbDczBGlP0LezTf99ECbcuRNSNUh4Y/AVxqONsXatP7uZL/hjV5B9
Ses+jUXY7pOQOVkcYwf0FqxXM+0CQtgd64ImcxgSvYR5GQVCOfemgOXQbul8JsUvTo3OHMLua194
P8fSnv7MM7tIx+59ncRzBpkHXGOYwRCUa1bGlgAdJaTPHTf41TSYOW6ZM98CSbTXbHgFHPQdyPJ2
AwwjTEm4tCs9eSzrtXZTZ8SIL7pPPhZw80vDNiEVvfgWdhgOmuuGAKgCJxMgGjHvUrR8X4zOksIG
uFm1DgzlkSpPG6bAuEO5JUh9vsh1l0Qyb7FfYDcrIKQO72oUElKn9Ot1UPIg91y7nI7F6g4iPblp
3bbcwOhRHbGck2zU7XCADkzmMNkAzN3FIIfsivdkcO2NDQhPZzBYC6E/wpjVG2NhVTB38PiK/Lld
JehyZ7V0QDpEvzcFOkrdRN2YZHqSoGuZLjjWMFhcKwWmKMhNH24jbYbjycG+58PbFGjftCvoBLwS
ilKt0ZhL7h57Xw1Zl/jfSWnHtHOCm8WBCFj7BqRjzj8FcrwsksO9CP0mj2QCCq/THx067kFzfYl1
6WVGTAqHJQHN1vD6EMmuWpW2xYeUFMM99DTLClNiP6TUPqpv9tFhRZM19WyzxpQWZ3/CjqXiybM0
81ukaudZM7n3RPdT2+6uUVweFf78IMFayIlaunUM/tu6VhNZxwPmvLgLnB9WtJXYA3RtNRo8sN5q
umqLuYIkgza+uCscGIAEYCNDhcHnN0HDLrU03uqRbpBq1muxWLXGCRxni7A9QmYi7yUz34vKc3Pr
gkJYdIXNZMB7CA0KWDJ7lq+o13u4Ue2lVRTK1MB/FVQDPzkK4tKtLNwcIrITCdlxbgsW/nT88SEp
7Bt+M9sQic9VV5ivGefOpBrtonym7hFm5D89CsSjlT2ohI55mWQDcEfhf+qpwx1MQZCXnoumB/LV
21pjuNS2tMuYmgrM11n6BFGZTY0PHW6nYNKVDHi9yrE1xq0HkWF+CKhq3t+2znDbR81zTUidO34F
EDSZol07A0BHiXoNk3nTgeaaTtV08Hqce9iwVWZ0sRqc9j4cOTQrpZ8kCEZK9VGTeclGTqNXuJAX
YOGWUBFNpIXhs+tvxkmYPB7QNCGgF6z6DqKfxovHlRqpvqP+Eq78Sex6UbjZMvfRIxfjAOJxAdFV
VI5IHuZ3teAMiY1zp+PihHqF2yDsHKOK3dZjvy81AQBX0SEbODj7VdLpm6B0XicemW2LOuIRfnr2
pZ/c+p/aBjcBK6rPqYWlUxrHfMoTr69TFcKALhwLuta+B1EvG4N2V/bkYXImYLh7gJMDqaq0aF1n
h/RPPiMvHNIAZPIbBvvY9eR6TRqT/k1z95tKLECeC4zY5kGGmVepCQxxYVYRZeXbFA4DYvIeiNKh
Iqmktd4JTOuCDwY7HPi28+OQLOTHKAuMsCUuoNoxVfIBbcbxG5gT/q4jTbyGDy4UNiN8ORE8t94B
NowQ6fLhpZhx3oQ8ihB8KrglzcBh2NRXTQzPxHpJPWBukIt5oCiDqorJe4r5FIxWhOOPyKhHZBrT
ahzsC0i0bubAOQzCb5FBon8DIyZYVUi4jxAHWfFU2aywfEzL4IT0DZYB8ehw5zpTn+lhMdDk0P00
9d9rjJeBCjy+a1TR0kDiQ6zqmgIyj0E9L5yrg8t9fWOGAb9ZImCRmOJB7dBi1YF2h8eMj2geEbvW
bqkyr5nyIQnei9IAmxsH31Qg7qTA0CQh7ngjIBcBW1h+uqHaYRYbLlfLct9SqV6GZX4uzMnNVPn3
ikDr1k/DD5G071SY+6jjd6BUHys8VNjVxsGqcib3H8cUqLt1XlK92N5ChNcpuFikwHQgUymZ/1mK
2P4ADj0UaaDMdKcIdrobEzYG62uW2AqY6qOPiSacpk0XU+eH4yvAtCroFofVwAU/RSQ4xOu5LV+L
zrfTDThEITLbhpITEgNjTLNm28K20Z1ofLuni/g11AGkVhCbYaGvSYWBYrwXBOJaYwcwVQlqf/MT
PZCXjiw/RaV/oqiUd4DzIvVHtiskKip61HoDJxCWsXlcVg0iUKCRjcTr7KOsZWzfxKTdOkYjjRui
faUJgI5+/OQIxPdYDm/cw9cU0qF+g072dHiIo1sXyQp5xLhC40lh0YTH3uPVhpjhqDykZ7WEBq+m
5AS6fSK0hrVMDc5/QzAdX0dbBm1MBmNK9DUSMGYhDAdsZ+x1Fnpls66n/oNXBjw9+JasPBH3udva
vWojzJeMfYXMCP9Kt5o+2NIM2QSIOkDkYtuGS5lxOIZmrtYENkQ+APdTBdx3zE1GCD9OZfTg9NhF
gOuzoGoDiQvhlbcWQ/AeLTiDEUVUL4N7Co30EUfZXriIhE+1/ByETcByTY/VXz01jux34YzYSwuz
tXF8GDFs+NB64WG25a1qqcnR6mUASHvwmkjaeNfW7N74ILs0RZOsGFvYre86JvUXCgS2N7z387wA
Jx4EMDl23b1G+LQBQL/NtYNZYWii9JZV/Z3oxiJbmi5C0KSTTFD2U4/Y3brGoERQqe+eAy+fgha5
qx185whyk0UdrUJ64o4FKgvzOG+WLkbO1Pd8U0MzCdZvVKaFE+gVpf2uokjWx8D9JV2vXC8V2cHU
88H1iiGdLHnuOjmmtI30P6pHyVMhoVzNJQXcueTVOsaHA+Zpz9ZA2j1PgBSm1EGPgFGDXUbMB+Gh
sx86TbwCfvfNXwwqEPU8rWxLvPWggn3rkXfh1XJDgUquTHMDNvaT1PWzNupGtT4HYrp/hDteuw35
VKzga1em+J+dlaIJ6N0BG3+BKb7vq+g75tklgmrm/UCgNawqlTgpEXWbess4bot+tncSWcTW48O+
583Ozp17UIM+YPa8XbNaT6maW7XTiXgcKKZRphreBHLWB2Ndd91aMGSjMoJbM9pM0QvMIGxGYUux
ldos28SiCtNgjPrR5y3BB7d8CxJ200t8alrhRkRBXtse7GBZLUs6yuRAPfKsSChWQQHMZLvYG056
u5WsumVt8lA209528AZe/KqBGHCZMU2GjWR2B7ouZAF/XphV56z0/BxY9W5VFVPTI70VBznC74Li
pFlS4iPjX5xoSM20/HRr6sKtlT36EvErnQC04wkqsiWGN8HbQFsaFamU9xSN6qonKJX6zWPidRwV
qWZIZ4kMHW4W/Qb1kvjVOOjjcaeoN4ig4qyepTlOOmqffM/6cGvgmJIoUSaDkOuJwgw3D2T8Dwt7
mfHEmzKR9PfN0MEBRDCDjBHhCZJNeqcFUM8jodVq8MswgyOCXGsavBjH4BWNxUN8Mo73a6VT66EM
GaF7ulECY4WMCuiPgXSd6fNi5HceWfdBx4hcO4Gyaoglt6rQNl4lHt7RKKsHEXdwhpoa975p+Dtt
tV6rYgSRMmoodiWI0SHIIXkPZXyKlXhQtvocSHTvm95PUZa4nykiJSoTuZNj0KPyMJarZILgM3El
/HBBxQ5O5QFU2h81yFzgUBi4MqDA+xCGjd3MTD4uRf8SiGJZhctQZ4p7W0Sqj7Vj2i13jJN6TMLm
IyQns4BaPJAOcJ7GFyEqSfbeQfluJSX9nIXLNz7GZJER4SspZ++QuCVcUAwEYDh7DmOEmBKMwX0c
oSPjcxi4O3S4xRINXu1kEhid9PWGeurT6cKnmMPuswAyJi9dDd9bW94gWDX4e+GfEuDNluVoMlgr
PlqPtzlHKlS6FINGRW3exrYWm8GJ2rRUqApTF99ZQuvQwSkod4OzUBwCzrfT9H1mVeWkABYpoFTh
ABI02q7nsa5XjYSngDL9R0TNviuQvBfi1i27LY6jJ1Jh+BDj3KhXhqhYiF6tZ294XmIdPQQjXFhQ
BtUHVNPIqqptmSXQwaFcOt2qKZ42HjGY4Yt4nWInHjO4Jt51Fnx6h9alTEmY3HYMnHLfdv1pXxcn
ZxmeeT33VvHEvwU6Epv/1J21mzwnFjn+PPT1T965xZrR0d4zOn2GmA0BRmjaLS0SA9KKHTjHKI9q
nOIJ5geVL+bPiPjuKqxQSmn1pHI9tA04/qaEATf/NnDfrMZ6alYlhLgHrCrnHq3728THf8WH5VDU
9U8SzAyl4vhR1bAc0/0EKb7nVuvQ85s1Es0HNCLvTNt/wPNnB1uWGpmh2se+etEhSAGt8rosSdpi
5bFyj+GPZxMZN2ega+ZF068xI3EUGmYPyIHanA44dALxaxyaKUX5xmD3hoGpVF0EgxgXHZE5mlON
PPHdVMlwN0EpjQpJPPYpXTwP6S+SQtDTaYnfJ+Wu7nAOjbT99CUdAUoe7idXNtsymFcElVwwC8I4
nctlb8b6A5H8ppuwyIA+yMrEQ7KPGQVsYNU3B+XGDC366raJkGRHNUE1eFDeLYeZ5QZBNYIKRK5b
60weIP4tewhI+31MmmXdwnnElX2zgmXwK7CwPFV18w6NHE9tPR9kYI+ooEYoAaIaoiQMJTAFmy00
wKEaOAvPG+uXz2FLd37p3E9L+51UZLmBe2WGJAgxi1cs7+gs+avG2o3FqO26c4Ydfid7rgi2oagq
oxUwiQYdRfXaBMgcXMHFLXRR25mQ8YBZh+nWDUbz4Pb0vl8kRzgeudAxt8NWjQarqe08jo2yuiOe
PjK/egXN69aMCuFxi/yN1wEi8aVPVmbgL5QPLGcxdvdxlscJtbMUad1q0sH7PGHOYdbeW9j6O9lh
4UhiDx0w4KmNh+WfaJw0BmAxJpkRVrBNOI4HzP226H/onyCKQjLowY2tZZDGo1aJfhpE4B8hthC8
k9YgkfVpPtUMRf+J8ucyXkpkl5jKxnYeh2sv7l6G0ypN0AlLIpbswMrrHlyfbaBGRuZTeYdKwG6n
Zt8qkXyPB2AfWCD7bV1ZTOXpt7iosrYtxV0g4GEFW4wdKRty6JrkuPQOyvMOIu3Rc4tc1NWnU9Zb
hy8vtQhuelVVMIzu1IrAKSpN4rYBbB8ObG7r3vdl8tRFXgEKTsQyv1keK4yc2Blj+kUnD6Puu1TR
7p3z4Yl604z+FCLVBTYIdyARHXD/8iaOuwgOSyrGg4n4zWRoAZe34afnYFCyZ053YwGWhb3FuB+K
8I0MCk+v6r/rWBUraMf6VR2Ex6jVd9oJHtANQr4aTRFcN214x0PzD3dClBEbXuY4T8M14458pNFU
pm4p31pSf+fK6JtY0acqgYpPhfzbNKjPHmAS2LtPG4lcIuNeMWajQCpaex7+Wu8HstqnEqEMUsZ9
ofR6Gk2yArWJp2Vf4hDBKY467IsN3Mfu5Cyk5+pH2yUouTc1uLLeS1gl6yCMYeSAiWkk77CQUdOv
gkCQw4Tzo7JqQ0ItN1P/Lzz8IOU9AR1cOHm650LJpK9bTuOWbJGMwXpoXvFKbQxChq+b9hfbzr9d
5qyhjhpuVQ0DlKbd8FE0t23xKfufU/ha0N3/70JnnfSgaapwaF0GwnOQ6RCRK6opmmVjt4Pu8Mpd
XZIJ4JlFIXgNYJ35Z1IEyBt4E0rwgdF+xghqD3OwGK17rcO7Fu1ymbPWdFemUq5d8+xJ1iEqj2ak
3W4eADFlKWn7FOKLlBVXWDKXdCq/39zZkyQxMtzAE9F2hHNkHlfGz6JhaLKCDGT99Uu7JAb6/VKn
P/9NdwT1Sicg/YN0pApT1NDWSqrnSMn7QreYNoTfI+tf/n+XPJP/+M6inZDJYTdAWpsOgfPSFdMN
aoqv3Oewj+rudMJWX1/zknLlt9s8V/7UTLkjqDvNTYix1F1sJ/1tqkq2/foqlzR+UDRhh8QgPcwp
zhQeEBSgG7RAwD1XY/fKZ82fYxv4OKaXYhXSxdmTTvFsjht0SDynu6Ipv/jZ/Hb5MylQzWAG5cxe
uQub5n4R/tpqB3FUsvn6Li8ug98uc7b0qEBBznQm3CKOIQ+l48bpoG24V5hGz0oJ9crX17uEjoeW
6n8f69m6EwGmbbSE6roTEr052CNxfmAoQ0y6f2RkeA/7aQ1Z8Y1op23bXdtqLj5WmML4KDUnyV8S
yiUQbAnwXndNz3MAkm+lnqHSuTbecfGx/naZs7cHt62BLyopMbnE3G0oZHRfkY6vmeG40xLeI18/
1mu3dfYaEcktrghdAIxmlncoaoaWr/vhCt/zPxLac81YAmyjC2koZs3Op1YQyYUKn0yxLZPN9NQv
LOPs4DjYOeefw/Tt28k6or+Pl1z2/2YX/e3KZ59NO6khMfUw7hrB7100H4kv4bMnr5D4Lz5HHEAn
WyKKqbOzzTrEqcfGwh93ASQo6HnO+m6CBGQ3zRDdfP3K/Iu79W/XOtut26iWQjAwxoRA7TYjhkTI
ryOkxUg3MZKWkqqsHq10zGFy/OERDlMcrTOvaWukQYp8J41bfTK4Mj4PMGMc0yEapiWLXajIMKLX
v/W9o35BzNPtxCCdY2ujsEX3H0hd9KXg4JAN0DiYzSyKgmbNWLDuJ4U4IMq1Nb7JvQElbbSNQdRJ
OWyvbmwj9c/eLgva2dE3t3PVr2qKiM6BeHEBAasC2M96MiyGjMBqrkf7YvJRD44LNEdgmDoh4F8I
falrNqxnXUYNhDBkuBWTU1+bgrj8IsH3A8EI2fx5SNHXfjgtMcqoSaxRyG3mf2BJDonLQP/FLAQ+
lP9e6OzD7H2xtLXhy65KHsAvhBsvLKDC1+vW9Jd3TmgbQZQ82ZicE5IgPsW2EhK76zQEufAB6MW7
7xp0QDHScBxcGJ9vrduOkGiA3YU2QIJP4aS3pI8C3O7qyoo8LYW/9oIQ5pIYacHI3TkYZbFDSDvZ
LLup3xn/DqKLVFAPQeJzaYtra+XKteifgc2Y9IRN1IfFiaVBjjCbZQEsbP+Fzhffi4cpEzCMnfNv
pqC2qZtEQudbzwUMqDQEkOqbQQZozL/wwMFLxId54hkGf+Fc61lVfMF88lagdfsEwXaQj1VRIEWF
r/Q3UATJDi9D514DP86vN54LL+6PS589TDYw0gxz7+xm/3a4a9WBh++F2E/XuPAXAiigPAESPqEJ
nfgcEVlBQCZIhFylcUL45gpBcCKVfD3NS/cUt4HOHVZ2aaiKF2em+vnruzydsGef5+9X95w/PxlO
UUHu9QBT38I5DOWAfg06BF9f48IO/sc1zuaSQmesbQjvit0wQEOpYUOLrPq0rTUTqpMFWfP6iqD6
wraGzTSAlCj2YwBsz84n1IKMV7ix2SkflVe3nDY9mDNNXF85By/J+hN4CSEdAycs8ZKzCyXzNNOT
y85Wev3Ywq26bJ49PcBPGMFbTFFBhTVzDp1Ij1awXiBsorXnD2tH9dV45TFfummosvBLwNdxwIv+
81UmS9STyLB4W4beHuSgrR3d175tr9zz5cugkRphdz1N0/95mQiSwxlO3fVN2akBHG4MLQg22yOL
x/LKa7z8eJHDYGIacKS/Jtu1iesBjvHVbpmtgRWpieCwC+Lopqa0BAFeiEyG4s2BaAesb1tnrh3L
KwnOpX2AolhBw5OAHZvQn/er1eQsM4Ouyp9xMMb3fYFWmkabrXta0Lv/vy8V9G29EDOePo6w08P/
PTV1HK1Y5UfbQYv4A8pz/9gZST7buiQmR/MYQu7Zw9SbRCOcXrn4xTvFlEwAwT7WzvmsXR2dJmUd
KnfMmiiPplPPG8aTITQ+ndQ/ZP0vMtQElSAgXbBQUdE6e7TogLeQap5OkmpimxFabmgCg/hKLnXp
g8UN4aagOQV16GxdFBA9zi7ryhuunP5OegFKT5hfKfOeutHT1+/vQkKT4K2BxIqLYQ7m7I44MX6D
FhgKT/ArIbLM6EkFzdcuBK//4kq4FLadELOD55MVI9zhmIXZ4dan3ZT3lkLyKOy6i06dTV0+fn21
S5+Gh50FqDwKYNj5myq0RpqWtO2O13dhFWYkuJ/4j8QU655ecxS5dCRhQgpUJhz42Lu9P9cAtBmw
jeKi2y1N5L5VE2wlSNiIzb+4I+hIEsylADhxHsXMkWPbJYDFJR9anWE8RWccktw9bzs/5bz9kEMz
7r6+5sX9DGHmfy96FgXbVmPCCNMSOzOO5mg5ZIV0sgdGY8xYY5I2iNPISLrmTpTAzQpEqo0UTvP6
9c+4+IABr0fmRk9n19mCoG4vlCc1GD8EXb3RQG5fBIm9kgVfuoqPL8VBVgOe918PmHMJNQmD35If
27UvO503tXeNUn8ptkDkREHmwUXgnfbnx2KoRXhdB/UNGjNxkNsAYAh0DRvP32Bgobqtad9iLoW4
8pU0Eh3Frx/lpfWOSSMPLDHYByXn670t7LyMemE3Mgmqhw4DcBB2u2P0VJdF9c5oKL0rV7y0m6Hx
f2q9gu+IduGfN7yYIKk1w0C0wWgIJmlyB33vyLnmtnFpwf92mXOvvYmhfkfgX7JtnHjlBmQN9Nbe
gwLABtAgeknj/4v9DCVEwMQxdA0p99nJN0IAYIGFqXfGkZj68abaPDLTIlWuCU5nqFpCAKK+fnsu
xcP6M/pF8Bb+Zw04zt/QNL30tkVbFgMfi5fHZbF2KnLSaeU2CTbSlUeYE6wj9OwdcLVHjWZvIz6+
/g1/f0HAXwG5h5p+EuCfzu57ciwweYXpQdVpHoNaHSlaUFBP9g/+tFxJwv/+dnD6nb5UuELBMOy8
bEMT2ZpaDO1u8qFijyIImO674ErCe/EiAcpCqHwhOjyfdHUWY6BrkM0uCtRm8QE+h+m9/efrp/b3
sgd44IRMOYGrKSr2f66CqGhH1fTWrAN9GsDG1FjGMaHSE5E5S3tPWLQNSXUlErxwZ39c9LTj/Rac
oW/FMbeOTA1tttXUumkrdL5UV17S3/smbg0T5f8hPCP3Pa3M367Cp7inalBiZ0e9Gyv3lgjMEn79
+C58dGCrYN88xdWANZ9tItEQItBtQGDsuoPH3gd/SUOB/q66cp0LxRjcDFgeDrxrHB8shT9vZjaq
RPw3A7QI5zg/DUDihkzhZCaWxrCub9JgEWraGnDzvmu56DsGdy8I3HjSyjX0joxvvr7zi+8Qo2Rw
HkR48Ve2bfpRUglOLSbf9GuilrxKilfpTc9fX+biS0SRhALHCL+3892sL3oD5aCndqItPYynQW8S
8sauv76Ke+k9Ai+CLQyksb/RzSwsE8V4Mu3KETSmDMKX9k0WZfDTr0qsgmas7wCMaQ5eFQfPvvI9
sWrnFupsAaoogsWwqu+A7RV8O+rKLvlI4mHMES1x90o08Pd5AtQnHEtOmDIgys5zCwPfAhNhuGo3
9Ee53MWm39DOyQqkFcGVXf3iQ8FFaIzvDfTus28OTNEB3dBy3JkAGsagF8vKU1H8jTD47c6yEFfe
wsXrnVaSm6DoAELAn994V4imhoBqAV+o32nRHAWvUZVG8DFP49vXb/zSvgc/kf9e62wLmj1H2KIK
CHQ6wDFUEcYKF+8FGIU57fvoKYCDSQoRPr+WiF/6nk99Z8Su2C7+SvrDehKzZHB6AIyL3ONE7fIo
HucUc4EYIvMgseOsjtfjUsgTHg5gNevXG5iQ7004ybsiaoYcns7XmgOXVvOJznwK/EA9PV9mYAAk
UAUzbwee/QpUBbglNGu39f7Fxo+9wgOu0gUV5jz7KX0XKsNKVrtmCp7jvjtgmmtdFc6VUODS3YCK
6XgnbAmoKWexbDNptcTKzjuIcu4j6cBhIsom0l1ZH5eiHiRyqKfiWwVS7RzkF7O+HNxe0x2r6eLb
tPFol0AH7DJ2h/N2xmAqgyRDoSHvY6QqEfxhchdyrKIILuSY9rFizeMgfvr62760RaDWDhI1YlvQ
KM9vnyRTH5UeICcOe20jl31EaBinZrbjFlJmLy9NCyOQry96oVcH60Wg9SkMik8lw7PdwnU6q0Jb
8BtHo8UZY1prrxVGwIKucnM5Mgx2YxBwK4qh35ZVgLOp8HtMjulfDsUgKAWe6MpPurTWEvDGYUfj
omFwjvBzgR61IPT0O8ykYZx7cujt0mA26X9IO4/lyJEkDT8RzBDQuKZGMimKotQFVlWsgtYaT78f
enenSRCWsO6ZU9uwrT0jEMrdf3F94NMVP3v6kvzZXIIoVH2U4kddPFTGZJQdV/7WmEDdxh8VOaeb
fFPKdivML6a2AiVZWN4KlS2Dewov6A9XAHS6xAfJl53zVsNv2leCetwqQUQ5ZkrN8pUBLkwjaQRl
Q97PaBDNp7HAkK3u3Uh13FAtjnnW97fgu8XKybgcBd0maqEMbl6GUfu8KtLClShhJbtES27D3FuZ
N7KqhW+loHlsKyTt+GvMdobmGakXp7rvlLp9Tj1p56X4fpUFHBPhC+sYg1KOg+FOju3bUR0e/MI8
QAYG7Guqya4cx/vcTD975ODg/bJtbmaXWljfS6BmbvZgZ64PNtO9YHy677zhxRtBMen2KFBpiA/1
KHbkgjtf9u6wnbu1WkDLejqJjP7Qy1cZLLfZp49DKp39Uf/Whu1dZ+boZQ17HaZf6inPfuveDoN/
Rzfjl5KVTwDWDrWNyPwQ/pbTZwV9XZTtzhl8e9eDbhkWYCPbb1njXbRuqA8Y18O6ir1dw4vR0KSD
kmTfKhUZEUAQsR98hj+2tyuKJVr7TU+yh0JpN1am7sqKonH/O61RpFG16jkdS33jN+43F2UqOBfW
r17qXhApPitA1g+xZN0qg3EsOODwYt9mYrjJwVjAumrgTcnBJs659LQAEhgiyYcmjD7R3/3WQXAK
I/FDR5KZDvAp8GsEflr7UxgU9xOAuAnSOwuw55D2p9Kwdm4RvQS2cXRFcm4jdxdn3d4AwDVK9rMy
tF8rV94mcAKjKnGiqniWBs086kNFt6278UyQsCnqEduqsW8a/p/GkjeRL77rXXQM8uhYCMwxhf6t
9v0KN/T0kKrWpTCKG1MrndLXnLqDyAvPx5FNSCmNVGsnuxiObdyeYiH/sXy851XfOJpeexJt+NQj
yJEVvzPQ3XWr7uw6elAH+cwsnlEa/4mfqEBKQbvwcDkXWuKIQKtgMvs6rGnv4KbSD9evzE3Tm4+A
gKuNb1tOJrfnEevbqotfMis5xJG7jYW2zdSEtFt6GKzuIS2h9FeR+5pGtMDUsFc2kJTtAkptUA8w
H4T4gxq4ti0hwSHAf5LsMN15qv6a99rByvKdXtbh1pcl6hYoqMBJAA8r7b0ODhTioVqM7Jme7iE+
XMYhu01qfGbT6pcVqF8AuW/QwXLSFKKua16QQXyqwxjwcknl037x8gm/4ZnnrNdee9gpltpBlhzr
i5tiWoIl1CSj0G5CRTzBNv6Ulp5KoM489F0vo5lQn0az+VXDcd/5OVeJ2bd4osc3vvzbrNV2I6IR
eiQk0kPvamcdnZGCxGYDlOzGbYJ4kwvKWXWEoVkRDNzT8a2mjvta490JmtWu/HMhgdSTm+61NEQJ
o8czj7lfNTtkGYDWd96xUuzvqCQYm1IwpUmAFok7JgdVIFESda+A0CfSyk2sD19imNp7PKm+6oWt
HqvCTk+oHqTbrk3VH4EUabAcBK5E/s4fcyf0ADeoUbGDdggrsETLoHuF8y+2YGZeqxjhlja1tooi
5bu2Ts9DI35ijx1vOy8F8jRclIq7SO3vJDExvaWXInchiuQsSyu/WO4Ihh+gqu7/KNP4JnI1XgeR
vE9KpGfiTIHpo7+aReNopU3tHU5D6p91S7sPPPO3YrQ7KYUfF8q/ykh9hniz1/t+z7v3lLWw402o
jyat0C72k32qNwcyt3LjW0UI84pDIEpT8wA+9mWoh9s4mzy6whPZxfca5qZb+I9lYf2xM4s5jLeq
5h4oPz6ZaXdjZaCjO9FdoB9t1aqh5SHJG0ipRwPjDagZw6dR4mwxQ5NCvvvS2GOH5Hf40GBP2Kr5
zs3b5z7Uhq3RtV961bwzcvmVdXOsqurOC82bTlYOjWoc4kT63iU21HhxlCR/X42hhoSi9ai70e+i
FNWuiosdhr1nD2GjrjAgJhRfFXe4QdrHsQM0NeJIvCgKXIO+u1PU4YsRmbug9i/I+3ubIOXGExnC
7ZLqIOtwTBpEQrAoU8fsJ42EF1sGk29p3t0IHHtTSVAc7UF7RWXkh1vbf52hxzTNILCjclS04LjL
od7afXzbcI6wUj9BDM3xtMruzEw7S5mMO9CQ7UmpLn2SV3sryvHzQkOhHYebLPPuwb5OzsM1G1z+
oUbsXjlVz26ZnktVPevxq623D6ZV/q7C4NE0IuQ4Yq4XmEyFq279uL1ru+4gwuiuMD6DFs/Q5gFV
PyaIKOEwEOtpuok8HsdCk9CCGhXURCxjEykgexJZf4I8lGwV237yx6zbeB26I1pho9RjOlRxPzdq
cmy9rN9GnfbqK/W4qWPxkshWsSmhFEn+CEW+etVb8bPqRq45N3RMOzplcqfh6ZDuEKV7zFKIhJLc
P8ka8gOUiW7gwZvsNO1z7bo3bW9f9FCHAx/pxzQI/7TQhgFPPXp2u8/k9ADZuNmkpPjIaDxEtrtD
DGCbWeLU9/FrEYyfvTH71ArtvoVDYtr+Z6EUBw8g4MZNW+hpUolxopA2QaPumu4O/YKL6Q1ISCIp
JUkVpjWQ1AsYroMUPGWj2HdK/EnpzR2P2JOthEcZKi5nJA04qTkrpXDM5muRwgBpeJr49q1ij/um
k/qNNLgKUhBQGjsON0hrt1LzpOtdxo+ooMNGUbApMymiUmoOOzPEsbuGsMd52H8HbQXxVXf3YVF9
l6UCbEq/N+P4uQjA3AkYTKApORgHVgzKS59FUh2Env7KFAg/biR/zhPz0PbhPZSUu7zR7lBCyjd2
jhNV7p2SmCp4aWbjHtwpohpkA6nBvWm0FzRi4m0Re68iG78ZGcVzQ3oWHNGbNEzMLTy2iWx030bm
LdJgN5XmbY1KP8UIi+a5gTKFLDaicw+pV8A5jm9D3zgNnr+Px/BSGuWdiT8CSd3PyFe+0IJ+Umhr
bmDIXQZsMaQ4/JpL2lkJ/+ijioq+vC+a/hm+pQsyXTzLQRrvbW/8RVbAO8Z/xCjOOhhi3Ju+/kvt
M2kHHuqc+PZnvdS+JjLcuTY6KdisoaVSnLKcnNCXwhsj8W7KduS8z2QYWenJaBPUd3z91nX7kreh
fhuXqABlGiUnF/JUldO0r4eTalTwbWrdOih5uJWtMtuWPEP7zEQB0uQyWtMJXKiWoCZvgx7QDEqK
89o6nkrR2OlUZTID+nwPJKp4sNAgUapiZ+sD/aif15OqhWyA5J1mALgzk8R6VgqiDiRHSexFzljl
slPFPB0q5HpXco6lYVGLIU8GdkLxY1a9DX0ox1naaM6ILHjNCwlN6p3hpRsaeW0nb3xjrY67kCwC
9QCBQZPLokkzi4golZnHvis5tp0re0PK0i3wgezCNfvT6HIdhf482tex227lRg6212d1IXFE4BTv
qMlAFxO+2az2Y0s5wld6J9ND9C8kIZ+tzGg3etGY+38eimoAlmn0Y3D9moWSrE5RoYY1hzTMLqXp
/REIZgbm2sJcSOg0thmm3tQMARDN5hOXlbquZNRSsNi+TT37kZbhLY6fyE3kylGOg7UU8mMCydfT
DJy3pu7zvN4PSVm2Y/opMDZvffNopahwQJAKu0/Xp09Y0wTNygq0fWjHAmIB+DzfAW7ZJUnRu8HZ
81MXBXsNV702DZtPfhgpr/akXWuWbX22qgZZ2SRVdzJK49uRJPU27DheIw8BrzHLuh2aRf4vUeWK
I6o25qc3zJfWmBfZ1QMAXXK77zlcj2baD3t0Ou0LD/D0MqY88gv0A6JdiugLDA+k7xJc7e3slz3m
1ZeoEtIZJwbx0hdREezkxExvDbXBX7ZBLhKyM4xYKbChu8cUzItaRaGkUSM08BTIRFhg9ociruQv
idvLd3Ia6/swr02UXrroeymy6raG4LyF+NmTNIb6PXKDw7ZvKs+xArM9p3mS808RlN6uU06VO9o5
WZoU3ENtj9HcA9L0pTT7WmxGGyncjexOjM7YAnxo81yKBzs+joqCblah9SHa6JYIdsAksRMEAG3d
JVo9TJOeblWdIlYoBXW3bcYwrKgK0IFHE60/63nrb/EParyzSSV9F7YVbSbUVeQTylom2l3KT9lL
VLLDwP2CQyaaOJo09IcgU/Jgx789HMMqKz4ZjE4AAQvR9YsmtrMxSr6jSm64l92x3OlKJaMU7jUX
HZPJOz9F2SxF5maD9od2V/PWgWmvVTDPPP0EcZ+kFE5ksOOR2pwq3VArEN5h9kelBvurdhGZA4ik
wwysS+vQ52E9HXiKEeMEYScPILW07YBs1SlpIPJH3ejfuImqPsTKqOzQGRLbomiMzdgX4YNeWh46
9uC7tn4HTHvyjdvpjYQk2kgqXxh9djN2mQmBFBa8KP1hB+l/6M/IPdgvgXCbnQeI45QaTC1e2No3
aN36rSIAk2SdK9kwxZsfDSSYC55DzRdXN1EaUA03KzcySiRb6kljxCNXDYIjemTevR3ExV0RBohI
Va2+N6IGCiOipgc/RMrMHHMUc2JajzrWmC6U3FRqHpEnSp/ysBlvUplu0MYbkcVr2ry6E6gt/LBi
U3p01bY9Kr2NAKOpwqjPQu+oq6U4VFGu/bCkPvlz/SRYOLMREuF/FK0mO7np72+6mJbbII9aVy6k
jvBn2ChPWQ3vEdH2lWL2wl1InRTgLOhZ+vjz5ks8QhfJGt90rATl6EIdSHNEJXZY8tabXKnVXY5T
vdPT8QxWCoxi4bYHDaUok+s2IJd5Wc4aINqSIgbn0qo76aXPJfuoKg1vTHQTrV+lV7bPbhO7ZwRw
kzvV1CdZzFDJrY0fV8mN1NE3PLSA7tFWUTl/dv/8E1CRtEGjTV6r80N/EALptCQGXaeF5om2RYbq
ZNqg6DFGK9fmwn2G15ow0R2jzfthJkbUzKC7eBxwdYDYzdcu+Fq3r8bwhQPvX4zKMHE5B8egKR8M
AQAuFvAidAu+mZs8QigV6KpaFWhUz1sJtTQq3joTXIJFzHvr/Ro2LKoyuQRw0G95URVNY06qeNSU
9Pw15hbZl1ixr8Rc2jdvY2rvYyK7o1hVbSGY7JWKU7tBfbI1P72nQuaudLUW+pZ8M3wips6H8rHP
IFsuohmKfWq1R9RBtCCltHWuyQ6vr8PlOLb1Vz+DR/hsGhMk2gqP/rWTofsAbX3orWpr+Zn8s3Qz
RIfdVEYQ9XrMxWkEJIVfFWFhsL2fxkAei2gUbnIuATF7EA81/alu7I6kUdFq87+MNvtoieJSqRn0
8ZSGL0kf76A9ogyz1u1fXI68+Wl1gjjDV+z9mDyoEL6Gut+p6epfYkCKri/Dm7jv0ZgW3yIhfl+f
w8V4GiyPCUBPJ2rWdeBCh35Ro/kkQHw1xZ3K7NFT2Q7+xQLAfz3Y4iLRAH+pOkP7gMtoSll4Br7e
TiNXwbMkMiLknolqr9Il/ndqjkWysi4X1wiQK0vHGNAAQ/Z+PsMMyW6kon1H97xb6EnPSa/9qeX+
y/WRTR9//iI2/w5jzhgWHhJZKXJ96EV37j2O4ttKU/f/JgQ3ESVKBXDpbGVUAaJgWRBjva64NSIy
wOLNONCd61GW5wsUwNQxZAHO14PdIzbGwXxS+ntUpzTD3A1tu/JRFtcB4EZePnwVzvj3H6XXijYW
YUsGnfWnxv/sqcbGrHkjtSupyuJoQFACheOEx/7wfaC2tTK58mThkNeeq6I4ur2/5814+BeTBnYA
XC/ZJBDR92FKv8l5eGMfMDTpLvCjA9oS+2GsV6ZtcTRIeNAfBOKOUcH7MDG6o4Wt0b0oQ3RgKKHa
4PtUZ9RQ/Lk+oIXlDFYfCA/MVoMUbzYgN4RVmqJHdTK1yvtaunVIyhb0++tRFp51kL5UebIYmvBN
s6+DGoAMs1T3HIHucPJLD2TUe5+MlkQDEYJe/ed71CJZlQWPJWV6wbyfvlD1k6wO4tjJSP0R7f2u
NN2P6yNamLd3IZT3IZCuF4mptcHZzQr7h55QKCYnd9cAyQsLgXqCTFGBS+KjzaAO89hIi8Y9DXJ9
jAPtgOjX0Ue35R+PhjCYW3E3gL+Zvy01u0AZG+kCB73Ry+C6nys9/Xo9xMJJ8DbEXL4gJeNO0rbk
uitr46FHudFpErSD06jXoOHq3gqtcXHmcFAGGwinUZ3DT1Dt6ADfuJ4TKcFBGpTbxMy2vbfGAVhY
B7YQUCenWwcgxGz/UEDt5BoSFYJmLbJKAfWYcOXjLI5EYRQw6ydoy+w6MIvCsnod10KrQIC2bgMU
J+vq7OHXdv0TLQaiMjdxCTgT5qdOattaHEyLTfWK0t1KQ6338BanRrmHYpLyjw858COU5TAU0UCt
fvhCclHFCFcZp6KOT4bb/GGXPlLF+3Z9VB/fPYRRTHDfJHdcd7Ppq3kruENqQfwsmnsuvBNazDcC
gy7+/RdM735fD/dxEidUzGQayCRaADnfHwxaX7uRlOK2ZFEYAFoxSoW3l2KXlrpJFdLeXw83/efe
P0dAxchUUfnlpOXz0fkalZrWYhJbXs0bRVXuwDU6WpjdjvGkTRsgZlSeEPtbO5k+Lvz3gae/v6kI
qL3X22BMzVOpVhg44O+7G6tsbY0sRYFHy8VEBZLzfHYR+rnUVhKpiFPKHp6gJs4J0k73JZ5E1+dx
ORDrEPAhtfH5Z5O0utLzGuemqVmLa8slFuVKbWNhZQib9/f/hfjwcsx9yQuxvHCAp23p29eAOhJK
dOo/h4MrIM65zUGC67Ixh1E2Q0OkJhockbtHj05VjgKUJgoYUerx+rQtgA/fx5qO/TfLAJFkue1c
xXb0tK9ADhXxPaB6b6fmqOZh/csNb+rpcwxZb4evZrO3TCndIZYAaZbH1MpXXJhiHc/rvygYJtDL
2ebLMMatlca3ENdMXnMxAIixP+fquHKXLYYB+CxoQkGwnHcwvBLllkBSzZNq1dtANA+d1GDRYa2A
rD++mphbg4RGTMv/wwEZVNEYtHoSnyHiW/eAVMM7K4jFPshreY8ozjeedaHji1JamcaPdzWBzWls
Mm0GvPDef9Qkt4x40BAeqBv3SQ6Ci5JaEGRdJB5IGK+voIWNh52gQo/mr8fhvOKnZnU4xCISDgXT
F3QOfw3uWjlr6XO9DTE7qux0SKrIqOwTgg5YBahJdp5afkB+UU2/PhqxGAuY50S7lXlJTX9/sx8q
CX1jNI5hp/Zpb+2jaDBOKpBy7diaVH/ojExM+dbPUXzEtouGr2aE46PPHYXAYloU6XaU0C3WCzNr
t/AtOgyEoiHodtd/6MKtSBmAqgNXsGl+ACfLqekOiHW3jj8+6Ga1sQAqxXi2N0dlNQlc+MRsEp7L
E03JtuaHuBW1bumJAhATjWfup0Q8qxiOn66PaGHRvosy7aY3M09jDn3+CqU2yXS87EuR/qgDgAey
t/KJF74wCSBHK4kZ+g7zmwKlDE0dotB36JcPO6lJHvR+OGmJ3q8EWtj+bwPN74u4Df0Aw6bAMZLw
mxJTlkawXG6OcuMeB9dRzG/XJ3DxM/09MHOWNZUmrVgso0Ynj6W92SQ7N2xXrovlELx8poMTAOzs
Os+QDQv9AVZg3GaHzs0ujWz848RM4SHOp5kOTeqFsw0YlUGGRIwJ0b1F/9xo90qQrJzLiytNxQN1
Oh4nXvj7leY2Ia+5XsRnSVY2Xhgon5DHrQ4RlnGfqmJNkW2BZTyNyKL6Cet9ao28D5eFdZEJPE+c
cgi/qgE+LCBrt4lA+DrJ07Mf2NvIjrfamN0qjfT1+qJYOCfeBZ/d71bGRMPpTs6iNJS7oS+sLeK4
Fk8JOBOqL7TPvqn8vB5zcZUwWl7tEzd9nhhkMrYKeWXpTjGM7eeyk3xwh6G9MrLFfTx10SdzauVD
OwAHjgRvP9VzVBmjlKI+hHgs0z99vD6YtTDTYN8cS70AU4oNDGDvxD0ic3+Aqf0sxnh3PczimoRn
ggUwXBNEHN6H8VJBhTAdSug64cb1on2qnJjGTW77h+uRFtcjAjAYn+qU5D8UkvUcsYRWpReouGi7
u/4lGJqbQKmfDMk+GNQpu8FEplz/lkrlCvBhYTItqiAcHwbb+wM9XDWzLNZd9NYQ3C53NbZaYIZT
UK6yZ60UxhYSK453mHhQZOg3z3ddpCtNMfqj6aCggZjrqJS2sRniFG+aPq1fDVgP3xMpdL8XpSG9
IqmZrDVaFrbeu18w23rg2doIaOzodNj1hvUz7U+8ZX8rWr/R/jlXiTrZm9HODuaq0BXXq8FmND4N
+CFPkQHuXmqxxu9fWKbEod5oCyqB9vzyNLxKG5A+sk55lz6yvX9qit9tSst2IAV8vr5QV2J9uD+t
DNOqqAidyOPLZT885F0y70aEaxz+pUAQyShzMyTmcXZAN3IY4GaKu4g54MdXGM9IJJwpVE/Y5WEF
LLa0+yzcV+Fj8caccHDvN3qL3LIQo7BOVD7L30ZPygqSr9s1OiYCntBGVLMl2O1pmxzc2JeOCuZ2
Ky8T8ReNalZ2sMh+gOMBCaA2OcsQPM+wAk/uXQeHsVw/oF7TmLxTrXbcJAOn6l0cDvXnLBx7fTsW
VpbhSCBnJlYLqdIdygFnrK08gM3ZKGYM1G2Igc7uQhsnq43kAWnd1A1qh4qwngfso8JtEbrDo84n
JaEcRqFQBytHILn4DnzSzba5TTRZ+t52qg0csWlwobFMf+gwdzNDjFmjKnX0SNXrDYW8YtzJdek9
qOD0i13qdv1PDYjjExZRk0p/hAfoLgUJkTgNjY3x0vZ0lLC2Hn6PnYtzKz7yrnfgrelC+Qgq60sy
xNZDo/bVXu6kGFu5MpD0TauGyMRIfoCda6vnwymyULGHr9LL3wx8Y57BZ7vRzs7jtMa4NbB+8MH7
SQGtGXFGi+0BK8gUP70a41YfaKY5GF+DzgAHE5ZWbBzGRtMfc6mQfwsI1lQtekvb4XqpVPsSG8V8
l2WIjm7yMPQnoUW/6HbRUKiPepDjoubr6fdxTLEj6rAD4Cc2YanAr0W48JQ3apnto2DwGEAFKHyT
q3YEv3fIxWXUbQN7IrP8VOoY4dwWYVFr2xq722fkvMcXhJdA/CqxAsI3N7vWaRNE7HAWrYxn08ip
RkV5/IABVIvSeejrysatlPA3FkkS0hfFEFZ7NJAxXuzSRjxFlIcSXO/c7GmQCx/18QCg33OHPrjY
VG4la4jySMNPrG7pLV0/QZauGxY3qwzwC9aZs1VeGhhKCinzHKWydoGmYzOHeE24BsdcCTMXbRNa
m9vRMEY8WdGzNzBn3PZj6J4osQ3//JlAqZBiIaRfTqx501krtDiVKsNzZBzgiheIiOjMbxut/Fdx
6I/JwFXols6eyG0aJFWgJkhOhXhA/1YpUUQg8hQMI69/oun59OEgQjHp/wNNf3/zvIL9BEZNSJBf
VX3v9S0Nkur034WYnbiRa1gk5zaOLakSbHsdtGVj/rkeY+mu56v8ZxjTFfN2GDDZwBaipu/Kz7Z6
8QFX2Uhmp9o5RDHweqzF6wr4L9RnUM0fEtgAgTuPfZifVDk8mHZw9EPpwbPSC+W5lZLn4rBIvCe1
LqpJ80ZcNESdqvdy7GhSAZIcryMb0gdCWg7WYufMLNfItktbCR4s5XdeiZNy3vt5BBmaGFh5uU4x
6qYziELaaK2OdZNdGivCHkvTqFCZnkC/FgnEbIn7MWcuQLuEVvAP9Ok3MRaCmnkrpSsJ7WIcRWa3
AgewPgjW2ZFaVGMcI6rcH9wx2/ii3sWDCXllDYu19LWUN5GmgsSbRZgBQuX4h8tXKYa7xWci6c+q
29bPSdyht895LQ5KjJHx9fW4tIXfhp19s3JwVQlHxegs0M55sF2sqNNK6CtRllaGxv7SNBY+dOzZ
C7fopSpLR8s8ZaK6g4S+zRXt1R6blffZ0hy+DTObQ9JzPBFQTUdZAQu+IqEB9LPUv8rwHf3WuT5x
a0OaTZzSZ5h25iWI32YsfuZ5/9QIuXm0wY+sHBlLnwiwPoBzisFA9WbZ5ZAg2oS/ludobryLlegQ
jCs5/9IqfxtBeb/2grDyImqj4XmUy2QHsKwB7GvX+6JM8n2vFPJKDWfxO02wK7jkENjmZSIRYBjQ
YzYJ6WKEkwqFfeOnycWz8tehEJce+9uVx8TiHNIRRPUWVOP/ssLf7i576OQq68xTFSA4EGbQMMMv
1xfE4qDehJgtPjMkC8VO3qezDgd0YpK4D7z9NioSVFG59mxZ+mSU1SeAigbMa14GQ9yhamAiW46q
FcPDSL4A4Cazz3WoVnsMEOOX66NbWu76RP6ZJEJ0ujzvl4jcho1ay5Td7AImcOTXDXRASMKV2vXH
66GWJnJa6ZMOADiseQXKHadiSjZGZ2mAzp2pMNrjyqv2Xm17m7Apvpd5/+t6yOnbzB8yb0PONkAp
mYiTV5C5XYXu2XjJInOvG1+b6lsaBJTbViZz6eMZKn1jy6aCp81HOGQN2L/UDhypsHcjZuY5sl7u
j85ekQ9bizMbltQWfgeo3z1JHB+A/LtHLU1GXIuSCwrsT9fncDkYdSn6niR689x4nB63nVJzxuvy
Lh5/1iVeiX67gae5spmX+p50d3g8kfFPVXr1/WJsqk61vNJ2aa3rnb+D0WC++hNbhgxmhDeMmWHf
bjq0ku9odfTB1mYmPtUhqGtEw0n/Lg1C9v7KBCwtIqCPmqpNKmrGXCTD7TNEquzAd8TI8+h7kRWp
/9BDy66B2Jh5s8NFt0JMolbTPxxSurG//gGWtijQX4oCPGU552Y3kt4Y1L9z1T/LphTctLlV3g+V
YRwjU1nTMFr81n+H+qtO8uY4bVuvbPS6i53QhTiUaIdu8F+bQD4XsvX8X43qL1W0N6G0IpAa344H
x8Ay3h21+86QtqK3H/95mAmsRoKGbg4TOFtSHkpPXaXgTlhhVGeiQ4EhXFZGK+/WpW/ELUTjggcy
eKLZMdpUvUqngmM7QZ4CKRo6F8OgG1htamvgwqVv9DbUbPPrqdRXQsWzWXVV9y5Thic9GI+t4n1C
n3Tt9bp0vwKZZPejg6cxg++nT4qSqqu6cLJdLvYwg085BOTrX2jpWiCz4L8P7B0pmmlq3ywEI0EI
zizYXjmFoPGU9aX6Z4wHQz5g22SYpyFF0egG6oEnfl6PvNRXttBURuiOW8nU5kdbiVZS7MpW5ygW
BaGyR2MiedSl/pMXuDtpSO+DId9qXg1jeniutPxWstB8rqVvpSzvDVpF13/PwiKyZbq5KBIz1R/q
CErid0AsqK0GmXdQU8VE7kI/ZEPw9XqchY8KPGwibdiIzXFTvZ9xM/dxrIqk0GnUodkbRZqepTFf
y0AW1um7KLN1irmu69mZHtDQC3ocjL3sUfbN+k6JqVZh3PPp+qA+LiN6W3xD9KiBkHw4pb0h1ntM
U0fkIKNdY97ICfoAanQU4uu4hk/8+KHATrHPFeTHQRDOC7Vj4idDC9rhJKJ8q4Tuga7XNuvXCBoL
Q+K0JxVWyIRhN01/f7Mz2ggAqZLhZYYAjXwTRkjwiEL0F3w4TRhs/fDZreX769P48bKb8Mp/x5z+
/iZmaI1dURkKtazoKcK4Rb2XjGPefW/FqQzWgB1L80iNn6411+pHWJ/rosVXWbyXLERVKrvg/Dc3
QaWs7KulMYlJzhXNNGSI560Ew40tLZB5Bfbqo1/5N0rxXctsfH3v6GWgiRocrs/h0nd7G2/aGW/m
UC5CqvzmmDq9X/9x5fyLiILvSaPd6kP51ITDyspfnMU3w5stE1etRnfoteCsFXr1WJdtfcxNRbvo
CQZO10e2Fmq2OkStNZzXg38eNBhDDUxRZ4AYhuGW36/k/B8PKaB2b0Y1u7iREpPK1A1loMbauR+1
XWX9c7+ddyHmrx3XGocWUY/YUbJi32vxFvVCMdp7W4Qr87ayIuaPnUl1v9Mze1LkySc3vW0T3xkD
rpTZbzzKVpb7x4OXYaHnBlOIQ4o1/375JdhZdNgnxY4swu3Y/5IynJzgJQFxWYm0OKw3kaZv+Gah
q3GlyJlAl9mUy4uh+A/I6W7jsjsGnnfMvJWsZy3atDjfRNOTNBkspIKcVMLjyY1C5JN8IzyEeazg
GJ75NyjbeL//xYp/M8TZXo7Ju4VSeYHTZdDyyt+JL291ewVWv7jW3wSZ7WCZ+z5SwgLnYOH2e3Qc
jMcyF9p/GWW2eZuiyiV1TFEPdyunrMUhrqyf12drbSCzTdtYAnPDoRudwZPuVCNxcshp10MsHkH/
mSsEL96vgiRMc7WJY3LEztr5iHk1Urfl4biytNfCzN5IRj6aaHUhUFJIuJZ6eZhvglZR9rW65h66
eDu9GZDyfkCGIQklFYPh1ELucdtW052Z1+rBr/PhUtp2eZBds73FZWlwrk/l9Q2FNOP7yO2Abmkx
GRjm2q+sekjsaKvSYg08mCTa/nqstfmcHRVRqYzICMWBo/bqTesmTq0ajuzp/2p10IKZcjBZzOVh
UUB1wy4NRqcyjVPQWZ+EqF+aODr+m9H8HWb2zXKPWStqXuqYDGzLKthG3l1juCuDmXbL++rVdJDD
49ahXwJ9ne0mJQONjU235chN3QW7WlLG3yUaWcFmbGPjXIHZOXlqAYTf9SRQ7z2wLGUlO5u+y5Xf
ML8jo1QLiiguC4felrapgzDc9P2/egf+PdD59RgOUe6rKQZbPnoPitSfkJfZDVm0/Tdf7T/z+Vf5
6c0FgnChKPVmlE5I+sp4jHfPRiffcJusxFmAk7z7cPM6lukFFfKGun/uLKxPDQyJD8Jucoycn01U
/dC/3ie9dx9IUouWnPFyfZjL2/rvYc62WjyERubGMKawv9nqA9Jq6m9X/lK1r6iurRyTa8tj2vZv
pjTODB0lDms4+VjXhijWSm5/uj6cxRAsfoS1MUGixfo+hGpnCgARXKn10BA7oy3Mb55WmSt5z1qU
2eWopKnsprlnn0RRyS/o5qSXqCu7lUft4qeZJPWn7oj6QSK8G90Yk6XIc3Sl3vfBj8R7ckZf7LRh
jW2weKu8iTQbT97JQyDVhnaiuK5uwt4+BoYL3rQ+9n7zGAr78j+kXVlznDjX/kVUsS+30Lt3x07s
3FCJk0iAkEAIBPz672G+i3RjqqmZ92pqxlWjlpCOjs55Fl6sgT/XxpzFq9qDTRBACeGBAXCSRG4H
93g+JpXy0HjPvV3V26gci831/eFMwXYWovBAnmSaUSFF/W12jbGRpMQq4CSbD5DmSQwNnY29l5tj
iItUZ81e6KKGKKrtcIg9hmO2bzPZ7E1EgYeiARImlkFV3pDSNO5NCDGwGOxTKvdKdea4yU0lXqFA
J95M0A7uReopuHKmhbY2NQRjbk3AiH5bfLRQvewM+2fgZCZLQDEObr0hRHJvQcyySShqyGGsFdQc
4rYtXbpyEBeS/otFmPb32UEcis6A6JoNTjiU9KT7U4/GtuqeIZa0u77cCx8Zai4QVcPjDIaTcy1w
kbelsHrPALmwOEAbKYPE4hAbNnnRMro3DfUojOH9+pgLh3PqF03mo1B3RjHycnIppDVRG4dDRj9W
4sUphhI+Dk5prAF5Fo4n6IzQV0CzGYdzTtERbQGEENxGDlHepfAoKk5+i2IfFNRU0Jhx2AXH6xNb
yIqA9wUVHXh3PMnnFZ5M0Cwwqc9PjucZAlqjTb/3XJFmu1ERf63hvLRHzkebxQSv7kUo7YycSkHa
w+gL6+RSFW7KUskYu0d/vT67pXvwYnqzgIAnk+Y9ODHHLktvoLsE1WFoTo/eU02rWxPFuc4IH0An
2Lil/69BzSgn/11Zd/ZMEJHEFQiBzINTBU8Q03hQ8F4F+2clPVr5gPP2Kbyr8pRPHT+zL8XR5LK6
B6+gOXWjW6ys5uLXcyZMDJILSAjNFjN3Ua/QMGQ+UvliGn9aN49dKMNANvf6V7OnpZnHU+/vQPOU
r8cpDHsphyPHK85I0q7N7EcNoRhxBwPkVr6lArDThNqB1CghN2a6tZ2ofbXUWP9iMD6AeGSgYBQQ
wNKzTDyn7aBcliIwnSA+5z33eAtACzPq+FNuN03/CDKj2aycrJXVmqeUCqSrYoRYyrFQxas7hg+l
jWein383HLbS+/nn/3VtwWavgSYNRl34hB6zyv0JDuOm9N0vwsZrCqqxLFSb0ijvopQ9ujDKZmW3
1hFaClvnH2x2AaJVQmilIZsgAarfe2RkB4Zewsac5PRKke3hl9ms3DeLG/9sk8zum7bmoJNUkycu
Z3dFx79AebCG+eawdrEtxX6IWHk28NloEs2Lt+NIoItXRcOx7I24yJ0tWAn76zt+cf3Ohpj20tnd
CeoRRGylOx6l3cdh/6RT6CDf2OQVfj8ry7Z0e57PZvopZ0PVgSPbsNL5yXDqn5rn3S4VpXMq4eqx
NSuZ3rLe1VuLs/+QRaOD/3cZZ7EfPWQbSMQwh6Q8/AHGJvqmWL+5vo7Lk4PD78QUgzzoPEK1Abx1
Sys4RrkJlfeaRLewqewPkVHBv9hKo8Q2gVdQAVBc10de3I0I97i7YUD7iQJXeaIVFHSvA7iutxlN
vwszPGaNu7JRFoPKlGSi6xMB8zY7aFnUlkWEBvzBClMIYXqJF7zDejZG1W5ln/xTqPgUU86Gmp2v
kLi2WZfozFHfSJsYqijEiO2KWt/qEZdl6IzZd0ebpI41KHtf2p5rkbhGFT4GhTREgqZbC7wcWAPQ
Gy+6Uj0ObSStPcwZqtM4+BAvb4t2eIaSgg0gemWPJEG5gZS7619mAdMBVR8ILk0cKvCu57mbdn3F
A194hxwPYNcV9xWnW4jUbFRAdm0UxoQgU7XF3izpdgTPyvLWHJCWQshE9INmLczYP4m4FYOGXBKB
U6ny0VGI+wrbcEtJBi3465NdOgDnA80DiVfVbGxCduxF9OrV/g1kIu6LBobeTnXXeu6LqpqP/23I
WUCBnronm94YIH8OzVDi+SXQ4UTeVZ0Dpwcjg0NqSyB15eny2/WRp9M836EAA4NMCD0EdO9nhwFw
GdNWk6i5FOpPWAnIew9qhB4VeRzspk1wWkwIb+NF1vjwV1s5IEtLfT767Hx4Auz5HpJHR+hX7y1T
nfpW3hqRc8pDf+8WwU8oT7xfn/BSkDkfcvr7WeyG1WTVRJA8P7Y9COYkiL3+XcJn4Poo0wf7tKwQ
xYe8F+DW0TzG2G7GlISS4THvfRkPcvzw8/ak6uipa9V73a+JiS0cDjA10ckGtGgK27NCN2gr4A/A
EvwY9jVNfCAa9x0qm4frs1oeBRAPC36XqPTNtmkGumtteEgXKjvScUmGW6f1V3LxpecGml4QWYAA
NnwF58k41HdL5BDwBCjr6rHrgzurr04ReNc2iGro4z+0Nt0xy3+BD8yP6/NbuBkuhrYv90aoC4ma
UdofLUuyN+kWqk+srLbglxNm/bAfLKtdw4UtHAHQQCBXDfwmZDnm6BUd5VoGDZ5zkMpuN5Uq8mRg
NVyq6tbckK74YIWeyHmojFyf7NLHnBzYQuBFgZ2frzPUhcomDJHvwqZmE1DcJOLfM29hJAfqH+TU
J33KTw9j3LNZmFMDljt3OeAjaf3UaJXUxdv1qSyc6QCpCi4mECgnLsDld3MVOkfAVcijEbUcHE0m
uNwQVooh4UMEw4Xrwy2s3MVwswvCYSERA5TCDmEbbmovOEGLYOUOWogfF0PMTpo9WIp7uZ2d6MAh
M91u4HOxQ+EXhDe9VV268vhZG27apGdBsdIsT3WK3HkY7I3QsPFQMfXgCmRvrbWX6cKNg6nBQBKa
dxAjneOWqtbq+yLnDBQU8o/RRr4bfTBrA9nAEzyrnZ1X0PGGamxNhlX4ev3jLb3zcMywU+DOBnXH
eXmI0aZkXt2IIzXh+TV6PPyai7FNXIoWAu96+AWDXBn34CkCLQZPUzRPdEIjKJKv3H6L2/bvL5nr
vkExIEe9jDnHzgoeXEfdRYUf54AfXp/x2jCzuwF4P2oNEhxcUcFUgNblg1dUx1Hn/+VYIIkAbhqw
hU8KQ2OWCeaiB35UoXOicNxQVrVS31+cyoQtBpUYYNA5kHEw+p6LFi6wxtjfDpYf6zbfpGJcOX0L
MRk/H3BGPLYwzlwxwPLV4HCuobzM76EfHhvgXQyNF0fjKYI/ioaS+b//REjwIVYGfU4TVfDL85dp
MZBSCqgy2hwWaShKw427TtdakUt3K4zCUCNHAu0ASTXL9goFLyTiRcbRpDA1swtVb63SI5ug4/IR
XGkoTkJI3N3QjAv0CUMxHrqgM39fn+3Sa+LiZ0wB9izcDHaooXaPEs6g4PbYV1397pqs3KdqdF6r
sgUtA5vgh0UFHmgwcLlxBPw/csjLxCJcFSZauPVxR6EY7kOUF9CTadOd/ZpI59zw6xKWqoqNcRCp
9gnUab6pIuRTQ7ua9C5+hfMBZ/eHAekOA1rR44H1qttLJeDOo/PCo1semDlY6pZGQmo0GUW12mUO
nNtg/YfSHCz8Ntc/xVLgh+K3H9n2P5nAbEOYLf4SyBzU3WoArceviHjz/Lz8Bc3NJ08NCXMh4n59
zKVDfD7m7OsrztPOC3pQh9sMtm4ExhBl+W5SkASvD7T4YZHYAF4C5DNUiS4/rI2bn6a8RZ/O92kH
LYCqPjjGAH5vy3wXugAsD9aO2OLk/InGhJQHCfks2AatYZa9pY2j7grnviO+FxM/a79kXrCmy7c2
lH05PUuFshUEjfA06924DYG4ZC08HUNTGWvbZPrZs/cMnjJ/pzVbSrBHau5FlJ3awjMFPMFwemO8
hRV8IDx4aBodmPRbs8jrAkyn3nutUr8AWrKGMBqhzhemnYaAIFBWJ6NyQn0bwTuj3JemncLmbXDg
gAX28EsLt6+vqrHEh1dFskMYEM19oTzvRxlpY2/KPnsuwaSCWZ0EMz8Oc+0cPCBgEDHGtvtVQuAI
jmWp7yN6uYofLfik5HHt6PQ3XCggb6Hq3tvWZVD8bjMfLCmhOI17ltn9JsDPgIhoKKMTrpmxvOFp
rxGA3J7UmzHK7UcmxPA1gLzDT0tTdByNxhheoUtGm1ioqPvW6oD9qEeohElRhOhIOgGzYhg09N8p
TDJ03HvSqHd+kZZNMgCcROMAb473yhitY61J/xNOaeg4whp432dR8WGnFD5TOWPKj1OvWRPkXLrn
zr/q7CQGHSWddgk9AW1quhsGU2YIsDnAZiVeOPS3TKN+FoMRnR+NXltit3I+F3cVrjxAvqEP8kkd
BIsIyWhY1R4LNzdg0l5AWQXkXeo5MYVL3hHveLjacN0495JzWAyilzt0iYbX1ddQOca9C2Xrn06X
m19zTrJwA5lh5W0itxx81MFscJzGvE/T2FdkvFeKwU4UKiXDyc+kdRBRYLyOWg8vYcfZY4RusYqD
wTR3vaFwB6UC2RmU5yXMJ8Oq6NGAl2n1vWKCPuZDYMGWLqxLGYdcpY+BpYINaSBSlQRCooBCzPwF
AJ9eJSbYwfm2JJH1oYZRPjg08t9tnpteAmVSC7Ajbhtl3All/aad5T6Tzit8+Nf6xZBMfrztVkqn
zpIKKvW3oxsWYcxd5T4wrzVRVLRKOLZENprjDIu0FkQXbggwbkDmssGEm2x5L6MMtkErW5RMT2h7
9LH2JNvyMOqOJXTX7zw0Oe9NUcqVnbEQ2s4H/ecGPbuSU8cbcAGBrSnGGqdVPTgGRAFtVXQrV8TC
YwQEdfQjALCd9ORn76wssvyihx/qsYtg0plS9q3Lh6+8xq4z3J3tkJ+EtAQMtTXF04W76WLg2YsL
/caa2VEGB/SwKt+qljeJ5xbQzB4q+qVwYXN8/awtraiNdj8YNqhIwf778jMOqrNDwhvAy8HM2fMe
wjc9RJyOo6H/Qy0KySUEMqGNM5lSz4ZqXT6aDYdEZkGrY512j16Z76/PZgpMs+sIxhCTphDqJp/F
TKWvYekoSxgahJCD8E0m4joiX68P4iyExykdnDCIwBOgtna5ZjWcIgyrYSjNaGN8hEyCoglcRfMi
ZhROQy5t8qcOr5CvQkjPusvqrHCelCll99ybLnJJKKHnf9K6d9qNVECpb7pgHPRh0Jn/hrtMw26x
DwdcTymxt2SI9JC4ZgeFmEqlw4/CIZX50JVdVH3x4Uxxh+ZAm20j4Zd/QLeIjnXOXPvetHvqQjii
Qdk2H1vLgiAWp28lLHJTSOGN5GfRDOxbbpOW4Qr2SbYWx5fy+fOFmj9kszSYcnPXPBIvxa1e1LB0
jWF5jV3cGYSNKKIpT8Jc1G7FrrFHqB0RUsPptYLY5j1SUCPaQJlArrwWlw433vdQ8TQtaMXOAXxN
P5CC5S0qXPDgcp2novR2rQ1jFHgRZY994AHwsqLqsbQxXcuC1wxkZMD9nsWTMswDHhakOGlVy9gr
iu5pyB31fH1nLsVkIDkskLCxqp+6qQqPeYQykx8b+tLYvwjacUUNYzeR2INaiZAL3k8O9Cj/DjZF
srNYHHq2AT2A3DsKDTP029SLJFQ2RAF/McfQZbotUcdpfleeVewh66SfWmIbaR3D1qs82I4ay28l
zUxx6OFx0sfKluPL9eVYiqUuBP7AJgEB8FOZUXUeUF+BTUCvN6qtYFxsies0k8PyuLXqVbmCpViK
d/qE9EHd9pMYvGiCAGrVkG4ZdPPuu9WbFDjPpPt1fVpLewmFWR+S6WDCoW0+W3hoeaUqgwtOVQCW
CW8Yd58a/lo3dGkykK1ALxTKC0ioZkEuA0Le5GMErUdO7QRpK9yxm5o9CjDMVqgLC9sWpQdctZOi
MZyt5oejgcNdYfnZKROdrqFNVTUn32qo3vd5zWXcKt//lmZ0zV9hYSEjF21lCKtCkfOT7qmfZ8FY
j7AMgdXxQ8RCjfd0q1cu2MVBQCx3gQODjda8kZY1VRpGtnSOTm4c2qDfCwip/NsN4VoIYxOMHC2l
T0TXukzx4OM8g5G82LLA3VppuhJZPu8GSPZAzQRUJnRgPgkgqTFzAKJFd0zobNeUxt4S1S51y5UC
2+fFgnQERPJh2YaGLp7ml1ubldA4GkgrsVj+COfwfjDlBt6HwVr2ujgQhIggxunZk0PW5UAhK8uo
GrziVEelf0ylZX+RwDZtr3+Yzxsb0zkbxb4cxQUUtIzyxjjYYXGo5b0D8qpX3OkSIM5q97+NNXuJ
D/Cbz6oc4GMI0FV4UcMnvsvuAXL+aAL7e2c4m+vjfQ6u09ym/vDkT/NJ38aWuQVBU/gspjKEnXDw
mhnsxG2PvsFQsfy4Ptjy5/o72GwheWNjJ4Q6xWAjTDbsUxMOK0nBQrJyOaHZAkJXvCSF40AA3+ol
A60kdUAyFmkf+RuX5+CDs6oavqRwGqJxXTnSwbf0JI2VskeUklzYLZZe6K/WWLBJLnPay981rc3Z
PTvK3qRmHwCMx6IkdZ4c/RWaiJAu3EwaNdfX+XNmi7GgReFAPx9FqnkkLmqclxFP1KMuO/+9MFA/
CnXLn/Cf0y2I7UHSdrY8CmKbX6+P/Dknuxx59u4BqzYbuYC0sCz4PUrU9+i1oONp0Z+8lEHcuNZ+
GMIb3ph/rg+8/N3P5jyLOdCudAsxFAKKC9Efr+x/pkHzwPzhBjpvSZYXd14X7ltRHcyqeB+j7iAh
xnL9NyxE1/Nl92dwVq54m9s+FPk8K38Mg3rHevoMOYqX68MsnqK/M50HPbggGq7HYHebQUoTmtiQ
+MwSC7R6YyXura2pPzuvmWtRX0MHCKYS+t1uui5uPHczwhjYNb8hb4WQ6TfCAKXMyyevNja1XrsT
50s6BSU0foEVgPIxgA/T389OjS7HQcIkXB2518o7I634Fg0+7yEdW3a4vqxrQ02R8myo3OggdNLp
/GiBF+F20bYJ4Gs7DCubZH6Z/DMjqAJGMENB8jeXJTBGk4apAT6zYyew9CU62kKB4VRDvjYU2QrA
eh7dp8GQxOKVCz1x8PdnhwIKJwJJiwgPxBwOfQoLTt0+j5m/t4haCbxLy3c21FxzOIdaRcrdKoe+
pptI4zWEAixT40qOtDgKMjAsHVgkn9x428HGnHJuHhDDbynYDQlkA95gULv795shAHwbgqGOBfGI
eWJhKg9OLUCLq1w1KOIM6lSEBbCtqe+9Xh9qaUOcDzU7ZG4KgFHIs+gAnvaxE2lilc2bKtqHKs92
dqtWnrCLW+JsZrP7cYQdt+cI+BLqIE88+5ECscubj7JZyQEXvxSeyBAqgiw78rPL42TVdeblFdgZ
uc7G56Zp8hv4QrsbJX26ub6C8+vun11+NtTs5Io8pTAQIO6RmHfgsG768dkDh6Hy0DZBXVGEa9oR
9rRI55f5/48Ie4DpuYM7drY9WGeWjvKJceybzPttD736nVKIaGz90WzrrRiH/g2Czf3jyLzuS2DI
wt0Uoy363SCJC3Vs1yrLxIRU/AtrIygk1pZFrK32hWvFmZ2WX0YediBiDcYQxjnprH1eVfxPQUWE
Zksl11RMlnfF3wnNNmHk9yN8pXN6cqvMSHoDRR1CW3UTwbI7ARxmLc21lr/Z3wFn2zATMgeDIUOP
mPLxrk8HGcBP1AQhqiUVbLVkk7rfzUbVuOCKkdVxBvu3XZih6hRDkNHdGaaM8gOs+7ogrnqsaiwN
U6G3PdiiiUuhVQ5lHst9v77X5pfv/MtPf7+4JQzejE4Pq/fMGWO8a+tDTaD0/O9HCT1QSCYcy2fj
i7AvuN+S1DhUzDXjIjSrbevRcQUWtHREz0eZnRsQ5wOwA6z0oEOHPKW16hJSQ4jUTuUaYHJp2VDm
gEub6aFwNr+IIulCkxxWkUc0x/Nd3zfoHkJQakV8YnGUCX2EhAE4iHl3ts5gg4eKKz8OodqFEb9T
UbC7/mWW9m2IujcksWFMiNrj5feH71vRjCHNTiPQ3/cOh/NPLCIjsHeT6csvdJ+rWzti7G4Ya2i1
Xx988YOdDT79uLPNpzMgfUfYXEC6c6KXf3jjXlprLj9LoeB8hrOcgaR2O2Z1hXJbGfj7kXXZwXTE
R1mmziYXrvh9fU7L3wydC4h8Qbx4br1ItQYeG2/2o1ZD3LDmJGu9kgUt3bCTcpGJwsqEwZzNqJUQ
dk+HPDpoWdVxS+2vmSm/GVn/JFp56Pi/hTFNMeJsvHm93PWpYQpUpKBnT+OyN2Pt/+wAhru+cIub
AQ0SC/kBBLXm/oe27oLAbUd27FT3NeuDdw7tfMDozZVxFj/Q2TjT3883HXPQAteQgu9Ys4e4SxYH
fvl2fS6fMDPTkmEWk+szalMArFwOElnKcgcS0VPBoY1vs7yJKwgqbBlkAU+67+BrLY3ue2X2+k6O
wk9S3B4rO3FpQad2E/JlIJDB9rz8DVBcg7S/2bEjyJ0J+igJFOCQwv6H9QQWzAUJBkNAMGL6GWfr
STNlGFKiN4eHzDeV99B9br5dX86FI3wxxCyw+4XnQn+TRwe/DksYEhJyO5YsveshUfFiO+W/VdrA
10OTfzL+xJcDMmYWFOtxVHqUAehfOb2PIuOeiPFJA6iyshWnXTBLuy7GmcW/huWCdmEogb7xaaJ1
9AF5zZ+BpsDE2/oEJMo+JfwlHOyVZHYhgkxNQnQjASDHc2qW7+FD9hWFAPghGm9YMMYE5k/GYQhO
RK3EqoXTBtU69Jcm415gBWcjAePvqdKA/g+vw3tf94DFsf313bFwhWEIuNHBoh5V07keuOg8o66M
Rh8zB1Af+dwrGUOBipYk9umtVxUrVyYqTkvf7WzE2XcrbMZIavX5SWdU031TqaZJGkVhedLQ9uS5
NKBboyNeFTMrlOOmttIwO5FmlC9dJRtz31ekuy/p6JRJntXN76FSVRWPLILOeMDw6zngvh90aNuN
TjUzkg58zxeDUIgIt4OJfJICArCRTtHTnSh5GCZ+1oPTbaQCJixZ4xcUbVlevoihy+rY97hSsbTg
81Q3ua3iyldKx9CDrr2EQuqngE2Ll0KLPkBleFO7wDRR35PvhqEsGo+hn+n9wAcYvlcS2MfYLWst
4iEaZJ3wKhAg2Do8SATcRt6zyhvwCONNyWNZGoImrggFSRzmSbBzUpQJyrxuP4iFV1XsGgBp3deE
C1TWA+LedaAXhQlH4R8mA1EF2eamCbzmkesyLzZ1VWkvBi5UWTc9rzPAIFoGk8YcvLU4DPB0iRu0
nR5zMgbh3sonVqAQk11kZ3bOhwNdhDQRioFK05WO89TQgRGY7IjgmzR4BnQVlfnL9F/3gLJ4VsKp
sF4Bhym8uLbt/qVpy/w7zfPRSty6Ym1SRxb9XnvwWsfapBlQ4cQt0imXNoONUfqMT8gr/517Bp6o
jZb81wgy4x1uELhqwGXopoNz5InWof+S1eB1b1hjhfd9bbSvmeS9F5eZBwGJnvuArgkSjgEKgCEa
/dLqVB/7jIUHN0o9lgTasH7wFjzPLRHKz7ZFNFhvXqoRXgK/C4t9D4WpeAT98wZl9LpOanzSYiNI
XZ2Qu1cW+t3U/C2MtvnqSwllNV8LWCJUdur5cVjm0ZMPzdz8FBYQeYGTjRzoobMtXiRVM1p4vzRN
FXujQ1hcFy5h+77JwVxCEZu9hWY3PigvaL/baHM8uxbLbxSGvh0dV/4uuGweALMVJAa0p8OVBbfM
GyrNoAOiWcBvR0VOfouGmP/YRk2vN0FAXfjvaqZu7GgcssSAzcsjGTz+HgWkv5NgF2XYqW7zOiKc
B0mfQotkm/aNyXeNX3kstpgs89iUtf/DgFTHjWmPKY9dy2jcmOZhSiAZXjhgQ4UgCHJUV7621ch1
olSpx42EiwMUkMx6eFN5kZnPKbXhjisbzz+yiGt50KiYfdQShjlxrVv5p7FLXmxyWnB+I2qh85h3
2NtxP+TBrwz2gM8ZM2229wAgKhICgeEisYyUiMSEtgAe0FFlWYcQlEJ7wyxu/epZOr6yOgLIaggK
yMVVdh7+sWhR0lsYqNCfQ5DRF93LAECoCldBEmW1/V6VKeJNFdTuY9ABofHs5BENYFtaWf4WbGFA
OyopgzJOIwL52esBe/E6Pwuf8+RIeaTHp4LKLpExaR96BpKN+uJB1uP6QIs3A4oa9vS8wS00u3yE
lhZm6zuH0BR36IPflz5uiEDGdv4dhr/PMLJfuYsWb4azEe3LZMiCL6ZoiITFB+ePYZ+Dmfif8i3A
B+DqCwId0GCXQyjIPPmjV41HYhdbHH3wWdeqGUvpARKTCIYAEDCFscLlEBpWL4zTED0npEDm95p8
0cNj7T/ndCVFXfpAwPWDQjDJrHwqf0ZhFgYWXudHBGtj6xTWvSvDV9So7r3CYFCzbtSORcGa4/lC
Zmwh9Zkq8XAw/bSELDWA4REp/Hwb3IFdulXsqBHCru8+a2GYSf41mFRdIBA8L7o6/djjV8Aix8AF
jZoYMepmy0uVidtmsApgoZxuNE/VUMNO2C4rlEbSpkvTQ4fcDBBjn7dyX3PIeiVd5lkNoJk2Li9Q
DCr7aeW3Tkdhlope/NbZxnW9ssrgtuodOvJMzXxr2kMyyNdSgrqMKxlS1eiMb0xNY6dbs0dc2AVQ
mAeqdiqlTOS7y+0Gjmvbq7Zpj8y+NQukiKIGd7iLe/0MpU13WKOvfOJUIb+/GHCWv/UQl1cagffo
24KFsUDitCs1pG8U6VSCqEyS3u/kbea67i6yWLAlwVDve6RYz9fXfWmLnE99dpg9QFcAMkH5zU5h
cFSEDW7nKo36RBiRu7Yhrw8WzFUsm8JwawgV95DV+2jMeq+jdm9Rb3t9SgvRHYuLbN/C50StfPbs
BByewOTcDQ42fxyML9x3tr1DklKvwHOWx4GAEfArUyCcBXcXqou4cjmEqqsnKJvFamgBT9824tv1
+SyEdFQjvKn3DEAGZBgud2feVBD7giX8kTci3EeZgxs+ihp/rTu59HWgsxOAgI1/gO53OU5nEt3z
KByPvWGyuDHxogjIwYDXxPX5LO5+G0rsEOZAT/NTbQJcedpIPfaHMLhn1XtYtol3v/8IKjuWkMIu
fLhflWuDTr3ieXzBV4LfCxi8sAydZn9WJRBuxvOmY7B8IakHR0Vv7OJIdXcNaMY7Ofg3jFrNG43s
6mBJA5mZBPFrZWeiYrryK6Y9dfYr6jrQTVOn0aErjDE6OCNxoi2guGPSBl2f1KZGXtxCEGIzsKD6
SI2AvbWtGDehl4lTmBlWMvCW/jFgUAJdysC8zesRCLQwyjcGE+PvlnJnU2ey2lOaAYjvkB5engAx
f/d7v+Co/bfZDbr19gFyicUmteoSyZ8ftgm8zdSr12bqZARZuuu63N6NnAxPIdBuD4AD2b99MdID
iAQt0Ox+ljipKCBw1ZHfcDCTm9AGSA1hDVokYLG+wwETGEbA2g6MFAaPdZEGexfErJ8OejZ3PneQ
9jdMw+ADmyWWhWg+BsCOblLfIodI8IrFUOqHfkVkQpEGsr0E5Wdu3ToG6Tb5yDMYkTjfcmsIb6MG
GEtPyDDpww75+4TBjJUho5gHLWzvJffcW1jwyn2IHqfcULhj74pODndl42j86xDsIRPj4w1hmM8y
h1B/7NACT1hTdOYbuGb2ZpAZuNJUiQLteQPod9nAPq0TQX+bsiJ4yJhr4BErLX4oXL86Nd0Y7oA+
Qwrvjn5xS03cYU0u1TOeXey20oUFgoTINi0y/PuWWTZeckrLu6In+aaNODL21Pruda7a4mQ+uZnL
9yh2tWhvS/IlRYvn2BNACMxxMF5wNYi9CAqaxkHhjtuB+CwpVcDLmPUdfrgmStwOvlHiVGc/aFr4
+zLt871DYY9ZISxvg9p3k8KQ47YA5eI4pD7ePSmMQ5S2DZA4cwXDyty5J2DZfK1T8DyzQanXJoXR
tcHM3yNxFV47GS2LnaX54GzhUyOCjcIbFaAcwCoA1+f9TkEZdDsa6RYqLSBqO0ix/GiU+tFMG/lg
d/3w7JhG58dEhdlt61XlXeHXNRoC7j8dNK8buo1IuX7zyzR/CyCR9MPuDPYjpQ07Uu6Hf9wMHLc7
UOyjo13X/lfLyFCF8f0c4YUVxkCSusr9Pgk6ze8DVaASwfHkOER+B696wMjpwY8EexAsCI2kbj32
wxtbc8eGXtyho9OM+zxATRrsYKSpMTI86iTU69173xlo9Cr6Qtyhq+VBJ9eYJBBXIuhSwmL7YNoC
keRhu8yuHukSWK9MkPbeQt6yr8KI/MrGpngDz7cUG7tunTQhjTC+SRsPyj3oMEaL4sZIsi3oixn0
GaCtAaKUaf4qSo0OVVeSj8YGvCfJEDi+Ynex9+s/evk3o1+FWnAYOfNr2crADc+NNj+poUYvhCiw
wGC42W9YldqQFqmI96tpqyJubNRdro+9VA6HfuPfwae4fBZ3u15w1ywM/6h1irwuJ2bsSpzFWFBW
7Z00FJtMTVZgTOa3XW3VGytdlUxbDP7wiAeXGM7juGQvf0SQB0HBRt85Mhc1HvjxCIoDZ6YmX3kE
LjyfMNu/A81zabuBtrBLzWMjoSG2FWEkb0xIKBuPptlZ5JSOAW53lZnFyjdeTCEwsQB9Qd+HuMTl
DG1PVCZzXeOI1rF9M3iiPLUj6jGNlVsrj5uVoaLpvj/7osQShaMIHY8phPCHFye1Kb3L+9L7qeCV
vNIHnX73p+QBSqtoAngmgMSzB4K0ISxLXQ75z97ImwPN6zB9gCCgjV6lRB8vBy4CUS42uQ3f2EKB
URSjbth7K2XzxTN09jtm7wZHBG4e1Ghjc880HqooKHe6saytpWzySP+PszPrjRtJtvAvIsB9eeVS
VZRkeZW8vBC22+a+7/z196NxMV2iiCLaGGCm0ePuKGZGRkZGxDknR5tlRaL78KfIp9snaNd312Or
kjqtykgvl5vpfVLqOTf99b3sgWkQP4ha9F8n3td3EYkh7WZalwBQNuscJgFDEmaDzrqEemNgC3nt
qKsM4K8siI6SsfUUbDf12th2MSGKqatZMP2kD1PHnDrLi8ec2cZZUVyGyobzPBqFXZtiQLmtgF6Q
oUe1Lz0zN+KDyYE/wsyvfgw9W8bJweojg/RyfTNSqzzNlfyumvLvACZI78DFgvPttIq/DiQGbe+7
Qqk6pxI4zzZ0RWF4b4RR8piMWf4jTzL5aSLRaU/Z0qc1vmigwiUooaU48yhYmq1M0BfaotXmHwdN
bd+FZTqKbj3Pxve8htSmQejkUs9SHHlykzef4PDVBy8NpfanRFH2PZSw5l+8odR1aIU2so7k1uZt
ozVWqcxim/rG3DnacsqG5zRSbbn0/7v7XtvZxP9lqlNRilaSpFwm61K8MKsPApKk7j0Ir41szkgL
WjXTx56e62zV91Ks1KELCeD8LY7mlHRd0KJ3odDOmluFPfQYTUF3panG/EOWWa0foLLwXkN6PHPm
PINrNLdEHmNE8Pf1rGkP5iKO39sY2LUtCoVYUeAXzXdZnvFYl0zjoaNa9WyWSVy5cToAtcvFlols
IUX4Pu67D6jJDvDfzrOfVXmm2rU6V9DIROnwawyy8oO5mNZdICTZaRArBcEPFNYG/lQkPedtSOWo
FZb0B7Ew/y2JeXEvVzkjl0yqVYZDU7679Bb/BhuhefEe2DFE9rNozAxlTdDna7PVnWha6LWrDUY9
eFmojMTTXqpMJ6aFLLl5rUHfKahmXUClkU9MdTdpaFHG75P7ElHz2MuHKuI5w03/pQ2FQbUhONG+
lKYinGURzn4X/Xk4MEyGIJ5Dc55jW+mq+iGm4zPxZ7kCbR7twkfmtmHsKdtG/Gg2AdWeJk3FmIL7
XP/o8p55hja0PuSFXPyymtj8NTatqjph3FhOCNOQ5FlzaAou7FpN7gxSXw6OFAjzI3h95W1I4fJN
05gDTERZt6KphVorLg1nE5q6NBhMR1mWHP7zwdTpjKUrVBo24g4VAMVE3nxKg7jlRplH87yUZfhW
ApjFnLcVsDJZISmVTXWs+j2O3fh9IB19PyVqdG/pqf6+C7PgU8LM/Tc4Q6xz3g+B6phg8nlsIKYR
2UUmib/MeWgarxiD/h9rCoOvvWmpbwJxER8aUSp9o8kl6aRWSznfx5UwPjXhiKeZWaDfAV6zdNTX
4fmPcp0CfT3VWXQihM6aJzLKDDBlUulUS0GvgLNsUL2nQ1RGoV2EzfBxWIaiODjde7kAebDKlUF5
hNGKl8GzRIjH6soC2le0wedwpq8wujm8/LeDyF5adWVmi7LmKcs4g4jEkB7p7Sksxfh7BdbvBBzd
cFMxr20lEaUDfreDb/tTTLnKc9quWIQlZ4q6qt5oXej0wnMadge3u7x3F15/2iZjjKEw7SqpDvwF
suKPTSCFVH/mXnualIDHUTAJE9QjoxbK7jKFXJfMCpShaw1aTogJJfMHS798Qvkh/K2aYfAGwLbw
to8raXCCehAzD/3QdD6FuVYOpq1FlfgcNGHqlZKgZgc3+9GSbS8VKYv6hXek31MjE2fJBTllx/V0
YGbfHRT08CTUkHiOvfS6qBPNLm+m2g+nyh3F7511RpbZ7SJ4OvQjKMSuMTh3gJoxef6K6xXGtEmo
RUG4NIu2uATPxCsTtXtW4r5yDSUEAqTU/1VGdE3HGNDgwbZOHL8CAhI/AzMUdAEgWC5fagoxXiLV
sqtD2+LePlt7+aWm82hYOXQ5xJvMT6xIAAQYsXxwNA/1Up37cTnfNrHrFlcmNvneOPQQ3Es9x3eY
snd9qZXOpArjWbX69MA1dr+GEW2FjWIIa5vNRd1ozGQ2sd/Fw0ku1Pc0AQ8yxr2nAANPa3MHgJG5
XTD2PVMXkbZ9UktCb9daHfuIWf/IoxKGXgbFT0uUR5dy7OWft9dx1xVhlYUTi7HQV0Ohg9wmIqqv
gZ/EiuFNY9w4uZp3jwUVTacPmbKec/G/iuWsrsj7HRdZJQNe8a5O1ky7fK7Ny9gPhT3HVeGYMQ1j
K5brA1fc8xOcXVTEFTP6SppVVMkV+xDu7Tgbo8wdtaX9XgxNqtiBODRHnMe7pQmm5FZAtgV79HaY
sgSOs/RM898FVZ0sbjyJC1jfiivY6ZMxat2cpyeUYzDMhL4A5+ZDF1Dk8eokzw6gDHtfbsFMAN8F
j/dXEU1Xp7rKhwXUHjXJd3UhL+8Y6oS3B42bv7iyORzgf9fn7Cv475RbUj1SpvMVtW3vkTHN7ugr
t06dz9WX2/66k5YroHZWeK6B3vu28MTcP3PMU576LRiGsTvF4fShSCJbS4SDCLNzJl9YWsPC1V1t
NFobJSkqbYjAvWck6qIGCK4blPdteUhcIxu/jYpxuf15O7HmhdF1U6+MKoM5SUPIi1REs+VtZ3bB
c1AAy7ttZefQv7CyLvKVlSgYhbTVFuOSRU/l8MOQLQckg9sMszsan27bOtqw9bdc2RKNIMrjSDZp
j6ROnBlQY0w8w1s7iK3/ntJRi1N18E9ra2hbSNXFGAxvMYTAxarISeGqsuUgqDzii+gW1fK9QJDz
4KG4c8pe2NzkWlm0VHpr9PqF2fPHGQbpJlpOrXgEVdt1RhD8MH/TWH81pA1vcyW1YzX5OVwqHxcE
gmvqNlr0VeqSoT4LvKLe9j2zb46p90Xs3d7DXX/51/p2ZLvvqAOWAUC5QQ4+T0BybGq/jlwYHxHM
eAMxy0FlbNdnFIk4Ckc9RapNztcrTc3tgGrwYlmfigFEahg+4TcPmhEcnPLd/VNUMrF1esPYFjkr
aL0nI2wVPw8MrxBldAwEpzKOhpR29+9fM9sCp5EuzYBub+kv8VOY/9A7hhunT4NxD6uaw4v24CTs
hpErc5tstpHGMavjYvJpTHa0CZXOQyunOli7XbeAYZCGuURrfov2MKs6ZnoSQImSameJN3iSP42M
wS8T2J/2+20f3P0kJDRg62C0Q9/W28s4gDjXolpKpeMiJxYzctY/t03sPZzg5YXzaM2SeXlu/C5s
SfUnwYLoTxrL3G1ixljsOUmrf3Q5zT9TNl0ampJq9TTMPR0PQWUgH2ay2DTfgMPtGYerWnN6MJAo
CL2onkvm6hIpD96lzO+rNrWSlpY4OjSTDae1lvOQkQTdTqtC1eyAOvCP21+0u0OosMvQq1IG2Y6e
RwtkRJHIAFlYZIU3ITh1motO+TKL/fQuaGHhhMktP7hddo/UldH1LFxFfHUY6WQKce8n5aQ9SCQ8
75W2MpuLrvRVdPCi3j1YV8Y21QJlIFkooQTyY/j9naGwGNDVe6W7Q8Cjc41Eks51lpNxQXp5YHo3
Sv1r2tw0LUrmE4o8YSCrNE5xktmTdKdJ5675r0TiZMt45f82cXutNVHUG3nCfDiqIGO69ii+9ZlY
PdP47z/WnXBwCna3DyQQmRykhK/eIua8WK0ZW6af5Z3mZaAavL7K9ffMLOh/c3lemdp4Ss+4AjTz
QUbB+JfKCkrQVWqZfuCPuy5yZWXjIonQppk0MdEvUAcZ9H8iKomSSb+4/46giz0qB1jv3UjFq55X
B++AVxMxzaRleZxDUrJkY/ewDsu6Yl3kB3fy7jYhEUAVYaXD2QJl0jEUCwFakkusCPd9w+gAA/Jv
ulj+dDuErKuz6WVAdkRaBRQCMNWWO0/Q9DRj5CS9M8ywpmqq1u97IddcVUBE0BIn8WGUu8Yz5mjw
G/Tm/vvT4oX5TaoKmWm3VGaXgl6ecEHJtPNFBl4qH/ni3mm+/s41lF5FrRBCmaRuDHpic8q4uVVr
IBLyKuA53uSW8VyUSWK6t9d2zzOvbW78v44NaY411CaBzTI/PVtPSqF6g2K+U8TKMZL5KxXcg0t7
zzsZqEOcg9QKbd7Vr66+c+mVOVFhh/OhY7WVWj1HUnZwAPaX8l8Tmz1TwRSYQI5bHxqxd0x5OEpu
+FKKYndUHpyC/a+BT5spMOjCtsXivoo7Pc8y2I1ieRDtpBObr5ow16fbG7V32CQIgFd6d87A9hCU
lM1lOZ/QxjDFN3SBfhrq+M7Mhp+3zexd19dmNgvXZsCN02gIIJHX60toib9iQ33WAu0OUcnRUTq5
PfiwXQ+8+rCN1wOy0QMwrYIfd1lM51kr/CaZUmTo68XRo3D5HZLkMHNmlH9xe0qSYpkGgy+QfWxy
rWqcurRNgQprwdyd9cUc3DSRhc9lU3jaLKpPt5d211GuzK3//5Xb80aBhNmoa1+qYKLNrXv6pQev
lv21/PeLNidLTEfE6lSqWhoeX7vQEzaNztTd5zjSXPPA8XfD8jqaAT8hT5dtC18N84HaWs7QUAv6
n7FAMZHuguhpUS07bN4nrWUziXdwX+/7579GN/5Zq8CgqszsL0HQPamA/lSgU4YAoUCRBQB1IG+o
nF4J9b94zoD2/9/Hbry0t+Skoteq+FY2nEqpeC+G8wGycP+E/2tiE4qLLNYTJbPgGdFny2VpG69a
q4RKLR8JvO9N8tNjgPqNWS+4VbcJHY+cUc2mOPUHRGg/ZGMhwDgF2rCMGdUeWWKnazvFsRZ6wVp7
pr2vOgJTz5dUn1pvmrrWYSBIAG5UQt51+5zsOvEK7wVnDFZ1+8yKlzTKpYy6uhEWZ6UQvzRK8kGf
m8c4EXx67melrlT3ts3dtYfOgYqeolHj2Bwc8G3yog4S16D8rmVsUdDctDsi5t39MAUFN7hBLaAa
GyNzM5ZdXzUW6sJjGF7KRDR+xRWU2bYQQ1d7msMl+MpcYPBVEmtUnv/mE/+1vjk5iQHouJFi3Z+j
MP0gkWP4iqQIwDXpcN82tVeD5p/919bmtIBUkeFeRWp4SSz9rVxJvcPcd/M+kObFSQYLDnEaepkj
FtA4maHyq8ym+uBHrN/zKmu8+g2b46Tm1VwmyCD7UhL01AXiL1UJYhRJQyvhIXz7i3dju2ICMaKE
o0J1+TK2x6mkAiyNaREymNaq/e9lSf4CJ0VBCgZKOG1ol2xRJYzMzE0zUsAZEuHdIqIEriiX25+x
66FXJjZrZjRZpOmlrF6mKOdBqX0zIu1Rsto3zHOc9Fl40KTlSE95d+nAOQNg0lZe0s3SScsCqnGl
vGyM0hXE+qEJ6y+3P2v3dHPXkG/K0HduJY/kIaPDEXaJnyXFozUvH4puMcF6qgf9jt3LicYJw6jg
oF4NXcm8h+pORTUqzWRwzaWGfJlpTW4ujfUdKM7EZvQ9+ptzzQSdITF+TL1ys34l7PZClIrqpV1U
Fx6N57qeLkYXPN1ew/1v+9eM/NLDEZtDdH6olUs7vY2RUkiV+7L6NqjctlZxcJp29wvZHxWRZgj2
tzWjeQ7yqlOj5K7pheBswFp2KcZ4uGtTXT143O1635WpjceXBi+gSq1DP5qKc1gBYg4r7/bK7Zuw
1ilHi2fPdoPCoi7TZcD7TEF6O4TZJQ2OWgB7mwNGiSNE1BVf8blqnQJlfQyEUhe/NkZoA8xzK+PT
WBfePDzf/py9uAqeB9o1SApWwueXjmAWA8T5wdT4qcm8lIyIQvch79+NSvwXjs3oL1VDkUk+Zrxf
GlISZSb1AQ8F48BnIKIOEfYc1fXByODe9lyZ2dbFmwaccKIqqZ+oYPMgV63H7i8eGiBC0fSF+gjO
iNXfrzJ/3oW6QV4e+oHUGqdaHKbQllSzZSq8NxZeWPJfTDOjfvOvxc1lHwa5aQ6NKlBclWe7K+XJ
S3o9cNo8DU63/WHvsNIlWVUM6aTLW+Jl4NkZqG46JZM42XL8k0lQpwuSg0O0x0e2ouL+Z2bdxqs1
rI1WqJZe1cAZNW7b1xdZjL1RLGx5AiVjtK5mvc1L4R4E/322xPeSjM5M+KGvS7cDexpG8GMmbio/
/cXXr2TkOjxgZHUbJ5XjOkhDnZ5AMASZGwoLE7ZioruBzMjsbVO7B+9fU1sCRzMPl8JAL8eXlKwE
y2o+JIWx4py+atFR53n3UABg5rvWg76dox3q0dILERLCNs7vp6oBVHRE2rxvApZrE4b11/qXeSsL
3RQqkp+serM8wKtDGZO9dAbecQUOHyjNUIt56TOdGgDWkiLzkvMF06wrzphPYH5trQs+DHCaOKM1
nm/v0t6r+Nrm5p6ckRxQek3P7qACo1IuomyYINHkBLPcM8nfB65RJndyDK1xWqdH537XR0zyQ5jc
+ORtaQ2FmnFG2Ub09TH5EQnTr2KGZYg5cN1LSlP8i8uTuAyVOIhVRdw2SetBsOg4jdEdEkEiehkw
L9gQ7ulH40+71xuSZcjziTpQ0k38FNquGnJ66/64vNFmaAOV2ZYt0M36ozQMBxt4ZGwTOvMhs9Ks
S2s/6s/5yrXdZ0+5CMV30XnCclTP2DsF9MYY/oYUj7l15aWLDnlZpehT5T5z1PAktsVl0KsDtMmR
jfX/vwqdSLAB8k3K+K4S8t6ESiiB7BL9rvIvAtT1t2y2aYyYH691S4U5N3hvBcFPmOLuJKW8Kwfj
4Ebdw/wy5M9bHUJnkQbHdt1qrUVsog18BRKf91FRoqxpZK1bMl/2Rhay4l4PM/V9mSw5pD5owViL
MLsaU4Hu7fO+u7gKNMFkX6QR21dZFDLJndWi7MeldCrL5LGwloPC0F4YA35OO8eU0WTeTnQtSxlU
YhVHd0YXnbpci329LAVvnnjGgk4sbUOLpvueFvjBt+0dBdIVRDaYo1z50F46ThkmvTipzG/ltXAX
ziLjtt1i6zGUrbrlJYv8+fZa7kUv6LtEukn09CjNvrTXN9m8yKma+y2Uq3eGzhsAMhpdvxuTQYDb
qymS8cBnV5/cVgmuTW7OBpQUeqtytfo692gwdA+aMt4VEGL9RTJ7bWdzNlBGoXqQMjRmtg/jWDlI
vtiIXF5uL+Duhl0t4CZ2RVMOOFZWFt9CQi5RmLh4M4Io6M0fcvw39zcPNE1R+G/1FRkIEhm92Rt1
74M/fxOZ1XtTEL7f/pw9x782sblL4wllTNRu4GwB9OfwvArsYim7Uy0I0kNUDN96fQVjB3N44Ph7
h/ra8MYRO30MQqEEeRMKkvLMsqbTCYiNEB/U64/sbLwvVuQameyM3NnQRrebVfEUqa16ur2Mr2ji
1/a9SpJF7AX8Dibs5blSo2UwOlUffCGag/MAXv4XbxCjceppmi1kkqIB0Sj68Y7cIXrqDWaQWu8U
JZIaJxJGQ7WXpS2jg+zh8GdttrcoQWBkSpHfMV9lIrXaBFSgGXsxdNvoMsqDPSlFYsNL1z6ZcBXo
zOnCckSXWU80u0X9O7cXbewPqjh7GRxzuiQbK4HsK0X4xYzFKprH8G7kKQP9RqQ8MtoZepNYiO+n
CpIiOMGMkziGIDRAnxyxx+xGwRUauvIhSa9Gz5IgQ2S5pXmfTckpntFRyr6rMadYOiJr3w0XPM6o
RyM99HqgSVXKBu4d4SLos41KnDNHT6gBey0cT0N70JLdi7R0RyV0DMlPUTR86YTjIiFu00E7guKd
clGMUUyhzhvUp06lCnMQ1nfzgytr28eS1VVtY4lJfJepYe9bXJ8XoGjxSZJhSKqTavL0KOsvvRI/
BVLxIzK0dZowGw+O3t4B1+gMr1MSUK5sRyTqILLSYtF45DSLOq4KkvniRJOu/rh9xHcX98rOJvAj
gmdmcS4sF9hIqt/DMBpfhsGsvygNI0G3Te0W95HXhccEuACaPpuNzNI4bk3ebqCjwi9R/XVZjId8
Gc6K0r3rhacW9q4iDm1LOKoByHv3gbZOmkByJUKutMlHphC0oTl2wqUsiA+eoqe95c2xnP/opGqK
7Vwq2tENIm3QPihKWqYXJJDM6r7RU+WTOsJqZzWl+s0ScNCTZViT4FZQqWe2AE+AdJ5ySAOcvAqn
91VjtB/DarIi0pzZ6i9JQNvkjmKlrNuLvKJiR3VSv45qq0yelITpm74xBsO7vdZ7oUAnDKD7wwQ0
c+0vzwwCOUEtUx73IzO8l6TCCyf9p6HA3ZppB2Wwvah3bWpd+6tHQgKpu9D0yENYYu1O0nhuxe5r
JOoPuZq9hS7zQQit3k3Cyb/9iXuee213401KFms5GIzaj4WucywoE60oBa2oQ2N429LBYsqbYbnc
qIrMGiENATsRuqY5tU+pIf4M4Dy5VGDPz7fN7R19nbAKxEpT1xLEywUVoqqptGTO7yam5wYHhWYI
CgcxST/ftrO7gFd2Nkc/rVomI4xevWjmeJFAwhpdcwb9ffA5u6t3ZWbjigGBvYzAgF7GMJJA0afU
m20G+IbqUxRNSYR4fJ4c1bWP1nDjlJ0WRbLYxJnfGWbjoOb5qTUP62q7RlCNowaFZjhalS83yqiY
rh/FKLjMURn2bgUxT3aeh7xWDk7zukTbtwYpGE5BHRMs72YJUc9VlH7IjEthPWnhVyU4jcHPoYSE
56idvbdZALnWaSR1JR/fHKqgUILRKCmdy31yDtvnfCj8UHmnDe9v+96eHdpclLXXZgCovpdLVze0
PLVIhXhqTNBfnT+rpeyJygRLR3pw7ezFJ9OgP09/YxVD2+xSiHqULo2p6MNM+EnJk0s29k+gex5F
a/EWxDClbHSEvL3c/sId52C4hYyF7Bcuia3ZeFDVPoZ5yhdVcGJD0nlgTZ9u29hZRZVhDDJzSshM
U25eG0q9wHESQh9qKMlj0KUfhqV9yM3BYwzi4HN2gsULU+vnXkV5tHgo9gaVdWnUPnOjTM/Wsonm
lMlwRM63t3IkeyCyGJuBlXvj7QX0vRBO5LBwF3N5WYsYDoq6w6fba7f/QeD5KaGZABc3ns68ZBLF
VEJ8aJFsKCftWf+dIkd/28r+t/zPyhapTYCTx16sVD/OB82eOthw2/T5to2d6MBKaQbTIcwP0C58
uTVxm6qg4Il1QirVntjp1TkOWtGuI0FwaRHJv1WxCs+3je59mCwinUhxh0ruNvYNIKJaU4npE8mB
7i1REzwgbaKdbltZw/Qm8NF4BwxC7Yrs7VWYUKeYETI9vJMl5sUh/grvIQ0Te7cUO4t5a4q7sx1U
yz+Imofebdt7h4sESjEkKBVB7a0OdOXxhVUGQ9ylGejLOysqfKN61xrPVSgfVCR3V/LKzvo7ruxQ
IhijuRBin2LuJVPjn/C9HdQBd03QMKEhg7LBK4JIq1jgYc9ngLIm3ARJOw/3FWpNh2yia7x5tV0U
VplNYKz1FUwbPMEIZlVO76agak7ITEau3M/JWRX01rUaU7NjQYCeuTOaUwRTM/ymcMfJMmM2JTJF
jtXCXnZ7F/ceHTw40CBZ+1Gc9c05D4ZIyjvqPn4ZG6YNH1V+WmAKuRSw/V8iuCadpAEoGRnwXaTI
hjs6POUHL9i9E6qumM+VCJTi8+aEQh6oB4M4RXcojCsru0dZ/moh6la9QqcPiBiokt6DLCYK3f76
XcN/ML2cIVHa9rGksJzUjKmfC4japkNKIY4LJ2bOcnEaHWklJ7KqfIZSDxL+g6O7d3xUCyQjHR75
tVKsNqAr3sHw46vCx3J+l+mGPSYfAusI3/entrt1OrSBqSOKa7K8raP3cHslS0Qb3kia1HojUwF6
4idBMN+FTfm7z+roDezeIuwEQVd+TTX4LJ2qsIJHrahbxMQqHbJw08iOykF7N4ymr4NdVN9R5d0k
HjLs+Cvalxtmkj5XAFBySz9NbXuQ3+xVLFTwLgRIHnvrUObLAKLxorYWyHkufRpLdmbWK/l83p8E
E5kvQ41TW0ri8EkY4edJplE6V2moAFtJuPhuu9tenGE8kfPG7A3om00+EmhwBAH2TO6yeIGruE9q
9WMXwXJwcKj3fItkmPSK962pbd1aDKJMCpZ28au+lh3BUGwrZLC0y5pvClQ1tz9qbxuhsCN8IG/L
xPdmea00IFFo6skf2D5haj8WQ+ByoR5UdNd/zdaNV00wGkFEq1e8GlLXGam0zpRXoxbc01+v3GFW
usc0740PZtsZj3MjVN9CMJ6noICM+vZX7t20MNZwD6FfA9v5dutSyPzreepB28FEkUO15SmVVl5C
NB0us5UEbiS0lBLDSXq+bXlvM68tr051df8Jpj7DLCok/tytdeX0kzA0J0VKH4Mp+outZA/pb0OD
r78aXla73ixqdB98dRFscVT+0ePgjPjAQa78Z2jzai/JxsjIVz3uVU2M/H/95KtPgm+TOrBhdmfD
FmzL/tbasV06gTvYP38WdujOdmJH9tNsZ85Ru0jZnME/tqlAMxa5AksAm7603XR9V6JC1J2f58fM
rZ0P8Oc4sZe5iz1dcse2H1bb3AKn9X/h5XUaO/G+wLJlV/xlZP8OT7c3+M/1tl0OBrIRzuIe4Prb
LMecZU2vlHl3br3BVdzhoXAzV/BCD724C2O8LromzsIKCc4D6oTOZyplDlzCJ/Q/nPGSnmA2OgeO
4cNi5uoHad6fGarrX0e6wkgsNwg0lRAz/AHWXm3WFMO6jpByfknt2RncxW3tyJnsX7lTOj8z++Hr
5+///L5L7N+J8xS7t5dG3zg/ogUStV3apOjbr6d/s1vlLFpC20j5pXfCS+GUXuUWD6KTn1WnvYw2
6DsHJltP8H6oTm+bznKq+W3p+Ru3qSfZkau7XwMbaRa7dccT9TcnsJ9GG20Zt3CIwE7imfbg5E7o
ebr965NkL/Zgx853/ZS7KX/mCCyurLfaZjlffNEmkMgB79F5lvOLZX9JnOfew+Y32Nkc0RHsH6H9
eXIy+1G3dft7bz8uTufRgOcgfDxsxW0i6qu13bidoI8SvAD8kspVz8OpcUcHpRvXsA2798zzD4n9
Fp3JrXxGe5zZk9j59pzxyxZ+4uIM3lNl//wMq649npQ77WychTc84x2RvwNeix991Df/U5d9vXrg
FZlWoeVhbn8z7LBSOhj5BfLO7+Wz8DF6J92bD7APn1IfGuy72hd8ADMHl4+874fc2QyDQoSibYJw
DOsEgV7JL+sRMOzcFp0fi/1uYa1q+9PggI+3oXyzn54a58s/d+TwB/ePtbdbkswLhRl/qG62ebpu
TWafG2N+qb3ptIaDhKAw4do/iZqL91N2LFtyE7d0Wn7c6Bmnwo1teFqc5tLZD0AQ7cD+/CjbFuFV
cj4P9leIJO3Mi51fkWPyZ2NPdYg8tmqLp++DzcZ2nl86Kv+c5a6hRnOp7jqQ4tnPM4cHzVf7a+xq
LmGRLfdWb6n8wrHcNXIaLmp2TuA5EcfydlSQ9nbjai22nBVZxZ0YCqyFwe3xI7bffhj+rP7j99H+
3du/b5v7kyBune7a3CZRNQe9r/SQCDg6P1p2fOakCuz7RDAUWOKc42CySusyNKxtvDqCiUfALesc
OcJ2XvPPsb3+NZuQ2DadJoUaH3+/huIa+2vQquyO36A4zj+j/fHpiPRrN2pJzInRcgPXRFHj5a0Z
5TBO51KfX0gl385eeJk94utJJW6lnuAgje6Y9ucUt5yc+WSyCGhHOZpTOQUOEJ4sNzi4l7bvmv9f
h39/0iYUtIpIF13jJz0b9psvgo0PnL8X9tPR7u8FbK5ACsvM6FPF29iBzC2oW7VhvfPV20rny0wu
YNmfJvsn/Buny+9HGD7Z6dtep+wd+Gu7m0dxsYR5o0PwyJKX9rfZecO1R+Cx+E/N33mL3y/kTZ8M
IoDzGfEVJ3YWLrrP0l1jfw8cmNI5q3fmYQql7a8IVBo6b+a16/zSGXQFIoxlKtZftl5aAud8WfMC
Z7BD+y3MWMSm1LH4PZX3efWENaa0boGTpu77594p+YacsPDxneS8H22uQcPm32U/Dl7Dry64ym8v
5p8W1PYIo83xv5+82cQi1qWOmeb8InBzjN5yqnyBgLfGUOTDHiavdeeTelI8gVv/0FW3Oeeaxay8
gxDArenu9tZqZ2mYkcvm9jj3XnXK78g2L5YzedXj7Bpu5B3xir+6rxQgOauYJ71xWJotcfO9WSqV
AwC4/lJ63an0ZE+wDexK9+Wb4X64CM67h8rJvDV5RMvD07zcrc7jfXT09l6zmat116lJEi0Mk4Oz
6ohsi4S1npHxhnXni1IVlt7Shr1kN5bSfeWSYxgCNpFJciw9iFQv0YdR96rAHCKvGnXroxRPYe5o
pdYMfrQs0+fbTrHZlfW3aRQwGeaHIo95x/UAXiW2WUGLudWt9A5NhFjz07CaaXQwjXekArCeh80i
wMrIi0NT2YxXuMt5GNM6C5HwK4bCQ0bUWaI303TwdlvDwS0jm2uBGneUdHU/+8m8XPqlukBE86GX
9fsFMBt8S0cD0TsPYsBYDC+u5Eok6JsgULV5yd+vYh8ObO0bfMKiY4zadGfO8acBaOsprUPLg8na
9P/7tq3PpBUqA6XnFhGolZnGbPTc+9CpRR8GZpaATBnFh9tW9vZMY5YGwjGGveFTf+kcVBwlqQnM
9C4PI9WVhAZRJ07Vm0WczYPkcs8U3J3o3TCbxHHdmIIvSk1rtJD8aqiYwP5Sag9IXx1EwD1npyKk
gGMjZlO1f/k9FBu1UI9xj2Y0XNQNL5F4NN+9+x3UtTCwEjZsq071sIzm2NMNoLU3nnt03D9kyfwE
U6RwUK/f83Xaecaq40qtYtvRMQMz72gJ6ICsh+XjMFTDXai1/TOMzcGZwgaiuEPaurc9YmcFeXTQ
6lgvESoYm3AR6C26o3kKKbeaf2hU3VX09uAM76zgtYk/3PNXEclM2wDa6ST1BQjKkxNq02Hq6lmg
xudiicvvtz9ovQM2EeOFtU1aC43TWEByJEIaO/7GsIfM9X0kBg9GVx982MHaKZvgJLURpeSUeVOl
N2CXQ4xFS09VhbbegaHdb8KXwZtz6b2CC2ejwQijZSExbXU27MK2Un1R9InW3/PtxdtxQTQ8QQXK
OpxloM9enqdOX2qGyiPTL/ssPKuIOLphrcuTvSSN9cO0epSPJvGoX7ETdHWKZvJaKkK5Y+v4Umyl
iI+aOU1zw0OHarE1DdxLN7tWNaHclFGvR1gpPggee6sKRAwiuLWjyTDHy4+FyjSLy6oRLvKYVg81
Qj5uG5vfuJlDqstacXDS9o7Btbl1Fa6OQTvHnQaSfPGVJQFhJFMoR4KsLQ4ybGnPK6GTJIJYmsJg
/OazGK8OoLhgyCJHq+OPZm3cuWOr9G9CprrbUyyHApSIPWTuqDoE3DN61jyKcRmjcdjEegh99FQh
KUIm1jmj1WjRwdWwetH2iAJQgEzCojQICuLlSiz/x9l1NdmJg9lfRBVZ8Arc2Nl2B/uFatttARJB
AQT8+j1M1e66b1NNzbzNVM+UroTCF06II8g+unAh87z6tS3EER9YZFMQ3pedDVsv88VdXFG13Bh3
7Qv8Pe7FF5gty7dNF0Cn3Y4OCI72hOtDDFurzw/R+vTg8IdHD+HhpU5MqybJqavsU9cEc5HqKaJl
AjNcxzpMuuBlRnNArvrQm4fU9XRtJwoA8q3dvXaolqL3//6KZZv8td1gx9SGU8Hb81yG2kpda3K+
El7ED8JI6GCFVmzGU2VPEFAH9NN7/HwNlk/44RMv+2851ATtwPejFy1ajAIKrefQhqxDQKcO0Mmc
HXIAolMWt48wRfY3dv7axl+0bBa1I2hJXK47aFhTTwjnJ0gIT48VRk8nQueN4H/t1gDc24nRhIJY
sX15RcbQ9lI5I8fIuh7ok92SnYTrWS62QCRruxWHGN1U0NqBJLoIoJxqtryuhzMrwh/YYVZppcNM
s63u3do+QfcJ9o6gDGG4i/cSJHPIyJNoOnaCf0WC9QCD5be6mF5IOd+2rj7Fw5Y84NqQ6OGBcAyA
lvdB4xEigF7leEV/KmU539lG5j+aHJ7qHIbWV1HM4h88bIrMi3P7P2wR9GgACENQitr/xbaEzHWQ
cwuoMNlLsXMIJ+dGxVuVvNX5oReEiires48bseY9IOOdDwfQ4OwXTwoFfsveT/meBS8CfPvPz9ra
RoGGhLMYgcJo5bJVGbqSufY8sLOC/v9th6woNT7rk4nXwbfPh1o5YuhTotcLoi/GuxyK1SUe07iz
jhH1/SyHUMKBRHZ4+nyUlQkt3VBg28DY85xLxHjjcpiXUKc8e0xGT3PYlIld6fLe4sFW3XFjqEvc
/+zUM/Py2jpFpiAHe/JIBr9lc03nfivD2xrq4qD1Na5+by7pCdz+1PfVoeboCtb/wWbg78UjF0Gp
aybNIxRJTi2jzZ2B2McD7HXcrPPbLcWFtd0AFTtwbJEMg4R3cRUO5cwlnOEhGwlQkQ1vTnjDZ59v
hct66FLOWNx3/mEjwRXnw6UuOwHWT5WfDNSU1XFs3fw3hSEiT2p/AgxsjpxZX49gcxdH6jSWl0CQ
F6iLarSMgBqi8J8dKoI2meBNv7XWK68cAQAYqSe4liiFLJ/8rzeW96PfiAHCI70HPfmDx8PqwaqQ
7M5OGc2pIyqn38Wwojcby7ISYiBPRNd+YXh+TK5xZgYFVkINKMR4U8KbzIvZNQqrR78z31gOd1Uu
spp4+8+/xsrbB6r4QnNCVIG+5cUWnhn6RZGEbzSDUP+h1mx+UKJHkdw1fqa0rDbe2rUjAwwGLI4h
TAqIy8UTOA29yh2vp6c+GBLdvAhQ5PPm5d9PCggIVP9xs8F04SIaBTbL9SvUpI+Mw0vGnhM+3ApU
6JDNbVzUa6i0RXkHhUP06VFKuJwPLY2fG5Efm8ltX3sbylZJHStARMdAn8IwJ0fbpequDAq2F42O
r0mvN/OetWMLqwdwyAH4BvDj4lfErJ9wzhznBIOvHZv1FbqP3z9f09UhUGUC2TaCI98lJGgczECa
oetOA40gk2OfJ8v599UScKRQhsV7Dnz3ZaoKxdMSPlP4bDFcpYBOBrLjp0S2GA+vnfzz+XRW9iHs
vEEgB8knBjfq4pwLOHfBGBDuAzWe8bBuDyxwbpFAbxyvlVWLUMUCvR8IaEQOF8PME9yQYevTIOQy
P3tTP9KYbGzBlRP8bojl73/dWPBFc5BJq/g4IBJ6olLDugyXe+4nTALIuGt4YW3p/q5PCwpA8BwF
cfAyaBBW7Xa2kOKEMnmYOKqD/CO0Qf/9JwLeDu8FPLA80CDfT8yVhW+1Luyaw0AceE9u7EDc2K54
/nwYd+XKX2CNgBHhUvoIqoWxjrD1EKNAbMLKnKTIYk1p6nmzuIpLlXGXOU852t38ahI8qYo/7dyB
Ia58GNRBIAlS/bZFntkoPBsuwg5zb/2xzYsrmwD1fLCZn7uJCwO+fZAT18qIFMZK9ayEv+cKwqfP
Mq8ZnClDDcyCadz++PkM13bIYoAE+gIEvD8g0qgMItZDvesUIDG1GpH0030sn3J8us8HuuzmLE87
EG/YFgHIeR8NrKRX56IoxXBs+/wLcVjiMyiqFs0eWTKmVid6HnYRKa8w93Quv4v4t9X+NnZ5EKLd
N9Uv+MVDz6aCihBgRQ2ce/Mx0UI/9mVxNc3PVPG9XdCNjbaym8FfWZRuoGTy0fiIaxPmsbZwU+Py
7sb5G7yiXz9fGWfZrBfZ8/K4Q8xq6TF9yDHjaAYviIj4ZMMFOCk43LEtgxLm3A40USJUqeuMflI0
ozrDXVvucqesnqWEqOrnv2Rlt+OdBzQQmjtwt7usJVle648E2/04QvnRr519JX7C5zWdjZdYbINI
vXLLwsFgsc+AkwEqJxdHeDZ9I2g7mFND5DWcJ84eXN3Ff1HggH8sNh1mhlrq5cPRzLqHvamGqA73
2hs02+2H3tl6MVZSQFA70RvEEwh/hsuF02HVlKXoybEIv6BBAqHUPu3ETyPvgHncVfFWDrj2oQBj
g/AZDhVkYS7edGMJOB8Wcj71rAMJvxvy/IyzZ/qkZEUI9jIR1ksHH8XD5xtk5baIMTv0YHAnflRj
7KYZalYtYLJB3V+hjcD2gyTsyKZGpG03br2Qa1sEQKGlHYNyxQdvrFhZEUxyxvjYdk85ZGkat9sr
S2+EFqujgB+E6OgfDaGLjTiNrIezJDztKEABu9FX/WHCA3OGfPaW2N/a+kEGFK1abJeln/z+2Zq4
GIdSKHJ05ROt35zuZeY0QeNs4yCvTQkSG6hGoFAA67Rl//z17ouCtrMUPkTpqwmerG+B+cKiLZO0
tcnEUI7AjvgHU7n8iL8Gga45lLcXKp/r9c79GEO3RFkEUnJ6yn+OFet3n2++tUmh+47+H55kxIEX
+adFys63Bojrx8V0PXOAJnv7WA7lxh5fHQaHBcsHu3tEs++nlQ99AT1sUHVyxRPgpEHLn3dI+j6f
zIq8BYT1cVeg+wJAHsz73g8DuxY1ENjSnyqIz6ZwP02Hos3sqvrVdPU36ukiLUy867r+GFBxTS3y
QOOte+vjJ8SPAGEF7USUeT7wFwdmrDESHsQnq5wlYw2XshIwe7pT3GxU49eHQikO7wsgHZd5Fxlg
TBiZsDxVDL5o5J4LnUb0qZjr/ecr+/H7YU6IMIC0Bcf1Q9ZllboMu8aIk1T6xbHqR2Hal7JoHj8f
5mNggEIAeGNwFwIs4AOBcfJGQioNp1TVsno3gAqa+bm/hfT+B1XzPjZY+Ez/AGHgV/AhtXInFk+W
pPVZcQp3EGq3VnmoIIzxVDUSYaMtbViP2v4sUDUbJph3F4GMSGLDuRN44bo3FIrd/B6kpfGmsliL
viWF/nsz+uwuoI0+W0XDAB+225mm8EBgYxIoqGElTMPUNC0dSGzDAbz7mgNf8HOMpMf3llUPdz4U
DfyEohhZJlbI3IyZvNnXxhRVBko799KuCrox89nEnQRyEeOvIFL2C68tHSQmtmF1Zoq5EmlR9sF3
awjobwGvCYQbbi4hhgtG5W+oDEueKKdzuyTGw2PdMiuso8yZ8hDmaVwqMIB47wNI3kio9kZgrtKE
9zN/CHqNA6yJYwPgZhe9l0jwkIt9NYISmtEakiOpYcbcWcqpxh3ubCuHbXLuw09DMcJTf5oE6IdR
HjA8q1M073VRuuCjuLV7PZnCkNSHJIK6UjFUaoSpWp70vkb0CiVcBKKa+6NOB1sbelRwtHVOjomt
n4XsyhF2P34AhpIS5C3onL5Mvd5ztxBja0cBisZQ4LP/gWxd3JgoWJUlzHzhrgT+F7dk5ssoDe0t
Wsna0QaYAxnwEmd9YN+xwTTKhnrcaVI24FejP6DVVp18tzWHxfd04+B9DLYgjogqAHxwYRf7AQUy
xx50iUYKVEuw+Dy7QV59wX/t3FbU7QAgZVCi1lbnfXe9KnqQc6eO2Jo9x31a+EMCJKwGyleDT5to
PiCvMtOgmwTho/OrU4MnEgfyMyaRaMjsq9aDE/JQ2U02uJAz0T7S22QkbJoSD3qRV7qXgZfF8TBX
i60WJMiAXsFJbbQ/DAmZSlUmHZhbr5I5VpxEDV8ylnC46umM/VmhLvBCO/DT0ko09tc+6sh1WMTN
GXH/bB3AhiPDHulBVCX44dD6p4oYnA5KkCtUo5y3+pkry4tmCXrvQBpCb/vy/YP+H5LCumlPXfUI
k+F25llUoBjfpujZqK3ga+UaXdyMgYRaWqfQdnv/DJZlGbDai4pTZ4/XCJ3T+j9oUzjvhlgm/Fec
UoyTEFXjVifRgPUBIRii/jDnV4SL4vOdubZyIcBJSKUjJ/pgwgIgHoytI9gMNYgje160yeihVyh7
8sNn6g4ZHuxVR7VFlFuW6OKJACEcI/o46SAAXyyh5fYRjqAewPkNEmLua6ihMTIlEE4Vtd59PseV
KwXZMIHCz+JB90H+yhRsnFUjyTGHjTEIzV+kFcXp4A3F1jH/OCvsCQRgiEsQyl7WFJWE4flA3eBI
jX0djOTWt/694gb2BSI80CmX4OeyMqqGqVZAZsgT7ViC7ClV3h5t+gNRT5Jt+VasbHSoH6ONBskD
wDQuUS/wpaLUbWIwzf34LlTtXYf+xr//NijV4wpGhrFUWt5v9DnUcJAQwXSK+5qm8EmnOxPDRKmq
43rj66xtg2DpiWO8aDEdej9U6dtlGNV5fozLAZRuVK4AThUZsdXj53Na2dywIgFwZMHtRKgxvx9I
1J6BB1AN2Gnovg2te+T1vEOl7Asvgdw3+cPnw63My0M5DCh57IzoQ1QXVkXQlJEGIsqbmx3vh/yq
CUYng7/8Vo628mp6yJywfsB4ATd5MTNbFHHpUBodiQK83S9vHRFlbgMnhWr4+fms1obCjoMCqQsb
BRhbv19EMrMoHK0xPKF4TzMBPapT01pzVodRkc6xv6VrtjLewlL2gO8C1wiH9/14sSwne1ISiDXp
5ada420GLFTvnYIWmbGqLZzrytla0BnQUsJn+5hW26Fnm7YLoTJg9CFvwCWs/r0UBk6uHaDBgZoL
xMwvMveoZovr4OieLB98PdZkfh9tFMRW+kXvx3DfL5ugzcglGkYno0MPlNUekUNQvCG+GRH4T+Ja
VBW/MTHcz2vtOz9Qo2FbYIaV8wZ6yFLjwRmAls7FPHUA583AcuJTB8m0Q8fJmEC1A6D3Lg/PfjtA
FriDVNKGPMZyXVw8YUC8oHDmxEtA8/E64ahoIrI6Tu3onWwzhQQ0Cwg86X3PagOukuAyTnCHDyrh
NtPVDTxczZbd3VpSDkdfCONj2+JzX7qNNPBgDyauwlPpjSbfKUiqQ77Bp92hXQyFKc0n/5zDTRwc
DxaNx5DZkwddoXHsE8O0FyU9G2JnI674h5h0uTwBECbQMEXwCNzH+42heglHeFKycxwqerRM85RH
5HUag/GYx9D0iiDqncq+6ZDceY/KWMO15FArHNF3SmwRBmnt1m9Qn1cbv2zlukTQ8f8/bDmYf4VW
1mRsxODwXbbHVxv5YyNfrenl88tra4yLe5LCGtOz8mg6Ac14M7lwL7HFThRe9vkwa3fW31NZ/v7X
VCQr1TS6FMbmZs7vGGcuaEqzD0eTomaZdEi9oReyNiAELUDiXswO0aB9PyBacZ1FvQmNaGW/FTWg
+XmwgwvMkLhUbDwAa2uIUhMiNoRtKGtdXMioF4R8nmCPEsZ6pnu/RHnp7HRmLNOiCQnfqKiu3ceo
TKPJjljnY3cO6possIfInIglD3PM9nzINwKQ1SGQp0DFDEVbaPK9X73C773CKgZo8OZB8B1itPOd
duMtodC1dUOB4H9HueRoeiWh0pYDWA1A4qWkKeVV3pXBtefycSN4W9sOcMhArQdZDnxtLj5RXLrG
NXSKTv5U2Vdx2JLbSJPXwatQPei84vT5dl+7cSEVBEY6xDWQOVxcKbmgonD6gp91wHOTtVB18iir
EznEV2omFthuUOB4jKSjroPAmreEl1ZXFqIJgFSiEI765/vvF3iBcL0Ceq8j6YqnwrFcIPcr59rk
/vPnM13dKX+NdHGwgSZitOdhf7Lq5rZpa7Rkmo3na2uIi29HHLMYHcCkqrRU5ubAfI/kP8wCpBR0
XZCwIMy52O/gTTPmW2V7iuLihgbRzkIy+flCrW0JxNngh+IJBPzhYktU0PoiXsfqc22HC5ZWT4d5
bu617qdXr/ReSWfb+xEQPshvzuXGEq5t/0XkZQEbLhHxxfx8OrrKmSN2Aku315mIeVulvGjm6BDP
tAE1JmTdv58w2oKIT2FjgqjuMv9zTA0nLj04J5SECp2EGn70dVTNu7KAYwzNYZdeQmjvIGIbb2m5
GfWszDlAKQtkOlQ+UD29WHCaGw2xX6AzAtZ+Mbx6ZTS/KsL4QUYAtn3+cVfOW4CnBnyzRZ4KKonv
z1uHtkrpjnV7amIR74O4NwlqxshuUJQ/fD7UymkIkNhAqWhp232AjcHhGdooXE3HYOiHw8TjF0g2
FfvPB1mO1EVIhIsfxU1oL+GGvoxTUdAM69nWcJe24PudTGOJpokirXfQQpAyDWr8r6mJ6nmrP7Ry
TN6N7L5fyZHXHu/8pjwPg2p2Vt64B8mFf+UNZbtvBYz9qK09LylKDl9ar99yxFv7knjywJ/BEqMF
fLlrtEunwg2L8+wN5LoBcLCCjVdLdDIhPN0Ivta+JZAPIBA6OB9wRXo/WYnory+pqE4VcX6zsoBC
QOBsjLF2DP7hKGJXAmhzGXS3bLQNYTk9IWTIiJX5tdoJt9qJ6tu/3zOLDCnIywSutJf1ER1NdQAX
8OY8ELgXW47r4JaLo33XQMeK2spPhx42PJ8PurZdMCA6RSinLlqh71ewn2NpqslD7j3o6Tzk7nxP
WSx3TmHbBzTEXoPe5ddQ0dIQAZ7E189HX1tbcMjQpVp4mR+gJT11TENLwc++9IqnKo/NSwML78QO
ORKsgf57UgZyR0R9qOgCq/qBxSCdAURQDudYxBKHiMa31rylObey/2EQCqc0iOmga38ZNyv47I5T
1UJzLpiykmd+5ycyMhv35crGhxMrGrNgigEWdbnxZzBma4Vs+JSDQPMwmHi+pf0cbjRFV24xjIKi
AhgsAKdcvkCdU8uxIzBJrlz7m1VPEgl/kMYlXH67KoO3fPb5dog+3prYgwAwQ+4SYM3Lo6ZblDj8
BqqrhFjXpIagQe6e+rE69sin5plmvNzKqVd2IDiG6NmDp+6jMnCR5oQq6PJiCuAlrF/GvExbXyUm
/A19tfTzua3tC5gVwLAAHBqgpS8iiK4VStVwazni6MPgDTauqWJ2d5gNoB2fD7X22UAPRvkbQA4c
6eXvf+WKlQOl+ZxP9glq8HBVHJ3ygXntlCh4dmPnt146mX5LtXl1fn8NunzbvwZ1KJAyAxxBzlqq
t5qQ7tXnhoM/V4cb6dvaJ1sQy0CmekB/X+4SZhgzRELT0KBBxXuAhrvEDX9F49PnyxjYa/sReG+o
heGIoeZ6sTnaUTkh2LveCabdw84xkZchXc4hq+H59KUShO/60p2yBsCjLmk0nHi4434FWqf96uWE
yB3OynDIW/CrEw3IyX6gk5vWNUc7rcifNWBKAXRPjqPW40MMtOBTPXsmCcc+TIeJ3Xp0GpICSH68
1OFPJeb6V2N73fWU65AkvBk1Ctt8eHIr508HfyM4MxY2TVBizZPak9M+HumL1aj2mZoKKagT6h9i
8n51JpA7YSLnHg6s+mA5+fdZINKazEB/zxI4Jquaxn2wBJoIUsIrNajudSrtt1Hz/Ez9ht0hlpN7
FKQaVDtcYCakJ196GhUs8bx8eJa29c0NLOvKdSp14+fKTwbSynRowRpXDW2OaCC2YHT2xa4tnWvt
gM5rg5E6JIHf6lMO1kiqNQwvUO5rk6ClwS4O6zEBVDXuEgHIcAIe060fc526MxReVcFzKxnBkT+P
hlwzOuuHGlxb6Mtx2Lkzp5iOSOQ6aGASmH86Fjn4yGYzraS68iTzbwMyAOpX00OOasT3yO2dR00j
O5mZ7Tx2lFpvPiugpdnl/X6kMBtXnUXwW3q3yezZvms9BXtHpw6SygqfgQe4543lHKhbiSR2OjS3
HUr21lxaX/w2hgIfr3Y55W1mxlAnfU7Z11gPNti/cEypewsoUiiyw0Sm8K5GbBoI0EQtML596e88
or2ko/qtKL0mQyP3R05GeAIWYHT5arzu2il/EFpDLMzMPowh4vCB+8PzOCA7C4op3Pu1KB6nQc6p
Zzn1DgLAIjVTV+xmK+x/hnkJlVg1PjfBoL4gBIqT3FaixlET7DedHbqPqtjOLDcSiTGeOuRBaSfQ
TSIJY9QC4YOxtBwcZClWdyxm1CCHHrWJcc6/aLubg70MQoVvaEV3joI/DqCcc+o33e9QhfxJw+MH
5AdPfOkmx4U3cP1ragn0tqbaQelLOEUKdnB8bdUkWC61302jvsyNS5Kgl48xg+S+wIWXDdLr08Gq
IWo3hOY8cr3cvmOf+sLhB1IU6KeDzZO4Ony2AMJLWslM5jmNtlNt1dhbLeNnBg7dlazYVyCSyKET
ILU4cjQwgXHqvdOWMmtDf3opAf9AYEjiEtuNiF8mqEzWle6fsRfdcpCHI2CTUMRBgJ5xu9fA8Ks8
qyJMDC/PDxa6VSrruDtOOYjtpJkBmOnKMoUH9O9+DuRtMLbO1TwNN6zVwy20odtMGhWfGlt5Kau6
Jhlnq05hF/GTQabiuuDV/HVoPHdvAn2LkOG7qSM3DUb2SCspd2QMw108Tep6hJ51WqgW2UoJGi6j
AfYg4Lwgk3pkx1r1ElYesCrATZyBoi/SICiqxLTBMZ6DeB/nXXHE9fE6xP5LgY25h6TXSxmInyw0
dywkJu150+3cThEwu/1u11r8FY57FkgS0Z1bDE7ayjbKqr4fkx7YvcSArhGprtkNhg5ZXOQ/Bh13
OGnS3Xc0LFD2BLEQzjzjvkbp6pqTFmpsvuyvCt7d8UmSxBW5PsqJSPT+WnXsZidPOt4+DGyo9m1d
x0lZ+ze917wRYPahBc3mpIAtl1dW2LxdcZPbxZNGYfYBywrdlx54+0SXfpCw3MEF5+fRXV1248Gj
dXArexMeSobDO4/M/z7FRpbI26PbqG0o4gpbx5nkPtkrlBN2wSjac9f33jGfuptWlWyPPnX7iCtQ
7KD7Pd7NTWf2smlNEilgiAaFo9aEoX0zqXZ+bOouvwJOLfzlR5199JnX3TG3D3/SoIGInKflfSAq
fjeyKXywlC2OEW9+0NKa9gwlhWA/GVW9WkPc/hjCMdzZdGJn36v1F08tFzplKmUlKW7lbNEMCZhO
RAT2I3Se2DWuWn1t152zt8ncAnnRzOLWIaOfFZNy8HiR8aBmHL6E8vgN+sAkmXkp0BtF4botLegf
johB6lYFB68RHXSh2yary/qhD8tiZ7Wj/O0UhXx18/zO9N14nFz/e25odTfwZuIQVg56iNk7TuIA
Pjo7kibRXEapHssmARILEnouG46Fk/MvvsRLU3SFSAmfg7tOaCi2C6afSuXc9yya9vUY17txVA+T
M8nUquzgeY51n6qpf4GTGCBjrNZPBSfNQ+waKzF4lM6gQTANL0/7p6YaR6kk9tnuHPBruQsDmNlv
YIumOf1jABQak9yARdDUnptRCi66W/mQF9DOF9B4oNekXJlJbcU7EQdl5tS0PPgsVle+6txvcirg
E4GpJY0aoVteNOXb5M41Yp+JZE2Py5nY0v1t/gG9SSsX31Earp6IHvE22I6zc0pE67MXwZesoHk2
ghoDCJttnQNJm33sWQqeUqV3yl0YsDudkz/7oXJfZSWOZdP3CwkE0mc0Gg++0VHGcm3vewJpIvD5
cXBbhnKY6O5z6ryOTMhvo2yHtIfWQJ60RQU8pRZfPa8Zn4JmtEViEQdVtLwWdmKPHlRXC5zJOY6T
lpT30p6+zqqC8B6ZjtIZnV0f6P6OBqw5tcLzcUNFvL+2/OY2whzSwWFTGgqDz0vn58Lzvsb+fyBr
Q+8EFHFcJGhzfdCVh3gCRRwXz0feNPw+rzx6h6Ao38iA1kJ3lL8AIkb1BOixi3Tc8sziRIC8bhpe
6/wazkUi+G15V8F/qIKBzwHyH4y90OW/7IHb+ehHQpU5rg36yOBgZA/DRsazkqOiyQ6gx1JD/0hO
AtqkbLrQmk9iXK6BPHqBa/JGl2ol64D4wWIoAM0WyHFfpDpR1zDP1yFiMvLGwTWQOLfVFjZmrfON
wgyy+UXaHeY3l1/FhTxaZVR/spFYmVvF8uI+QoIFdELoCJINoMjc5wYJ0BUoc359oywLT+Xgwrx1
Y4OsLSqIf2hKAJOBKuZFGhnTmoJSD9G50ONfIJe064IthPJKSQgQE5iVAyYG1shlScgFAAJe5HCN
GQvvHutxj+LaPg6sx86g3YjrQevguA13Wkm2FnMINOTQ3EfT9iLZYryndd4oWIh4On8RJeyaEtAc
EedpmChCQGAYEUOV8FK9A7Rnk4e6klWi6gZPXrBhF43oi4Ut9BiB3esFxz7vYMwINf4cOoUD2IH1
lsLu2qaFGAnI2thPH0UuplaGKDsz9GOq6Q4uKdngT1d1Fe8/z1/XtgoKGqh2AXD+UdgCTWmAEywg
XatZp4KFsIjzNtoiq0Og3bN4IqJQdLlVVOuHwDJP7Smw80Ppz/tpoBvFjNXFQgsCjSUCPYnLGhRU
/pEsjHjJfcKzPvxeVfBR7beUF9Y2H0xk/m+UZaJ/VS8K24WsWcj5GdjdKqtE/C2QttlJaIQlo926
LGla+TLb+fzr84+0cuGDybpcwJBxWSAt7weG+EgI2IoHDpHP9j6ZdhDdfQDe7ERm+xTN4svnw63t
ciDvYNCLPhpu/4tDppTj1hCTgMcuqxuQ2CGDZ/pfYwEU8OhstafXFnURMwe3DX0dVHjfz82P21Y4
vcNOE5lfPRgBWeEALWehrnLHvzLN3GVeLrc+5dqGgZQThGog9+d90IFADK6bQpD4NPK2+OaLuDsD
e1DtfNL//HwxF2EFTOGizwOFPFCMwBoBMOdyipMUQawn1z2JlnMkBbqc0xrp4D3r7BZpzlQlpZnA
KqlBOBimSn/lvGGZIkJkcK3qE+1N87kr4LqCuBXi2j70bdqeyaykc5zBNO4rXZi7xBiaIYdmd0PM
l8jauSp6eKcM0PD62bTj7WjVNKPBHCdD4+Z/3Mn9Igfi10k4c5Hkbd7AaCZwElxH5TlQoGqayG6z
uIYeZ+4YKLv3FsL4qEOrz3by1LIK83s0ytwzH5KJTLZO6jVFmUVteT8O/OdCb0k6uM8t0gRV6qi2
/zl6Un8Nvfy1Cwc3Ac6iQ2qJyBc+sF1Ke+HdIHUAKRrdPiTNXfmAtJh8cxvrqpBIvFhfHKoyNjdu
ON8gwBaHwhYWcPFADoHO0pzkXD57LahHlkKBwIFHNAVYEEWWIQK3H9YN8whbIfD+APlFilSlYSR/
0SH8g4i/yOJoMH/mCsCpyUNtQ6JImQ3ozoFWYiMYDjpzDpjXVAlEwro9KYevyi+Hw6xG2LaBdtFP
Tb/TFYSrhO19n6SLCkboaKhcFBWwV3x+Q8TsnIkR9BH/5tzVVf7mBeH0I+5aZI0xZMXGhiNlIJ7q
byRE6lN4eHjPbeeRP6xiTsZC9QKvdHJVqpqfeeUODxpt75T1TKNkpec2wZvffQ9bfRd4NWRHALJC
CXAu9rEOxZ5DuX0nZNlmQE3INC+bX6SNnzmxu/tKVG5md9NTTeMimWX4GoLqvauIya9jJOynFkWJ
l87M5jaGmMkOyx4muJRvLBWV+AWqvBJVceMOAPYbr+p2rGmsO8uZ5R5p+e0Me+PMAgwxZY11aC10
ymxbO3c91dGNX7f3gDA1meon10lopVTiBcOvQYwvddjCfjWA/SIa+9GecqvY5znVZ9ceflEx2L+a
sZmOsIoX36EN1px76Yt6NxVl8MCEL38PVvTE8BSdmCq6I0xURBLWzfPodP5t3rb0wNAJvhaO9qBy
N5ZHKZroyOEarf3SPhai9c8+My+Bcqc/RRXeE9uwN6YJ3wuEe8eojsCTUTG3r7Qr8BAgj9w7IhBf
TOTLx6KREAUkCkYHgY1/coPxyYRWm3CNxEgW81NUq+e2B8g7hcD5dW5COGmGYb0nFhr6NgGjzg6+
4oJorl3LvRn7Wt67wjhf3SE3BwicQJFaQFUC9IoYLGtTfTMStaGej0XiUUpxCAehcH3Mv6kycLif
KOSG81ngcKBSBoSyj3IPahKmRq2LV3R6mCX3jn09Xcm4d0LA4qr8lSPzP0416joh7OFQjGTTm2jq
4DoabPXAC+rdiC7uz//D2ZnsyI0ra/iJBGimtJWUY82Dy3ZtBNtta55H6unvp3OAC1dmohJ9Fm4Y
XjSTIhkMRvwDNeH4S1w3clPpSYT+eoy4cDnVri+bhL+pmRWU6Xwjp4rdCnGvvVXT6UuahGNQhPmb
gtvU0Z7nyQcjjsUBUepZi83nuXcr3yl755jVcv7Spwt+TTaaREAWg8Z0vzsyG++plOGfYKd/praM
fBW8el6mP/Vqfq+0GEOHMkvfTLWbtnFWqY+IBTqb0W466nky47HtqIGGQlA0x8RqzeyD1FjyP1rc
F49zWyrYMWbDDQWlfOeqUWKgeqDptys242appnwjzK7pvShGbC3NmiXyUjRK92a/qgRo1W+pzPNL
WTRJQPWq/9bGmr51opKPUhbDLo2GRHqzOfaZV1eFet+JKN0MSqcjfxfRSTCG+bk3xjGmqJZ1VK2R
wwe2mVtBFjndt6Is+js5jtVtODRjdzOP7jHPtZj2Pnhfza5yv9RKKGUqhT2PcpLiF0miHN3Bsp8S
vcl/tmVjP0donrNx4Px41tKZcdA1dVP6NPrM34ggDI1n5RG0NSS3km2Xd0yt0Et/NoY4iIvSQZuj
JPBM00yVRi2U0DMpTkDLbPKGumMfFWjFWOLeTnLd7wDK+H1WjJsy0vPHVoaGJ90w3EwdtaBiVoub
ZGz6fbZEizdWibVBJlq7HcciQqVi6nzDpRgo7Bld9qqjsF0QlVOhx94QpQbV27nxo1mNvlSTWfi4
eare0A3l79KkapgMFYX41h39eqpU3zRzBHvwmSXjMOpYC/qRA5qUk/5iThS40nFwvuellh8JIy2G
2k3/VYlNuXf12CSk6DpnbVLUlEKTFlY3iw0Jtc9nLfewBBOUkfPafSisgqk0WmS+uFWK6YOeZPd2
FrmdL8t6pTsXGR71tkOBYoz7ZasPrhLoNTAGgq2LP8+IzKmspvpF2n0Er3JcqKzb0652c2Tf7QwE
B6alci/HZNqaCPHuk6Wlwi+FXr9WnaG8cLHYChdaGwWCcuOdw52Krw6+1j7tybzyItet7uScll4i
pnE7VoW4HbvW/RpR+dpOtUi2cEXtbVJFzpcx7OeHEb3EDdXJJUhDQz+iCDHtTZWiV2N0ql8usVJu
G0VFFTimkRaYuSW+NJGZP9Yidp663KAnk4pwq1S569nuqAV8sWzLS3IOkiKtH5sktQPVqMLbkt9w
l0HhDKpGVfaxuXBZV/oigAV13xqtQwNfrNJWK+WRu+y2UYcW9JxlvbtJaFC5FlWN3zyeoMuc/5kG
N72XCLW/qkgL3oRlEreb3qLGKwuO9FqfO4q4Vl4E7sqkJinZWckWpFR2zEaqMJK8zg3jPzBJq/ew
KOMX5DA04uyYm/eAz7RggIbyDYCucVfJNAroaGR0qWh8LH21ELgL+cuolP61hcO5gYxY+IpOcafE
Cm4Pa3y5Kbsw38ip1AKaWdSlsdM8hONaRiURAoyp3MeJ1u5qR1U2o8yjLTlJDtg4y/dFmFa7TkF6
fMks92nuRbhpR1n56O1JT5nC9L0zjcprXZ0quQhTr7XCcNcDGXitR/IwuejqpqT2C7g9zbfTrOEp
UrXjLlUV2E1z293mahlJT7QtLYzcKB9V2KK7YXTj2ANBaeGaVGT6drBThX6AEO+U7MVjiuzl9yrU
i2fKc184PX8i07Yo/WZDYMQ1d5KGQZTbGTWQfScUT7KvwkBf3MmfG5FutEzr/UjDuAnPPlP8VFOR
eSJxzH2pZ/dIwi6AYozKeWh0GmGGQGOua7UqiIHx37k1NdplNupXLTS7Pe+O6pgs+nSEl2vuYrLv
l7IWer5TJ626M0zlV1+hROSFmZ4HUzEm9zP/6KldAW26o2GAGmSYCNQXJlS9JzPfaUVGHxN/3Xnn
UOz2wzpCF7MESUN2Q0M2j3IiSIxjW9c2RxmL7I/R1ortg23unjthJfdpaI0taIqp8xCgrN+HTIlf
5BSqN6lsw186SeohabJogqfnRr7ez1jRDGF1N0mDezfp+ngTUmLaLakbG542d7wnUjuivWrS73Tr
HP/VRVHboGhTgPZh8qzNRdHtrFnpj7WV/MQXU9z2yAEdRgeUmjl28mmQst6QH3BTpE22kXNrevWQ
lXelXU4PHa29fR2qZtAuxXKgpv6mx0L30bGtHrpQuj9T1+CaQ1Uw3/bIbK/zDQ+4pg60cOP6Af/e
/nnWZMHdmuKnNeW/oG5Uh8jKp13eZmoaFAuUUjoXxUGBWnA/9TpF4qgfviHuCM0p6XMI0vliap7o
6+bWbSz6CDIUnCrV2ZhZzUVsGbw6NGv4YSZV9VgYMdo8YSRp6SzJW9pX3IBshR9V5xjP0UDduY9N
OiBSxFskG+a9kYzTc6Ln4WtCA/Zumvt3wYmMds2UQ7KRg2wP4I5dr2zDIcgaO7xBKlq5D8shezQH
BEHMtgn5hfWkBQtUa68W3UjTX3x1o5LG9jjLp2wQzVtLTQHLeoGdk+tMNwh/DX7u2H3Qtw4IjpEb
WgPjs1E6ozwoDWQsN1m4FzJr3OagM3UvMdRiNxVK812RMXIrcaXtKjVabuKya+4teFzfVTu1j2om
lwCodcuNtr48sSf3EEqxoYnHNd2SJHmBJF5tnImbv7fcZKubHEklNH9WMHmDTLr1PXnhn3IqioCN
Bgs+TpbqQNSuFL8dKAtW4NoOSx8qv6mkz75RxdatHDJStbbleSCBwE9w8vyssv+ZoJvv0yGlYbxk
9nKA9zPS/yVhhHePFpxqyWNb18nNZGtf4ilJd0Zi3WXpMuyS0ijI/kJln2t9/NRUU+y7ZC13TjPe
uVVf/Aglcj3J2Fs8hXkfelE01tusJreuIrP386Wj2Ukb5t5qhU6ls4Q5lJDo31I4wW/IsFq/Hlvt
3jWWaG/LTH82FLPa019hZZTe4b0edf8AkGt/x2qWIa6A8uCiD180BdyXw2H7qsbj2xROWTBWqsaB
NdPmyW1jtAs0rWpuF1t3X0tbDT07nulWLfPE63KK3weKKfd1jaKcV0laxG3ZWncmvvX3Sj8sG6BF
9mvXzt+LUgmfS4Uepj2WYtM7ke7LXgeiH1XxrtK1MeiMsMro2KMm6rat+hxZ4Rygs6b4aooQQBiP
ykYuI55UZt3clOynTQWVftfWXL8FQhbkbYskwdG0+lCg97TTOiIcvN3sHaXUZutwRDZLygPUE6nV
fGE5hkNZFD8RtY4weDWktZsW8oQqS8B0lMuwpWJf7cD1NEHlhq3X5TotcnKXLa+rn9pg8T1QyNhw
Lalc0WjQ4BQL1czEHWnfFnb06gqR7MZcar9ahAy+UEIK78MlHLcg/ozbtpD6YcoWPaCxpSx+rEyO
V5tsqNnIly1BZ8LPe2x2Q4y6SZ0W4W6OKW94ejx15Ntjg3eOnj9PddjcNYOcAjOO1dtazYrvCrLt
CXfUJHYJQjzHeJzrTbz2vpR8kl5Sgu8VwyKhw7n0bDKtvU+kZe4HSx/9Ltbke5fHcbBeqmhfdPjF
oGuxz3jd+0NC37ApWDijVd1DkYA1StHGCxZVlLeWPRvHlKhAKpi1e4AEjdcPvJ+HufeUUI/e8YRG
IS2GooHylqiNQNrleOhgSW+zmas/raL5Lh4a+YojbX3XEAJ30A7iY6Nn2M7JQX3BUcQ9QrCzvkeZ
LN6FkbT3KA9Nu94lRTXj9o9m8y3jVgObp2vfJg1wEvh1ZYP1TxHMqUJilWb5Y9q3xksjiuaoy2r8
tfaI7iX1wSAJ+2lblHYaLDwW701jvaarzK63ZmU6vozVbSrUbjuLBp/YRO26B5WCi6+jvaG7MUku
jCX1vlcbxM60WdzoXd4GujuFft6bP4x5QMWOFNePMwMlDUTGfSutukNKvciTavqazon6NWvm/Cac
55Qr0nxI6K2yy9H/bgy0FOsiHikvmZiKITlN10pLfOro48aqWjOImBqNXUubA6mTU49jWCNmItti
Gy1TcRdNmeIVsUWnSMTtY56r1VuiD3Wgq030XCZD/ejGVh5EpvWSGfNDtYTWrTurwndsYoiRunso
Bf/E7fhPMTraVvLm8+oi10mAKwHBkfcdyMliC+9I8e2JxJfmr/0rCfNvhUZw8QxV5nIlVycPhozM
7VAaxrObx/d8iMHn+NieW2rpjp6Asams4ofOuyD22ggn6r7T2l/qUuTjATBWuoVVNDKvJHsd3OU7
Iq72yxhiO+Mlc23nlNjm6inX0vR+RoFpOyhN9pvK+VOtyR92V38ZLFF5vZM1j24UJw/1WP0why4+
DJPQbhsH1uJoldadtSjimeHVDRkk7yPsdCSkap/7+mupzL+rYhYPonLsl0RVJtSk6zk/9A4luspo
bzIr1f0JZ+cnJeuWLRo1I7Kpa06pmu0tvUHFy20lQ1whFJQRoiIY5hlvrG7QSTvnEHQO9Yu0FqDu
DOdPm8noZrZNNMBnFX/FbsGyaSQyk/zOtygd9ZuiGUo2bR17SmvGbLxJuemNJto4TYlC0tIMO9cK
a18JbW3vVlm8jUf5O2wrpqTHAy9pKOKFaLqNkzmGZ5rWW6foDZCTrMDfwpgOSOmUQWzUzqYc10pw
hfhRpvAwGKc8el6k9VqqhM9E1uIRlBYvtoImUi5a52kybLAoc072m9nyyPbqtoaCP5Ddm9qbIuSt
ghCIGtfZsRa5sdFbvBXcrH5KS0m6bXfv3ULmmofZl7AP4/uhAypn2GPiY5Ne7OIph0naqYnPE8Xa
aqVpbhU5Yk8n1vfsIKMfld1Cfi0Vr051d+M6LT/FQdenwlyRyo2weXLFmW+J8LGxlRRzdo2S4SQf
nBiZzDq1KQt0RlAX4fOIHaSH0Cl1llIe1EG03JLuKjEyOf5YUB2JnOVPmkfvShbyKsSJmUtbduj7
IDHUKnF3V5XUZrXepMhrryRU14y8MAKsJjudnRhxYjTIjYAiUEU2DNJmSrNgeJQsZncaX5FqAlcX
Yhq/4E0xdyEhruSNWbnat9aMhk1IbOG+cIp72054utAf9fVClHvHarEDb6o76pS6X8XKz3Y2X4x4
noMRTOlt7lolgWZINlqROzcpOvD+bNMqqNaOLo4aMIviVO54x5LqpEn5CmbrVunkd8Amv6Nh3g+j
eEXVrgrmSf9VF1bil3kyHoxR/93Xxhzko/mskM34MuUKTzpqIGGUzH5hddPTnEfysZusr7OaUI90
s1eLa5YsQQ5+SFfBU4xR8eyqULywsOb3VjVvKNYjimVToBLlNPhU6KtflN6T77mSmFtmNgeazqNx
UFSHYFaqfpRWh897LpcaWH83XE7oLU2BZmwcoTVdJe7OpScNmoj1kKDYPh/oUmsT5hU6M8AkIHyd
IAsMWhldBXj0GFv6sjHKNvYNK++vTOfaKGsL7a++Y5E2jdk7+DkBvhvv1SjOjlroVFdQEhc+Gvr1
6A/AsxCrxNnHUVKNJzJsnPSQKVSAo5sMTk5dgJTI/j0tAYVsDYgMqAyI+icfbVbJjMO4sHio1Pkh
jXruUs1RryzNhb6ii7M03C3ERJBdXJtyf320ONf1AeHVZdVq8yuxQojuUF5/XPovTc7jQbuifHC+
SCgFI0OnIjaON+UpMsGq9dDgSQ0VurLyXYYoWJDDYr8iuXc+K0YB1QHDCMr1WbfUGNrQqoamODqI
X7yJeQwf3N7qHqSeCM3raBvc0YMkUXWpnOlXsALnTVMGBwtkwW10EJQ9adVWVa3HbetCL7fi6Kva
SfOfRp9H0G2aPd9+frLW3faxZ/pxrJMjLPq4M9hA6kGxvxg9bSd8himfJujFdimVFkrftMSv9Gov
TRCQAjMzUI7AXezjngFX7thV66YHg8RJ1EXQAs2UVnHlAJy381cVXhBPEHMMVT3dKuD1q7QOYf9E
5Q2FPdGYXqmKfY7kf2JdU9+7NCdYCcDEdBt7j9NjvTZ1pkhVoyOeBDqVwGQlTsX6Juwb50oEuTgU
JCAQCmsYOdW5wXVloIZriL1E7jdr3yrVoiJ+zf3lgsAF4BtVA8jFeQMdcxI/OtS2ShfpgcMwqoXY
UcI05E8txYXFw9igfaCQPGkeDddR37pjr6ceZgoh0guSsq0oujV/TDN1vLKq5/Hz4886idLm0MeI
gmhUmdGtAobcLllgZCSQwzUR0QuhBjUwuC304S0QBSehrU+B8qLXjYdDUY/9hgq6ZW0wI0uuqf9f
OISoNcKGRrYIfYJT3lMG649nIXoSpaUmYq+JMn9QRGZXO5VmgXNTpxF9b/SRS2ToLMR8vaGyrWs6
6Zc+7N+/4iQUaFapN4WaOYdobOrXfJDWQ7NoykspuulhXpW3Pw89F44n7iArbcjBNBVq1McosEyT
2WSdnhyA0W6BySvj7zgCAJF+qesrUe7CiWEoZNnX/+J9erKShVNBHUFC41B1061oyx1VPHgLw7+X
umK74P+EzYqgvnHKKwszK6JRrqWoail+ZqRBoiyeNrqbz7/chenotKihysEDhJ138uV6ktLKsDKM
3/XePEx2P9/YSyw8MzWv6Z5dGAryM4PBGGOdTmPowCimrcThKp4bSPPRimNfVX9+Pp8LO89lC6wJ
BOqyZ8zhqNWVwsmU9KiM9Oo7elweQnXuts2xph2HRblywV643RllXR+8GyhdnXw/s6HlmEaVdqhb
OpMFKCH3Jgz/FPPywKPKQ3Z58/kEL4BWdUZk8/0XnHeqUJc5CdKTQFUOCh4eetrznkEBFOxHYGFs
PqBnCrzIPAxi2Ro8yf79SeOadXWA0iCMuTg+nrSq4mSEqlocxHwfyu9p8hom38eMp1zSXxnqwn5x
wRmtKGBWk+Tz41AL8tjCmjt50NTsIabMbKrNk+WaV67ACzr4BGTWz1plahD9O7mcFt5NVh3bydFV
tOwh7+W4tyh6bepGyfwpcbKNrS3VNsLr554mbhiEi8njOe/rK3vpwiVBQYVrEmuJFeh2MuEwGoxm
iR2xFzrMTju6wxnzyhAXAiVSV1xB7FRn1Z/4+E1L2hMdKU5/KEvDNys1WASgf2vcqOqzPV1T1zhf
QYOprHqp/+G+n956kUPlwIkU6wAPMkHoOZvTJz2WKt8XEYor2+X85lsHowuoC+4ByA8fp5Y4GCKq
zaDsqZ8YEeS8KHoI6Qw8WoWY3lMzCk3fEFL5MYAyFp6rj2lz5evaDPExAyZBpFsF3Bik85mrRdkn
RaOYIcK3yugXsQ2Cq3mIozJCJnjYfR4HLo6FvSXvMQGB4TRzk20/Qh/PrENdJD8GxeKpaY3mrpaj
vQ0BcVyZ2vnGwQ+d/Bf1RWrLZyKjTjbNg1VIiWfr4Ivx3h1+d+23JNxZmbiykOfHgNNIvwq3r1V2
/RSV3+iFiaSkUx3BOsmNmuffuDqcK2H0wnzW5xgAahzMYWSsW/evt6aD3wlN5yjGkq3a0Hn2ZB/6
Vv8T6TUvHfefr9WFGelrWoJ7F5pDsA0+DrYsVWePQO7gFqbUU5WtHZVX5nNh94PpZzuwSCZcvZPd
D8aZLN9pnL3mhAdVEVu9UyExvtgkRJCJDhBxAkfR/X89McwASVRwSOIrnoqCyLB0mtrKYdmXGfDt
nN5SfS2jXT/OyaFiDARXSGhpnZ1GxTHMKy1H1+GIzZrcFU2f3Tbmkm8TFJauFAQuDcVMUI9EAFaQ
wH5cpxwzSTGYZnlMKjEf+hR0XjSbxTFsFnHl+F4aCis3oOHA4bjbToYazC7PKC/mh2W5tyuEFoHT
Dggsf74+F4LE6vKNtBHNmPMKRwcfO1LMFlFs03pIHOtL73RHLaJD4CRX9viFA8VQq84beRAC+CeJ
gaJpIAYXBBf6fjepG8v8oWc/s+6un67Za56nXBi+khFgfcl5OtMJsGKirz3VPRQ19yCs5ogJq/Rj
UFRhKYK01naTaVVX4t+lQTEqcpAuI2Swch+3xoDQPVAGkgSKrP+MNfpQKukWSNLI2Fa2NhM7Otjs
afX78xW88FkJg5hp8BTAKOG08iZmSu753Dn7RAwbw9otlvCL8HsZtfgmLFe2i3ZhvwCsX+ljKk6f
Z1ydvlFcNA5EcigaYDiWpW2VOkGEMtnninqj52OAbhMcS1O+K5p1BzP8TVrOVraSGKrv5tbyEaP+
5/NPcOGoUAxEy0anynluAJlbhM48R60hyd0dzbvtYPS+VK7ZDl4chnoLNzjifmdvSAtpuiYKU2vf
yBhS57LoyKhbT4Bfr0SZC7cBZRAOPTXOVcbj5Ohr+Hyo6uDmR8QujGDC5wMQtBq+ff7VLiwlaQgp
MncCtb/TC2FxcLhOJ8XeZ46qHUNtqL1oMqdvEL6NPUXPax4zFxzBoVmRrK/JK+yQU5kjJI3oJchF
7ikEoho/wx8a/alVvudoZvm5koObgwa9HZzUeFriSKXrD3ckwU7moTewDR1o198Zc/E/ZGVQLx04
aNSW9TO3EaGgpja1ujh0VTGtILjUbP0yHkJ8E1yzfpqi1vz5+ce/sJdYV+57mHaIVZ9GCy7oXsJu
CvfgK4/IFbyZsQM1x7myxheHwUUFKg4KtmdkTwuI19LR0jrSp4IMEVVJUFnG8kgT/P3zCV3aTahx
6fzBaQr06cfwR4SzpCvS/KjA8H0XCND8k2hdSo+xGaN4M1tKeeXUXxqRY8+AKK0BSj45JUy6UAxL
Ip+vPE7urRsJYMGRJ7N28++nhq4LSlnIc5GznwwkMXBDIBAJQEveD8sP0K/+Ip8c/fD5MBdOPdU/
ldyCJAYm5LqWfyWcZqQhJYB4xF64BUA++SJl8u3zIS58Mg4LGpbsBYPBThZJGyCn5PSBD3kCzEEd
/Rzueee0gQqW+d8PhWoajlwUqCm1nMxmCG1EH6ze3WuzFbhA1FcHiiWJ/VS7Jg19aVb0ThCe4046
r7BMJWxZZHFjxJEBZmShr8t65UaAgZT+57M6XyNEqhD5gnSscQuevqlQyqdnZ2rhfopwkOnw0vjh
QmB6+nyU8wlR2CdfRlKZp+JZyQh/r0LJ7EQ98GMqD4o9EqQNVCx93qH6dUXq69KU1q4F7ae1gXdW
3FBbLM5SER3MrvsVuZqfd9d6COcpCiGO0ApARUd+7fSklkWWAthPKUhpuheGL7M7+FMPiSyLvXS6
8vHOQ94q/v8fn0DUOc4sxvoCslwbEvKyLFWwTpORP1Rqedt2rfqv9zhDsQ0ICrSJz1J0Z0RFQsmj
dZ3s9uhkRue1dRxvnaqVgP6VKwHv0szMlb+JZL6gIrV+5r8ChGZMuBE28E7sofUjHWGp5Qu0piuT
urRYf4+y5rl/jQIKDmeuaMyPxgiOoasBb/AU/q7n6hFCYrJZZGQHn+93Mn3+px+fcNx4WGOhAUqj
1TgtzSgGimF5iPZzD/NgU/Ru8hBbQH7UKQ2/Dq1ofsaKAdfO6l4MN7Sh56bLjRWPFQARoC2mNdQ+
PQzTz6FiUR1z+10BpPKmUIdfWpgMu15zy91YJupLa1cAoYuuPqA8Gh5TIwU+Nzd6uasn1CTGpW+2
IxU4ZFDiblOyV7f018RdZYZiM5FGzBuBd/LtVABpFXo4hF7uDKw3Zatg7uHTOjFaNZWSGQcM5/Tf
Cza72wiMv5+6enTgbFu3E3iSGscf45nOx3zM5ZS/mjU497wcpiBOwp9RhTFrZ8fabghbe5dm2XJr
1bU49opp3gFt1W6cpp+3ag17K1tU9GyECtatTAVgdifcIEsbP7U16vQgFt8SgrE3wTfz9GkiMtpo
YHdGsl0G5Y1KVbyB0OOA8GmUqAcOK8djj0SWX7eGcZw1jPT2Q60WW30Cf4jjeZ4GGE3pvi66cEeu
GN7PQ1XAIUCNHNCz9mOoO3WDvHj4lCEdtWWVat9pO+sLy9/+llWCqAhtEXs3tk6ysRrwbAqvK+y/
yu7YJP17r7fRDjjV927lBLRJZ+8oawAr/3zrXYp+PH05Vdgf0tQ6qYoAPHMWR4FuM7Q1+Xau9lsz
BdX/+SgXTq5Gy4FGDZASrCBO7l1bL9NwUbQVjxhiZgtfCy+Uq+abl0bhckJJgQzsvPEUwuRy0oyE
qLbxN5Zg+0roUuKaz9WFAEGj0sLNZW1vndUwFfxEk25VjDHSGGxtkjn3I7SRLyC7pwDtJbgKpnXN
vHn9QicBgvuQN4Nhu3SHTwsvUxjWacX+PRiTA6PThko7IsdnWdO3CI004KXHqFELKEDXau7n73oC
O7URLsj16j+tA1ZRP6FD5s6HcBkWIFFChyRhb2SlgAQfiRj0azV/WIrhyivw4sD/leKg7Ua582Mg
bqVqEIpXIlTnqr7kPD9Fhlb8gxqN4fUa0bFCK4dog+fzlTvgQgKCMgEuk0BsILefJm8Z0ju5noz5
QbZ4PINrVMWbPT9Swtv++4NBwZiMii4618LJwWjUZqZn04KaiOwdfNoHN+2equ6a1u2FsgUNTLAl
NDbW9+7phOBIMHg2S6jwYMb0QVWWXVbb0WPiNqXuq0riBv1E9cK2Y/t7lZfTkwznDV54aABKaKSo
Ny6PFZpSdzUE4tATg2yU/ecf40IsQmmI7gspEqZup5mY02hlO6uNdkggHaDJdNvSkfx8iEsLS6Kn
c8Naq1npyZ7SkWovm5QQoaCVJXDV7gDRKiSZjRBX2uAXZ4NCM3UMg3N7WpXtrAH4YI+jT69S0saq
MIWr/PlsLgU84Bc0A9a4cHZCctLJKbUteTBT3XOc4U4xVgzmcmVdLgQ8CoYkDbzLqNKfHkR7SkWz
dIjhJkOxMdPxHcz0PWjRQ93Em3oRV+BgF2ZFnZRmI8910v/TR1ojomxGJHE+KAS4lOfMUrV7q7ym
4HKhq0kV1ESXlmolUMfTemxvaVPjto6zd5Wu9GIbVjP9s/s8abeoGG0nu/yN8MEz/f/vEIC8SGA6
+fn6nX9YfgH6MSa1e8HLbf0Sf6WaHWoAZbLU9SFvlj/JVP7U6VZ1arltO+dYdTggfj7e+SWC0qtO
/0+lfIe798nubxZr0qFzlwd6xt80BdI6Nqyv9AJ1LuXoDbqkuakjs/VaQtLb52OfHwcMdXE91gGh
0Zo/u0agicdd7oq9meZ/4spCHjAerk3w/MpgEOS0yWaAhPBu+/hBa6mo9ljYxZFCTH90zdzc9BSI
qfDhve04CFahXcGGavU0+Hx6l0fmcYdnB/fFqYhSE/FoKXM9wrU1bA5z2A2BGvP8VuYVfqBvIKnc
YT36+aDnJwWhfcolQFNWefbT0ndoOcpKNlPQruu0zSJmWvJmjKRrOteHz4e6sHwryEan9U0D7Sz/
GKCXOXinuvvETLYZMjOeUBTlyv68cB74vbSQMPPCke8UeZxOBXqBPXtEhR7hmSL81mWwYlu3f9Oc
MVD+B9AZ1yFCXqSM9JnOTOwcdYmtrhjDPWq+oMb759i4ZkFyfuOAQqE9x/mGyohy2cctOaMXIvM5
BAkJkqj1oqqAxj1XuvtLnbrq91Av05/Pl+rKiNb61vwrqjjtNEBqxvl2EVWz+MgZmw2M+07jeWOb
tNqjSauvvZovbEWmicXbCjAwCKofBzUy3KD6dsgPLQa9EgkULBXRBeg2n8/t4jD0bpEeIiWlufVx
GCiS3cw7E2Uv1CkcWEpOg7hFvvt8lEv7kB7+/4+yHva/viD2ilaJ3ZuxT7p0l023yDVApyrwWlCC
vnSvnOILfQG2yF/DnWyRWuLoYifsQpHzTNxMeejCSk3H7C6HXoPAslYjQV10Sb0J3dF4TUAO2oHI
OjDtSYwGBQpWdZag+ADh0xfKrNvbzz/IpbtSAKOnyIMRzXkdXYWwOrrTnAE4LVEZjOZGvszWYAQ8
HaLt7LTZ3RJDKJ/w8fHGRh09rddfF4h0V+LspQ2w9p8NE9TvKuT1cWlCA8Lr2GrxsTOG4mdoy/lZ
VFxbtN6VK3tNP9sGABhROLFQvsT/Ftv5j2OJCETMOLfqQXMl84Z/ZdbKQ1niDt/vdcRE8ltki+Kf
eSzb/QR4tAsszK/QSLWzSsBJSd16Z1bTBOi6Cu1l2qQo1Be344Se+WYZ5fST2ynEvyqrMzRKER7m
vZoiU+5NtIYwKe7ruL+JVWPWvXJy0iQoCWO1p9Whohy0kt9xZS+eXWMcXYfQi7CXxmv9NCdyJ+ok
meFg4Zwgoip7QF6VASwICLmDjgZwL8WGQRXr3bUa2NkFQ/UC/L/FoUO8jBP28WMXaYkKoWNFB62P
/hn17A9g6CsLehYY/zMEFq/QLtG0PEv+E6FAnURQDwruFo2azFuEPCJU7RtmlP7rL0n3Eqgc7SAQ
SNxnH+eD4uC48CvCg7aIcBXnFcYfJ9P0P3UnjJtRdNbbUjY61NBEKtcsF86XcW3n/Ue5f53uabXA
ytJqqWc1PWZhJm67BKHwthOw//ALW5C2BO+JdV6K1O5mHu3qyjV+6TujgQYOinoB5nYnd0Fvr1YW
haUdjB4GW4mi76aSsPuWtJ19qMHKlXB9FhPoWKrgUfBxAVnBDvr4qXussXBk44qNzTHQ1H4vV5bc
Ev3begTDmFQiVmSnucIcPg7jNkUbO10PRbm10wl9cYLxhopkMQfIicnFb+ZqeKqXEMnlol/EFcXJ
S7NcX0WASlncs1mOyJ72CEynh84cNlYRs3Hyo1zCK4fk0jA2j0mucB6vhL+Ps0zSRNInyaLjWBBR
m3TQXyeqrX5V9PqVWH5hl/Leh1ZB0KL6eBps0jBp/o+z82qyE1m28C8iAm9e2Q7ayrXU0guh0Wjw
UHjz6++H7ouaTWyiz5nzphnVpiorK83KtZAFKA3fsFPYqTrI/Ur4zzW3l1Ivzn7E3Z529dbHgXuE
6JR5jmsEpChhXTEMVfKkMDgkiEYUEH7JxU6svGH/fyAw1AeBSgAXebuFDsSGYub2+VFwN0s1xEHh
0Uxf5NbaWWjrcwhG+B9QFALzlY9hQDQtzHEO/dasH2ISV3ewhi82Ug07N3pzIRBFXOqlELiGSlRF
bTZ5wASzKOCxqmP7KXCocyLFupP7Xz253DEazNSqmDijArT6ooWkNqzMorib0iA7zgnVmaBywlOs
oWZtOAGEMYm6h9HbOC+6pjJ+eimSWWv/MUSmFY9QaPmiUwP4MtLzZPQvepSQscU7z8J1pwdoFnVU
iDM1ikJXqBPHmsYI6dTa1yqvn+6zsWbA5zSkX/sANGx7maFWkfZgxhuP6xLDGBSiaKyirffWIhmx
hK7EgjQkN7OHvLRdxDZ2nPDGZSZvYxvZQsD+6/ebOhoCZEUX3s1dxwYixHaMde07Y7HpEyRw8XEc
TeixYDnY2dEN26RSpBO0aMskyLq02VGYhIhfodWpEaUX2tFUp49BFX/aCYFV9uhNBZ6Do3hCX2FZ
iBbr2z0cyiwc8moI/Bb9FKbdpekIUrLwyEqbM9PIDPBpVfwrrgdah0OZuNLYtQslwn/9yMTU7V+z
ZbLc/KWiu4DV129Rx8h4CI257TXdS+BAq6ZAAWo9BSLdOdYNy6FWCgyLt4DhxfWxkqImpJLp6Kcj
WhGuNcYVMMxkRCPn9hdt2A/EYAvinmu/wFjfbm/O7JId173jqX3+kPbm1yyF9g4E9xlKzoei1059
LXZMZ/k7V0cKFAtE1tItwoeu1owGWTLVOMj9qOXteayH35N40ZXfUXaSIWCcU//2N26tt8SgYJ6Y
T7kCgOkO8bQzNZVvmP8oaCGy5Sfag66RfqBIfLTH0O32FLy3DhB8JBeE63mNS5LGulOljjK0RKvz
Ugnr51im0s5GbtxB7h8fxRECQ1z7l7AogXmaBS3lYvTmsX8GsPS1McydQZStbwFHBT87CcpiJ29t
hDen6iM7C30KGGeGhzzVlF5vH9HyV6xNgiKNw4w1E1hXgsygxDFNJH586Pa8ukF8BdJKJsxdST0j
ILJj9FurAeK3LTpACwJZe/tBktMlshpVg1/1BZP8klfLL6XjhY64z5q9Wc6tQ6JZAIYLLw3Wfvnz
v6oaBVDHFul2CAQgO8IZ3ytQPI7vh/Lj/unh0O+l0aJDgP12mTw1yolSEUGJPR8h1HzsK3MnEt+y
AxDGoF2xBeZFV0tomdVb6VyHPmWnz7oinRnsON62gz+x08oQyCoWrCav2YKye/sZtgTcNeS58tSJ
gbEDjcAkA0INJ9Gx1mvoMmYzj4FaUViDmz+bws6N2lbAsGyUz5kNDNcb9bTbeYU2vtykB4tDph7B
/PPqV6lzrRXIMZPOOQKpnELt77KxmH/e/vgNX8zcDDU2SnmMWK6jsE6DXNVJUuHzFN7X+g+t+mXJ
P4L6tR5Pyl72tvGU2QoD6kuTDF2HdeUwlguZ8FIO/VxF1aV6Ec69ZouDkhin21+17M3qRCnEomNB
Pw4B3LVhIk4ZOXI6xD58l8WE1lNkI5qEK2DqPjH3oIZbe0iqxkgQ+EyeltXVHiE/QpayVDyV19I4
1nUd1uc0Hp3GzQMno4OaRvoLyq3ml7mudjOdDc9CIYdJGqJMcHrrJpodNPY8V2FyVzcCfpux0OvP
IkyD6VAr/QCOp5x+5XoMEertTd5cF8UCoEzMgjAy+PbadFIHJxV31u/r4GJlBtRwMSyGeoqEbK/2
/RMyvcG756H4UPuvRRcT+8uzGU3SUa/KFX90HO2bXBTlQ8TTsPNp10VQllkGrgi4GJ+9amF1DlOz
TjFFd30mQpdChCeJKHOVLwigHOErvG+79HsdCOdT08HzGk1hutfg2rBhPCoQkCURo+GzsiopgxRz
BEBzp0iABXDp1plFogcDht/L7ZPcMGCH+o1Nc1lDlWe9VGf10Jo1pQ3L8wMf54JhPMzRF6kHzTQ8
iPSf28ttfRmvOmMxhJnqFUayA9wpdRCu+3DNII6XFD3zz0VbwVCkQSX+Pyy24CBsHl2yzNU2Qpkp
ozdgUwewqw8jkdpB7tK7OAveH7DgPsGWAmQFXLp2OZoRpnKAEqKXjVXyCHVSdpYpCv4PJ7UElGCn
2b+rMLa1i2GCmqkC/4siZ/Bchw+KaR8hLTVmX7Q7QPetg8IgeCBomDEeuHiAvy6bOdU2jJtC95Km
gZo5fhSm7Mewut4+oo1YeRkiouUMcJYNXL3xRupMrTZ1jI3rCOFkdF49ZaGcq6LqeYA4yq3nWrm3
ptwa3VCh3H57+Y1X6c3y6tuvnCEMhNwzhtLJ+Ra2X60ANc72oUjebYiGzF1eXnSmirhqb5cplBjs
HVyanpNOr9ZQ/OjRfpCh0b39NddhAyI1jDfSh2T894ovRTIgO5ObPvaFYcMLX4/ZORRwg95e5XrP
gDIAL3IY61h6c6uPsQcbLuIsk/w+0hpKDaI5ICDTXCIHzY8Mnsed9a4tkYoU3KhL3Rfp5DUuRask
qRBQwvo2du+ED/D+Asj8dPujthaBPYoxWNpfCxnS2xMy9DZAIi60vLwx7kIL1kkc4Wfmkj7fXmdr
8yisEpaT0AN+X10rePCCiYql5hV65PKYwTp9H5tIQEFXf3ulrS/ifPg/kEx6A6tjMoQEcChHhy+u
i/Qb3ik652nAuEAOveuOYvHWWkR3GkEr7JNXSP4SWYGg19L4LuhM7aKafedFABdDsPz1HofO9YO1
oFt0VVsApoj8rE5K0UZDmSU7voMRHbBt2DCTVwKICidHe4hp/p/mAelMYU3ljkvcOrtlekpeAnOm
zVdn14IoG3Qxxnd0Bn6HlgzRqdO1yOMaUvMFOoFx5wT/GN3bUJb2HPkP5k9ij7m8NcqwMmC0sMzs
Dg6X/IOY6jJwET+xoUJqpfjUJ0l16avK/MisU432aRI8T7TOlbPVKnF+zCnjildix/mXqqYSjANm
qrsIslrtd5i+2hKdKckOz0gm5Wgqd9L0o4xGOAY1kvxTrtcxXJrzUN83Wu88T0XfK26vJ/YHkUNw
7ypNqyGqOJloTcghGqeHjgrY78Bo4c4rpaK/l+WxKj4GEoXeUbSKcVcMEGT+6OGshjacxNHvylBY
B9hWx8ck0lCe1VNLfabxorWnOg9HwQ8wGS+NB1XxCysbfhRmqNZIRwiGYCZLGN/hBWxquKUVOJQa
ps7BIzhyEJCs6WFEW2qOfkIbCH8rXITlJxjv9+amlmO/OiXSUwZzuNJXIY2kd3moWDxhaSOOSTu4
ck3kDY+k1n8S/IR3X2sAT5QslkKdflW5SNswseDqNb1yVOmmQF6ElmL7bsjRguBS6RLzWGHyax/f
1jHwz4lpmaj7NlbDIeSztEH23v0tC/UAUDUKybjdlX2PeZI6adovE+bOebbzk5o5Rz0Wl9vLbBwQ
WwUYbpnTooi68oRRUapkDYPktUjIXlpjsH11UMHyJyrkxFB7f5lS1BduL6ps+ESKPeBbl1CPTtTy
538FUErUt7ZRJI4vN1ywR4kkvD5FI8oKhwKhKfDORZh96sZ51g6Z0pjyQWZcW5wDRRnae8rsMzoE
ZnCc4Ek9Ku10VmB930121GvjpRa7TGCRvl63fOQiFm2ZdghDCPNSlz3xVuSaEOvHWXeoyG6gKOqC
jxpF2lT7EOs7LnVrk3ihAJsuZbGrjkUn6iySG0ghUaNS79quKo1DUtv1bzkfkZG+fSQb/ltjuAJc
PUQslLtXdmAkUw5lL8HyhBSKC6wicwPYRWe7+WUC+7692IbRUSulgGMTiIHFXB1/2Vv9mMk99Fg2
fBrZD336goqZpn6ceu1we6mNF1GjG0Mlc2ECuJrW65WwgyhHtz2o3n9NMRzPHXwAIFBmpT0nCq9y
sReTbW0lYQzCd9SGaCGvHuHImCIzh5PUj5rqV0DF8U6X++ShHeb5o2OMe6Kg17x5ELkxu42BgvCh
37Ls9l+XCa0iGwbbyvH1zPEdNahcfVTgXm48I6lOemwcgrT5t4olf0gQzi0QSDPKPVaMzY8GtQK3
Az8Hb//2R4hmRD7AHmfkEWowJbBOF4eUMK4Jup0T3VqJp4pXH8TiNbBjUqksJEqU+amNcjLMrDIq
QZN+b5U/b5vOlpXCVMH94/rTpVxdiQbarBIIvu0N4xwdR935oQeI2VdIQLnCSCQGPvp3E8+yeaT/
lHTJUjjW1TbWWGSMGFXg92qDGlwSAAUQUwyF7+1v29pEh4D0T1ZOmXr1ulR1BAqzLyc/Cut7yUD3
3R7zoyGMJ7geL7fX2tpH6qggdLFS7Wq+iuenLSa9tj3ZSiKmDJruDtA7YT0+/RAKqMgXfs7Ptxfd
cJ6U4Jf2MtOEYAtXlzCAnAzmyJCW6EgR2U20Mv+ehUqrHYTQY21nO68zdcph1pJd8ljwrq22s5vo
rjG1hEb8+CQ3DLNNjauO8pfQsk9BjgJe5cnF3kzCxhkCxQFUDScf4J+1rZBSR6kxlIG3NC0PUPqk
kLg7r83QPQ628fH2fm6kz3QamO3XgGkS/qz3c0CRg63O0fuIhXzoUGEn4C2lxnz/9daXbaQ5SPmU
VPCtI1GypCjnfrQ8yfmnmLqzgE09N2D0Hl9vf9HW9i13jN4GefoVQwxccUj4DXQ+x3r26aB8SuT+
BIT3IwI7p9tLbbloeDZ4g5BuXrB3axcNprByUH/0x1k79kp5Fg76CLxabjH397FkfBiE9rmkc29Y
yUPP2xEGMGjf/hUbVwIjBFNOSRx7WVfixDDWTHgk4Z2jSPr9ZKEPmDST/NS3yY7n3LgODF2zp0T+
9nWTt636jjwjNX3YrJuzYg/tFwuCoR85KaKHgmPyrKtSpLq9jICVG2TIh+5cSGXrJ2A+kFzBR7ZA
4t6aEeQpbZkFFEagepy009iJElksKMlR6hhDUKttXKCRKWo5vrNHyk7nKknQmEjBmIKppomiHSB9
db6VsPllx76Ox191tVTaRF5V8mHolDZxg8Hp6lPeo/biv/+wwDbgTpgYoXe9uga5ZaeoBiB2gMjZ
R6iEvle1ehkkZScS27KJpYPIHhGQy2vH1TOCbwAHBQ8aNp4+SR+iwjxCE7YzCLbxBNCoXCbBIG0D
WLeyfwmfaDiTYXpqeW+F4aEETSEb5aFLPxXRdL69dZtHD7gN6JlCq3xdBKnRzalsRIRQURsF7JpJ
016ypH5VB/Nn64SvlDTPpBZfWwQEf91eenM7ueEQMWkL1GBldQMJeQRLSAj7+dOcF6euohRT7UFb
t3YTv7XAPblGhEBvbbucjIZsv5Z8GzNxi7GCX7oQ87HNyhgJaTRu+9CyTrc/bWtX6YeqC7iUFvo6
yoQLeEoAkJlMFndZdAADo4Ds0xC3YsQ7S9ywGOfHyM6nl6RER5a5WNF9v/0TNt4g4nhMiEESLGn9
NPTt3Cfs/eSLKUfrp+qr5z7M4h3z2cgYWGWBDNP7ZkRs9dLNVhOTKPWSh+jwf0GPEkMSPKpl6ul9
cso1/YlUc2dvt8yGNAgGCYII9Qpy3ghm5GZbnf0qp2qkCkqtIbpSpxoHt+NXrictABAuteKlj0c9
fF03S6w4VBuphvtWittfba9JXxI4oFA6Z1njnGp1pnjt2H02m/hcDcjz0vCPyJWM0v5kGaL+Jhp9
QEAy22Nb3DreJUKkcuNQlV0PtphyGletQgvTZrRq7jWfl3uno7K10VwaqjcUb5by79ubQ+FpIoHJ
lqzPabyY9POpQoP2Ccqp7H8oRtl/zOhPP+CqTJQXMbKCuhZ4aeIcsNgjkhleX4Y7ifvWJzH6xpTG
QvZ75e0iyiCTkYSzb9nVxwZJPKS3/kMf8H9YhlMBpMOrhIdb7ZydmCjFdobtldAtHRLEZd3UbmXY
IMg3b1/zrS9irgX4K+X5BY369pDs1oRTpZgkL8iUc2MIlkw8R8123qSNZZiiAYRqEprBS7M4vL/S
5qZWUB0Uc+b3RlMgVgdcp5GRUuwHZmluf9H1GA10S3+t9QcR+9daySTVthpJaCGmtvWYQLuuIdnJ
8NKhSszyBdZU9b+5E3F/XFR8X5UwC7+KQLV6RJF15cwopXhKkwpejjBAKfKgREyuHyq7b023znWR
nJu0DAaUJ+P+N2P7XCARK5l+yQwtvxvy1OwRE04BXgyiy54GozTTgx6m7bBjJhtPE1kX56bBH8Pj
tNpUOytnW0Y9zdeDAPhrkk/jvSQbH8A7NuUZzfHi3tbn/yGKgd8JOILFsku57O1RSv2kaFIqQZ0K
XVttobraIz8cfLx9ihvgBxDLPDxLD9Eiml99XPcH4Veqnd/lQ36iSho+WAqxYOOE9j3yvcgvp5WB
npiB2E6wUCDOaOborSH9D7tMR32p07HbV13GuYz0DLSA4cn6axv+E4x3A2xDTXey539uf/PWJeHx
WTBJvBhXcEO1gJg5SEtepq48NWhamgy8WfHeFP9GLoZLoZ1DwLYB1alrx44tLUVvByXgA0Ch8tBX
CD4pSOdpRWztpH469rDqSoCwh5WMnjpcaOt0zIjUVmbGnPKzWvdPcKao3+Up22MN2boLf56zxTeT
yK7CtNqWO6XqYVobW4R3JEgi0zMKK2iR/qtJe/2wrYNi2ojOG3HRNZyjKqIBCZlx8GUq5PXS/CDV
ggcvNVwjnpvRe79dOPBHcMUJJa7qRxG1kCSdh+gukJzWC9APY1ZZEg8QRuk78djmlxFxLS11rt7a
pSAbifqHliV3aqghyDsbhh/38A6lxqTs8KBtnRjokWVkiyCEaupbP9IY9WiKUo4IbIvsDMLpoyqY
wlaQk/czOSwv2TgXOyHJ5pqk5BQ9FgqxtZWMUVciVQv2L9WmX1nSfYza/gx77YexMD7Uir5j+hvD
F/SgyYoAGBFqMu7x9hunAG5Gq9VAdQwgfEXoxXZ1alXmKiWkilFenEL71UbQV5Lej9in20NrgaSM
SgiolrdLJyX60eB6A8/hQsiYTBfGxyH8VGbvL3WwEuQ1y0O0gKlWnnqmL1RrdGt8o3FeIP96jC3r
lX/72+1bcO22aOpT2gPeuCS360ildEq9rFs78UP50ZqGg6Kjq5nr7lhOO0NB10mJCU6BajQVTaqa
aysRk0iR6a4yP6KTq0lM1qaDG+W/C3EBHOQ2iLre/rSNkhUrQu3EcjzjV8gSSI4ok04g/STJ7n8V
Uim/dOUkq8yKdcXvXE3qlpbyoH4YHMP4N5365LEoFeUXFDowLw5Jv/P6XvvshRcTlfCldEVffrlH
f4VQzGWlnWNMKAWb8wGk/2uqpntkJFvnyUFCiglCnK7rag3Cv7IqW0P4dRLfZaV6keaicxtDubOt
eWeDt9aC+GRJDphlvMKIS4rJ6GmG8jGkiNmZif7/SlGpT33S527Gvd8JGa69KPX3/y/9QX1ydZxq
rQVO0TmqX6aT3wbxOaitMzMoO1+1dUo22BOALqSXV1Nycxc6RtOnjjfX8XShz5efEsG7fts4l+v7
9v1eumt/cB8cFpOgb22Bye0ha2qaTbr1OYbToRy/wAvs2srvWvrsVC/2tKdtt3X/eF5B/C3Tr1cj
a5lo5SAUFHAXEahm/pnXP+cxdQs7PZu5Jw17tJJbx8X7SrmYTJULtLLELFNis6iX4abS/O1I6W85
Tn+EIv11eyO3jmsp6SyTeMz4r6uMA9w3+TRM1MDD5DgkBow/1afbS2zZOYIlxI5Mm8JYsfqSLjKs
tplgTmoAnHeRb8J558jFsaryHRNf/qYrq6DoB36WHJWe+coqur4LtR75rHJIpPt0MoPz2Cekp1nf
ON/GJtSeE0Mr92JXY+OsKDBDbbowAF/nqwaCIgMQ4sDX4lbpH8sIfUxXlpC3eugFgAq3hskAsbKg
qBA1Qf5Hu5SWE/8coch5BV4w/pPBT/KPGdTtq5IouM+EATCkLfWqbI5Q9aIGDRnMaEODbbaFC/LT
/E1vq3mehRPk92autXcDQCLDK0IasfD9ZTGTqeqcFceyWpSMbdSaH0yj0xE35cX6QNleU9xiouWe
gGYeDyIvEhtSNC1vTkqhDTEfUBkvSlgl1iUY07w+O1YuvZhzO3cnJOCT53w0zPgMZ0diIR5R6p8Q
f+wflR7BDKjSQBQjCo6M9Klk7v9rLid54Tqx2lluoXbDsyWXaDS829SAT1OkoDzIxVm/+nId5lrR
mqE/ps0hzgGUIjeRmG6k7dj0xrX5eyFrRS+jQgARQE2FRFozX6D5/wAdxl75SNtwctTkmavSyIqu
ZzXaVLKjXIt1TyvG4XXoe+0hbSbzy1iFsIX2hvS7Q5rkVFXDN2gxfrZ0pE/K0PyTzBHDp634NlXF
wwht18HGGdPZinPEeKGDDMX0GYohw50Y53crvfihpMoPYae/Tb2/B61918n2TFdYb344MhPitFGM
T0aloUeORqlf1llJ+JZFZ9FVxjGHS+dRNiacR9NdcL178xQbvpeYEcoBwAWI2Kw9yChpaZfXvPxz
nB+mBq0/rTykLdwg4G/GREPEfk8maCtKZk2axHhGRsvX8RaHC8GTgwiehYTwbCJSrBtuP2VeZ6vn
pJtPivYaScWF1DF8d/mL+Bg6eIIvIgN6gCs3ptfpGPSCdrnUmcehFPN5sELNjax2b75hy3PRN6Yx
T2BJ2rMKkxOwqWqj0a6Y6+4xSLRLVfVnvMtOWrV1XfD9lOYJJaH5ufqiUZJrc+y9GqDBJTSzxKvq
aS/02HhomGzikVlafsBCV+5/mhxzzhjyhhACmw+iKPSgiGEi2QlLhjKzPbqnjUo6xQqKI6Cm/iiQ
rdIZFdoLB9hnelfPMioGZmxqj3pnOve1lEzfpSaw7pvMbqSTFU7JU+WY0qdJb1XdDRQtf25te3wQ
RWu0qGP30s7UxcZbyH7zqC9VG7B9q82IYjiiKOunf3pg56Si0zxobXWScz1B0j5A5k7Ie5DFDY8F
ZJFXEKOlQLbuuYaxmo9iAEuYSflTEXaeKuZHqbXAHCUPSVvcwWnzZYBu/t1uH0pWhgiozZkLidTb
C7NMu80gvCyoxXmfT6XVwGSf5bF1LyMvYbtxHLV70fvG/lJlWfT8mCfWrnA64yjVQRlqk29Yz6mO
huB8p03ojDdf9WyP9GTjliKaYS4kOvDqXfVFah2QqVVGht+H3RTQfkrmb11cAexNBf+RazbKYH5o
bDVPHxppDL9B8Sy396HiVPIxNobedDvRBTS+pxgpWrhslfAyxEUf3YdzXH6oHbUqT6PdtQ9wM4X6
0QyQlD/YSpmr34oZwUzFTqZPQrXG77PG8+IGaqJ9mzQl+JpM9pwfclp25cEeUuB7Uml8hgvGrC5S
GNffeLLGDrT1XFbgo0fjeYJzsn8c9SZITpI+j4/tNEhPQ9RMMQmtNL828aS0B2Q/4k9AoXLtYMGp
UByaWIqKk5TY4Xgsc6YKD7RwAv1rgXzxv3XoVJmXyQ6ilJUVpTPfbSJYd9vQNh4iaJNoF/yhPr6q
XxhVqhhhPGd3OlT2z0MrI7bDMGMC0XLyYnURojtZEZ40Y9iDUW/cLOLahWSexIr1Vx5Uhvg4S4WY
PYqkF1gI74swOYXG6JnhdMyiz0Nh+NWg75SmNgwPX8ojBBIHjNga059TEp0shlb8oEvuikY5wsd2
NCfbu72tG88DywDPJA/Gd6zj9q7R9Ggqy8IXPPDJURRdnLqxMmXlzvltLMT7oPCmL9t4tYthN0Z9
FkEEJTmFKp/SiNq5xjjqsPOCb69D6ZdRI8bE1mXEVhqyXJDge2UlXixyHYgxdvZs42jgvMXzQLPJ
g7fes1ae+7JVw8ZPDa17hJgoPMQIwZ6GmBjs9vFsLQU5EeBSxveu2VpQdWlkO29hbyx15wAPX+lF
o5VQFpnjnQO6XgoWgIWAhtgHDtE1oi3q07IcoyD05S6+N535I9IKF3rC/nu/iL4iQ4/AGBjOv3oc
W6hdR1RjwMNqgfUYO+lrp9TqIYnHaSdRuH4mFqolANXkIySk634zWU8fzHIuQ2dgBofYGruncp7m
l6IHaxaEdndPoNnsfN5G8MqqHBnMUnTEQD++fRAzWsJ5HHXCMwvdaxCUYZQ0P4vB+AwP30D+CH1p
a/5sZPWYy9VOEnZt/Mi9EE7y0VCEXTmNKCoChqpnxQ9L6S4pxEnIzbv9EktQg2EMY+HOWnvDtskY
vFkGE5diTKvTspW/6LsC61tnB1EQLfwFWX3FxJpnYRHHtRPeCTXp/4lCwyof+sAISjeq5v7RkYUz
+EodDtPxtnlulF6X/ikdcGDA8E2urUYVZi3ilqGZZKy+04B4SSe1cs32u2QPx1kuXyLzde5yf5KL
T4HhnAvN2fFgW99OmZ5GPwVX3NjyHv1VbFUkRo8co0z8sgV5SeZuRF/SIUEK4+RYX29/7tZa3HmF
CA4XAyrj7VqxpiRRUciSr0/NcA7UkXdGY/5KyE7t6moxuGMXhDv+8/pBZfKPCHkZ796YY89B5JIO
TYGXZJCGHQxm5w8MusDb6uTqRZiVedCpbJzKcih/Q3q39xRteTpm1nBziDHxA1YbLEwnDquyg+a3
HS5RrHxu9OwU5vqX23u7dRlRgqAiyzO04H7e7m1iRlCWFbbhtfF4qdTKN6U9uNTmlwA9Ifb+041e
ZRpADZACKSCtNKB4sM1vaRtc0mhvYHPLSJbXBzJJkq0rhJQy1mXRVXJ2lxVj9CmKYUOX+/8SVY4H
NxeZ9RjBLLTXZt/aPTjYGEtetKWv8pmiS3JqdlPsd7r+b+hk/2T1Hk51a/dQOwf7tbAwXeURWZRW
pGoi9e1ekQEkdaofyNrv3jH6nWmi6/R4MQEQuUv0Chp9dc2EoQvQCaPjD5mUXmxkwJ4tyozPUBbn
yDAhALpXw958hwApwBWBqij9/ZVp6AmU8z3MMUyUkQ93+pMIlUOUVB9mo/LMKvAqQ3GrKj7Kbb7z
RGzZCw8DzT+KONjl+mtt0tAUCLSv9+Ep7KpLY/8HNw3AEFgc9PB8+5ptnCKgSFBlJqPl12QxQp8d
0fYo+RWF7WVV/aWJxEGy671MkNv6tsBNK0Ajnwd7QvaxfhfkVpRKo+uSV6jROXBGL7PEnVOaOw55
42sWJTD0RBciK2z/rdMQdt4bVO0tT5QhEGe1/ghTrqt00k4XZ8Mi36yz/Plfj0zc11WrMhniRWp1
VK34AlTjOKvtabT20GsbN3l5R0nU/wxGr2tDUmuEujaoRP7SlB9aZOmenMls3x/6LETq5hIxIG+7
Lhqm+lyOU1ihdye1zjGFjuLQ1PO7KzuQhZoUhmEpBv65vsfO2IaD6UiqHzPABh/9BQywZ4M3VvPu
QYeI9d2mzXI43oXTjGbl6g5LxRhM3VhCo9tXzqMcO3l/TPuhpqreDbvs91sm8WfvqOVQvVoDuSI9
j7smpSAZOsGhjMqLglqgXtHC0XYcxJZFYH04JrTnyQbWDmJUK0nr+vwutoLxS2IlpjcXuyrEm99D
xZN4lX4y8Ka3Ji4i8CMJMn7+WAQXp5BObUMhV3seoK+5fU7XKyESCHkG/zAsfAU2KmO0eON8sn05
UfMHKr7aWU0ZspqteTygOrEndXztYFlPRw6Te8V0xfqk5qKRcgjqQ7/rXsSguLH5vevvMyM9K8Ee
q8F1sMZadHy5vgDMryq7pVyPalYxFEcfg44Twt6nSm2MIxSlkiuXojtMsp09Bp3dwjq8y/y+ubUg
ApY3mgLFem4GDYuqc6Qs84fJJv44tC2w1LTxRKAcbh/i1qZCakCqSJHimtxvoMUinNlJUBAImJT/
Vy1f6O4kfX0Q77d/hoC4ZCCdwLlTWHxrmVHXw27QI+LslNrHpo6/xfled+G6XMYSpKCUXulgX6Gp
tCyjHaDIjW/GcTNRBc+Uf3N62j8ClflpKcr6O8We5vxs61VT7Wzl1qHxHkPywyDZdcNej2QhqhjX
iLafm6b3Tv7B1FI36N7fruHhX9gS6dLhl9eV9l6pBMzwKu2aSn6NpYJuUfsQjfG7/TDL8BZDDf9H
THXlr6bG1lLGgGJfDT44fFLZTocS8abbBrgRsvGk6LRPF/Tb8la+NQvm7Q1dGiEryZl9Cl2p16aP
+TDEJ9R8ZWZElfk/qkTFZ4x4hmpVrU4VaoU7ydnWNaDbB+SPJwe8+epbha1FplCE4ScFEoyW4Upp
4NtZcjC7wOvyPdzAlp3+EVeDhYi6wjo4kNsmt2LR215fRbM3znbrZpltfcpBHB0bdPuOLZVCt1LE
sBPQbTk26nd0jwjIqRCtdrseLTMOZUYQ695xs/Y3mIVDbn0sgQBhq+Jpj5B/a2NheYB5lD4CsfEq
spuytsjtErbxqgB455RfS3x13iiubgefK21ntkxVMZa38SoTZWCIULACDY75vjUmJUunsdBgiy+E
042H3jKCR6O2lVd1Cjr5Q4FW0QdkJJvX1rRaw3WaKkElwJSL77ylY+LWUmj6ZQ/O4JgWpLEXMmn5
62y09UvTEmgdxqBK9KNdC2d0K9sODXrbNMpduZUle+cCbjkUhlIhnWFYDgq81d6petsggqmnzD9B
rm+5+gDoPjn37ffbV3DLJmifLXO9DE5d8dqMUgNeh868T8w63Xcm48tHMmKlfRThKEd+lEwl4wqV
nX1jgm4w7ou06nec54adEBHhzQDb8RCtb0SnCavtlQ6S3jE9dEhUma3solpwGovyYMR7o2UbwHpe
PBwbPQ7qTVdlCnmMA9Tg4/wuHaC9hG3UvDD5RoVUNOZpbPvhv06r0bqVs+rCdPx0yrIqf6I6OO1E
8BubD+ZiceRkjQt541uLVZMGevyJJI5pl/GuSBv5KPXxeDScovCKacpPRRRAhjt3sSsNrfL79tkv
NrS6MIvTXaibgMdeOT5JavLcnjtsrIER2fbGUDvG6rTj5DcsGaY8gLEAKmD7WHsdvkdqi96Bft26
1NanQhJnSw/ObbQnbrBlRkABgeNwstQSV348a6HBlOJu9CeRuFn0Y1CYH9BjLvqPPNlj3djaOxhM
eC7I+Ym0V4mKHrdJJRzUQVNdPIBbZWKoOcnyXuP3Om+gjk8iiurYkg2t8wa7D6tqzmvJE2r5o4p7
uLVCZ8cFbK2xKLctfNW03tafggZYaagzGmCNHdzlg3ScC2UnXdjaLegKaOqQLNhX3AHaPFR12Azx
XSfS+TlgLPZYB3PwT6kO+Y4z0RY01NqqwZMRVSzVO7iG3l4qW1BRoP0X+GoDZQF0WBTOXSeSUcnW
SycVRwfeMDfNsj48jKkMnhOSSPWhNFv7xeyS7F89GFLhFpmptC5S8rEnOoJkF0nvKDg4syYZ53Js
IRuRGkbhTmFTh6Zbwg+vHFs1rT8I5rYPoletj/JUqfHFVgVNg0kAmxNJl87wGM+MPcvgMubT+280
w9ugieFXosK9cihMhtsVsDgkn6fi1Doa3RBEj62Pt1fZumi4avBCnCRrrVYZUqkrEaUCs+zQH6Z6
Xrhjmxdw1UeiO2qpMZ+mzI4vt1fd8iNAEmAmos4Gvmd1vavA0Du5DAofjNLvWB1/JTHAR10df4ZC
2qOF2DJYAPrQ4tPApVG8MiJZj8aiiJiHrzk217IH9V5CtNIdJvq5t79rcyluBkOBDMpeYX0ts8Dq
LLAdyC08tLX2BLncsSeV+D/SzmM3bqRdw1dEgDlsSXagsmxZDhvCYcycM6/+PNTKYhNN6D8DeDWA
qqtY4QtvuD7M5vItOgIciYVOtl4+oR98HQtfzzL+VHAqi/rRDD7pxbwTuGxOhz1BJfbN+HK1ckOi
EVCPtDoCDVwOluYtZbZm6uGxtaWk+DtR30Y0TTOHKgT9VaAK69dF6NBDHUZF9LI+Gg5jivoggIbC
NeJ5wkd3HF1rlFU3UpJmZz9u9M0W+C2aD+CZecHX7WN8rXL6S6XpFRhD+MeiF4Pn2Q/6CTK6iNsm
SvPTcJTUxvyhp7lO7TnspN9qMHfxYbRQgXCGkMhn5/7bus2x9EV9aqm6X9S0SpH7qIvz+Ma3AHU7
+Wx1ou0Hw7yTTGx9Z1IJlgDgIJi0Va2pm8NWG4Ar3oiLTGE1i9oDFZy/OYisndrZ5kjUnxEokQju
1xd6L1t1Ug5Z5wWRlyEDEEz+aS722qBb60blkTQUrAYtmNWlBk48DfWcHmQmy24dxOeBkvT1I7g1
EfS5l34S2jYXKE8DRENmodXldfl8KJvwJvLLU9HkH39s0SZeXMgo2V5WAZUw5QfMBFzaEN8P9UOp
9eD6zY+HdYwCU5MZ0XS5OHjEYVU2gs+FbpG0xymonTr5y/oePrxoLBVUNeTUuI7XBQ99TAyxE0vF
y5r0QadHOpv9feb7O9fWcv2togYaVQv49q1ltT7MhpV1otR2wrnDefFOn5osOceyWtZ2nkhjdE5C
QMEuOh/IcV6f4MYNJi92dUvBcUn1VhtPkBIDsTgYea1kuYYQ/oXCc5yN7LNUyI+NIRzVdE/KafmT
68kCtIInsSAnLkplAkKmhha2uOYUuvyom+DddG2m3w6c4iiEo4QFZ6K6RlAkRzkzflyf8MZJA1ZI
rYyWD4CHdQc+0IGFqGWqe3OYWqewgfLom9legL61rMhpAFpCto0zt3rvpgIwWdeCIyrTH3Nan6My
uvPHBkbxq5UlR4FA8Pq0NgdcEONLNZW22epCxBMI0yTsS73JCbRjajCU+ZTPxaHIXrI9/f2N15xS
KhXxt/70haKwOWrIPEdV5zV6d6BebQs8gRYKp8j9Xp/W1sEgR8YpYpGYuaj0l/Kc6XlGkTiKosSd
tTy40eQpeiyaKTmIceXfxLho/v34oOTEi6AFYeyFhpsF1TENVASTR2oXf+rQav+2wAMBaISW/xMY
UijaWp1D+rg+7tayoqStwbNETfFi05iTqpdWLMc3yhz/UAwtuB9ntXooQdidB8lPdoKXjZNAO4g5
LoeBAGa1ZYK8TZtUijuvjyYXvRs36YYdMLyxNQZoexpPUFWAj6/GSOsmbca2FD16Q/p4ioa+8l2k
xP/kQRL+KIo0fQVzF4DHl+LHcAKpBvR/Ch1BHUUX5VTlEOltfdOp5nAO0zD6rKeDeFB0HPYIQoYH
JRaNP4IFj36KJPULct2yHfvh9GdKUhgciyFrFGZYqCJf+CeyAqSCI2Rl494IC1vKe91tS6PA3L6Y
Hnzyekfvx6+DbA65q+bi5GhKnuMOl5dOD5L4tUpm60lWIAtHOEP8lsTYOrf0ouycxMGVkfg6z0Ji
OEo0JA7hxGCXphkB0FaRzO2KLvmSTRogDizZPrfGqL6E1NM/dXCQ6AUPwkGeMuGh7uP6GHVJ+aIE
FEenKZ1vDb/5E8WC4AhzMtyUfYdYctFkuaeEXXgwR0W9MZq4cAVRWdx6d9Oft/xmdWmjBEy9Afov
lat1ecOY/IlWDnktKC4U8UrFbpuZWmqt6HYJ32GZqH4Acaehg9GZwMYaadGFEO28In0ViyxyIG21
ttkOlo3v63jUxHEPOixvXIMgXpfkE3D8wsJ7n37PqL71ak36wnsZdK6e6dGd5aMuAh5cHBQkQsro
Z5PUrXKbsqnQC4j9QgSYhCUvynvjZyj9RkE5qmheUoRJnqdFU3rqC+nZnHxE1eZUS+3cLyYqtmw+
3dW0WhNuqyxOa8fsE9N04zLsQMiPrZkAFo+KL1MnqJ+EHl3w4/ULY+t0UdagO76Ig16YvoS62UOm
n3MvEyfhl4jiD+A1ZdxDfGzcS2AJuNfQB6VUuG5RSGqSYFicdHD+YocHFPscygjlqyKEO6/YRoyK
FenCLyQWuqwgpE1XGZJg8vm6zMZE0PH73DOqPZLVxqvCc4LeHCVnXHPW0WPUkbVZQWCek1n4Eoth
Y8+VgBebBJ8w6OMHRS0+nmYDXF5ybEIsYu9VwS4re00dJ16vMoLXJethforHpD4ZfbXn/bhxBNA8
BMnF64wk7zpk1RC5EiKrbb1JjfKXOBIGBydPdGK4dMJzLQ2q7pRqaDqDECQ7z/VGaAfBimL6Iq+M
OO4q7FkUNcUibbSz0Ss3ffKjSk+lLN6NVe222A6TkMbNnkDcxp6h1EQPgayD2GcttDDoY9ZGXZl5
MGE8KXyshoe23ft+GzsG54lF0ZIYefGten+vpCW62zmV9HMkPMkjZrWom8woaf1N4ZNeP9Qbp41G
9VsmiCDihdoIgn5CIxlV61V68Tr1YmmrkX8bja0z6Pq362Ntrd2SqwGxoaN7gZODqRIUlH/QEgrm
H705Podi8LWR2p1tsTUM1xMRjSxBIVu3k9KG/4Mie+HpKVKxqWyTLzhG/ff6ZDZuQy5B4FkgF1Bp
WVeSgyJKdGM0Qy9DUCBKBiSp1Z3kdqtljOIMdRdGITFc7wOR0Dcdgji8kYdiPitVNpwWsMYxCBXx
J44LcJ5pZSEvEtO8FivFhXO0s5ib01w643AYKf2sK5FWrNGcjUiwzTZyBD9z86bZCds2tiAXFSeK
rPCtzPp+twNxiIzMHEsUXBMvyAK3rXW3aZ4lfacFtbExGAi4lczfXKBJ7wcCD4H2TF1HNwBew6M0
a8NpruLgNV78rj+8O9jlvCqL5+gllAyufKAHCaIik1icYkN4iPpoJ6DeWLZFkAj+EI8Y+e3qkpfL
lEg0gTIkj+WnaiyPE36fphDcwh4/XZ/NxsK9QfwsmrNvbIv3C4cgSd/Pgmyc+6ifT0qV+vdpJAdH
Ma33Fm5rVvjhIJ9DHYTlW119epfJKNksXiN1YpPXwoH+NAxQ8PYsCLYGwmmdmgACUks54v2c+sxA
/47q+1lplqzOqVsd1nbopvmn64u3MZDJGDwYUP8vqVENN+xU1gnIo/psGH/n/r8Zq9s22dPR2PhI
JIhk3gC5rMXk5/2EqnIWqzBrkVCT6tusVs5JJ36dij01LJM/swrNF1+BBZWuIpezDs31bKiaUSgD
rw5zu8uX3ORWmL8gimTn4s2o7uzyjfsHWdJFTkzDveii9FrV0kjWMhhn9sqtkVgnxAR3roXtIRbc
J6UMTJ5XC4fjmDzrUQiHVtJLz0dSwsvwh9gBly5/Zb1utIWJGHAsuhST9Ke+jGQ1GD09C59S3/Ao
kWJc2DlZl3qWL/5Q6umo1zt368amoEv8FrCwAeV1RqzUY5zr8gKf7tMDGkOnpkseRWPYedk3lpAt
weLxnVjIdQupVOvZr0wBYdckh/Qa3Imh9P36MXqLrFYLiAQbYTqeoUtUtDqwZirASzAT9PKKtIzc
pLGqX5Fi9S9ZKGUzAhgoZ9hC2ZqpO2VTpRyzJkbvS/bp1x8kAB7js9znVYXWwTi0tshUJicn9UKL
dZzUBYCb/qEmH/2c4yr9i8lD8BSOhSXYPsf70OpNrKBqTd32EIoSBbagGp+RUccQAivW9GYCWnJX
CJJv2VZQGYo9mopwyvHPe4h9dAxtqc/k8IRpn5zdFNGMJRZKD9kt4GCNO7zTzlOsK3vHdWPbURxf
4MWU0HiLVm/eIHeRpSVa7MWNeQcn+RhMyUtg1Y951RwmKUQ8JYKs3Mz5zgu4tfOooPHOksnRDl+d
qhpnLlNKRONs1piH16DMysch3FOw24iUueve7I8AN1+Idw2+rA6UTjBpM+TwJUseYtV6qIduFuw+
07JPdWQYewoWmzNbesIKAveXIXPNPmkNow49ONZuIowoXlt2l+xVFzbeDSTCWLslWgY6s/yMfzD8
/ewP+hRg512I7XdcfVQaaf1TNKlPspjsSaJczomrlf/wgKOfpq5hSf4YadMgQXUWawNjEf0ht4r/
qkzdQ0Fuj4P+12Jde9kA7touFJoxNsDGxm5jhRQ2jATxOEvI4r1U7fKl4jFc0LGEr0By1gCBYSB2
Ir83vCQx82MnCfIdwsH+oQkD9TkI29wJRN0/CLOyl5hujkwVklYtF8aFVrlfNVnZ6oJ/FqYBrfsp
/i8ZjGOoqn/RGnhNsuxVVaY9T8m3atP7C/Kt7A58i1eZ23i1YaQyDGezThKa62ORuqXaF7mttgnd
2KGBBW7X1YywflZOVmfrJaIGdmDR1oW5owlOLHRerI9xfPDVTouceiq62talOY+P+KchO1HQLnrK
JaMXT5RT0dCepLFNCdC0pMCzSTC/+5YW9rYUD7Ps1JY67PXHttaVVAu9hsWVA4Lf+yPRFpNQjJk+
emkvfA10AauBEq9a1VUUVKAGzUQvQAs//ISiToauGwbSEAppJ74fVOqofehqmnlZa7pNcQAGf7Ki
j18qjLLQ/Gjub+DTK1ZUibQ68erJvGv9/AiF9Hfbdofrr+jW+eOkUySnOk51YfWIqk1VKa2SUPKy
gucmD75BQnGzeS832fpQbP03n/ulYriqzJgBloX12KU3eF+BT+MVxTpvDNxi6kMvNfDqjK05cYRe
EI/XJ7iRM3PSIWYurAIQeOtemCXnNNDBxt20fhvWbhxSpGkFMXvSjKx/iusxcJDTh1aBigvizkMs
SZmLNu6817a6fJr4IWxSwFnwlmiTvd83skjnT4vBuohJe9Zk3Umzx0HP0OcQCVD2zOY2P+w/oy0R
2j+vRcn1ST0gxjnPkomFcIqXarvulfPO8mqXod4COwSegOQh6JL1p63UoG0tk35q3mbzf8Psa0cf
zyMnSGLtee4lg7YCuiZBXgr3eUSEg0iMyn2vB9Fzog814tFW5qhdpB4UBOKdPgzjO2Oq9c9+X6d3
RT7pp0GOpJ9gk4XbSdcLl0AL/51YTZxgFiwnV/34XqEBcy4jpXSiQTFuNK3yj4Yp+PdCPHa2XE2B
myoDJuFxkJ1M9OJRViun86iV3U0gWwLU5yKPzromBAA6shgWOsrIGfHgN1wvJyzNNcW1pi484b+Z
OZEQN6e4msrPJsIJbiUK/qnP5+aUTJrq+vqg3IYyYLkmzJMTGRLhntHr5dOoR/2dGEwYDReVzIwj
9JMW4Stw8bWXi3J7pzZj8CBZI2ozpi+d+hjj+EMYDdJ5LIT2kIvp3xLJJVeg3n7vy36BsEEduWbf
mGiWdH+Ekp+rB73+0hDr2b5qWCcRAbzTHKR/Mpynj6OsNHbVliaRbKAg4oRQkc+EXkYqZOccSJ9T
mnVvL7GUneWZcgjh49yaYVCib6SLh1QRJ7uKW6wK2ijEzGSQnCySKreYUwlxbOIfQ4Hh3RZddOws
vcL9ps3ovIX/5aAIbssZJWMp92PXh+DvNTiqd6e+GOPHSDeCRzCI2Aa3Iwx4AVlPLtlSeIyMqvjb
+tJ3K1MtRNHGaXwAnFOgBC4YdB4K1UiOFBJGuEoDDgPFNE7fosBqPNFHG9NOE2iPeRWXR60fcAgw
Q/O7aAbpoVZFujRzmEkLXKr7RYQ/OohJpb6j+sroSlae/WhrQ7fNcOIsTabg+KbWnfSmbZwuyBO3
qYvOoYtj7lxeG4d4MRzmtqC6DEtj+f//HGIpUqdZI07x/KJ2J70A0ohVQ6HshOaXOQFROZkUkfNS
Zl5fkYNSt2VfVAv5mppvMxykSbkdoALkKmhR3IUOY0J01u3B8jZuRFoEi9oJcnOABlY3YqjU6pR0
aedh3Xo781irY+9UgP3n8k9KP//6VbU12tv8KKMvqLXVaIWq5diMKPkNTt9wPh4b9UkaH0HUgG7d
o9FtvHfEkgAiyHRIddZV0izueeiw+/Sk9HskZsfJtx7K5Gs83kdieKL/uLNRtr4gHBM0yFChgj+/
el/FXhqryVhyYT878hTCIBDP09ycB4Wr5EGohRe/2kslt25++kk854vc7UXFTEWkUq5jIfOQvSxd
qRf/qCLiede/2tYRoEwi0YlYUH3rrEdLAsUIxizy0hnCjhqcyqC8DYfq9OFhZKKfpcpIfn0R1IWC
ZZY9JJmzKAuiO0Aadf3EwOGgpOv98aEoay9fC0UcUE/vDzUeUBQGmsk6j1MXO9Fs9WcDru9Tn097
6kiXKSOKs+RvC1QZ9ex1sp/IEL9JDCDKD7njZ8Xt3GEEVZ/U6H/I46AAUgiEpYpxyTq7T9W8UZTQ
R2RjHorbgq7ny9SmlZ2IkJk/viXoLxJwcLJUZGlWmx2nKUud5cT0LK3rXewMsqM+hfVnBMOGnY7L
xhaHcAvqmlsKe9j1DSV3UtqgjGZ64Bz8h1YT48+VNO3a324NQ4RKS2VhCFzkMaQ47VBM+exhYA7q
A6vtY0LFaydW29oNNOrBhRGG0k1fvSYdeomNmAaIKALzvJ+wQbKJI4qHsRS6g1EE/s532rhwufro
paPeR91nvdEHIwn7uaoRqG5F2ZGz5qYO/efR1M9CWH0t962Ol9rVKuGFzwO6FAgGof56goGU6n1P
B/2GjEf5NQU6orR9EOtUL9Q+nEheJzAx6NqJh7oLBIxbxzp5TKuy/JxpQfvz+jnf+qgkiOT8iCeB
rl0tNwkxcRacOy9Jw/yLb86pjfq++OFi9dIkww4SEhuydWvsZuo3wdBldBOqPgGZJAMh2nvMtlIo
2D405MDeoMq9ThI130/UFDzkzZBnQLulSXz2ZymGiK7Mt2jD33bd3DgijvDHPA5GG/1k6dv1xdx4
BmDoININ5HYB3q7KlkEZRp1EvHCW27i245mK8mS9RqOxg+zegIyBDAU6vHDgSYnXL3c8Qz0cLCBj
cWlMCtdZFlkHbWj70GWBeoT4Q/2QysqjngrhN2xdOyCPecOpzf2fsVCpntY02a9MlYlJu6qdxCNe
hzwnZlGLlgviM5RtOfDL1h2NylqsxrPWVrpKVdEOUPz+QSIfGO26KI3cLqNwKnGgB2EOsNInVx2N
zr8bJ6n4bkZT+asEC/kSTkIuH3Uypd5BFwPCnKZAsLWnzsBEMcLn/s9UpPmr9pbTzHEHv9jwAW2e
pLzIXSSs9R9SHNSJ01Zq+L0RBv+rWOcc0DKuyU1M7IYjtzAMpk96Y4huqEnRQ5PTpjjBOoc9r8aW
6Rhml9zppB/HrEy020Gm7P67muX5xawEQcOVSxufoFxlT744VuPBJHUU3UAq0hplRaFoHQtIm3Y/
GVbR4vMtxd4sDZHpdJU89w4AI9Ke6/tq45BStCWCgUGxAbacammeAeD2Xizo5FHCH6Eyf10fYmvr
Lp0xLmwKRhfvfZE3+gwFC4xzgE1MPuNOrRxmTTxcH2ZzJlwBPMNowV2oDPi9ZVVDjav4nFSJ3Uva
k1qOO6WvNxGN1Q0LvQq89uL3QRl1FbuEbSUMllYq50aUSnqWnQvjDPjhV73+JQeVPYTjITdqdKzb
g4hMtarNdqP9CYf4NPcvkvRt0n7j+2D7/vyJzMcx4h2+xOVdBZloQXosxEHEvtbBAfrzSaLEmnWG
wRTaVLgfVb1xse1yx1JyjLL3kCN8QOuUivOw8wkuvjSZDP19FW1kOPUXCNrUL1qhVbLCa5Xq2a8H
jOzrz5ij7gT7F8kFwyxmKHRw6AJAB3sfQLb4BuoIjgSeKj7L4mOrg4aEHdKUdmac5Orz9X11ETUs
oy14dap3oJHXkZ2UU/IJikI9J9RRorLh1vcp4XxK+52G6Oa00PBcMOsbDi+JGSi+1PvBTaeXqhHY
Op3dGOVZpEbcXAm6Ahc8dVS4gBMQnsMYT/9dn+nW51vUYzAgR//sokOVhUZd9C0sMQWtw8I61KV+
DKs9BvbWNJEYBr/DRlHhPrz/eroCHUrH2M8DdNL1ByCU8ewA11dju7fCCGRxl0oPWpJJ+HENVbWH
ad/6nmDjSNiWL3oB4DFnE+FhGe1uRUnn49xCjjGllqZYlRr1C+IMXz6+qrBkyK2QJoDKu7oyCkHu
5LJocbPO89suCu8TtFySrPL+h2FgL0HLQj7pguKnBWJqTgMcFhFcUmNi0WZ9MYI9A4qLS5bDQEpF
MEQleencv/945qyrSayKdEaYrpvUoXLkdjc/fXwuC/j/DR1CFWE1Spt2cWcpkX/WwsF0KC59pS/7
X2ZU3U4qurUXLE4c9lS0FC8y+FhKdL+y6srrxtyes+Imy6KTYPqOticCeangzrPBQMuGWzr260tr
RAnAopKpeW0854gqiHr+zcJuo+TNaKOvk9D5x2GQE9xKOlSd7c5Ql9YcwfUr9uGSeUTTPccNE3mA
O2GEab2TrGwcfoxDiG8B7pNDrL9srMhiWlToMOS+zhnUqsCV4vSnGNfq/zAS+T/CctS8LjWOZMwh
62jAFRb+wfhSx+HkDSRKJxFKx/nDG2mxjQPnQdeT2HmZ9D/1Q/BzhdrmsnBWffGJ7vRrO+BGVHQ7
T8TGlbZI/0CGJN27tHrNRF9tezkNPUtuqfs/hvKdVT02Iyo2wasvhYePzwpgCSXRxT/qAlziV1VB
G7fpsFTrjrEcfa6FyZHbPSTzxuFgVpxD3gIAdet+DRaedVckqIPMKMbgUmejhoGB+l02/Hd9PpsD
UT8TSeyRblhXebM+DDItzQbIDb8FPXLr7Lan1G2Gx+vjbFxeYGzpQsOIWTTtVjexFVpT1k8JmoZ9
7NYFBPl8zzttawj6+G9GSoua7So0Ma02IDtcsPo6WZJRf8Nq+ff1WWytlkbZZ2HPwT9e67yFVaJU
CYmwR9Omcnqh7mTbjNTY43pQ4QbEyk7Qe1HG4OYCUrLgenm+LkqDajeOqRyj5NMaPZ0d61xPgW2a
od2I2nfL3MtINueng5GBVg3AbY2nsyiZ9MY4wGGGteKaatG5VdlHYHVK+eC3crhzR2wdXsDR1P7R
XmYTrh4bUx8BNY0wuUOQ+w9lWg4/K98KfmhU2Vo7UlVAM2mXSadisPBLuv4xtweH10O2TZC5htr5
0pTIeqdEN01FR4iO3F+gXJEDn121pxpq5jBZg9OFQ7rz8m19VB0EHIpJ1CIvhDJmvJMiuDS9h1Sr
XQ+vYYeSJLYz0lnzd473cqze5UzsHwABxLWkTNjqrRbYykcDFhrepFpR5iAlxuFWNeL874hom11P
Wvk8h015CAVBesXsdg9nuLWfUAdApnyhxHNpvn8DijEyi9aqcANrOocvYGvV4KT9pzL/MMKLiVI5
QbcP+dtLSfl4CASxr5LUG6UHeFbuMDd2Pu1tma0rBqlUBJNAR1ySPKy2T2v6riacRP0HR4QW7h7O
fnMIMnUd+BMlp3XPoZMLsRSUYvIi1DhtIYtaNxDqPe14U9nYGEjvc/PDarukjjQthmVohKGhoAnN
fdkEjeKi71gqHurL2RfsSoXIbhUqXjRDZ5EIHUuwz31Z1Z/MwWoTlArlzryp84IMUCgN6xjTLp3v
MJ/xH2t9NGcb17nupqwF3bCpqmnCsRCNJ12oTmpQdb+rzsi++FPp34m12vnfBksaRW9qhz6+8822
7v+KsYC/V5G0Ru0Uoxx+F3yd9C8vpiA4JxWK3k5V42R2E6lFcufjb2c6c5MM3y2h1r/AhFNqu+n0
YHCVKJgOCYR/3yGcyy0bHGT+0wrm9oeayv1naHU6uGs5TE5yJJD+qYG4WJPIn4QkiB/aaNKfQMcq
rxn1xycmo99liEWetApwjB32ddEcsqgSvwI+iLVDlMHudmofY1m7aor+Pg56TXb6VKrv40jpxhPy
oHV0VKnQmc9ErhX4zK6NslstyTPtUOAbPpxVtS9/C40uP3QNxEp8fZYfhawb7e9harS7CBLwnWAo
exKjy6Fc3xkEAlAegbhC+Fi9o4hroBmi9pjYK4ITameTBvuInvL123fralggTDhfEX1f1EoU6jdJ
Smbt4dHgTtXoqHWv31hShUTQvnLz1l0PYQDa/fLv4mGDDJdWU6ZnyMyxMaunqcvufOkcq6dpqO6p
trofnt2CYWSwZTdcsIuEKJ3VKarNcySCYphcVf0MZDylhnl9nI1vBVnlTU6fvgPV6fcXrN4OjVyP
ZgGROSttjIqeCiU+Vlp9+h/GQeZzqSMugvqrPdH1RVih8zXTCUVGcDYzV+ysxM7aZCfg2bj+wJ7B
g1iaREvv8P2Eeiokhq8LJteQitG5npQZt6xVBebOjDb23/Lwo3hMxYN/q5Uzk7EfwgDGeSPPwdnK
/fAQxJZ8TvGFPUi13x+vr+CyQqtTBSKEzc4aIpG4zvFErdK1QVgQZ6aZO2HYHrvUuhvT8dAVS2M5
3Okebu0MMj1OmAwS+bL0MRdynPYzV2of4HHb3hbDlNt+ttuJ3zhaFOeQowLrSQFy3aAZu7HJ6s5M
byIrJ4OVlfR+6CIFOVvfd0wRPb/Al0Y45WWw8wkvRyawAOhPSoFk8AWyFcl+VQ7Y955o+E7f9XfC
JN+qvnAP7P4glsVRUPOdFs2l9hAdBjCfC/Z/0d5ZJxllPMHFN4Tca+LyoZyTk9jSeIrMu2EKf4vl
eMKn55YWgp3PyHbr5b0pDt71nXT5ZZdCIVBe0hAqzeu+cIa40pQKk0jXzYhgRrbTY+t30TcE2PaM
ei5PI0OReCCPxTpftBEzE6K4OKFE35so5qihr3pmFfQ7Z/7yKDKKwVXJjNDXX++ghR8XJb7CNm2V
rsMQpATUJteBSxmydRsty75fX8HLs0jdaUGcQrgi8F/X6YNRLvpoLmZv8KXbcVCefZBkUHQlRATS
l1gO9vhdW58MgD6kK6p3ZHLLD/qnFqJEXSu3pRVCDLaagzkLdN1iTbqtuVYP/8PcuKXBRYI8vSi7
4HxFcXrMse8cfwC0tgNdcUz/d0LOKMXThy81FpI6CJwyugLoBL2fV5cLrV4JNbiwPhV4SpX+iH/3
bGeapvwgwYJQost7XIStTfnvoMu18M9iNiURUy3IiadFFa6sw42STl+vL+LWzUKYDxsfvjNye6u0
qTWKro39PPXkIrDH6NWc7/s8Pyix6syodE/DXm13a4OgLYHqHdcYHYAlXP9nTlNrDEMtjuByDM8f
QBiKs+un7f+wN950ltAG5qJe8xllC6BMiQLrTS6oPTjjtvw+j7Fvz5TID1bTy65ltf9dX8pLWUhu
zCXsAnO0uBuuT/eArAJmwiVu5GZM2TUcOuz98BQL3aptSv9Y5hkNMjWIYrrSehv+kjvNN90OdlRt
d2lS8UgW2qdKmNpfIhbIh1kG1G+LOHVXjoyNT+UkOb0/G3my+FulV9qDqQ75j0jpuy+V33UxIhbx
jIQNNKfY6YTSR4YAnGtHIGgEfxrao3zSMVWtb9envvlRF2FyAzoffdFViBE29ehHQM3x1ZMdI7Tc
CWEWcp/T9WGWP/M+smCBab0u7xGikOuvOtO8Sjo5yW4Ef5qfslwYP4n4SKLCh6J84eZjPQR2zK02
okQQjyXw2AaP4P/Xj9DE9xtYFsPYCFOMzJOhfa2b+dnPAy/OlE91Ub20dXIAsvA5lLu/14ddLpj1
3CkvYDsOeI5LYfkE/5ybemylxggy9IpKYLs1j/Mt+g/I3yh1h4VWObtdY0jn64NuvVcLtghPBGKP
i1brKCz5TFR3Hl3mQxQmB4BmTqoiXTrufNqNHQRHE4YJTSXaoOt6Y8xLaKWdEHogQ37mkXokgPyk
Sv1OtnKxish7kj0QRCHBdKnwmeawgQwfCJjWCl6dWzc1Hg+lJB3wy/CSYQ9Pszkc9GCoXUgiXCAD
+9bH/3PI9bOS+eGLmMBfs6160B9Gs9ZfEN0G6a1gB7izRS/eDXBZiwoHfY+3eGa1VyRAooPsR743
tFVIjFg0oWMif7gnYboxPdAcsGuBwlLSXEf6fYeutU/0faPVfoNibTR/rnJlulOwpncUwO3f4iRH
9vyDm5INgvAkYSlAqUtJKyLWNsniSPI0I/4kNQhNhDCmZswPy8/XR7rYlESdzMtYHkZwK2ssc54W
YiTDfDoH1ZQsFNLfWUjbyo/q+KPbn5Eg3pO3g08EbbCs9L+nu2jbulH6AUlIFQoBQlOpXRmyQHs+
H3cu68vdQYVyMRZeDJ4WnNf7sQQrinMBnsjZHPMzr5iDcscOyGBj4ejbQnkgBSTUXW+MSut80Zga
HzkBxa6K0EYt0mnkHZL6JQoFmQ5aRhxlJM5Bw65iiTAbIwSesJBoYhV0L6TuLP06j9kp8CMv6rPX
oKy8SsmcWN4jPF3OUAVFulR7FzWSCz7OkJlGDPKnWKSCj6UFp0/MvU7bw2VffiuGWcIyUDYwFNbd
sbEzRbpWmNK0OhU2RbKTee9K3JoJlyLNAUw96U+sIsBi1kJ16gafIpj12swqlSnpUZg+rM9NNwlg
OW8XHQhaiqtvpUQNxq49xkHg/R5HOn52ZOB4PNV70KTlD717KJkCjViKnhL6LRQ+3m9vXw/rKsr5
Gk0athbcFo7BAbETMbSVppcib0AdMrKnpSxt6501PKtxFMpnY064jsuxloKjEqV97rZ92e4VAzc+
KPEh+jUULFiGNeggqg306XLN93SlLY8J+fOhLYP45frFtTUKb+girUDJkYm8X4MYvofPk4QohRb6
R78UrdvSkrudnEjZHIZiCPEY2u4XKkZC0CuBL5bT7SvMraNh+88KlteO4oZO4QjOp9PpdHewv9uH
hxR3Mvu7dHCwP7H/3nb2n+sTljZ2MQyXhS0KLh7cw/qrd2KF7gDcLPSwFrGBXlX+wPbHdYDDGfjH
VMvF+GBOU+mMupg6dTfgZqfVdSSeIp0yzilNx+azX0XR36pQ0+/dpAWVe/1Xbv5IqpfIINHoJE14
/1mo0KcI4OOOUjWGralfUr20x/rn9UEugmQqYUQblrjQ/5f64vtBqoBAZE5y64yH5QMb0a01ZKD9
6ptoNoUbBeHvNJ/u83IPh34RK76pusBtIt5Z4GWre8QotFJKrCLx+hbaKSASjC1RA1AdYdwp+G3M
kL0G+IR3EjTweqRMa3qjQE35hqOua06qdcQYi+BmYUd+lj0jFmYmrhaYTXeE/dGWQBgEXd4pkG18
TOIrcAtMGIzS+hkVIxxIi4GwIzOF05xGn4wO1X4gNNc/5+YwZOjAA6l0XLRQs2ySNMHCV5XCI2X1
2Q3l8pOU5DuR/sYw1LuJPt4GuXDFq8gxQ6sMA6/i1jMPc2t2Gu5I/SAdp7pIzJ0YbnO4/+PsSpbj
xpXtFzGC87DlUJNKs2xJ3jBstwVOIACCAEF+/TvszWtXVahC14teuY0iCWQmMs+wSvNi9o6JyGmb
qHeocW1rAv4brjfpMMgItWofgV7Y218urXDeoG0UoKOPXHpaWvVzo4K2go2GXan7drTSQHvI2n7x
+XeKcaz+TjvwcYOKA4oR9NrP8MeQrJDEbSUF7/iDBK8WZHq07aX2ULgRBX73WiI5O254JsQRVPnA
zCB/nxy3qpWKOcSVuMXoOQcM9lfTTIdQidshJl/d6tDvwu1lHQWvcInT5leNkrWnqgJmVAQ1iqtl
fu/h3nVDpvDaPlyj01+vEUt5a8mDmhvPdRq9AiuSkKz3xj3UX7dm2QA3l7oySR3ZZTy4UkBeXAxj
YejSQVTubHZFWOmUNeELRul/Qv8ApOjGd+u0FAWNnCvb8CxXrg8GxA4iBhgWZ7oioYxVNIimPYS8
mQpVRRE8f9BK/OIuXFfBBlw1NrDjT7trXRt0pK4k2O+V9wKV9iLS9lOTTHdLL8p04jqFycWVnX92
lrEmMC3oyQBuh2HWyX1CdhbmH47oD5U27E60NWgVdtkNKX5qeSUanoV+rIVyY21qo8WM+vvv5Na3
4D62PqB24Fv7BqLek8xtTAnSfhriR0HK6sgrnxQMzhC/B6+m18zxzo45dGHQ4AKCBxyZ86nI4JZa
DBgt7VhbJ3dJ3HiFW/n6FQTbKl9R3Nsw7sHV9gbz4/NPe76BsGnWgInF18C5fob/XBHHsKNh1awG
232NhheHg+i15v35eVhVzFa0BzDv6GCevN2qicEwsnAeBl/8BqbsR23RBxGN+VQ7OaDhXyVV4V2i
ob4KCOFYnIUw2ZRWgo5Ws+cB4AiNeLZt/uXIhSVWjSzgsBMw1tYn/s9LUyRSba+gWdCFNK/tQ8T5
xmu+f/5lzg8ARh1oXQGyDIL1mXhei5tu23OIQdLGPCyuuferIAvn7kqKPo/4SM9rbbvea7ADTs5Z
D713RwFqCnJWmdv14wSqbrUsqaqv3N4vLgQqK+IIikioSf390haphSKNX+2JsJ/9he+qPk4xW9ri
qn0lAl/a1NDqWNlM64jvNLNEzuwLT89i71bLa9+SX/B1Idnnn+e8TYCdjD8hyKyYEJ/dCCeoki24
JS03E8e9z4f7ITRRmuHBhn5B5L8r9d2Nbprg9fNlLzwauDUJFgXeFIaaJ+c1qsIArWio2gdOmVYI
ijBvufJkFzYerhHr1QutFgwWT3Y3yPueIMGw3idgBSDvSzS7GyTMrz8IOs6ASkKOdH2ev7dDAhsy
ZqCvvvcaR9wA5wIIeeJ92dQHHwkoYODC8SnQ4DtZRQM4T/0pXvaqXjLu20ddt1nFyZUNd2FvQ58G
+R7ZCizds709lt6iLeHu9TC1aePLH9CyyxoVvy+xujLtvfB58E2ABURvD0njFF4EUyHTu7ql+5bL
CLLiFq1IrhtKMcExJvnny58JZKi1IwWHtXPTT05mBgUOK4CKoifeTZxoyIFw/0p75cKuRvoBktWG
TAD2wklscGBnZrxBtIfAGeanxZrCG8hLXLNKubTKalgI4VNIeJ5lhrLrS8Uxz9oD2bFjDqszpzX1
ldNzYRGglqBX5K5aSWfDDd9nowpL19qPspx+agD2u9yJYaeef/5hLmw5dEHBqMVZhQTbaUk7VtXE
R44YR0id+3S4iaI5K02SMd+98kgXdhxQvuvV2F4tk07ncH0ZEVVHS4LWeDeybBLT/DDAPaEwPqfX
qoVzk0ugQ1bmNU4tcsVZRQIkBusH7vh7p+2CQ59UssDQM4TcDokLr4yatMcvupUVZBG8qDd5hZIK
TrSkuvLYF+oWDANBI15NX8779Gaeqs5AtWuPScAvm7Nv3C5JCoOPp0ADWhoz+vT5J720ddaeM/h6
mEOesUDnufZUp423r6EWEyz8CIDKlSUuFJq42EFBcj0FGPedHDQ3UZW3MPiTMMoTgCjQ8sgAh+9f
1BS6ObfGN0bH5laOYXml0Ly0idCsRVt0fcCzBlI50ynx24Hsje9/A9UV83KeA3J9pfq79ICI9Kv9
3do+PC3lq5jDS9D1F5C8oEU+jt64oxaNt4NvQQPIXrptVcdeNrb1NVPyiyuvNSfkjle9svUF/Kco
JLWxFWR+gr3fJdiYT1DIyRXkyETnp0EwZx2sPz7fL5dCwCoqGWAEuAonnCRqJcIR8qdjuJcw65G9
Fxa4JA45DOeHAkj8989Xu/ABMZHDiHOd8JyLj5qZE+iTQ9/W5uWbaMenpITdxezi3vA/LITJARR4
cF+A9/rfLzKkg08wucXYf4TZ5GzD33gu4p5dCaAXnwctUxCsVurOac4OvKWfx5Fi4j7+M/Z7Owgh
YXTNQ/bCkQYdDUNFdFRQxZ+RuKxFJXbVtYcyNCCJ1iZwEEJ49/b1V/av4CCSKOgzpxE6bBMd+3CP
3UP/ChqVBPoBrTXaRQs7sN3nS13Y5gFSAeBKEF8/nx0lXme1mnnxvhROXR+0HpYp82bh7wiLJJwA
JC6QiDFmAO+qvGYH8G8L7+9OzsrvBfgMA30QiE4bVI3t6E7FBqa8HmxU4GsKr/NbZU0PEHXL3YBm
qleZ8F8dqXMiXdwAZtClnIJrVZTUuQ2gmUClvLKXLv4s8H7QQEApC8Oikzqzj3vtjGiSHMAbnh/j
JpzZPhloGaVJP5fBQ+fRQDy5QmNG1EQjhDUXjDk2dcT+QFIXepfR6HGYTlZUPfSMj+86NMEtyHKt
uI0hztf//vJXXLkRUKkErQVUxpNbn79QAXL2bFbrrfgoJlvnS+KRnHgRjCfhr5yBiNAftfwydgFz
AuAHVgIYJlZobv59uCVssGgUSILD3aUa7u0KJBMVb5vmbfGv8UIvnD50AvBNVutQdOpPvkoNa5se
0SzYlfBLodxslvZam+oc0Lo+ED48YtW/Pn8na3itImzoK3tfyhq6q1t7AOo6Eamr+C1q2p/hGMIa
ylG30VC+hbN/R4LxSs67UKiAog0WMAIz+iynQcZjtIRvaWn21RDADCq8N3T5ZuzwaLfeQZWyuxKg
z/nAeOZ/db3QSYX43GniYTYxQWR6aw+UlLufhorsoOoCMy10q8iIUpcn2i184/xoNewfgoVU9yCn
xSkYLEsOPRyRocbXj5/v6QsBHaAAdJlWkMA6R/97a5mJjVVjBgTBQaZe99hZZdYp/vWqEHCx1fIE
oRbv4WSVbg5gmzS09WG2QjvlTRJCctXiuRJdW5Q2Ibky1v9Q7P+16FoJ/Ke2mAJYaQ9odOz8zivU
JH+1CGGN2/6A1eKVUHbhLa5wOJwYYInds8FG69R21HnMhxk5tINhCgCNIBxQqhbEKON/PXGhYFq3
Lbry5826MZgW5nDA3uAylHHMyxMnzNvE23y+NS4EgnWih04Nxtfo2p2UvY5lSmB9p3hXesNGy/oW
YOor7a1L7w13f1ScUEQELOs0otp6bJMK5REGmlt7sfsU+pdwq4H05OfPcqHqW5smq5cMfvPZB4p1
hSSf1Mt+ZC9LqdK4HCFEV6UIQ1dWuhBXMFMAeR43BuSJ0xaNbviC7oJpDvVsnD2wMjoF70RuV4Jb
V0OmH+5z10Z4l9ZEGwVl3zrWQH/o753Oh9mMAmTrXcseIPIfAXYjPJkGpMts61rwvvDNkKqxyde9
fo40w2g5IQ5YcbuwWf5BlJKHhZftlse1fv7yR0sAKQI2A/9B5DiNGg10T3VZdYcFnbW7gQUwbzf0
ya9hGOd18cvnq6177aRIAnoIzDOk+FWt5GQ1hzWLs3Bi7zm3chuyL563o1vZbkSrMxdyycPy9XOM
hICl0A5f9bxPsqAO6mjGSw7AurQmP62U7G9hxFi9QDREfdkcBacLDWToJYELcG6yaQ2cIBSZZQ+P
z/tk0kXXOrs5vAZEubAVEeIx8UETBwyZ0w6LLE0AICLI3IHfOA/MWsJ0qgeIZdaqwmTIsgvtm2uq
j5e25Cq2AiuCFeJ2Gqm8spkq4cPNOfGfFN/YjrWxtfP1cIhh1/8vsobL/6STxajK2Bgb7pPmp2z6
nE3X3t3Fx0BYhybHWqqfvrt5gGpU30Jn3QnGG2hKfTi2Tnv3y3Lu2Am4jOLKja0AfMrJthOJ280R
Ve4+METcsN5PQD3lyQsNmN5+fqYupBD02sBmgG000P+nbdepJ245isHs47nLGcYYsB+5EiQuvTQ8
xdo0vEQ2b5eAVBwaz/vEYlDZmbcBpx8DCNNX4vrFdSDLCjjNqtV0OvJJprjv4HyX7MioUkz7gac5
4DKcf/7CLq0CjCF6PSv8AyH2700maKlYjQJyB8WPXRkMD0llZeR/GWCCmIqbaAjYG+4UJ1tgiDSH
m7dCRysaxq3Na7mTUWN+ff4wF7qSwA+siAhMF5F4T5eBqS8Ul6CisGOlAFMCvOrG/kVivSm7lEvx
rbG624Daf+RsQU3b+/h8+fPNB8AwrMEQXAH7PusMmq5NqO3S6kDghSjzUPeRues9m/RfHi5gIRhB
rz1ytE1PYY5MAyLFPAFcEATUTVI9DjXugyAnfv4853tjXQYDOqDKMHE/vcUvEJRPzES8PeNuXtNx
I+U7J8uVe9F5pYRVcO+DBuwlyihhgORJBoWk1mrB/G4H6KmbLIngntF1wc+vPxLKJPBHwFA9h2Ca
EeP7FvJfB2eAK3EKoSy8uW6WkNrkE1NfH2xBqQWtf6jBAJ94Bu2uTCMNrs9k3xuPwTR4bnZl55ot
90A/+PzJLr1GIBPQkce4Gx5rJyVZtDQdbRn4YmMiNx7bL/AAakuJmeeVEHtpoQAdOVSaa5PnrIQe
CXK+A8+TXu5d+uSFAKo3Pyq/v7LO+oP/Lo9WuR6UIyhU0I0+rTEbI6a68QNymKRRB2cBTNNjNhqb
i130Q/+7WsprutEXrszYHKssRQLTK+SP9UT8J+XKUZWg2hmyJwu9jweTVSjFCNTuU8P9/RKowiLd
m0SGXKZ6F4fjweJJ0ZN+0/nulXNx6flR2KCDB5QhvujJb7FEjQuuhIvTUFp067CpPYrVmDx2hJUN
nS02Ax2tx8930aUjD4wB9ipeOcLYyRVMUaLjZvYAlIaBZ6unIg4B7jXXnu3SHkIWsNfK7YI/72Kb
yrd8KIyE8w9/+Dn5r2IAsai7pr528XH8FTGDS8r5xLcVHjdAgNSHBLqpLJX9HA8Z6ebysZbGWa5k
7AtgA0CDIqjornZAyAEnWU4aY2LRBN5eY9wXw7lMjq+uEQMsDOArflNrzxY6ha3GEhy7GnLQeSmh
ZVvQpIMi3Odf8lIyWsEv4MfCSees1mehgrEBgb6F5XgHB2KANnOvpNsLS8AoC5xYYCtBADyNBF1M
O3egbXvwRcTQ0GYm+W4Z5n7/8pPAkxoshRgMhXPRGy6CgI60qw/OaKzN4s3sBcDOa+KuF7YkUjZY
MeuBW1Pr30cftq9Jr6Tb7CP+YtPfXLxa7Ibqa+PKi8tgXAkcGz7OWWfcFhCQmbH795Zu9R+vQYjL
CS7tVRaKMmzTGJrWZfH1FwgJCLw8pCAUYCePNioUw2WIi0Q9iJ0MypsRmhOfL3HhoIFBv764VQgP
bY+/356o3WWeyhqwoe6ZJVB5qitgHt4/X+RfgMFJSoD2OJoB4CUCBH56X5nA+Hb8bu4OOLvtDhRI
VpiuajaYvb+A9QuLT3eY88kCqZ6tdjRzay/fHFuJ757x3v0Wvd/Pf9GlE4AchVYIjv2qjPn3Y9PY
bdDJsmHrUUJRMmWQyGtzo0R05ckvrYPp4aqPhsv7GTKWR0EJ2SvW7wEm2c4iyUUzX4n8lzZmiMII
tTnutLgN/P0obdzE0K6wxr2M6UZBlpt92F25Ndbz56/s0k5ZR4b4iqtGyGlag31gS+DMC1UC185L
ho80VgWwnfnny1x6Y5i5YtevDqNnPAFmJA6fmcG+rOt9U/eoh5L950ucC5mj3YB/HjeNVZrjrMFO
yEQGbUR1sCobnAeumGwKaDu5j0wE8heKCXo3qaQSKdOxQze8rWgNkSENoV2Ic3o7MIa9fls6zANL
A83ItypqyhY2Sa5qtxA/qu6nRU8fYp78fyaqe55aUxzDYTuUC0HLyPPu4qART3Frj7eNhhUT8Ybe
FMhNNMhBM8UtaPaGKUmbQCsINkPgZv45hJNNisFnMs5MOeBfwj3c/hXCDxAuQvHsRLBnqmiVGsB0
ZGq18ANJnUADRDJU0dRmQxTyO1yEKmiKhiV8PYmi3TGZIjWDiOw7TdGMwGAAN95Ax9zXKLTRjCcP
ZTTZL5g2ym3nzHJILbwE6AlaHe3SyoejZ+b7DeQAMIwRMovEACaptHX5baEqeBohsQWpazY3XsqU
tnjKrc5FK0HP8dsY0+o26gZ/zDsSUmBskoRj9Ngzh1458yBRhRd213++PArhvw9LBYA6D0yT7InX
6YeITtb7OLhxztzwW2iLbe3weAOeuvvSetMxseEB2AQl31tuU9qZqT1/M65KqJPXLyng0/Jgh2NX
qJG86VhpiHTon6U9fMQz+z41dT4S+zZuoyPckmTqlAq0NZQzcxMD8ye6Iu74ndX7E25Ozqr2avyN
nD289bj8OUXebyswr3KY4e5clzLHxTIXdPweW1ICi6RvNGSY08WxXxdAhwpjvDGtxvGttEKVqXD5
qeREMpe5T/O4jDkcnRLsm8jblCNwZuRfeieU8W+gZPAxk/HYOPNwmJoZTKAmgSlKXSZZ7duwBKs2
HXXZJqmCDsB+4qQW7uFxoG+rQG5jmFENor9vEkCYlO4Ll+Au6M7sF60Zf8E94amsE3i6hpK9xJ0O
U0VF98udYDRJaTHP9hHwpzYPE6gMWpY93AGYO+5ZKIbvmsNWxDI8+DVxNu0HV08mBXhd3pORTwPM
AZi8sZu6PtaVP96Q2pNALJUhXTJIXkI4YZReO6cjs+z3OvbH+8mN5B8yKGWnPSSte8Cb8HIyXCso
S5PJ9CQdBzvMFVyon1tXWcfe4rD2tOvZfgyrWeTAVy2FUG74MHrJdMNU2T7aFdVZKAVmzJaW+B2x
Jd60DHmmGjbtkrgH1HOpmlx3gc6tKrbhXZZMYJt4MoTYbQlvNwz9CmjeLbfuXLJvpaXtbIn4VKV6
NtGmLCPXAJpVeUc/qnjRT0z/YIOuvyujbC9bwl5korP1xilLF/BiT2cR2sQ7G+IxN12wfjM5N3C9
F146lW1438vFxRzPGw+QEY8PUR+wJ81sZwPDAuiz6NGShbDj6WCWzv6ng8DcDjfz9lk5AkJ2oYqg
rG5PRd8Rng1tJ+67JDC5cWZs1zEZ4F/WqSXTUlj3Axydc2T9IG8kpuAL4um+cwO1R2dpekh0BZXl
UIv5SULMh4NfOkZPMffaYpIDvS8tDxFhdPrpXkInbd8aKr95HV/cPCgpSoOonZl1q4Fn8w7jFLEI
XmvAhkIJsadp2IUNMG3wTsgH2wXJgAbOfad9xnKIztQQCbPH5aEhIKK9jA4P7JTRdipwY62Kkbjd
VoQiuUXP2Nv0bRimFP9Thi+GPQB40LGHvwjfgFUWLlnoMcnQAClbaH6Uun6zWUmCfdS0SmR+H/TQ
uIl1G0Kyrky6o4+eOinQEkNzzbbkzz7UzbPAcESnFPQ0Dj8Jiptsa1sdw3cr4SJauXIpIUbC2d4Z
YuAa4gBSKSl4TOrW9GgvpIth8fzACRXP3kKi6RbthJAcYR6pkbDiqK6OUTLwemvXKnCP+Cboc+Ed
oAUCLQXDh552WelV88YZLe9eRPZwGzIHBomNccK31iEyGxxE/NgaOkB6AHqPoBrQNNsh1HFqB40q
/NH2wISv+/iIZJmooz8E9LfvtHTHomnKOHOtXxwv5AV+dU0209F5mSZLETAB7faZesBvjFbcHH0B
YeyshknlVlaMp2Gg68dkNNPL0EGEvgto+bxUDvr4TR3llYCCUYDMkkU6nt86JB9MtuahzKPSOP8A
6YlwEAbj3lPa2/YMDs+pP8F8JtXMqt1Uho1Ep7v6U8H0E8bUZdTtq8mSNahutZupMRqPrggDUJLj
2L+bOHREUu641js0q8cXu4QPCkX2OgjMktPOd4ZtD9nulEkeP0+6ggoHC0Y7C8M+yQH8lR+xNepV
LbGv4T8ZmeUDF+/5LobszEvVCCh2oGVgjku8INkAZQcRKGC1MNuCAR/KlgXGJZllQejZ0W5/a8LS
fPg0ng/UGthmhF/vXQjBSYEHc0bgIyLn2SEga0T2NN8k82TvKje27hxq2W/ADAgbNjUj2p99wN3d
NBHnODRT+Bogbu78WHWbCcigDNR2iSNqS4xh27I+RMaDaCv0cb+JsB33CiniuYla8TbDHPHQ1e6x
GwHK3OiKz2Eee7L6MS0oLyg6KJkA8PVWoKiA56WtbwWExjMFyNtWIBfshEW9YxwByDPFrLxDSSW2
arAinVqEsu084BEGn04fktcduC5VzG4gZUEQwgPabriwbNi99DOkDKqmxyypn7vkQbdsDfKtHXyH
HMCUE5IYP1XwRYQjbgRTOpCwm5tl5GO7kaaDG2SdwG5+8RPnRgRLs1FtxPLOGHIv29q7BY52PgCy
EBc9ZIOw4UyCY0JX2ygcjWaAohYFLOc9MnXzGFd03k3j0r5DtBQEZ1J3WSJQRHMDW0X4DJT+o81D
9YqfEwD+MKBmCnpJblwBnltJuf2C5sD4c2wm596gv/TaIKo9LiVaiClxdLVT3KbvSEruvWl19zQr
ufzwhBqKqgtCzP8rugMjBepsCyMqr2Hbqe+twLde3IDbJOWkFN8d2es3QPoCk4W97I7xTCAJ0TTj
8ADHKP9e1jw+lqKc79seNYLf4DzTaXaLxYZqZVi58Dmthnlbd3x+xe9TNdxIZ3FYlhEw+pKb5Jl2
DpSdHEJDmTZO1Nmoo3W3gVnqsqu9Pti6BjqMGNPAvcdp0UcDQbzPO0r7JlXGXp7BAYRTG0pN0Ceg
yJTcwCC7fJXxYOGseAlDi72DxAjqcvsfSD7A+YDQqvoDSYHx2Ht8PkKUYc5Ak5jheDhPONXaFf4P
adz5Fq5A4w5D+SUdp1AgwagpghwGciBScBiVdQr1keDOhyLrHo+HwOnqGV+HsiUVZKoeok45GGJy
MW2AR4JPNATTbW2lrPKfaUhQcJjKm1BBShu/NOgG2CB2TvzHCpmPfQsLenjkDTtiUIAAdOi6/7jg
F6kbq0v87woCbvKmgweQ/VD28JnakQRaLhBPDOw/FRvbKRUB9ccnv4l18DvEqze34JGPYdqgHzNm
I3iFUxZzV+sb6mrmwqWGB3Hqwu/HS0uJrlAWCLxwyCuE+Gkg7UXBU29CnCzLaX2Vxa4ARBHvKm42
cAZQpghjWMSCQT6B21dD8hORsYJv636CiHOQGRFG7xWYdk4RBvAXyzBZDH5OzSK+LbWtP2pcQcIU
2Kb6R83q0b2XWlZyr2LWWlsrXJSbjtqtp6J1A4GOCxoNv1DDVPRQ+Wooi0j3QbAJJ9G3RbOUyUuL
eNK9zFIHI4S14oSjpSDI70l5JrmjViCR+pJmxJkR4hYCbdRkJfGh60V6tw3zORiZyCenUtGeMj0o
iJBBtCrYKkG8Gk5VTRAhI7YaLXv8oCi8iXg//ApZg9AVYIvczrKJ0FgYZi26h7CEhAAgiSPujxwy
XyHsneCIe+cEDdpvFgzDupvaX2w3XWSH+xWt4Q6VGTgTzKnr4aKXWqIUP7nuYDu19C6/wY/3nCOC
Gut3y9AtAxCwc/OrtnpVFm6vzHdth9U/iIVe8lRVNUWXjybtjxnOWfHO7npcHEKUA25RD2T5nlCo
gaURXqBJ25kKBXPepYLmYGOCXV2yEG+H2Qc7koCECqBa7mnr0z+IygsiLgmKxiELxPk9umWBZ3aE
DOEdMquTRjyq7kbP3DeOVRfBKDfUrg+05x/S6HfPEU0KPYDfdYDTAfXBezTKf4aWh2IKnjOZBVGH
wgS2ySfK4DBQIY5Rt9NF7QuSAu3ZZz1Rb5ChR9Lmd+5MfgXVQLKaoN3CfFQUAx4nxRsGGrLrjiO0
TrCem+R+3Mr7wYVLLVjYd5YEepyS6IjL4VIsusxhqXYHQ/e4AIbEy/1pHCB6N970k/MjqmSSNSgM
ssBVh7gDqjnh7T3En/VWLvGhRDv0WcdL1hj8RVDlO2j0WUAC0GdriEso8nOTulEbgYSgHrgT3cMJ
dse73kVKWzHfNd/jOvYr4QEuFU77RMT4c2jEAnNwO04tZrUHV0BXICQfotRTVjbl75LZbONY6B6w
RnyDxs/zgoFT4bJy39vObzQqgZhy7BcYQr/IXjzGZMGxjKIuh62Clyovuastx6BeH8rdnLRsi8kX
LXotAjy9RKhGf2/blaDiT/38zyTmezGGsHzrITgo3eBew8wpc3tgDzn0ljZjT6B/U9UfSY+rwIRU
EfpASjJuv8YjB8uF0R8DWYmdHvjGZcv3nY2YbMlHT3phWroRSSmnQerROXwCSkHtfB596xCDM8vv
2ttQhf+QQchNW0bLDo5tCgV5+260w994j+tyGpoIXQo77MijN1LoHLfwK21G6HqTBgUghLT7o+iQ
dBjrqZ+7gyCvPUxUDiSpynxIastOdUWn78jm7r/V1jZSTvi6NLN7FBBK3CYTDdqsHly5KRcd3oma
wTK3GSz7xu17KNJAsfcABdMBEwzu8S2xWrUFp1z9JGCZZRh6m/tJByBqLF6Z8z7ubqWKcbOoWVug
pLAelgFli6j6KFsCGzsATa3xpU8cC4OuPkC7ofcO0sTOnVJqyjDrKtsMVOvhF4N6Na74EtlQQPmq
T51eipeaSTmnXM/lPza8Hlnu+VWbhjrsfktcqArmLz10s4woyrprCioHUH8Adc/tTiebES3uRyB2
VGFIVz6iVRI+h2bo78uyfun6+mnk3ZNYDKwglOp3Emym305NhhuE3f5PpRFenVgNx4UN1r3oS+uD
ekZvZmM3mac9tOOaESbHLKmPk9t/IIK9uVzt0ah9UD1cYIRaPgILpEyZtF3Oae2nYKE8Kk6dzF/m
B1+qj4Bbx84e92YasUVwUYZXCLad3zzOUQ8j+xbyf0P1igoVRurTn2UE/LKzop0r2xCOtuTDHlxY
WERNDMew4JZ5iILAVr7MHXTim76Cx5evngKnc9KAmxdrkn0OkPIdD/s+JYn7HlNqZ7Vg3iEcpvpo
mxiQ9IY+NA66JGE9Ad0wYZ8739Eg3IVs+uGU8gbNcFBKouaWSesHddqH3oaPFwphkgbKYuiKmDz0
mZOROkIEmABJJDDqnmvXhQM4fY7KZQOTRWwucJoypM4gmyLI0IM/NhVT5Cgkn9B6lBPs53S10ALX
vgzr1TmF/gUElZSAxPsCFctYZnEtXrk1I79VkEyTMaS4SoFqlFndDcN1r6gXpTMzUZMzmw5QLaim
fGldhpjtz2haiG86GfMSqfK7VyVoi+L2nNZOOBaEAq02isg7lmH84DDlp4mr31Gtu1Acc+C9WAp/
LehUPR8ndNueSuM1uHUN3S80hrpnELYrdCZRlbOh8p9kECKCzMDYLKQhe3B38R5UOB+HJHk1TvA9
GVfvsKqz0nEh7ypGG0R5rpdPauDIRvqhhcRVSpMm2cGHEBiqdjGHLpwWSAr7vE/hSIF+6kKMtUXq
aCD5u0S3UY+s7aAX8w1S/uQ7WtbzveuiBxXIwDwjR4W35dTNSKWwevBTaFWIZwUVkiIGQHBTeaTb
rBeLok5Ek4PvMObU8v/Uql6Rg3GU0QFCAWx13rZdqGPLARbSrVpUCmJeDZUL4IadagoOdFzkPolg
IuzrOC7AZmhTL4LuhuHyD3cg5tAMgcHuQ60yBqhdddLIHG1TtZd+82sKgjrXaH5nPtHRViv3QYXs
rrTKn65Yfg28lTnaAaCSDe6StZ57B4EENG9juweVDccQBJQ/kk5t4Q5q3IAXZtI5Tv4ssb8HfAdT
FZyZTMzj40hgDs9V+xYM8R9PyQ83MTL1BSvQoRiKyMgyh3Sk2cSEhLgIYLQW1NDRo4LIvGPDn5l3
bjoRTjZL6W+mECWoReaqoD0aJHMQj4eWjY9z3fBsUbYsTKLnB7A60QqIQvjShyBxtlCPzOIBkW+C
++AIpHIUNHelhFOOWlAzc4NuUdzINidt+9MyuGjABgWlfo2+jQch2gxc8DYto7beOTIOUF/g3jjA
ou4waNS4i5zbY+eVv4e69wtXomgCrOqt7NictyJWiD04Iv4yuJv/4+g8luPGtTD8RKxiDluGjmpl
jSxtWLJsE8wEAcanv5/uZlb2uBOBc/4YLm57/Om5eayG+fcuhUme7Goe1RRYcY6sLI2U+LVYYU4j
Y/TYCn7EtXQvtqnuukA1qdn6U7oFTpFIGVzsYns31vp9mvdfIDg7Qa7r2eltN6mr4LkuPZrYjD0/
Rm61X2lTcr8pUPN4Y9Grj/U0RZQ0nZywfIwc+Xdu8yXxB+Fg85k+Gf0/J+3+zauJfAyzfTLIQMEI
ZJ99MKvUitolLvupPYyCWUwQ8wGsukRHvRj+jeDEz10OMq2c+dV0qV/fFmOJ2QI7mgrBSuUY3Gn6
nc55ZJhMcs2QmPnyBzvIkRpYUO9g+3H4uHelr29RmD8UvVxiGlfvSfJ7oRRMZP1i5Rz4fE9sUeah
HOwHpt/2xM2nD16z/aubPbi09A3z6to3/v08XczBvjIpB1Q51O/SmH/lhXrZejR6HvhE4nTlW97P
XoI6G3csord4Hts2JoS0ypZy+11M00Mwla8FsyNdPLzSwjSMOGw9ujtMu8yKfO7TaAw8itIkkeFu
vsT8Me9xB7+Llz6KDnY4vLusx5ErGT3d4pEtGdYkbIzMMdfyInPTj7eCvWFTP/PSsohjWEgQ/Bmk
ugiBw8KS8KxiD/pjzdOQOML/M1hDd7BHYbFDrEXcQxgdimUQsauNz3Lb723l6ESOxpQSStEe9Urk
0UaFU1IKyoVKxXY1zdUPKDW9d1EDFRD2RjbOjXuZQ69IIbBErHMUlKsyfi82cRZbVHJQTtOrOaGH
dnu3Pil7sAAr3SaxMWwfHUC3eZ1XBhR7Osmf4UySR8Rs1zmJs9THAPT7bBaNd2cvi5fhBoriwBqu
yECmS5dL7jxr/EfYQJeSD8NTvc+vUWNbSZnvv3pBIrXgkUi7ZV7TrXD/EMC5pK7RtknZrx/8ip6W
vvhU+GYS0XOHV4o+ORhNO6nr/RK2CmAcGEWFYfHQKP/3hrEvcaxtPUaW+isrlxGCCyYNDRKAZA9k
AEVZHNq9+w5F/RdaTSdmJ1iMh/J3tKk9aSBW7iLmjus6FiENIh1QmR8sICp7Ph6ofVE3lqst5Wxy
T23kj0lbCPckQRbOOcZrtuGVsuDZNm80g0wHcPviHwCW8Zd71TsMTMiPtisXGetg+Y/90kz4WbHF
E4LoZ5C4zSmHNzlATRS30R42Qv70XJyw0Rm3CTh1ioNxkLdxb4Nro5y+Y1dDVJrxhIg9CYgYP9h9
7bLBQ0yWfsSujVLgY1odKkB1aLmZO5r7HIutc85eZ83XZsddwhFAT6JXUw4DAVORpdVU/4xwHr/y
XbHjD250NX58d00xBYe9K8z/BrvYr40dzK9r7xYfWkqZwWyO2Sx5hzRaS+N7EPNwa3fQizJU3a9u
d5y7cmo08JmlizQoyumx9IV8shni/my1V5+WlaelripQrdEa+VX5UXMlew+oPBjXbBuA6d123q/C
njTEfOFn1tzyV5rSO27z1txrf3ayYF/mkz2s9m0Mpva2GNX4viHvbPm8hAnkJcOr20JieXXdvSC2
Mc1YuqY04ina1d2Ys9e5tu5+OTQF3dUjqFzsyVI+l8Ipj5XM26xwu5A4C1C2uFZN9GH8gPDwLwVf
8xacfWdwTsG4GF8uiQAHo3BQg+RNdBDSZzytpbdeg3y2gKE2KhnpUI5itS07YJWZ94RyWTpZtJ5P
AJtT3HOVnfVuuLGqoBqHoV9j4azVgX3IzYpGhPE0CvkyIj3JXEeNAV78fnpaZ395MvOxPml/y4+b
EG7q6M26bwx/eWDZrv9tayn6WC71FABw9f9wUAR8pzaej7YzXxxHR495Ow6/XFEOFwxX82HytvaA
glV9L3ixj5YYxX9lNbX35UwEodlXzpnwcPtYd65zxv0x/LeXv0d/7JJgqYK/oNbFpZjr6thr6MVY
dLpL6mLdHp1mGjHwtPNTt0W8KktxvDpr3X0upCy/rhuDe902/hkOTbxU68ptYOTVsVR7/doYQ32w
fKp8R+WIO2qW0AN3NQe96+b6TzDv4oA1VyakewMBtmt4ILVcUWqQ19eys5dr0VXGtWlCDVrkGKGO
I6j+x4GWp4+9XOQZlMRPDRV0R1PWHoAYcNnDvAMG2MALOu6rxjnVRicz0Vl9ykeAFjoso8eua41f
Pm3Kmc2tkdGZO6QMYUFN5Hzt3lOChzWkYKDSfbh8dkNv3el8lO8RBsGK8VpX17YcJryUaq1jy9Xu
K5Xtw33V1/OX8sP9QkRR80sbjDSbObGKkZl4W+GMXnbHKrNyyIOjv3ZTZoVhf3OicksFXe+of7lV
CLkCVkazYdVvTFbqTy8t552eDIVO1xz0ByzefIlUDX7M7fm1Be743gfOfhs6a7g1pvL/1FCP53IL
8/sBwV1q0U1DQHw+5ixo9DQOoJgAi8JdjJvZ83o3MQy3fgi4Mpq1+2PkWKS5dzf2pq3uLEy4FRL2
LIJwFtco2oiZjFqvMkAlPGm8su2v6lIVBtcqM1yxJ0T2Bttxcdp6f3VndBBHirNsL24FL+punlxi
B/qGssV/c9E2e1ww5wdnT7b0ERJREPRZszkOcHdl7F46qwnmwPThMGIXH95XPa4+Hbwo0tektOxl
SAkbMhj8jFwEaUir+xbX1uQxIQs+58tEg7pKdYdEMRu0PVWpA09La/ikjP5oOn3pE+8e8g8uoHD/
sdbaYVJvFiSLnHyTPx511ZhGlS+MNzTwDvgmxlGJ1GANiyxfG3NJSoglmRGm4O+Z6WxRmJFtDeEF
rKB/IJk6AjYQs5u2rSZEMPTB1K5uxMd2FCaX+ZGdjOUdUL66t4Y9/I+bSwGB23QK2IEe97gskMQn
PU6xKzZodrAK2cpbILUxJXloBlNW9ht/bx9DEsJpgZZJo7e5jglcN8YLrHiRZwNrjXXCb1ga8apz
WgR8bTU+GdJ1O6O1LXIvsUq1/d0NqdtHKijXNws3dtbCWtMYOWj/JMq9q05wdnJi8WJTP3Bveuzz
EArF3Y4Awo/nOezKTPUeu1YA/9mlVdls02XbrZW0SLX8DCJ7XiSi2VDAR01TDe9inaedfU+Q8Xgg
spP+OT/U5kMVYAg5BGY7eK9GRZh9stYEZNwZduOqS22piCaJn2s3cY1RRocW5uz3PArNeZi3Nny9
s7s+cSUgyFm3LxgFN9cy+BljjfhllQ7nBSwymHuJr91B3y1rQKRRmlPs7jlDqV/iEQZQRn5zCcrA
7JOm2W1OyrXLl1sfGp6VhSgYq8Nu9d18tiGT+eAtZ76hcd6LW1eV5p+NQmTc5LlVM3tOYJ7pMOzF
lpJ2ag4X05x3/zzDCys689pp+Q6UnNxTb49ReyOHfcd10xT5j/wknMTjQijMI+wL74l+NRYVudql
mwa9gmx1qmZoDhXlFW+BhTUkFUVn/oVDoecnCmhMzoo9sppE5KE7kmKh7DALJ9vWhxXYGS2o4eLr
MWH4jSNrC3okCviYRqh7FMOp4CzvrgLwQCamyJGkG8CV1GN7vXPLQ0vRjSRGsOZ9yfvwzpwK+ClV
qa69A+f3aUDnlgyTzcVmcUA1uOePdhk24Qmw16IBBJlcnYI8d9Z14lz/7DYcdXf24EDqG5W/N2mw
BlXwakXEFz+VQ2X29xGzOgbQ1pxuaq78OjNoIdFHWQ/GHNdmHslkMQGgTp7bjR92R9LfG4M9iiGi
2uf6JD3Tna/bQBNponxlCL5o8Js0iBw4xDontCILVYvEsyLcz3+ijYM04RrMTF59+aNyi7ToynsS
0EbjCGvBV5RX3PJxaJh7dZrMppzpT1z77TiOk7QPLivJlo22hUdnC2ejINkxcLq4s4oASQElOBUy
iiEa32ppDW/L2m7Pvl2Ha/rDabxjNLfX+9UxoPOHLghHOqnsgj0a9V1wroJi7S551K5TRiwKy1hT
uSNdVqx5/tHaQPjjYGcDooPFGscLxLpG69QKQ6XLGs4rDFrIEtALFtWDEUyiTGUx7T7oaQQ5QM6H
GIDLgtBIZvJKFwhpE/c3sA4fWju1lZ/YOxUCT8PiejB381hxBBadj0qv4ccZa801+w3csIKlIYP2
xrdN7JCMcSjg7WGblTeEn3W1W+0/yNGlvfOcsrCunjGPH2Mtwby2ruejaqKVYw7mYabzBYfTflBz
7+/g9aLpDnu0u/qkfh6jJFyG+j9sw257iezOAA/s+H2A+89SvtbbHK2nrRSNczbE7Lkn5q99PqwF
ApST0ruzoTJquzgc1g1dW6G1/cP2WMbjPCN9yRyhlXiA1Le6/q2ozQWwzlXCA5IjWqBGpJVwnhd8
MoPP9GzHImjQRbqrERiJrOTwNUQAmAkMldUBdwwMSNFeR6+O0tLIXKSwP28w2kj+JHIekIRvPziF
/DjduM9J7jwthfAvWNmloEvEUMPLtPo/wB6XFrqTjoq6K6yKo7hh8W4usVeRRmTHttuuixELS+oA
laVXLsVh9QcQRzGXhks0PLlkB9tq8vGXZpjlnOLnP8y4ltrSyAbiWadT3ebsHP6ab/oY9Pbexj+f
fBQzZBR1iudlVIkU0It/alEXbjI1gV+/WLX0LXYLQMO3xSKy8IiWaKrup3ABvWJbWZThJT8eu7k8
ECimg1NHxV6b0Ra+Dsmw6Hb9sxoECp1k5dRfNvF28b4hPAztwvYvRjBMw3nSug7eCLupJfLQ1V2J
6trr/WkP3Hm8N/aqOxPMuQCAGHL+Jsqr/ReUnh5+If+CNCy9VVdgsLoamqMmCiX4NkKzlXfBOLrq
5iEocbLZ2/LwpGnhpeTd3lmW+MuAv3B0vfFcDLrzHkjkFvpO8q+IQ03ban2vw7HMn7EbhUzDhPwT
1kjUSZ41peqZFp3OrhJZ+3AprXIL56hsfNp/XMMxeIuTPxRjjWausvUFRhzNJb6IIn9wuoErdrVb
AOsgmDcYsSYqqme/2KL8ryjw7v+u8xyqfu2Azp1+57wjAaG4tESA5bDwIRLlmG4n1/ts5IQMYXW7
jr1nIuYMSmnf7pq1/GklWn0tObPEHBz0uIXxGtTmcF3k3IG1AGsXGR7csU3Wzh2sj2iOZJvVzu6X
T6H06EejspOdY54N14pLzh+LxW9yt/Gv8vh/pI07augJeN0JdFBRDbXoyoDjjfgRET5rUtYX1a1r
Xvex0v61VG1pXQTHp5NVqik+0dJtxKuYuSHPW+Cr8lphYw7jUU+DOuNXMJ0DB1WHDKzfVu/cm7n6
U3BDtdkUcmmhRzb0q2lPkXNCCuCS0Iwqrf3I526pT3za0RYXxe78JnewalMaa1fED8JstsNkNaF5
cTsepyrmFKw9Tuod3J9cia245zZaJI2UajYuLc6k9X6XXVXdhd5Yjy+NHJbwpYY8XpKCBt/f3k6J
9cF0tGc+ycCojcTwm9nGhObxoPBvbT2xvGVfgXXI7Y896mLg06rQmdORta0r2Vt2SZWLcFULhtMH
UR4jWO9A7EvPWlJSNJheHTYgCblhFUVCfp1NK9E6FwHasgLkKKS1F9OX7RnexVZVMT5tm2fQfgs3
991NLlrcThZjkDGjzvT+eOZoJHSlVvWJQsc1v1NmUCFJGYONCXTWnXHtHE/QJLflU3RczGb5jxZL
kNlFE8SeLBUCwbSI8mY/k0s3sKNqe87tjDEiWlJ7qJrbXOg6T+cgt9cbUhgnIEJJ/AzIlDjqDNjA
JvJlmSYjWbc+aLOlQHQVB4Loq0xadltdQdq3ORm9qAwe4CQZncRkDXWi0VEFtGbU3vu+avt+7RqD
8ulwmH7b9ji7iVRFjRjN3BzmZj+n2bBTK1pEqAmdJxaJfENm6MkdUkiUGbxNSvq4t0C222dXCckL
m3oyjRpqPO2j5Y1aJMVKRzPa8qj5B++7UIFSlPt73vY171eZq7zwg9ImhNa00m0w2duSVPPQm0lL
YtiaVTnR1Gnhg0IASCJORYjh6+0Pu5bq/6GgtbvftiG2po1Rs8zjU+C2PS+8doEfOLPHzboNZWgv
x77m039G/RSgE1BFqSHf2rY8VKLrWQl46yO4ATpdBM/rmiNo9V54OtX8NSMOpiewr4kbcu2p537r
dqnOVTX306VGhAYk2eWVvLh1ZBuHKiAvIq49u/qQgQ5YF6KASBfD86ZvJFioeJENNd2NHXgM2f3W
jdMNesE5cpCIPJ4rUhcPlLkYY1ra9JJfq/pnLTCnbnTf+jykDbLUzvrf7indfm77aIqD2+ylc8IZ
ZbtXriLtZa0vgq+hLuhUj8fJjdjwt9xsiyaul8aRRz6jZmLScN2ZGudej9dJqdx/ihb3ZzEKTOHe
tpli7JNqAQavng6MsoxLC3yW+bpwo3QPdr0+zZZp7Om+Cmv/HoFEKMOcbGN4ykOBBmSvqklOCQth
0MZ2b+QGCtzGGQQ8hGyrNwMrS/CRF6L98rfd/DRndJ1+q2HCG2EtLboTsKnYDtGHHkTnMOgA0Xb2
Kdc16evOoA0omarqHqBfJIIxs+lVrF1jfpzdufR41qXzxzI3+XPB2lyzRqd1eVxXb9wfGfY4wqzK
lXDuPCsqnvbCMR6F7Q3RE7uM7lLwX4X0ljHQzISJgIqOGdKOT6FYyvaTOrnhO5JmPiUj2ofoYlZB
6b5Q+aDruxCo174Vg1WgYzB3R5jfI4KC6AQAZUvgxCFoj8MyTOLf2I/cgMd5CQv0JRVJdtU3ikDv
i0FVnmmcaU+eMVnQR66VClLW2edsbl7EXe25YAa+25r+n6Yv7zSPtngOtrU/ztvUHYTLPj0Y3nLZ
+joHeZMozGVlXcp62k65TZdNOzj6nge2cOJ5D/ykbNZ+TXAkMEq0YJhBa0w6HhxbXhSnBKlr5XiF
qMTejdtOPmL+LSDCZPDPiMw2gYhZIOW6Ke2qyUzoOYiusxGIu7XvvdtA6vI/n+8d7sEEaJnQgh0d
e+KENHp7SVcnIp6NYfazzgdAZLd0vn7KcC6VayGpsPYtPw16IRl+ET4kFprRgpCQZjj3yqzuqWN9
b8OlvQRbyy8B64R79UykR7HUro1otLO4MLtI/qXvNs/qqkGSIepRLzHxJChZu8G7BWXhR9BIU/ex
T2LJ+mhy7yww5usWDkPK/THfFBO4SDyG6ylWjDsJyqI5JUVDEe3uunBEpVu/OwZEXTCZHINVN22/
ld36L3I1jINh2CBFPsLaFOpzuduhEDJU3sanP7rhPYHkQdbZ0k5hkex7CmflgersHLl/R1LJMvbX
ceh+0nWDLduDQt9Q67kHNyRRfEfeMsX5ptYsj3STVpupnsI92Oa4rwXaq76qk8rcAIxRV2STXaAn
/BFtkn9vcFPoIAVKH3C2rkh92SUY2zy4U1D/xDG31C7zf8SClckGO5xJ7qyPkFH8pO1C/EbKYmSF
Hc5ZDah6qGFEUbYPxclB3JGZsjNOQx7ZR4Ey7DrBY8etr+2veSNSrY2AV6AC7ZNfGOGJ7IAcSRNI
NYW1DQp3NrSisxZoYnxUXdCe5gbpaD5s9842GLGyCoLI2v03n+17rZbXaBzxqEWHMer1mZ/TC6te
OrfBqTf3rOq8CyrIv0Ojn0Xjn3AdvDdWefVadd9wQM1R+CUb71dpCLJ9xuBYqeVzMpdLPjoJJ+kp
0EXJV/8jARvQS/nzcvbE9L4VlY7tApyLROdrk/OUUKcGM28DzuyufCex8QMG+3MS7ohNry0/W2bp
uIf+OiBH+hjNiGlcdXd+MznJKJdHBoIvOy8yPXfPTMBAttgsYk4R0u/E/Db30M+E5/1HV+iNn52V
UmJwsKbhbyeNowwpQi+RCPWLnaDYe8XrcjdV3l0fDk+iXy9ONTxjYEN3UeqD5JuqCzY6eyA30G46
KxEKddck8kdvHHjijTIhT/i4Dj6vGzDQqJp3yIXEWqdrmdsnXAcX6jzP1r7+Wqf2P8EuGy3DFS7y
EkH0h6s4Gljv4eoRorm81wpFml+1X/u+3DkhXo5tGeOm7+u43PI4aryjLqOT6e0fjLuvuTd/MKOd
xNIeLKdQGa0Kl6gvbw2Q+qGwylc1TW/oP1/oTby3SnGslxxvQeAAEhVznthG96r0EKbI4WQyN8uN
dcNHfhH801Dv+b6/bcBVcTjj4RCm/zx65sOotj3RyM3iIF/KZDZqFRfe8lXOw4frs2DQaIRtaEfV
P+qwvu3R8NX14nny5Xn0ghSzWWq74O5OMH2hjAIBhoT/2Voft35/9JaNg9s44jVJvDaY4mJiKYaW
Qlh2hjj9Fyj5zFBwgqVK/ao5eAMkatP4d65vfoghOgX+WiJJrj9bsR6NKXxnxkaUt1ByvMv2s/DW
rPD3B6wNSGfaO7817ntkP4kHswBoY1OmJqYWE1/95O22SiWq/Ngqt3ONRTfqQhTX43+N4SB1yy8S
S9Tu95cdeQW/6fnRVMNpWwCmZPAc7eWp8zaOmK5+LHhzzE5fVbNn7l4hwIyuprtfqk4fWvU6SMhD
p7iDySRmb0ode8NX0GRLE2bDqCEk/KPX6PcyLxHN5b/JOEmsyTpK2zojzU1GYzgtY5nkar8OJEvk
Som024Z/esTJFnJeEUhS7c5dZY6p0sjP90EfN395Qdt6AESI8Y0ly7acZG4hqBEJeztFc0tMFVRM
5NElalW6LvmRV/qJi5KPVEVna0LsEJZndEvXzt3O4eIfe0DWNFr6H37ffJ5rMR5rZBxxYHfbRSu0
oV5VXodV0D1So1y2W1gdxajVHV1ZZls5P1CcGouleTDWJusRCoBP3899GdKNPVwGny6usL7rrQc7
/+N30wNdLbH5o0jsa3UUYZ7lmqw4CSNPTD4WsCrJW/fiV/J9aDxk/urOz/dHG6ed3Q1XMgmv9OSl
2n7Z57++nJ6lz56DPOg4R9/kR8bupE+rbSGFgjoL1jVuuiVDEapjQsG2hNyzH/Hqgbv9Aejz3gvl
w9yaZ+VtD+RzXCdm91mGj4IQxCzfiJHFcIop2egO0kCnk1sXMwfBM/rz6Og3ayyzoByuUdf3lHOP
N7sHcquGf9u4v6hmeqobdZJiuiO74xnN7BNecKguEkfjsUe1xgf2UrbhPVxsxvBxrNypuy9b6wtR
N3XR+3EZhq9ovyK9AsmRAykktFhb8kbJq8VxY93NY3fXulCm6wL66XQP0/jNtn0OdfMfbp7/f5W3
FjWSUPZDU5jPqpqSetcf/Woe+h3WNaieyzxEFVMxudqhjYRH2KlRen2cL+6LocXHNhks+8w4uBLr
+9FaihTm+4CAlSKtTQRxUyJDblTQHohT3rMS62EbK9IbYrPKGSvUjosplzc9+Pk5UOF3IOSdtiXX
DH0L2Yof8WEwhi/n/yr5Aer2x194wbFcXpjr27NPJskFD5a6aKt9cUpNnHUr01EMLygWL0s+8ZX+
MCJt9zgA2sTB6t+orMupfJzfuUrDrGpMLqHafR8372W1BPg/8QFpXSzy2Oxo26N1xVG2XRAJPo0r
ckXhVZleIbgNqGwbwDVah4MxOdExqnbufFvcm1X7Kp3md1VRiayC8lbI/WNG0w5GKERKY883o8IH
80gm22lMVlu+A4wPSdn58jdNGgPCbO8e9rg4jRzSsTf00MoURTAUFJ9VFD5V1faPe8lO9Bhc21o9
NtX8xRz5qmfr1A79yV3NbxzTJbeaSocxv/dQMCOEOkESHysHkMcJluAmdCVi5qYaj3PfyvvdWwGG
t+aP8oNHpfpPS8rHyQmOoapvW9MdR6VTXQMk+8aXFaBoliHKDfKY0KIXP1Y9Gmcmazvgmx7P/c4L
UIbzvYABPIXjaF1JnR1QFo8vs9rmZ3ISjDsi83CQOfaInn2ZYaYxR8RGU5epjTzhnn19PhaRBAQt
Hf1VY2O9z38ytUZcaKk7zT7jxHBFzvtcDxFiSTdEG2QvaN3AeA5N52oeivniB9M7PB9edJfjpg2L
Z9OtXpqqp5/KEbzW8HtmdHRL/JJRVIGtCnYv2PdE6u2o3PGebQq+FnchlLk6MEH/mGQWJH04KuAA
jqSJwgdJvKo9p2QytaVOJzla0MSopiSCmhAynbAvaZ2YYosEc0KVWNByySbgzvPGv4Y2YjeO0QPz
1pKZCI6ZRwISBJ3nKpSPAcYJMS5NJuX0q1U8nONw26FT37ewrNJVKePSNwQQtuqILtxJ2sqigX0o
53SIGpOTO9AYStfpvnbzW29zGYkBFiso9neXRwWAP4lctEGObF+moDz9n4mdICWdseW0mRRulIqZ
4gcybxzvVATGyZzrN7+uvxtzQL9hrjHaX57vKnqYUSHlHW4B90e846gNxxLjOGBIVk+QsyrEF+l7
+29bMTqBiBe4IpZ/QTtdW1F/zU3/1yyW4DEsxRegY4i5cf2lxwkr5+Z+5r11FKALXqnefJr7agDt
Y7W07YdC5XjBXdr9tNyvMQprXHhQkMy5q0VsWIIWTr+7pAI8Weh1Hi1l5IjsAvu99Zf67Cmb3woN
smQ4dtvLuGqmdponHJSmtgt9Qmy3asK5i50on7HqtPaABng2j66w6xJIPajfbDqnX35ScA9I5s1z
ubcDnux1MuJaRt6S1HgNXvyOk9CXYJxkqtqUkgbhcK18wKmQTyrRVhm+gG26x37hF+VoBG2Nsr7F
vE8vrlyX89LmKOF1XolM5UK81p23LsmkJvUqahONakiWy9eEt4WcB4TJqdp9eCZUQTmLc6TQRQK8
bXiD/wkCrsrYMbapP+7lmD+MdVT8iapu89JtGJtDiaCMm5cM934W3u9d7N697sogQ07PNSCZTnLS
xwzUho71tsi+eM0rx7yLiiawobZ+HEBK9uh3ozHAsw1P4R1gFifclU7zUJYm5glw0uDen/cq5Ug2
jkthB8yH/UIKb1FXp+VHOrI3lYYRbJvMJ5nyvplB2Rn6lwYvhLEctVUL7GkBO7ouZlCUbfdP+96X
B0dTdXqcxdhkoubRKgWziF9P6r7W1nKEh8TB4hY5HpD2P055hQAyqv8Aq3vxyM51GEkc6H6U+eZv
aYjxpFAiFjFqtp8wICaMXjAMWH6/XcHTFGJnd3kMSBI+kjWuD3kQVIkfdPoBex9Ut5H6U+PcfBVV
N4CO7TlCJfXKx4W0mMCxbHIZr1U1fOH/0slGGw6sZzA/oZS3bowv9bGWvToqRpGvhY+fO6Jen4uq
VEcYLyeLGJ9+KZ77y4R64yyQzzzXgvXO9Q2lT8TxNzdKf+v7trdE0g2T+mUWm/tdLAhmUmcY69uq
Jo//GONfDxjhBonRvhmTm6PzMHb7GcFhmLaOdP/H0Xlsx4osUfSLWAtvpgXlrWxdacKSWhIkJN4k
8PVv15v0oN2VqiAz4sQ5O66+ZhnbWHe4M61kMD5VT+vZ4luNhPTNn9jAN2I5bhJCe/U2BIHek4fc
iQHSeNMsvrqWEcuqI2i0CmZ91xfBfmHi24wA+DLNXBu1dzZ1lz6cyj1T2A2JOywUTnYiwWvmjbzI
7EERMURNXeOMq8Hzeqz7KTEZs+x491SwHuOpJZ1NwSf8fM/mD/TIxuOpdzxIIEmRr0r8LMh06WtT
5xrUP1y8Fjv9wkA8VlOX0+8ytpHCo7TK0+pZ+kHkewzXirh7mtzCj1I2K3BcjwTjJ5QAydG7irPk
QvBnOBcTZrailDB1l/JWWrD/DH1vdmC50HfwG3na06zX10oVdwTAEpu+FCvVsJ0hZe/ErDcXovcX
3XHD0XR3uQ1/wSOsX/Zaj9g2t09u7DItrsgGOeby1dTTTyfSo0Cfsyz6UL9HFc9mdK3W9vKocYuL
7jVN1HNphhj+r6ZqP2VijREcmPuoacsrmJ55RdoW73Cb/xPJ/N8YN5dqMrJDXE2PZeOsqmTo9kie
m/bKs5X/hyPwTSB4kCXvxyhX5YIEXLyY0p8owvL6EkjoErg8Xwt7KEJdp+8fGybGWDg4H9vkNVdJ
sGqnPGEcoFK00uU/0lgiTC0GrkhfIpKeUa69cklCB40lyt38wrblDwZ/1Bwzc46xJz6ppg1TIvgx
EGZOtanE2mrlTLmBcp4vwuax8NQ+9fHjei0M89gHG61rFGZpxLwtejxcLi7HnbSrYjuO4+uyuNQX
VJArWumYY6FXoWHNeiR89802xDlgf+eKqFp9iG1aT7dGwi9r+Up8SbvZVvHUxbMDzGSQrAZSB1ae
y7W1LD+sZM6PSwCLgfDkRjJKAR6+1ntzk2U+OmT6mi08Ek3t/abSBIg/io92oJIrdWaqwsgi36+X
U1xxIcR6vyPJehxjZayCzr7nmk9Es1PTzfLqv9gdx/2wOKfAngjIWf0rVhsH+dHxmUUlomCOBaHe
sh4A1sY4503zFEwAT/DQfjeOx+IMkCGrZZj2OClk6GXuJi4TbWPOzXuZkTLmegwYznoOwpCSB9Na
Pmyn+TIQUg+swRP4d2S6XWzr2qXYhnKAG/p0H3L7PU009iMKdzpLIszcRDFCyrgsTxnUi0uhk4Uk
f3hY5uwNRyJxAfBOKIEwBJhExAcomhf4l3icPNGfqa+Bc/BT8NPxfbb05t4unfN7p/dRio6UpPOO
K/DVU3IzDmKdpoQ2TSKLJCa3eIcPQyLeY8JqkFfeoDHYW0a05gGfGf5MnwUFbd8c/EWWET1nig9+
3s7+9OMKl6FEZmHUlsTzjU+8BlHlgsArFUZ4bbprZvI24TQJbYwOUWBxYOAoNLdy9t8mb7mIgPed
SEDp19+6m3zEyPRUXTNZ51ybQlL0KmqETWLTTZdNQeyKNMkAfqX17/xh1a7V0s80DbhgxXNF+4qc
M7ziXdyblXEG/HSpve4JnfJUuu0zWuKe1/HbNxlhOzwBq9Qf/qlAbIFt+KhuJY4ydZmc+rUUWuhp
8Z2J2C6n5EJkwBNQVK+xufBOxXl2o9wHP+AFWWSnLYMjx/kFMYRV06iQzMZRrOsskRGhd/bA9nFJ
4Cvj5WKUjw0j2+Kya0PL792nxm6To61nduiAEcUez/wvoJ5fZFqF1aOfzJlGrKxRBcyrvOF5hnZF
6Nt4Sh3D2E5G7tDdcMKUY8Y+Xa+6ublPCrPHZM00+JIMyQEKx61RJI7ShtxUk/uXhRWaRmccTbyh
rqH9mONSPCI5KL9cEDPujdCEp1KPeZSP3tYj3Keb7RBikGYUatN5cJd9VMn84nNGsV3JtkIbwyIB
L/e7Nb1XO2MGxEoTBloOtT+iAWO/8VEyGx+T8n+4HTdSM/7q3vjnuyaKftk+VZkX6lV/K+wR+xyG
MgwGbywHOmfYAB8DRzxGTwmz+a0jlsdaBIPZju22a27zeRs8bhNrLP4b9Hq8q4Rs9FyaAuIZvtpY
DzhrcC0Ivdz5SXy3U/ygcbUEobEsfuj2lnuqRlOelFvzfdrO11T5185v7jAu5kj3PNJ5+fIuAyuM
Y+u3neJooE1NNY9anO3yuY+VCZTPmSqJwZmYAC8xVuVnCRuw7MtoeIxBsudi7k7JIyjuzGe/wOfK
qCMheFK1aEApN14z7WXjvDD6Nxismfq6Y5S1HiCj8BFWt8bADJQ509UnFC+L4B9HabwylftjOfkb
A0MrrIX2XjTzaVhIUQ5Jba1lkL4QJo5mzeclyodDEgtSOJA/iulg9vkhKDWmP/Tng//WFZaHZD+e
ap5ZfiZdrEu/wyyOydEV60Uma6IB/5oCQ3s5/bNFeqeszfa+RU+Ew6kmIoJ6qlczuUJlaPhl64KO
g+XcmYcg2/b21RisC6cJEcClsojniP8azaGQcqYpQuR5Y23Eb5BzSS96PYdsqq7XyyOVaOXxvUyK
f4XRvc+zdwQl9Ayaxdo29kSbj5tBmAi/wBLmUBvAqCQD22HrEYdb7LVr21l2Qxl8Vql1LALrOgBX
oqV96XO0CXoPrKozhoLxSLeBmELpeum75mvEQXSsA9GSAWD8oEHCiuwe8Jwih5ngG7V9pkgNr8Og
LJ7W4oWG/0MbnbP0nHVpWKBHMDBFFtLmlUZQv+oVeU4gLi5RTY4I7u8EAoPDmMMdm3VL3vmUpdp0
0zXKVqUzZco1dSSwQYCs+pcRKTi6BHdpsTqkRki130wWGN5mOi4oxyWWXIb+kuLGjRf13C9g3HkV
sxf6ApyGNBOb0W9n7jBv3PreY9eob7Mmp33xKOe2mBGSVVdVaNojGmtOzAPAFjs1Bs1st0sKfqx1
qj1hp+tQ4cxm3FyHVZ3/hz23A0dXbBEEx71h1Dccc10EnOIVpocFXiJ7y0ZtOjV6YL1wczsHO9Nf
qzp9i8nW4B15IXt7dLsGBl5aeY/7l8pGx4+gbI47HNT4oJHTNSvGCGu5dxqAYouxsz+4FuYUIn85
/bg2rMt5elnwkiJlD7u6i0MwHE/Uop/MFbbOkDzHfb02a/uzx9GTTsFmLr2bYdPOz02xVWN2kBlz
ztx9bwikVz3cs2Aeb/ZEI4bNaouKtiYFvGWV0K03g7udNf+6yfti6c/aUvFqWoAwwKpYzOB16Kan
qqrXY8EOPlljIax7KC7xq5857146gqcpIIekLRQ3IYOHxGl3+9Tzt7iDKK16f1pLuj9I0wVtIK1Y
3MU3Y3TPLcKN3rjups7ylomKt8WSv0odUrCjBfhHNbiFdOhV6ai9AVg6zmX+bC7Ox5wXv8ie2Lgm
fe9PDyG65qvTmz9lOfeJ6ciKm/RXGT1aT1uu9Uf4bA4wQDAVJ5dBgmsQO+HqG1Por30OIkbvwRra
S75qyQPZQdetJGNvBNAjVxNXo/APrC0nRRgQjTNVb618hcCQgj+jxo0Yt66FCq7SlhdGjBeseMwI
bBGiab7HTfnVDTjF3I7HABLoe42EP3NtqvmxzMw7l2lyobQEi+IHb0jiX7HC82tX+UvgpC8kdx95
SufxKteruNd/YsVGom6xCDpi5lJgOAk25zQFhgWUCIYe7PJVa01fbt9vcBQifxRzsZuGAExUnf4l
FNppPcPWmZjAyMSI/KpfqUIea3si061I4dssggtnOf83NR7KU9xsJqTehwp0xja00I5BOZqor0NB
IgT+W/HTTzL4h42mPrQ5HnCmWGMkBDkXvR6eurEFAUiEciWG4kY/ypI5dIegq95xQaBxqfKmIWnV
mvfY80iIHZ7wk8zkPwtNd6qDMyy88Tz35rsowEM0JNlZ9Mly9erIQo9o6McXmbdNZGZoembn7Yiu
tXQK2YLgl33avvpOfC78qSr4j/SvcTAo2alXc4r0AgsRScpLj9Bs6ZgdB++Zg2GbUFuyPTuUsOMS
u5Ghw0wbP7W7bpV5zDHjRtjXD373QQ+0wsSznpeBYF2/iuW3wZJMoCfjiV8Qp3x7TGEJ2kK/ucxW
3YJX17hntKqZs4S+l1yCuQfcweHfuCuz+M6W+iLLZVcpe+OxCBZPzq5RVF1BlC7zNhvn41IVe+KS
xCvMzTKCZ3NYrZi3Hx5OVcH5XorlUGbyJlgK4qHb9rm/cUl01cxTXMH8I/F5Nii3muXPM+ZtWczE
f/qzerRH+ATi52UpDs5k3f253trjDudZmDhaxGCmYrbvrceK33sJgrAvtLVhiSev+sCEgfILeIDf
bR5+0vQBPEO299MPL6X7Yt70PiTxp4nUJTJvRezQB+bZ1q8Ji1L7hkHslEauJCy2tJ9jkYV+OYXl
hCfKM+/mBC9hquv11Dv7YtIwwjHhZ/OFYw0/QjgbpWTkjyecUxvBzxMwKRs3hXzpe56aLlhDRztn
PR+Ebe/bFPgcTCl+wMJdyfagL0M0PcJ60iHHHxgHjEeAR88tqDtpHtPHDjIS2zQoHOHYA4djKyfW
QhGoXkDHJn/xANUCkc8CmVc8trHOd3K+WlRolK8gHaaMwKtlhHiN8NvVZ63oP3KPmGQcM72YGMsu
IZ36Zp6bo5PClsyqbYuw6Odf1eBcBts9glAVGcNLZsM40MJKLoRy3q2evUA9rzFa4CA6cAjpB5iy
p8QB+Lj0IfjtjZmTGFVjqI9Miqw/vBH4pVO+7vcg/WziD3hIaylZwCimI/aNdqX8dwGeSJB1muf2
DIaCJrNnUrKx/HyHerqkYtXMSBdxS8lbRIopIHo0No99a7OJJq02HlZc5e5iRhsk8xjNiu1Qj6uO
9R5OalxL5W1s51oazYrqtRKfensnjsCj/BPMWfgwJLAaGCzFGSgDVoH8PdXoD4wrMXmMNtbagmbm
uHzCgXNwp2aF5xqRCvH9MQfO/vL6oyj/teN0X7S/AEpOwxHeKii8uU9dTdEbYBpIeAObsFdj1GZ3
4fzBbirGblebRZijTLE6a+twL5mX0d22zN5U/KPMJOrkt+A39b+H4tdz9lLmgKzacCTeXyXVOjei
Ydya+iaddgECj6lFS6qeqCZHqz7OLrii8YeJx/ER/q6FFT3GjB7TXwujXm+2NMHZNgjS0CtuiaNj
xGTMxytLHDQU/XQwbLW2x+x1UT+sK8ToO3Glya2uXlT81KA0tHiBkq9F/OdCFkpZ6lnzwJMLwYz/
lyBuK2CFfVpHjX6B58nH5h3K6a12Ppl+RpP/tyQDV6KztW1azIq+r7wP7oFn0Q78TUdp5evBTs5k
n/FOZpKODKllsocXNdjbwjb2RffXM75sYrFp8jnyCFT7PQ5RP9mKYGM1eEVUcPEfn2iGV63wbm0b
rMzsMkLOwJUXesY/kX5PdKB291r2z4aF4Gy+PpbYd/LTz6qNUIeaEP08uWsoufRMoMWxZdJENFAu
V4kG1IhiBxGdYvzYQGBidWvUUin5voFFutTXk46Z0s28n27Rt/PUngbAm67HQUtMxR/48tJXR725
w7HrU5SDOtLH9hAk3lkYKDg+kfbgLaVga43syAU4hDXrnhEW3xvPO3r2sAvKeK8r6FdNQgapeBg0
moRC/BFiGXveyqm5OYPFXJVbnUHduyroibPi0uegDwqQa6ARGea6HxYjjEdlTZNLZz/nHHz+9GxZ
uHT8cd67RnUakuaHs/gjKXSe61bfGhRqD9HnufL1s9lmwEaUd8/AseAAOuIzPKkJioXTxdzkg/EW
t/MR6isKZyF/kAXlVo6Ah1xHRgkAsMwadr1ogTRycNgc7XWtNoGxfONRfu0RDrZJO92xTlPkI9Px
PeoH+Io4SmBh5oTEKtc9uhMJKtvDeoiZ/ZNxGJeeUb31mXf30uwwkIFg6k1vPi4nz/CPs+ds3Rnb
YOJvufd2ffdVPMxDo+1dinl8LTPcRGV8w+eMnbml0ZTmGpzSmnjPphimcqUGcU67+BK03OjUsm81
53Ffm4fFd3ezU7By3drk2kIuS5wmSwJna3OMTfm6hVoT6Rhbs0hMfks3q7nWEfelQTwdnyYv+yhG
amTGJYd8XPIRmaOGgjKYeM3BgSBvotrzDU5iYuYhRuSZwhLgIiH1lhZW18b5WzJLhIWmvQ6suqYL
uY4CVcMVrwoi5SDaTxJHJyNWkbT80Jj1gytZL5Kl+8Weo3LKoK+Jn4JEU2Bg+PQ5uSxrBRNpWg2a
fCPTt7bqDJW7OFYLKhHCFBaZ17bqv1yJIW+wER2br6HF2GV0GxuJcZycYkVeBzKGpvHpUubC/t48
dhMgpHGMBK48YtDdVw36ZU8aRM2hn8YbQutHVaWRPgFESoPvMlM3lsjtY7jTxHXcN59BZGK3Ia3B
Mejh4NgMiuV44UKP2Pu5X3TrBJTgItH78TrsctPaz3GRbD32rDzu0BwMrUVssdezvRrFDTrsZUwT
YiDDRtMAq/BiFH189WV5yRx1m3Tn2nS2t6pKZzdV8GQd1NPYecVphju0iQZPOztNdphtsdas7C8L
ADQ1evMEVYMhYcm1jN3Cyo0Du0FWmNQ2ukTXb6YvqGoUIcGpFdrGI4JU1f7VjvGKeJ5+qdsJxQlU
PknURwMBGQgAmYENtGkeSKeHHA1vUeLsI+8RCReHIbrwfu6WXds6N9S2XT/X/zQC8yQHM0w6Oldq
fJxZumuaLJ4p5++qGK6TZ+JVGfu1rKEjCYzTzPrgyBPkrTd4w/HvpMsrejZ1yDBeZEUmGPjmXypl
GQY5tXis63ddmCOwP/+nHPON0/NL4MJ7I0jLWqweVzV/MlpFM1IJk4/ZZpP/GXPqCDxo5eD/+IW/
MTElcR7+M4tx3hpd9uebMV7VIqw9xMGJQSB2woaRFMAwbCdPvh3vpUUBO5WvlWuzY6588Dtt64jS
syts+V9JqLYCXZYv85tLm1UaQ7mfTeqfoZ3oTfpzrpvFqvUtG/XZflmw568KTd4xOuNyqjBpa+g9
zI/77q0TGvYA8qYrLBaUS7rxPRiJPFo2riYTPYF1zaAWCGG7hjKOY8uAwG31j7YvXxJdXdsFtTZY
8ChWFWN2oU0FMnRydcFsmQv/R4uYOYFEGrheHE0afXrJqtrCXmkv1YDZ3B+5fCdik4ZbPiWTbz3X
sXgXfkz9jjwfmiw0Wml+2uz0NMdxHahQ8q7x5r93jf+bQEcXNjtPJ+2cmMsaa/8uKTDgO/oSkd2J
KqJnRKLBCgYnf0DOSljNIyZGAuD3jonSwrKt9Wuq+1+ASLlNXLzN+HxO7jiMqH3Zs9k7L9DgSN3G
iDEeR3drE+5W4r/ZZahn5aioTHmpkvV9Cpe29DV7BXTmudWcfm00S79JsRRMzgP2hhtzRZgmvY0G
0ZYp0w5Tmje7hksq9R7kCBEwaSwNrueYv1glLYHMsi+Skmu9iPFKGX2Ua5hsjAISIy7qZ0KERZim
zsW0BlATosDHlu/QEUC9qf/ybB6YCJBLXtq1ssdNzszcFu6OVj5f5UX3DizwLQGqRyzpRJTxUBv6
vddHIqPjlrIpDkcPJUmbnslgG5TwfAiWLqh9u2KjWu/dpH5d8HsJTMkIYP6pcpw9hW2Ya0VM5IcK
dMLlarXMsVh7ZWEPtp7MZJ7XvY/pzxxweemGd24pFlcOX4qvaAlsojBMz+wnX4m/yi2OVJ8eu8AE
iX8sxGtdKCOs9PKqzwkNM56fupi2FSuuVoV0OjSOyodQ3vjbphFDJIPsoaObd+l1MXe7fUEppTOz
OdfshjEvewKoQcF0ST540u32Hdfih+eOn7Tnt7z0r2Lp86MRqDbUHFj5hZlZ68avPkvp/KatN7G/
mNqlklWxWpR8blVdoMRZF2vQS3gnDRFn33TWXpZ+2l6v0bPSazqyuzS6+2LoOEeV03+Wo5fvmFd3
UTFNTQRgCHlu2WgpJpZEfuJYqkCfmme35y2eGTpqIvie9OqnHsDPcPVulmKivtGx38yOvYYbggZi
6De/nPXQMIJ0G/feD0IHHZZ79TK0Tbc+5qAQOJmZVci0X9vcVAxct/XCpulJhlQ+8HJg6Jn5SAxT
qDevq4bz4o9qY2oJeC2z9HHakEOKcKFi2sBC8k1qXd3KokyOfZsT22ONwlrFxs9syGEHjY8XqXG3
lvEwDhlWQ33Q8D0klKqzN4aYQ2JOyfSVafjJX/w/kkC0J4u/U2TD5ymh6WTt7Fpm8EVaAN2rLrYv
ae7GYTsET31pi22rLAa+U6uAlzR7IO7GjaGGcYGp+Yujw9qMjW7t+WPztVtW+64evtVAU2twMfEv
PjltYq0dgjBIvIr8hqnICZ+LuaXA73ORNVRx2DzQ3vB5bMgdDG5EBKbRNzDCTZQayYBnVSzp/FZP
xHsOtmoDPK/uMAe0GgY2mp5NhQkN8uQwC4tL5gf4atK9sGpbbnH42EnU8sn3p8UwRvMXeBZuMYga
MGn6VlCoI1LZkCksee8c0daMzH3/u7fhMkHcHjIgYy7bL1LLGFt4iKo9AeTFgMfTcISm0A8In8DE
UEgGpEIn7/svMqWwm5EQwaoKs4/GQScyqTKXWAPRljOZjQxPAWCGraYX45VItbbm4uvoVRh8M50q
5aGZ4/HqOb571uA+KUL5yD+Vrm8JCywHz+B8n0Q7rmMHOxmGM2dl+G2HloHDeHSwcboecgpIODJt
8wBlhMyCoX9NYw14mgMSwZ+P2AbRCOuBXA+ghBUTOZCM4xKAD2bRgB2vk7lvH256P38bugzgct0G
bBjTAhLSpRn/x1S33+Y15I9RdPreWmb56+nJGBpB9ll0yB4si283QQletQMpsHFJH73SUIOWdfjM
QyCfizr7TZqosBqr9txZc0NgG6f5OR8HjdcuDc4B/pHQTbJxD7wrDWNbVx9N4NfR1IvilfUk9g7x
sLsA7vJXjUr6KOuZN3VDAWNNUz8t397d6ceK0V9Z6FvVePrGd/HTA07JntiP4xOJV7X54pJv2lVl
3Wxti7Yts4w7+9OI908NnNWVJhpEMS0xHNbUlc07/1JnRA5WUHEyFNzbsAav2GI5wdtX9mxwZg8N
U/2FpaC6GrXdA90XNU7jblLSbLt8SB56kVOLj7hO5A3ee71thLTCzkmWLY+Xdve8YLkknuUDNwQl
7uYevWlt3ApS7HsijeO3lS0QPWu7Hs7a1OlX0eXqSXVS0mvk+o3Y8JwwbXIe0fVMgRJQlnYvvdaK
/Dpe+t1i/d+GHrCSfI5nQhN9rwigSaCgOJqsImpmsbxYwVj6TH0rPATDYBd2aLfUm6D/GDgPvb7W
E4Bagu826jLxn+n3RHOrFBtQQs8HspKgYkEl4Zn6t+nFl86c9O9Y1vbaTZx0XwrL+2ZakrxlSd3i
Jc0mEE0AzwmlmK65Tzyhrw3O74Y5TD7rK2xBwRIpsQBST7viFCwmruyA56PRcXsovamGcLLm7osT
blhjqp1OHQSPkA1KqDmgrPHpuwTokqXA/sMnid8VH+orRtj83prsxmtZ2/5w0/hbiLgM5VUCfoxd
RMDPTQvxIzcZE5qmkT1rqYmTq0pvvb1wyxbWvh/kZ5/2OOcrvmE/7fBoTYA4AqzcRpa6535KLsxJ
OcJSWhg5mZFVFAejtpcPLXkQXZxliWSni1PtTwRc20JFTqLfEuzRtI38bdHtXeq2PuMC6WNYE8Wg
PRHdQwYYSizfrvPU9ZglmZSVNrkRIn7mulHlcxWzpH2AHuW7r2jJ/xUBgeGVsNx21YwTc50egOOY
vOB6JmngPfo20V+DoHqSM0mHau7eXV+AmaQeJaNV7MxAfSFzw47tg1Plxm+aMdhRpblIWLWkwcTS
8KbbBdEYYs7rGkDmvmF5G1kRH496NQy7CX52bTHKmxsQLIbcUoZ8xob3x+A2Bj7spwRSmqvm6SOr
PioqHzCpuILHcljptpldLQYJTFS+A00854DfCVtFeJcZ3FPzGpgbVkMe/2JufYZa95nUJBw0EkU9
/z1LyPD+uDAHhxY6ErwNTkvnSMw/xWeeoL/5cgfuZEP2eDtgS2LH3hU6FhaP5a3wGWsyHKcgEPWu
mmO5dSD1rhrpvTQLbMcE7b/C0KL0kbuLyD5TeGyCAQuDNTRCzZx35sRDMrXGvDIKAv2aH3uXodC7
ENuuscqZZx1cAwS+7lHzdLPAP9fY8tiNxFAq+z9ncLbYJsqNFQNybPET4n3XIzY8GBsoyNp/RKX0
8sb1pb4D/HZr1+kkEumY6Tbyqu1Gbt5iwMH7dYhTGyZl6bSfZZzbfwFcvrDXW/AYAv0KjjORWtxU
5qYxU2P3//6mI//4NiYVt6Be+ZskicuTh2bBSMHo9rX1yGIJ9VkAU9FZ3XXNzMbF1iLsfR7Andtp
NkZTFigU27wN7GikwHltAc1vO0wwe9uUmJoML/9Ng4qwMkNeNMpc3w5NkdDOZeMFBKS5D8y5Xrdu
m27iEeINgb0xGh4GSeXX7lcwFunjq/IiBkPGhtWY8jbBO8Hl0XbVUWPK+zT2tNcpRyLARr95FqAX
8aSPxpEMcsPl3mGT5GtFy42mXJdvvlr+2lmb8MXk1nfspg6JDcYOkcwW521hE72PtWLQj2lsWnfI
58M/WVbdZfCaWO5cHYiooZE/b2aNVtCIrSNQCnl3FYZxvcSrbdWMruj+xaZoxPj6WFBAxQuBG4pm
E6yrFECmBgIORR8/ZhMmDIGdjVckaGqLO7C5azQtKprKuBkF+6itvIP61Dl4kkfMr9TqBBnirrFv
1mQG14HO/T3IFdjCQrWAfWdpnvCL+yS1wOZy7ekbzlcukHq2Drbr+3tHjuJXcUq/xmpwv0sQzyff
drx9zQDxlJn1v8aMZxGpAAqYF9RU6k2FwTAHa8T8j4QVadbmuNRwNdb1hPRazo15kKXlkYpg9uML
BoVLVTtpZJX9Y9NB21LqN2wSY/ciHxGRfImxnILfoKZdW8Xog8dKmJrlfWFgMaWuP9FffA8uYxRw
2dUCHr7z5u8M3OhNw3iEkpI5eqQ8C+a+RXMHUwXevRJ1jlOH45k5AGX4L0t1PvPKykKFhrHp4lHs
iSD8cjdov0Og+r9OAHjDyFJvey9vjwp+GeMD054xf7riUZBkzofSOPhjjpZTght4x6YSGknncX4U
qb+c3Dmf3r0YOkQb1D9AtN8RORkaxF3x3NeTWOtYjo4qmArWlJWdKGlRpHie6twNwlFAj61gLn82
qdPsXKsYPhhhefV6SMCtr6RrisdZWG1roAv5pimLYTjw/sFthpmUQ5Nn4s9ojxuuyMd4R2FTPGWF
Vd7GStK08o4Zz4wG5L+lwKzJbA/Ui15ZEFIZs2QJi7S0btgyiDKOlmb7Yd02/xyT3ZHtVKcvmgcr
ouIfblqPXVD+PFNjjgndutN9DEZQXdnEgmM7c4pN0mHFx2M+7iVScui1BouVqBTxs0x5aNipfpbz
Mr0hWmpc8ULSXeE3sA1GanacaWdyODXQLqCtQVry+DxoctRlf15FVnRmIkoO2C7vgRhipslGkl4c
t8yuBe7MF71vx3Nq1vGahTAl7R0DU9z8hLTg/iwWNizpeb+K//G2d4tqy+ag4jePU5PdAHGyI0Sv
7hDiSkoI7Ap16zv/HNuVH+w7HzZ5i6OkSeVTXcX9Bj8JK8G74FdKTyNU5Wn7LjCwTfYEB8tGX5A4
9PrGvohlHyRGd/ZcXm0cIQ3OZ6ls8ZMMpL2gVYBHJ+8rFYSzHPHHYaI3les0GJKN4ZE4nUcYds0g
kxccN8Rn8qmbI8IbxR75/7vrOUfg/amIO2c9CLaceop1z8tkfaexqkObMcI/xEuCdqWImIk0f2XX
22tVLdfKSq4D06MwA1N3dQpp77xMAyJNMR7qBcnHWjVrkj4TGa3K2YPlunZA7c+NVjwF9MlyJQzS
B3nZHC0gFGtgWtR1QLrDJknhV5LIQ/0JiNPIGR8nOkc4uov2ZNX5ybRi80hPCT63MGKMnbZ29UY4
ccFQAAcE7MrknGRfziozcmwu3Y2Rf2G3/K+z5WvsmtwiQ07XLrPvNlDED4tdmoD4NQN59j3OsSV3
2e8kh5MWeN41bVS9mditfAmANR1kSw0jssIPbTs9WRmTVauIESg8KKeEx9EENIjUEO5nKLQCKVkC
ozJMBrvsi/0Giq9F0sFiBUkN6YJo+KSwgWOS4wEp8Lr/j6PzWHIcyYLgF6UZZAK4UusSLMGqC6xU
Q6uESuDrxzl7WrOZ7WWTQIp4ER4WziJY4sQ1XtKqfzMM92204i+cvZeihu9MHpbZ8BwPlAeGN9/n
5FoyieXXsx+m2fFWYeBch2KKd5S7QPiSjr8XhCQoULCPcA3kilOntRRsfcsO1LJn9v9mViRQAYRo
PdlmWzt0fUyWptOswPQgS3vFcGgsQBhE6owvmkdKJAke7b79jCA9byOZMbodtEpPsQh+ucWF/C3b
+Q9a8MAouLt6kBeWRq86duCB+XVWqa8ORy2QY8zWTh+/QTOrIT9CVa+rvli7Q/cIiZJgGccFTUQC
q6VnbuqSiwYkjmbLoOZPT8UvK3NJG2FzoazopqT1Cd77CiXwD7THCRjgR553bxTlfQ4dFrFwpmi0
EB2FT947jEBOBOP8Jkb30W4IkzScD7H1HBuDeHxfsxfA7iR5HCSv2T3RWQAvDUG3LeYycUEo6+M0
jTR8wLQk3VXiXDDQMxsL9gAw9sfpbnPsxZchGD/VxrA1muCFMlJnkQWAAY3mbgqoicDVvfjUCRhR
z3gEt4eBosI1Lyb+arILGBYIhWHOHVCvkwo3ftDEW2mrRwdcEd55J96FvtQH15TIBZ6JbA5v8aEv
hn7dDX36mme+RPfmwB0BIl40Nga63mY7yRsb/TFm/op80/yIOHoRbf4zlNXwM8Za7Vwrpigig7VW
6x9vEJR1IZ1j8w4mDnDR8OdBWp7d0VxxD3O+EQaehJR5hd7vjTtTzE9jXASPcLgobpXCeQlJIdxs
1fCiJKN1uWffF2bmlfewJbkzgGwQun0U9XAEFK1UlB6N2P+7XwNXBtjy9UDv1Wnyy/K57jTyW0mA
LaomvBMlNWkUCxhKVhuenV89etcwAMXlmSxOvfMYZIzAY0vXjw7cR0YxFqPqeAQfoc8xDwGlf8wY
vRymj09lYClytaxFesu89sObTYf6PJjiGYhp9JjklJvMdDlBukuoKt5mqo2KCE7ScTVjX1kkIvMe
3Vb3mxrWy6YCiQaYvcmfK1M/pYrgnMVsjDRUtykjRttKNYTeOmoPU0msvZe+sSDSoTYxYU/E9AAP
hkWsB/fkOL2bY2M9RmaDwZb3ajFIikaMBEmdZOmpprONTtim3GLvIq+kvIMt469k7J9n7kFSlIoJ
jx/iczFGvv7+Uk3dOWgh4tju9IEiBrHAKndNQFVW2ehgXdIl9gB1p2AKPNlLJDF/Y4jYXIG8ubaU
bWxIPnIXFeQVUODoJCNKrGkgIAE9/pXGVFxIBnKn8LJLzX2fQ6eBymXmI2AHOr9P7awuXQCUJh8L
diZyGFLEz9pjXxF5BCw85HyWu6rbJVyWeLycB+qMk2VngVrh+pjy9iacf0nKoZyXr7XXMxzy1VmU
JBJwMpcADFDXHGa/6/Se0AT4T1mKw9mLRuJdUmXyya5cyi5MGe9d34WL73dsH9q9uhanydphe5Ot
OFvuCMKstwKeEMgN9ZiSjjVwj5oTqXTyG69tzb0RDFW90NLhGqFm9tLqBxg9Fhh2trWDEr9OAMwt
G3vCQFzfh5LhnByMBhOaw7lgqe4FfCqPdonv8Zh0tUn+6B7qc+P3OfLlpm1iIrGCA8OW7khjm+nm
LyJ9yGwVRl2PbfTZxu24sRrVrYc7B4Q4wmdDb92hF/BEZVNvTSsCldVBfa56WPAVlmeg8WAW8MQf
3BHpEufoyctSDRSvgl3JXgV/6tmvzS8MKfwhOQ4rrVqswLbTHs1y2lHT3nDCLN8oi1TfoZ1AoTV2
8IG3LsUs2yqqCRxQ+jpWOYSUMMKlbLvQLhrmzbMkxu+kOl+pvHOPY9n/KySBUthdm6xwiQm336YU
BEXpLsM26vnL3vAr6gndkSFVRo6h6fAXGFzFaTTBP2TYhFyJ/zzlTlweGeS+xpVo1pHpcy/KO7i1
VCVMynp0KnZryNQ0oOdjjcw0+UveXrGGKh2v3FmLb3nfxdw8ZNCeyW4ZoMph4crb72TIWJRr6sRq
7k5uKcZlN+DHcPTsb7KS4F826X5VBbyuEN4uCs/cpteRBc+Krpocc8GXb1A9FfE0x9geHRAFQntH
n5Keg60MY1Vag94qerA5lmPSnAdyBrM53vGKWNQY3XIptcmtk0pBJKNi27yIsdcn2HmI/0Xw2TbD
RxSmNCS50Yenx1tjgj00Wi4fpeUjxdQUqNTuiFeQzvmjQXZkkaX9S1wMIceLSL55Nft3MxNoS++t
nsN9+mdh+wwsZtdZUtyoYSBuq0CYOKQ5MTlCadHXPA/klu8QW5pbv4dDz9mpoLyXuttVMtkErkiX
wPFJvV0/1s6zsG1xAB5d3toKBJztPJBc+q4NDJYeCfO6d8SBO5m7sQfzLcq8a9vW7mPRmCm6u6iu
TUDle1N4v8oRv7pPLHxXLrlOt9qS4tB7ugC2hqHEunXCai044dxjRMEudaRNXs/KV5CoGD/aqbe0
DGrESADHSzAAwG4sgZIiUbqGxnyYiCedQxqeOMAOUGcCKdZ5m751eP+XcdqwL9VTdhm7gpyBB3cp
jWN+3CClz9wJX42Q9LMr5O5u9VhRJZOhaKavlQscKQLMzKAu/CwmC0DfkN7sViAJlaTSQK1eR6Wv
VkiUIY+vbIPlgxfl750F+juOEISK8uAAc0WaHj+qaYZdAEeHhj08PQ+2dZtksRNli3+CPrwmA7RC
jQJJSwPYmjdjk5jtT7PHHJkBjB4sapro9cPm06B2U4lFRaZ4KPiAE5qsmzQcR/V2wsmICLvK/bfQ
a55GG+gzNt4YjENCXRDXugvKyjUbs8sQFJuucg8oVoexMumdqKlt0FteBUCS80YGEBGG5wYQRV1T
8WKSbRiIeAsMTrimuGky0sYiwgs6mAT68kq/OklvsNhWVMYFx4mOenIRuPuIEbuGtTOy+GDXhDT6
aj5C63qc/PmlIz4s3GlHlcZ3w7V+QU/XI/3oj67l7GI0oBRD40xVfSfzs0NjdN+BpPfMZ5MFGOi0
a/Iyh8VLbz/P5vBC9hBOiPFjJNVX3JrbNjLWk0PvLRSFpD2LO4yZmh9zpuEpNkik46nLCD758QZH
xhLu5EJH2NKJ/Ki4fqxgS03GqR0x39g+RnIHL/O0MECo2/qJkf5irPkxu+EQ2saDW3J0iOVRmTRM
dNyNMAmUHhZPcuzm3S1I4xEklpWtnoRfbi3A4QFICApxAMtNZCSZ12meb/86ufgxJbymwVrl6q/g
t+udlsO9txlmaE2e+dgX1saO0J6caAlbDR9le+AMuXPda8k/GrCW5p7FpakkUYuruUx5amHGr4wY
Bydg6Fj8DZPzTePau+KRXlDgsMd5jA0Yl7DKs23gdgcsWl9MnPDljJQB+Jx/NGMl7rkEsAmorSwL
SFdQPfoxhr84pvjJAM7TjPEqsRmQeWTyAsKDEb7j4D3ExZin+lFa37IlGGrOZwNKn66eFLz/VOQH
FSb7wHQfvKw7ZXX9MEz1Cl1rEeXuezTzFQY6ep4K69qELP3Km87GNL9RabbMiFGvSIiqBWl+koMe
pY8MeAlTf1ep3idMDdxqA8R8Bx761JKftmjVaXMkuvFn5OEGL/6rNfzx/y3RjfdWqGDdUQ6uUGzb
4cEmkwGKlH4DeSrgOTOjolrDIgsfbwwafu8h/gA5fYG0fx7na83UodF8KTOy8OThxkGjSkuApvHa
4W4fVXR44CQEQ7eJifT55Vc6JJwXg23dMiXF3JvIFDYTzfOIdgr8hZuB5S/YOzQByDx6oZMZ6DoI
xohPKdm8q2+CYdzX412RVGfPbNc6ZaaiWd65WOLiGZeT/yldsVGUhQBu5Hemvwi9DzVl5Qhnb40m
YWEiER7ZKAvhBt8di8GQl9/E6W7SNVj675hwQqD9VGyT4YpF+0ORKnHpO/Pcm4kXqqP0F/HlEhYl
fut/ZXijw9Gm0v2e/jf7ve67fVmrY9JN3boGnz7FGM6BV56cERhAyoS70sfYxOxkdf5zn7zlGFpn
e/im1e4ICoRhpl/J9VxjXiwNhiHxrm5yWiRjDFXB1qA2YaCIt3exNgA+vsH+x1aNdZ7x20crraUV
QJJo9Jb02NYeszf6Sm9+GLxRnfWvT2W7HgEAzMJioefOF+aafTx7HBIcC5FvbVo6vpxm+GUxoBI3
2FKXRTbvN5X4oCjERCFdNUzqBkNtFKcNVf3//h7mRsGkJFmdlzen8ZpvEqFfgWuv24hYb6Daq+u2
T25b7CdAPxWicZ/6d8L579i6zA26fFeCx0FQpQiGtYYKGmoonszYQZXNDoVPAC2Lhp1QhPMpz1Xj
c22ATOHcutYMU9uCTN8Y78m7rqlYAQgkV4pEVl5lW1G3JtstbltcMnE3vSgvh3QjzpPn/NP06lYU
iQ0J6LJhdtem4W966ujGaDoYHiHEvq2eirHBI8J5gx/Tta9u8C6YbwFGWne9cVbqeeKNLLRDipug
o3K9ZSMh9k322eP/r07FGzBeDOnKW1HtcCHjegrwkhVucp7Z4BgoLLsW8oJjbufc2bc4IBj1t0+F
B/lFNvPeVeV30utzI/1maabjSTgEcPzqW2PoWluC3EvZfDVZdup6hk2eTxtSGJT4A/s9sXeKbZiA
JlYMCdbgskU7tlTvOpR6WUnqbJmb40nYZ6753s7lWY/1e52yoxriKc7bs6H1twiLXUJk0Gdt7OhO
NaroocBUNeXZo5lNbDgloQx7683WRfvFrXflYxg3j1bV7H1KCZoku6YESKoUa3hqfllJtUeyBX0d
8xxxHLsEQ39kQvbda69elUNpLVXmvZpp+YEOwVisl86+SZ18ZVf5v673j17XrQKXGLQg0NE68OTq
RG5j2Q6EMrJdkQbU6KRf2cwMXFTYFnoSq6qUoKKs4W6535D5RG7LB2aw8TjT4AysMR1Zoyx9Uvex
dBjEM2+L+2oXch/zFXh9+2aU/Z8gGmbYqChR076kzGZprdwxz141toHlez5yuooXuY3FIXa9QzCw
o3e2sQtd6a6SYVhDwfzFT8gRi0xzxA4+u3ciZc1oxhL/LE1qIonMSzjNe99gQUD8SrGRhk76woXZ
WAZEyWMi9WGDasdo6m2ooj2r1ZerKeOzeI0HQqWVKLjMjNWeBMUeWXMLmPu9S6BkIryrpQxCufTx
TrSu/ednuLiK8KqNYt0W86ah0NazJbY1qNvzUDIoSH8d3LQUKYYwRWIKWGBtPjVD0RGjFLTs4YWk
U8PbjmMtl5EE4QmhCLOemS15jWAEdYdROt8GpoGlY/P01ia7LFRqTlzWVk90Zg9R9EOp1AZaO0sL
5mWrVRRTl6h3efkKmuTFaVGhpvhEQ8AWu4Jctzr5xYqCg8v1Pk3XOd3JvcuZDlLC/+ZinA3Oe5pm
RNQXI28fQR3wX1ILm5w6zFHJUpj1m9ELgFrWai+V/TpyH1u0Tftp9zDpzOrDDLwPmdY7t54P+FX5
UShbWmjHfKms5k3b9RJGDaAJ756P9QFsGDG6mpWLECOYf1ST4S/6jrm/nQ0ulQAc1wpPyY0EEHLy
AzCFXkttdWL8s7UN+4/cQcEoI883TVv+Ix/22ln0TUzBezIK0huKTbOt0HNsZD2qObK0PWp5r9H0
nu3OAcV5T9P4x8q1VvPYfRIOP+uQWENb9OV5jKtVScVbV/hbV3irpsHIHTmXcvDfoMl9qqR/Gj0G
TkYm/rigUd549wLKdusoGPzxBP3KO8Ix/uKOai81XvNlX+fvzCqAzaUzAzOgjfDzlzrvvws44QiZ
i0iLByTK6kkG9iq/u4x71CgObyOr51gaGyXNZR4QzPbFsaszHohqRdHMTU7FYWzHg844TyYfFOh+
pE64dCd3ZxE0D+1sc+/RjHxGENgIaGp9ctK/jp2+IuNjpHpZFyAPgvIrYFaROv5n2zKDmSvnX1U5
QDIdxk3zcz1Be4BwbRNUVfhGEuyaanKWReOffGwfFlacFZT8HdVvjL2j79Lk2NJ3p6JLKeLGsDNO
65EzhJ8QzBLwZVIWHjAsTDLYEsK7RgldThTRqxlHhyCZ3vwK2H7Maxn9cUJ8SKfo4NBULHPnp4Xp
ZFH/h6cTBaqKycqCqM0ibrbhJjVjegTqZJf65r6M/UOhq3FDJSGmWeaMfr7xKenubOuxZz/wJdYZ
zfGsRvRap33xU9NiZVvRb+GZ/5SbrbpaEHD2+/7FpIGXavs7srt4KX1zXrre9Ki7amPn+Z8zUx7W
deYhFe5DkIth7Xrzw+QBqIvb/ubRebPzwWkuQCidxBh/BU579abmHeXmb/A8krbV9BZEhruMCTPI
3gYqIS9wE59FbsGVAie2KDCuLwaij2hczqYywFOyXbkHI3MAfgjfx+VkuZssi/xl0RncuIYHMxlx
t8X3H5JbT9GHV0T2I/Owk2Mk3OWid1KqiEg+hXIjxJvc53rl+fmNLw/4aVthsq8DrrSBS643+Cl1
sqPh49xn6q3D0tToAlNG536CAbqXMPLXFOYPlZ3WyhfiZMT6HeBXQvBVXZxhoqYauwhk46c0ch8c
UpLIt+uyN4/hEK/gEx5VwXeGZs7oWmJp6ucbnKyOS7nLiR1uQZ5Fr5OLKg33OtqkIYaryFAAKf2j
HxEu8tMdtP0L7Ja9EyKyyRYcHhMZPWUrsuXfQTH/4/r410zxuS2JXKVU3bIUD+eyHF7xHXSLkRd4
MXi+u+uzqcVyipSDxckZMH74w66x8TxBf7Oq4bPL84MIbViNGUbou7/PdfcB9XFiIhfIIA8FUOwo
d7wqyEV4Bz5VJkFHCA5NmKUk3qr2zaJapSirL9B19Go8SgQ51YYIi5KkDYrSwvC13jISWDr0ELZ9
fmZ4e8rI7Wd5em0G61/YSqLy5D/CbGvhgSQ5A6cFy8KAchQX2zSmIK+RZ9sY1o40KWYhaFVX87Ob
DE8ZSjrkgUU24q9LLgwwNwJ1UTYE+QgPjSHfXuhBWhj8rSkIQKHCLYba2LB9fXlFQgCrBX3Kwa8I
5e5e3tIVhDLT+oru8jDFjMx9UHxZvYmYT8UW5ibIHmFfrICXcGWNR0IfP8qDDJtXm8j3VzXrGd0p
SybtnBgT44v2n91wv9uyinmzv2e8nB+godziu77TcmdH2lpISrS9cduWemE5zS4xZ/bQdtcFIXxo
8mvcZkur/w4965HxAqcRvgyc1nHX7+sYdwWRlcpnWteH65k8TBLN32nYYB6iy4s63dDN1oyoLxWf
kM63cwEPkRn4SrksL808POeZ9WzWpl6MTv3T2SDvwV3aDZNha77FDnYspKDU4MgOwGhfBSXOUBcR
UfiQJKYXM8Wk4EQRE2LizqbOfqymp/pQw6j2Vz14xsjgVo+PL4AtiF90Xcx4HEFIMu0FZCPiv0by
VeAG4fUcL1QtHWncwpmJfxIv82KKy7VTJ0tgFus5ax8szKzsdq9qdNg4seVibLc8ce3pBMHfwxdJ
ZJSwHeUblB2/Dny/VQRMv8ovXYgrJvMXaZ2uA9EzNVDjeZYubIz+GUvKCifsdiDVSx8Rt9l4F7T+
X2/6etf65QeC8YMFnS41o5/ES+6D2ruwM6cUq7vjLTGNm+Olb4ADs0Vt096GPLTy0/qxzKxTlsQv
bcghImVoc3bkdEBGBlUxPta+2PdVfCwFAU2qnRpwOXyh6Yf0aC2f/Wlf+3mCd8ZEa+ww6006+B2q
kZCLybYXZ8PNwPElVZ8fiyF/Uxan4DBi+EhW++AC5DPi8Z2FFlBO5Jxshy+GEj1uoL54qVB0l1I6
vIvUSsbi5LrlqlDF2XTwFKTNLnXvcZxAgShn9l1Y2fscGu+RjYE1EWoGhkd+o5qs89jwglr0gXNC
I4mgmVu4YZI+BrZ6axOyijToXq2kc1YjmR8lwieHe8rQ0E7seH6wnrHqnae6/OhM3knMwQ+0A7wR
I9nGI9odxtVTPAsQ1CLYl+UcEldMj7irQAhNwRbexAN9bL897x0fgH0O4g9ngqy9DHX72tXc1dJq
HCmlarhyEWHxKUUqGhQZaAobKfjwBhqMtudXVQevc9VcY9cnC06ZeDNy9DFaKkZoSFp1slmGKDBL
ysDHBe1BvCEDKkgOLujkNmaz7mLWocl8JFm2jwrvGa9VxuuuBrYN+q/szr/6fXisDeNmMUsfJa4S
zltL6idfbNtgvG03mttMcCN9dH/tzNexjf+szvxmgOoiPoDcly5sULL8GCc10Px8KtdJGpW7zMeG
N+rwX5Yg+8Ug81llkNzDQB4t2vmS2n4cYD5mCHyx7/6VtHczfHqcWo+x9OD2p4CTTYgZOVfxI6W+
rwlNhknCB3E6hBzKuJ596V/cBMcRyPoJW2F6NsviMkpgGUUR0vNLtwOYXGsSxRKs+i/X5zuMm0I1
EhePHqeVZq6Xo54/PbYBMqEXSjfPOrH3RlrfKoN+ZuARLzjXaM+OnsyKJuTWgvdnuu/C9a5OJNba
LKCrBhR/K/CrZv0U+Nalur87TcIpGbc1fqaEcXmg3AQxOrybtzfp5F1jZvKraMquc8OvGOfmwxhy
eAnyJ2einsJuthoB3GX+vCKUjQf0/zBaLj/NgP1dZ769NjLoWAbCuRYdQ3dYIpGaGMqZ0WPaBS+T
392KbmLBr4+6r47R7Hw18OmgOc+L3He+pMKZYMKuK+x+b4XDpnXkjoKJ9eSCWxXTw+S7Tzb/XBNH
DhJ/XVbZMy6gOxOSuMXkr3sOFJ6ZHJJRr1o7/YssxCYun7AuYii6McW5kASsZ1+P/aZ3IA77LhYW
8UNm4t1nZaJCUfobVY3PFO3h5BfsbgZFNSgk8pWwwodjhJ9B5nz3Wfnrt+qiWNIYlpK6m50g2uA1
XVNs91IChgKfKdkVDO8US270vlufc9VTw0MeM3fLl0Hgb4Sd3pjhEy74p7wf4SfbDdatjvTXII4R
B0sqEVbG0IFKGU60R6/IJZ2y0Fl7tX1wu+oa4hpeNgM6vNWfvHi6Bl1TMUZQN+ZoE0jc6SLHAq+z
lW5rvySxgjRZ0EDCzDvb4JhEPx8HY1k3SLvOsI/7+tuMcF9klvPQ2iRTkhBSgqdKAqSJWJVkTkqC
1WOhd9hPuGySueda/wPK9MWdqFQawFwxSlLXlE6aBalTHOkK1vIc6HfW+o/MSlwUJuKUSlWXuAQp
OBUvFSguSFDE7gXQ48Frf/p7lNSSxZuV0cphGit7gKbhztBZzTfgl++y0CR09JHEFd5d+mWh/C0L
zz/YnkX8mC/LuB86LIsdykMadbz80gSw1WuOH00XEXru3HfnfveITf9XlN6l67KdVVK4lUsTn4V+
UiJ5M1rnJTbKswT6iJ1A/QumbNu1ZKd9gyoy2VjgBhg1EzuIoWvT5jGynYdqa3S2s1UFoJBgnDl4
88ZazWqodX8n1urpNfHyb9stHup21ss5tfTKMHpWaVsfE5md4tRaku55dpFKkeNbWMlTuK8G8y0o
6vsGeIAMdC4d/6sakM4xxdORjrIjorNquCrlxVsFUI319U20yc4aK4xO+hWb58fcjT/dHL+pEAAV
TZxWAi2OHs99yyFnQfDSRRqAJtxN/RnK2y2OGrBjzucg41PcJBdwN0SkmTSrPjoyePmi+21V4hQ2
E7ZzCKhr08FjANr7nEXdFsjbYbSHLYyI82xMe2xd3w3aIT0tFqy58S/iesQsxaWz1z21ofrzOeBU
d9UqNuZb0uh/CnXzzlQOOE0k6QCagbdkDrMV2PmNUuNT31HPwNklpzY1xhfqPnZeesmdHvxAfcA3
sBlNZDNnQvfiimolxiWinyhQOd6PNmA7NC66pxglr9ZhOK5zo1qI2TumZrUb6SIXc7EPG+eldliz
HKTNVtH+JqhRzdVLpVmug4YxZr+NfPieglPsHiLDuuiCTwgBJxq2gWvb5N44ClPFHXbI1MA1x5FX
XlGMuxgHbxcZ5r+oMmi987Yis9axkAc61w94JVapUR5n2fygC2zhO+2tAGJFViZYcW0+SuoxORpH
tH2B1XHZTNV4HlWEWjHCdjiIoeTCrRoM8kNZ1ycVp+kStv60GwOQS4M+AW5fVk7xg5F1ZdT6jYqi
aRdI/UDvAYFFzAINCaWimg5c+lbSq6l+vnNAy1MrSFOILu+Pw0ASM7YNmgvL/l3yCnFTIhHDOB6d
wWapgtu+Ku8+2BlOL8MTrDCdhZYw4HHHr1yUIwQ0+0L5yC4v+vhKz+arh01+kDXZdtu4WCrEgiTp
14rQIILJfE6JFtCuRJ1AtSvaKV6ldiM4z/jyEGjKDtMhuGmzrAm43Zsh5icxWrdqLN/wAgGYCsZH
PPgdtoLkSnckDjkxLXXjaWyhgps6VhWDSqIWinVU+MCCvTXp8lWIUWRFEGRniOgxINNMrSCFLlgt
mnBfJGAby/lg+eauG7trknlLEeSc/jgOGcWLhiLk9Ok3p2BGcHJjwXoMu74mKMN33CX/9yzwiEWR
u8i86VKC6oeP28IK5Qg1pE9eytlAW9dQwgdrKYa16SKkcneZECrNCAcw7yRfQnNfbabbZgYgF/bf
1GRtxiA6DVV21rjgeGeO9IP+QkXKuAi3F8O3z8iuN/KV57SnCXBuugGhcjBWPFVcy4k3BLV6IpNw
GNV4FJIUrVJ6L/8fKg3oPLIDggpQ0hJ5eCIgdmuCcFyyCoLMIJri5epW0LNUjzh90K7egcW+hxNX
q5L/LMki4Bzpp6+xZzLVod05uOgl5ee4PDIoel1D5BLfxMY0ECjk+EQn4V7GpH10aWK86H9dk5K1
ONfeMuh6Ik/xEG9ZOc4mL3hQl8cyT/gkkGb9gv3GLlsS30P7PbvN7/3FMHv4B06aQb4T+ZUzL1PB
trowNGCc61jdA817kNObMT+kBWAtF8zaMWhkukkpu+AsTRX2aIiDoit2nwbuC04LuJS1jWFMV8dJ
wI+LqgZk8nhBQYDaNJDZ1O9DSrjFH/Htpqy+mEJr1HzZDVffyoD6h7gNn41IeHzVOYs5A40X32Sj
JtENUMKGE0wA5z2v7gYXRWsO0jIfYTElGEh111cvjdU622jCjpoqDYsnJJoH6XqBCQyuBClMgrfZ
zrGZNFied2hMB2ME6xJvPEaZlrt6U3lqWVKrTL0S5A3qa58t6mthNjZbQ5nZ2kcB5/pAvj/iWDLx
v9NOSC46P+HG/axFdLTD5OAY1ltrZKvBpyaTgprCCh8na1jGTrnIRLjz74+ukuOJJWzv5NWrnzrV
soacgKPrKAoAEjiYg9r4QXt+DrGdlpGzy0M6hUC5povA838n7DUBcbBVOscfRP2g4ZjfjQZ3kU5E
aJ2hPzmiQQmOCW8rMkj8+x61BC79qnQDcPEwIvk5+IBEtMXdy6m7pzpzURki6rTKo+1Ga+r0GI2b
DrNyCv2SweyZZ/hfQ+kegWuf3CTHT2NiygX0/RAO3GKFdyb8cxBm98WEY1Hi3VrQ401qhfJhmvf4
5pV6aQeSANU87UmxPmPq2QIBHDd9Lp6Gpsco1zGyi7n71HHdkPwrubnGH6Vl/WoaABapFf8ZKvyb
ZvcIQ22d5eqVhmeOH23LvWkYd0YVUAU1YKurIcmMg/+Ft+jNbZCxp3lVYI9exGT6C5uaoVYeMIri
HeQtsbvpGN4hFmlHd4JkzgKkwyLtC9nJGYePvq5AZWJeIiS2bXpNxQTF9nAXN3EugFhwkFg7hXcv
0RSAEdJH4eAD9eZmXrYcRMHHlWckoYmxo49hoyEAO/XJk+0m2xBDLtvQc9vmD7lKeYTmF91r/Jgl
vis5UEn0RRcPZirvoYYz2RdoxGDqCQZzVbLyvV8OR4E5egGo5SOIu3+FT7Vcx7hRDe8czFh9zNfU
rU+SIHUfkWxq3PxTtMymc9kCzCs2euAi4Lf61Ablh0XJcUJeBeRKvc1cTvpeDQO394fXACMpJq/x
yg/7ZOUdUnZinpu067YoZ2eqhP8Zjb4VRvIvjYoDFMVjFGkHkdTdO3SqLlTcPIsWIkndw8AL2WG3
lpKfhpO9tVQuEnf3T61y/1wkCr5TA3ywwVIaJTunyN9iw8QfihLijd0xtrhbGzyCsyyPvGNXN/Jg
MHHjaq1qF4yZt6DhrVr4WDpH1mvfDr9lTd1p4qRiKZkbUQtxJEn0XlvOP+66GhsT8hAjxKUZenvb
g3xOOmKPcUP8JfHo0J/R0Ls0k04Iw+HWeda3cMIrT+FtqnhV7KG6UTS9hH2KP9j2v8q63PEi3Mya
3I0EnkB75L39MaUCge7dhRxjYw0HAtCo6n4ZFcxXoi9bGv6SdZTi2mGFzpdaxO1OTuq9bnquexiQ
pw4lLciw1FpwbPl56iPay4m7zVbzpyy9nr+hKod/IiCQYIUcHNlQz75JDDy6K9iOsFdth7mS6C8b
c4+XILZrsfaC+H0yxJ9HTBUfOUwhQ+X7VJgoC7r48MizsvTdn3xBtNvGO6tHM3/CQDFBSGJ1Tixh
n2XFiTtW44Y/al4PnC4Zh/GDeVIs3CS+Y/klxl1GYssQGCayrWOtFDd0lknxH0fnsdw4sgXRL0JE
waO2JEFPkaIkymwQUmsEFLx3X/8O3nZ6umeaAlG38maejDfxaBRscupbbbCtHB33SGF84uspbQpW
5RG1JC4tHcBjrnUcvPxYG3N9qBqMzpOWmDu96g/5GNQngsNXPHlUZfBOxInj/eVp/q9vlxYMBq1e
cgyFMWpHhlHOqaY/xwweIujZGXZae9GC8tBklH0aOSC7aEcI6JnrZXAYUgYSkPDTc6i4HpPhN7h7
2yarh2rYB2PSbEdPfIYj6utML3dKBeqZ2NahIU+BfMIy0Zgw4El6WvhPJXyLwJ9NNeoejVU2yn5h
8LWc8y142+8Gh9db4Cq6cCycIsoCqEhYanCyq6ZqXJkF2lxf0GlhjKcQzEqaGv8ck/9nExQOEOU3
hLeH2/JFghgrV1TXPHc2Al+i4+xu5SUzh2tqTNwbh1Nj2k9arx9m03712KojwYcRXXO8VevZ+0F5
p2SLkqs1S/CKubzZZj38Ireb/monfh8ZaTCume+ViF+tfqmyD7G6ZNAbqCZOjkIjhdjI9EFfORuw
MZ/JFyh6n2rlPVtS8pnZr30+3u0weKWn+AMZ6tRacj7UWQXNq99leXkrR6kfkOUEID6Mh00XZgRU
4mBrzIWxAZpi+E7ffjhz8MKQaq2FR+odE320Azhx8RzaPLQiwaGouFWXbFDWRKowl8yIhl7pfTaB
+9aO6t2LmIaGrr3rlD+TV24vRQh0ChcN8IAJKGrcTLBNsfma3N1p7IUOGOAR4oPdmU7zGbr1lxrj
v9Sc/tW6eSmwgvRBf3LStDrrtfo1o2RnB6QGdE97sfqIe9b0qiVTt9GEfOs16hCAG3MikgfGFGGe
o1YeNKc8FnqO0OW6j5y+wlABA/QSHgD2jXmpPhqPr1Jlll9e1T73wM0DDOp1qq87LWL7NfRY9DX2
fmbDB6L/AwWzTWstAa3rlXsC5TiieNkfSrrrOJHxgtXmhIM5l0goQJlkewniHrGjgGzKbpsVjTgQ
m/1pR+mspqQgx9+xqy4mF9ECCYNJgev/3DhYZnoQy4N8zFwEcwn/EdgZ6CK18CEyHSS63v2yAAAR
n9RvWaq+HUvb12RMcKu6Z4g5dD6JIy4kPrNBx+7ReJdwNHYZUNaWHwUuGWC8oT0fIhCwVd1wvHQ3
Y3Zu6ULlyNT8NbbzcYh4/5XuLWIK96Kp3rBH+xmD4mfq6ysR8leZjOtu0M71UN6b1nkkabQts+mm
8Q7Iy+AjbbOnqoFB01gbot8S+ih4JwiF6aKUJ457b+V0dDuX7jEXMy/cJh3DXTAxW9ZDtdej8do6
40fSWJ8KybjPQf4UsfHtZMZlzLKNSaljmFQPhSkgDI3bQCILGeeZpeeVkDy3YXFivH/mW3dJcJ6G
cj57SXcf3PFWd/avwu0g4+IUC+6jkiq+RDTPlmVDvQxug4aFgmcW7TQVBBlggtnjNxEUaAsZWZVw
+lBNukf3oy62JXoKNb2P6LIZSXyMqbcbkNXPQ519xEn6TzfiSxR2NNRkBFkB+mASuQW4tIh6I1kX
ENoJkz4lOshxbgLturD1recWhzRQz9h65ZYsHKHCWV2jWjJOi782c3adk13ieD7apnHwALr4VgBP
iNxg5Atnin2QRheoa5txIMg0RS4uFMg6a0+RmYYA351Dj3MDs5D14tB/fsvKsThneaIOS6GCEMWL
YQt59az8mKluN7MD2gFNwaAEE301FPVv3nTfg4algK7Sl6IowIbFjcTRp40b26s8Xy/aZ1x5YJuF
e5dTVx/CyrnyJSHD5v0swRE62OmfmW6iCx+pS2dFbn0kenwhlnrF+U7aun4HleLTQndrnP5hWOwi
jPklHItyEdkW5BnoE10ZPNSjIM5K3MCx3BNnvXfITU4Xg392NALt4uVArAUnCeFT7pj55Jc4ejRa
AvdVVWZ+ALB4ZSfuuQ/bF5A5MBX0T225WlR58TWgbCPsrOkAPlajA5ZpwaMQGyHTBvWngW3nuMH7
nHgxyh12e896BJHE58uosAhHHEEnAkgvcwuequ+4lphc4YQCPJ5NwD2NexbYnR8uoAxWKQer4TtW
UAb3xDUn20Vxc2UKCvdxKBnyiU9HjvlI2J5xQQGiUKNpd5Q5bvvK/s/Khgen078oFJcqhehVZilK
+1x8mazFVqPdPGGqaomIw1ILQ747A/SaynEc3630HYzWFNURyklk3UOl22hB6lsiJupFOe4g8Lf+
rHegFrSCO55WYbHlWbWzwrqTWscbGAdyZwssPgp3zEyobOFYy5U5k2ruKIjE6NKf29n4QZPzvUL8
Sn75KEb29nZcXFma30s1HIAmvA9WfGi89newkrckbs9B5R56HLVz333HE3Yjr8jBGOMEXYc0vvsl
nY2Efw+a2ex7XtEEgvC8Zyo44fp86Fr10XVsgkClKCIGpDAsnB4rhKLnsm93VW+SiPTGcEMFXwb5
R930kEfZqkzMy5jDwWoczAHLX1o5d8dwW45WhHEZsu/XyuKfRrVfITAa1+wGsCWAUx4HrG298HB7
UIGzq3J3Q9XBeWwIlCU6PnwyG7yuHZQs84nj+cUZyLEgpyHOduIfF38MF8D6N9LpMX5xkmlk7deJ
U/2phjsrpCaXswsbMRE7G7sw4s1yQVd6cTHdGDbkEFuAK/qfsMqvHly3IU3vFA4Cl5xMEAY1iN/K
sA5yajYwFdZaPBzQc14mJX4Nyzx0HCXw3b8g++zNTrsm2bClr/KCEHvQiZi6LpToqS9+hsAjiWAb
8KxBBIUzCLGmbi6WHl3UlN6jpe/BdrTz4nAPwSt5M4U6xnwy+Rpxpd0PZD/EKK+WYvtXxBcT+1SF
G28MJ98peJEYUfSFM+5ge9mT29cDNVj9o8qsF/pzsByxUEAD46O6d1yb6zk5B3mzGLG7xT9VvCFV
gdlMqxtT7U1pAZgbom8TJTUG9FeKVgDWxsZhRuuzHPGccHvqA+luFMUCQeg9UwVY7IPMeYTpxF+A
rowsgMSfbbL5NUakxxVAoIcxPOkPGnYqQPHkTrA5+MMQMnxaZI9igT0st2knt2jB1hEPmRMczOoK
b1LGnVp1rT8KCn6C5Mmt2kcT5O8xAOZciKcmlkT1yotQAtyXeRuSAogZMpCTDD+pm7yjr13jTD6P
I8A2tKORvCncSP6zl96tGgrNxHRR1sxBudxZpTwC2vQNdvjwPEY/Mc2jKkpSu/m458LPzrC0v0nM
3kG647ctuXHHAHf74tMweQbjjh94jjzo2hVGNg6ZAV8Rda0NO/t8eOhR+1ZV89ac4g9jtvZC5Fuu
W/ue5E5pl/SOOePG0i3OZeitMVDUUHKLqEHXTql7mcBQ9+koVnTDMUX3FIPaGruOKYxeq758hRKx
ikfeaAV7b/DsjKNQeUcqcXCPnVXLpklvO9reGazWLO0/7LHEQoDTO+ApjwBFy4Aw3zBFA5hPkk9j
S6FTRHMYvPVyZ9u0EYAqsqXg4M93qQHxPuBYnazOj935vy5NXisLAiuTw9ugJp+w7H/sonAgC3aR
qfkDHafB+BD907z0r86o8QvHkcWUJTCFOjF37HbxHJG4M2rEl8YNGF67rzmWzzSH0GcgYAoptzrQ
IvDqmoJSU2NZSWJSMG4TLLoAJAw03unkhsW/xpl5M1fasK1YTJma/T7Oaoa76e6cuqKXgevgE0uG
qxMRzQGNqR0o9IGSBa+JbCVC5qgzHoRtfXfaAKRtCMB30isCvO0ndrVb2WLLdPG5rIJC/Lg1XqvA
tv4rNUlvfRr8jlkpfdWwJdapn9sFqNlY+Et+LM5bCWyPO5136OL5c5oxPPblvhmarQ4uuLZrFPPy
pKz0PSnTO76nhwAmiMq8Mce03Se9gKDPe1XQYO+AqkiUsjdxH+0dzf31BkAPutfvmsWDMnbJe41X
hscTp24iCewkOhfiWmwwYt0keQp6QjecEken7En+j6cEr0GbjxsZDWgjAEgAr6F5HI15mXGq8zRh
wAJSu0uc6JS2zgeqO3o/z/JGq/X/YtH/B20yWOsmxLfZNY54s9gROPK/eams6Hr7ySkZlVIPAHto
jcmqVx1dSQiQW7RjzAqWSP1wDn8CPf1nLDkHO7S/Y9IvOPvNeePqZJ2s0b3EhrbvE/eThSsvKY8B
cto3OI57ds1kMbqLBpbJTwaWlXm1nK0fBULA2eiqtyiNP0eLVGKV3tykQSxpIOrHiPRHZuWdHSav
Ngm+Yig/s8zGIdq8TH12Mlk4THn3FnbRojmcpIr2sYy3crK2nNJ+KIpL0NwYZ5g8abKBCrrWXbI5
djpDhlPGyxhbxxper+lQiUAOlnCcpEqK9iA4LSs+Ib7SZECSjjpY190Fo3XhFwhiBQcN5K+bIgT0
Ezc9+p2zLbvdeGU54J/E4L5Qi7RztOARS/Fdzdh9BxZlg41w62WIP73O9bkP3nAOvLH4udWDthrL
/p1rLYU7yVyvjdRQvlzeNp377hrNrR1pQc5UTr6oPpidk5OA0Y7hIp21GpkGi5Wt6ZTGHnm+860C
T7yeMkjRxMyxr4E0nKNxPyoHn21DqamUYgOM6MvOeu6dVXjPYz7AwpvwcqW7BPo75mr89vWtiPo3
fTbuvbBvVGd0qyCfaaqYcemBTVsLQv4kE2AzC/MbwB71aBOGRDNqjQtkuL8iMND+xiS7IKA+qgAo
NeRYBF8kY67DWHeceL4FbcVgFqu92edfcgYYGE0RLKgwGdbCHQ1mJSrdQE9emhn2VR8Ze6WAzA7R
f9rUfIGNxNxkHxzThSwPH4K30VfUiR/PyjZlyklPHzmkc94baAsk0wGYt7wM8zTDDjSyzq7JSrUB
C9058CJ/TBLvDxYp7vFZj2zav3H7D6Huh3YOzqklCUWQt1ersqkkbtVJOzXY5hQRbosNYtPoDI2Q
FdVzmJXJHyYWtvrEWeZ3B5EB00w2f6UqC7hc2RnTKiMpfSKD+OdEVnjpoAGtGkAoJZFErd7rE8oP
mdCEcE1q+alGsWHeF+05dQRwo2YpK23Tq1OPxlZgPkEaaey7lwz8MBfyMvVk+sE17Y/GwrdNUjU5
9CLWvjWAwzvog4hSIYJOaffm1Y4pt+c+5vihGn4hgukfJDv/o1WciJkI6YSOovg+WeToCYnPF+78
aFR2r8HK4tisbfqvJi/Bu5ixXiVyTFqIi4G5sgMjudWiTjhoCh7ApNP21G1wOgemU6FOOJ0/yFbe
5gKtNtHqn6GLxFNCSHQ+WboN15ynfY38Ul/aBg1j7VGZVa+r0ZX47VJFBCkurSPJPhodaLQ2ThZW
w42rMdrzcEpoCp5u7Kfe/bMxZvd2dedmSO5FszpWq8GTCaSQdFqXbZFgKScN7d77xJV8w7QrNgno
qrVhO+ulKpepGm5nSi5bk/JH5VAW6wm7AXbAnI+p6ldlheHI0vkF1zBNsgmLCdXkiZEy+/Ya+wiR
g0RH3AdbyXgEnm09W905D3Q4vpb7aXrxh+riYxkFr4kmvmCt+dhoNmmnf7PIYSobvCcnlf/wWt0c
bFqY89SZTtKn2XXuXky2dwp2gKrOHNBi41aoYUJXb1NW3fImfKsMSn9IreowdOYGLgNjvtLCx0Qz
8rpQeuRrln3SUkE1vEjZ9LlXK8V0p/HqCnSu+gOB2z6D7yiG+grF9ZpwwYMsIxKs/5brxyL7SQxa
fkF8XNLAZjVEzeS2KMsdXh+c3njwMvNZ2LxBqxQ0Wj/m/VqjU+RCjDQnw0gFuCzYF9hVYF5gv+35
nzH3CcR+wNSH1pQKS69kAOrg4ah1nnIBTjGToS0wuQjvDVkHPZlOKAA+oJlqX7MjikGoQDnJwpye
J0PXt4FRXOPUOiLwf2nRqJ1bnTWBEVv0ESel/hy6Ni2YwSjfu668QxjH9T4vHO6avxKPPCoLUxSE
HModG0EjRV18jFZ+SW17IhVUQJjtHu6o33SyDYas9Kcsn270PF4HSnOyWDtxihNhN9l6xO5XMLtf
bOM3TY3P1spLXwYUumkul/a4OXa18WWm4guyIz4vt6WRERfSWEeo+yVTbyNo0Ewj/LvG9D5Xy0Ys
ny/WQIuVjaC44abJTGlsjREvZZ2T+G5GQHv83idXy36Whgml8mwrG/PZybOPQEPoTBP6J5x00aTM
6NbMuLVy3t0MDEQWBv1mNf0v3YmE0E10Qjpqg37H+oWFJ52eYRPwSnX1FeaWQ5D2rwL38pK1TB2J
6T3BC6vp57F4LasJFBL+6pbLpwMos6mOzWyRJFVnYLg7oea/sp9Oau72Vl0d2Jccciu602/6V3dU
LlKzl1rNJs1oXSW6OJX/yjjz8YgQHgm4Ioa7DEcthXCQeucqvpTS80ca1VomhrQnrhlCDMioPirp
e+YO4w9LGq2BJt9Rx8JswQ7RUucES9JRVMZvWzP5Y7qjliXRi5kBlZaWuXEz9POOO4+1acJK2yWt
yw1w6F+0HgtoFF4ittirIuGFO0cRD2KSkI6NIYg00yvmxXNB1yWd3FwbyAytNbumKXaBkLrtV6YX
Ng335H9swPFYlSkIiMH/NCrezfZAJ2Rek1xOBwCK5bLBSSRAzC4l+rHEhJk/vI0eUt0QMU3vKjNJ
uYDID8xdbJGaLbLbjrsTcU/7vV/QrYHoWdYP9i4H64yjZnrRB/HAx7tvZ1L1jkPvj01Qp/UjCArd
FNGKahMdJgBVLJgNyTeupwioJR1qnMA2PyPRf7kOLRfewJ0ALaOwURHJf+GGBChDyl6NvDiFFJDQ
oJFqY/KqYwhAipAXc6APDQ2fv8a1zeWP1XhXJu5vtBTDb50EJ39h/8oGxArElE+7ADCD7T6i2ZP2
yFzHL1k114GPI2fFLqJ+Zxvdt15xeKfaTQd84isZ/jN7Mk8RQoCw7mmVsmRvcbR3RGvJMpWctw0j
jDsfowVTOnnPdQdyXLgEQCoSM1m5w2y7xTgmfUTg+mGq8IvVDlWE/ezuM1aiqcxuVCMV2yLW/dYI
/VZBigRu8hE3fCVxZP9SKEA6uJsq33K5to5t+U0CYxuWLcxWnaWd9JJtWUxfbpncoZdvAw8oCAOI
XjO8kpJ6qQu3553abNjfnDR3Iu3UE0qdnSelNzuK5E+kzZ/Kqb/rGfxRUomj4ozNwQH32WVotCO1
DN8leB5Kzt5CKh/1mt4RBLPYa68soQG1hJTnFEzrjeNgyq0B5KWhg9VKvDcwbabAeic6lK2t0Tq0
WnaNMgfsxtIu5PKX2ahm/JoQ7+CsBLqfZlbDnofwswMum/EQpm0KQ+OE+Agmwga+kZI3WOGhfe9i
Bnnk/F0wuV+pHd21EYm3nh8MiMGxjgiDBnA0QUDFuW+X1EObuvuuYJ1tQ40OgrmzL7m29PfwuWSZ
Xh6EIgxswz+inVURSiinLwnUYY1i6nO4gZqWigqk+AbJhnTJ6N29oLvqWfzqYW7hUYHEUHbnOFTf
EAbVpSksKrbbKSH2r99HxuhOSZLVIUJE/H8T8bIZ5UMJnnrd/rb1hWM18Bhbhvai5RmNPCmdfoD7
Nkrj2y0s9R2LMaA+AUMk7pfPLOH1I/SxPwRz+hsSLuVFXWa7tub7E2RxhAmelFKLPZK1Mt+EWZZH
jOEPxvBmWw31Rmfl5ebOvrH6lyUzNTTmmcOa0ZMuSY9atLnjUMIwiFO7KZZ60J7oLoAX1pcdjWc6
XpkA5M+TXVDXmjgePlqPQMhg2GQpZJutq7ZlWnBtOnBH2ixYij4sJ4GXWEf5hva6Dg3cE7wHY7nO
BvQ1Prt65TSS5FWe/0wKhkdoTV9pWl5wobZUodAwkeq3JB2XvWtoI2FirWt+w5nrku3eu56HPKgS
/ldqm8ciLteBExxmgx+qLaMPxfINasu8TS1soBHPFO1CkAIJatEXzxUQnovFfuaWi/COrfJ16qxX
ObrAhwrtdWBKrCMMGz2gDBZF0J+xoq+HOT/3kNrWbq6mrQwtSpwE54bB5m2YUEC55sAxGGFassXQ
6+mrNM1r2qGX24LmO1yi9EyMaCEymCw4FnD3J4ALWShhIgLQEFbt692yfS5nouLDd5bq79Sh7MET
nhRwFRXx50oYehKPwUyxlsNcnekemUgLRxoWlsDz/itdYeK3h89nDLm1ZZfe40mmYcgOy2pHkfGX
xDqwFhOogZZSybURBSXepGAb2HRl6VB3CBAZB8FxjLz7IU0s78tGWO71QJkEIKWzgQnQvmmkkO9d
ZL1YmAstroDYLsdg28C6xgmKS60bp5Nna9Y24CPfFnb3aGjswveJ7T/utMSfcjn4HUMp7Ostvcc/
/LkBSzpDHb1paTmYxZs0XUCji+NEiyZuIvT/zDRnrD1qajGVYeGxWHfBiuIp0nsLx8w086HCkras
7i8SOGsT/tY4ELg8ZaSLQKkSoOuQsqcbma2tqJI3p7OfvQpQgmE+zxWuKcKgiM0202M/XFpZjXsR
e79Ry0o9j6YfvnD3GBeoQNa6x1lu/OPZ7H0txouvxvZDzemLhoWkUOHVbIKzaGbewKa2Vbhh90Oe
qUubYaSKGuxq0wIzCQLylGw/6Opiq7cGeEhbW4kyLofzLLyIbco8bzsv+Wic+q7KvPc70uPsQquv
hI9oZZIbYvOSvDR6/pYZ4dXrkv0QWX+48t6yWT7CWn8Tbb8PDa7bY9S7m0ZZH/OSgARTeUuQNtkR
W74m+shPEsF3dJSP2hrOMW/RrUfckMeAbaQaLNY6MEC0Dv26T8F+0umzrcnedmzSeogMQz1l4LkS
v9BbvlUNWJtZ+x7S+kdJQUeKid7S1O3BdZ1DaAfXMbH2BlwxU+Nw9cwfIYk/gHaxXUBnfZJN62mm
C2pO/Nw0H/ABHtjqDH5cYHcqOMBlK65hWpw64mm5pWG6zZ5VH314A4Q+fvtOhvmXCINDh7gejALr
EsU5fSVYCCDryOZ3kOraW8CjQ83+6MoR2AkHnDs8rIT5PKiDU5TnpM+ifssqoMIrMTEgRd2b0RE2
4Ev8VcnZby0WGg0D7Ow1b2hjF/bK57ZMXV8A3sXXy9CiuftGh3cKYPORc23epSj0BDiIgc17p6R5
zKa6K4l6bn6E6mr3YuFI6mwcKsvSAMWTI+H/6+1k/DHDMn/CSG9uFCZ+jGI7fPBg4djVHIi/7Wdu
Z6u2M98aqIJ16sKzoHjSbtqlS7LCgZaZ7RZwTv0iTQToOtJ3UWu9m6QFKegjbugA+mF8Da5hSw1C
gkeJm65aW2b4mcugPoKbsbcdXwuIxh+Uq2AXcJNdnJDr0opX9qP7jgJ7vMlVeMBxeqSFANhDdFfJ
kgcBt7Ea0Jewr5zYe3wSId7jSdk5Tku2CH4bt6VHlFmHgVq4DaW6GZQrb9oGKv1VwQydhVWIB81+
20P+3XXB9MoeBjd4mG4zAT5BFSw4+U6mRLcrJnjf0USyGEreQEOz7G5qYysr9Rh0dQ6mAv+Jko9u
7CguSsppGxe9nzfajySCuiq4k8nZfLeHmpxg+a5X3VUjwC8nFkqtk/kmp3AwguJuNMJYoX5siXtW
M3YzJ4SRTv8R15lU0mfAkRleCFBQ5mdkH5pqtoYdfeOjP9Ks4CcdP6uuvITJyO5hDE/tFP90ZkYR
n7fN+VrkWr7NgojzSPwN0vsy5VCtatt9MEyGPv4Le9UT9H9ONJNjo+I9ZWfNS0miFyIfwhXzUl//
ZPN0lDEtYlayqChHWrF3XdV+NrHr69DpPJ5NHethkSGITvYnGQPaKr3hNFPwIjCg6yMX96wg8Z5D
hI+2OaGE1qnJ3OYGd41+XucqP3mFvJCOGNd9EdH1ZQcrx2vOejGSNbMu+MvJflAFv2I0PFPMeTMH
7waIVxBYC0lbwNXx25nxq0isD4CqCNLQG5o6+2906s8G4jWUtu4ZO+RMMMR6is3ytY/LU9el27AV
R6PQXirIyrEnzmXl/WWS3+EVBlkw9QM9EsUm42Uhgtcu4+7u0SEMX2j2zGMUkGggveWSRoJ2UL0o
VmiISKxoPYvKrcp5RDrNNLYkYw1UczHsGrfI7X6T2HTXrtXv6U95NWQGNtidUItAKytvKasTc/2Z
yaJZp11vbVoRtbuo018EWvHGmqJnp2s9tFz9KAkwZSUv00EVbDGR04DHNCRPq/euhJlZaawUgjh9
xq22K9HD14Eh9nrlfVvoj6t+sD4bHb+LIsaoL7kSzYRgY9zSGR21JUOJDQqTmHmMeeX6hB/ZUuk5
1So6G8PEsN9qhxBIgGVBDzXu3AXWHGUTqqsAlA+Dfuk1YAyplDU80vataG3bT4Mq/tUc2uT5t7Bm
Bvuud35sdn+7qqDJsiXztVdhWe+kZrw7Tvg3DEm89AxfCzcmPz/LV/6MniN74TRE+tuoeMaz8AT1
MaSOuTIxypbURbYQuVoPT7t0ZL4WlZg2jnJheIb9dYhSsmm1L4bOOc8jsArDAxoLMAHMlkuxT2sk
vr1YWtw43apOO4yjtlQEigsnGKT3qZ32vKT2rOO5vabRE08Q6dHaLVYGaiw88OIRJSkq+DRc3CLo
/Hpaelt5qVEN4P1aWfXoLRsNJZEsEYruO3SQPsqgvGpmNz0XIdDJkUTmsWdX/54OqfqXgKTDGWS/
eRku5ankkK57/Skam30FNmttitHdsONluk6Dz7ShN2rsliMuDJ1nDZVn5VQKgHibkWyap1MfyYPd
4bDgx3E0tfI/mM8QtaD+rfncPgMMLnZSPNFg+dWoqNhlJvhLnKCCW1l0btyEZWHEcKoDmqUPsdH9
Oc8eztIFZ2UEYPAL6crkLNfMz3LywFE07q/d4ZQHAO/dzGzkkHYwi7qh/c4x4m6HGQv4WLqXyMPP
nQ/hdyQUPFoBSb4fnF+3AXgOENLi/KAxRyqj3M8e85uqbfYJjjZc0iRCdipjzGLzoZltZPMSXlXG
va61h31mo+BF8desdb+aiC9p2n0IVfICVue5b5/IhZ07D/ttarcvGPoh2A/O06iSvfQgYS+kmQ4A
rZvCxCM3uOo4ktdGVl87wuwlPiIG+KL09aWtWXQFQ1xfnyM7OCa0jbf0sXGRp9DGiN4aLd2Zmnm1
yuHktVAZ+6RUvo7pdc0dYSNzHaaYSZtyWbRUFOX5Qc5Y56TKVrFrP7sY+jmPPGPt6fYJv33wYrnD
J5UWCSDUjIW1QE/G3r0quOFqEXNICniS4I3a2J2x04zs1SC3s6mjFjwJDCIo46xHxowe1NnovvDN
6kcdqzu8Qv0xd/2L0yLrZHlbMbzhcewbojJJXR0DPbyP+RCtzLIdH3PUfmhDO0GdIJ/iVaQxlSnF
TuNdlhb8kVEKPaC8YGGGEsYWuIctYTquMJA1XPWVS4ENWyV/FD2dsz5y+Qv27lkXAVbtmK+WrE2P
J42pwslc53nKe5fdJvit4yRdbIvMUhE9SkR2QSdDenHT+TJ3bFZp0IXCHpqBS8yb92jpwgvLgmV8
rXiG4B1127CgGSWcqRVh1bjBvXQoG3AjAMc/dLe2CRCbb4ktaf+Lsh8xtD+R5p1Y5r9bhvWwCDeu
yz6HdCD4d03HubjkkxA26oMsuu1cYE5CyzZIqwTUMwYp7TxmXCPjmP85BOtpDxmvTcO3W3bzCOss
hALaa4csGBnbJuWuxgIBf7TCrdKgcuQasXd+opjmhuMclZ8C7uWc1X+uCH7CZjFYyeeiyNh0F+a+
dMpXpGxy2B5FNYCW4lXuGW9YL05jm3+itMDDwBYWucbFaMfToOQREPIZlS5b56S8IQTzZjPa5ekp
vpI049EnnbAKm/SHUX6b00K2Dhhje81D7C8FEcUQUJwYwFw3RV1cRsnWJqwpROFwXM+LcG8UiceW
wvGdzPnhuaII2czsT34s/SWeg+i/zp7b4zSC3EsrvHdNQDLLTr0Z02wPzBuk6AffJfirHJlIUHAu
WITje+FPMmu23XMefHONOPRLF3hUps8Zq7Ysrd9za7aRNIhTVW78MkySrxHmynS23oZkWtM58jBw
kftBbNz5ajyCKj0PQXpxe+bKuTVfyUK9tyb1JQrJPsqpHyJ/SORVVf+ZIMCAbN+KgrR9ZzdstuYQ
wYJMAi3ppLAb7akqPOLa/c5qgLEJbDMdOUh/8pqvsSuPNXsnxh6n3Dhydo7w2bBKEnFBicEHRZAo
ZoJxdITcwV1ZQ6g9qbnW/dgBDYvy4mBdT1D0enM4ZBbN6JSyt0/SM/Nt5QJcCWyX61nHWs7oFDo6
wj/WGLpDsH7/jhHSDZH9594O3ku2APRqnJKC8GoE54KzeEdqhsUNiWsYlPmypwkWxoE+4Tg29fZe
tUmwLhb+ZltQdE1uLd6ULWNOlce7gZpATvQofIKrTZ98WieHsUYyU7LWzxqhw02R5t9uVH4bEGDs
Se1FhknB1aZjBVd2ijp2nnCY2hEos1fb18pxceg51Q+vdoSyYLHQSfhyRZwc9LH5ncrpMFNf7suI
QKKWz08dqypKIoHgTEX8Xz2SJ820m0rYQeM9/x9H57UkJxIF0S8iAl/w2t5Mj/cvxGgM3hVVFPD1
e3ofNyStNN2YujczTz4b6H7cB5ZL9SwlHmmDP8ss/daz03fXp8Uy9cJfiSZzI2Rdn5Owp0szyD9r
FxZOKr+yPMJlLLAI2W3O3VzK++lKIjbOzVKoO0Sgd8uukCavp8PKRfgG/b7PHOsjwOiV1JBZYbg2
pLdwGnnWraY+iYfGwLA5JawTvOWQacKp4cJcDn3qDUSchceyvZiOXhkrKP+Ecl8bzEe8FtN+79G3
3Lrxayzx1eQmZi4p7uw5xhwMTsO5DsWj9DESQEZphu3UL5cg607eArsycAAc2Dy8wQfjZhUY25NP
embYL6XzZyT6L4yB59pUYGupGO7T8CMvm+fYKKYzuj8pRj2PE3HKrL1NiAev07qZgHRft4VSv1oj
LUuIR0Ng3XiGCE2jH1I/Ss+hrQ1NLLq6oaXnLhD2IywEYuAly6x+AcA8FtY9xzocWtcfOuWS2KL+
7z2OCfsInWsq7B/KGFsegzg+0kBU8KGDo0xT9kUzfnyIGyuMfqcx8ZlEvH/EO20k2x6LIf7aqZB3
kkgOiZKHVNsnhc+S4/xdbQXPUxSCLC2smCO//ph19QXfA8SDezJl9cGIYdYCA98GKw7SIVnIDm9o
X3EsFcu/NsHQbxxzXAYb/gq6bpjZbDQFokl6CJLp4DQR6yH7rchQVqGunnUTZTdIxAbSECCjOokf
h7j/v9r37FfxkfGtXddws8jA3Uw25RHzsidBtnfFzD5WF3/TMBArN7RuuFaL2d5QxMexIIXTQNYG
whr1Li01FaKP19L18lc/jco9OT97T/qBzdA1DT54o9xXLZ7YhK1rmnW7yGm5l8nSbhbVx+eF7qpL
3au/KbE+uAFeEq3xBhG2XjhQ3DUBOEAxqDfMzMBkFBP+WHrf7DM42miGEx6it1GqT8ZfKGkWO5fT
2zox81cwln9YBTY6bWl4780qmK18i5/OPTBVXs3Q9k7n89WKSMqGqhbmPcSzjqFh3UZWg/E14EHp
KSzfI6mZzsFcGtZISzn8T1k9xhpik7s8wOXoaPmFzWuHrLkstwyPNpXOGbPbNnejZ2sJsYOqFISe
8PAO5fOKz/aUhvKQgahIE/GTZO1nDeGc9AwFIr3QRIKSd9dgHQ44QfYs8TashvYj00Bf+pv+mk+4
6mBV3t60C0EeTWYscrBiTVRAIjIPZ0tR05dLsEj18h6H9l5ZPHH1tYWpcaCIuq9e5GwowAXyX8fc
yph5YWFSVRHlZbGys+ABcvkrGK0f0VAGzGuDu1H/VfRu7IDcsH8n+6tkiG40buoEPMkYBpcoRvrV
sNQWOpJx9E1blYHsEUbbG7fN36fIt46t5zsrIJDPObbaXDt/lhg/3Kr7LnNQ/ckyf8rIOvR++sN9
Fe4LTUY7HaZfAetiW49d8xh49SktorXpgGgOVcubl0avpeE32jM0r6WhzHyhUnMp+nHtUjeFl4Fi
Qsq9af9yvHEX0MWF0YPodbdcQxnEEhvsNptpmqkugQJHt2VXObu5qgDZ+0xdtQuASAPmxKokX+bU
uCtKUVlvYe31iwKTXXDf5uoc0dFzyiNgB/WAK8azIqrJ+scIFvU6aHPQxgZ0mO/7W84SbGxn82oa
vvy6Hoh9z+SLFkDYi+sXe8cFXT94xvvqNCgNMzxNnbWXE5V+qP04IQMb7c4Nb5Ey7xJOy6lst3aM
DbaJcYt7GRE5j1VK90Yg5P8o2k8SEKoAFbZqmKgPMqsuqiQVJDk188VJYe87idWv8cVyU8Bhxcqm
fIDQOFfieWHz4X9MJSIkvuBFRm/I93dminI2rtZ44fPcQsN5dPv8TY7uVYZMP53cPo4O8DonYMdM
An1N/ZpZRRNik7yWz7VFd1uG4+2gGUaEDTswmlEN/WjgzJe7l4IDyWbKKGEVQbL3Od5VaYeQHbn9
joPqb5bztcvYTjb/pxO1zCmwJ6MXVP2/ysmfprb8HXFeruNhgjVQ/KuiAr9NlWl6osafudAMpWHy
Ojf4gMhQP1Q5rZfWGH7Sf/sRxNG0yaA+7jAznesAPpXhpvRY/W9dD4mnIIRSIzaOYXQ0KfoRVS2n
Hu/GFM3I6lQrQnPHeafK01DW/7JFYEqi6MGS5jQWy3e+eJ8c58TWx5u6hhrKxU590L4r+n++cMQu
p0hiHSj9XmsmrsAHbYXgvrdb/Mwu5+lxwptqW6XZRsRPIaO7FHNMr7Nm3K2qxn9q1YT2HL9T5nex
Aw5Tnh0+l333oRuSSlHJfsh4ptiMblU+Di1cq3AambYKpOVMPMgCt4igU21llT32nSXElKSReAN1
5/UUh9RAD/ErXmQaHhOV7OEizsdK4TBqoU9yQHvsJ/Mc1Yp4MG1F9C3cszs62wRFuqK70TxzkyI+
2oCA0zzEx5Cq55T8jNIA7GTs3w/dDBupha3p2BNAn+m1mwn1aFdstE1XSbBUt6NbmFUovId49lgt
drCokBnmrV0Fzx7+Tz+AiaU0BDU/1f/Gntu/ze/hZeAdp5ee4PVH2f05jTzOtXoo5/gYls5dD2aF
lYBRWxGF/MT2ZmxICSzeyWNHHozxR2lRH5qxuNLSv2SU4bXz9IS8zGYOoJIfFDXxKnG3WEgbtP++
LgyJyLx8xp04w7y60GpVXJ9xy6a0sw9uH//YGEbG1tWvvOQo95qg4zDa8GRtIiwLC+22bbhPC3dv
h/2+7BXM0bkCwtLNa1uHjzKcoh2iwquDU2xjIgMutJi2mh4+q8N6AL/6rPP6pbf9S+RjL+WJBbIX
J1Q1eUe7vY6qbGI7TudhfVV0Q4pfCgiRnkguVFyT9aDRysFm0Af1a5fCQCMfuaH5c01fotn4Boty
a73R6Hghhwi5m4waTbIB3QWDxKffmDP9RMG6WMJDXPeXWHs/GM6LvbV4u4qrbDOHscB+G8/sqWnO
sox/ww7mOagG+gE77ynvinJLeXkMCJ6ht3FTzhchDQOrZZItDMHOST41T6YbIl83XXUl/bimfuYd
xaqBB/u68MmqJN3Y3qcuF4xTAolG9hEET/Wy5zZsfrpIgOb2Ov+S6glkLKXB38p3um/GVPfc6KD4
UF7E9efWDe9+UjDVqRxHcZnGFrBMATVpm03ZAAdj9hrkciEvKTGnew4N1XsvArz6PKxqXNCuWPtp
r/e+xuXRgX6hcuuq2jG8wDeKaCTsIp7C1po1nb3mqUkgQtqPbRTxqHHxNEavfUb+hNsRK6R5V8on
KmFw7cfdlwLCImcwm1HW3c0UELHD4aouItgTkK6vZxtXsadVZJaxdz/Agz9EzvSX0D5XOM3ToCcs
fExxfICuNDy2MUkRWhGoUC5hQWRe62IV48y33SGrCO5LgnT52mPJuuK37UJgoLGw7zDHAJC11aNE
XOOcuGBopHecejuF34uGatn09anLMVOCBHIfGfQzCp4cX9/GTq33jm/rc8+FeYhgEmw9xneCEoDy
WRoyL2eqNxxH8QFt3cXF3+AXjB05vNa7mLBDOOhyWHcC+wBBHZGfNPbLcAuO1jKrxbfLzwQe8r7O
ffNekffaD9oF4UiY43Uprl76PorFU52DXnFkiFYelNa5VcXAAacP5PeylB/ZHI+ffmABX5pRqY9R
b+PVHg0t6duhmXF2BaHYpRCOntseigrOAGDdiSs+rZK0hRF9dvAKFvAsvMJzbdfVR7SEww2VqTUv
EgJNgC6G8Ga02HJuSuoo/jL6O4m6XD3vNENeD3sJ8fpUM0qhjuxpf9fQU0t2e1aqu6eWxkiIMY1B
PMiFH+/ZHbq3PIA/50UaG8rlLPlOSRk9ymHkcJO3fnlh44lukgfa3PfS4plB/gAK7NiLfC+G7JrZ
tPvb0m3mnNLwgNV7WrIxmtyXgiIftqlz2Z1CoC9bTQwZ1yy9RbHLuo63V/zAPjbbKwoR4RRgkTzy
31zmUwsyFDAuzVITWSHeLaxlM7vFk4aeCKkt52mempldnXQzeRCVHcYbzQB7L3o7fahxKu+xjRe3
moDspgyifm/NZXw7Lam/a2LXeWMwhIE7LTGxtrLN9i4U3Y/UlNlriz7w5BnMnnbcDNxuxAFh7sno
6OpFv7dp2R+Eki4qqO4PNsS8PSdH5kaymNe4CWoSxJAyXiuPF3YzYEyaxoKDDGt32K0BaO0OaEVp
Dy7DEiDkBsotQmXK6XXK9MaRILNUK0eiWrhRE62G76jM7OdsXOJ14KX+ls689q6hmWLHrim/SEc0
Dx74HhZhXYzTvM5+x7QXLxI885lXJ5zltjhXdB9vMiwrD3U4Do/CUsVn3mXD0dSOeSCbGt3bo2Lp
BIP9cTEx6N2etIqV2h1NW+TZSq9uXppUsmNULvCcbBgONaTJhzhI4o1DMQJhj56yb7YMR4/X4cYE
SF9mFtYtqefhu+v8jlMs4a7c8Zj/YFEeoR60Zz+f+R8sU34Z3RB8TCTr7RUJvzNA9X7lwOW6zfKR
iIF97Vlr42D55RAdHJwhoyltSFoodG28rwfM50keO88YLECdlq6n9zIc1E9phfAMg6ncNXwvx5RF
3bmMMnapKjTwla0ifRYzf9uqLhL/s7bHCHKxN/95swcqVGLxO9p+ixMML0mMc1h5rwKCLxVWAZOt
eyW+cU+qx1ET+/GJZY1jmTMfocutp9qKHv3eX+4Kv3ROgMKXu8EQexRTYnZuOVS8itmWAGN0ylc1
2strS9cMVpMhOVMbS70tqZ7buWgiYgBdTqzLgOi1rsoojAR0hKYO95Ni7I8Dp7kPizLYe46EDUfN
LuF+nwKI0YzOqiivE3TMdgtU0cLGb6n33RBASyAMC5Z1wfVfLzYInZxjyxJoH2ByF2wysH9HQwps
7fdlfKiphruQSmbDGoxgoZw46ZGHsuaO6upgS6tyfO/Uon7g/Ra8XXcLNF0Nbg+tJLSPE4C/G14d
jJCpO+GKkoYHD0VNNqI6+f28GZmcZxrsNjGBvHXPlvtBylytJxVQO9X7wY6kE/Ahz6beDrDPRhKH
gMhD8vhgp7F/kIW2jyHeFBQdXT1Dhg6fkwF7YNSl40OO62hDoO7ZT+qRYuHxr8sqzHBFSxRZIySu
uzDzDvR6t1uHsCZDf9ds7RSyC9pFCVLXTc4OB2Zy1KP80VmHluSP7tGFv7MrwzDiegSsSIOW9epy
nZIBypt9UNskOaErFIceZ9SLrnq2n25A/mgkrYUlPSIUk1NH+ZZ2WXsyNb+E8DXfgmGpDkkDgjnn
NjsTu86e6do0n7M/zf1+iaPmbhKh+iaaKeC0pemNKWJvPQYWKV5MDG+chuq975u/ZWCEmsI02dQu
NNN1SxPaMTSofuAfBZu2bib4w0Cmrk9Wz1V61UhPPMH9QzkBSYbPz17g7jAeIyn4u7iLK6qyg+gA
bmCVq0CsZjuJv6KUJWvRMksoImD1uiBKt058NsnCtC2sl4UCHMiNPDPkaLZS64myRjx7Dy5HnQ2X
UPkjpD/969JU4jS+cr5MuYw/vo9VAK/BeFSEgInmZvXO4MH4GwK3WetStCerxKFKFhowaaeobo49
Tqnj1KgjVSIUssB+LV7d1rdAeU/SurLHl6/Q8ZADywEsSFyN/VFpkFNRGl0tE/68UZFiHaL0YD9R
J6V2rotbi4dbpHdhjQdyKuZwR7YyPJe6EDe6jn7TovpXeqF922nGl8GV2R1e8oBVOoK4TuyXqGOl
D9kl2tTkZLaRAlTe+aLbxbrUp1KX+aOMozt6/q6QsSE+eoXR1Is01YmeBodNjdtc0iYwD8kAg8wg
iWylMOYRuwXcgmUZV0MCJRHMOrOsFRRvbjLY/+q4Th+zCa0v7OFU89yihcP35Ufahaz1okaUx853
nGRVoKntTDKxN2f8hDBUJ4gHGvX9sdRoK6R3k1UeBt1WJT3mPqdDOdaxI9fo98MBgcK6n5wOqW6s
4T7bI6uZLgbmS9ZtviHlEkGixmzG1ZGGv6Sxa+wOlMBUPXaYoQ7UnxdotufZ0tM5bO0EnwRYdgFc
aLRFT/+kNU6/oLPJ1Fm2JuQ71nLHz6xvcyAKa+D6BZjJFh7hNuZLJ59vWipkex96MWY8O6zme6uI
WsCJWQFrzGHBuaMfTD9NsqEtJgGXYzF1PePGk9uUCt3PRkWMEm3SPES5UTcdjUn7Dt1p2YRBihgV
0PySBwkGiyYPzx2R10NXc2qxCoIL9FkFW81YTNqnzh+qjO/Tq2Ykn7KFGWgv3dGYThwde4Zazh8p
n8PItTepjCg0GpfmYRwJN0Xskx4iAwTKMO9R31GnrA8SHoDAKdhZhTREH2J7sdao+FiZJuHgqh0L
AYzbdpavEcvXyqIC5731aGjFkcMH5HPyoC28DD7UZOTBdmih3ltVEH9Mag523SLFT1Etamdr56Po
xLcpePg4IWzVlbTVcMPRkKIXXix3WW4IdkUZZQQZXXAOHLdDwKL2nJXhNbtO02lh4uQczKNzF9jV
9C+GFPnaDSyPY8sIsqH9h0ohDAazviefO5yxX6m7mGsN21dbb0U9lfvIz9JdP85XzFUaJewcregI
Yap/bXp6beQ4548mH3GJOUGYU+o2FeeCjhY+Bb9Rdzj+qRyk+ahdu07v0mFCeAzFjNxJiok/FwZ4
ciqyWzT39FGx/EYLIsBN0CyhhKrqnwY0UmzQFiu1CXSZv/HSYno0URDeRFrq+1Ehf25re8HCYTk0
0rGE5DMqjWNDMar9W21y+miNb+Fs8+bpPIrcW9tkwakRk9Z3TGcmCIYc5RnsgefutTVbt9Sac9qu
vY66stREL/4kYV2GHr3MuMXOHA68u87tnc3CWWXt1GBbJw4e23Yo8ecRjrO2MUh3ireXbN9peUXq
VvyRyfOOMc6tA+sxTHiNlxDdlYk/4VlPTPYZMvrh+bvGDaEQfSypVy3suJb2bMCxc/k5lATxvuxv
07i2nmZv4djWuVxfJD7a29mQnqr7zvw4k0J0Jm52nHWC5timyNXzlP7WU+5UBxmkjLQ6BZyxah3m
+LAP5wuuFEy2Xnp9AyTWZ9klGUuVNBrXktXxO9699AeU5hyskswz9NIvIS1rY0FYRvaYp+0hmry9
xjPtsVWs9Qe41PqXCZ7UnyzM1V6ukgWvHn3DTzHK/9eS+PJhsvRyq4zNRZRCH95WWYp1r1isk2OL
6JBqmtQdo5wbpWLKMnET9u/5TCm0IYBIikP4L8Q+7PeG1qG7SGKPzx3yIKC1E2YL4ErscWv4q3bL
y91CfqfPm1OWqi+xrb/Dfo4f4zTgGGtTUaWC3Lyz1YbdRVrMup0b/HZzvHBfqy6m8jsQhq5EZWG+
GHLYGe3kwkzmzJx6kbWzM/wmJY9IMqZFl34s16RHzlF9PYnU3oGbmzjR2y8ZB7ONKie5DWpJGatg
voEVPm2Um3z1wOqPLc7+x9hx9WUpy+wPcO6VGSlbSpPTkS6GobgOp+nY1u+uY5UnjQnu4gz2uAmR
fo6djmFaJ/HybUH7AWEAPbL3TXFvoqx4EfBu117uSjyX1xCDiTCjFGy/UUGWaTclNSI0b6mnQtIC
2fpzSCMd+3nOPCg7nvYOi3AqgQFmwFk1craJ0IZYAVvuDVui+BIZD/8z+JlH/NRmh6RpXtVSBgdr
7r2tb431lQyS/8OL5e+jNuAUPIn6iyR78ZGVwfCivWo6cr+yN8Ztjog09p9dUrLj8uE3ar/P3OtR
CA6T11IfXZT9yaoadasDetH62Ip+bXTdbVHBMjayru5yZhqbYd5fLjJB9kXpE5+isT5clYUbHsqs
XJYRl1LrFoCS2yY7Eu2b/mFy6c/hlNuHGRTCyvTa2kRMlbgx2ojpH2Z8V+V/U3oFa5VRelwiELt9
6PEVxSMpkYJDMTZ5+1RXXXrKMyZnbKNgByX5LnQ456HV4Lw9XUwr8P0IfCwNbypXAFlJZ7GRFc4l
9gXEUqxgQMWq9W8HTVkQ2cbInoRUCJTI1psGG8umGJJoTczg2hrUsrJu6QyHK++fgqXs943j3TRu
AjE9VAEPYnQ8sK/cd4IDxdwZNP2E51JQBBdWdNNqZhPN8pRwm8X9upKdPbywLU0RJiP/GaGp2rm0
RR84uXjbymviV4Z50pduhBQ7/jRNEeHkaZcXhqjfBRmP9QSv8Zkh+5zb84thvtjAZVi2veNkiOP0
BHkZWSpajcx+WhL11XJD1AoDaIlFE69TQWWpGgnURtTePhRwFHaTXUXsMQBoa4JLJgpjTi3oWBKG
zAZawa0feSAGnVGdE8v9q7PwXglkjAjr4kr15KfbCdcFNTDRKQzjg5GOfQToUWMUYrCKPLC1Y69e
ZhuOtSOw4rO7606qmmmfI+lPlotQw5rQNpQnr2h/2Z6mT0XV1Z9oHNadTglWTGXKEQeJD1PbUSgc
Tx3TB8p9zQ7Gle4anBQ84dp9pVQCs0DZ/IHtTfZ9EdAxhEhx4HX4YIBGrjsPE3s++0ABPbd6L4s2
f+XcF96kLoyHYhjxbVjgpJaC6BH9eYbFsJXeYJHjoOo3/jpuvNtELjH2Ag6/LoeKXR/Yb/yrP+tF
vaWx5j3LAH5Q2jV79yoATWFtUYet0n3nF95DlpXQtKI63gVTFp0QcWhv0qrbpzY0G/Qhb7uQz7q1
SuWs+EsUlRIeu1KBBaIDAbMZYzCPooa2SRnVc0Z0jf1UwneLfyJ8yNgz7KMxMAA+2AAsyg5AnfQ1
UKSSeM3UYsW28uRUxUgE8JlyniFzi+mGYp2fhpbBLU6TZ7aGIakaSxBpnG3+9jD0bsYxdo/VBBJl
lRjBh09iF+pzWnwvJdV24LrYzhUBDAIi6uLL75j++5kutmB0mr3FGWWN8dCD9ufIe9npfItqN26X
2R4PvIonmjEosJoMkeRFWTMFvtmrF8r0MGP1PTcWlY1yIPzqpQaogomGnVdCPMvjcMRcOGBO8Hhq
oPHGZyKLKBo9rrpIBecxGB6XAh5Urn1MEXE1cZQn+7AalB+uKzwUdwHDB5pRIrt9fG09kzPYaap0
/snrEVY6GUcuZeqHgXMkw/gcp2c6DrIb3dP4E7R1e9SqLr+mfEqYB7ETgQ3svUclJnAKo12fUBnq
J7MgVJRALbfCL6JnmycOnjECeYHry38WMZwj03V+HAtiN6U/Te+QNFuKGBz9MvYsjYBjgxowoznV
Gd0UvDIZ51teei+Cgptz4jrqzvgM0BokInwt27mH48gMuVAYoJQtt4NWLpvj7ORW86WQot7gfxpP
+WDrO8mFRyzQo9aoSMILfEhQ3iEYh4Ys2sbtk7/GcrtXwKjdDZeBy1AHIKlZyoleJLacMfsJymp6
f2cTQb3jah8hdnf1UaCORTaw8Y7ReiNMZXP2KvpTUNkcj8M8IMObcKrZQw7Cg9fb5GkKpnM71mCK
nTF5cIK5wEFiCpLfFLRbZTnfR7K7sbsY0qIt/loft3kp84tblN4uD8f8CPLeoj3Pzned27XnQSk0
SY8n8RV96u8AEgwo4co6BHJyz9LqXzqRjZuBXfyKL5fmq2B+0dS7HbHy8M90m/PQDhFpfJXcNvFI
gIFwM2YswS+tlKPcDVTFeKfbajnZ9jhtQkFNLFhA0j4hMQmJFe+pqXCsNkQVWaSGIc9PIsqy0Xya
knjhgQ1Cve5k9gGW9p+qioiqtvordwQBJJZG1EBg6qz5AXYgtIsbn1me1RMRE69BVkgT+i4gUX0t
oR7ocukTCo8RCNltFXSnVfkdjYAlrg8fNH1D17BSmbPL5z7eNaHz40dRwacpMyo/ZtYi8fw1ZpZ7
FwbFL/nhBLUAEbzi37AJy/rLQkUVIo1w63rsGQfntcbpfZu0NUXdSIBnLLu8i/LoX5ygPVS22z0H
ucXoGpTFLVYY5Icl+zdjQn00tKYB7cIVAxvsuj6jhVWKbngr5QSKqiTHkur8OxwSVP9qxj+FF1oz
nTTigw/HZ0hV36kPnLwCBrJPIOs/gbllzzTjvNK2JZ/SXCL5Jai9TVlCA7v2nFukRw4oX8W931z/
nnZ5th15g1mPtDY79e0oKMhTQOq2E66LdcftXkrrPSY+s7f4bfjboKbKwZBcWfpqP2rYlZHf9yeB
63w1utmbe/3+ma38fV1M3QbLH9Y3wTkhxm6ZA8tdC1DVGzVP9T2CZ7JNM8qdx7JadrHnwokas5Cw
oEi5xVJBu0+r+nJbGeaBnJ3IQZYk/oqkKm6m3ruEi9tizhyzBzGO0S6D84D6lODpnIzeE+54zVyh
tqxq37tAUNfk+/nF8uC3t45T0AonbaQAiefei+5SPpD97EIFzor+enis5CFmR3ueocWAWJTPnVc8
hdaICFhXNy6r4B1LANKIMFTWbUtROhIipxMRnsn2YbvPEvvOWazjkIKqahYiWVb2XixX+GgEGVvE
uiXaSi9q4ri/tGxiVPGvdRvtgqRJqPTSwbvbxtI8Mm2Ce3R0hGI0YKIdTbXiiy3xdFXVjVd4P8Wc
IFx17bCVRResqwW7gHKBRAoBgYaWC8HAgTsl0YW+EBzrj3a/iA8O6DDV7YkUxqzVW9wv2S/SGo0C
IhK7Op6OllNCne5Isbk2IuskA0G2OjEHv+eun3K6aGI9tfjhJy42WsvPImbL5geq2LFgkYAuQECf
vLpk0aRYY3r21SqLGQXiWMW04y3YaAP8mmtKGKzdYARxWNzoACJMuWUbRMtLVwW3gl3GEdCY4GyL
PoC9+5E+KliCLBrYrADTmEz/Bd4nfNeDDra1DqkXbKjwKmN8DP6s6N2Yi+DWlprsF6z5ZU4L9pbA
Xk3r/0iHOSGDjLhJxib8hyMEZr5fTWdSPvh21eBe5jl8MwMwsdDpwjeewmaDD1luBG32mK2SJ1am
ZHAG8uyrZuprdHP0UNuxAh6Klb40rcW6vBRQbgKTsUBmaXPCVctuQWbo8UyA/qGCP3ETAoJl0L66
b11qWz1QNzfkdAn2JrJ/51qBuDjliTqRcYjHVQsyewVgbrxY8Iy2kTbzTzi63mvjciHGqZjqfSho
0AAWZN/2FgG8pIytp8Iia9NZfv/T63jekAYM13xTwQ2VNyjfCwW+3xGVGsc57ThCeBU7qJoYF0Vn
iE69k/iHYKn1rVuTAB9mdEae+O5T36v06BZV/eb6lYevJcI6oer+rigkfPq0EBTOJ0nEreOSwGL4
m1lw2TNyoKJl0oZAupqCaLwL87p8agudfE1pwHQMulStOpKhrCKS6Ylir/xsR9X1FV30azLK9SVa
SmyKYXt1P1k6vhXKFT9smbxP8IdqiycMj25Kasmd8QrlSdGhiKp5F9g8/Cs78/4qJ2kQZuA1SRag
TJh0cnCernMS7RQZzM57XxrvQr88yyTC1EfTyH46eY6V6GNMMSzppRyi+UAGza/RKWIPxJNIk/rS
ciNuymqo7+Oh67dCN9+ZHLn5LCzPnl8gzEdl/DKxWNj0ZbgrOpgrHXfIzg+z6GhVDCf50BavSVVS
EmD1s9+vVSr7N0wgV+Fkqbetx9VW6EGdiC4OPCwJ9wMMUbyU0Ki3Ue5FEMMFze9o5rzcAnqSGzOQ
KMl46j4OyuPE0pPtdkLfe5RBrPeK0onbDJ8+F8dENlDxVlyx/te0MMTjpgV5uVV9/VoWZfiRSubU
BnM7UwQuA7d1vhodFUQg2vFu6HmfLs2MIz9LHiasKIQksEnS5MO+kbJsSYIL76+Kg3U9qmAthxQZ
3mjn4PGmWIVjz/u2G8X7MgUxWx8zEXwT35mG2InDbtYNiLRiJN4StBMovVFyN+7heRn/uVQzLrwE
kndR9K+doyeWRdFyQ41S/xFD8MQaxQZvDp2/LHAQYfxR75OOIyYLtonFdurcNmVLrM400W0bLxmb
PXqsYSocwFS8VVH/UI2Q29K0XJ5KAeOKTynlZB+J4s9XcflOWNFHNbEJeXIHDt0BWbPZ0O1kH2KV
N2vDtpflQvFm6tS97Uv2EoHy61O91B3bUQqo/a0dMEbDLUOWx/PktjeijhsmOlv5wCvafMumJd7G
tVNQZdNURxEu4e08jHDU2ib8LFk94DYabqwkv204CfZTdcfUQXbKcTAfO41NZQEBnn0KqvWmXnp7
0w4THzCM32oVuBTAlBxvLl1hTafZmr8juWSvSRPO+zxzJjxkuPHY8lOKYvzpyGGAbltyPBs26LiE
hpxTLJyPnRrdb3Ai6TFKyGexZgJFbVOUxUjxp3P8ud408UpM0l/WGtWWWjJaJ4jBbBoH3/vckxPL
R+eJk/5vHA3JBpSXtUKdoVMX1DyChvm23QE8bZn86LrzXwCOYt+a0mVdq+aenZa69+0REtFSkUJD
dOWdoO2eIT0OPXC5Q5jFNNDaFY48Z6lsXuI9YSa4NPwrq8ESz/VglQ8z4wgqD2mlrwUkGFnJNgjV
thslX23Di41oaEBgbkPo0H0LOgZPznIVNTSe+Y+j81puHNmW6BchAt680osUKcpQ7gUhqSW4KpgC
Cu7rZ2Hu04kbJ6bnNElg752ZKznqPNqcjZa5UnbvVADUnKh85Ykj9RiyfuXPrmgmcqzhwsOZByzl
NiSaOYMmW1kE4T+70dOrZ4mvwK5+IgGXYCpjjy+mrLF/EpAsjf7bHhhxl7gk7GrLgW8JF6604XMA
ox9IhDXh3pEE3ZKMau9I405tlbrHzWi9OxmaQViF/ltjD/5vJjWc4RSf/B4Tx4jfNxwZrYtcnvEE
kolkEPfh7iw+lLBQZEGDNgj25KqMd7a66eIqk8yQ5jHQa6iCoWlZR4/j7aNp+pIg7QBohGjpWS9j
/DzMwc21Q2s7WCrZiJq+C58yT2zohnykaJ4YJeTmD5B/2Yb6m/CY4tHfJLTIM9HT8uZMIv4c2ar4
BFvWhJqqT+4yOn9QInPuhTvUvKNc9Wo4eXunctPZSiuZfu04M77h11mXuVJEd13X2Jq1JLILVHxX
cf6q1xZjKzaboJTbyGmLc4Jt6M0bkvZiVKJ6SIoMi1ytqfVo6ByL15MdmuPOCmz9gvEJ5C63XnNn
wqzk1hIH7ZNnMH/zD2AeHYORl6GdncKscTdjGLbv+ZC7r2Zhms8hLvaHmi6VbeBnXCj60DXXNJkw
C/OcmxGeB+cXiI7chT4HymqwyBNXAsyyDsZX2J0pH0VRrSKTBWVF/1O4UW6FBpjGGB2wU+XMoCWG
uYHJqvfbBSFhgacx7ZfCr3nIDA1e2nj4SYoAEKBNdiMmONJ7c7X1oOrg0wrcfWMAmnZB2FGhlKRY
CgaLADCiGMeNZh9Ax75w3uHqaZkk5gH7W5F7dGI+4VnO2GTCUqIc5exgjsUzvlaHZohePXc8Wgva
jHcHbbHlyBI1m48wXLgWOQ6bLkCbqmk+hr65OaPLTW5mzC6qnl+4Z0WETzCER0YCRNlO0asE1KWR
ZkvuTxX5H6P+sHxmpm6mUS2d3JZX+BCvShPfdD7pBzPM7d+CkhdA59nTZCBgOrP+poSJOIBTv+Mc
rY4VaZWCwx7OPHlFV8ZljzK5MrLqplo5LiFKa91O2T9EinPTRONKa8VcBCwFo1Onl5CWKA5FPN1a
qd4czDZMcVbML8AaX/BE/EYplNApih76kKKuMGRqxZGV7bzOJ+bb4IlMgSeu6nLeA5O5K8qUPnF0
3PWYjM467jQnbOH9eG3YP5Y4+Ve+2/HAE3ja/H5wNvXQuNirq4i2XCCtKUEaeMygvLrSuYaz6N7A
0ERix6yf77NZ5u5qMI2GWuvU+7U7YoiO6sSu7jwXFB+G5RRoyKP2O4oswqb7jKvwe3biakk6UhaU
ZSTDCLozjvqM9+qDONW8jiQMiEJiW4JbjPu16cMFC7DU5VbzViUzza1ULZEHytmaFnY6jgBCvKAH
3V1WogLVKN2boHPYSW0QkoqbxcqkNmbTBDb5vIaFUxShf8CQBtWqB5VIn5e51qmAM4CTFn4YILzR
hjOWyb+5LylTI7XdWUZwJBnNMKHyxbUkH2U7U/1Bg8KeW8WbHI0r7aQfPIIwkXaS/L3n/zCKzJsO
ufe+j0B165y9MGxaWLu8pTiil3jV6kdMVvUmbKejjFD0kg75PnQ+7Tx5Yjht1lElXjl2EcRT1QVs
M103jfVUqfSK/wxHfT0R4onehDZhgCFhjR53BrTFPRYBb+UnOF2N3t5WsbD2iCuvY8inMGs2wKRk
ghoFrlKjFZ++m9kbZqUCNHKvOAaoL9Xl7yIy9r1F7X3VYEAz4u4cexFuq4hQ3MTSYubOyxCCv7ND
Brl6dqwVOYXroAd5iBe8I+IWfCSIDy0IcJY43tYze5ThqH9dBrKAYZe291L/g2LeHUETUo8TLQeh
cV/oUREFZcd1oBAdNU3Il1xgAar5JsSCCAk+pSPVKL8ZGQDEEflnMeXtNNdZiHgTTYdADe4UX7Cr
lKhqltF+DVUxH0qzNtY2yYsTlRAumFNs/VaOHqSqMIEsgBy8Sj2z/BB5kG2YATl/uaQLROA9yLmG
Jd2MKHpFFOxn3X3jsLzjQxP3CBpo8inNMJYMc6on8bBlxcCB3QEl67k1+ThUs8Qwv0trvCOq4x8N
aQ6HCf13N7tBc4AB7h6Ikwg2+wgkNo+zF2Naqjkm+t/x6ofZzSVw+GeGbM/dYMudCMzqrlUsVWkO
+Tlpe7xvKPEwZ7iguZpHuBu7CTmh9F7pwrsTHjASg1wL/RJLi/UY+9xcnLNbIzYUafs6d+NlmikC
6GzEP9uvuP6lxoYEtbOz8pDvTtdy/7QccUsHczxVIV4g5QBYnrwOpaR6CFMURGMe/B1BoHabOhO/
Sfg268Swx72PJAgJl3yW23nv4VhX+zEuB9gZwzMuqxsG5OYgw7a9k40igjt3yEyu/xMLCvDauEgo
aMQfwA5Ns4iT1ueWY8HW9aktECQ5eXTAeemKtHrqyFjcswIFuzzp1K/IBRwEt5g2ti3jdWpN3b72
ineTmYx5mEJ5MZ6DIHjs20xAE2kDtBjOPXkpHtHneAOBsdYtohyICZ6pYdzts7pCFMwfg8C6VoMH
RIh3FsHiFi+lpjalhTQHOkUdsR1DCnIXcgvvOnzUb8HIGW62pLnJnPZSlPNDmFfuLm/m8Xn2EDwT
t1uoZfSgaxO0SdMrqpe5X26G2YvWnHOHQw3caQ0C+OoUtUu1kfzlA+M/9GTFZVr/OlN4oRUMqwtm
9ZXp89BAzr1RVHFRY3udXQhHSagfUscXewuMAnb0Wze1OJO7HHOGG53nQfQwh5NhWxo5W2osXvh7
YlcQuBDHpSkgCNyOUVAvTVxVie/O67/sBcCaIg5RFOzGx2AqftoI7YkbeXhgAS6v/UCxW2139T0u
Ex5D89gSFmj6u6wLo3Vpw3nsgz5aZwuUZ3LoaQoojYXbTyltYGSLGUMnlGbG+RfugRazfhU9stWQ
nTKsdBmHg5MBjvU0FZz/zAnUHsNg11w1XPNASYzNWFU5aRaYWRn66c1kN0+BGBZ9qX7EBJO8wgO4
chcwk54r568wOFNubWDovBYcFJdAe790Bb2mUI53GEpeRpW/dHV8oDB9InUq7lo2FncfCwnqxWjd
f2Gcl+tSppSCdtlDI/tvqiMvxGMhc+Ikw30kyau1RE5dQKKzz1laFsUBCxriVGgszYE5JNnAIjQ/
J3/8qjHjNAm9SyMvGYUhLXAwxMr2kpVcpwhAYREwJWfofK/AFUxu/Y9gxz4YSrjaDgqKMKhHWmpr
84AbVsPmbGM+n/v0uzTUJ7VSTNMDZQGN3dP+QjJdDO03NdfMdjV+H9ngJjciKreLIEHeSBcVmQ/l
FIFwo3CpuMSRSwiScBOoSYwiQ4KfBI58UK593nPCJ4uPJJ5lH9guSFy3hD1xxfD7csf7qOA31ked
sUnGyCSGaGR3TV+ei6F6mOmoRYwQ68qBFCxwa7ayH+5ofDEdju2ezSBHQQVWxttIhibwE8G/+3w2
a/9nHmnC9Nvh3qoptcnoXhyn4ZJxPL5nZBQn2qrA6yiXZp5QQ/7r7C8DIsZqGFXwXMWcAbNyADMT
pib+CA4keFK/sfrg7kuafDXp6inGWI6gRqQH2ZTJNIBGojOP34dWZA+dIoMAMJ20aY8HcxyStVv6
9nbBmXBgKvGOAPvA+8N6Ns8vvhTvdDAzQlnGn4zbByjkCjbGQktNVElDuKj2kZz4m0WLx+DYWypc
t3aM/DpFr9x35dEap3voMLgV6cppi1SRv4uxpxQcSCtjU4/dI7EHuWE8JzCVLzvDwDQMzJGABu93
crJP+Gp/ZtOioovI3pH1ht9URJWmGmnXmgrGUwjQzOzZq+v1fwF2VtBywl671fDLQZR3oY8VorAW
0KZ2HzOPA4tvkumo9NJ72/GOqAAa7JAIp/WQgYc2WrQ3zMl/ZpJy2pn+BiccD/idnO3ivlq5amCb
EBg24jYVhxEw2xYMTQUzxK52c40Py1XlWXXFtAtU8piC4uVZwZM648vAMgL235r6d8dr6ENGnN+O
c/uPRw3xRcclRI0qvqm1mA95zfQJicCFkbgybfovsL/BuOmrtRbmU1+77DHhT9ACfHOyBgIs0SS+
2bIkSyklzdIVJtjhTwoDDZ6Ani1MdqbgU3awudsqJL0x3bh64unr3xlET23c7sj2fnsccfwOd2af
st60M5eZvpWfYx1zW+bdwr8nmneGmaVVJQEojf6SpqSvIXlssC9RzQaN81AbWGjlAs+lSOQHI+6F
1/Fj09Nzm/nd/UgINnJmtROz/5mgnq5xeItdbw2vWMo/46XoxJ57m9szAIfIYjDw3SDZDXUColef
O4bZIyoWkI9ypFLG+WfbyJFCL0jZwbuEFTurHu1Xexx3TNBMHTxxZKp2jIIsTLFVrdGFOCfxEZr9
3AK5qz4SZ7g1lPn0ufmZ9M67X3G2VhOfGtGgb2X37w0IGjNHe1AsU+syHr7ayXsRtQeVKvysm/wr
NtpNPMtjjyvAwuRbl+6hEd2tzavvgi6tla+DEoelr/CF0sxmd+Z9xXALHCLGTEprQVGD9mWO/3Pp
fQny4uzzJ7PENq+zw0upJk8ESgdTNDU2DPUTBwHvIOyY82bWY+2XihKxaAmp4K8Z+zI/NpAXNL62
tT9ZcPG8Jqa+xfmaHHCcUSCeyzSkNdPtWUzN6VqY5IpGkZ3Q1m6jFNGK5zKGrKF/pUgsWwN0/IHD
Sl1rTgzal9MRxu9i87ZGZkwRcBSmgaXHfykJBK/nOHEo9mGfkJbX7XTX/+EwwU/ZjxiH8EWYc/dc
kdc8z123F8l8qZ3uJgy0IvpEL+yhvy0tcgg/3FGtBnzyqNtmbaU6hAo/v1m+c6Vs8lAJC/a+9HAN
1MW852X166slI9Lkr/QDsIebwF5FC3u8rXdgjA9tl6s7v8FsnUYJnBFcFgGQdDZ6OmcM+Vzb4q6E
/Qi+Ln6tenDl1BG/WEQlmED42sMqqf7odn9qPI/Ry63z5XCvySpiTeaJGHWPQS7v6qVCPSa1VcZU
D7gw/RfnpULhqT+zipbNHGYDh+V9kcaKWpdxE5e0AgWCglNVYHhIxeIGHC9FQsdo3Hs/vUp2M4LB
JrUate3y+uwKzX/HiV4qKf9aMUHwr0Cn9eZDAkIB1z8dsVZsP9sjjK6Me/s00iKUUnqCV+2ZQy3C
GeCNlQZ9AwyQE/7QPNtggHsvUIfSLV9FZ/mvE6T5NdHgtyIxX+y+MGFL9OUhnXAEwzyYp3Y82ylN
eiOdgKsuZRcePLeClUWlOM4wnF2E7imCW6XAQYG4ucVOuvJs6OJHZDMkSiz4qvfeeZrvMlaLFbHO
pZOVAawCLNhE9j2s86MjCAVKE9d+BfyiCXtSEDWzAeWj+lDm6kT97/Rh6mZXKo++Vg2ZE4yJRw3b
nWnW1THtzXvP8W5+RJqH1jOPR6TT0FY2z7RvTq71OLv+c45SxLrDe2Iy0q3bFycj8+8hOnxOI1Ed
r07+CmhFRhM+J7Rac46TkH7gWMkc1jiwyxNl2gwS8tdIrGKnh9Y7DB3MZYOjTxWbz0lN6ZA/UTis
4iLYei5Dop+VN5rYrp3v+/eNsJutVOEN3y8iYlQemK1jmJgzSS8TGxZEGsrt+JYvH/MAyhUMBFzl
UmsXF1B+QVkjOut0m9gznxDt2rfYHeB89XhHeQ57DhyOEttyrsbvLLMvKSU+1A/E1avbEr906VdL
/59MpluCFs7Q2pQbWY3lTrkU2Sy+7VpfWOTPZh8/mXVLLYbrXGyPaQhFTOzYoy9RCVKrbYpr6pjV
XqV0lrFQPQxyftU+Oq8mtLARUrzVcfaLEoGrnMw+rX36ONd6OCeCk0CWOSb03uICZAQb7kSgO4Np
jNT6UBfgZP1c7r0sJj5h1JeUNhXclgtrfc5OVhTg+muhAGnM0iusDk9WP2PU9GPKVHPgE0np/mLA
O+GxuHhm/s6NnD29B95V4TEshk8P3WvV18aXENRSdk71ABDsw9P6MvrR24LlSwMcBObs7M0MwFXe
l9vU9D89dPqNOUTcthLqVX3+eyr+gtKyB57Oa9t17ytH/9jKevAH/aMTiyepkF9UJC9NURTFIsio
K/aYgxIGANdQryh1Reopgj9KntRa190XwTtGb1pCkHimT6xou3wkrZeb8bkaeCgFUn/V+fDSy3pD
J4Je+w5B4dpXl5Zo1gbYBv7QtAR+ntxkml6jqaL1Bzs81FHK+wYiUUX4r875GJqixdRdvxipeCDc
EBxLSj44HxLCt0v7atlDf1YIPznz3LHEMY31rm+oGJAvdaPlWtuyvsT+cMxGTCgK2Z/R1DumQwQK
lQMzvS5ptQLaeK/MnJGfv3g+CYolzf6Jbs8HAjk1S037MMnqXIpc4uTkelbFd5j74EK2+Yc7co3z
O/+u0DXaPXz60agAscsnV8z2fVSlLyi6L104PKHhAQvqHCZww2OKN1q7ZbUZnZPES8OQCHEQzug3
7jB/Yxs2nXr1dAZarHFhWA8AfiBGOM1Hm1KRFKsbdvX3ijDtqsvUuRIoy4MC0umbNBB382OZMunW
Y4otTsSPqvTf0Vnfyikwj6PEsQAmDC6qXmCZM7UygfNigardGDbXESWt8R6x+pVQw5WuG1Zz6Igb
AwVUDNFBew1lBbCAVj1MqjGJ/5ld9wDCWSz+GLAQVPm81S4gjw65ZB10JLO9AE2L/xfBc48Uiwjw
zQSh7gAJkFVkTokPSpFyN+Q0byrXBnltgXHQg/Wc95H/OsY28W3af6MU4CWxoB8ZB9SCE8VdjdEU
7YnzIASX9cEai0eMMhgVPTaVpPc85gnAnWlVRWthTM+6iV7sqoGo5WZvdgeQCffA1fMJKMf1d+CN
O9DkxhYSAKGyBMXRxs0xuQX9yeJqNslHlqAkDC6/UsVzYz1Lqs8Eb97KNTkOMA9jQl/Qu13xPVfW
PU74cJtb+NmzGGdoFsftvrNSiodrB6teFN+mudUkFaji0TlXHdZzgONa/9MJ0QV7Jxt0cisPvpK8
IQhoeXCoYtxX5eiel3vGnoP1cRBy+fbOd6NJ/c8MLy5CtY1a4OfdrNyNNyFYs32fW4E4P8Gh4cf+
PGaJjYhpfYVej0oRele4KAvMgb9Wy7C8Vy9PT4gD3OfzMKbpHQZVYWU/dWQmNxb0bNUM8N1ZkabN
MitBI89vGAzng3B7DPzo35fJs2gzayIeguPwaZPWQvoitqDGaFeolgHXTb71TENKJQxnz68BoIgQ
lESZG5VXN87VdzElBnv6rMY1IPZwZ/n2oc0hoJEC4AntV1a090rnHz70t3r2A4JnGZwTCxQ7tlJU
ARGMyFycLS+DPX9wf3e2DVEvyvkA3WggK3x9x/5AJI0GSYTyL1VNrymnnH0HYmGvw8VjBi3HVq53
MD33rE3GPOyiE1oj2fPJjVeeiePBCF1v7dUIo16RDv9o2Nm2IfcEHRsFUOLwlnAaYj6q+1XROu6W
aBuP0+WuNWkNQmRORoY3tNl0XqgZqMc0IzL7UkH5Rr8NBdSlR6XCNPF+DIpLtrhMXdCx7Mei3nEe
ZCbtFnthwpBuV+qF1pxi2w6ueR8m8ZWaWsEXmmQ2/+Oqh9Slpb4Nw3rfle7V1F33YuA7ZyFTd0MP
+ydqhp9R+TG7xqyf48g7VF3hMFBgvgnD9KAQ/B+DEitlJoIK95qZcYRKSBdks2nTGh5TOxNQ7RCj
Ym4n0wTGVQ7+i24R1sxUUv4xhsPn7NPSiBsGSYxaN7L0s7tWATUYXRzLY5kZLzz5nZUZWO528sSz
68n+DlHF3VOSS6mgxZc3AC2+b9CbqABV3YYiFu57lv6wMaZvJoO/SN0vxA3+oEZ/1mIAZDnAJlMN
YWY/JDOj2F8k9bHowZzgTWylZsFHl0e9s/cxbh9IsGACJkscWtOfnAL3uavM7ClPU28zDcZT8n/H
alm9DVY8bKTgCdwYRkIcvQppe9Z0ZHRdfUj8Vj6Ful22IkAwgX7urPyx7OXBzdxgY2NPhfo283eq
rWjDfCJ2Fh7bfW9b/5wYxEo/Ov9QA/1Fm5j3QngQJJxvRly8hlEjHkUF2Vn4DBu8aYz9ULjV2sWr
eYLnBxy/9ByI5BQOzfVkoCCVYp3js30GuYC2U7eLaIilIBqNS89BbFOF7gXLZcMcOL2EKuq3Fryn
VdXKI3F6XDEV40hd+c+E2Rag+4A/zniDpT4dBsFsEPi8w6KME3utbCoxyu4WjOU+iotwFUT+E3Cl
G5GT5sQ98UsTs49VuatMUB+S8to+41nWuTC8IEhhtV2CRO5TEBqsGays6yIP9k0DpKXqjvQb/OC+
PJsxzfAlfy7eFPabsoyfB/D7ic/6Yybys0BcQL7IwOcpGgSI596FbvtP9WTfCcc+a6NJKQUiiBIp
EhcSN86O7A7FXHXOpbCgV6RSujthBfpKaG5e+Q586n6A45bJylpLk4NL0QR7y1maf4G+QLl0sF5Z
iJ5Y9LvmMOu2X/u1h+03KM5w15Ld1DnXHhrKGusfCD8q99ZuvRidaCb6bRUnn7qnkNMpxiMSIa5t
uyxuatBE7NmV+Wuio85AWWgkaS54AuvQTaIlIo/s27TFZi7g+IVNqvhJB3znjeLFpiGC4ZezQ+8o
H/4bDh2gnsZWNtW1xMt48jQabIxhgpeavEISz/jG0vfInUKDOR+hhVJu9SkznuhdUb1ngQg3Y8HZ
aw487yiNymfPqp320C0daAHZ3xVFYNAHwuTct/4fxxYF6qcmzh4HB06MwQrFCiy4UnpdZ+ZbnXvN
zqjSCatMiwaWWitFOeYO5wlJpt4SOzzZF/g3/SaI1TuAYj4xY7hlC/+HM8Z8pxB678ifZ1smMy5q
bGrbKMADqfKxfQhM7vTQOy4KTficqQYEpwU9UA7FXZvZb9TDUBoWQu8qQvmWDZ3aJd64lChF/0zT
+m574I6J7HjRLh5cvBEj6Y0IlFhXh/tqiVEVXE/5sxMAActfvObtmgXOewvn7cWA0L3CucW677Eo
Y6sq77LEucxxPlx0YzSb3lcL0s5pr3wxrM/aU82DjjIsJAHB45VV2kRP1TTBp0vvghFMXub2mzQU
z5Zh7BNPYrPhArUpFjCrNK3fyBt6qCE00Ev1XrQjfMOQ02XYj6jRHuJVXTxbfpzfpYvG24qG77yr
d2mWi6NyzT0MimlLQ98lbdvq4EdWdOSL8Rf2HWNtA0raSyR22OA2jMGnM3jtPjOKO+kbr2aZOleh
akangTmAD/MZf+pT49r8OTS894kEjB6YqMejCB+5HZucrUCDVcVHAPOT+atxjjaoc1kQNcR6dTIG
3jnRQAEsfd+omDpa2qagiLlltBurjM+v6EF+RA7m/QWmGMw0rnbRQ8Sdbld03IKDPDo5qXFtE9oA
vYQ2g3AkiGw7rrHJ6+oR0GK3t6vynb6cYGsO1tmvi28tfALrEkdOaoWPybIzjoH7U4MEhN4Mai1d
TE4Qk/lftqzwWIsQlujzZHI+BmV5dCJsaJjt2oPIankyNTgixDf8YobJLwfSzz0uXKrAOLQ0uoFu
oXm9l+30GzNObrFrnHCKfum85AXQ2KcgrLKDr+OjpdVHyY55HuKEzHk7trveHf6lBpCCrA3xhEcU
mTvm1NwZBagcbi3fSJpPtnSOWMjeqlQRY8ATFGYaUp4SGLHp8xhvRkeCSHTDTzFQGwLua8ZFC1/Z
mPmMKxliJuT8tsmmOX9wgBbjrE0fZ0YKSk+w8IMYAz+fGEz8vkyvSUK9Rjv0NSl7JR8msnXPIrL0
1al8MFRG6iHTE6RdOXLCQBzFybS2fY/qdEd51nrCXr4rs9hAqvPG6Mnr5/ypCd3ngHJakkyFsc6K
cbF2wscg8kAQyUI+N+uCLTl7mQUo8JyU4h0Xpn7fmw6bvTX4rJJx0zzaMWX23LK8HXBKjvJmLPdl
3n+YSxW7300PNRxDZhvt8C9J52EFPOQWRmG8Mxxn2Jt0OSHJ+9WzsJL5PiY8svx63ataHKFBWF/p
ifkxKzPd8jRKtyDo3rkIGA+xI2iA4Qu3Zdj/NUfkXpa8V8zzZP1m6l4CU/TnqSIP78CSO5GyDI4d
3YJHgoD3hYcmTpKXRIGiv9PyTzGFPcxnt8bIThGZCN73/Vc5cICrIrYRjp/BqbOQHmissqfGAxUI
TZYHOJfr+ieNKNdxTO8B3Z5FN+pvZm/RxZKwmwkvI+NjB2R9Vf1HHxAmrxbAT5t6NsK463THETfd
Nkt7OuuQ7LbugrlC01/+2WX4bJagiGmFsvdVx9QVe2Tk0JrYrQSnVQ4mCPp1sljnG8LsuM/gxqIo
qxrOetL/+vkyzHAwMUqJBt0T2eRqJx4I/3IvZ2pax8K3zk7JBii9NP2yUkXJs4E9Bykp+xVpWIMz
8l/5SK+RXZ3zrqITKJ1Ps4lCAvSmfHeGcVdC4N4F1mSw4BnvYmr3zdJ4mmA99wcezNDON3FDJ5DF
KlYDX14KMMTGEg699xww/a4wt4nffRFMHbZFFqWHsjNIQJrBnXbG15aztprC+7aNqhVxXxJJ+fjI
u5f11wuvRQNaK8PccpJm/ZCCjoHGETk7fxj6+4BFNTAZQDikyhNh0XoL+DJgeIYP6o/BxHAW3EIn
yu91hXA52bAJbGv+wPAwb3mUTE9Q/fWaXh1cbEVJOEKWxH61K+9dfhs7J/KNjeX73mvoN/iAIpq/
xw663Ug9Da6nsG029txpuo8ECm8PzbiI7O7oFMXvkBVXfrNnlu3mEHYgP1ySQyyy0caAmwOJsD85
kn9HfrlUgeFZ2zeYdcAmEQbGmwJl2bERr30wcHC87He5iJCkW+CMtK27odJ13sa9zTbmAjGldp3+
aRTex9r2C7ynAGZmuyHW6xoPHUmgbWaRi8NzZF5rHtsIvYpevsYi1OFTodtTOoZfgt0+LGT9oMtZ
c7sA4yMBvq+hVRwtPKcrAByY3nM0rgq3EzDEmQB8366VrYfjMFi3fsJU3vbwnXxP8yAlxTUH2l/L
EpXZj9O/2YyeI8lZaqlBSbTzGMk83BcuDlxlc0ORPk6mCY/Lpu8NnA0VmGwGmnDTDeiKHkCOC1rp
ss6nZUSUUsVP0uo/M4P8ifQ43AsnrgEIkd1M+ZFuZ2AxfQ89mRXj1U29s8O5dmuatPmEml8aninO
sonHm6dXpb3jJUeZaUDvM4oG+SVqggYk31x9NjMehrrBF5HnQ7mtOuhKdRf+5BOZ+DzurNO00LAN
svIkVNSxW6xGtNGZ5GJm5vB6Isw3VyTiePbfzxRAn6SaDs4c/9HZgoAT4BQ1JPaIYdDhMbH8X1oz
1VMbLG8a3cfrehIfvlDhCYxIv6m7FuRzP90HRcnODwjthNEAPBIPlU0LkgA9z2w2GniMywgjuW9Z
1FVFIQ+CwmPHcRvLYYKwu9cEAj1pMDycUR7hZCHis+YJFJ24JAYsWvn41rAB5OsQG7lYT1HhvtS+
b7/z1KoPeRYr+FC1fbCgjm611FQdzkJvudEYH3mv4pvAvffFSKgYB2r5Ezf2fJLxwPwZBTFPgyzA
leYE+Rafco7aOcwmtASzMTjBT1xoa8OezxzPnMcaWzy/IDO4eXrsH5FKq2zPjbx6J87YRl+DhUdU
a5mv6whTtZfVpFALRv4Gw2fjPllqzC6wuSu5B9wz7OlULD/rHgjhqtUyfq51ZX+GaZd9DiOH46lx
Ud69xnJPEQlURryp8C6DbOkHaaeSY8Bk4q6OeIDkQfcRpE3LY07zUmGqJkufugWph8rwnEPN7WgH
2VDfgSKgO0f0RBeKIZ8/OmoMtzx1+H0TUqWy3lH0ilZedGnAjVxt+rl3g5Ok/yLdtty3DBGsE5tc
CzmVidtx9G80RkwsnKrOdTg39zzf4n3pgQcj9QQrxW/EBRypPpKZ9FdWxvO0VYo5s1TvvuGWpyLp
7KVuC+PJUvXG9vjPLwFwm54z7ZQGfTTgt9tQoM73rslO4yhTqmyhgB+CTOKZrKNg27X8VmkYq25V
NZxNESQ3zy3+5ZGKVgQJCRsvQXAzxCwJSXDCGwIhLkt0Sx4DmyeFfpqoTdltXK8yzq03cpWI5fRp
zkhZjD0oy3VNgUPn5sOBUjubKAX/B9HApd68UuO6nnuqdst0+RH45pFwH5U3SriXCFLMJs7d4g5A
evwcxX76nFMMQTIrFskR8k70wFzcgAaX3k4yz8B/EqyvqDjQuATB4N+ynDABmap4aAMnaze2LmuK
JMKcpCsxy/bF7uhi4Mhvhw/T5DTnKiYGgOLEjNaHWQr1azK+rKCVbJkcoLlmDC9tKiXnJDwA5Oya
MPtw6HBimSFRAOaJuBuoeYeJhhGXcxFU0rusKqxLW1YpFP/cv1e9jjcGZ2VGvIqMEKLPAMSn6y+J
4XgPWpvJPqWk+Mw/Fu1Ux9YuEUzk3Wx1mBLs9uLg/jXpN8oLRhukp5Eb4DqedYOEaIERyDTvrMqr
hqemmqnR6orgaqaBOHtAdOAU1fAkW5lVZFaD7OzkTveMBvWdj1TW+Z4d3TW65GLi9Ya1gpwW8grW
1SHxBJErykU2rgVlpQu66skYHO+n9e1mnYTkeqMFmmX7GkmbUPufCiOCl2Oe/aBz+evBCtTRLc2f
KShoi+Zc/B9nZ7Ibt5Kt61cp1PgQhwySQfLinjvIPlOZ6mXJnhCyLLMng33z9PdjjbZTCQk+2IMC
tnc5kmQ0K9Za//fPPm/gkuAFDuyQkrSi0CjVYFuIjt6r+ydDMf8onZVPg1sn1/OyuIOPClmNZMsD
uVKatGVv7q3IS7/rBZWERVO2PUA/bBHWtu1zgsayhiI7jZn+g7sQe30vantF53//EFv4cBlVe1JB
217FJcaYaWTlPxq4thsvKgDOhyN5VJe/aZm4ROCgYMhw2M2zjucriV9T0/dO1r0moKM5MTKIjTgZ
4KQV0ra0lhFFn6Unaq+HWtDbxyoIOmSDFrdIYGOG+dzr9aERxU4D/Yf5mAi4ESdgTQer2DfkGu0d
aiz1hFLFOPVxQLaE2j7Naiu4deUaBZAgZzSIU61J7Bpz6ItDHz50aeftbC/xVlD7psW///Xf/+//
vg3/J3iHGZOOQZH/K28pyEZ5U//Pv61//wupwvxv97/+599SWtKUumOblmW40nZMkz9/e72P8oD/
2PgvVrpjI4wIDlgwAoCJdQMZOJLr758P41wYRkBycE3D0nXLPhsGoSF/Fg/aLiEwS1AGDS5Fh1C/
aqocvmbU5Y9hnjebz0f1Po6KwtgysAKweT7vbFSkIEKWqCd3jng3MJDRXyx1Cmf22K+SVe5yp/t8
wAuPSajgcB+RQhi8zj/fZpp0FA3kkO+bmp59Wp8WxKN74TvWwo2GLd4i288HtD884fw6eaHzmMLS
5z//x+drKN54SZDiA1uEx9Qsn2XnbUjHrD8f5uMssXTUNeSlqG6AAjsbxkn6lhyXSg5jb2U7qSv9
qBwt3H8+ivHx9VH8EEIAnAIfYLvGn08zMkUHNPwNKFeLKOdbXycbjXK2LagPAC0OEPY6GvarkB2G
q5Lublh3SxfRKtW2sevWpUj/+ovydi2kv/BXpOeKeYr98wW3MeS+wieFx+lkwM4IrmmmJjfYc2p+
sUgufUzWo+4KvF6515yNNWqQeLwxc/Z5ItZjlgQPeVvRWFugUP78TV8ayRYGa8M0DdMTZ99TY1+2
O2R4h3wkk9wHwW+3rOpX6lZf7S/GPOX/3GCYlaYtTFcI8PXe/M3/8QLJ8zhhohnpYajo5UKgV2AY
bUYrXYB5APGEVwwJ82Vdtf0PUhvHYsxXQqVrAzM66pnlF09+aSbjn8OXNJhn7vk7TlUCKStomv3U
6VeG1I+xrW4+f7mGuPTIjqmbpkeQzuz585ELXodtjWN00FAwIiSKJfKKyquunb5u7u3SVLu+HOkR
ph2HbpbE5P44g3BLDmWeWVqHz3/QpWeWDOk5dO3qTK4/f0+o4MMCjUQFW5r1d6R2uEthQx6nq8/H
kR+f22CbFa5pMwqj/TkOlELpOMqN9qAHN2FGTyEkyjB7zpLT5wNdmL70wVo6lGmHPsnz6QtPWmtS
mst2JACr7zQPueFzC6D7ujZEMzx8PtiFp2KmGHgt2aZjk9z/86kQhIF0HLJ2n/onp/luq+8DCJEw
ePxfDEODn7ANCwHy+TrxeneIwGS2+wIFLF6by4Dsk9YFdKHcfj6SuLDNCmaBcKQnDe/Dd4Jq4YdD
MqXE3cFQr8IiRG9kI/PDPsaJaAR0U7Onizrry32CApiyRhtNGAI0xh7faXJD1Pi7bpWjbYtOtpfT
6u5nM80ODVrIJR1dyosasuFaxHNtCv8OBCx40L3pLpLneCxcl4iaxa7TBPIghyq5FSUZ0i/m44V5
L5jxRDiOrpvyPOjoHNHRdKRxaygglfcpLKwxSIwvdpQLk1GYwp1PRemxyM5mfQ7LnQ5K7DeNMNx5
gzr6/s/JFOvPP9qlUTiB+IcpT+XufBbCupVxbmp75fr+aWh644W0IpkbJf8Xhz3ISo85yO4lTPts
KERinZZjv7j3C5pu23Y3+Gr3+dPMJ9nZoWDqFmxf29AN60PYQstzUONEpqEYLlLUMpVcZ2ZrYS+M
DIDbX3rVobJYE78JKs/Mzs+Hdy8NT7VPCB7QMK2zg3YqkQ7O2G9EpigRDPqggYUgEmk9Tz+S1PNQ
zdiKm0vcLD8f+cKUZEba0iZic+mdmD/zP05DiIY+LuIKLAxRjvQhVoX19vMhLj0cc56tShjEvOcz
RZQuwIuw7/ZmRmsx/YWYz4YQUgrseUsMrcg8fPE6L8xNE3GxdGkwlLzUs9dpoc1v864q914iNgUM
PySJd6U2fv/7BxM6/H7+cTzz/KoiY0C8oZgS1LjqOu38em2Z7riMoNism5LClzfWzd0AT+WLj3bp
+YgVLMHubziOfhaWtoFk9WG9dRjapqR9hCq50bbOpopTWnw/f8gLe7M5fzeJ4bfNcj97l92QTx36
Y+CFfn7Ej6C5w5zSmRv+Um2RyojktGbnz58PevEBCXAtgyYWJMdng5ICQvvYYhZTtPLez8NfGsIz
OqK/iEMuDMPRZume7QnP4Ub25+S3VRQGtci6nYrqaRHByS17G5279cW+f+HEBoLnmXN0SzB9viN3
fUGROEAyluEi91vFsTsBIZ9TPDQoZojuKoDLX4x5YdVx3SPoE/I/y/v8FQ6mQOY8pIcGwT+1qFwC
/XfaaOHo1ZtpzD6wsaXtzCT33//240nDFNI00JAzdc63FIfrvZOE0tlT+Rnu+sQon1tBQg2ldGGP
X9yoP35CBrPYMdm+CMDO75tWWMrJqaSzU1V+ZZrI1suuXqnQe/n7hyI4n6MTh894PiNHKpEpvRke
CiGxNfPqJhPkfuroi3d34XYyX9TnYJUtk+D47LMpKAM9JY5p34HgoCJphPktGcv6kb2uo3yddfle
ZXFgHN20bZEu9OVv0nzJc2a6Lg0LuUVXDGJR4OCfv4CPc3j+YR6XQH4V1+H5Q/zjoCgcHaAGOPR9
M4abzlZPMw0i6iWZffuvo2kpLIeiHIvfRcFxNlSsyLmDEXF2RVQF96gD1Za9AAGT2RnRF9vbx2XC
WDwSD8Xm/OFwoqu/oagXYBFmfMvKXzUAEPLXqzpANkN9nljyi73744Er2bbnj2FCLXDPY8A4nXXc
Igz2iYbInd4Zinb6z8+/1YVFMe9rrgfWxnQ+3NuFnUaemJxpP6XT3p1gAHrVPg++ilouDGMDneB2
ZXIb4e39OSV6QoWgA8WyC2p5QnlAqRpzO7P+4o1dHsZ1dAdZs22cX67qmnc2p8p3E+U5rUGxa721
1VcZiAvz2yZSmIMUjyvjfxbmP+Y3yPUeFV1EJzKiyrxaO2CebYvKhPbVlLs0ErQhVG66pJXSPAtn
ZWZDryxhsGV0OQNqrEw6LcxjiLqtxSP+iwl+Yb7ZrE3HkqSvBNvXnx/JwCmrajko9pnrmjcJiol7
iiLj/vMZ9zFKIFc7x0AuW7Cjn59wNe4OBgiz4DDp2mtFnL3SK7dcB5HrP8BI+2Gxf34x5KXXyG1A
Ms117sLnMXM20nmY5l60pxndkPSjySMkjkXial+8wQvzj0sOnbFEkpKS99kb9EaYiP6YmztSFBta
yA9lba3j2PgiGLnwoUiHkPMGf0R+7/yWQxNVnvQJX8ad6LdIjJWLrv/zr/Rxs8PSwp5zTaQQLXIf
f86F1gvw5QCFvocwy/UzvXK0mi5SmlESNHlAsqxVFWQPnw/68fWxmtz5IqqTheEFng1a4UDhwiPf
9014L7hToQjbt5S9vxjm4xT8cxzx5zjk7mNHD3J63cw8iXYBp7WJ1ZoAjWj0TKSlQ136QH9zubH9
cjJWDqiZh6GDigfMgh4IjD6N4jFLIpkiXQUBu8jIqCP4MppKbRLbTsS+qAvffS7ocDGfXF+aP+Ai
oPkeNJ2SI1JTBaU3SLy2oXbD+1hagFCf6GSMB3rDEtpA7Ty5nvrCv21QmFhrTadnZw/ujeRUbPFf
gymkG2xJM1zyDHTR17YIihrYFIo+ohW2XArxsrJh0xiGmdjQnHJHvU7CrrNNrdXVLyuksgGITNjh
PkLtVS87c6D2OE1GtwEv3gTgECbN3fWuWznL0BsQ+S5ISvj8j2UoE2vU2GvQIH3+fYz5O/95xXax
QUWQwXkhrA+JTkr09HzmXXTAj7JY47KUHcBg2ScY7HecJOPSFgBqysbK10zTZZG28akqmr8vULiO
ID9ic5ywls9T+rJx7Qq+NIXtFNkrKFtz5esx3jTj1G8+f+QLM59vTOWFYIa81vnB1Xi0RjVS9ftK
NtkqkXSflFzb7mqcFb4ImT5sHmzxBjUBHgk1+YecoG3COqAfMz3YRme96RnOy9jNNYP64it+eCTG
MXWH7YO0ICn0syN/hCLWwzzH03XsTl3zrOXuFYZHX4zyYWufRzHpdifK41g5v99COKJL0yHWFMOs
8/LsX2Iq78aZFWGpH3/5keaxHCaEM18AKcz9uW0UodGSyRLJTGQs97SGwxckdFpZXRZu/34o9t3Z
dkC3AC6evbwiHhEAANg+1HrePRRoZZbeGIb3TlMOX+yGl94gJzJ5WwIabrfzd/xHNIN9hw4/m5hJ
VzgkpvRbA8FYhPCwWBFfpVsuDuYQmDlMdG65Z8dKHNCJVY/luMsz5y5rxjfAGi+NK+4x7fnbQ5Kv
5c75UxLg1P/Or3t2lxPSTm64t1HJ0BFX30nwGJ9/pktriTOSBcX7m9Psf747us8zt/fpAMUDqD9h
w4HZaTXZX4QvF1aSZVt843k6fNwOC4XUBF1xR+OKWqtxQgpLKw+dY58/jKGfb7tI+SmskT8lF0AL
1tmkK3F4GKRACpcVvT2uVDWUr27f1snCU/RE0EZTaehBc99B+V05zQ98Cepii4MDVJnPf8uFRybE
plHFkNTdyX//+WKTUvYWLRPBHhn2DrWTNZY0QHyVHLswGxmF1WxKQdz2YfPg4M6K3AgORY2gJ4l5
UtY3Lg0GaBK90o27z5/q4ngOCSTaL01birMNJHPNTmR4UO49tP+LaaRlmk72ISwN+t2/unJdmJsU
66hFE87POYKzpUYGpSuHKsBFeUJGBK8oAtkyfPv8iS59J/ow5vq9SXLsfD3LNqwAhWvaXsPp7tS3
kQ5kSG/da5or2UW+GOw/L+iPwIAZOm/0kh1EIoM5eyav9bqhDbSMM8WP1ykqwsprdWQAZbmyAmmt
JZvyJo2jPQqHJxFN3/DgSZZh0qPiGEAXuX21LLxib3uYCwZABSTi/L5JF5kZ3rZF66y7gfYoNzch
cURJvpsgL9KHVb+nVpovgyKc6S3Be4sw8KlMsxe7dOxtXalvypBv9ui+E3k+mbRwDmjuw7DcD/T2
IsWw+kUfhgfb62npBn1PHyT8Sdq6s7B41XBmQhAaAA9SNLOZHV1LmQu7Sdi3jkkjV9OVsEQQD5B5
NLEnSmbbPZNCcBL9ziPxalXBazqa6dZV1WPsymqT9bQVu3q11UYjfvNN8yn2PWOtmnZcw/t2lxM8
QVjbGCejTRTllvgpXqICoG43QZdNb2O/u3UrehVl/h7lHqxN1b7XiBRno3F4tm6GcWZ2oAIHO6fp
b2WW8N7kN6bAERoEhDja15Oi2IZBufNNPG5DGmV1QFsFCT4yjdtYC69oUaBdDr81L4mRJ1lrNwsx
zcjuccJZ0qP/beisF78LjlMkHkqhXpFwz66o2i3eLVs4kAsw/dtW8+5gif7iXcHkBCIOQjy4gg5/
BRf4UJvFSaPvf3DTn3WOdGRqd74RngJ8CsBGM1Ay9kcco9H+1b9LHzcS4ylMqPiL8GYELNtMw9Ea
oLtFDnylHNvugNu4Eb+HuXlnTc6ixiJhCUDoZ+yPd4DzKIVP9n0/FXgkVzS4lNjmJu7BjKrHsOpW
lhd/Lyv73miMZS+rB72aTqpyNsAid5AlQVc0GyhFQMjqfBOlEMC1Yp/U/mkyhx/mqH8LwmlnxPpb
12U3kVA7nU497Mu2Hm6r8Kk3OahitBo7WhuWvpT7BgGm7fq/nW50llSLkAqYOr5LzQ624BtmoNt8
mJYSB2zKWO6WZtjVmL3Blj1qo4tveocWJy6hjkKTHTz1E2L0tqnEfWdqV1R+16GLUhqUCYL3kZZu
z7bxOtev+hHKb52AZwdGna2sMhu2uclpjOmtgQOfSldTSds8cht0C6WOiUBoPcVdW68IVaI1YBuN
9nSTFKfw6ErLVXUVFxmPQIUPhvESOfDWaaDNKbmURbxPtbvERRNuOUC7utGwNqhe+U/ifOvrk3Vt
akBOCy18zFznjfMc3T8OfnTvDqchfR4zyMRhD+CRfPuw8QOIf7BX1k3ECViHGN6CcMjN+nmmu8O8
e6qboQT74jxamv9rCOgaBPfwBNaTnokyesjwyUhlcDQgsoyxdVebZbpOfPMXFezvgG5RV7c7Qmd0
e2hUdPGjb6ZXIwGhLO2H0kfaBQvhQJZX3Ii8BK8TmHiAxnAOpy47+AVGyhP4jK61zRvD5BVgbb2C
v3XnCIUWIl2KJL4qjB80PqxxtXmlGUewYboAlUfmi1FjOe819nXVuycNFGToWY/0+BXLyqSlvi/D
0yi9myG3Hi2aCelG25Lea1eB0f6oUTYVffmQTMXj5MWr0AIaXxu3LO0XH2BKXrtreHxQL5lWVnfM
7ffImMBbJ9prYYhdoVXfC2Wfovn6aw9XSTf+tooQ74kw/u1U6WMGdnNjgfag1xVxhlUXVF00fAcc
i47Y9gaEymr0B1g7PRYyNECWDqsubjFw8VAVejHUVmRQegUcwovfSf0nh1CTzJD06OV0sbf2vhHB
bdVgphnnGFBMeI2aKR3fpq/fTjOXp0d5trRtWONdatxMWvEdw0McOAQk565YFT4Et7ZcWrHahXZ7
pSRaUX2sn+FJ7DR9Onmyu6tbeGKJRP4L4A4q3DeatCPEO4W5EHWws4d2VmGZe4quTwkwUUX/W2S7
GQqpObc8r4mMpgovyXBu69VrjBsB7GugWgg0hGxWlQY8wfasq3qQa2hbK9A9+x7dimo5IxJnZWjy
HcI/sK52AKTYAzjW/eAqcUqEDbZ4DAaOtDG9tpB/0fIXsNkQBtXFayYQHLlyPORhe43ev1kqRz3W
nly7dr0XSsc9p90Mjn6Dgh/yzVA+2LK6T8BwOIoG0S5GzaSX77gHwcGEJDcNGGXlWJ7MsDtDefdm
5kM+tv2buIyPcnQg77Dom+nKj51vmq+thFOsjDI6hb52dPqZuCn2pOdfsOf7hbZty+3vm6HkXqNn
FFPMYOnow7LTCzxLNZArcVQtChHscBZ/AX1JkTUmI1yWi8Zq0eF3T1LDg4BWa4wI65VBNyuZH/TR
Csz7ylImEo9SWYciFOvWT451Q2dJlRwA0aH79fM3xRFQQE5cTZkBkaNruAhg2k7TiDz07PM5DMsx
stC+J5uiAFIktTC6NxvXhfauvgguP2TsiI084hWuOpSdPuQe/T6DlN97zb5CxgVZcWXXzm7CX8ww
kfviLzCmXzSLXQr+PMrK3LO4nVgf7gsBlWXDnSJSdN4SLO1zWiBl8rQvUpEfC10OrSNUAikpkQui
PeDPywD2YT2Qm2AASREs6+C9mqyjgaII2iWagVUBuhLPhRJaJCYcuYWeOhi+fx56zlefs8BT8nrn
+7FHYeE88Bw19O7ToHs7lCKz8/aA2b1/pRdIjcR44+q49sSt/u6rr+ozHxvyeHg6gUiVe9xmP4S8
hkrU4DTjtO8lEYsevdsNvh9eoE4YI197dbOuqnJTq/ZuGCUSTH2l+18VpS9MLXLnNHhxi6Y77jyV
g5ykj+izCg6mU9LR6usj0Y98w4u2W+tEyFjLGHgNZ2igPn/tF+4wkhEtz6OcSnbs7EZKbZKoGLwC
6T+Tz1sSy97l0+AH68/HuXAxo8XKhN1FcYp79tnFLMwBoOh14+xHl06wLvWspdKcElvu9AZNxnD8
fLgLC0dSbuOOzYyi6G7+OaFLRw/tHovlXT/ohDWmn9AUPA14qxflFxmKj7lUimE0GrouPACyCM7Z
4hngcXhBllv7ouiuyD+ypX1vzRrKPyq13LoKje99m61yEazz9u83CCaLY5NW8EjDnC/c1B3LrjPq
eN8qSKgYhvcg5xAFfpHB4m+aP9DZ+vznSNY8kf6RxOKuCa5dCRM/HqtBPwG7L86a4Icquup5nIZx
wpc5FT97rwJKyU3kBsHfVGEnw0WJwlo+QD9x8JYP6vIxnOSoQ1TMyls0at49bKaU7vG4uO5aL9yQ
z+QKkOeAsFywC4r+FnqtWnQs215Prb0fIpwtrMTbOKPApznCTfzFHOSxRa3+BusXEzGD/1sm7eap
TlsEpWVtI4WGXqfti84zTk0LDWeKuYJAvMMrpKs4U+nkhhDShPGzk8sJJ1ZVcXkjHiLwNJ+qEhdd
B1ZAsY5EiTbYcwvrB7ZCGpA/zyWCbXydOGIsNgbp/BeWbP5Q6JZvUHkYe2Njj8ixFjGC+RaQI7Jz
IqhKdguMm91o08XJiCxyaipvrerEdVZ5nxsZgNWh/Z3YSt5NrgGZoGhUf410I6J7pORF8xojoDQW
xoY5AUBcX2lNhftgpunhdgwMR1uik6+vBTIyCMQgb3Zh7ZsvXklWcKFxD7/ztXzyIHpMFkbHZYoc
wSbIX42pJ187L8UnFcCB2ewyet7CfT3k/jYOCnuuAQuXW3Ms4jUasj7bWkNgPeQQr+5d3R13XP2w
7hw5cN59tpZgwbIsMA9Nk+GqVjG8Ia0f05+eXnawO3ouqN6AgwIp4viNVgAwZFloNy8yb5OT2WbN
k0ai4FvUiuYZF64ZI5ZDDINsBBLUCz2Q/WWF3rYD7EWWREU4fTtcS+M2atZRMNgblECiWmg4p6wA
LXPH6DqgXQN4ayj9MT4BlW7C0IC/tcB26pcvOu8pcxJ1Z7aD/tyiDd/Ujgp31iCnBuXBFPzyI+yc
1rZqUEbpcVdlS4n0ztmErSfeMqem5dVKTHVVB25zkw7AcDXfnbpFAPELUkD4rpdw0xCSEX3J0IDM
QhQEqMuT2a6zUotq02D+aMOJAM0BRrVQTh09F/ZkqbXZ9gEIVS1PXfS1HtLtIsBAfeFkVbRDSlo8
xEY1kGhUMgSbFMfXI4qi4j6NRwijFnLYlWXF46nKQkjKCRXyTenU9jcaSO2fVoGY3Myhiixi3B1f
LIB12WICrPPk+6ICbiQKlIw26iedC6afIoFQEiBXU2XiFrBi5m5ode2iRVOrLt2MCea2oLb7FB0w
a3CZ6nG88Zy83hdqiDHl1qZs6+au9t5GjvtKg+kACjuMpnExdC2NYCQS6oDEhnT3QWlJXK7caFm4
xEQlUpdfwEuKkyE1f6VTTgQahOifC74bbHTUy49pk8itBkvh4DAhb8NCZtfCVPUdfIxpT3Ypf8oV
NrxWp8fPPW0Wt3bu5adeueYaggQoui4Uy36o2wMLEfZdm3E7iOrxRdaTczvAiyBa0vC+WNt9BXBw
yi2WjtC6ZzsdjQ3t1sTwKsy2UVE/WhmqXqmPFPrK2Mhg9DWqPcqswLEx0bz6wUTsyHN10WzN0Wdr
1ddgwXSANcTQ8Nye6T9V3jEG9voee5EsrnxjcF5yz4c7lquhxpXKGE4SCvxS5eSPgWthmw5cPulh
9I/+zBHmtq/HIzyRxgRrZ0Q3RWB8B1iQQrMXibdNRJBtipwsLkgxc1SHWFTVQYeXDWobSdVqsILk
fvDK4YHUpHPCmNmFxm2Y4ZEUC/JEq7SA23o1MMa2CLa20yAUtWFO/hw7VT5pbWGuIVdS9ARjAAxI
0GjLZad/wLzPgd2KKYarOzkvqVSgCJVr3XiBjwedkWk+WeWODGPPcl7YdhDdlnNRpUjMAKAqbtfK
y5DlA8DF/NUoS3ep6jbclG7mXusl1pV8quGUtcCUOJ70lZTarKkLyu3UaPLV69p8RcFBYmhujY88
Q3lqivo57ftnzLOHq0pZ+DXgVDLO6s4ZIpA2dbceQ10/kAK6VZbVk8TJC2SnLQZyWPwCnzFc7UCJ
hvwlPjlIGAeJYprcA4hYrAF8RS9g1D2kvQIDiEfWPpG5mT25SYIQE+0dx26BGw723rgeF3l9pJE3
AjSHHuKYGH16XUPG2jX822Pb4Rc5mnHyWk5Wtc4tI9qqqSB56OV+tZiU9BZUpoGceHC/E/JGh6R2
MM0o+maPjBbGH8km40kbsqBfqCD31wrGG53fNgwxQVWzH9zssR3j+r4i6X6VNEb1EmCLoZ80C93v
KgS4h0DTD4PfZR2W2xovGu6YrTKeq6HHfz6MvU3mJsV2yqO3UqchYRxDe+MwYQH2Brm7Gs3RWxeO
bJ6S0EArb5EBbUhFAXgmgSL0PedviDzcGb3rwTTSnV5Fw9Iy0TdjVt3IRd3H2lbVVrAezBQ6e2FY
t12KjgxHo/y1s+pTrAaeT8OYEIvOgp/QivClcIzwydeAA6yF2+OvhqsW6efWuGNk7L4cMW3h0wUr
jnOsbHQdYyQf0E5dDLj8aE6zHURf48+Tm/HG1Cq56V1RHqM6oVsKS3hj6WSF+crO/DO383GJF6bH
avKd2yptsC7Gj2wVSJ9WWKTrcw4n95tND+vlzk98A3UFhIkoDL13N28hACtZ3E6FMH9PI2Yrhukb
cJNDvVxWed/eeGFkoLxAq76jYLcvnM44ACqlry6UShrrRMv1gyqxxlt2BbwR/FbltmMxs8VaCnmw
J0g9OBOZBWcqHw0jSQ44DbXHkklEBBKNTCAPaS+c/S7qr0KtVcuS7f23GnVWNFCUAfPpMQblDZWo
KTmUy8yKjt5g+3D3AP8fQuHX32O6LdlYJ7WjcwZj47DTHt2auDZzTGsDWso5eC3IVAoJPZlHXQEj
y2q1cPH3+J6bVneQkavP1tHopVunuenLrF3HDi48VdGKo0uV5o66l4uMHVcrzhVBM15OqUCrxvA2
zQifrQh1t4TBs4w0IbN1X7bRXiaAK2hJqyD3IWhJWno1NmhTiiNgZtLavSWNHcwxT0GxZm4TleFE
vhkdO/1dRZ3fLEnrZJvS6pqN7SpiAkpmd21VwSLQ6rp+K/u6f6kTFTwzd/r10BajXOrCNx9RMoM3
IeK2NgPxycmW4Gd03KltiB/oo5OqhWmvt73Dsag5CCMjnSCnL+tgX2hygBeq/4qnusRjCvSM3bvW
pneKYK0zu+GQpkarL/Jg7FdjBNAPy7kfjgEEpKFgAQWHdX7ie5rJfpLNYwvy9mRpbbJyYtXft5mR
Y10YIacgHFYIdwKK0vgZgeCqZJL/zGSXHvQh+Ra2ddRhUeZ4T4ElAsxKEwGsf8zgGOq9uKMFJ6IF
u8ooDIq+PZrtTEkpcwwsOgUoRuHRO+kYuNRWmoxry+vqA9WFBqukPH8P8rJd+0PV3NcxDfg6AC0y
3cm8DwfiVmJCzp5CWpttPnpIVIgvpm2PpyZl7yeEajd6kuavY2lU3wbMwtaaltDjMHhskFWOjwky
ghzISv7aJHaxYYOcdmbUf6PvzcDHwytxrdCDDb19WzLP3qZU7U8Xvd4qibr3IiPEboKxuVYjNk89
dqUyjtv7wKGvrM8gWICySTZYnw6Abz0tfgtdN332i8h/SigYt9hltDO9KCl6XFfn5ts29asTs6g6
+pGutp0B5LO1+7IhlKWFAo9Kh8AIIAE5Q1s9RSrKrhQoLICpk1kxbx3Im6kd3o4GXiCsc4dD2IaC
OPzHgVHFBzuutVu77iXHMX/bOjHq6UblATDiyUupFEfJtVkj0FpQOKsw+RzECvCQv+x7pMDL0QVv
lU56scvSGIfklNT2WGvvMrX0jWNN8UbXzKReUpfxUAKGBuYgKWWBBojaiVaqakf1e7qWER5Zq6LI
wc9XpIrjscNIO9AfcpgNUPnwASmGobvnMLzqWqdaMmeHb2ag41vvB6yPtn13C5zTiRCudfwANpEF
qtHp+mbRYN1GNItj5YJe03DtgrPYIhys0a/ZuDmJtlt1pE0fW/DjxK2DnR8ATnS72A/K18ixseYk
gt15bUkPH68PKnLkP/CL2y1ie/d6wup3iW23/dvPcmNvad5ziStckchuBS2lOobg+5eCCvMpVWW9
M/nruHYYAK56BSvbsAYqlRk2V6mdEmdIcSJVFS5zyKpHnBcyeC20Jt4aNJy9OQVhvs9WeVvqRIFe
6UGsRxO2DZLgNqKiscWqtvoROc50mxI30uhcH2qWLeQN3eyxXHKDQ8ArgdRY0jQy7xRShObEXcK5
VUgNv5FoJ3WfKn9ZAzBkufvDxouTfKOUTZU1cNnTaexet2lg0IQXxTTIA2U3I85jMuP5PtPs4SDH
Eihh67fB1hBcGdLJFUepmhtR1z1Y07rAMk/rf8HXos/PAZ04qQDTtbQ61KCG+KHZezgooEie+D5O
9Glk4Qz8obrDMRWHm7ZuAOXPNsUWSNkr+jtPqcd+1eP6hxXMMK3SKDI2LTZcCw+k3gIPBSjj/Vgv
BTIej2oPV+QiUMlta0mM4RHDLTqs866IR+xD2aYPY0hfHNR550EJslnE2fkdLt7dvoP650xSwFuc
PJRxdUN5K0vWlmsRQCttXEHSy0jRw+Shg+d2qCgAhEVn7xMPBwY3meq1UZliKabaXpeWydkqNJQH
GTCEBPHsIssAHNLpPfMle/1aYSKN0gI38JoUxsqlt3iNk0KypF1RHQw7bVZ4eml72Q6I5e0M0ntb
3PmiHLZWPrlr9jquy2McLD1yMpyb4sXXxmkxFrG9LgCJ2XCsIUyhNkWWZFO6ptoCpCfCqtm+szsC
wdprsQDjw1HamOD+hY23wAf7HqtbbtqCV2CXbBM4/Z701qGe5OePbh9pW7Ts1hKIPz/bxSdsSAuk
YSlQUykr/yc+pPaqGnL8CEkXQLPBmrbW5tqMpen8+Dp+jIVFxpJQ/KAnLD8AYljiyHqAeNsnmG/5
0RvQ6uqegsz7WEp1pNc6fjL6TB5lAl0mFUF0CIbue2pn1BujabZgQXpNtbmnbjyNUcxUT5+qvKKc
izb8MNJJdoxDSKtUuuZbbJ+9gPTptpr0hQH2zkmu2q7vtqFp/CCfnpzgipD9CkJaDuusOWYRdeyF
7PA/sJpG/n/OzmQ5biTZol8EM0Rg3mYiZ84ztYFRooR5niLw9e9krbooGmn1etXWXSUIyADCw/3e
cy/SgUROjdUvTFqmahLr5lrq6N0QWqzKwXYuMgMVa30mAhKz9kwfl2rMa2Dp9enQ36CNel9Ms0RJ
lhm3xEPcVR2nREauxsWcLg1HLya6zArtS3QffOCJK97IwqEYaPKBF66sm+gaAhlw+qDg6JH09T0f
5ujKR3D1O6t9GjN5bAGOnREo2J0pUYAoATaQdZgVtBDXU+f3q2XhRvLag8TUuSQGLAbhK+C9iMgm
CWgXj2YfWvGSh3Thb0eXsHmQW78QYM8b5kU1UObaviQx21nDNOzJXg7ILl8pOgwXQJIOGiwgvH4F
FSnSEqBtPBdhRbg250KQ3g7dkJ0ZodufknJdzK7zbPYNgYk9+alr9pSCuF0EQc45H81wjIBubNMc
TNs3AaMtEQUwW0beVq+GLZJ3nUio29T8Y9L/Rjv1O6bxcKAQ6g++NbJXFWJOgXrmj0FFTNsUKLlL
sRfS/yG5lsHp7RTp8k/tWcvFMrfiahjIWPeKYUNxlYV2H9gvokN5oGdCKUZbvhdxf2kEcf0UZURX
xV721g88LG3H5+wkgN7z4nDe0UiX8fLvW9QZqUX2mHY6JpWdr2xAX3az7rTVXEqmGVBc4/sUbLTw
4vQyDfS07y30EVYdEcs+w1WQ9DqJ2k4PVsI/bnf9oU/kvG8lPKkRod1bT7gS59NgPnkpqOMQT6nY
kblpbRuJjgsW20hVO5gOKb6yvI//+W4h0XiT00gOPS1gcRhto7mGIS1XVn72a00AOowa0NmQs31h
C4c0Bv9m1abgGBPNgYPhyE9fxnKTjPZdgdv3UBYAz0rnTNPKR1k9OAoloBOf3zpF2OFQ0bw79wBC
5ZYRIp+oDgufj5m31Ky5rB/DLHbj9ZiVAKOHXF7j2JzCAN/ysRwX/dpAKd30xoz1L2XobGeTDoNA
v0j+rZCulh26TQG0LVvqnyIj2vvck/whluqnz5ABEF8mXkamNaSHFY7eWPCfaVJ1JCrnxHtREA01
Op4G6HuNWWwL5q59xwRJQSK4c9C+81VeOx1pM2etu9nQlJ2LgKwW39gsqHa2M3rZFQZ5F/ts/Yf4
cz6URYxIvXAGkzNB6qy8unC2OoWnjD9vPBVgl2hCz4zurD67IiBd3E6tbK9cfpXdkgq5k43jn0Ti
i+ucnKjQqlu9nRMyZirTaC8zxBxnWK6x3GbQubZIj8pt3PdvE03EiziJ5TVo++UMTO6SbZSkzuXS
9GpD7724AourQkZ5FTIVTOLGDExwtKvkuGBZC2WHVIxYIAjbExF1bk/dqVAFhxxF5yvRDNbGQmvP
LH6Sodcm5wy2sXL3UBehmlYWQ/ViPke3LGkg9iROmfvqHHGEAYAxcQ6juA2w8VuqSE71ovU2S9ro
IHr1TuChtfWLpdqjSwK94VjJCUPxTN1kl5wZ0uUqw2twmCMAhxITLycbDuOHKDa7qzlqtINbGh1N
bgfdpVEERNwQXLkaS49/PJmGzShaa2ekc34jJlJ/XAFITOUTJxpV85rM6axv5vNUY2p9/Oty/MFo
TrB76WFT+W66ztOlv86sNtna2Tjsl2oYtzpCigNB9PdYWRxgnKTeSk1JZVSKTVzFzUUrK0rdNnWv
hKre7IiWu2Wwp6/GAXC/W3GKqcnmIGU9fgj0+MvguL0hzJA8OmX86YfxDcFFdKRAte6c3A3WU8E/
Vef0MylEWNwu9aIyAvjmzXm8Ndhi7S6xdwqq8V6UbIRJmZbraWwfRdRxoHJmonbIs1kvXjBufLRL
92mGDEMJV11WFkkqWWsR1VTx3Zwy9ggDKTuSIAq3guszgjH+NPic+YnLADUhCoFy5MwspnFANtXN
UJfrfj04iV5XfTWvipSUpFGSM9BY03DSRKMT6w4sHKwWOrK+fuSBmOuIz8eqMMXjME0zOePE4zIq
yEKG48vVKIr5zgE0CzG76JGWNOS8kyK5JQzN3nhD9dAby3vsJN0pjvhLIkigji1TmN+s6NUQj7hT
bJAu9ZxqNlYDbGBCp/eyS60ybKys2MUkpa8Nt293Q9SDWut9RYjZYq0yhqbbqDC3vPR8O2pmYDmE
WJictrj2I/E6DO0VjXeCBnLHI1bPu18kNVmd8IHpfS/YeCMlBgav+EAyAzlx+cKPatDLysbgkWiV
feoD0KpIRZttIsT8jvlbVs2UoaWzXA9We+/2CA/bBeTBgieGZhE8VYSULaGF7u9xoQUbFMYjE6lp
g2UKTc05e6s1yNlTjiCVPPNepYVILTMaZDVacVBLJWUysqGfhRrJAacXc7KakSYwZLNCJRjzPeO2
Yp54aarZvePfSR9N+sArEsgoiXVT7CtF82NqjVvIPwh6RfBkt9Fj5qi3JuboOtVEKBDUhzBs7K3X
LLPmjWfAntIGUvTWVs0L3xbzbpD+jp3BXCuEoFt/CJqnyEXJKIPlWshyvMot2zvAG7rpMYSGIk4J
qEXosJpc/7YyyJAbIvUwR1O0mUpSO1IQvb8AEZFBL/P3Jfefx+WsQasmqkItpxVdTOccMJSurVoZ
b60qs9+lxC/JSMm/MR19Mbt1spmdWAEUB5qC3a29MXM0WQOA5Ifesoq12UaUvyaMU9dEiREQgPCQ
pgaAaSEf7aBSNyOSTKwbPd8Ess6uE3/xTw01X8g6ifjjypJoJ9SwbbDwNnI6Y85vt6SSZSo9n89/
WZPKOFmQDEvy87ixU+QeujXFQ8O54a6X3XsXe/WPLDLMx6nIIfbQwXyWKYHvk1XfjZ2xb2zxEg8O
SzlafieR+dtwTTu0PGVthGN2odmY6RqRbH40S0Y5Rut4MLvHeePX/s0kR2QWwIa8fmzuZLVQgZSm
guLqP8QUx3RWo3ewC9a642c9M4raY9ARrwFm52o+x98pu4wvbbnccwT8xfn2dWkZ6bGYsYyKHrj7
ONQXtbsEP01z0Ac78Z8m1JwrZPgeX/7Bv8wCvmomFpODHCZJgo2CQV11/avpW1dU5IBvPcKnQzOt
dDhIDjOyS/RmXKboNUtmUrvM5FfFx2xtTWcgYT7PzlHk8B67Shj3KT6zvTcIUhBl+UwtXm2nvmVW
ATmynRbqR7eWF4QVYfPKYg5/5KsMZ74tsmpVNgfyBpcnIKjPWAZz8kojAnAWpFArfmj+nrl8YLJm
rjoLNm+exBd+xHcCceMekvGC8hJlVJE8I5WwoEkCOG9n8UA2Oadry7hmr4QePSzugcFedm1MabQR
ZAshATS6R9LtrCu7K3vwPlNwcgZVXKaSE4WB5YPqPKt3sckF2roeNgmvipu1xhGsa0PXWpknNx/8
o9YVpfzkDvFeCSY1YwclPMkxExXnAPmlWlDeNWaZ78gekgdT+nLf5bm1cwxQAsMcWHu3HGVojJxa
coPdNOMQ9aii1rzsrYzpgNkBpCgmb8PxKrow/XjaANKlvUgaWXzhUBc9CEe4G8DFu5ZT3gYMZrGH
G0xCeNaI/teU59F2MXW1K6za3CGv17gwGdP3NukmhoCyrJRkIpk8eU77oxFGc9/6nJNriN+R8Opj
YVKCsL4IPKtm5rZ44+eYFJEEbDedfqY/7cIuTdRpvsvKnvedhNZ1bRiXNv1BPrltsMqc/s5S9Q9G
m2JTNfay1vVkX1sparuIZL/nNqILP9CcqukTUxspc6vRt2xHw6TOZ3Bo1y2D95oeBnqNkxFE5AvJ
ztvLgaAeMklKwopH4jkSFMIL0P2w1JyrRkhcj02Q2UeQWvlDi6WNCA4SE+iRot91iJstg6AZQre0
PSTWQ8mowUt/pMzS6QBNDGY5veJedOdfUs1/6IxyJnG9+C7qHWqfs3xTWYTizWVE4FaXRVDru8bd
GJ5d/xk78qXl4L5lgRvvy1661zYgzC1HfLUioY3ZcoLzwczovxmABl/wBk47XyZPfUZqI2pW0HiK
oFyiGRiFyVVLCF7YjbrbMagp14zjUDYDnqcVYpd/aDtnZPGR5dIhHgLEHk1ggw2m4cm8i9taUdAb
3UYD2FozRGu2k+P90RC34asgAaXD9UeQh/knc4MglLq79Q1moa43qa1ynWxt9CnNsK6ddxBNEJsH
IloJFT0RZPvbc9GAq8Ht3xhHOScvyTBa2rSgByt5zZmbhS2hgzDfzjDShjN5DzMHtYtLeI3bCwKF
CU2blvqH5RAknyAeCbsaqTkxEkRYBVN2UXQWspfau4FBDbHIafXOkBZT36jyrjGfy61ouuiCMd6T
MfjUy4QnbQezah/Jvsm3tgZWDaMZ7oJNQHK8iOu5Zs5n9ByA3Kbim5PZxHKx6gjZI721a5blShFw
tsLnE6CYNusT2td8A4GcaBDRwISngXZR0HdE8kpIBEi88ZB5TMEHxzAJr1O3Tmx1K2q26DgpIZl6
Mb1A3XHgFCq2aZxfOo7pVlggxunl3E5b5U7xmMzxaxORf+AKYTIVdIuNJB9y1Qv7CgHQsp8I+SWZ
wWHaN1ZVso5md/ilG8++8KaivkDBoxmjGk1w7ZBgsis7cmCL2DQPve2gbHd6d+WR6OaSccfzkHWe
XZYz6yebwK2rQR6WIai8kHdy2hJ/DJINrMxrrRdJQgMDDr8gQXTCLrNRmgkha0O//KMvKDoG8Elc
RqepMIdu4w7kzQqya1eNrdDISAItOODlA21Z1xrdp2LUC0QCunpVkZS3mqn2genZAD23LCe2dZm+
4DLV2DtGh4ikPqovcDupqygS/j5ILL03Sy+9h8umK0gaE2KRZXHbFTKgNnSsYnLXfsJ2X86z8cIA
YyLDKasPtTUVOCdEPq9i/LKhLBNprFq/xxid4uklIqltT6MWhFoYfQDBdETGEro9XY1VBePwgKYz
I8XRcS/HJKG5XYgsu+naKdoZTBP/oKS3QVQTHlr4wZZjw7RTqZkfB8X8kuZ2XR9cg7oE57hPpeW5
1RoCRLIGdWEe65JWLl8txcCdMPjUjdj2zxK9FVAJ4NOLzbATaOJ+mHBn6bqIb/uuDa67sat+gydm
xhe55MQ6bET0Uudd75AiqH309XFT2/QzAud2ia3xCFVeX1VpXobKiq3HVtTDe2kLfWpsDOS6l6SM
uom/ilJlXY0eIwJZCsR/qMLaXQ1Ld1O0Kvk9FVIfJguhQQsl/FLqodxbNqESum77LaPO9J6gauPo
LUKtaSrUoT9Uf1SCmIZWTHqmnU/k5pybUEZX39e152VXsz0Vu8YmI8xSrFh7mKkWY92oGz8x9G3C
kJexn2AV19C9opSgy6kNEtLd0fro2OvyU1BoEsxmc5quiDhDsjdkms90ViFPEFVDQtwUu7fEnfmX
jpFDDJtHxNtf6zU/kYdCvHDOUk082o75QR5qdKqfE6NLDgoIdNfs0yRad8M29b6RcH/mwAQsw388
Go3ojT+INYukAlkvh+RYwA5PNg11EF2CKiDRsJFpyAypxYvgMGYxxsEwVyRLes2abCT719d3/Inw
FiQMLR7Am2cz6Ic7rpwRhUs2evsiMzatHl/srP3mZj95qFC7sIab7NM4CD9qe1UOUSeV9r4b2pVL
tWJgzZJWszHmw9c3c35qH8ShyLbxQKA79DEtf5Db1qpWjj1Jdx/Q/G+HXxln/8rZT/VToB6+vtRn
N0U3CFgAamKosR9uqlBi7pvYM0g6tV5Ko3OOsbuIh8Cc8vs4McX/485sWuMBdyV4jB8ul6MKLHjX
Ib0v9wXLHjpf6M5XQ9FuLPEdLPITFXhgY7b3YbtJiVz63xpbZRmTnbAbHPpYP7aJTePO2kMA2Esn
vh+8+ccUJ99I/z8RSsOgNRk2OcwO5EeinEgXqxgKDJDomEJfYECqEnxQBo34//672a5tgaNxcRx/
5Ejxa7p1NarskDb95VAFRwNoaIbFERDi3deX+vQxBg4OYFCYkM8+vOPMkEvm0wNUp4zujCTpaYUK
k9xPegOdpOPY/zbt4f/xIB2TdeKduSp/CenJZEk60l5BcBbS2BiZYb0NfmyfKpAk32jpP3vbYHdw
+kTVZYqPy0QyKsy8yrQOqDKokUXipZd2ZxEegQpGp6DihzgLG/yQzu7rJ/vJRwvnOmsFAg+cRfHh
yWaum/mF6qd9kFftjwhV46VGA/HNVc7v1MeviYeK5YwckwFG5H+/BrLlYFEMozpUKQb4V2blGxn5
+8gm6YCebDF4x1F+hyL59Nacf0gDtOr/ArUyVh5QZozkfzASN/1op+f8v/MSWB7/cMJ9529E5azs
okVuNx48GnKkRRv5rrGQxH/9G332RmP/xG0B2wyw0IcvVs0xWbZ9VZ6Hlelt446EYtZEotNtbU7/
9VKC9UcQFaJFEwzEhx+qnNh2/GrJDqzIUKGuqOdzN8v+5o4+2bS5Dv53kEz0w//CrCs5FGbvsFe6
o/fg6fyo8gy5en2w3WGznNWcWUo/rL1QC+eEr+/x73UhTLCJUCGAvAOn+7Dke0Q2ynNL8zAjkMja
dA9R4Zv3+e9fjEsAtEe3xTP8a72Dhhl8WiTxwXHHnU5JRWuii2X5jjz+984pELV5LkwrnBx/mbxK
opSKrCbJ0hLEvP+0zx5lxHsTR7T//MjoUAgr4NNt85N9WIFz7+YoD2zuByktTvMQs+vh60ucn/q/
PxECFj7L++xbwkb8YeXZjGLtPvGjfZuMz7Zv7PLJ3jKVpKuWvzSO8c0v9Nmj8xFpwCFxqRo/lqc9
Fscp15rmerbPB5weRR0ilTkPSL6+r0+Wgo1W1DyjLV2KgA9VYZybtm5Jk9qD11yrqH7pLGcdO+L5
68t8cj/MxSybKups+PM/XMbvTSD/VjkfspgwejptFWdLsn2x1HyzFj65kg/MkU3fxLUBnPrf3/Ip
FlOjTNYCBKFxo2WASqemukYc1W1zk/Sdr+/skwd4RvHC82NfBG/1Ye2BJKIVM1X6INS0qUmIS1DO
6d7+Zov6ZP3h1oPCa1tAVP6icmRVNHaLn7qwG2YGUa2dHEcCXLE3Bz8IZH7pIhoEX9/ZZ0/yHyo7
jBr8px/5+YtP2os5wterF3iuiGTPcZMSVPZzQWzCT39E6Pz/eJi0/CBL+T4s7I+rEQd3RVT0GBwS
vIs7OyX4GTNQuslm/tvXd/fZNz4wKelx3lP7/rWXQEHTGer28hhXAk2JNcY8TC1vG9Nw106NpD9P
LeMhA+q8LRdabj4du2/u95NHzLtgYYOk+mDg8mGxygJwo+U2GvLBQLc39eO9oKUcomVpCYCqv4s0
+fR6FtUUtFOTcu68yv7HU4cQgHkNeXssVkFmwMWY/TQ9DD79d8X33xWxwNvqsImKs1nx4/s++IZB
zI8JasRMnhK7W1VM95UedsOc3vROt4m9+Zti5+8XUZpcjK/MGdVIOMK/7y1n4bRN0DR7MXhhjAau
yP1txsDg63Xz9yP892XOd/4/j3BaUpR2NSWIUCevx1WA4JA2pZndfn2dz24HSh02SzZPTMofbqcV
epYx3dUDPAYUqO5JDd4KAeM3vtXPbschQ+d8aj8ztc5/jf+5HcQ0KYZjJ9h3LfF7M7YEzBMHI4sY
zNv/uXqTpssO6kK/FZRWH24pKT03yTnIHIIOoOYqk8nwhqAvvStB8v35+vH9XUXxTnvQadkGKOs/
lgQ65/vC+0Qsez9Ur9UwN0uYLmQwfPMGf3YdSlEBsZP1TJnz7+c3NZkhPbq4e2KPkESmVPPt/de3
cn4s/y49pAXvjOKDvopk9/z3JTKJQytt8JEusR9tepb0hmzb90m76VF6y3ygvawfv77mJ7dlnSN/
zgRx0AMfmx6pq5EXelN2sDMXQIr2j6NnP399jU/ui8LwTM3iN/o79afWmTXZXlsfEg/JddmEud4H
JmAWsuiQ+Gbf3NInK912zPPVfIcm1cdPkqdLqm1jgMuBWuQJU845UY+5I3px/6aui3rz32/PIcgM
Pi3JRn+lfZkF7hQBmPOo04hOtIfb9PcS+cWdLxn0hZQw+q0Cxfnd+eHT+6RRZfFK81w/ctaMJpOL
KWlG4O53bjI8F5cxovBdZkpiJLHhfXOf/7y2H9Yn+AQ6AwLdB4/4wybWa4shtjlmB0RGijxTp1fl
yiEZd16LKhmqYz6Zs09j0xTbeZkxr9ioxYwVKmJVIXgaiivFOBJQTA0E9wRb139ugnPmLdaDxVkD
yDCM169/HOf8l/r7Lx2wBZ4hCH+9VLjQHJFoczmFzupHvbq21+0KwclqCs11sPqJMWR9/fBw96tY
kfW8er64uFj5q9erq/WFdaxWV29vj/fN+rZYn05PTvg0fvNV+eQ3dIgdg1pAd/O8if77lc9HPvaY
R7NjRBYJxCISz9B1UMfeNqNlvpWTu3yTwuN88jxgK0JhE5LT9ccWFoJK38qMbjxgLEev4k76IUhH
gYe3yr6pKz+5FMUHRZ5PPIDFN+3fN6dbdT5+Uq56lb/O/GRXLB2zhuGbdfn5ZXwJBdD9BADBkgRt
a5BVGE2ed65bSZA5h7kFZ/bL16vpn3bzh9Xkn5MNztSU82HA+vct1bIymYzx9Z8nvRtzeTITApwL
lNaEoNeoMFdOf8pG/Uh8Y7LClryzzPiY5OKbHfbvsgsqxPmMQFkrWdof1o2PfDUQZxZnmulua5Ks
dBwJPEMIB7fzgUhGotGxY4dLYC/br5/BJ0uWqh38LKlqtAk/ku0ZlBeLozzc+h4i3q6FgjZspAdr
o/3m5fjsh2WQATqTiBeORB/2w4W+v58NLuyYnsAabFhK6C2OkP9+Q/TGbf58hiV0WD88y8YbUtwV
k3GYHMzIXeJ7x2nu5aVJkpo/Oc7j188PXu/f3ySu5FKWn4MWiIj6UB8tw+imNYL5g2cUjFpNYFKN
Aad4ZYsgAfG0qDYLh6Cuht3YJlcsRHnCcETCfL3kDsPBxTgruPSa2idYDyI2t3k2vWdWfJ8W3q51
UAY0cslQKOgsHCXIpnGYnj3Awd3U32HfmsNmSSo835V52wX2ZUI2XB6kLwjEjO3SlQ3k8+YPAX2M
ClusZW3/vpB2vkdEDtSgzDgl4n5HXrCUJhqyHrZBgtN+i1Kz2KZJYJIcXPuBIqIedTEqTp0if7L9
FHeUQGeb1hDQEuQ8j0rp6sci8HWs56RVhzGP4Ib1rbHzU6/vwqmfml3kgB2kKgKBxhftxmp68w6b
0UZNOcZa5IzLyJ8fA5gII6ch9tVXkOxgSK2qNOMvWFtodkLpKfHDFqa712ycB6+Q9bMe8Eox9u8c
O/T0PF1xMJXHyDTMLWIQNrYJyZ8K5HRdEFsQDkuH/Za0LdBxS/Yq0rp6gluVwMSYODkiC/tRE1SP
D7r9PaGW2xUZKqx0eElQN+/MxJ5vMiRubzGGtoSzhFPCJYHvJUiRY54QpT/HOLNWDtPufJ3muj8u
li53HoeeHY6s9oY2NWdzTAnzbiGmECk2Og4gCN0bLie1Q4SfbwaMUSEvb/HkyLlD2DTvFz2fYmqJ
23hsfs+GYiKTt9diNtCJZyNtcCPz1UbOkDnHwlywS812D+0gxwqv8DtsmsV3m9UyLP2+x1u9Dzw0
sIEHHxMNFg6ZGvJhNFvGCtGOe2HySt0Xy9QcYIzPCLNN+6WpBaoDrLnrYEToFoigOHSd9C5ne3BW
eeFUjEfneGvFsn4Zar/aA4GxnqLcsPa2MQ04SIxhryvkAzgQcC+XnTldx6hu1nzp+ieBhpIQoSl+
UK2+1QsdwjGCLRrVdnIH8QNVaq+ezbZu/zj2OD8GUQ4sXmngjx5uKBc5+JpJ7YQG3DIeawxv7wjn
BHHqdZH+ZB25uwW6zbCZerZQ3ioCkzfwqy2LMPEIkBK2FigWVjQFR1JDxwdGvRDmYiNwr2hXBu/0
Boy7NhubA5oEdBtqzKdulWhHv8+NqMHL12a2niW/oHAXFQo/Tt2NUwTDH8/M26cAbygj867WjxK3
HgHgiIPtusl35WItz35RJTvlpPq6bSMCrnuj+wEQ4xbHH78hbHxiACKFCrUncDzvWvct7xEnEIjX
pBf4XbFPqLz+07Kz3A+09IFXJjMqIOt1UAh7FpbXZTUiLSsLJums0v5hoswN3UAX4bmKCYUFJs2f
5uvBMKYV1rjxinpGXuQpjU1U4+7J7N0Slujih3FUNPust7NfqTOl7ToLFvmQ6lyF8+Bnlz4FdYj8
uHllbg4VY0EJoQEAbRkToXrK4u66bJdnVLsOlBIIxwAtktTcOPAF8crAQ1inHbK1ch7MX8oDVUeD
0DhAWyy3/IEYrv1m+D155YyU0lPFa5rl6spTAy5mt1HJ2jKjEUubQ3cqJirADGtIOtduz5/U1V22
w4ZTgSmiY++ZQZdj4pzbbdmKihDlDBti1zb+6xLH49ovfHtntW5+IUVZTSHaUxk6ZmbtyF0vwwEx
TnekWYPuu+Dlp0HlOOnKN7K+WhlB4U0b+pv1b98Y0f1GxH/wORVw/uGPDGrT1GN71JnLEybc3l3l
sa3vZC2SLRj5AlBIh+vHhjKRrcqGOdF+sZJ+x0rgVbLi6aEICqZScbaYHmk4fnTC4dRuLYGmXvfq
F9/p6N3ODRpiqY+7BlPsmPxRYztcR0lSHQOO2qhKrebYW73J66D5qydRfj8OgXgXg5q2TdYud4m2
5ZNloBhaJV6HJnhYRPmzFgNcoCEH9NhMGM5XjY8rzB8JsJbBMN15cAVCIUb7UldktaKLDOQGBXfa
70ZpO2Hdz3RloPA6QVjyttzwGcquuw4gPopC3D0YAQz/SBafcQ18uHFXcVbBTEpmDNuzX9kXC8eD
vUjwVcaZAfvST0cbI2DgqL1LLiYE1LF7U/bspBBM9XzdVQlAQ2xjDChevBydjZpc8a76pcLZLeer
Ke26iR28qK5I4zZf0lI1R3TJKXsgxj2/mneV35psv16Pst2dQ6eDVJHAwVzrtDtIv3rXBSkVhLdD
8iEKHFmUwiqDtVd6Aj9OE2nyJBx/3yBqDQGFdGjUEGbmpX3ykZh2pKuviix/krb4UVnm+9BY+N10
cmBqTLT9IlwU7uTEV567rgyIihbgq6KneWL5fzrk7bsuMjFtNLleG0kcbXh9MFcSWYVuzRzFTy8n
fAoAU3fVtxEfohj3+e0sOlRxXiFwrZpzOExVt2vyKTnl+YhjHH/EBlFufii81D7O2vuZtMZLS7w5
BWB36yvl75pUvy5VosJxEMjmsrbZxCXfZ9gVothg8J5PA2yJ1RDV4Jw6yExjliy/RrTAq0l4cqvi
gHqq8fDAxnmz6Wy737YN0Q95Yg/7ltx0yonEJh92ijcEIuPYi2q1SYk8RhUN7gv777HqcxMbfatD
lQGPArHfh7nX3cx5fqvqHv1ckYZVYXgP0Ev0Pmq8YpP2mN2cBfA07OKdyvyjPStYx6g7f0+uUz9Y
xjhfzImLSh8XwqnHJoLFTjFnHHFodi5DdatOw972W5ihqQ5jOKRT5ak7vj3qwhnH+2oGwuR36kfZ
T3KnRxeo04DxD2BFs06dge+lBgFta7AfMKXXpM3zv9uVj0DLRJ89golJ+4fZH++nyWl3TlRfwsxK
wQOhLI8phu5tw1v2eGRVGWZySEMHz+ZL5g93bLh67c2FAIsGi1zUnFWJSKkvXAkRTRvnmEfDDWgn
gv+1pXiO7froASPdd+6ILput5ISBUqDd7+44Vs03vtbGHfbAcyHVxptsUeM2Q4v5QgDLjwzw1X6w
8S7lHMXWeaSJeCmM9HJc3P44e0m8K+BuVYZxg7YYIzmk2igry2e/ZBUYTfErz8/7/QCuddTD25BE
DrDoolthx1ccWnx3JweVH6bIeQV3jRR3yuO1phWxbp2mXJekIW44fAf70ZvKg2znhlcF0EvqkHvl
FrEMyRKkqz5d+XlT7ygbki1JticEqk0Y40G4AMwUrxcDLpLbmd2FaIEh0VV8024/vnU9J+HC6Jat
0WJcwBniceOJe/JH2n8dcZNHZYFYoR/I2Jm0mYsF7urFKIL0yqAPBcysNFjQEXCB2b8BpdXw1rE/
5K3lY+DV6g8smfqxbY0bLRf7YS6wO6vRkRtnaE3oH9lNS0TFKk1AKAhrfqk7no4qJMXU7HnbJi00
fxkHwqFvpfd0fqqwtAxCMyoA4sFYIzNPLUhoU/uLfs9tXFUvg+XvqCVxEbvz48KLvDPHgV9vhntW
io6UXj9tqYq4h7gp6ycB2n09act+XgK+j1A55nUwgPA6MyVPVU4LdwCxGyLqvkHeLVepE3vHyGjw
EVXtjRIQlySUtvvODVCsZrbeaBoOmPC9fO+UY3C98L3bGEOfxKuZ8fhN3tiQTzDRtXUDCUzhJXFR
wPdlV26NyKRPWKd3dtx5F04XDOt20vaWWYO8Z+fi/zQac8v36LfHDwSEOFEnVxvuRTz1/bOk1lul
lG3XmQ+rfh7je7i9hyRDZV3Hw8aR+RuwhhjPg33bJkZ5HMpUPjRjxOG5phiIEElnFUpKmbUg0Mn6
O0Wyf1Z+8GTUyXMRNe62WMRvfFvlHsMvgT9GJzbdWWYNQIqXMrctFi7foDQe7X0iXVDA3NkqmF28
DwyBGoqqk4rGO282ObqDJNzYxbRQ6xh3QzyLECLhfDJiMDeNl1f3RZCADe2kfJjyxcaChsW5cJf+
5BWws9Fne7B0muklruvNbHnA0Hz/MjmbQHSjTwz1jFVk2vdynNrN/zF3HtuNY2m2fpVaOUc1vOnV
VQN6L1IUZWKCJRcHHjjwwNPfD2W6MpR5M7r6Tu4oM5ZEkQAPjvn/vb8dhxZQjJCPfK3AqmA9sZuF
XUIJs5pTKpvvWmre+KV74AfbkCl94dXSYCkWRfcdoW67iNp83CRlDhNMXU8VAyyTtXKCvD8uFcP8
JhGBz3xFk/TvnGgBIa3BS+jlc4qW/Qwl/wVAdDxroFjNs7G4lVWvTXuNiPWzV+/NxDjUI0OqSC0k
mhrNXVMdJbz4ib9hK95cET2B6Z55qwMdvgf4diAWz+bE6c77fRSbIfq9ZuBBDKGp1BZ8nyBLlxRT
Pr2JXQ7kaJkl8UXKqFzVWAxOnT44MNILPGWeA/wAY6VUrOCboaQmH5SuK7lPw8XumEr0ULCHUMBs
t3iEkrlW6eyF6Od4hEihS8/xnBU031K+Invtxd1H6WvMHXb8qFnBSwoyYF43lgoVOtw0hXUbNZgX
VTDcgRp6qpJIvgoQcos6a8oZ/ALzWruOslFcd9jh+1E5DqCkVlLU/kbgQ3UYk3avDRh4mnrw3kot
aTbAfp15wQQ1KyCW3tic+4c2jHeiTfxrM2AxYEHEJQ6ve5U2ir1vi+6bXuNidsoQAp3M9kLH/sMh
bhmWFXRAR3+v2yoBxKhd/dgxl3GL1wXWjr2oh3yjlOyNVyQ9iUuueM0my6q12rqn0hy+iza7UzGa
b+pRPCW0nz57DYVUomgZAASJoZvByNJeYdUYwU5oMjnj8sg2tgA1EjTg1Tm0+Pm+85Jq0fp8aX4G
SKuN3IXSGyslFuPGgYcIczZ4d+s+WMalFy60uEhYsjAT1ACA53XYhUxhHgcbX4NYUeUMXM0OISyN
16hkMnawhM8oD7Sr0rQfAJ99SzM2XKZqvlttcLUkdJbRWndBBFsmk9m1CJJuV/jFiiSMcB2EQXVf
2031UPbWK/iJcEn2oMNWtn7gbuH5Lvx8HfUgPixccGtJs2yVZDALSlXNwS5jmaxRFa4TivNHNYQg
DluPslSd7EIHm29blYeyc/7+P67VPFalcels9VvYc3iv2hcjqu/1iod1iDzs/21x72uqA3bbse5o
LgJpLc0M4nJkpOvWGEHueEE1eZoaOEaJIqu5a0yctCbu7GPXD/5jUpgpU1tQPeLHZtOhWObJGbR9
n9QKOyIbuqWgYJ9YDbVVKGJukKa3wTWGFcodrEhaaa5hrnLYaqlgcap7EvD91k6Vjri5tZ2Tj/JZ
2nKtlNUuHuNLVTTxzcnqh4IT0zLu26dIcvTrXHzvY0qUCPYIWtreBZ8yZlwretJ6IjnUwt0NSU/t
k9Nd27xMd6aPejJx3Z7QNb3QFlZhXUrXBV7eOx+oC8oF9jx+qXQPNuToWVEa5YLKjjlv3GaYw08p
F4bGGV/NqpHDU1DMEhJ+4WITz+IMGPCs2OoO7NubjTVozlbJ4YWXrBFXos/dRWyzp3JkxC4m1OXZ
iIS/acfsWo063uqytJaZVjzXetKuDJ1jnUsE85wd/gM8FoxiuVc/VAUiOGknNzmQk9p5BXtStS2W
uWawoVKyAHAkTBU8riJ6qRJH4EwfTwE9+VU9eh99W6mzwO3f1aC3j0K4Bz23h0VHXPcMnOO0RcUy
3utujg09ewP/ngKBJwJvLKxi6bb2Xe1YxtQoOPe+AoIf8NqWRRX4HMgS1Axg37xMP0M1KtmAeilE
pTxkNBNjkLitA9FaeQI5yVMeA3RLcamJfKDGZlHirZls+8KfGc3QwJCx97E6JX5U+cERgbfXlUpM
6zHCAjAanC9SZe6TiBGqVGclGPNI5awwJNiwfeFYW2ZluBYGLkPCMCGQ4pMCs8WOjSMXMjgKolF8
rQWWHuYskDTBB1WcchkWLkYcWjHJIkURCklHe7KyiryD2rtDCcyLhQ/7sS5C4grzG76dl7xpnjSM
DPN0gBLDet3fK4oFaaNooedELjG2RlDce11wVfmQS6YtZeVa3UdStvFHRHDnwqW6vEUCnyzNglUm
KiaUjXrt0HDMsXD1c9nVn14EDgsdsDg1evrRuZVcSBXzsZuEKzh7lzIeYV6W3VOlhm/4GRLMd9l4
32pkyEy++2WjsQrIJDh5brBT6gb7imt3S9Ud7U9LCz9F615znRDzGWt0v+rI4zZN/JI6x7VdZKcP
XkrCiGb32PrqNpm1gRvvKtfIAcxpE1U5Tbc8aJ92KV88QpM3gkiRdZeEySVL5IdGQ3ulifFu4HTE
n+nGu6zhSkuz/FAkMjSHKtApbv3XzJTNqUztpx7soa8kPbUfgUEtkMOy7MphbmjBi0RM7mPmXURZ
Ua/qjqCCKCo/IVZtBTvlZW0KkoD8TtvrUG3R8iSbtKOhPmvTbDiUunFpfFgbHAyHhLyCKg/PmpZr
yzyNbUjBhPiUdY1h2goQA7X3apfFB7asGsSk6iT8+q3rmmAzVaHVnIiTUmC11EzBQUVtgj1JTfWy
8MWtDZWG3TMMH5UC9KkBMK/Ma1s+dmVkHzBynQdD0++Q8Bp7KvlX7Bby4hcJGZJeGWyyApMs1U1Q
jqPhzuhbFMu4E96SusC9kWOCz5rkXW+w9oxGDoMFfk9H+lX8wGsQTif+sx1z0tMzFhzNbC9ZJahQ
cpSd4RvSF26rbrw2sAHQayE3kNPSBDF38sG85LHI2IOC/XXL6pS0TQKJT3CYHM16OsyNDHYIq0Pk
sKPqAMG1rYtoqnCNbZQ25aaJ7JMBc2Tu984z+/MPKlhnwoSCRVUWTIjgbM4UoOER9lCdqgSfhQjz
EXybxbERSsrGDPX60I5mPicTwbt3ImAlaZuL1ahE8K9hCr2hxpPr1hpH/IfeW19VHpWUMMW0loL7
7hGonLDomwth6OkphWExQ2uZbZFjFwvZ4zFOUSPgJqQ6vLTc0MNL2Qp/ZeBR/Uad+zubWjYTWnD1
+0Tumt5o1GXCnuMK9c3YUI0/2757bAs2RW2YfDaRay5opBi7xgPz16hGQTXShzVa9d+GaSPZhVmz
7wwwAWnfPcok6591ZuZFUnga+RgTEwFDJxbOck9LExxHUbUrnKfnRE1f89qsgxl1cPegZXa5lHKC
LbNIgpxWIhX4Q4LxK4tcMXeFLakS1zsEA6dBWNGsBsEfrRpitl4olULdKlteNliSKKkS/G+SZ/Ey
C5hBKJucgCeuc1nibAsJyR6hPcGoM9kyQK0kH0h/imqdWn121AoCdTTq8GyKk3Tuedh+hwlMGMhy
EztUJfvKgyUWXsNK3QyJSm3GQV0t9CK7V0PzO8p5a6GYjvVNTWDRsh5DLyqidaph/6dTIE+jrLDL
aSbeyz5n/UbyS1lNdeawc8yFFO2zFXnqKnEjOkHIw+ZQHs2tLWMfq2T+GIRu8KbiTl0FOaWSSgNH
goHefcHtCxjTDpp3pDDecnD6fp/lFGuqqMgnWKx3z0bQX49mk7zUrXJu/+ZQLnVsfIGV7ALNVbYR
x9yntB15fgpPUoHWfXOjStS89DQ2icxJwSvhPIqGii+M13FO5Qm1g92zSNPQnZUWew6ryUGjqTUg
W0emx6g2ABsVY/2u+4WyaGNgbjQWg7XhtaCyStHeiARKqJvaYs2k+0p3bVjWeL8W7LtcnErFmxOA
RDec5h5A4x3bMTgVMi1WWW30b0AQmoVrRc3Fcuonx6hfssSW28CCqKjK6D5UPUkTAzP3sm0DuSTO
Ul2xlqbQ0nIKpxwQZpoKOaUyYXIgDiW4LJMfNSBnWlBFvmlw8a5VqxAfMs6BKtnBQFCcfeO881mH
QD3rwirPwjQpUxdOuWpruU90ayr45ZSWtDaAmsajiqbLNd61btAgrrpkB7MtWQ0K8WxVO8zIjqNP
ZkF0jXnFvDSrZiWrhN0rx/ZZ22ViIxKPQpfSObuCs99sZC6KPHKwBPXNRR2xRltZuM/D4lN6/luP
L3TBsnSiWajMda/bKY2rUiqgfKRBoV4A0u1oZGT90mn8feGSFRUV7oerJv0DrwsPlJK1TY0qCLuH
RyZnyZmJymWzlnGbYjevYp4ODR+yR1aAm3FqilGerYQCizwEOQb631DIC4uq1CXBs9HnlqOm2zYs
4FrbzT3cc2b5kDi+YjA5NhvEVLOWMOF5jnGJywrljE3JkF70roxdjXbEyETlqzF4u9Fe0AQYJlfu
wTT9RSbVem1SIGNJBavgTGtfkvcPYQ7bWqpOiQQ4brnUOGGH1cGSn4D9gk8QF6rDiRoKbU3FT69J
wEpRmK9iIUGj0vbdZrFdXWIlHJYEnbD313WYEsIUbPg8yuKRW7I5yEJ/qwf2tVYqUvJqYa8x4Hc7
0bjpuevVBIajbe0tA2bOjAX3Q/G7Z9csMbw2RrnEq3o38vQ2XbA2+ViLSsoHYRVw4SWxC7qaAsnV
VDg79Mg6Ryh3utHRTyvpbvneqbWqUx0P9hq3ebOgwZyzOuiB3FvT/o1KSH4wKs0n/U3pTr6gid3n
8qFUi0vloJbyi7yEyIE1ylEA3mrdStRU3WEPTaiRsj02TqrvY1MPN1VquwtZUsCp1PKjioZhTTVj
owEgmhFawuG/s95SFdeyOjg+Wt30hZwCY2b3MTkEznLUAqBDQ/OgRuQQWiZ7P5P+1RwoyLPZVh+D
U3Y4/ou3IB6ee2082iMrHYUkos7i/EL2FdX/yCVvUPi0eGn3EXpIckXICm9L9Yk2NIBdn4NS0F7M
ovscXWOcV6MH0t7sP4KMXrzVQCp0A0JDHY8suQqVNDr5TRrZ+BUMCQchiTTwgyq7eLpq7oNedTFQ
+b4LH/W8lUgfxu4lRlqBkpsYgW1Tj5AffUBtIKNv5KHDQsrsVV1Xytz0hkdeqTyoemNRQqtOfqze
GGrKAswIrRFXZhuwFaAy6n6Vxs42wUM29aC6eWJY9TM5te06VJgxcGcrS6ib52JMHkw9HgCzOoS5
yRrygMUOnszI8g2aAxxGTGerMnWUJepm0DijRXLkWHwAt2/JeADrLcKIXPJU94gAwwtQ2nY3sxTO
gmESJ7CLc2OWRvR5Ghleytq54ktEN9LqmxgO27IfaaOVTgNkKCo/6tzZhHbxxqEjW/Fj3sJhvfU4
zk0EwA5Cc/5kcfAHgC0pgjkKiqamXxCMJJduzBThGc08qmEFRlDqgT53l2TKjOMI9d6MSU6rkT12
H+/iRHuyVTBIKsgnHvxYLkMD+umkiV/WA3AviNZi5cjxkBFRRyyDVi5AhhK5R6zCU14UFx+1HglJ
TNy6MRFY8yJbSeJhVuDC7EOQuI8FFZwLnfmI55sSjTtqZy8sL7D3mSgg/m07WBtzyy+1jeWnNRc1
HImqwLwfyrdBWuRzOvRhLLgIC13R4kWaxWJr63q7RKNG3cRzx6OMiTqwqo7igR5TNE99D1FKlyYz
tWIFj0JQb2HuPxdq4wObEdmycCqxD03vXRbOZ5cP7gq1K9hRuDjzLqJN2erpLbHj4oOwN2BHKcjb
waKT+BN10aRA+7VCDWC6q3oq0ni0/6imvmiLPFGqzKIu0iWtqB4gnKEx6MOsu7qJo8IrLzHU6eCG
7hBC5Post5vx5kWF9zg1kV9GaNThvA1Mr/uJ/+ir0Pjr5/oip3ew6HIXk8m65a7xQi2t0fuJxP2r
KO7rW3zRizXDoAtEW95m6CWb6X5lhHJtByM5mlb3VPfqgbPrz5wdP7kufQpm/pWunq1EqwKiZgWO
h++K0KGnjKzCf/ytflXCfbmyrzLRVBEpclDF2Zgi47geEZMCTVrTfybc/6rtm94HYShOPk/FJfbV
bV8ro0fAn95v4ykmb8yHSySSaB4b9TOuvI8/vqjfu3N/0y4jd3fU3/g4KHAkrF5YX4Y2bbZGH+bU
OLPh31T3TZf063f5Mu4G0TX6MIbOJhCCZsF4SCBlDml08XLr/n9zQa41CaTxa3/VR4+t6jtGZAAQ
gM3DI97q1tGrHT38N3WRUwY7LlyL+Q0ptWF9EaGadClKCE20L0eSI4EGqhyqzGDzx1fzdcxN7+I5
OPhV1ML4pb/IIlFke2YfV3KbBOjotCL4RFcPgtGvn//4jeyvA+HrO02j8lePUFxiHXWGut/aHjdu
7qWq+YJ8VjNeiZl1s2UleaqXueJH+bURowdzJaqdfE1eJ+of+D9gSZNUtFdRTLh3qpb2h6B+2T6z
UY8OjWN3LpqMAX0FAKWe7StYtFCsQ63QN6h1qJToBM90C/yySb+TGfU1C4sWmrD22QVxv/AMv643
diqHN7twHEI7FScAssMwSugzEVgKfC+fHIEjAR5m39iQc2N9WBYirjSOx3J4rWgjgK12AuksKe06
5Gp2Zuwg/ZPOfewI2S2lGbecOBFREI9kZ9p3W5jeXiMN6MHoo/hTp5Ofbww0cN3WLjUCqpW0ZNlq
R089WzLq9ZlHnEW0YNdpaRsntil6k9xZxch+PC7Qqj1ZPvzx1/c748R2LQYK7ofJifNlwRn8lOXa
bIZtpFTtjhVafxp7C7apMSTxvz/ykTvzbmi9Jy/9lzFpZ0E6kUf8bawE+Y42O6JSaVYn2Xb/rrGN
QYkemPfiTpkWKr4fB+XA+sEe2Iq3nFhOWEfWTmsv+8J6ijl8laJ4V5ro8Y/v5LQ+/XrpdjQYFq7K
fcQN6P1m6UZXqEeDgbKa03+/UzUJ0rCBIYQaOd1EmkFHejTqR9jYnCKUIP7JfDx9UV/efvoGJ38r
F4yO9scrprtLC6xRnW3jshfPPYsqyqjSSVJ8c3zQ2HPeEZ/OduKPr/q348cAVYODBSc82tuvDqRa
DpQQk9HZhlO4gmEGzXnsQD4lWf0zs/XvvZWlq7wJRoGJF/LjFaJ34xSAZAABKUk6AdRAl/MOKLyn
f/+SkA8xN2PtZ/r8shHpqYez0cJe18eBcu8Dy4J82StPNeXOn9w9ffrMX781wCDa3+MombF/vKaC
zTESc7SNeV3S5IiasblhiiQ82Ff76hp1DKlZUCaQmMHbjiFF4b55irvBv3hW17EJlS1JgQGtHndW
xdQNZlZEAC7ufYMIQHKPeg3iR+09u2wLY9oeFUNSiTgbgyN/FQ0Rnz+5pt/5mjBz6MTSYlZgGf3y
NY2tgaBsIDm0qGR7oKVuLbBSOUvTybSfbBl/763op+Cl4KGbXDE/3r0miQ1nUBuxHZ3OmfUqbQhK
YFTSdSNc/PGg+Lo75elmqcZpN+2xcGx9GRSQyoeIhIpoh38+/RZKWe6ssoDKRnWQ83hVxmhKHIx4
FfDr/8Vbe5bBsQCP5G+cYriPybwgxG/rxmZ6gE3mn5isuwUyUrLJsoDacZd3G+Eh4v3jd/66oeSi
+RI9IsLYQVi/STDlaO5WXZO1yCTFB9WOXZPQxLZUoim1nyFkfue7NCeOhm1injR/c5VYWY3c8+EA
TfmahJbsCttaRVgM//iSfvY2X3YruZGC77XKcJuTto7Qc922chPiOv1/e5svzzVNqNptfYPKtG8W
C88hFnJmoYPHESLdh7+913+89/8pPvPz36eL6q//xb/fc56dUAT1l3/+df2Zn17Tz+q/plf992/9
9cd/8qJ//NHFa/36wz+WGVWR4dJ8lsP9Z9Uk9d/ejreffvN/+sM/ff7tr6AP+vzLL+95kzFn3X/S
jcl++cePth9/+QWB4K/u5fT3//HD6QL+8svjax2+v2Z/mvN5fvOyz9eq/ssvmv5njKET4oODMlUY
my+x+/znT1j9MGOzxXZsndue5WUd/OUXU/szhyKT2WI6GWl4CX/5U5U3//0j6LH8Prpfw+VH/7z6
H27+v76MP2VNes7xYVX84enI+K8p3dE1cGe6Q2iGBkoFs9mXEUaaiy663tAooAWAFy+hefHrV59y
j1MvqmwzqGunv6ICjLzN3Sql5xtScBRLNHILi+Bzheq7IWzU42ihyodMPhrFozUAtrxBIw/kuanl
IlqTJTqL+rXtzwfwuvm765xEf3AwhGvXf398bZb3yx8H04/j8f86AH8Yjsfr6uHrX/lhwP5/MkId
vtP/+OcY+M0IPeLc+iQ6rMx/GJ/Ti/4+PnX1z4bLEoFz0QQFMm3F/jE8XQYuvk2VEzPGMpMH4Z/D
0/gzB08bsRDDhv+ZkEn/Gp6u6ajgAKkHQRtntP/zo/0PhifC6WkB/mGAwlSbgEVQ+SyVp+fLUubX
Ld32KTuniaOrgnai6OO9irehUJ/ayQ3k2EeNagVF18fMbDYuihcParqSrkIE7jTwiqM0plA2Xb0r
eBqI51RzxMrDPFazm1qgTrYpMIoo3xCQTGOrubmxYi2Bg6PxUMInN2iXjUlwm8ijW90MyPlrqqMc
jU6jIqfUVvPaaGisPQlBXvfUZobcbY/5/CYTY5uCKM0DBKZBGj3XaeFCooQGbMVnO+svbZV+sqbR
CfBH1A1AZkEz+LOUAgVhqK+J4FyTZGQZQx1w8EPgFwC4jT/iJate+jC+j5KRVnglSTQI/Z0rEMbL
2H3x/ebVLKt93JbPdoskB1J0mL6IYHjI8TuAsW9pTvmRWLhp1L4EwgJeiw5dyDY8RDbymcpCSJ2E
6ZOoM/8RCyDse9B3dxphbCsyKeHf+U6BJj27DlpBqGb1EITxN6XMblMIEE6LF+EJe94oNCLMjptp
m+hu5IM5hMqssTyUNWOLgJhUD3PQb0hlNKSMmF7QuEZ3iegW7Kq3Pk1nfASoj4O0x/WmwGwnbpUK
d+u+DCDwV43n39Ow7Wej8WjYb44d9QsHieVCAiDuc+QYHofd+RhU7kIL7xV+S8NLFvZWtWrivCG1
h74PyOxhViYr4usUZC/MTKPziplooVrVEYUR1gMzXmUAIDj39jiWYNT6g4020E/eg/HJDlMVV+A5
jEFFuVM3rI77D6PzEeATbkOoyrqyrWalkx3KFWre1sjv6LOCUDM/R4U8rTH1n/qqPuJKWFVpgzY5
IHML2adnZzthYhcakifMUzP+KFhbItEg2nyHde0RuZWjG9PteVDrS1IL61XjeK8Av46DTcKQ8B/7
KqYLatcfhWbceShCZ51KX9bzP1obWWFUCED9cX2TuOepjrElT4Bzkwn9PJK4i1nhIY/jOVi4U9zL
J1J/NuwsN8EwHomgeTUS4zTI8WabxdGLNLkzImwTkaluIrPZNxkQ+GrQt0NtYCjFeDKKO3i9AxYj
7R0SNJEaZBbZ1DpIiGrICKbtVIljWeM/lcmzS7seH3/6atpH+NDJPK3MeiHIfZupyjibPkybjEgV
ox0WBJwQhURDgqFhPtjf1EA/lzF3MzQLhP6F+9Yx/pd1M3X70QtUybIgHEgjoIbEql7zCNdDexuH
FOWzvP/EnTx3gtso3QN9eypGgbMP8gbJ8Vwrx4vehCt8YfhU9Scjrht82C+lrnwX0x8JJdzwgF1b
1d0iR25zDp0ceIhbjiXhp7Z9xk0O+40GKcch+yMe3isTuimZWFclRe8/tNd44DL08VVruVVDfzVr
wDBsFXZmQgwHEdo8M6kGvKkkMDRpIcg4b54aLZMse03Jf6czqL+iSk8WlOe1eVeWc71zHgrQtFrH
qI6njXiQajsrQS3qVZiXnCdimFUvP6bNwdPIA9eh4av9ym3FqnaynWPh08nlTOvyTU+GnushNY9P
+SDXhdFtksRcSiFW5pSJ5kRrvF+TaBq/XDXhvWE2EHQ7wtoW+Mq8hdCHTVecdWR7VSRuYUeUctge
qiEF4OnPdaXHOpFtWwfdyKOP9T3t6wOP9SYw1F0/WovplVpnLl0rnTuttbDKYMn5Z80BdG9rl2jM
5mbLWVS50+KbbbyYFNBjHEMO/hHe38zsRUTAhprtgKyfyXBaZ9Zab2iEgpE5NQI1ejYustDb5fAb
W1W/U9ut6UJFj4Zdl+X7qLVXapJtzIL5LTNXdYxVgnvSFOiAAnvhYI6jUX9qgGwRKIOvuFxPf46M
0aVosmKmwbMYDSAlkXnXVOW+UaxDgldDknzQpunRa7/70R4i/ELE50IES3MQ9zzmi8jqNo2ebwdU
8Z5Bw9AcZjmTmUNxDI8rRoxNiSm4jFlACiRGAf0Y7haK0S0ywPX0X9RerzgtT4pY1tVzK9W96MeZ
KsRNjc156nZLImDWve1fqe2RgGavXXLFs+gQAwaf7muEYb6vh/l0nwdvyny1FlrFMdrEFl36czUg
niW4QwIzQRM2RV7c2TUS9FjT97TqZ+5QvKNhmdIp8nPkiBOd2T0HvXUZyaWmkHe07mz/KBFxoaxP
jiJ+VpNxE5TlUTIT6SyQrlUQYpA3t9xIno2uu0GD/Tb9u4zz58Qezopq3Pm28VTkypVvZW6VxqKs
02Pdp2cKz+dYFfd1lRJaLPcw6VkhD7lrn0QTPIx2MK+8bKMWA6Jd71Toxs5DcUmsy7ls1V1KjDI9
3nPft6iCxUPMJJoYPWkUNbte/0UP+b2xvZGoftbG4CAgGdCFP46CSnccpfhEZ2WoPamaf9T7t9Jm
iNWYDsLqWz0kb54P4kpHRaaJS79q9eg5y5QLUk3Hae8bW9srKlpoo783+BtK61+RLJKxqpys93AQ
y7Gp1lo/QMNXd1FVEeHtUmYh3dK8ZCQhRWY2bypkZ/Gw9Qp1I8eO3bx3sJPuOKQ7043WetXctzS3
5jmPdGksVTNZu666zorwQitvN0bt/ShMJlHx6NGbtHF6eCJaIctemnG+pxBEDMHU55uYFXfqmH2q
L24R30PIOWWFg6RpeCVi/D6pT2FRvypx8KSb9ktZ4VLvQvWcqs8UDeq43kslOzoSczZuzCNGwB1L
9X3q9E+ktV+mZ8ZGY2/n5qfPsEtFvgekfJZGvxlLUr3ndmhca2wlla0dQVi+JbL/3vXNwo/GQ1GM
j1htnmIv2aVm8w2j6hnzuycIIDSyI1mU4YyKC+jx6uCRa6IxuINuQOU9bMpCLE2pLMq2OuFtfc67
fei96mDJxiP2TfQJ2LhQHdB4yqfCOzelxpCGb+VYquPOlO46EegrLKWfizTfSydDZsGwdkJx15vN
oxPHBNu0/fc48b/J5M01kO/jJ0GjTnSUildjMJsrXuAL/pTnAhlCp0fqjA3MFi/Ipgs2ZTLMm9J4
I2hrHUf6Qx0oXBPPHBJBdsZRB67N2FBZvw8DnQ0yGYs9qWlzgc3HLNkNGCksdcWJ32SBqmHElZft
0AncMY2PdjPTMXsJR6c1EZOc7m2o292ByVlWRXWo/HszfTU6ehOB3tygL9yHTXweSnuDypIJkrsX
eFu10vZjbOxjrzwpk8JxjM9dbm+V+soyRuRkfwuke6Jc/ES0UlZZVxbAW1Jhn7fbm9nzUGQ1s8v3
KlCunUYVNFE2ZeAcvMi5MYFcE8Fu26HxUwgyYf1rNLrXwBue4H6cCd1amcG49XW2bFF67jvmjtGc
x4M4JR0KdfK5ymVRvHNYUbeh1F+7kC2kVRf2fJSkrQ7xWqsedN/BIowXa0bwwLwUwQELEz9zL5hE
XGStDub3+Fg1l67ZxHnwgfKE0NcBcyzAPneBr4c8L5bhSlqrmg4L+v5hj2yO4DfnWHY9d2rcWol9
9FWCcYV1UX1+K89tknX9cTW6xX1vkVjRBwBSeAJ77NuIWUHFsOdWGQIkSGCj3pSZ1HeDx15H6cMd
Eg0GKSErg2zY6+C+EFUTLpTSVWZeTYqRApO2pTfr2aUyYz53VuXgzzB2HthYA3qdNDF+QZCBURhg
hxlKJSjOtsgOvm8dtHxKP+5acz5ahHTKl8YS91VKqdiKap8UohuGYeJFEa/NQmEsHeH5c0tFKmt1
t8rOjmnBI1Jn6QkdY8A6gzDYAguRRzHGlnJZ5tWwUBWf/OaWU5YRQn6iKuGaSboyNXJDNSebc/Ba
tg4Lcq1wtiHpj+gYrX31bTIXDPboqs0+pyYhGSHXrA5w9hexvcx1dYk34r2yrLXR0t/yowx5FQ9r
0DYv5Wibs1Evx7XH1xyp7rAhDAojvCpfvS5hW+Elx75xcRtZ8yCtDMQy6NRkFmxUJ1/1DhEWYYPv
d+RpS94oA+vLcQBo1TYFDyOpy/KRQuN3ZICfiN2ihWNjinS9homv4zhkOefRiVXssCOuJU9PD3Et
skNU4tXrXGapCInrIu9BKNT1d4w2CRnVcrzrPDWbcSWIHFtHWxcwCFaOI3K+347Cd1dto97uN8TW
gk1L/XBD5Jm/0rUBtWUxhZ/4nHNTadorcMZzw2AOLftCvzOHZFOUeNEcP2U/43RLe8wK4nzQIaNK
CffS0B+I6YjnxlTyplO5VOmmHULt3i5kfMuriP2z3bcbCzDuMo80dGHpEKONNJqFI5HjDn7TYjyc
UvCisUZw+KYUDEWDdFO/ojXrVtUOkVtKXcpwGepRwamTsahkHXgLtgOzxIkYQ2K45ES/IaFGT5qI
EAVSV6NbowUX6v5KRRCMcQL1uxMnBwKxu6WRxx+i84h+7VF9amNNspsrN03sbqUeUy/VLjST+wWC
63ghPI/zksZBLxa3saWaYLTKjOAVg/qAx+ERQMSM3iJPI2JF1RZEkGqecY4wewZIJTc1ejjIUttY
H/8Pe2eyHDmSJulX6RewFOzL1Tf4StK5kxcIGUECBsCw70/fHzJjqjJzpEuk+tAyLTKXyqhgcHMH
DGb6q37KqYoFSPm36RgpFlzs/p5D9sxyg1x5zbpTCzpgyD+6nhw01ZEr5qcD732mNnhaL+wrv2kn
10OMbL0n+5e6c5+d0vzqKS38sGJqRkPYqGCs1kRgKW4MOaBWOk97dyzs85DKKch8+cWaOt3ybuQc
feiG72hjJnteT457rGt6AH//E1CF7qDrOTtAj2zYrGU7+B79w2Q1q7YbjDVIFXJ6AjXAT8R0UlN+
Z5qxyUUyqrW56CphFPfP9O7s/Lg0uEgifRc3af+QZHeO8owD1/G0Hs3is8yU/eD6N7YWUjivFo9o
+kMUXvEcwZOPDIrkuDaP/cgkKSKxfC+LGpFSRdpt6mMlrHyTZKlvJ/coWvPemzAQTmZ9buIi2Uyd
9iOalbMRCZuPAne0KmiCVnHin6Y5btepZe3mIjYvDs0y95y4jlOtwoMwqnnn59Xr6FsMUqPqSciu
vHrG10xdypUvbXL4Mep9C8QD0YeTjWNWtBPn93H8MhilE2QuPWx+5r/hyngGZzd+VQbGxX5+dszk
gL9k7TBPpDkcf7s9hMe8SveaaZxAIUHIsYgoFc27w8OhkIJdelBp2Tv86i/2OhQvqvdGZc+lJY/c
3ruimYPCIOCb+vp1sKygxQpKbuECdoF6sxqzdW3v3VxsXUxnK+voOSpa+Y3/SI7cX1cq2tEbyv7A
9gA4DE0Fncfe48S/pFoS2O0RKomDIZJOMrsUP0JcpdgD7/2k+aJ3lYC0RQNmSvC6VB1B1gglOawJ
WFP9RULJJPWwbthydtteTWfb564h7F2uu9iD+ufvnfdq8HZZIb+FX7x7o/nSzBdCNFXW//Qz+bMu
61ceHFsrtw8R1YhVnT1k476fQghC5A51xCRdoTuIKeKrGtFjSKpahPk5nrNzBD9nYxfDo0BeoPFK
y2hFXJq8p4sa1aey6Z+1563E+cuqEjh4wC6IUTQXhEfw2y9VE2Qi+a7p37PwoJuDfqRl62dnJfSA
5QC5dAJnYXTPaoI1JHuPEgqpqNTk4kUTISrzPWQmdJ3SvEo3fFz+a4YGfajRfZZdrUJ+Mnpm55a3
lzpM+1Vb6Rp5Vm9pYHVuQjc743VntxTMVFmPAIc5e9pLcq38LEv+lZvXr0rSl1E/DVp+bjv3ESHm
gQDxbtCtoG79i2ffqoG7xk/shnRb9B1CaN4kyY9isGjzoq/Ummf0/pY7W3L1FNk7Beg0BzVrPaZ/
ME0AK0R1/GlQhSkbDsJRmL5Hi//FM2504NN47CkPiAGN1LE6KI22Y197yhg1k7z3ts3MawK/mVLo
vH8UmkeW0yhN9sZxDGDDIGgzpVuTju41Y86gdt11SPkmF1b2MMN87jX5EEv3aepjzModmxrejEHS
Qp1kn2aGEZrf1PXzu1TWD7WqX4es3ovI/6lPzpvizV+nuTjCKeXEjtBpeI9jLY49L1VXcXd4hbNz
C6S9ov/UY3HqFRXWen/t891scM35xt6pxJZAD+0dSp2RCH74VDxyfIw/h8He0qb07fIvesoiVrnt
7GQTHwo9/f3P3jxyAk/W7u00RrtqOua1c9WI1M4FoV4omJBybHtvqZyTnPeBgXm44D9uJbSRtmSn
2CX3Q6y2tp9uycCDVDIxvTo3bV4fU0ona0ilUoMKPfKz0rHEpBY4QpVeU8+EeOxsffVocj973rzq
SCx5/KC5RcEZ9SqrIc/vWpufmlhCvCrLfi+y6DGxWS2HS0Wee1Uo+5DIseRpEu9/Z8y46MG+cg5N
zpWasUqaA4WU6UvbqofQypC7x9u5rl4jjassF4p6KPz/VKvzTRat3/MxZfHihLrI1q3mPtYJh5Mx
cxfxHdSavgV9mqzGkZ+vHJ1D6nAGI9shvPHTlewfWqHzo/I5slz43NaPyAFAMfOy06JbYaQVVn42
9QFiAbTBVue1InIkZEoamqPUtKTx7dG+qcv2dWrSb4eW7K1p5s/4+kGcjUESrjzjOOjpt+F2m0H0
l4oXvomzb7AWZGUcf6OFyaGt+ZGnjnVG0IOuUTir+18m7JL1UOV3Ltme5lMVGpMNapUQeGMhP6PR
u5Emecp2ftaNkrjAqq+NNy1xadSen1tfHAGAHasuf5eRcaXBexuh1FVAf1aTk3429BES2+wvp6Jl
ERikecQUuS51sU2olqPweLpHblgLKzv3vXPThflDbVhXnocPfuQduq4jjhRvMJx811rx4WHoqLmm
cYAvbu3qNdQ6GeAI/vwuBM9y7K+hJY5TalwVFzbdkjm5FF77qDGuHnFMjH7E+ObuzfWeqxc99w+K
ItzVAChrw3aF6rFU/sQdHvTUO46efcjC6FRP5WsyD89W7d6MmYAszTl99FyOKWZxZ3KSdOTw7CIo
VJIWJ16MFiF0JMxbq5h5QFLTK13Y27qdH+Ymf7A6cy8Ll4cIt3gebotC/OjxpePvzs5mNay7kfwj
3TRtoo6yp+PWlvITlVdh+lm55vDcxz+crk53bsNibA7OY6iGU6g3tKTxSHNg73kL+cg2ea7Zen8W
j9Nk3RRD8UBIkWiP2GbSCT6iOlnHmbUnIfXspfMz9OCtGTqH5ZKlueFzmnWGsDwuRxtu1TSsy8q9
KU3nUEbeoySEvjy+ZdheLGnvh9y4ssazHyAOvhL9Qfn4uKLiTlcItxpfipjE3RSbweS1F2dQ8cqq
WefHaHphO8w96UBV7JrXsTJ/5lrEOK3i6q3aDaCge2nMd72YiMsqL2MqZBPAAvlDJIru4yCv7L0t
+EEBdrBQW1JuU3TElYW+g5LFAUvfcunfikhLN8BwzqRGH51kCeXPocvmCe5Ek+X0NhKgtUb8aE2S
BnYRNnd9v5dEYNdpWQ5rMefapkvNDTXsNLNyb26TjLL4AW4TfYrp1/8fLP9r64OLQ+m/Hiw/fNWf
8uOvQ2U+4ddQ2fwN65tJLYcJPR86Ox/5x1SZ/49hDaytTW7As/45VnZ+45Cv0ZKzEPfhnvNJ/2es
bPxmmFSXgU/TgPvysX9nrOz/zQYs+L6u5S5T5b96sBJ3zupcsrR7KZzotYkUwWQl7RGOfPVt5Em0
tQdfXYl86a+em+rHtiPT0Wh9fwjtothBIku24PqcoyCYf84wtP0w4rgE7DU0ERgvrJ6rLgKUZJXs
+51K00FOsEE6RvoEGitVxa1DMoQSXUJsP8OshVAmU7R6jPeXSurFviL5vOXVHY8cScgAm9YLrYXG
k6PzKDJtEvQrZ67tlykVNSXgjXswuywLQilHImwTweWsS5Z+xHo/Zlp3nR3Vn/h1/T2sZigGOsfR
0RHJzlUzjl9Vt1u/p1FRhnW6lfh+Cez5Fq3kjIHfZBrb4B49o9oYzF69lVeZw6vi1LTT60y77UZD
Z7bqyWSPzqSv2mkAvpR77afrdf1DneoehfHV/D0qTghe4oQBvuJtVRVMVpjebpwhVSyI9OjyEKv3
EkASGqEzroVNvfLKA3B4zMKKtdiL3MPYEspdD1M7b5WyortB08WmFGZ+klMvvqu2mM9zbLfPwHv6
T98oidxkvo9Y0sSPmeZIjXZd170C94p3dHHbzwBvYKzFvsKvjd/cX8bnbtutcVlb3Q6SDdp1msnh
iIew/goT40nVNL7aY1yxTOvpGSJu/qG5ff0YUkoLPMxMgZzEVg7/XcWXyDCYcxViYIPRSL/I6dFN
2kAkiokr0yOgJ7BHwk2ZWfJ7cLv20tC5fWijqHzKhMO8TDO19Awt37u6IMFekAzdj85PUhbqCIiB
CZu280tGpVrIcj7o/Vpi3HjLIG2fYbSyM6hl+qC1UF8A2SSM00NqrD9MhINb2RkClkTf2cfR6On6
5mECnyY2w+7Vr43xDMYpe45aMyWiUeJbEDRibDCw1yAgjfYh0TAV2hRuAp+pxnRlqCT7IYE5bbKR
EkWvYDTmxoojJQW89yUJlnPLywdAM2+/syRMaDPO+20Lk+EYxmUZNIS9iU9R5UKPLFiEzqQLHrGQ
vOAg3A1XQ7WdnUgwT0AEKvw4240zM81+RJoBM0WAsivDbg21UOyRK8NTDTHpbbTz9m5WI7KTqNOl
ndxWDuCNPAIA1fSI1+oWIGaQRAvAGLRh+U5FtzgZlhxeFEDTA3T0mOejr3EkpdMpfK3mdMFzYHPP
922cpRCC0bh5lhZ1voWqk7xKJpI3QMyQfkuVaPVanzrpnRw81q/Z7986dYcfJN4iZoQmMblkTNuf
EuWQQOoQ+2eXC+yHNYzlc2+mfbfJ9UgxaWGEf0c0oSDhGw+3U21bxwimJxOIuY4eUfEJufmdGinz
jVrtBspJ/en3g2Brj+mB7lwQv8dMaCUQjioOnxLQpu81dwBlspE5EUH2MqbsVPP4H2bfzhRDG1GJ
flU25TIMx065CcuILWOclercGkb90EDyuFPuMJ3zCkIfQXamkMyFjoWWNStRWR0IAWMMtHREek/M
4TB0yg6k0uqHuTDlumLFPidTVqz1qHJ381g3H8WUkfq3qwZ2TYtCMQfUgIsn1eRDB7Vk4eBpVsWv
BSUqR3MXzR44UbnvSaMeNeGPR5+K7GgVuU1/aQC/eWuLC+OGkXh6CclJTuumMNinzpo33lrOlAHQ
SN0PxZR2b9akeSHKgdwzM6U9NaU9bIiPzi+p6HRjZcy+vC913X2wYkVp7+zW0QNwIHfr87fXotan
N0ZObHEqdN4irliYcTqhE9vmRz+l7B7DsfkB+SJ6ABQpDpizmqDCJQTyoGQKzFMjW3tmmfTUnVr+
vQmfKJhRb0iey+KZs6ixL+M8GlddwZx/rEJOik06rgSG/ReBpwZfR+hwdJ7RUajMhrbJOzJQklK3
oP4I5jnm1mRcfjdI13rzrNA41SzKj2kxWrd9lmk35ewaIKs6dHrfKcU2DpFoC57rT0OUFQM13pX1
7VpVjPbPeAMJ0Q0RwVrLuRKyUrelW2gAGDq32oI+EAyFuU+oUq70VSR7WNaUtxTlTqmm01a0qhD6
mbve8LeD1ZwKp5LrfHRH4r3tEAFY6qccB0PhHUazn75TwVzAR7i+jSaR3/d1lR/gS7YHdsbdtG1U
wVVszUs0MkK03wwdnElXNiXoo9JFlrKr/thWjemsDGxG5iYuZPUyab7sNnNS4lLKBmU/WnZN86yd
J9lb3Wo6pzO9eHVt0e5UC97Yy7X5QTgzmEISNZba5Las96Vt8BtRxge8gBTOSWoAsTCjjfFAh5Cj
thQn0uRpoqIznKE+/bFqh3E+qCGBq5LHTIlFBply5K0bt44wkKc4J1IEHxnk+0OM+I8NZWfgTiIX
5RrpfEAJFfT5gPOAF1P41jOjHvbewO2wEdX2o6vhSgE32vTXplE+hYoWpq9WZ2ShFlgTQ00FYTyF
IaaG/pIYpvagGrBG6Oh1wNrpZCS73ehqTFKSUBrEgc1afkzmSpwJQw/nqHWH+05kPlP6oXpJ25bv
XbKfsUk90fkQl2Z4pi5q2I8Y4SBFV8azSXnrnRiWuzCvoa53kkkWWQZ8FaZHg3xjWLdiDvWXPi/7
H0kn3VdfFvE3lCNjWzRZ9U4PPOjthX1muYkDhDGLvjCSLcud9sniEd6rvDS2eeG6G9cmntdF7kuh
G8XPxpHdujFs60sABD1jQUqJb3dqeAM6Yp2KqB5e00pUQNGH9L4KI/wKiYcu4dUzxLxIlY6JjyXs
tiYbKnsl9UrVwOCRRYuurvaJjW0o96fxqVMmm5vC4tUs66zUgtiyOo6LFj1dpt8lcl/Xsmu3ZtK7
22wcom+Aq4iTNuOAHSLwkGzMZjkZea6FKl413a3Ra+2RZytuGB+aPDfGPJ9TA/kwTlv0eNUYDxXx
gFXTJ92HzZwy6DAVc7bqy48wnnhq4hXJrXWE+MkGEaR1zFzwZ2E08hBVceSzOcvdaKMrz7mw9tdb
L07EleBmyhgjlHfZSC+RwgC2G0pzvIzONL0y7XODKdL9W1/l4Uti1sWVXXL53qODf+mOXm6BlXus
RFMHkK0duYMn9IzF3aK10ULUMGDjJDGoDlhOt3VrMrDpJt54LIm6RW2aZq01iOrxpphljBuwMfJ7
W1TNV93WxRFxPtdwpUzRKY45YmLligcfFHRa33PJGG9z1uaMzyoxwQbJ6Db30i5IzITekDSk67nR
nQAUEFhHu0/3ZWVkW1XSCWDNTs9t27wR4vbXc5vZ+8lR8cE3W23XsHiuzVr4l6xT8Z3VqQ61yIwZ
4hgK81ksxiOPBC8olGlvIRMVzC8VLkQ1jzsdcWxBuutXjft9Y7fufEmqYiKH6BXHymSKAN9LnGXs
FAcu9mrXaP78memVfwnZHG8wQXR77vYJa1iBuKkcIz55pa0fIg0VaWj4xVaRow17COzWU8Wbfdbb
3lQk0BHXW0BIt60Kw1MLTupQDnOxy+lZuBFVb1ygxpIwHZuqDUoEc76k5T07PGMCXeT9TVGrgkr1
UtgEe2h2JkFpXgyk4fUQlc6REnomvnlPI0GShbf5bCrsWBFaZmks3Ev0l/ck9hnTOlAJRZbN75L1
MbATMbyHEuZAaOT4SWfbG9AFEHnp9FEZGELBtSxVOG8du/TArpXj3oTlcRN3UXwofWZxQvpOC3ym
THYst9WHssR0ybWYN4RAReOu5qQT3z2jyiOj5eZHEQ5Qr7hajnaheBSFxdh+tlpb/IxZOzfOjByU
eLZ3cKJ5vjNkN277qc5hQ3StZW3KwQp385xFTE3CgllI4ncIV8ItSjCSbnsc2kVAsSAtT4j/O56r
eJVzEQFo0jugwLm0xa6TJnZ7d7T1LSjocg8CKw7YV8Qnq7NyEMxeeafHlX0K27jYhjUlv0lUIorO
SVPgmQuTEApc+MWoKttTXvBelZiDp76OgoodzpltAO6jRP9k6KXOsVX7F4bfPJ+Ryt8Sx0wPLU2R
m66Ov5oGbT0fJhyO5dusdy0nW+MCNue+7kG3kCjlIqtuNb24MYGFreCaBC4nByOxSQRIi7yRRuzV
1ht5QfVpX7moq1MEMvg+TsN6Xwz68OpUnNXYF+rsjVQ0G28Kev9bYhf+tQH3uU+mnEEXh9sUpHpE
femqFE5mrBS88WOu9cN1ZHvJwM6oLnCSmGDb07KGZtycKzfkYdnxykAYq71XfuMIXdACSMGIlzlq
mO1HyoVfQ9S1nZBNd5g7lTIzjMqXHJjGxa7wEQk1xNiE88J5KbTJ3JGK9G7MPuPg0okESglQajwk
LZPtvvZaB9CnCWYmA28gfdGzEHTjDU6e7qMIfe1qZBk79BY1bMcMD9sL+c9LCcMGfrkGjDEBjbxy
pgIPQqWbr2Pf9Zsqyb8Smi7eVEjm1qyadu/VbvJqqpCrqyFceLHmqCypXdSrL8frAUhrjP7t9TSX
hbsCuIMamRqtgCDGSnDE+NxdInilICO6sscGrmdPtj35NyHb13sktSiYejpOY7MD/R4tZ9JhdK9x
nsm9hHX/E0a4CpphKJ+SYbRhFlnmAOyznID4YUAKRimAU+pJtfZzCEQ4oI3ArGPwS0bkdbRgC1O+
ZLVV4B9vxMactPEO3S8+mrnGBMjMknklOXm+a+w/6VlxKUUotdG59YXHSRZWWcBeLg+S2lQbAGdG
cWoQvAPb6vLroEXth0tPR7miL757HWkk2cwVjBTiciC/bMtK7iPXr2+J4QyHWZndsDdqs7+VS72j
DZh5rQOwYNTTyhc2OPGd33X+W9m3cYX0YeABaXCwgjB25V5MoTiHiYV7v4Yt3JV6EmRViMLLGfpE
7SftV6Vv3Ngq7w4NFp0bJsPOHUSb6tPFH7ElEYmPr6aK98EJR7md+gQthUIMc22z5DHSIIXAPn/Q
n0sDx10EO5/jdVgPRymr6JGZMe5HlotpJwqjx6hmaoS1DOFtp9Is34qMU1xfRgZR17l98FzpHyoc
Cj8rrww5oQ9NELut+EGfnQpGETJbqN3IK5ElKvSdum1QigzP+RGnYgmYCpPDjE9Eq2yYRo21fCxN
q9gmHSFzLindZf7Ekz7UWBEGvTNfCgZBB09ZBoJ/JTAlgk8MzNipAzxa6YtjR9arBSX/V77zVzLs
L5GSfwTJ/h43+2/Hgf4fTPvoNlVq/0qWPTTZ138U3/9x+fhLju3X5/2hzgrrN5OoMBqrTRco8RaL
fNkf8iwf8hhc6NAYDFJrhrGUUv+K/djWbySEiArRXuWiwPwplcaHNAvvG6Wi1H0CdNT/HX12CZ39
M/NDdJPuaMheyMdwIZC3lnjrnyANtdkJz2wjzl9RTlLmxRNYaqICXFO5/tNr8+vq+HP+bXnt/v6t
uN9tGx6Zazva3+uxkL/a1G34VoPITkzoKahoiWn71l00FYEh1UkWSVAPsH3G6DmprIes5bg0iu2c
2SfdrfZDVP/0K+0r1Sc23tPLbEHLN+dDnaYndh53pUg2WYPqK8T9v/7hLe2v4ajfXygdX5Dh8itQ
w7Go7H9+oeZSDaPMNGaOVd9uPaGjx2IHtWbG+rHPvV5hD5rO1m0pkx9WBWG88NZ0SN7hrLgf8F+X
2Qt2vbMYWJHSeOe9W90ISV1GaMopyiSw5rXm4bV3mSa70wq1dJ+Jo2WW91geurWugYQwoNByDFnV
DhqqNuXT2tGmUxTF70POQV9oir6rMj4NuqTTwT8lGY0AmDi93MGGYTBWju9ZeE5R753iFDfGiJ0U
ViPlOxVz7pQhajlgPmuz+jiR319nTPNafYEC+wxpM/MrzpGKGy0+uZg//Vr/aiz3NDGHricYfTQJ
3RpVA/q4wPrFuW9T++6Hi72FAWW35kK7Opls1q4+XqD37kINULMmAmFGb848sSPkR2EOfCpT9y6c
owOD913SkJmMQM0uMTEdhryKm2Pfh9dBFJs8ZO8zzvpBAQOxeAZ1rnEWZnIXx8lVz8Xeh4yUGjHm
0gzsaXGbT+VeXyiNkT1teJ+LlSXjgLKfU89ZZWrCD9jB+1bGW4UnPeQsvirC5fj73muxyyuogRjF
Cepu4ja5rxkH6IvNLBrhwluBYkNMQIWj2nyTQBLsbPGILL0BWXU3G9WNzl65zNJgzhAnGudUzSB9
S+eD1NO1jIp7Yiy20A+5mQaJIe/KlN8IQaZlgxzdh361i7ACy1iaXDlizxnyPRx5FCL4D5Z+jkYD
RbfIo/UwT5dqeBtM+6Iyma/ymnFgArQXUsLCsGnXkGqxp3RkWXpLfwHWI9FMENVRjz/tOH6IHOc+
tYaBf1hjP+ozjt+efPKm+iY07ZFNIRcsy0u0M6J8RY3qGHgt/ULxAOY3UoZcz00b2GGn77qpYWyd
lGEgU1fhJ+xBLBqMeGw1M+5M+cqsnQcnKXb0oAt8vu3b1EQ/CvsnFUbfdenj8B2wXeN7seaXasLN
Byl5oYQg/LXeXvebYSUTLehkOu4cJ/PXEMy2+XKH+gv8r8IXsasTTmEw3s9Glr+0uX3yW/1d9bDa
/ai8Ua2Bmxf3X3XjEcPQEi6IsSef0Ypr5hWAyp33EHTu7BQYzbvRWZFXp7QN6aCj1aEcwtci5pXQ
hvLVsao9gtRjwTvdquxiod0TdeA2zz3voXHi5xo93jOIY0yBmJu3wgsJZCCMTwmev2ELJ3I76eMG
7ebGTvdFicFFy9cwwj/GMn2uY//qxfIZg8aGbr69TbtO5DWvi81OFQysVcb3a8O90sQ1tMLvjJwU
oyEw3NkRzOTzNHv3tpveuQls+aVMRm/PnK20bFyBhvtoOalK3z3NpvUhDPmDc8Gx0b2veqjYxNsf
LtzT2VmTTD4nKr3T2vLnVLOHdo1rqOo9c5qDxokl80iY2dlLVV4z29lnffosiCmtvTa9tcR7l5UP
nq8fanrFYc3spry7GDSkuaF+aLj/5p7hoWsGWalj+gzTU9FHB7/JbtO0IoTa3HXTbTswSREd150w
4l211OZip2wb+WQVahPNMWOa5OQP4s4d2lcW9o+OEFY1rwlvMWGp957eHPM0vWvmacec4c5q4nu6
cg7CETjh8SBUbXOjVHKiXAIXaIIPYH7XLbGdOFUBMt9UbvQEVJgJInTeihWrjK/CT16az8wkTYrR
k+IFvAKZ3h3dOg0i0yYuL/B21Ohw5OPMMMUPowaclU4gZ7zB8wiFQzrXukNhsmV5U1flTRg6p5JY
WAfoYzWW7sdkaH9gM/5ndnD/GwPdLrwYZrl/2gv8X6Hu++JH+pFlfx6+/+Ozfm3xdPM3xwTL5xvg
wUBUuOzjfm3x+JBrY7H2+QcO64Fp/HOL5/7mWI62QJYwInuaRRr81wjedn+j/9UAN6a7Nho3oe9/
I9m9RMT/svFi7cUAoLm+zf7Fc11+hj9vXbxBFW4xxh6nrHaRTGlD20Es97i9R49TVfjUeIy0/Mzw
QEcXU3+ihTYKmlzYm4SHSZAMYPLhWuY3eso0+fc/VZ1W3LDUsz0QMr4MUsW3UenGtxMhlaHT+gve
rhip64+d2L91jb7IFKDuT/nxd2bA/8Zr0Pd1y1lKcP9r/8epwNT4F6jAPz7plwdE/43UPkQW4w/K
1EKh+eMKBDmgWQuAylyK031rYWz8Ey1gcDBxXfrU6cl1F8bQrwsQKMby9fgYhBcLZo/171yAumv9
9RKEfbFANEyaYbj80CzN5Wzwp2NG25eepSwL37nyvoDZ+Gcq8MDZa+VTZ1x7xho/ZzUMK9/HU1XW
R9PjxBt5qUYBAPtNy3X2TebtMAYnO030OBmr5lJ7pVgno1nuJOzjoKnnT2U5GY60M30OatOF2QHj
1mAAP8oRThkGvQNfvfQ6sUujqQo2U4hNO4dRjR5RmlH1RPp17WUhWp6TwY8O7jy98gJ1O/IuMWhr
/rlBalZkC1y/sfHkekZy8/v/pDU1obqeBqSipt1oggmmDlE9NUxJRH+GIKv5k0M2VizJF+OqzZq+
gfgdb4wY6rquxV2APrJ1EmpJ5ukk9PDB0uP4FnY9qV421hQf+NyQb0ZPgMPpOurC2LMDieOTiJlU
1BZM0m23ZJOpDK3DQGFEOKWeTYdB798aen+Y29ralRpHDE8SpfaJi+j2WB6iIYn4aUP3wr6Uafuq
7QcmE2AHiB5H8xqaVLY3Z+uLZOqWGgE98HqNPajXOVs6zF6bona2vHwrTLzGAL2v1ZnBR/KZLbpD
9Srz0iSrDpBvta10qMpwcmx/bncSXYalsnxuOueSMubGJIrxTNb6uq78m9nwzpOoXFIy+PvAw5uY
C/Ce+pLzKlx5x1kw225rU8cpx7WmQAwMOalTTr3U/NQZGGc2B1uvwDhjYqKUzIaCEOjwOqzqjdVj
p8QXz1Y17FYlNkGzeTDcgRYfaNtUVLbvFtBZpzW35AFg87rZdSpCmMrWa/77Cadltjmi+WbqPuyG
Y9iggQrXerKGXNsix1NMEBebsGZ/hkl72CjPfTPpvgpoNtA2YcpGRJvWkztcW3lfCbU26HWhmXbD
JbopjXirmWyV1bhLzSrIBQOLXpwbKzvAQz1AJ8JBU70zl35IpTomMj80RXFHcpfywNu6qm9Rk08x
ba6Uyq4aADNLrJo0zpE62BuvZjTU5UcdhamwYbxTa5Nlj5pWBeo62+hxUu0rr9hq0bxBzqfNgorR
ttj12TnWBITfJRz4GPafNTok1ITAGKJt57zGWnUqLNKvhbefKubeRD6Qm85mTHqJIz9nrstQx/d9
nF+8FlF7xtFf6AF48Bd7zLc2xvQsMX7SqrkLZXIebf8oE25k5PGQrBXOF0ZXfrAA1dPZOEWhApaI
VzobDmlMD68kBhaOT5qpmC74NxGF7mMOvhiORNksGVXvUJjIhqMMrD4501S1cwyG7Rrfryo3ffw+
KvbgwDdy3gbH14KJZjWPWkg/JbU89VuGskPX75e/UhFcjE6764d4zZQIgHe5N3i1aopmnfp5Cu2d
B7GKb7ovcUFIM76p9OHsyfG6/L0y7Ftg0NfJ8g9lSLWL8QbZdGdmYmt05nbJky//VU25y8qCZLEM
llx5HcsPAPGrsuVQhS13qeKh4MBwy3Xf+xuDoJJnaBti7WvuJtqkLOJeK9fvtyMBNkSKVaWPAHTp
4xjCIJKMRo2cgOsSYot2Q1zsd8vLkYTzpsvcvW9SHJL+J3Xntd22lm3bL8JpSAvhlVHMlKhg+QXN
ckDOGV9/+4Jclu26taud+3YfNjYSaYpEWJhzjD7ElSYTAb9umGE64ccYg3Pjfak1jj0eWOQ/lvsn
tF9Lc8jXbR3tovizKEJ+We0QT+KT/JQUzLELUATF1eOM5Z05GWtTDddZs1NK9zvE6sUUhFuiEE+G
2IFGRG+OKntAe/fWAaOIpnhvZyn+YfsWBfVKeq9LcnPNvN+Ad1lqevcc9hbZSdOdYQ+rLtkgvzo6
ZAa2TbrL6fEPSHtsnvbMlEb0QGtBoYUQVSublnGIpwXM1op2MPcWd/6adJBguF0ympKUe7j0uTsf
m8pEHTkmFrucdgmbyOe+t8LmVR7K8js3BrGCtmCbDwMRTAKAd5KRBbgpVXw4wU3z3K3hVFsUOpdY
Ky6Zad9h7joXeXoKOg9X4gXG/n5SgnsfA2lAkYWjqCbctkuvYxjfM668KEawnSpwOhCu7fENGjNp
CgYgmK2Fn5bg361aJjsThLmfjau0TlZd460JcV3SOpGrSYtYe4lzZ0TY0UnsbIZxS6XuxH/L3Fx3
e5o0OGdcbAYAZbAZhx1oKkS/zoQMUlkX/vRC5MhKXojlMlmkJA5YRLgZBMNaPI0lq5zzUT7fZXly
4oa6GfUjjzhLW0IkonjeTMrh0ip6Tn31pMeEljXhtfL6mz/wxeCgpDusY02uE+s44Htw3XQnDJsO
zJLW/MJKxr2iutu4HL46TrykCXYWvX4JNP8Zj/HJjQkTQ0z1UJPk6nE2QPGviSKQB1Uwemj68r00
TCe5u/di6+gi9HT4voQVrjspNsFWTv1xi8r8volJgZ0SOpbiTVOQj4HlOCkoGgxyx1K+7KR4kYCQ
fiRI3U+vdCePdT08qvl4sggAdtRD52xKPrUTvyllsCya4lWxh+t0dgCl9Lm5j51oHXsPWWy+Klpw
nwfxFU/tq29m2x6HOV2hh1pG2421ueFat6cdCnhbiSccKeVWHbpnNXceApVwrrwEScMhA5BdkgHc
8aHCU+maJ+YkE6NWlbUzKWsTZ0IbfFMaLrLUiAYH8k6xHtRvCdiCkmwRIBESyqOi9TEpm2GwVdpg
7U1Uc8Vm0CHzdfwkiXqndtUqIrhJgkR8pdgTE3RBwbHr8QHFEd9jxIVacn/Ij6ORfDCcCdnOxJ2n
XzcXbEsrNJqrIiLARFJM0tDaxJpBBt+01Je4UqgWOHcUbsATcCFKvD1EyS0PyrtaMzbhnXBhNPj9
Rl6ZfWVcZiadVP6knApZoj/xpSzkN6DDo8lSiAw2FrU0XvbdvUGAEBwMIuvThYVOhzYW9nx7oaMx
DCIYKy5pT+TSyPWBRaA3tQbJj6fPTVa8MyAG4yjQ6u8SM1KnyA8Uby2PHGg27reixZPNr2ALTZ6a
S1HDQLHc7/LDJE5xiHx7BWSpvajmDVz2XTkghVZCTC7tQzaSEBW78afqLUjSa2xE9xCAdFyV9aNI
eM/CXqDFujVp86QHyr2ZBUe7+yqkhZmLQaC52xCQAG1YEo3gpHyXxzfKCnIRCcBogxdPXIHL4WrA
HBWN93YbPsRu/UD//S2otlYX06gc90bnHgoIWCHuDM31jx3JF3APbC8gEXrYkESG/53AtlDdIxXa
89AJerK8IF1nJJ4iMv6eRulKECRlcI9Hk2ep/hP1VfxXycLl0MuJk8iJFsnG5wmbvabHqzD015o+
7moGJS0N5xYctPC5B1v+saELIPBuV+EmIp51kYoXLeweyggATf9NCQT6P358FQ4S9S3Rrv1IHIO8
Obb4HMqjbiyTM3fZWNa2dONiUIUa+chjRQofVqZEwJWPV1mWXKOsOXI2LolO35fmsFpUglI6FwiC
7pZ9OkgV3tFEauyiLq9aDK6cQJOx0t3ijgY6ZAAK44tINuScfo+kd9eRcunAW0IGheWTyydmx16j
wkvEQa6hsgSmHztIjGo8Qt0jREH669SyFPchSyh6dZfMsL9b1fA8mtnbGBaPls64TEE8EpFbnn1C
nn0FrEr2dZGeFHjaPtounbY71yv/uUA4hEaISiyGe5c4IngbyOHuKYDtKC0s3W7cqHlw9DIsyFm/
Uyf3UQn5EhjhK1xLDcUHuaFsR71ZI20/ZUTQtN1wAk0I0YehNE1JBBzo/jeIqh6QYK7MVGxwYD7b
Nf4U9PtXPfVX9DS/mlX2ZkVrQy8fJIxE+MGTkz9po3uzso1pKasWwzwWzfapBthCO2DkEpqwuRLo
wuqxO8sbYVrXTx74Fr6/fjq0rfdUNbxisF7L2no1AvUlNuNPo+8/Fn198xz/LKx9lej3dpN9MvL0
2onPodkd6fA+QPrHf/4YWPrecntOBe9ZGP6znmZvkErXjaZRHJVRQ217kxskwoKnjyKLGX7ucUQ/
eMn4lLmXqCckESiNGqWfjGC8kZ90aooR9+8iqdNTRKQp3xY9/fSqme3ZnIKHzBluBEkRPfljzJUn
sCdTdV++GPTm+zJ+awtOtghdQZWe0KSdCVl7lHcu+TnlX0Fkx1IoYi8/FmkVe8v/3vFkoTTdYxmR
7zGEDwLb+mCmW/myTG2f5Mvi0XtqRhDBSn0aI37LnsD5xHxN3PjqcxChYn8NxPRi9M0DI+ZPRVLd
nMg7ZD1MMIVSc9nvPJm6VzdP9tA8hUF2bc2JEWvIYU7Pp29uXZxcc0N7U8fm5npXPRjARQQgiIj0
bB+HcAIPUp6HIrlOifNax8dWYHTQ0YR73k1nGEFrgJH0V6Bcd3GXfx4ZcQZoMIWAO9SulVTbZoNz
s0VHvik0H7O+usm6pONUVuKVR+dbBsEkJQfSaK/yoJBQk8hxXuXPSKTd4zQM95Ve8hRzHc3wKnSb
Dzfcy48gkEJ3enIqqi+x6dFuIGy9tc6czU+60z6gI7gPh2wfYOiW29wk5q4KeivpHpw0vSJXfjDg
SOGyv/hJ/4Cd9drUXwudXNQm2wHfuAUWHlil+jwFKOr10X9GTfypJ6OqCMNjZwyIjPunAXALv+wD
kHywoafAq89hqzAQdG64l896C5fIxgehnBRdrKkwruQHb1PlFpXeSQv9Z/lHJUG5rzR86v6xdx6I
nbwSt/scNSnumPbmGwtEKYcidW/z+1cu3j8Zv/RU80PKH3my4Wo5/VXjyB6m+tzbX5XIOMl/ypvE
ufC16xT6L8WgPJlZe9bcl6DjvO+bs61yY4H/VMF/yrFWp704VYjGq+z9sCkd9FRWfTZBzDhV/6Dw
Fwz1JjonZz+DAsTfq8J2y2CH8Fj1Knf1g+mKCPsJOe7CaoY9qeAPBapAVa85x/ojSAtr5EpvDdO6
dqo9wL2VrmUnK3ty6yuPDg6mvNG9yD9MQ6bpX+XQ1Bgv6te4qJ64SfTJxi+SfU+7pfcucfMp10n1
IYkGiTotUPkDDIGPjZr2R/OgWSrZcgLMEI93Gp+xs8+tptzbiXvT25qMIj6XYdFN6s4ghV5izkgl
khE4DLUzfzX56tXAxjphfYrVl5QTFH3Ns8cVtDLPA3S/uPHIZZ+eekYGpVbfHMc+cmzumonBFQef
PKLU0j9XWHOiPniQZ1Rrelf3BOv9lRwQRoP7YlxIUA+F45udJFe961/kpx9HaFJqRUlHu8jtAeAe
P9VeyN85i+yaFPxOIJhUyRxr+pfMmV4oii9sPznHgftkaOqVrPabY053WIbXqQFEz6ge4YleK2V8
QWmwdgexLsk2JpVJ+Tyq47AgjQoP6dqEpiXP0kkfEYZ3DxFp1GmqHhSzeWh+VIl7PxXBJyzumndt
zH5VBM0KUsibC76rB+Ml7w5E02nAvTLeQqf0osU7bGaIWXle9UkspF1zmBz1qpTNk/xMgW2/opLf
ysqMY6P8hFUk/0Z5ZLeYT5Dd7OW5Kohpa2J9n9U2fyeknJFbJlJZDKy3DHhZBsQMPEgJ0gy19zXi
EDdAndUgz8omPZkg0BqKUloojwHtRX67gd1fhZt+KkCnNW71mUYrRaN4XqZoMy0YCceLqnwJq+qk
SQhb/GmisMNNDwwhkDbarbryrQbcJhibE69+IGziDJ3yOtOmXFBvFcOfBPSbLRlwJUQwCqd3BXA4
g6IiqDjJ7pID1KEh95CQS3lFzejPzmdATCaaSckz7jb5GBxV/TmPOawZD8qDBuHRNuWZNy6NZSzc
R9NhXK2PB+G9VFQhmvaMxOkzoIkdQu6t/D+trBUx6as4xdhONlkH6jWwkTgQCZ1l+96zFjFIPcfA
eQZirwG1F4Lcg7eDXM1/yEHxKdG1QLrsRgen+9EC6yMYfRHD+UFpd2ywcYTmZZRsPxXIn9Jw3yKO
YZ2C/yvBALogGRqGwAhNzxZeegUrEL8KNRH/XIMRHMEJGgUEB/CCIV6qDtygi7nFcKgYdbtW1S8Z
1TP5dpx+qwZYIXSDsybphZzweBi2Q6Bik8v2YfHJAHVYWauO2GfHK7YmZSereA3Mx0HlsT5Yyu+5
LO9NPwDbJoN38bb3lLM46gTlRvltNSo/SzLtpesptaujBzCTuxSAsqlPd17f73ISKsHQcqFrjiU4
Usd2H+UruU75JVQhi3IXX2lAFRRdgQU8pBl5OuNxajSUFUG/2x6zYUHDNAYkmQOUzEakYvFZfic9
uEkV7KSFi9nC3F6Do4ylg7rrN3Hs7Qe3WOrxERrjyVL2g1B+eFl59fPke0ITfh1r6VYxXWep1t2L
0g3aMU/Dz4ltDSdIYVHc7SFSUZRqVfKY0/JNj5D5RSBMk1aSEhzk1VTiw2FYt3pBomeDxUPGqGTx
IS0KdVERYbRAXIKlo9R4vosLwAw5cdcuuBMiJ426tgDKZstEiHtRRDgEIpAGBQ4gb+O5MXzIWhgr
RjwoEON27ZGkEKlZD8oWeXBpiEev7i913P7AJRGusnXjDEQmpXguC2Cr6pg7uFwSlfzJHh1/y4yq
v0EyRn8Rfh5d60bO4R3+ayVAqJ5TItKapYN9dtkZ2lkt7DMJutmS2LN2kSnOXTzxLK1kXsy7ogQ1
jW9JHf3weUTwh52ZJPVBXINIyZZwhywQpgVkSrrTXqq+2FP7qeziF4wv9Vo0r45FBGjvegwuxC2K
oZEVWqogf7CxZynxXeo41FUNdT1VFA0ztwFTxYcgpmCZIGNYGCnXaBMnC9C/DbmQwCYb65BribH0
FQoJSB1XAdbKZYOe7BAJRLIRVLTB0rB1slOcx58E2eRh3RN1opN3gpB2HQfDVzMjlVsEaIr0Mt7S
QQfb5Pck+EUAxPpI0k+UcmlUVOBTZZRhFWhJEPbsyrbGFGdBEez9uwqz6SqloDAFxbSMTH69KSZY
Hqdlb7ZPsdNvTa/m+ZLH0IX2hE2QvExvvvEOhF4BEHOF/egW5FkruktuXoX9IkCuFfJTL/PxBho7
WOQkx2r1+K2xW6imJX5JXGzYw6gRpmbyjaPSglHjQRXAr2uBlbISpCra+KQMtbMoXzN6pavArPHy
O2BNELeu0hSj5kD5r+6xtXbxCaSIj7QUsvXcHvxfNUn/n6WY/182UWlr/uf+6bb6/j1LvmTffu/i
u7zkXw18DbWlbmJ1VfnlVUNGk/xs4Nv6/9gy8gUhmGCQawk6lz/7pw5odtuwVfunDlNl078a+O7/
0LbXHHk+vwsC/hf9e1c65X/TaOqaTYuBrqlpoBPSMeX+2TzNrWZ0VRH1J2d6TWqqH1JnfJgQJ69b
hOGLrCy5180r54k6hhDZ5tmAUNnDx2vmdb189cfe81xhWRu9bgAMdl1xl6sDXMWBm8HCaHjafp+t
sQMdogx1IJZ96fmTi0qhHmz840T5yuXfZt9flFi2suwFxhmprd6gzMILQErpcZ4IEXT4rORyWrZt
h5oqXaRxMh7IHVXzPWgz+0icLdKisWKMJncsG2PM9xmqCRn9evf3+2A4wqIW8uBvTem4jSsG/COf
d9kpbXUMLQa+DrfweWme6E2Ha/F9a1FgvBh7kxJQ8nNHVS4VlcOGeR9Rhpu2aYeDKMaRBqVFr7k7
qT5EcMwPxWfPjC4jPqjHwXesg22TXtzUWv7ZaofPNhHrD+R/4PAjiXbp02Q8KD1oNyD6bpimh3lN
zLVz/9vhfn0/Vn7X3nIw/9sxRFPe1jh8VM1ChvLXMWQLEdWuaWOaJgdwkxJ8to/lpG51A9ZWoDf7
osna/bxlXpzn8EyNQKL8esFZUICjZqInakEuLHf695W/zc7b3ZwrozOQ60tas4p8jfa8n1zmSdtr
ySXX8f87hQM7VTh7RIOxWEbhMe19e+sK5ZhkPg/PcOQoGrU7Z1DF56gCYRNq6qdq7GOkACo1Co9n
OEufNlHffhmb2NwCjItQHjreSoeCchROR+kVydfxY3Fel2WF2JqF/jIvfWz82FcROncftLkrbko7
xmoj9ud23OsOnQZVeJx0H8ta26fELMvt75vmvbzaGPcdxf2fuxpy+8eL5rnf9mnclEe4ELudYpmX
uu7SUwJEn7PevDRZzK27teJmC0mV8UcPTDrqZDzgAO55nHoqgVp13xSmjQcFN2YyWNbhY5LaEWK8
X+tsm2SEkGLmcl5Hw4gwMuqEa8vsJrHMsuZz1vo8OCc0VZtIUqjkRFfMaunZEKisyCnWdmbH9+RL
RevBb8d7rCDOCiCj8n4r4ybzH2JTpDrpj6ufY5i6xcXZRDcihPOXQr0bVNsbhJGcNJ3z1up9Bmwx
rIHOXOMhJQDcjj77fTHe4mJS7grM0kvD99yFTumw740vJUrTs+iykAdCOTvllH/p9397X+cWWxu5
wQ0fuT8CJgPaJlajCujQszQXwmgf8GSOJZ6OQGlo60zvhsVQCYo4SXMy/CF4DmL/U53ATDX7bjNo
UeNvU9v0T4gNqAi24Wle4gD955NaxoX82zdjazb3BYT7nNZ/ndPGiG9xcJLkhDPuznOV4IjzpDJi
qPV4eZjGtlYcu0opju/L86zfGS9xHFcIEYt4HeVhv7QVHHhkRbTnMmrfYmqgy2FUvw25xWVMqQ84
keuLT9bgNUaSmbijsk9xIe4rIqdgHMjZwbBtsZxna091ifOQe73P/raDgT2J8tZAE4Yyi+I0FSz7
qDp3eo8wYMDNtpxCcWjrstu4jt1eNIHTDeuk/5T5nXsXuN9p8nlUsSPoYUERKz9nQxXCl1aotaxb
o9+o/Hz3z1+3+2d+DzF2KuM+XBekv6Gm+zerhBc1kY5Ax92rfQ+unWjh/cekUJWfizy98lDysTzv
080r/9r9fc95JeqtTQgR8O5jl3nur7cZ29x4/0drPuzv/0pRwYxUGwOlCk7fY00myCKKy2htth1P
WH0LDqQnuoO6S5p2+xp7O48+tXzaYEs0ynKlcMLk506DkkFNtOinzevmV8sJ42Dks/NrPrY0fowv
q7Auwfw2mMd4G7m3Einu2nQRG5huPnE31+uU4A8fErdctuRkXuSU1Ddc3pGgNxNNrCTfe6I5WFgX
dCkjqRZ2Eood9MZs1Wq+/jLPzetayfDSMTN14XhpoSyUTeQeK6CJd2ofXeYlQBQO4wbW12E0Lf/L
cfH3rZXjApGcQLNl6fhyXHkB+03bNrjC9/oIY2tfjSAJpl6/+h32Fj8hoNP2M+M6r9MmIt4No0Xx
gy8MeycdgUWAzIHqAfLe1mFsgxV/EculxhOx9r4hN2nEIDVbZR0q9T7Wi+2U+z/StuWpgvCHwzyX
8OArlkVtcGr+uaUzacUuIroydgDSWkv9nnyYPFVhhNso7pzeoYf2Cys7o2Z5smSnLqe6V7n7WMKL
FKtwqW5pUKT1CDiNXPyYVIPz++K8gbGDeyBQbWp36swULfpiX5JkjyJxOCY5FIvFPEvnQUGV5tWX
YcpbLuGGH+wpag/HTK1jnNDm52rwIooo5YsoXO8Qe5N3gP1tQQj8tTyM5c8tH+uiYNDQGaC+SGgz
q5irISsWw8ItvPRe4La8dQO55oVq9ovK1HdFp3PhKcu+WP3zQTILHH+7i4F7wuaF6Qm1LwVZ/W8B
ZJCnbZkCBthMjeXehb0I1i2+3rZFAabEZfoSlsr3wSlf8R1GW8OETJJ3drMpk6jb9mN10nv3MYzJ
WoflrK8yyLuEl7bp1NGzgC6r8fqb6WFiNs01hY0U0VnlfUoNW1vkU7mclBB0rDYE+6EliiRsMHeS
hn5qjM4/Vb6WHMKu+BpW0eGf/3Ahb89//OFYQFyZZkyGH26zv1PPBrXDLd4p5caaaABmY3uAxmvw
QJ+cmjIMN42i6qBfeAyvxx4VBU8ix6hy1OUIq2tVDmTxiKYwbvFIg4bc21It0rvGN65N3NMzHV2e
H/oEN5HeW3elGzNs8QKA30lyKbOqOHMobyJhoSH1Q7EZ2zLcqTzsNIUP6tJRdYac7viVf1B/GSZw
DwNDOb6dr3Vl3wMgAq2ZjMkGNDPlSqXPbilsTDmUyyAO7c3UZoTogirLEAqUCCKG3FQZHmAaAku0
qxy3W2lV/ogX19y3aW/um9Ku7v75O5Y+wb++YxJWUQ6YGiJzPIF/DQQIwq6jjkbzxndTYOygCgru
wSdLsmC8viqW8yIDLHwUJtfk02SM5glsodxLjRp9Wsyz88QTNZBYKN7r93U4NNZFxQNUKKLsPiP0
e+kppCsZSZfdz+s4fUnZystu7biTd2pJNg5WQHFgSOVNs7PabLrGLvKyNPLUr6aPKA9gS1V2Jh06
o1uFvgCvPAQeNzCVR7Oea8481w7TJXYseAa/1utgedFsyuXRqn/onQmWyeYgz/I0vVE2g+afguZs
PL85BSLABCSm7jnz27e8qeNdxeMW3SGHu6URViMXl5HeoRHZz2MH9kkbQR0Dl7afJ6dDC9Lp9akL
hvyYj+LZqVRj60OnWSYIdvbZZOkwhLH4o77fF66j7eAz56fYQUC75VcqNhGQT+Kmm4BCnU3wzz//
7tpsmfzz5NIdKhO2wEaAy+DvsbFZZADZrDTcgLmk72fam64pkxd4Y3hTFODCoxp6r1b5ZKS0Ll0r
ndbjWHk7CGgTDX3vWhtG9YVo0m5J/CHSq3Q6Fxh8yNsJXNidtfswlNT/NCr4r1PfPY4VWVhw9fml
E7rywDPPfqeJz1aAxitUoTr7WAfXtuIWB000K3O0ilsQmSczDcvzvESEYr51tYaUJPhdl9YdgfB3
SCSU1ASh40MUKaS3QHMC9Y6j2sf1SGRBWPiPuusbT3IJQ2180igsj6USPnZa/OYMFlLheQkT9BoK
B1+KXETf5x5Uo4qpE7PYIyq9L9MOo/xoXOGBeR4q5i+iDbqLzyMv8CWnqEBxIzFOC8Xaq4mjHoFj
qUeR9P3aDXCLG/2oHhO3UDF6TwtnavWNwxPnfW30DI/pQH9WQuXQcFz/aBVvZcWK8wYNFpu5UyBa
rKmiU2wdj41ngJrwAHna1Fr/enka9+b88iBq3TezrjQUqEAU0tpSljjhebqJM/9ahSikyrz2jpYL
Yk1vY5opkzscuKbb28gdGNTLjGtRm2jOSUIHbtMWT4lA2pS2Y/5amrjQ1Gj8yu1xx+GACLvlwyt1
Qw5LjxI5riD+W+VDPWrV0TLatxTGLkITNxz2oVYNdAKYi3/NDX6t/pcxFiHgf1/iKKcJht06wiBN
Js/+OcjKrGDqEOKj1QN+tBJELpGdZtjbNK49KNMTApk6jMeNZY+IfUJjcJFNj8opMR/mXXprDHYl
EauSmXL4mJRyEYZfvfcgunysDybXOIig+rnvvKjroUedS75iXv7Yuy/oBuIka+gM87qPDWpB6w2S
x7hqHKAT3a+JCRHtt8V5w7wuUXx9X7SPHdx9Ks1+yC8g9C+Jp0fE34TxBoUWo4SiuTq67j2QOlOd
LbOGlS7XCwfSu5Fq4wG1+3AuRm5yfqbRzsqr8VvfGYCgMp3nJ46pr4Hh59usqEAeykmPs6xezLPp
EA+IK/V6ncgtw0DFJ6y9pZWlw6nh0XJJCdzDVmtXYh8PVbMkfcFbTX0ejzIhh6aMn1o1GX5Ydz1/
fCbmKTt2pOU9eE2unAazYdg6NA/zqkbrYSdgDiccTNO3HVLoo98bd6PwsLcSB0t8ZKldOzWu72pk
SjujKrVLF8X+CtVnceCh9UuQpfUdEKpntbOtfe+rBZBcEyjOYHF/Rk46QP0JCW8L4/RrWj06bW5+
AZmFCL9v/LuO2tEaqvFTgL/2jtG+0XN6NdQ2KvCI9K3rwzxRQRXCqrIhbRu2Xh9I2fy5xc6aEfWH
XO6SACkFEur5JUTXeXS4qCrwOd1lgSBqaQyWUZwDJzSP5QphTOZuGoPbrmU5JSDflGTnhQpSo1oU
lmIf3me1oM92UQuwL43YYsWFc5g3/7bPPIvr3AtWxqDB6zZ9qGDyPcQQ6f/lrPz324+jGfBdafgS
aGsxsP3zpOReGeq1r7prIdRpTUs5umhTV5sISP2Vmulgnup2WE0x/HISLNLrPNd7iL08fQNzrb0T
veMd5kmskOwTKwoDhhChOxwyhsbzrIG/nVg3fcj3Tefn+3nlPDeoOVdgYa8SorLcRCUxSk5ykR35
hv0bwG4SaDyhP6tVla4s0Q1Xre79/1KJsf+uUQkLYqAB0Qs/oYaZ6q+rU2KMYT94tK5bek45TomW
9jqmd3eb1z3kJyRHxDw5yhHzrg8IcTo3YB+e4fyIA8NeLO9yMbKbdts41oiUXG7NymylYqbYDS7d
+dAl5C+HlPgwlcGeekkGD4olpe2ofLjF87w0xHn9MApEGnoBpXleN0/oXKzJrhvPdmnSYHT8Fd+I
e00p+P+npToz0Z7JCXuTYYmDqTdWHT/7c+pvg9YO3sI6Q6DZ9NnB8WPtXnNCeE9GHbw5av8t6RtC
w/TsMcjCIxKw4kQk09adxIDIholHFtrVSadX2yuAPvxab2Wol9ALhStL0aL1Pw+ajL85FDodHpQ3
rmPhHdYwbf41Wm4MZap0VZt2RTzCTZFhPrkvB4TzrBIUzFLDy44iD8lazWl4BHPYj5z8vbsT6eC7
QbtkRx1bxAKdQkB7+c/3nN9tfo/OLG1KvDVlLtlXMCeVLLAJsu3chJjXzZO0D/uG2iP7MLSqYUfV
sNMhgH7sMq83Pl43L7+/Qr7rwLvOS/iM66NCls3eK4x15NXYmRHIaIuEtmerdTxJz4vzFsty49OY
/JgXuBTV51pO5kVYg+YuFv3VUIPmfdXHRsYzMi5ScsN+veDj9bSGtFVT4XWbt84b5vecF0e9QOxt
U3GeNwCyVXlai7p93umEB9o4Z2iyM9gLnde8K1xAdZr95Gc/5rW23lYnOyx6qLnsFKYuEklcC5t5
sTIbkrXiLF6Nnensad/bV33oCTepSnULfKolOcMGYhUKXFe53DzvU9SmROgHe8vM7ZMDtQ3LYKy1
2GX0y/vivKVxR/tUyckkSf8hInvLw3HmAVJDPsvEkRO71+x8JVoQxD2IP/LrqyW9/v6Q6gj5MjWv
TiTcEN7VMwhedjSS1vOWedLk1OoX8+wwaqiuc/vz+7rR4GFS02GyJ6EaAIvk5qAF+uM05tpjJwgc
obz2MC8VFmgj/ub2OC8mSkmJAPLg3bzoceHaak2truZFvX31yj65mLl1FprRHzhTJCa4MmmcTK22
CFQUnp2qyJWN+b5PqtXZdd7w235teFZSt7oGqeIdq4LkGStwlGe6IcmdSgDHel50OxwAHWXXu3lR
I+aB4pdpnuZFuncr6Cf9zu3Je0tk8WeeQMyjWgN7NDwowWOrTdSDQh0h7FiF03OYcMFLRNISIqcJ
xkNZHqzCVqCV7xxtVQCsjIKpvoOyz1NI3/+cAFmOycC+/LXaTnfqUOrn4c+9h+JFL2kqzK/n+YD0
iKbZj3pkn6A926dI24OqihmG9g0HkFw1b/SzFg9XLuwlLChMl/PmPEg4yniJOWXJ+34/V8l9RniQ
QcVVSsTDaRIW+SNy4lsswk3ttzbnrR4adyXHwy7Emd3usNGKQ8QtCUi0ZocrvZiuVYsmqI419WGe
qEPN03/VT7t50evN8tLKr7VsVFAdntYw5B5rHILumEqe2aYEtLUzeaZAdPMYNqb3PWub78KkE0IY
Nw9/MKpOXqRlB+o440YX+XQj4vMTTyZLw0vqyzzpGnoK6NpbtC5kw8zr+PHoM8jJx4Z53bx13mDm
NIM/XpETpbKHx5zHX3SXtAJ0vQhY0yQQuHqR6th2GJH5qGr7Pgu+ICuixjoGOTLSKj+7JITUUM4O
Zm4UBlgWfki5bipz5C482oCplTvLda3cb14a5Uvn1weUrf5Lt0szVeevwYTJA45Nw4tijkYth87/
n6MqT68GAzB+tA1sD3kbNB9l0t78KhT37xOt1zDjUNYBA0deGRlxyio26beSVweNxOwFVStfZmLN
29XSfq77Cp/kr7eoeFrvc9e+zKvMKEZE4MggmoKg7Foz90ag1xchJ3VZ1Zc0LS/pUIOYFj4mHbnq
1/oQAg/rkwH66b/2ndeNRnfXdqG2C7XAu+iici+tmtlwKPGRzYsfG0YFb5GCt7UydJzKcQ7vpOhu
KlqpwzzpDF8/1ITh+qt51qRFC71obK9KjRVtXherNFyjK9Gs/itA0BETVabezYt5ilGHETaieLc8
ZnpdLSeeKV9dfSQRjCrPEV5v+NwRR6ZXdfCqD8WIVDJQ1/PLh3I82tY3dQyam6KjcKUpuep0fbgG
htS7Wgp5kUIlwVDuofvAfgJRrOeN86qs01E5DW22m9fZyQAGtiLWY976PkmD+6ZPbbTbvKXA87Ml
cooRoHxLD6LMbUIC3wHyzGLA1EIPy+38ZoBZjdPYi/t5T+psa4sL8NURyueJkRRdGFXcQALLpG/N
W/Vk09yswawuiTbsqxwtP3aC8Mv/bd/5pf+HsvNaciNXuvUTVUR5c0vv27dauqmQmSnvfT39+QD2
NHu0tXec/0KIQiIBsimyCsjMtZah1z9mV3MIOvcivJjpr2bYPUIVGP+C1uzF9CaYaKxogM4HwFft
UFmbTkqxlB5CukQbzJ9qtjISUD1elrlU+I/zrlEoE5bdyCjILOdo8MJ+vmoGt/0LMsMfoz0nr0iO
zutcQ02hFA1vZF7LASMKf8RqTBVBFKirOonafa7BXwP6fkiWlV31gIMBf85Zlzz6fZQ8EtP5kvuF
f5Q9TZn7+440WRCg1U39WOK584PaWdkTj0UB6TG+BK6CAmQ+UygmuioK4SsbmsU9NE8X6imqIxjK
2b93ewXRX6Op4r9H3qQ26/0ToIRiOXEe38lumzTNEW4weJ2t2i+XTV5exsCpL4Sk+6fQsaZNCUMw
5Jp09aQiyJlVCMyJn5T8Ibqhom0dqC351rNnX//eD8mhbTu2KBTY/fO7TZQCCDHkc3BOWsfWr6x7
YgH6i+jZ5POpbFaNl8DXrmNA3Qw5VvIsvo61k/F/mCfXVMUq/2ueeHX5Ch+vJ98ZD3dEi+3u+2w9
uoDofpBsTlegW61zRHkH2d7MWJEVML+1zrAkE6f9DCLXIfDhuvfI/EYHP9J66tdt49VK6nvp0YzF
L8eo6uexUswtaiDTLtTCiDpsuMSkR+H1B6fv0zfTnBGPpOh/joZqG5v9eITDQQHzaPQPVuIRl5wq
qBPn9pWjKBiEN98tkK5XgR+gpGm/hSZUUkoIjCRWLA+Z0Gw+ymXsDi11uUxlohL7sQx5J5Y535aB
thhyabX2jhk8+JQiuv9jLa9GjF6u5SrFq/gNsVajEHBEGYKNa2oY55Q61DDh9y9/yewG7mbFrnl8
5daTHkcz9RwEWRYFyZQFUhbhCeVP46UmSAohu/relaOy2zgA29hE9vvcawIEEg2yIdakpkvEMiMk
TzPkXaqifZSNOS+NIQMzRRbaMizuaWF7sBEUWSBxYD7VVFE8qezoVOg7H6lXjZ7qKPsa9/r8vW8m
oLJZot6jzaefagq0V3IgGSKCwrryOgt2gsIeky07S+8NWY6ldDCViEjLQDiUQP35unuAmFtxKlXk
iN53Hx92ghsqN09YVSESZm9S1fB6DRMyrghn7shdcyeHd5aIxjx+V1Tl75K68EfFQ2AqnAeSr3xZ
npIGFQl1SF4U0cTwmCDrnEMvGtOzqrPr6f6ddICdGXU64KRnOVhMAIBRnKkPsqsoeY2m0jYpKGpp
9HueX5xOAtX+CUH9wgwN7Xuej+VKYZCEZWWbq7S06m9xS229ndg/LaLnEID1xkOo1/XeN1vSp25e
vOhx/lV62CH65Vl7ZkPWvyBWQJ1fF+nf4MJ+vwoo5JamjwvpBURC//Zhul7cJWZjI5Pqhi+jSf7L
EUy+ZTmc25wzsSm61hQY2wLqDfjOu/JL26FxYFWBt0/MdT1bxqXL0RHx4KlfKn0ltmo1eNCkj6jt
16t9ksalTbE0BfevbOcyDnZtfc60+L0p40Lbh1oLLvUfe2rwgUuPm62x55Otlv0eES1xkvqYHw2Z
AnhV/Zvbin8vG8KuSPqqXb1SrPbdpvgdXHsORF7SRQ54POXPahrubyZ5VSY/hqzUQK1TLiM9c9t/
BRoCR3rufOlJFx48X39zrdA+mMhw3Zdp4d9HcVctcxXE7+jCGQiqrrHWbRwUbEsZlo6p7lBPVPXl
Qi9Nk3poF7geOuA713G96zJKNbDtQ+mIpMZF9fruPpcBHnpUOnf36b96OuIDfP/ci2cl3b2qxc3D
JJp+urgzm8xE0Z3+0U5c764yeoQb8w6K58FGe09P8nvZNJZnH+GROMFns6xLRMwbR3sOYrt5hMtj
aYte6XQaN+Bs54Sjfi97QRgTnawrnoliMHcKe5V6kCnKru6kxU6lkgcdluqrHxCNrawM7rQEJH0J
l52tlPWvIiHLpffNV9JCEEFnswJyP7NOCZRWqyzIk68wE+6la+3lf3VKZj27vaMAmk9sCHCq9t5T
UD8b8yD/lW9Tt45XcCnpG91LhoPT6NtQiwhwy26lG9sxD0fE3Gv498VVOE6Euz+cKwNc1AEG//6g
8KyRLlo1bsxqco41wfpLKRq/R0MS1Rt7KRMT0iavUHOhmh7qwd/ssmuZ4euYqCCHG9/ihCPSHreV
piJULtJ2HaAO4bbS1AXmpgotfdP0/vesGP2/Ji2Hq9+3fs58dNz9s/hpHjVnkyMXcChzpydCb8Xr
fqzm149JbQ4vKF/On37miUcGk1zqczddGKVr7ki/jFrVX+OiWBhBPb1FaVwcgGyUq8I0pzevZAcc
pY11+oObLtzgh/rsNoyhQd6AQICwO6OdH7Iu+GJpEFSHs9m8zkaWL8jVDj+rGDFB4pEQK1UNrDp5
8Wv0KSaK0XH+wk07AmhsWPfl7MZbR7Xmo6vbqaCE4TA9R627mjK3u4+r9D4SSWW1bFZV0No/Zt23
EHJO46cRRpcNRVP90VSz7qSXFemCGmibOiYdXLRh8yuEFtLTq+ZvO2i+qGGhw+WQdqs+i8K7ODaV
jZ2Pu9giRwVr5/TNtX6qqeq+WbCrouflj5sBQtRvcflLmv3Q+808jl6wmMe5faw8D1Ipe2h2mq/m
b2iDXXwlqEnQ2dlDMEYvpW5lb14Tc0zUYQyUXYpvEKXmoHLpobx8QWIJ4Udm94F8+mjRqqny/M3L
QBB7fVwc+8TIH5uIBJKpjeZhjEuopc1hOzuN+kQ9aPbQKsOjRU3Kl4jDNWxEnbGKnfxFM0iHQxoV
I81ErsMkHwqHjaYhgVWkxi439b9kr6l7oD453O5ngzSRtN0aQtjJHSB+qtCoGZF2oIfJnbSTYSHh
BTgF7OFUtQeAG9NbGf5CHoTYUjNOpyptY4HnmN6QKMhWejG3B/iBprdk+vlfveC/el8rmn4aiMy+
5vApgEdpgp1Ozv8hcNxwa3NeXBJX4gXKAIrXMrTazbWvZXm2CCo9Oijj7DxUfu48RBP62vqgXTxh
6o0OaCWiZ3IsnwlEOWiJKA7skhp7/WNr9y24aqPY8gCd7tuwQ1ucX+mrr1nkMqrC+2kP0ZqHAl93
TpDrcqidnzBTcc5qdiQispc6HpVVpBbFpUCBe987MBLN7NcgQUetzoJ54y3V1Ffil+bfcXlnceRe
5H4MZ0nuBcdc12DiKdT/uJo+Rv+rn9Kbb1R2Nk9R1X3pEHF47JFMP4cFhK2jPilf85gyTxhRzUs1
l8mDMbl/JZSPfJ30iZKRVJ2OfhcHLzB87aW/7Zo2UC7X5pdjFl9bSlycIPhWOlW4C3KOnGkPGhGy
9gt5gPVoTQnUphGsyRDwoCA1O18Ltf0Zp1H9YGqJxSPRmxeGHrpfh24ASzW46Tn1x+yJvTDsB/jz
xMvWvNV530IT+6ZXP81QMb+S74bGBih0y3+HD/avMwyHWmJhE41vRCZEVBW1efTkoG3B5iOvmpJq
gqix0p20XdNBaTS3MLQ1MIqIKbd5copuAIagWq1MW31nllNzvDXcc9r/3tUIrB1n0cgZBWIA+3lA
J82LfroDwCP+pS+uRSE5lXzJcRLdOjftpaPX7k6OBuOUr9E4obJJjFpUAW7qGkkM2dXN2N25imvD
g5KnL3zyMTkEWHzlqHyNtgh+XnvV0BH8TY7SFfUlOH1ELYZYFgGC7CWhCi7QS2vjB0m5MmFLfeIs
oS0Vbuc72a2aIjx3VvEqe7rwSFHSWvSdpx6lzQubdJ+bKXuZmTTT0jKaTU2pyv11RtWFG0R20jV1
3voChWb1LlLtR9OPvLds8OxlwJf/3slydwtbXHTogk4/N1NbrvOmKF+QcENUJCnmXwZnRvmr0Qz3
03Q2Y/M9kfX36ZC/6melnVHf0aIOHQZ+XlBkWifH4vDuaOr4qvf1sA+iRFlaoptNnbkhfxZs5KhR
W+MqtoJ5J0d7U3GomhVAXuFcNkDQ87C+08d8fB1JrJRmMzz5leE9syldDConwKqFWQum4vyC1m1+
zYxolaltM19R1zZ7wS9w21TLwqmqo0yUgKXbBcBvnhIEqh51QgLXdEqkaYcw4aQpJwVBnq9nRaGC
XiRbCqpJF5qLqF86po9JHFJ7oiiU8oiQk2zm+UuXVyMYdyxjlkOwnLrDTh5Ag3J694+sEDGnIvsy
RvoIQ0UIB45eITwdOuHe8wJIA/OSnQq14eZlAPoAR4y9/GRDNhrNW1Vvl9Lb5AO96KKRA7VpqqfG
sJbSrvWVemzm4DAgjfg8ttal61r3UqMa/RyU0Lnn/uRt5WAFNd0+HYkWytEJZP++t10UfDtYhSMd
RetUKaAzs6BtFialy9+vpO3W9T0XouKbz5+mDIWu7ijX46tdP+vRoH2tk7aEobhINpBCa18DDWrW
2C6fwzFXT2U6t8s8jLSvXaCi8wiY/lKVvv+QFsoXOR1i8nRZoi/MGYr0d1EGSBm3cQoXmy6iWTbU
43qKzHpr3E/J/CIf5s4U6TstKYgpCy85yW3s5ChH/3OS9Mpy/jtEeXH7UejYuaF1uHXllSyDlFd6
GCQ7W9MoYaUo0qoKvqU35/8997elrmWV4nVvyzs8VdZl1gAo7QPvaOW9KtguuXRHd64XFQnyGR6z
PdJqaJL60ngd+jQhM6Z4mcP3v5JG2ZBTneESlQt2mj9skTN6LEtlRQkVmjkwmCEB00RUEiNtMKiX
LHRh9vKqLbfKkbBX9m6S9sYspp0dFD9v9uvUsOM3Pzjcx4w2m8Fxd+VwGQ6a7MipjhHCxDhRj937
Hi9Wf6xMZuB7B6HaTi56Xc/QAQ+hZ/cYJQF38pbvS+IpyYU8xKwuRHH55AspKdGTA7JBjG+v5YFx
QFonudzsjqoll6w3f1EHFu9MOevmYvPhLquocomofryEvGw6v1+ZJnnJm/d1NmeaBo7LFiUyuZp8
hT6t0kuT24+DgK53lOWuZb2QrBxKGvh1fAfwi6gqMpwqOJtm8HCrKgo1svtyEpKhKNDXnXNHAFrw
5nye0IqeNNmDWa5bx20g/v+nNOnjVWwoah9jbqtTsY+RudjEpdeeq9R/i0Y/2l170O+dDT1C0Ff2
I4evT5GwaiNGpE02Gfi9cTGrWboOVB2eiXz8PCy9KzEFFI67jWLl23VVaZMrSJcodKtjiHqatH9y
kaPwtKGQO3jOup20pWlAthqK9+wrvko5KtGRsysaa5r+Lie+Hh7YjjP6JWaP5CgD85y7y7ZwK1hq
GZE228l0yudFH+SQqKem4ONqlOPvi0ck3GaOvtJxCJJXsLWkz4KpfIoK/zST4rj4LvTvyDtUW02Z
4pWSZ8hn9uXzPNfE6+Xg6CRrIEQBolhW8dRaOaQz7JjloFzMH1BuomIL+JOY4CZhAOoqeZWDcpKv
ANxS6rc2bAt4LwiMe7lDsM92dSQG7H7/W0arb6yrXfreou8f/p/WaP/xvbnJqw/7LRAv7YL8Vb6m
7F3fh14u3S67iyooKtmE1Q8yCjPYzcMfTLPrRqRz+uZBuoJMf5Am2ZORG46vf5oo15Irf0zM+vmP
a8llPrxuy8uXtazquvy/1xrF+/q3SU6Ua338Qf1sfHMrsacUMaYPs/SUvY+/4A/r/bdP4w9r/R8+
oH5UM7jkwu92X2yt1kH+sgUD6Ht5trEDdL3kBlLpLe8hyf+SY9JiFQp8leHgbGW3T+riXEzTs+zN
5Kme6nyKUXgOu+sOtSLst87aEMJQG+YJonuoPDqSM7Ad+5WeG6cm4dsoR6aubqCUFANtS9KdbSsP
M+mOYs4/MwHlzhvSRtVCGpFQa87uSPn5rPUnrbBVFAfsQ6S33oMTRjQdu3slQw7tZhuhd1yXsEOs
pYscqO1csLM0NtE6MU00wLWOpVdOZ9kLUXG8r/IIFkXdfZCT9JaTBGn2HzfTSMXABiihvZQ2ORPm
PcqfktLd3Gyz+egHoAbcIL+T6ShznmAxoSdTVR89OaY0w3VMpo5Er0KZ9TfPa4qrTx/hDBmz6LlJ
++lb5CJIXSmze9QKTZwxoue09z7bkzihBGxOzpTCx5cmQ28DVsIBwqEmvshGTcLkehW0BUxErVku
fx8QzmUdsfu2zO+fJgi77AIU8I5ziMzSn9YVNq/Rl03PT0q+katbkPZHJCKJpXkqbL+Qfh/mBkQB
9+jJXgecmN4vpTWOM0VfSq+oVWYE38WEq1U6BEYt1IC8bsdf6G5HsVQkbUiREVRpYnPVU/F5lE2T
pt5xAvbSbW7GPFOItxRICfStOuyjnBs3da4R26kAxex1bqkDtcfCeh2Tq1wvU4gF92E77GBD1y51
aXPOzNBIMuAoWWX13G27EHGirm0ce5s42a+S4zpST2J4bKf2oITquS9QSduOQZFRzYgwy3W4rRL/
PNfHEqQcyn9y/QrWPtMY4YsNhuRU6EO08Z0+BX0FSFHasil7v1JMfWqggk7ekniwkIrVwp2uovYY
BFlmEgtD1CBHt/Jst18/magaDEkejc9dPll76TVmDhN6dfIpyWiQeQzWYWm3a2Du7VKN6+4SNDwH
IXTrrg0qhkjG6h289P8ekM6uppwTO0oPOkRB2kLaPL0wz4iryjWk5bZaY9nhHmGI18EB85SE6ovS
qMZZNgHcpFDLwRisR4q//WSTl/VEVWAyJkvZ8z6mya5SuFTSNoWCGiwbaIeYdIlS03lI2IIlphcA
PqJ7a6SbHlNv+W+702bWmrtsB8G6W5My3GoSoJfBEbBW2a6tqQ4Kn+TgML4P8glM8I0139MGaWmZ
v4B1PL0T3WuqQ3YtZf7cdWFr/jT621yfUQ1yBzi+wuRAbm9+IlmsL6usi3eqEc5Pup5pR6iS44Uc
lbYBSp4Eao07aQpm21yrrU2iy2d+GBrdXT9U+5t/NlCS3sVqARqFJQfTa4HZcERq+68WAXx40Qn4
XLLKKS6276UrytcJHwcj3duAuJKjaQBcyZ7Jl63kcB9ArhpLo/D5fd6/F0zIRy1DfZw7GKcUY6OZ
qQc92tSCVhu7BHlq0Q+sarqby12kWYKgUphArby7yOSPlbvwVo2GBj1yyAkTucGf4QC9ELIGDahi
o742AcqqC2qxp3VeDSGxOqsCn1+ZXyBQdTYIKQ8bQCrGF39Oh4XZBNPZjQZ177ox2jku0aBYD0zS
t6l1KQg+UFZeRz8QsjoViMu+RrOb7KIAJqdBN5Nnz//5/4Gz+JNLZ4wwBxfBdxXq3I4qJavh8PP7
DlGf4bIojWuNlNzKyYa09Sc7WYVsNQOPR+7WO8e2W34PYpKznq4lLzDasovtI5vvTgWP21RD0pI2
+ZFg37RtG9hotczXV5lParXvA23R1Ub2nWz0JYz1Z1WLlIcOqqFNlrewL4vIvO2bpEW6HppHZxy+
OPfX0zrl4+fBTnrqyDjLyzktP7tNJLq3OUWpDF/cCxGxeaH1pY90WTafrAgamDbr++eu6JsnlYi/
6Fwbo3pSoqAR2QTGq0BfTnqt71TC4ocabVkIi0sUPIz2odfHlhR5sZNvNCbUfYBc3VrKt2SO1Jw2
PYoGsmt59XVSNKXtU2mU8GLxTuGWeZ+kceY+dXGCUE2qW8fQGL+ErRs8TuiUP1ZWP28q+F1gcMcm
myjV4GpGo2J3s5UoIBje6J7lrNh1ArLzSHJ/LOQD0tjpQahT+f3PQrobaqu65EFzs7Wp+vfce6QI
gxIahT7I1lXWBCfidtBNGZMWnGSfwDti6TEJtKlDqmQhjY6J4vv+5mSUEczThemvPzmpYQCvvfSX
nmHGo7hgc+GtsvFbY5TdcTCRHlh7UXKUXXg5ON/AgwVKFdxcVuX3svFzLb/PjGxNMGc4S9MMR+Qh
GIeH0ooqC05MGOZD6txcuIdXSaPtIgsIexbW+gbQ8fTNcV+Kxki/lhD57QhSvpvz+KVzOu5+NSB8
RyUymmmPQOU7vnWqv7dFt0dn8gLCYyc92v6urQHRtrpWOstu7HnvvzUxXHtW0q8H9Ie6fuM4jfGX
Pby23PuJcc75nZ/X+Tc7D7IlUd2TqiAcMWp/qaNRn2WjsIe9XoVeEK0sLatXBIHb45BSCUeV+Ocb
LkRyDeWqQIXrHgJqoE6QIXpndzixUU0BkgJq2ua5gkhX0gdrOViaBvAhNdK6g4egirRBKijAtxGI
WhfE58lBfJd9kPmtc2tj6fce71SHDZZszK8iUMxvo8cekipfiHmynIIBqGsXckKsdh78Oui4ZZ1J
tVbQqjDkQCU3lAA2PrpTE5DChyruOhrLUdm1SuV87X44R6QmH4TUy1ELYGdRIw/oO5od4M615843
0RiIoVT0W0N7dhungE4YNkYxGHSYggZm57G1H6UpS6JflZEnZ9lzW8rlmXLMUzVaOdxJSY7ZgboJ
u7SAjbxBhVFe9s12VlPjeB2lyh/Kmgha+TzhkT3WUKGi05NTYVN9l/tznWK/ZS/sdU8deQpGK82N
gc/Bj9GblG3YEhqK/TJayqHc0SD07Cn6SH0KS/jtdfs2iOr7wc+apd1n3g9S/gtN6+xfXgODCNCe
gpRVRXLzwzcnGQdOy3ClL1Al86VUCVLmcC3mIodOIdOeAEr/jeQBpVr+1N+rZTLsotz1d3bs23eN
SYI6HfL+wbcbkpxUZS1kfZVh6/1Zz6Nw0fq98SK7crTN4NmVXV8Bhzk2BkLbPZUSlZ7UGyWylT0y
M9oDauaUJKH3go56c7AM3/jyJ48stLxLMfc5+Qfi4+nwhQ+A3IToyEbGwy2YuIG5gE37bUAG0Eft
VU5ikxQa13X0MHyfYEXkO1s7RstHPISKmqevZQErBgb51OcQQIu7twnI9pCqMG/EoquMIMP9aHBI
e3+eZBhwDjet+mnSCLkHWkt3JQwID1ZTNg+eTeVQ4mX9KrRifghVUP9nX0mbHol45gw+DxSCpMgV
CFsnutJ2WwewRQBfGC5JF6RUfzXmpWxU/xBW+XjnOVViL6qgo5StGM5Kie06oJTGJR1P10n+4A53
g+GEpxGu1iisUY6YoGveN174FWpSJ1obmjJu60RwNgrn6zwbNNba6GLyXWJlqtR4NZdM24rycxRI
42m8k+6yCTrtdcwQ00nVbCc/DvlHqmrkMIl6NdmVf6TRZ0g3mU52tUln6Sdt8iOQztqH3/XzlH1D
zLt9Vrd5copcK//RcEvfIdR2MvXaPoWdZp+QjCdQe+vLK72wi0XkTtVGdscgq959ouWYQcbKtq7f
U+PxpBoVuSMTlN7FFk2qhMoqy0ktTHJEGmXTUHQDL4xnbOs8GS511/eX62zD+Vp6TbOEiQt4j6pH
b3V336iNR4FkrQLS4fOX5pkk9LopK/fqRRQfSuBUIQ04K49qkB6lVx+X+X7WhWoEamOrsE+b5Yzq
1L0dZuZ933jayZ04eguTKUzSXqPsPTQpLM7CLptSccOlN44oojYuhBdRN29AFnXcutGEHOGMfPAi
hyz1hy0Zs+YhE420NQ3wSOkimyRN+qWboD/huuibXwTV2nMVtSpAj0Y9F8OoH40QHk8vLobXKTVf
q8Kwf5UpQGf4zL7+V9dysF8VSJd+cQQlhtu+uwYG9AC3VbPA6V+FayFWrf9z1bIdPLj5oOOn6uFe
j0195dR9vq7Kgr2psBVT1O6gP51Ixvxjg8YeAnpo4AzhId1kE1UjhBJKeals37k3sjA4jkXyOM6G
s4kTyA9Tw1fPGdIJ56aqYASWl940eEtDzVu0mPx/jJmmEhkT7ohVBAtiAeNWekvbp9ldSs4zRrio
mcisUYgt1k31zj70mr4hq6MdbUJK77WjjnUqnFndj0F/UF07fwQ8nD/CB+CT1tA8WLvpygFNV+dF
Z5TlXtrY4+SPqXbkeNg8OKJTlM5wiMEgLeSY9EoDT1vpHXIV0kUOZKryqKketyCxtlfk/iWzh83t
1eG7nLbamKDJJjzkJN8EjVwE7bS72dRGXwxaHR9UL3wOB30+y6Y2qZdZoAkLtasAv4gBnQ+B/wpH
UO1EcKzJ7jQG6nVK3Cj2zpvDJwgk1XNjw8QHKcHJ6wz4nHrrMIfzeJGN3XnjJSrIE0A9SDjsX3Yb
ISIVqWBo2ohFynBeHpv9cQKSI/RYjJfI7/qjn/HsNoI4PY1KaJ90cR8C1m196vp5762cCF5A6fIn
v5utJt2gzx4V/2I52fTiygVzDS+VfQFSNSwsolCH2rTDp3CIilNbjd+ucQoRrJiFR8BG4SBtHx4Q
woRPXuC1+yhEY7CAl+jezJEj9sJs/la1lAHrmo4eSdsou6pXWhdaCiLjCyIcECYajnt2vL9kpxmh
tpFXrm2nd7NKGnD0C4R48ZQmeTUXMYq/obH7ze4OVbdUfOMBuhpqtwHlkJcsuV8Ow6aU4BtKw3ZT
kWZb26urZY2MzCZFePjeDgbr3osVf2NmiIF3RAAQFjeT6uRX3km6yIZCwhhI47DV0wAwjmHsEx1R
gIUk4osEoMqII5AXvbHvUr0yVppEVOEsbdItpFJy1SWVu5ShtL6t7X3kN8+/R9yi6tus8i2Pncl4
pFijXNTNrL9C0ukvB9tUHzytLzZxYeZnaDSKfe03wVZVazA/Mwf0zLR+TdxPxZajPd0a5JO7E5V+
no74+J3rGyiOCA/2p+om0qcfbeNqh140ASSOGaVXXNoTzPryKstStENElzfN8KSH5cZJs1dnMNhV
Ev4/NjX0RJQv5vb7pVd/JetrwzEJZg/ux2AbVQNwPz4vrW+SV7cL7K0bGaiGEUF+cbX0Dl2J/odX
ckzNmmS8r2DIPPpuwjceDpMfwVqOBx484M7cWseChAPZpmDaUKUwQMdg9aei/Zr3KL56A7FunoyY
ehvdBHl1c/OVEW6LENbs3wagdilntTukSgQtuw9/FFWF8fHWlTZbDMgr2WT+TDEEJcSERyOjXRWy
/5vTgPAJYtL5kVAKwjhp9Jc6ef5B9mZx2gdJoeX9/CAtQ9+rxyj23uTQ1SnmoBdPaJ7d5kRGHi6H
OiCoJVaVTaw1e7Muo4vsqbZnX3yt2NwWAiPj7MAif8mcZtuSybyrRSOvLLGhI59lXgfc0YdXZU7e
qH3TCdTV9l1khs4dwPd2D1jp52/TJ2DGKyef4N4UvtfprmHchyZEg++rORDXRTE1IEYA22UVgeJf
FU2VbiS+WJnmd6Sx4mba6dYlofQ8hndZlIOjdQNzXuXqLzNWtVNGMuk8E+NE7c8tNHTOjGgtS3K8
xvIv+Ty9g8YETMT13S+okqTnhCP4lvuewHnArJJ0BZvEpvghe7JJHc1HEEaMTn5PdZgenqbcVc43
F3kV6yHSbwp6TroG42M1N2+mAld5OrmLqXaNB1v0+jB1ltBKUQYmunWLrk2mDOe8H5tlWWbVJmML
EVO/Dt0kTz6kwSyLfgPXeV7a/SUyW+cBCXjnruL+enX2OIQd3ST5mcjBJHIeOISkYKqrp96PXhMH
oCxM8x3VBdr4xQvT5DCJXpjH3p3b5Nop51sAniLPSLt4qKVS67a6TpM+GVpDf5pmTvXWyX1Ovpa+
r3wkIyzkLk6qX+s9/HRc6qZClX5u7T7b5LB0dzRux17uoeoivGXjI7FWX/tlrhKPQYr+upgcdoDK
UDlB/gIsOrI4XXJ2gZvsnIkSONEzlAQWcnEViGYig8HzC3LNVQjeE5ohjDfHnvDqp27cU8nXBbFD
Uea//OSMPIREcFFw96sc3zoqhQBAI32xBqIEsMjcKKE5nmB9Hk+6FvKN++jmYa7kFL0irkd5ZH91
9MSw9LHSHB292xzLN611OqGK3qpQGC/kkinFwX6FZu48e3etrj7b0IAdUB717mQzNXF5cvRkT0Ui
/+HS1pto3mUdz4VPxsbTn0OiQoderPSnudTerhQooZLoEjdquZrBZrw4YQ7pFlhq36qVFzC1576z
5vuyzNm3TJFPuVa2kABJe8jshd2lzQOEaPW+Godi2zmx9lyX+i/pAfTwSBotewsz9DsVrTCOdhY2
RBpsx9zVvtfs/kiQduVK6wWdWk1OMV84VI5/oleTI58I1WynIdweejw//u04xxDJVV4MQRJ5nG3c
Wj8UwXsmG1dwnt268qpvOtAK8Oz+Zr/5erC7bGH9/SFNETF29PMkl9rHcro+UPKZvC+S+8OlGTvI
aJtSu28BBq+awk/WsgsETbvPHPglY6P6fjPJqxqJPR9E8iUEzQ59ZTHzeVO8si0zH70OsVyQiVsA
p7ul7MoBNeOR4CpIRIjFjSnbZpCuUuaXK/soju8twf/tiW1shRTcteHGlsDy32srtWpLfSGHpaMx
lYd8LNxD6ATfpjCptpLCIHPcaocuNJEqWA0mQWFZSVaDLPN7kEmidG8MrfHUoX3TkFU6W1THPvtl
GKwMZEB2VTz3z9E42dsic/KVHM07Iz/rqf9dDlbcHk+aglws3HdIwNnxnSmagUMZt3+7hKDwnwF5
NdZTvosnftuy682wIcircFTs08zzVC4C0TDl+3Kpbg63igNNKdUF1rmL38p8Co4uDHFHWzTy6k+2
P7mMaQeyMEZ3939OHTsYonJdX6cdRKitIEIlNq0cbl151Un2Uzks+9JHNpnwvk252tS6h8FV0xa3
ATk3VifI9t1OaIYaVrEAuVHsw76gmi2zneWozhl7NitWdt1cZUfogrKjvJrFSK9y2Heo4fY0G2VZ
tetXlQMThRAX1C8gzURALqsT51Qiqmn4Zf44af+PsvNYkttotvATIQLebNtOd48hRc8NQiIleO/x
9PdDYkiMRtQfupuKqsysQnPYDRQqT54zvVdIIH5JHORahmSpWx0Ychi/61KvotCuD26w6iUoZI2o
As7WuYV58FYvTZzlU3mRsTWoEBl2+nCKBj26ODKUIC20/fIkQWu3bvKPhp1MF02ryPWlpU8efkgc
4AYqryJC3lQ1Gbw4ln8bF1InMW1xMrQ6K90rdl+iIYYqZ2l1HwEs9ndKtBQYNWb/BaEB3hti9fcB
FOixVWtlIRczfuPv/s1Ltfn3rC14VoRjiu5pv1PzJnyD6BhV8aq+CC4G6nwI0JNes6btkiGVdGdc
sP0f4Q+VkdgDXtF21Cyh32s42t6wg/QuSPzpXaE284163XiXqd7nOBqTJyAd1m2CKxjZkbr9yOFC
RPo2yMjBMkwgdjvVVIGAgU/NveVOximVKixVpXQyz9q7bAr9R7FJL8u0T4HpwUsTAip2lkePtTQV
qjhPlj9+TLMhv252yEGGe8V3zxJQQsBy6XU33pm14r0NfECFSJ3UHBQGw85tBmhClqLaNgqTu8BU
vlBQ/gS5JyLQcxkhRArDDFkGfz7xwEBjfin7Lguj3qkhBUzW3OofJh9shgw3b9+77b0MxStDtaXa
pivsJP6LGoqKqoncv7MUHaHkpajTdbMBAq48hhSEks8iMv4YI7d+0vIu+dTfjcNcfLI1tEVVtsk8
Wr/NDvghYZ4AnEo9EkKBGzVFSzIAditw5cMUwG5RomR1JnNKes1rrZUBIw0GKHCDGDojYbgI69pi
2znMd7KOlXL/C0LzzRh7IeW4VIsHqFB/AK817OfFFgTBuN+80hNb4StUQDiUPiZ64fNn1of9NM7j
ye3LHH7SAFKVOpyjHZpzjN3vvVlksDPN9T2ZT/3SdtrJ900EJcSWUbvUwiPp1WuMGDUL6YqewFf2
oXZiMMv86KHjh5/nbCw0AmUzvx3tsDtmSP3cqZkTPgAeSo4BtNp7JUijB7tRyJqjahJd2yTigDGv
+1Oeqem7OS9slNBj9Q9PiY4+NKR/eY7x0I5eDM7ANHmEcIXKpeic3GR7F5NEfIh1BED7NswP8HND
UlMmqCVMZHZMNsrXKY1AkNnLs8/lG3Glsh0uM3d6HNwsv0N4JJmHHTU8A29ZpvIUt63yNDrh5yiP
ExSfGIk9zBP7GvPmCltMAfWKZ8W/AWZIfptjyL61EQzNDAd8so/c9wZseG/qvH8MVEu7Cxcyn8Sq
eXmW7osmLD7lHu/NmwkxBAtmshxZVz29wUc2PzUh9xY3VoazpUZdfAzd6W0DF8Q1XrwSwrsVB3xq
CCahA+fcus4lCTinNnRUWvkrqpRuzO9hOSSZ1p64WSK5Gyj+W6+A4iHRta8yEntWReZpKlBMDJvZ
X8Osfuz3apX3Z4nrq8Z/6qlt5mbuvjOtILvEYaadzMkvP8dTdyrIsP8RKj6pq8icHxXPqx+oHlb2
8nqf9O4u4dv4pSkc52gEc3bt0qy7UXvyOVB0k/LJ0fi9iNVLI6nTFMXcFo7p722Ukp3yq+CjFpva
AT2rjKSE1SF2VpoXdNT0qzIaHxrUynYc7i8scWEcX1uQHrs1V+BNnIS9HveLXzGX3EyScA4m88Em
28dy9jPox8lHR1q6iF2rCIAmPFjsztfPdU16qXNQaXDdMbiu6Sao3t/ZVCJf2qqznYMNuePZqGyk
r6sB6J42ZIcus1ArZ0PGKWNbANjUjc9mbFwGJYu/9waHXG2QJe9RKZ3OAYDMSxbPwaG0eLlwlHC5
iY4zO/HMUq8yll5OPvXZKGNpYMuKj+B5nioKzqfCRLtdAFFmqRYHRYvjQz4uTJ+T+wRhow/NdN+C
ihiT+TosjfSk8Qy4qew47HcFOjPWrtI4tOyc8GguFAQDtVtP0msbbuS5szDgQlwwCkvBT9sWtsUu
a4A/cIEKdqeNDF5V4XOGz5MNjzTrOLQb96gk7TdrnuxrBS9EvtMX9kwZa2xHrjp/wGcjf3r76lc9
f7upcfegXaA5dErtYE7h8NTXiKVJL+aYfw/6CSnpxRZUamDvcnVCpY96vfMWKNFeWHzLmyS/vLJz
0vRQmb15Drz5TWGXXxstb3k5DgwEKPOvxZhEO1fr/FONCPYtiIPxDE23/kR2zEJAPDLegycABQFT
5nnoNfUUdHG4g6R9+Cq9nELytbfZys1mNJDjWkrMnazU3nrJ+AjXfPPJ88n19w4C4DKEjKU4hkkM
MWtmNZ8AUSws41n/KEPDBxSVuB+9NiufOMD7LnNqw+YeVruoAy5zIHaOD4HP7U6Gjda9ywDch3qp
PLbIYbyJJzUDJtF8lpE0eZP7IAENE4Hz3rvmruld06XxyCnyYOnPFCmQwOeY6+TF5QI80bT35tQi
am+kyV68eahaj3mgvpXROuExdZv+fehlxdHNQbKZqma96YDknDKqnSc/fAJkBDA59s41yP6ncmn0
OQrvoO5dVCkR8tlx6Fk+GWo8Xppe/ZzlcLqIqco9Dw0846tdpSgymREU2VlVAe9Th8dU0+4bEvjv
xNT7E5RkrhtevRatexPAj98nyBuqVXOVxrJM+8y7NDQpeXx16/LTUKv9CZRQs+8yZXwDs8D0BjmG
D3mpeVcxScODCx1wK2i4bxAmTVlnxn2Z6BeZNC8zVzvTBxTeX08nXVIfOIvkNTmOp30bG9VNGqSo
6nJXQSq3y/gPh74BD6i3ptw5XYBrDRDzIuvc6+AnpZ6gsxKeLDBe8BL6g7vnlaMPqJV2DeUyZE2k
UDrFG8bcRFV/Ly8f8p4xG5XLncjud1PLuVqZJbvIyqc3lVNT9JfrHHjbFA7vcjsNH6wyv2snJ4La
ze8/1TM7ojWVWKBBe7FSxfhks3kJzdL6kFMG/oTu359iVmcOAoFLGMfZHKejlofxQV3O8HPYvu4o
Fv0C7xvwmvAn05o47LT7ImFiF7Y16YnTxSmjF/Rqy3RxQoOyD6b2rjOK4Upp9HBtg+C5p3Xjy6HX
D5zQx9Fvbj073p3CF+cW2fXnsJ6qS+r305uyf08Oq39yZEdnR8DD5mrm8Tu5PM3s5n1T5pF64eCx
vsRVQCqyMIZTByiHJ5MZXylTvYA/CG4DnOS7dvCHN0Xnf3YptPwMUnI6U5TCD6/1os+hoyPCk2Qh
pYlJ+7EC0kHeNPrsFt50G8MQQchllgdPwaF3AdJOUfje8JMMjcWxv81jQc5r6alLs9m2YVrnXrnb
xsx3zVzfzWz2m7x9SpSy5HFfZd8a9Bp1cxq/cpgVw+bnArZR0WB0+MmnHfobvg/gIG6C/n3Sgqzr
Mrh1V28DpWxmeztxiklD+DRJrezRB8SEKKcV19WZIve8foumT7vTDWiH3YEUqTQOuMK9Ojpcc6r+
ikGqfgO49r5R2+FDUQC7GaG+PTu6UV/9hWerjL/Prp1AiOsFPPbmBSdTGZ+MuRvOmZF7x1aLo6MH
gd2hn53gTV0cGjg4n+zGS0iZ2ZN2StB/3XcTStBOl2NU+/hTNSoFx3hMkEZLTeVq2/3b5T8yP+Yx
z7K6zq/eHjydghR7OxXnIWt/DwAZ3bTaPDfu8rWWFJY0Px2zfPtL/0eWK2aDdZuZIamtOVXru961
vq9P+7JBmhfcwmXQwKhR2PH3YZVzmmE20EDnVDU7Sm09WEsjvcQNrQeIGNUD9DPWPh3mFAncxbgF
9m52V4egLMX+IsRDROIMdvK7GusWMgXMehHSa1W7q22EeDZPYJJBGWdusQjRdjsOn6HBH8u7sbDn
i4yMfnKLw+owoAZlJ1XcNSC6Ltzw4/tJPbd1VTxkM3jqTAPQ7FMlPO7ECPMUXZiexvsxul9H4ojM
6RMkGUC3oO9im590fxbJzbGr+nvooBlqxs74G5SqAzLokXWZTLd48rl5HRA/CL8aTnOROWlcvU3K
it8bxP2pn/xZdVNPotzvf0sM93vOWcpNTBanq4+u7V5kNMXV8JtvQwPUQKF6rMYmfqvbf4DDVd/q
de8fNfKzBxna7Cp3ioHMV9Tp/tvogQ269TZZ+uOQKzetNc/K6B8zo44+DfHsXK1m4Fdf9t3eCzTr
Ss64OS3UmXDaKexUu+qmekl167Wa/GviPvlQSly9os+R56tPlqWZFz9DJFjV/PKiQT64L/px5lQw
ih9UyOEn766xo4+T6dTHbElZgp9t72ffdQ61C9cJyBofLunlJUqaeXlD2oabLWiepjIJV5+2RP1r
6KvplUdOswyX85Tw5ikOasKKyx2cA7DkOC26XfEcFvfSywuDHL6MwZcV97xbzzeEhsXpo3ycHjbn
OtcyeIuwlN/RPw76IPmmoRwGuH9K2Gu60a0O4SNvMzv/BNjySd4CoNn77PBV+xDFOQDXIPYvEBG0
97UDLbCWTjALB9zdYZqrHvxJ6T/lqLJ2/WB/6KHqe+r66YtEGWbj3cUOLHQytHipPriU81xk2CeA
hxytfDs5LVWMk7dGkW6tT3YbvskDCMtiTh0vdmvGj4jYR0dlLqwPbMrAfJZj/udYveeZZ/3lxtOH
qnbrz3UE7xkSn+k6Wx1V48LxTfzINvN5dq1HKffpoFhmZymUHpG9M+fyU5Jn8XuKlcOLlcXWqbZ4
IGUzrKLULv9RdhT/O1VvPWpwTj4kiG0AqMPR8ItU86D4OluqCUtnWV8dt/buxjGhOirV9UM1mf1T
2vXKeeHB5wAgKe9t1DpPHgCRt5nnG3vL0v1PTlJ/A4VV/RkCe1/ZeVByBCBuRFcjmBZalYI9so2i
460fneGm8AZFIni+yMgCu4V2QYBy826LWcerD3W98SauRtOgngkhCJDhGiSr+CX8CM3gpWBvrRDG
JBp+TeGjDdjORRZeBps5BJrwGM6wSzSZq59fOSR4NHr9MHrweLvLao5VZSrZqCi81EnctyQY2sjY
8zR5SGPX+hgUcXMfBVTsTJxDfkyNqrqzjR7K+sXrQel1LOPZO4s3amvKLrhP3MTbOO4bvXP1N40H
j3IUFsld4vClKStUFxo9RJrm1FqQ8gANCp2j11JNmid5fx+U9YMHwVWw74xSf/I9oCBV9LbTtIjD
DpoElowYdsvHNSq3yrccDjq3KG8o3p4VaDGVxogvEixzeQlCAqg1zdO2ikES6zj0un2wJ1jduBWF
+RnVqnJPBrB9INcK/mg5YpqH1D3G8DMffYgM3jnx2L6ZAtTm+xnevskiA5YOrn6RYIVXvauhwqJX
Ql9475cUUMOX8b11qvCy1VvITnmxmzZ/e7Fvm+ef9mzoamTc3TsT7aybNHMTksb5xTAwY52XHjfb
rXEIsUN+tATOW/fFxM2IHqZ+BG2X7WRxtYC9pUIXCyGAH8kJXqvsfTzG2V5SC9LM8l6+5SV+PZZQ
yVasyQwZq5l5ofrevRRRQNrXtUTjz3iwusarz9PotDttAKyCTLf54Cca5V7SRZfPeEh2Y5DrIIvr
9Gbzoke19zOhXvBRB1/0D/489GVGCnasltKrpDltBHrbTLFRsD+fipEfrjhqFdnW0Su0S8Fu96mL
nA+C3qqThseDZa4j8f0ciW+JFNgXrKlrpFR//oyso8w+grDwjlKTG0ItNzXR+CT1t0Y6VCfPCL2D
OO0sy36DFEt8a8OPa2/o0KVKqa7t9/2Db0fvxClzEgdR3Nwz8xtqkF+5ub7rEkMB2N88N2ztOCRv
HsScK76tch6tqbvYb5tFyU550AsDqiHxwzY8nFqABGydVrW+Fwcyotb3YvzigEZcMs6Xo5teUlkv
/NKl3MN/VluxWijGOIqq4KtEgoa8VGzxOhNpNuQySA07hcNpinS9CLXhTp0WaC7pb6e1W9hWyLgn
PAb1RcjkJ4GQUAltQ3PhItoYiBQNMFWahM5eQiQYNJsPZtCfDlLWbWRG+MYwv+XCPSgjtfy2VWlL
ficovq/chNZztJSg/23+KwtrrPV/siJphU5zocFQe/cUOa0DtMFwACvQ65LIRSPVviJDnF03+1BZ
8K0Peocuo5qMuy14W0BbVlnmcn6SgaD4sXDude7OVDnlzJzMf0SAqNyTzaLIexnm7QgYc+ll3qTe
1XbyJ5VuaBKJLUU/B6xweM39IBoStNfC4DHoTPW3NJ/THS/xKABVifZbvThCtbqvl5FEuOakH9Lc
hwhrmSANKY1d2ZHL7sfU3ddpP66HIHajf0gChCmLMkRhocr0/qhWRnVwVZXkBVgduBK9+kKSgiPe
Al3o3q8AZgk3zdrlbxOvzDZCXfOaxUaMr5huhPPGpphpX3QUqrX7oKQeC17IlhtLYSwciT9Gszvb
wwGJzIxNvueu95W0MY+8WlpXuYX8is7Ti6d23wLIPMhN59U9SGwzKaY7v3Dey4jQ8u5ZmsUJ9WT3
ggdUZs/TGwPE0r1E/2pRmG61XTL13nqvbOSGKIHJQiYKdv8Kw9FDUavU5DnJ4wawX0zFYlrP0Jdh
qAzJo5pBKOlHcUt5fNLeT23zfc3vafl812m69STpPZNnyQFWQt7Fka2mkhoU0rzgkbIJnFqufRDL
ZrbNzlvUJULYkQiVJmun32dVcc8CwE+W/3sVdbCjDAW4Lz1pVnh+GlSc/mv14YWtrqAJU0yN/SA6
pDCHsRFYsgIyDIv0tB76/xyuOQKHcthzoI6QMbb8r02mEv8mjYWkCewi6D2lwIhWm02hjunVyaNE
hIYZPVJ7fKGQwmfXNsb8VigoZwssxJs89tWbYVCSJV+qn0Mn7fxDDxnUvlG08EkaYwqipyTgSLhw
dOv0ypGnYXYKDfJerxwD7CccYZDF+LmSQvXSzhtNyEF/Hm/ZTXsl4T5f5Xgrk3MAOcdyccQkYC7F
8C1dlD6k4WSlXnsyDNTuW6EAh3lll2FmqtWD6bNXGgaQ27+aX09FvJ8STnSADQX7ZRvyzfGRhxvT
6UuGat1R0+F8ovg6faM5+X+OcH2k6wr0XsrAfVBmE3wKKoL9qW/a4err6q7MW2q94jElxV7DMWou
vAnSWLVl3OrWOqhUN6wmsUMW2zOPyvJaQ5V6HW7T7NL67HcGBS5/n6YtvAvwxicAPi31uE3Y4goz
KI8D2Yy9eMXRaO4bF+DkZaNsLQabLHUWX1dm12VoVX50Xe9EQtkaLPyuvLaujkwKzMQmXt8zof0t
9x5aXKAYq6vih/pDbbfaQ521xrSbK9jF4MDdI5qFbXHocK9OOxlrvRaes1EHFNdzeHwQvyxhqqqx
r12kdSVQmrFIo2mhu/kczkXNY4TFxLGuuI7LvcYG5mhUo3fR2jH4zXb99245pF8K0/KO+jgWwLCi
9MtU5AeNZAvnkFGM/u5EjhahgFOmlum5KoJmX7SjckMgzv40Q4C+kGfCjKtAV2x87Mz87egATNWj
GG2BtJovbl5FO7FJ44dq+8aEmraFUmC1a7b/zRtIEkqANrUH13ItClA4RhJZHKsIKdRivwT7/w+b
9Dj45yxJAK0ylkDftZ4DXyFdX03eVtU5LLwgm3qW47p8O6Cbst+HfowplubYWpxyhCfDH771tG+L
SLXfxwpou4RvZpmIT9bbfP9cb1BzcglGftZM9/lgVE5HZZioThQcpOu3zslv/PAyAkWtTtsx6q/m
bV5LdV9Os8aEtxdxt7VBiZt0fTMajy75j11Zu5zuU5pa309LA/9BfR+VJUYZmwnnCuAwi5PEiHsL
lOHa2ArSqaFxGjkz5VCbRg9Q5JEe1OL/sP3XuBBEF0wZ9lmWC1r3++xY7glES/bQNWwcdtKVxgRI
WGgZcq62lz1sdumJba599t9ZcCem1/MlpI1s6PtJX5KQ4xrbXOkNckm2U7s0NtWbxTsHqTC469xp
PlRGyqsC0EAoTOgBXPGKnXSlIasAxwrkwcXi3ey/DJZlvCW9I+5t1X+16UiJ79QILNwWLHNlRmFo
2dXqv7EJVZU9lDfzDUHa3RgjA68LBKxbIGNpqc3lRboSo/OUP1gVCJx6QFyBEtxUva1uhHx2FNAW
x6Uo++oMvnGtdO1lU/x9KN5Xtm2arCIhr2xph2yzFWewEy3XUH0qyVH0+ec1t6UVty6OcBcMO2dh
wbAU4y7IYFyvWjd/BOWxUCkseLFq1lfHS9sS0zXWXdOMLiSgS9hikpWktzi1cIRJB/nFPuEIaOg9
DqYTu40WJtrkVsV689xNA9TMd0a55BqNkBrSJoZNQYVeXFUm6PvDQtGA7eRQ2GXjOJ1tI/0Dlmk8
Rs1O2Vqa58gmVCgqQlJwnSN+x8xhdl4Y8+TzKdFsU9bT2tDM/PODixd2RBtiUP5F0pjTwjliAqwA
z49nHW//4m3F155UibNdDB74BGN1e6sbBzraIenWXlwqermT8doV/2zHZrnb4lGQ/t5acXoSr9jX
EBnXA2IU+7W7rE69Qnsb3fgyTWN07TwnOASuXx3G5TSjHz2KCBU546g1/WrkJPLE09U9pIbLCYgM
YWucLm7KVnyxFxHVJDBnHittsG5bY/kWaPU++QQYJji/sv/rEIi7dZOpEuIxPwTAts7f7IrnwB+h
UyU7zAm02JHZ8x1wrPpc1z1wWj1EQ5O6d+8Q8Rc8vDBqpB7uUhOScYlBPCp+MpZGJ7f4EIwVr5+L
/uZishVXvQVJfl7v525lkS8i47TfbtvQcTXrPV9s69NAuh61kYcpVuL9q4fDXPAypxV9dZjUcrw3
uAB8AJW988gKXyGLGtlUzCM5H7wW+8X8IGNQBe6u6JL4GC9usb1wS/ioBuU5jcev4s0b0CslbKLC
zZQvpE3SA9eJQi3UPDA0zQhZ7+Fa5CJI6yXsmij12UmYNMLoRC1ZvndNHfkzRQMJSkUIkh2aEtyk
N+t6cCO/tZCXLp4X3cLNY2C+MksmKIHZ7BqVcu3YodjBXAonFrqZtSe2OYv860iZ+St7uEzYZpWj
kVFElsIb/3eHhGxzJ3Ij5AX68rhdbLDK+I4i5K+C+WnUJQ1nD58FH0Shy4AG12JTi/mzRMyCGfoZ
9682WSBcUEac6b5YUyZMKewekxajcQUdGtu++X2rTgOkhepfUiWNQop/6pNhPqlhGX32YXDYlRqn
yxw85IAHkH3Mk/izEgTmNewam7OAWPnQF5+8dFEi4OVhaUO2R/7SUIfwp9qkxlFGa4xDXtHai2Fr
bJkoYxL9z7M3t9jWxbcYJfHd9TKbLYaP4axQzC8mC3lJ/7he1huRLNutfXGmyK3eTbZ9UkoHAbLA
67SbsRwRS08a1H6+osAzn8Q+2MWPuBdT/tH9OWmNl6nW39fdLvMiRq7YetZXUlXAaJeP82LtX05Z
Z49dEFCi+E53AF8pyvg+r/XgISRHt3czvfwCbw4JdFuz7s0xt99TZH0n9txXqFd3R/eAYA9YoK8D
siZUDQOsdnhhX5hVyi9+7L6pXIhxoXNoHtVKQ/JnsdtN5+z9chhuVvMudYzkoOSxepXGRTb8GiEh
mu1ej8W1RW7uBJKP5zlbzLrGNpZwx4jG54W36duSwXbdF+FVErj7kDKEfaCPDmotsUu9p5EfArux
YC3HJk052c51cKsOzenFKGPp1YtHeqGGptXrOeKRxmyR8X3t/uWSEo4yC2gileOSbd521W3ZF1eV
j/IqZnXPttdfSLyhNt7p19TW9avJq5axl26r6naGWmDhZGuAROVLlPi3ofQqVdGv0pNmnSfRvjYe
zK4x7mSamBoIN3gV/jlFjE5j1aDs0DVUAWF6C0hTkJnSEySm9Aqr0q7bcI0uBbi5zfFljdX3OnZb
T5bahtt0ZzbOVV8H4K7Bh25hgW6TxXfMfj8BpylQFAUcemqHJrr5sVJC9N1r0c1eGjFq0VgVO1hv
YdkXg85p8ik3+68vZm5zwOkYz4Hr+i9WLqlSvAFNMYC4jJ/bgNRW41Rv+DkXD9QUA7WoeUzutnHO
j5Rzw0g5bbYXMbICaj3rChLiCURDutLMPmBZ7io+CihcIG26P7Nuqs5u26QPZPUoFFqKAGXYa/Pc
Hkg6pg9GzdN+zC4y0BbL5LhsbyVOTYOMWkRDgQG5nNgm41aBVcG2qbu7tlCLhzHiqHqwRmu/fXDp
rZ9ePstyfOGmxv32YV98eD8HShlHrbV/YZyaquoOeXaehkm/1xH5afJxqMoThbP+gezndMvqrqh2
0pUGQPR0KzajjMWzK2NjvG1Br+bIcJ0IJ/a0BorRMIKy2r2Y/sL6apF1fqB1HMmo/Wcd6sazsdT0
JDMYDWnMBTRoQQO0OkoR46whMHphlMB2sb1ybDYJ2dYPU+3YzlQVlI6bA5agsev5uaEWOWhJtzPm
qH+maEntdn6VFWvMlPVAN7ZwiCrHQ2tryV6Xfdovd2vU8wXczScKbpZ9nmzjuu5vFJ3bkGI468Lh
vW3eDTkSFzUpnPsJlA/fBZvZ0g2Glq1hX0JzmtfpGsMZZoLM6I9o6a1TTOi9m90S3aTxc/TrFaOs
KqeTTcmlxLhJVlHxtywJ0fRIEV77wbM7CsNyDUhsVEMkHPTOjLxo6YWPc9fNez2lwjREARl+tKyY
7/spsKwTJy0tB7UmxRWBbcDqh+LcfdaFRKl1S6py6D+ui4inza3umhvjwhLJwnINcZTZFxO2HQjD
llWiRaVvSqtLbI8QHCxN7xkJyDiQ2w0iC+1OjC+6WtNpWH0qZzSV0/llTlEUz7MT3sQgBuwt5AQW
ozE+st3TbhImzuf5y7Ttoib6andtkNxk0jpfol8t37dwRKNucAIoSDY9m0v9igQuT5S/NyQT9Gtt
Bc+OKnN/RP/vKeIFAWXy1JE5a1+WE99L65iYN9vptbOx3MiLtOXG3iz3eBlLb2s2myNPAPGsczaX
tSw0eaULBijbbfZfLSO2/xDy4nK/WsZNYVkduuQvcb4I/nX3V0u8nqnK00ys9ZD6O2/oUr5MP/4w
//6HenHJoaZSNndLZ5enMK5Q+dxdLQQ1UpgLoZOwfzbUoWDcxhI5oc6N3tEySaaLO9Kh91+Xk7G4
pbddYlvnxbqvrigxr2yvLqV1pXOyahgels+5fYR/vaSErB9Qpry4+na59d//6lINmXo4BtTGDKKd
oZjVHSLF9s1ezhtmdewvtjVAHsFoa4xIozxKxhLc/pyh9hGev89bo9WZY/jT6l8tEuUY/bp6oOdF
veMlAQyIr0XH9ascaOx+pCtNsWxOqqXR5Tsi41m2SJsfnF141NOhXidO2xpFiyL8SSJrrbDs/TZJ
eutKsuiL9XsAMDYqWHujcsASxmSnpKls7bn3v21aFUK8KTHG6P+nKf916Vdxr4b/r0/5au6r4baU
iobfPopU9WDHwYmDboqc1R5yrMziaQE5dQFNW74DAQyDthdTGy9diUngprqbB+/9nEB6teunlJT2
Mlka20JMuGmgfdps66rkonuUqnT3IGspgaMjYCRXaPK/OJLKD3mE2MOye5SmWfZ3KxKYbVgNDkf/
U2zd4qhi9jwHy/qDbTPy9UZEQS5nmluhr72c7dZz75NFgiNicUqEKge8DRwm9zYOCROH9IRZWWb9
fcm1jPinY+jy+WwM2Tf4UTjQXRotUZtT09ifof1HB0fJOdgVR5kPfXSSIoPVaihhus4Rv1/d/AqR
o64ywnectyqXUemnhVoY9qjQcs4JrBZnCJOy+44Dq/tAqTiTTLMdYDu+y2ITL1V1zyFiW92D4yVH
f7D1ncR4k4Ls6raYzNmGMnGeyz+aJHVPYk9UDqE6A5D3EDsgFA0v7R4t0mVdOZc3FdL1Rxck2aPY
g2bo7xXYul/ZxalaLoJsEfJT24Ta6S1toWrVDw0FJ4c1cFnUsayrGoQwAv89Z7Sli8Sx5ZFk6Jqw
3IL5gpiX/NIW+ypsm2pl+RNahO057MsKdoCgQp/pR2+0A9iiEEN6b1eZfxKvxG0hL2wt22AXGWFj
1EzqWRvlpOu9vw7VNrCexGEXTQaTeD6dZLg5jMq8DKke3G8m1YnnexdJR9Kiu6TQ3KscgElPGjmo
8pbTKultjldxgenOEHwugRLzasq2zLYqG5SQBGBYUmQg5eSGq5Qn0WMeoM56KG0NAqMBYXjdh5AC
2N1TV+kpJw75cFI6z7wmFQAdvaD8aiddadDoAJf6s5FA0EjPtm1eUSMsU9djuBdbrpAV223ubS1q
q394ZB3wB8W1jC41j4CbNP4CS7Dd9HkoNt3Q61MxTH9pk2HV0KgRIo4t7le2n9P+d+x6RY69ecAu
10W6rjt4TeSehNY9yMr2vsyDbzIS9neqUp5s+PxgqIT3PePtkTdxNVyJ4hOKEN5Q7b7OlvhAAz2q
KtZ4lQlVFUeXKm7hJkns+V06o2vnpOUZCbvkrU897VPk65yHU6H0Bb5aY98EDR8LPZ0Pbg01wJBr
X5LEnU69CUuVhPFmsCuKsf5kNm0HzuqgWT1y2z/rdSTRXEQTB5diHELjRy75RVoZvHBwUDO12kvQ
C88/urznXPzGDi4WQiv30hg/e7rWRO0OwDQargGwi8WhDXqbwkv1s+tkLYIDpavuW7hM2l1Q86r5
wi/dkHqIK6Lu+1C3wnYntiqY2Z1KuFrx8BPjTIX6Tu+0EuIB1llj1C6dL9ZQV+DcUSZ88CoPJEqk
811dGK3y3o5OoHzsleBKbCvhVWKl/j1lA2KS5hXpFVUiMXq7lL++YMj6/yzqkkBWD60W/t57GfAt
cxg+5G1a3CrfCxEnXLrS1Da/6hfjpO+KGzmzdo/mMaj0n4HikGHpQ9GUUq+w1ovY6eBRJ7hUjQA4
iil/q35XrMryLuVCitdWo0F91+yjFlrG0RqYL57J0h3KsSnsupfZ0rhUnlag88+z8O1JoKwTwzV5
0pAr3a1SJLOImSzNqnAypw2Hf6JrUjpUj8E2nlMOhF+0Sla3jFftEwl/niqr/FRIkXgoNX7IpvyP
eNuB5y+14ObR6vEqjWn1HuUlDVhrgJlJxp9q8dmN+hywhYoNgQQit5h1vIhMagPMXuty4POeZ3uW
bpjHNehf13x1iW24fiAIDEd4BjsVpZThkssr8/J6LD1pBnmZ3sbJT3ezvELX8ia8uaWXLutID1Yi
Xq6n9Hcotox1fZkmzm2pV7NkuIXEM9IKStGhNOq1HK4tkANVL+ebgA2k50QRp1q2qXlnW+0eXoUk
k90/wxeMTB+U/bpQu+AZ5m4yd00MM1pshBY/aq3v4NBYXC9j5SrDF3dcUtXyMSREltg+xjRlNrQ4
y2QxTjEUopEZAe6WxcX46sMZVqYf6/9j7MqWJNWR5RdhBkggeE1yX6uqq6uXF6y7zxkWse/w9dcV
VBc5OX1m7otMiggps5ZMpJCHewnmg8rKQrYpohik8BxaGre0tpuj78ZR/xdZUSYEbDmzUCXJ7WRY
Q0K8MYMb+YDLao8G79zDqNVhlwJGBdabo1+U7BIBAnFpClDlFCiMngVcNKAjQb2FBqRl4J41zQuJ
tUQk7zLHtCELIauKr60+sKBBHcVH8COvLKSQixUTZn2CRkN9MlRvGT66KSYykgGKTiwCLYiOm73H
75k47r7IQEDgWn3NLN8wd99MKX0fmVZQrBa/y4rP4K1Pd+BKD84gxw7O1HsYRgmeuXHTTpsk8iGv
sMRQz+9xx7he5rgAuPJxBOsHFp1ntNjzYN4yu8dW7lSM+6bp9SNu+nSQNDTarnb5jkZk7z6ci416
fxoiTwtit8X9p5gHG62/vINl7n+3zW/LaKHpwHQATAFDgdIkZXMpkUtpXsCNwAiiX8lCDeWK4+yE
StlpNi8JYCziQBTm2uUV8AJGdaRTgkgilEJCZnul0QljOYssh4uHs0aDm8BVkmFTeXeQuTu5LAeb
ygnZydG3ZKHGlAn4ykC5JiIcxB6S4WGcVoeslKjW/YfEO02gDD2+XRTzKuiD6AdPrPyzP4C8jX5e
Xva4LC/DarYtvx/yfsSSffmdftgXE9REq53ZQiAKZPr6yUwg1+vN3VIPygN1+yY5h6Cz2Q+iGlBT
pCIHUVqaB459QDVK/7fVL1QXVBm2x8a8n1cKbRDQDgqARTOhURyVB2QmlcL95O9x2o9foFesgRs5
afeDwliTrWXNRuZVcqORrK3okmj+lUaQ3i4uYYfaeXcUF1RPiwv1uMbGI+SZsaorLlA7frc7SYdi
CSPJoaCse+LZZTqudpQEcdoC3dprY3M21BDfuC/cFMmTCTWkN8PSV0llt6+GOfifglCHpgKCkiaB
xo02fKYpSS+CsyEnhgMVnMD3gG+1H6o1ebk/7Z0W9f45mB27lVE74gwmBXG2Y5xIoxjlDBiQ2bLt
5j6CPC1QYGCW8bvNMpUcyzzqmZaW71NpvdDIVosuYQ+xhhQQ9TGd/cOSPDKOkkOkq6Qto8i0yxSB
CcYqUZkVghw1UyZqegOi9wzggC3FgsoU9ULUBdUwrqeaGswrw5axuLk5kQBdhBuWz1CxDf029BoN
utmWXv6QwWRAWuI5hXqYtXNCp9mmCRgOUVkwXqlJwKQEJTSJnHdr1sZOG9vx1OfGEbzr1pudV4dA
9/MXcM3gw9BCij2y35wktG7tZLxRjAYY4EkbQwimd4b1NjhusWu4CeiUWgH6pwD2Npq/1y39NgST
PGTqQoQa8FVJ8IkZZx3P0T2ZerqfeQgBhv99BjlCazoXQrTQfPuwm1EHTmcbCUhL7yrUMeaZdXFs
fMQqEFB0Ca/XMwEAVfc3ZrO3fbM/EwlArZgAkjJz9iNql8DLqDgByJg6IDnnDirjF2YAlk3ikhsM
OlO5vgMcEILlUQ5MN+of5ImaQvX8pCpNSLhAgtVOtcBrBgChyl+jsMDwijsgx5lMbChd84SqqTZY
UzdWY+qRuxahAwlHCspxlJSJoa3ujBS0zLHKDsJ4j+OMB681y/Ldsu7Da7VV7B7KlHljI/Nxy+N+
3IzSxSYkGVAFje9F3AfNF6G9ZhwYxL5SYIlwl49zIrpTm7Pj43h2kfVuwl2XXDTVMsZqAw6EcHW3
3t38GoTw7y/Iko0FqQCAxv3prqnV43kQZpcCXA7P+/hPMb9t/z2EQ6VnXv+/x7m+BUzK/JqgH1i7
JjRy/vQWaMHcAPMsS/xPrBbJNolStreR79o4kWV5Og7CAOY51yKy3imFiTO4SzIDxUzgwmq6cJ8k
PEUUKvaoTI96EJdGDRB1pWQoZYt3liKcj5zmuUR5yIVGRtlFBzyRgBtTzo8IlvO/B95Pa1Rxh6eF
iZN6ZDOB5gGFz4e7K9tPccFxbuya8eTkcjxNDbe81t8HNTJXKE5q2hV1jSa6OLyz9qBkDqIjVGka
1HZn+bpSUlhjVLdHk7krGi0NV+JY/zgkB/4HQZGZdEAYRqomCjwUIDkcoNRaM1TR9+JkZ+lwMbsm
OKLi+dRh53jTizS4JeVg7niv4xDwYaOeZkUZRK/PD+bMdMKNkYAciWoq50rLvOltLx1QsTuPqRwT
SmdAEKqqXoocgnobutijg5i6PfgWMOG4k76YACaCz1Z15zFe9mJ9vzNLJcUcqYYCEmzsRWpah8VE
EeQkm1loxaptcwPIs9/LkqMpm/BcJcGbHf9AvguVYU7g3thk+GvNx8nbbUcBHtte92SfNBuRNC1D
Xb0rrnqBKq+hcM80orioi+I9SLTcNWjp3F0zdNOx5AleYJ9qDS4L6qnU8eTD3ikxLGdjKJ2HRElq
kKM3Gt+zuA/FljA0TnFRGifq2SgtwbcsjzaLjRxRkuOvJKklQyqGXVPwI+eDDf2pmj2BWzZw7adg
gjbCysmTNz90ghPZoKhgA2iGClYksNbC1o1NR6QqwkaCwvRtA2VTPeTQbNwXgRdQWPgQocYRn8QR
1AuXytnhshka3dM0foGW2z9eFN3dEVHM3VgOULv2HmaCs1Ouk5wFULkDrQUgyNlZM2W+RZmyBHLj
t40cFbggGgDyEUONFVX5mRkBkDZDsu973y9XzAcJ9EhdQ3V5wcC+PoDUUGG26nrCEZ26SyMVRAsZ
VOC0VAwN2QiygNYFQMjper7qnTDBd0IQe9gzMi9PAvy5PxoG6irck3+MqcfcfDqCGwCbxNr87S6g
uBMVzNqHBquPmo5GAtMOYgqtrY8jfrwj9WYj+SmSjKEToep17j5Mp6CIVlriaTl8yrH88nJBuNVz
JOn9SvZHuhyjHv1ZqBd+3Asujn+0UUjudOH7veDDlGX4x8Dl5f/oDmrH9UpeOgD3usZeE0CoBNDx
9OjPxHmZiw11S0LeLX/Quyj6Y5KnIgjdH8e4/MN/BblSguupfwNkc0rmLWM7BLgE+6bDHE2OOeZh
Yia3tR+LU2+nNdQ+oLsQsGAPjPLAvnwMNRlEzYtm8O+mX6FYx9JjJB0dIMIEc5FfQNPpqJaYx0EW
+rNxjExQ0w4SKRy/xmNwCc/Ab1HNY62KEUST5nizi/nW6csfWeV7zdhC7hoV7t2KKX78uVs2EE+w
wUmUgM/wQCMNl1Xn0ZFGt6IuGeOukJ5we389+Fq5BU1j0uIOs/c1j4o6qZyTehn+fFtrgBbe4lhK
QRfvQnAGeZZi3wlRgH8Y8qnD0JabUHeGp9RwfeTxURKY+SbYxuzxCzEH97VvoZBO0QkbIPUxUMJy
rvLitw3fzKhtbVEPQmTDLOS/nKYqtkD09sdB0aN1qqEe2R6GS4hmYm1UxGCeqXjUlhUWW1An566a
3iCE3J7BNgM5SaU4UvdD9DNKm9ex48OrDXa/bdvFwgNjew6+G+1bj2ftCcSMAATEOdCPsVIIofHS
UMz4EcghswtqlXjwyjIPn3c6Hi/P1BX6FD6j4uCAyndcECuvq0xRVf+FJ3/aVPkOm3jmvjS2A+k3
5NHqnJkAO8WV2ILNXm7KEFlrPGpAtTmft2M/WId1inJiOl7TyRybJAiqv5/P1VF99rknFOBXx2UH
QA//ZRvAa33HzKTcP9hnXocl7mH3QLQOD1PI1ka7rGGgoxMsMz2Wl+MRvCMFdpHBNIJGIiuRjVZW
GtvKOPvJuDRpBHaaOXL2U6ig+WLkw15W1ppstNCIyhRIkKrlaEwL3b0H8uhWxb1Rh3wxkvdNPQFt
oG4vbQWObqr6vbfYfJ62a8fQdFwN4zwP6i/EgMlT4x7NubPSeHZRlMFjTPBTbDqxvdA2zDG+244b
78zSqc7AHnimhsJgXHwDg1MGhwywAxpVQmhgbCjBekrdRsu2mhEMJwcyNhKAgTNOPQ7Y+7E1oiZm
hlJ3G/Q1Df0s6tgqrrh7iiRg9Wq3NG+ccFUFjGo+Ck8Ce5PagLjixqR8oiZx3Gg7ZKAHX2xZDnRu
NgBGrJs3MpvFly502/NQg0DEngJnE0HfA7DYvr4gC1pfyEE9suEmYwCG3MGnChEPYWYzDAOEHbpd
ryVXKCjau0CVcURUy6HoZMc6fcHGr8ISf7ZnxEHLVCwY7fEBwn86jaihhdQaZIduXeeldcvXteYH
Z3DQGxMKbF3cPVjjC9kABNPqC3X93IbmucyOdQvFI54iz0wNDasMVCnYhP2cbwoyASyfupco7QaY
8GZG9CkDXTHcjSEZbR7n8RxL02iVPhvxHAVf47TuNP9Xwu2vaSuNNzC4F6dS55EXFkx/6/TB2U2i
jDfSab9z8FifsxaMf4PxmfUoGqdBAXI33Nf7n2lUg0jrRcbFtBVNjzSzCidbMGgaqGLieh/o+asN
1Auk50eITkojXfkQCDzQkNQUwc6VrrLIeLcRSQS0qd5tC2fEmFsvuRQdmA0MgF/SoDq1iku0U/xw
NlGJLmNyk+dPNjdvy2JeQmq9gbp7s/NcIipd5sxL/vOYPAW0noUZHLjZQ4Wg1iTYivVg05VxvZ7H
pRARBK6ZDclg5Xc0VLX18mZaDrKusX8LUQSCUoJQsmNMXUsVc9KYmnlYKQamu7EKp+HddEMz7T1K
UNdLHIRsUZVT+S++xvWN0eIuab6r/3d0wJ9snK7zs1jTN3ValytCADwG2vm0nirQgLgWh/okbt4z
7Dahh+JR11UcfSifgUIJjSOHZUdHc9i0uQsdnZ6vXbDFeE1sQLtF6v26LDL+ZiMNtRlxfNtWIMZ6
CpD2e4bERbBKXICiWVXHz9Sk/aStSt/mu8WmlWGxZpCZ2mRjKNbAl7oQ9rD8mxVpJUrcw01jS+1G
JmrAEdVsQBEAvrU+cKDvoIJHbjzlDij7KNhys27PbVeshq7UVyCv6c6FyvbViXY2Urt9NgqRv03I
vqqUYDP14NsN9WebRiJLjm7mf04De8OZNZ6bXG2Y7rpB4FfAP7f+qnIc/whFwulssBI27PKms6sa
Cqdh1WvfBtGCcPvDfrfivFbcgoLHqgUg0bT2wzpzvAD/xCbuI6T8lrc1x5OBXnfSNPxpEpT2LTHL
e7l7YfMKbjLcidMPt7y1xJbpToJnE/nG/lKNYly3+mCiYESC7oaMiwcqP6ZnUR6jx8a3b0y2BdNk
84RsRHOobSNcgSPdcIGBg9Hu+2OWsuYcuXnzhMN381SneCIBU56vyUYNS6PpWoRinlQY2Giuhh5k
8AHQ37slrhl1iBgHfbiKQJj6tDiW1/mwizT7t9dRDi0DpqkCMQYKrntk9TP/7wyKxp9izRj3diiH
3cTC7vPY8Fdw8KS/0lb8MSAGb7PlgNVSz7xk6Oy/ggjX9WCtDF5tPka7cApAfFz2xk34kH2rB6av
wgTcEVakctkOslNtFTbbKK1/0mix05Ca0C9Qc0FdJNfzdWH7IEpSvF7+KPp1Faaap+kVkvQLz5cL
efujwy0UxiNusVOPbJM53kwzHw88z3IPe4x4S4lkSi6jOgcQHQuiSxNYZ8mUh1F5NGP7jUxLchrV
yJlnOAxXYSpXTd4g9/Vb3XtzunoQYDxQebh/p+ykYTlV31QpN65nfzN7Eg3nMqTew9TFpuZXCYjC
FtMQCX8XariaVaLJqTlZSmd3PZP+DKlvXfu+fRzOpD8+NH8pmB59PJ6akxGxF7qNqJSobyGxgXq8
oYhi9qlPWH+IOMqB5guMJklwQathUzOCH8QGA8ycAcyyUG6SwckBA8BnTIIRap11yQhdBWB8TNX4
DFwq2MKD9lgNF/APDQkGZNXxrrPL+AwEoH4LLRAX1iVoVmk4ism4US/rIGFjIbUpgsK4uarJitoF
Bqkaa9eLwghkxEC/FsAgoC6Z5ae6BhwSpdKvemYEr1o2yGtolC/42g1nU1/lB5lDmQ4JrsqLutze
QGi+Pw82tBdJdjGUCSS0EmAxlVYj2amRQCFA/Qz7WbCkH1natysW8f40dPnbf78wpovlURWylUUT
enqe1+s7npVFOHAUEAR10nRaE0kLsatQI8E8vMPu9GuQlxkKIpCmntIQV8z/PryzaaAnDrSMrclG
jex7uXWdHqToauPcx4naPVf9xkKNL4pKsF0mB27i3Jure50dgsjfrSVopKBEtTRNVG3c0Abb5Yfd
0iBsVTIlDj1AwvrBUdVKu6oFnIMcIgmbXaaJfuVWfXnjoIPe2AJQKd+UJYjsI1He4iIxtlGXaXMM
BTqiLjeoRh7x6Bv1lylLGq9sq2lTqYdYVQT62Ygq1O0sY+q1AzDJdQf5zYnctm4i/GOOWYS/+pFl
WzouOjk3IKGQRi2KenHHhi2D5UmVd+Ymx00CHRPHqnX3oT6uLWRLj0HYD0f20aMhOcjWRw3AS8uY
3MuUZYXFRr1GQodI1/9+MC/xD6+o9+E4vxWasUxbZoAR+fdbeYih4Z/eI9lMp7UPenVj0sUPqhq9
a6sVlJhtH4fQQfcMQ288qFviwhjaBp/CLMdX72BUqyLUp09kq7gJoipNot6x1j/1E6iXazEWW3Lq
QZasqs4Bp7amJ5+kUX83mnj84WDDtapBenQDN58OGM6Zp6YOQGfxc+KttmdGH4KN4XfT+2aLqjNU
si026oWss/cm938t9qAQ4Y0XjntF9gDiYnsltAAKnsh/0qzGf2r6TgNLiG7gRthk6Fai2OAZa6yL
oOEaSkLSfm/nKRgwVDhNhJToeK6y6JxRCNmU4lyKj1ofO5+zOE32lGpeMtHRR07acvAV3JngH1IZ
abJTWFxIcDXTOM0VbbMVOBa2d+CKHZrER60g4MSBHmZP1DQg9j2ypH5zRzOdTWTn6kDCkavf+3jI
gUQRtAVQmsneEqPOnhI7Ho59ht8wKnxQYCiG6ohvVMDlUW1+Skb3ZzwWae7xDiDQxZuPkCRrhbMR
foltK8SbwetE0sFL43I/wpUmcnGLLVS//V59JeSZFq8fHHWGp1HN/Tey9wMLt7yUAEB87DqW3QVk
ZCQ4jevEXiclcO8UU5himLcno21M28mPvrVjmJ7GEnJZUNWo4tUQmuMmIFE5cg0k79AoFblONfg4
nUFRCdR7rL6wQQ1/FQp4kAkegLc5Ci9Qg2uDnXKUlo8LbiNugt3idhLo2dbJrTBBOwEa9tFeM7sY
TlNY7KygcqEb12In5XKrXNu4EgWrom1O13wq9tmI8+bYssFe67gu2IseIEAaZnmoX40e1KMQls22
TT91ECFW86jhh1ZY3fXOHCO5Cbh37zEjTw74K4w3fHbDNag5QRegW5fRyP2/g77G+x/s776TD17c
WXhwQF1sdUcHTl3iCk8aEC/7FpQG/ugmI5GHdx2SfH4gtyxL12L87vBiepOl7+AqLS0OVq7pL5ZZ
gIJiAh/cGCa5J+pI1bO2YwtYFcjAG66fB9SEnZsoMpD2MMG97yb4e3elA8KsEECUxubBagAnxtZt
0+5cOg4wscoxxwhlJE9rN/nRcRlSTTAtdprxJxu04kAnV4KL4P8RTC+Jr4P1OITl8eGtLC9BPa0F
1tUxq7+NuoPwYGhrr5E+rBgYC0/xkKevDFxuG7fO9I0J/Ozr5AbRecgM7HLMwgZ947iykV/7ZN+4
vooiYe41LZBf41IDoBgCTTbuj7aQ2L2zQ424B0jKzYAc50nxZUobiNbWIWgEIbSxQ8K92uOM/DYP
DafJTvUE1fR4Sn9BZWYVKAkZDliWyn27JxF1YDwq2ATNNPBDbodatKd2kN0JoI1u7i22ytVzH/cR
YFowTagPL55JjGIfs7qM/5UMYH/XNUhoscbyP1mx/QRNs/F7bxrlmuyWsiPdOduhmPtu91miQcHG
3PtVuau0ur3Y6ha+bbToUJsgxSPVeLLF/vBMEWQy1bU9zj7aipzUBG73zPEceVxjhP4yt6ETOqr0
YS6CHgx6IqlXduh3Wz1uwNBZtnG2mVxUWyNZVV9c1bA5Uai6XQSKl9b2TyHzMdvuq3rXJeW/UgaY
EjVS9bIoKrYolepWqNsC//Pipp47ZeEldx/NieJDrVvF/AyZsXzl6o6xJWNhdeXlbqlErZ+o9Wk9
iqHePDtoh/DSWI/rDzIMAauAxs5coPBAimcNEqUK8RDuwDgQgB1bFTE81jPMQQ/1DjSELtGuLCCj
RFOyVAK6GzoHpwRfFwi5zjigGZdAC81LS2yP9dRWB2S7bkkVclBsK/d71w8CZMjAExGp8Ls5FBQp
eJdvVcGOhihQgzJGCvj2B3R2JJSsXUz1xmjAuLbgZZcY6lFDwNqHkIe4ecEl5k9L0zIP82gYdMV3
yA0XWzeVBgRPB56c5m4ctimyWYWLs3ShC69Trrlbq2fdndUumY8EuQrgfZecinzqdpmeXxfTfyxP
rppWnrtqzQEq2ECrqIXml4PAajwZBmQKfq+dRsLygqCuvNHXmlOC0r1iFcZFezIckWRbsuIyIfA9
tyuOBYoU9/kwWMWKPNTcjedIssZqkZjWgzjl5GEzP3nzePE/zr9bSrSg/+IaCEAKPdbA3gnxAunX
9VUDVuZq4oFvrPxQtivLDMLd4olUDA1lz27VZIkDzagK9j6XnIb+rWhRRUm+ZbY7afYJ+f3NYppf
SqtTY4/z6PfFQa/kWyi2CnHPH5lAUStCo1PCv6YFQFOTI5CGUM3w0Suhh1eu5jBAj8sV+WlMvWgA
mUA4RLdlyrLMXZh6sSHpkIVd3Ms7YE0l19IpUo+8cyC5aUzrzO9kmdNafeIBgoUH3IQqYdcAgpwk
m2dhZih4mki7hWvbr+oz2WbxZh0lFfsmjX/GzCp2viyNC+95sB2FLw525WSfWMB+gdso+6lVvcL0
28DdMss4dn4MwiwkyH6wGAxwCIDqM/aF0jBOeZGB0d4FJj/Vf03WaL0mQCS+9Fa0rmvNeiVTYdZr
PQSXK43kpCOVyJILjcQ0DB5zOnmotMrGM7nSNppWu5tWTcfGKTsEpeY12Pof6SEuZZZs9LAFc28Z
Zq9dHNmovrSBx1HPdAvMmi+W9ZUGFB+l/S+TZ/aZnvlDFSabyYC6GkUgowyBwM4cVrQYnqfQshXu
CjfgxRfmZMgIadC7w8WjtY9Qp3noity/8pwhmaD39ltt6X/l49D/y33KZc//1Xb2DxtMx/NcyLUU
t1gL7Lu5hjNMayHceS7+Kf0VECHIWCrUc4TL503vp8FmQT1zG6gHHK5TlIGbkBAt6w130/GZJjQD
6s7jyvphdPEE9Fz+HURl4U8o44AM1R2iZxzITXy/hAwMHnBUwde4rrRXUCsyz5j06hMoP9xTUPC/
016paAxx/TUbc352gJr/pDNoZ4dIfL7HKpvZOKu07cvnpHbKT1owIXsAHqwNTTCwe3iKZbWx/EZ6
ue77G6uY2rNQTa+KqXK1kaQe2Xw7M7xRlV6RI3ZcqDLwYLCb1dynKNx7H8Z0KA7LOtRb1tZDazxE
uDfEOy5A/IrL0Q7fPpGPVFkS4ehF3S7pZAP19KE409hSwczMglXc1gAnqyHZ/mMOuVBNil2WhRTL
3Ww1px06qLQ15p5494iHD9UrwYl6ZFtY+gzeFpD2E18f7BT7p6kPNp58U7vUUwMi7x7JdI60EdDv
q16WOEFxN4BWgxtBbQQM2fN4iSGbESY48gNv9b+Y1Yh+rW3dN9yX+ltoykeADuogfOc6kJrpKI9B
LCDOp86z1Gi59h34yPScMCcAXNOWRzCEvkcILdnpdl7KHzr0clY5cKMQTixi7K4qe7+cRsyEIfFL
4w8vHVOgXQ0JiJA5+P/HJx1yrVsTl6BP9MkNtAbJ08HIwbgOZ9wzvgtkkgD4hy8J0++NK1A0tw4o
7Nr7mEqxGf7fPdk0+WH+DsDneKfJMlnnhg3RQ6055pGZWhfsGTZx1Yld7kw7VzjuEzU6q0Dc1fjf
9HF4NzEg3m4J71YUAFkwJDa0rtm5XAMXt5pJsQOkYaDJ7OaHHDKG82qjLxPQaJsOLr9ATZA6Ubuh
YiYqWaKKJteySuwE9fVioh6FCSqEorGOr9G5GkqP8RXW2QG4Z4IaCnR+vEEOOcbpG/xJZKPqmunD
MZeTUG2NzXm8qWwoV4d95pV2md1cGWQ3MFhkt76HzEETgIeeidjlq1y5WQGO8iyLf1IcMrRwaGll
nrQmOCxzqZeq+hzp7BbzvBC0idepNVlnWnF5VU1LP0UQv4M4KN7DYh+nrF4xwwI+9MMRdr7caSlU
DQ2ma6dUFu4mkE2KspJKA9M+bOSg4dKQjbxko2GrFaPHg9b1yIYSLK2al6FxBZ2k9/EysUTJdtWU
9fZPS4Ndqd0UqQG+dgkQOS/s5qvp6JHnT8n42kRui1x/ED0zbAC3duU6F0hlZ9B6n8BFgiKWvW9U
t9zwxapgXfYUGlb6BD6W7Mmu7RPD0f1MdgtfthuoIUGQi9TsXEVLHjAdBcdQ/NzMRtlY9abSARgj
cESLQpmr/I08xdPeuaJgagSZKjDFalSIDfCdYtZYgXrrJuqnH6Sjsmim3A0f9FfIU0/Ix+CnhvYK
KsxzIGcmZx1F2Qi6KIlMZFcMtccsXDZ3ZqVfyUYNV168nU7YcjZTQAYm5CuoAUBECoaQ1WKbV1Nr
lCEShRKqmRQL0GLkCdx6IBMENjRqptKVxbY+xiMdtXlcbLscJwDHLhLQCbf8iuomZKUC/4cRgzpZ
iyS/LvbJB/pRsugXmchJ8dRrpuAnU5MWE4XlBdsKYUNWQaW+UpUEq8IumHtkwx9nl0tQAJOTmiWW
hm5hfjHz7i88iLLD1KY5pPnYOtdj+QlUW0fQB9jnAPdcZ2Rqu31tGE9kWuzU04YR+3iKm1Ioe8Y2
OIHI0wdpCRCiWmaZIwLW7YXO/tdadSlRRQqG27WmZacZTzlZKF6yx/hrxXHFFQw+0qZd7KRPA/ie
TR8sLaPMsqcWFJdPUoh8S3HFpONCmeLy1prjQItgrX1tVLm430wYCzsGvvHAifHAglH2RbnxfR9C
jIpGY5lH9Big9X2RPmq33gIJ8GRg1jczGEq2DvXcgpyo0R5sfKUcHAhPoJzJ4DdqJsWZUTFcu5a4
Clw/ODTm/DD1YDyQXRglv+UpamlbfHpH9qOXmrYrOXawRu/UL0ADNi86lxWQ55a/Ixs1gfZ5lIF8
Br+gBBHajn4V9JsKgw5kryI8kIl+b2Qvez8CDHf6j1jwC86xPQragKuXLmQwRLqp2qDe21XEvghD
/wqV9fypMoXxClVUZGU69iWrMm2HYnpIn4xPbQ/RC4uIvZHdvsxs3iBoSC6ADAS7qYFMymycib8p
lJo09HHjPUD9bfZrU98eq6w+mRYLz6mEImSIesCvue9a6zCQ8pDnUfS1nBRovBAvutlHz00nP1MU
kED+LjYgqUxDVuYTqOra/tLJAc8kLfEPwsg4gC2F3M37bLXZBnToEmIje6G9tsOZc02bcitNv4Wq
dNHk+zLIrpnbX8EeDepzuwStxbKXrKpy0re0EZQQdt0auputlh1kI7WoeFlZow4ZSAoF1G6VBbZ1
+EeGF+J6ISaYJWSEZoLWl/pMLrPY/xRLtg7adH4BunMwrxcGP4kGKV42gGLcqoECRKJHXDvGxNWC
EM0KMqXtbswj50oOaspGyj1STfEcvMxo1DRwb6IIw1aSuliJGprvB+4Vx6epNj0dkEs0ZrRBzQAK
GAsJCTVOCohC6SNG5WBATpzM7QCtRLLOY8hBbkU7RgeylWnx7p3nUDQZdSjqbpCWQ55eZfdcO4oP
VZXewEY36UeydVl8EOYUHu+ydHPXVDScPW5z1hQo8ghZV935ZOIQt5ZCqw5g+2Ff3Na9DXlnPHed
IT+JuJjNpdDrY88HMGmoqGQs7ielg7i5VWo++00xTwq0PFpBgCBN3B14lDwDafVvKFxrV3bNHZAd
9sVLHIev9aQX3yCsZW1s5Jv3kwqzxnYF+Vz9OcAl44jd7cCaqxTTtgdq87sPBuJNLywDUuRN/5YZ
47tdgLwKRbz6ug4tfmxV06VQd5h7TmjdD5Wje7A9DD9CHpb6fyxPIbitrfGSOyvu+Y0aXbP5rWmw
O5M4Vu0fHAH7q2jL7rqYIZRUHodKvJKpRTb0Zpf7BwkPmchiV2XW14UPfuaMX+KqSgmFZMAG7Vjs
fyWO+IJs1KXGbLquWVGXAntDzIGN+lTVWtfuJq0Jn/Hbt658MrwIT+/nQZmoF4FbPUDS47aYHBY9
4zkFScqPUKlz3MlIB5kFZaNmjLjr4SiTb2lIr1KOvbPJW5biUqFLAg/VrdW+tVFuy+tj3dmnLm7z
ndM7wWVpRJmGyJS3OCJOEf8rSI18R7bctnE4pMAql1/o+pKuKuleM64BKtUrGQKdgJtPcgwakByi
SVBXC1Ora3gM1wX2qnFZhdAUVbee9ggQMghTDvgwwO1PiFzWwt1UdWkCc23I1Dm7qmCBO51zDqOi
hQhw/9Lm+T6z7fSGNGp2o944JMntr8UYJH06e/TJ3U01sMyLicKAAvklLB+4abUSNRQxNLhyBp0Q
iByUY5kVBeGwhq7FuF5s9AZkMvbbqukCb1kqUXN12/T3fm396lMLV+gUDGCRfYLYyP5hkfkH4G2L
SrZhPNSqcm9S1XyOKbRrV0qUu+duuWeyc/YFr1+7EMhQaoLInbDJJkxpR/hRrpClS8BoHgY7zBMd
iSEDtQA8l8891Of2UGvAqTPW5TPZbDNRqjPlV9dImqOU/FeuQlGCMlykL/dW7cbPdTjGz10g2qem
2kN0tQ2AO4Q9FT5Q4bH00rpDzgyItY6PoFQP8+tSDEJFI5K9+3z2nEbVm1069nNhReKpnJ540jYx
oAz43wee5fM87P3S3v0fYd/V5LaudPuLWAUw81VUzprgmfELy2GbCWAAM3/9t9Dytub4nFv3hcVu
gNzeGokEuldQVlGENFdFhXdTKraWUdVbKwppAMzZEe1SX+wsiC0DfC3KZdl1/GK5kAduu6aFFQNC
o3T4Jalw8IduXjZcWEungKkObyDsoTR3QkaxhTam6wPJomOsoeQ2sYYnYHf9XerPNSyaciHNRZ3G
zQHYpnHLR7U1RNUcoG8ChI+pNywU04Hmtf44VvdL/tfwIyfZrZKgIghYgXQR6voROmanWKPLi5b/
PotTMWKgCw0JiRkQUjEKXB5OaY6CMR92297ObAAxhEfWB6ihyXOV5m/xHHj7QC+5nDkHOwA8uXm0
1MnxrG5c0CnX8VDzOPStvFmBlIQRSqIniS6XPkDVyVjDAywHNfLfXGPrvwLFCUOXrEhCCgC0BDL+
zzQKMztBEz2dBHaFKBxUML5fzDzpj7JU/ZHOHodHDrJ6xTrNJQiRgAQWpvgF/AEWJnHjHAZ9oDPD
7bSTbwVMYGGlDliDub1yUODBuooJyHnq5P1A8f3yNsEQndJQi88G+g5dtSJ+YGxkm6LQcn/1AHIJ
5bgTgThCrMBAUwPpzGbdtM/wOzUlePcPxIufp/MapocA0Gn0BQ1o3PwKltvZktezCLMqNbdY4SfP
2NxFJ2CRz8Rlbjj8NdE5gXZXNG2hu5UBdpq6h6CA/mk1Ou1qdi044eqcLQ3g0osTvfcDExTuPuj5
1fRMbIQTSChAMX36SgMenEnhtpRu2saHzF2uJXsSFNdBmdWnZer03rMCLnoxW12MzXxiQH0WBYP9
4zClnQ95TE2loiS2jemi4LxHw6UqD5Uffz60dgqdrkfyrzlSXzL3ng98O3AuYKPNe+F40z6p2xka
NQgfOXh34BOhuMzLS5uAKvK/5j1yuaqtXel/qwqvO7Vl0Z3YOGE7RbHKUGB3FaSPixHdZ33Am7k4
QX4WmPpsAkU9BkJHJTgk46kggzwBpMwpsjxnM7rlrUn7tR9MsHhIjea5x2oBhpPZsKMcUOLGHl3q
EgS3aiVgdHrKWwMGSVYK3+ygAwg/yB2WrqIcq+8Rbo1KjuoMBBbAf10vFq3liS3jEcqK09Oj3EFl
CjDn1N6drdNfFRAKaw0AGke2nXzUcmrIoaC7LIfyAq7NsGzqhC2HycMfOBgzZ4X3/hCq0gXPz7CL
nZCG8+QUfryMylSgwqDcJyeLzdvcv1BAEzIAu1c5oBcr1dd4wQdQ/dNw3Uw6Er8pfZpohK6PNcLG
ttrrIyUdBWleAR/eHfZia9IPpUOSQxf3HjeV/1IEcb7PTJkBQADOExzEGy0b8vu1lBc+gAu+eqGX
FOV5kUzbNIBnE4sHbGLqCD5CqHrnEx5NdNYK85tjNfYOoINgZQXQazV7I7/B0hTvxVKaoRkPX1G3
rQBDyccbd+3h5jmFBfFHcW55YG3BCxzCgrly7TdMAo0QD3wDlfdoFxjRXqqJha4dvASe7DWI/btv
e+y9qCGR0JsG38DcUzxFaX6AnzBfFtDDWWpTlkuiD1PS9BcYO4AJxxUHTAW5zLCqQ26AP9BnfCeN
SL5PMyBGXuLmJ5ZKcWtiL18kJtbMEDQBa6Wwj2XNrE+HFl4exwgfumN76vAYpLk85lG3kINXw/ch
XtEzNfDnX0xEaB7rJyw9HOnZOtET8/GY/XtYz1a5e7b7fAmvUr4xYz87z6XMz3RGB+x0QSXJ+3jF
9Kg1KKBYXafYoBk1nspBDljnAp3V0o8w1z84sqVUClQ4i3fRpSqkbu/O0YEO/gjg0I5O4dEMvXl2
z6d6RvQYBAs5OtQx1qfdmL23rHohWmmD5TbM7nJ4r05ltMm7nh+IkkoHyteRFYQ+OKEryhV6Lg2A
m2rtbFe9UH5srCFYDriJ1DehGY87PW5S+/2yZkH75JQcJM8BBoTwhzVeEyCsj2lRTgupQ7CQg31h
QD60cbIZbQ1I7ACaMeoDndlAbkMoLJOrRy5lhTiWYGFAKfPPRErK0RXH2p5uWON4Gxp85OnMZnhc
GgpUZtTluhDM+X4JEQ7nmGcgvDIIJBZVoKB3gwOxo+kMv/1fvm/w9V95fJuHdoGVAI40JLPuw8/N
YvO49nFJ6lqrkYPZTIyReOqxgynKLZBs44lSnw6QTDrRjMqX23semKolOvZq+XjV4ouFhnE8VTBm
xuvXMIS0F8wG8adj5mGAQ7WNxsDw+8VseNlq0CDrR2qQ41dnTNXOGeHzFPGh2z6YgkQyhN3v7wEq
kNMoDdAVOPt9xZ15SMkgKv/rNjTge1IACtAHcGHSajvWQ32Zno4jCfP4NWqMwOhDxMP18Oy1cuwV
eNfs4INuHZI5sA50hr2Wq9YVKqtQ41JbyrnQk1BrB1/Z+5y+SPGhobAREhETkHK2QvnDW9y5ln+x
M6uigi94Dn2SqEqj81gHK9QDnT1cg/A1IbYm8TZlas8L0QBCilXTU2ya1dbqJ3T0AOOHG2rSAG+Y
etZagVm7o7ZD5Et+vI+SGyrFNPKf8z51Kmh02euFTe2NO/BnGH49Uu6Ltx7c23XnF6VctQCtVOjQ
n7g2kiY36cy3xA7+ZYA60pTIivuQ5YB20hzhwWRtMdkoPuO1+T+vq1WQLwcFNUviiwjPbk+i5bs7
I4RCPIp2d/oIhVig7+6e0QCr/tdkfS3dCdjbBXRxF7MucbtiKq4MzbV69sozpeggy9pfsdbxQgoB
zpNXOhsq8Wku5bPSgrEVlJo83dyhj+z+ees/BH3ImUI3vDJ+0If/+NgpvE/Vfxq3gUKP56DPFUTf
E/gqnqap5C9TDXh+bHjzlkIPHlXwqJnTFYU8UhHARiOquUCDvDgGy6/D0MI9HBHNmOsCXpHRhTsK
9XOVfheiCku8oT7mvhrWsRBihz/u/BJx8UITIICCPZhZBxe7ODs9NHIfTRZqptAhBkbTFlhtPToq
YyGBRMojY+XbY3LMmjIBFcYGmPARJxEkyZvuJw0aRo13O53+HZd0XVaKIhyZswCOEzrNzjxcwUas
wiQT4sdsfnA8yn56eKAtyqiG4KRjxIBUB8nzzG0gBbBAWdEGLRMxPwaBUeZ4tgrQQjSQuieeF5ZU
iTCcDUV0iInY9YhtDc+mMGEDNO/BFQqp8cN7rM7bwMYm4r/7RpR7TBvw4H30jcY0iDcQ0AbZpjea
YxfNz9MfK3MwD3poPkmo3A/tkIegD5oomClYr+g55G+OegSMCPMbZ6U4DrrF7s+iDlmTy12nQ8ss
vQ2Pgww66ejHp6XjnBPZXCgy+YeTmv4my/PpYsV2sqwsXn2MrX/yjNj4p/DVdvYL72up0jFEkdRY
B3Cnxv2gd1lB3ng7gqqHR2iajlsf5dFFPTngD1LSm0E+YlhOTDLCHDg4ucuUC3/pdF17BYq0u9Ym
9ggFqG2SN6vGQLdAt04/Hbp8M7LIOFZmj2qW/1bx7A2Gk9l71qY9Gi8qW+Ptkr6nM/rAMyA0Z0e2
8kuCpiZw6Om71oY/SMC5QpomxNQtuQ/yNI1mwbjtY+PgCN9e8jm9YV/Oj1BB5EcAgFGFcAmuTYlY
pPVWz4G2BR6p93GaH0EYWmCzBMebAC5cc34McgELVDGY6RmiSYb907b4pbHN+OqWADn7rC1O8M20
XqsKtX0KnYJ9Dmn0MZnpyY8wiax8g5XjvKxG1T5VbBzAWZjZjllG8xQMIPVG9lcagzZg85QPcQTR
uLh2z65EHSpNyhUUSvsXJ7K6Q9wD9Eph0hnBbZBuSFGqnP4lrSFVMIOZhkZX/zJaqQg7PHS2v7vO
DnfxZfvTuaUzXkNKL4WYxAqcpekARyfQI0HcRDkBmC8Dxnf+tCqCqF0kcHQ90aFy6/qEUkAfJpBr
XFKO4R98mvThEToF93aFZewoTzNo8K8Q1JwPOOhG8G3GfWnG4x40t4WW2npu8MH9NUBhJCuIeMKc
bQSOtK2yMC6c4hynnbk0eDa/ySRBX9KJ/vFcGPlht/Y9SGNU64qyu0x5+nWw65dJvwRJhY3pszKv
CliST+WKco8BKFvv8JQqjvc8Y6tcDHwHXQ1+mJ0WqGM6vcdNYh4s5gICPQstzYEpOhXX2jTy70v+
vnqoQcmOarGna2wei5WmeIdlA+kJgBy+NsDkrHMgM7YUxmji99FH3Jj11mBGuRZml37N3XidDUn5
BVIX0x7Cv9hX6XzpzC/xZNTndJ42ysn4tY4APqw9NBeZ0fGrIVx+daAbsJsKJ8fu998cnWGn3MHA
6kpXMtfG3rBkIHPk1bJVMSyOs5bvteDKN6ybUDiDBtyzBdm7NQdc8QjhxvhQwRp2Y+V5dZOxx8KC
F/2SgQYY0geD5eE1VxIdXg+OY7XZYb0y+Xjl6Qh2M2IZaJuxmRzGZNzLFTThwMkhQzKaReMt/kzg
Aydy6Wd2u+ykFZ87wdRBRVG8Rgcl/lJ3NhwpTfenW89YUfvWx6iC31NFqhT82gSWa3qqE/EPlVfN
0q/bZtVqETihyXicJdAYkY0FlxV96Ow++hzPNE5TTdORGwCQLzTxcQkN3uc5I9zWZZa8BkbwjzD6
4mmcU34YO2yM/CBvvo1Nux4Dr3qDJEi5jYNR267a9sesvtJ4b4FHiXtBByvt25dYRTevm5tvM/wD
wlzNm6xwWhBv5h8uNC73YpTNjcQ009z8MUUuanBKsY3tDD6K5yl8JbKg8PcUJxV7N82sX0LSc5c3
KrnMXt9Fy2Dazg0QyPdoagHNnArZ4quJxwfeTupUTvMXk+XRUzsWxbGEH3domBY/N/78g6ohdHBy
ia+piUrWo2CSCqtdVmig4oMH4F8bAUfk/kunrfaGozM86cvDVD1TUFW92A2O9dqW3H6dhAGN+d5M
fw1vrZM2v7KO/arhZPEFDdsEz7fJP/WdI/ZtO88bBSe9W9Lh0+J5an4degDy9EVggGxn2FF8w+dR
hnUfuzcrSsDbK0y0bysDZrW234Cy5IOFPrejutLB71PrUMBxuwyiLlhQDkSjFFXTut41g/97HqTf
FbTTIJHwyNHkLJKw+5294yNfVAOD1jiH8kIt1ZUGhpJ9n1UFWBj0A3ZOD9xyBsHV56ABccFxpBbq
Y229RJf0tVOOuagA6MXOI5GXrM41mWw2toBpJBepcnR3mBd96Vv7h2WX7NccFn5pfEk6DnV2qEKj
ItQ0t7kVAINP8mA4cXOjvOkWn1LgnFVotECbmtoMzcSXQS9g+pjl5iXShzwxpiNHgS9wSttd0DTI
HKKw56KbSPModz8INI0T4bj4PePa+2ThJPg/HfpNOYBJF9g59sT5cK67HgVjFww0qDDwXVmkT6ik
/E49BhWDJ7UHKZFwtmoDYrx/5vAeJXKGMuGmcyQElqP8H3pLOx3+W7UE05Te4HTI4f0JdJib7ins
IRt5Zaa1oIiuqmHosQGP4/NVlYSMq4ECArSWU38DGri3qXhe7EY0lBae6zRPdJjRmQnLGtiKjon2
nhvUNvOEeaMJ6KrLnTnjCeiCYihCOTkibE3x+wIxZf9kFUznTTvRYnBaAu7TaaXlAe+xqxi4r9YH
9HvnJ9na2O96TPxIhjQEUQDcPNa+J1hH4NUkrmYC5yLowVUmCuUtrMd1mKINF+J1bof3HyU5PUr9
o619uRIFBNhgTg8MBf1wOQ1XGeRBx8IKqzGKQOUqfrIOa038sfl5cgU/4+vOz6ggdOvInbEH1bn7
3CJlr55fX/2Gw+MQDwpQMNFAq0rvWiXVhO6rCYnkPzknr8RGBfHN9Od2M6Co/Ga3EIXsvOS7BX5f
aCfMPkFB2jrHVQNRSKtJvle+caghpRsmbRvsjZphO8Ga9BKZBn5j8y7rRbrCA8fOQ7ihwP3IHaGC
hR33kyxRO42qm9IBZWCfpaCYnYOpW7MqhKMAe7J+zaY9/ZNZEA/IE3d4gXJ2ug7w4woje5LDmXsF
1IFLq1u3xiB3jTEN2BvYL3PKAE6vTI6qRD+Av5G+36spqQPFkNgBvfauhIkKaLLg0fTfMf5HniIH
QBk38+yjqwukc1OBjlW0o300oY4mg8jaVzrysO2tljSHZmc+loXe/M3BTxflGbOq95PZF7tWgCfm
GdiG1qpcMXOEWpQO6w4sHzqjAxMj1ldl24dWXpdnHlnQ+p4VCLiuP21RUSqWPIitVzhMfg7bBLIi
j9EE9O9V1k3ful71i8GzrCtPM/sq8zG+jFAeeKQsna9r5xmFrnHbCt89cddKXmu5rplvvqZDnr6W
ct3oAPap89PYvzZNcXCN3L86c2u+zkZ5j8zeNV8LR3yK/owZuZW/TGBBlEBPKcv4Uk2Vd3EH1F9Y
Hr/1fdLtfd6j0KsHhzIrIfaS2muwir+bne8uAbM0buB0/2BePH11bENXoYb4RHm3zn/kffA5Pwdg
/Q1jMOBBhuaZ/tCKuDCeADZfmgkzX6fYiygCeRM7Fz32ZyaN6cjE+vWVoQR2nCd/048eD1sfC6AY
OLR3tlWqbd/nrpgOFdSAMTRO73abc8geOA1w9QjR8Mjz/n020/GQF/kcxiKf3k0DWxafx/HGagxs
8OC6AX4VEEIHimd8Pw4VTKjhRKHHP8WtmbwIvP3g3KM+rDQvT48DA97jUwhCxEcbJ3iI/mceO6oU
Lwt4FdILCwW4Hmzi2UJ97t+X2CP3eIvNI4SNvWIMbeiBfKhAe06Y6tsA/cZVl3ZqD4t64zlxyhda
ciX1UIbMdcUZAtYKAO/YXdCAmRjf4SjLnlx8rgcWgbEf6TUc/NJXWWRd2xmYwhalytPQOb8PHJT7
U6awowUdZFoLVRnw56MjTSoP5RSz+wV0qbKwBDKa/v5Ipcdub87Z8UCnjwXSp+fup9M6DzBVTPL3
Muox34EejMdseLTE/odMh/5UZmh0ycTOQExi8bbWYTA2MdguqFnQqJv6HdqtyVcazHhWnOyJYXEU
FnMGLzEP7le6RUCHnjQuZ4WqbzFj9zmgc7ugkaiF1ZOdZsmKwrJvPWAMDTCqbDaGg91n29jsxXPp
F8nZLtgZNDrxHKAr+BzlrbdI8brcUc6Zk/Y4x/lXNAOWTpP4T0MA+GLRw7DAqAPrzZWRWnv4v9hQ
CCo+CKvxBLyGnb1DsziFi4lfH1MWbF1eBhcWuMzDY6WvV8AxwuBYJx8HMFpfY8O0l2kGdX7LsLxT
6rUeAAmpfz8TxcwgfJN7y6F24KdAwzRRDNm7hMZxmMlZHBsI7R262LTXYNY3Tw5kQEPhONk3x7V2
nl3avyLZr5VZl98nbSVb1CMDBdrqobpMgBM65Bbju97prw/10gcapctKZzsY/S83LossX4wMbtl9
4yv3DDBIBpomym2gLPe3aNYgnrmqnf3szreOY0lUxoHY1vMMfQDNZonwIMu5sC9EZDGCoNlME0RZ
H1QXXsL2DP/6S6LJMDSjsGQU3uUc/lx/v5ttNpu/Rr3MBYEPTbLwAeM1OJpipbTUmiC894HZ6U/x
WK0e0F46qyExc59LoZF07RbYiz6EPxjoM1gtLtIhZc8uyvjXgfc7v8sOg11WXzpvbrZRLJLN4Ef2
ux94YT26zjc3brsl1h3xcYaE7C32lFpAgiheu6jQLRtdnaKKFB18me2SOul3j9JVq0UFaJByj1DP
FShp7B4pmka3HBT/pSS2f2hla15HlcJ6Dl4u3iLyQHFwQARzFkkQ15vGyRnWPzoOcqUusHK1N/Dh
bO+hr6fTQGnIYtvCw2hBOY8uSSduYmPnxp9v4edM7vA4+04T6T9Id2gb19yh7Pr2uCnlC8su9s4c
P9/vSbl+yqBlMVxQFJFfkwrFC4CGfnY21hG9EznPTtuNG6wDxG7sp/KG/k+w4HWqfrJ2zzun/oFK
XQfaXeFcLOiV7g0o6IBLxvpXT6qvsb4ZNnbHQc71e3Qx1qRdQqols+/X2xY18ofqySfpbZqC528B
5A3Kc4sEqOrFYEGk8h7TEKB8dTjNgbOtxfTc4v/hyWuT6FSOWC97xsw+oKgkQqPw5Mnxp/E5gcIo
5ScT8JCkkfYWCmD8A0uAkhdYgir3ohoUzen53uk3wf2pTzGEab6mCX5pj1fE/W1Q5gE/9Ny/X3bP
uaW7rhwWHSul1wSG0YekGUeqbrz0oKu0dCbXrlFNCtowMUp8biQtN8/K2QNz8kqCcjQ/KkR6NBKw
NjW+6HF42AFQ7q/wkRtVlgAvKl79aAMRxFA6bcOublWKM5aS8IPzINCCvxMWf3/OhikOXXD0jn/l
a2GW51JAHUEP0nxRRTFf0KnjQZwpcPr7gLJHYyVtl4fAsufnNHKOvSXMIszr1gR2rjY3o1MHT8rj
2MUItryPVpCVW5ZO0eAZhVEB3dynyQN1EcE9U432qvRVsjK+kbTLoJsRdLiHI8Ry7+Jyfw3THM9y
GtAfgnLVG7Djxvv/kGhRWSiMeGfD8IES51CHMjxgDCkntT4tnaWx6GCDFOAbqa+gyTRAYVEaoQdx
mWNeW4DL0EBnZMUy81MLFBLc2e7EZWpd/1jVkgFVVP2w5cCf4s5mTzmDyqifed6GwjhR7i0Bx0iP
0cECOnsNBxmxBFCHP7EAWt59Ap3dxJ7VsU2gkYpGqdStb8rQIYpsbOATb3qN0WLj0MFk0LWKsqo/
GBHWeXQGb0e9GDRhIhlAkTikpK/n3LXUHrHLze/crAA7o7aNCd8f8OPK7QDL6h180gBlAR4Yrjpo
6jwOlPszLcmAb7BHXq+gxDeHrEOTg7zSHh5qdEY5BUMqlgFlQClyXiMPNgr91nO3c+8/P/KsaoEn
BwTHYDKGVuY8nQfYVH4ZAVngbIhefEjsPI2oF046LU0wPrFGgsaYDivQujf+6PcrowI0Ko2MYac0
vxieM0cwRO3nyWz8tS0stqxH5TwPxWBc3MTbUATWl/P8n/MTDw6/NJ8GY+VGWKUE9/l0kZ6f6/tT
9JjvzXm6ln0JqxtdkS+CrhoXAAz+wFy2oZy0GWQ89Khtg2Ow6EyAqSAexBc9MxHT0OPgDiBS/V4G
ls6+LQobDaBs+l3Oo3Xqp/heFQCfGaKleiqN35esMyA/ORrz0ENtoSsDUE25c22Iw8dO1ifYUf1n
3A5JtcNTWi1a7mL8MT/qUyywLcPdWro60PA4PcU2hIB0NAr8nRa6WCMCcOSonFC7kXcVGTj+s4Qo
J+VoctDKccnGsV1RbvT5qQRM79q2eL2V/is+oOI2AmWBxZ7xpWM1sKojvogUsgky38KdInBLMZqI
0YWs25DsJ2kDQDu11W+FeQUxRCz7jw+9eUmPvz4GPi6AiNxf6GJa4+lBR9bs2Eem2AC5isr8mEGM
fWggy67P6BABFn3PjQUbN+mQnB6D/8+5/2uKH5TjOulyCYBMgLV7V4HskrJmW6UcVS4IQB4HVqh1
XlXJU2cDqyWDQr0nCrYlY2v+Y2s2UC3hiAwE8m5ufL6xk8bcB4MPERk2fdS9DxduKDlDOdFqXlJV
v7I4T79nLTzGrCKor2XU10eRGWpJAxFWDiWT04cFo4d1Y7kl2C1Z+7jStzmDxSKqZqph9d5wtH0z
i+XXomovrRc3MYxDXsGUhXtOUfxsTNa+NYGbLZOobK7KbvlmHA22x34ASnKJsY9lgIZiVpjQEU7Y
IRvAhrQbGIDHaTvsqhhWU5Vmq6U5w8GxarylwGWjHB1E89IWeI6A74M2XNfeICodr1Q6KahhpViA
FxCnWaHI+2/8GJ8dF4gwNx9PbABaxuN4qtTmMMIN0y02Nlpa75lZPU3lGN0qaCTjC+1/UPoxq4X0
47tpqydjFtHNTadzktXsh4JW3sW1WHB1wucoUvEXCCXVJzPAXpd2/xy1gSWaM86ODdawFGyYD+3A
/knA/3y2owkllyYYN5nB2lfXCMDXzeWP/zFBurY2SmWooaPOd5yED/btgFJG0UdQPdAhDVjDxI5C
Bm8Gy2CKF43TimEFD7Yyc55lL70T9OWfmtmzn2evcJ7dur9aDN/HipSiGIy6tjDFTeB84+fNAlpy
CfBjONg8S46minwI4o728q8BCmkKTe6dDlAJiqHvUe5jC4DR2oVaMkg1o5cn62AoipcWffRDbKKO
l+eefKldaT9nPKQxysjMhMp3kIkj5QyWTCtTqgQtPsx/XH6/2+RazzPsLqxOvvCs65/TbIV1Y37s
k2YNabFpJ/WGHl+2/Eh5CgFJwCNXjmAIg3/TL2pd1Rsbs1/iOdmFsOexj9wA7vw+4umS4D1ufOsG
kFi9pRxdN1GZ0NMVQ4pFUKZ7B6huug2lklEL4cG2YVnNBcBgtRFBwq8CQt2MSnQEEnGbWqA3O2wT
f1oF5Ov64YfHujYsJgBZYhugpTmN+DpOuHqdrfybAYzUz6ppDih/9u/uWMsVJLPUEf3GFlID2TVy
seGcbQ4wap23H9B6E9Bg+XBYkG2nCp0zCtMmWWeo6n3pm9YGMBX8tUxPgzrm+5B6AuDDyTn5ThuH
NB80U1P7rc1nA3SyG5D+PymvKriNZmbB1pxn2OwXI2Ayzdzv4HXx+8zROcgj9juoAv7/Rh09j+7C
HPskahMiLbqe1RTwxMiyEcp5f6pgYMknkGl7xMP3FhzMI2W6DECfwq3io2xLaxFUor2WXmsfsKtx
l1nudt8/PC9qvrdM+kvsdEwsRUugcgXI5DRsNwHAqcp4hcilvxFmC5j23KJQmfmHYmovE2rkVzo4
ibSvfl4vuddWqNf/m8evzMJydUi2jxxKyDV0X3s77JV5qsT0QbQ+IeK3rHSdm4me4iUwOFR0Na0v
GLoKJPLe3Mt+dt6E+UFpWzbeVpjusKJQXy094d6wC1OXGsz9T1d7+Pfvg3pQx9ycP5yKN6/C69dA
a9cfY5XBMiHvzbUhgupjKNoDxBFiyFTbwLurGPoTOp81vA09C51ruhzUZpRqcXmd+d2ny4GjP0B4
IX6ZeYNVMQoHpeFBs4Tlm3yy4g9fBQdbOOy5kWZ1LtIajGSd7zurXDZWNO4Nb7Dfm++Uld4k9wEK
AEsK08gDBSCorfOM7zWUVKApRhVNOGr6p6yaIMmLjzrEmsU/yWnePGqZNEN5bOPMExgP3F7UpV9B
J9K8ulAKOgDb8+bVtiZDZH118G311hS2uhVOo26UipCqdWr2qmgBxg9gTB3ICd4wlYfAScBioFMx
R3ho8+bjU44mforvp5R1ZK780J+88uA086K0QagIZtf8kXRLNkzpj8yq/TBFx/0cQx7pGEkQAlgj
nY+GQ1C/U+aPMvKmRYCm382VbQugUJNsQL4yXlo3hM2XAljYyW5Ay8XYAQJOJETrfJMQUZzS2HnP
Geo5GRp5AGgkmy7g8tVk6RMU8arvgQ/F+ygJpmtR1u4hdyFDSQP4tiQA3n7zRqHANtP8IaxRb1mL
T4EmiNz88GzPf8Y/RO1S/CjXWdMb7y3v7neQUeOGUS+nExygISAb1QqcWHX28OTdAIYP4rwDi7PN
VKGp6MpKwFdGx06MduE9ntBF3Vg6vq8C4W8GQPoIZl5X++BvRfN8GZgUF3CnOFaQaCM8BgCVEJcs
6vhCif73gJ1X80Xogb+uoIE48jBQKQ4BOnQe6FZ+2vKlgubETpj8dTIM94MDQ7+E6g0KUmjavNlA
2Vhp5310Q6U22VCmm1T63kc/oSYI67YvCgLJe9UGbEl5ux7fqzaKn5q6EGeQD9yFqibw0gxj2DLL
NrYgvE3h4Nf8xfAC82RH+QdFUeuMzwxwKD1Eh8oKjvj42cVoLf5SQHR/UWYBXMHwktx1pj/pp+N4
4r0XHFwfEHcd3fUmQRmAIRV4DffwP+fZjjGcYHH61kxzex6H1N6mmqfCQOZ55/gKL6Tqh6OpQ7TB
ojaAzAS8WkHuj4Cw1mlALJoVSlX1lsJx8G+J66k1XNr6jSQmDWH6obgaYus+HHrJh3KTlqAfutAc
BfoMW42oOhQMeCCG8tzTAO4V5P+98oStOd9hK21vuzpqzngGVyugN8WL48IP1rXm6GuTGScvADR5
oaaNqKrmKiaUQEEBBDGyj9RVBn51HKq8Wc7WlH6PXA/rm3T+MHz+e+0dN5l11Z/CFIMvVSYc6BB8
Lo9DnNXTsXKAvytHfL7jCEK9K/Dt1aeu5eOrNwiFpnPRLrjZGbfWHO1dFIBBGgBY8Ga6QKH7yvqe
QeVXAk0D1XT7pYM6/8qEx8JRGbE8duYcrLJEei+BKIvFqMVjf42QUf4nUEm5MA0XxugJAFhjZXwR
cWR8Afev35cCXyIK4VwDLcMhs9YU5lYH7fe0q9eom4jQZGJYGYGffmSG/03WWXTN+mC+elnx0/o/
zs5kO25cW9OvcpbHxXNJgg14180ziL6XFJIs2xMu22mz73s+fX2k3MpZdlXlABkAGWFFkASw9/4b
3QjfhnVdrG1ybDtWDbpUiew2CZ90bmR87UdjOb/b6XK5QCWsOzd22jz09pfz61LU2z6P1M38dk2N
bwoWnfu0K3VEUyiaWdeBhOPVb1vj2mIso7SVdZp7hZdBkxkRiZ67SsMZvTQkC1br7+d39Z2Nnrkh
mRa+fgb7dWel1EicD5VtPH94j1tDmRQb3feRijPGN+HYDe/UIDWXlpW1JxQE1Wv8dXyYxuW38el8
V7rDux60+7Kvhy/nNzzJMd5IBzbr5apva3zJDInmtuiU1yGryNI3Df+YTtcEd74rZf/xtimL4XXO
jmsazRBJuhlc+Xzd+qG9aCnPsIl6zFMj1QgCmg4GQNWG12mIBqsunnStdE9hE0BImrpB7oL9QjMH
52+6pQMd4P/wpka4k54zHz2/yWysjFUk/6c3UfKw7l3N3qVyULat6aN/FSbKTVt4YtmxAL7LbX0T
9GHzCeXTx7zpk6cmDBBdiKL4nGTBeAxjI9xUkR48On0RLASF/k+RiBdNrihrM/UpkSi2iXo1jVm3
1glwF6Q0KCbLQY+tk+OVRbGaD6tTX1FtoPwA7gJDtzYO+a3rWHbwSQF4fjCGfq0CO0HRNrqUIBHf
lgrWVE3S9be5mcY7IcwejH2lXbqs0xeOG97JOC1vElt4exTttV1GJvUGZWx/5eeW/ibSsJJSh+pz
p1HgtZPs4xDyRlfXm3tKXMwQJJEXWoMW0VB50l/acb8cmZswoZq6kY0GXtFgbtG1d6ZeZnfo/qlm
cxdEcXsnMGG9TV2P0GvqTeOhip2OKGo2adbOUGX5AFOvfKiMeod4THH7PDSC71aAdO3ng77Enw+Q
lb2ajxp2SiCpep/ngxa8l4e/5wOYtZZ8QHJ0a3ePimj92tfSblcpoT1pu2By1FWwIerxfYqvLQoh
mnsgsDCuBhHxPO6MCe4GvReDVzSiPSALlHvq/uE536SqhnpM1PFLN6/b5+5ztsqXVOqmk02Juk3f
dSthuu4hVgftFOq1s470XrmvLXYiRqHB00/0lSUQTMwdHjSjLN85EucIzc8+YT+dLSpJ5OwbAokL
TXtSWkVcJ6rLaR7Pmnx4NzTWk5Ma5sauumQ1xA7BT2i9a/BuwK7MjYj5W2fT4WJyZPtbIvzOQyRU
Odw7tWcsDEXVr32oYveeOih463V71ND6glQyvawnueUhgV5ex0qzaDP37Vyz+l7C+gGjPR+JVLVe
QVhtlnP3+9kvKmRzN5lOFnr448k/VNj0qkB3MqyWM9ttJrTlLarKUwWdpLhSKase3uMz/20+7GVd
gyf7RH1Lp3PkdE6nJRgOW320JCsjxoXvW855booab2Alsvs1sbV7DtWSw/PLRrOrPYLZtz+MPb+s
je5KVj7av/wwNrQGNIfUW86fHedDd27DtTLp9wuEdnBWLT7Nov1zM9Y4uZfSh8ggnGeB/3m8kME6
C8L08v3UzsfKJ09Daz9/2PyGRJDNtWMz38xjemWQRE2Qkoffb8F9nH4CHiqXfRCRpi0K5wtpcD5i
xMoYrL4f/+FNKDGby0xWBtzARrC/rtxjrvrJreEY5gJqSfvB0vKzQPXitWJReBmQydoZZSMezTy6
nU+ooXUuJBP3rZsmCNdIV1lV7WdPq/S1LiK56UudMl+oYvBsjQcVkNph7pq+IZeaE37OiyFa5EEo
Hns1jc5z1+WRedD6O9I+UGWx1lppQeq/HT23WqAIZV1s0aHAGGgXF87Y267MrU2tq8l27kZtR5WE
nY/qYk/6/OPiheJFWfX8U88/q5FCliI75u6DMTQnvQxpLEdnMiGa+/ztpoZWXz9o8JZTL8a2wrWX
VqSB6Z/G5kazi/jGC6Nh4/eOu/h+YH4HW9voQAR6ncfdOjUXTZkOm5aI52KZ5gHiiHbop948NL8a
E5yKkmw1d4Kkry8BidPL3O2SUNnn1IPm8eczvh3kl9E3+Cgi5f5tbH41n8xcF62cFGH572Pzq7jC
zlXhD1lhDZAuLMRZtzOSUnWRNl6QlgOGaacLx3KC8wy+fD4AY1XfU368m0iV5mo+wsdEa9MIgdQ6
aJ68+td//ed/Pvb/7X3KbjMq61n6r7RJbjMcxqu/XqHE9epfFBSn8f3ff70y0WdA0dAQDltlU4Xo
b3D84/trkHrT6f9LMUMgOpRtNn3sDwsh1fwp86AR+3V2bSo4/m4wrsPEyp4iFBlOdumKRdWn+VNa
W94WCbNo47c+RhpY96DtjWEiOMsnGAXGHtGsAZuar2NOmRl7fzJcnIdgnVQIrMRPgRMrG1a/52Pz
8Lf3zJ/T1faX93wbpz5q7L+f+m18Wg72c0+IatjFCoIbCmUDMnF1vFDVJLvKCAy5g1rvakj6aDN3
5wOm3d+2GoGSkFZ6zXXuElSGd3NvPgtXsWhCi+OU/e2DRn+KAhMv2c+nuGn0oGrS2qpOVBznZjYK
rD1cIxqIzMukM5PVfICgoTjKyvXRuZ/OTnxr3CsdIMAJDWLIAAJbhSrTDP8wuIUpLQ6vn7Eh/YDE
iOb3cAmnk1EOVTY61HLcFWsm7gDAXGUW7p3ZRM4q18ZhPY+FjQ76PWwmvkVh7ufufAC7jxVlivJm
fleCqtolM4ydzaO46dokX7WT4VVTNsWJou/N82r+rTsfrKczYimez3he0cOvXTT2yrv5tHlIjvqN
UeXVXY8hC2Xn6KB21NSpOziAHjNHLsFrI6swU3qfD1VUtZ4PzYMlUXu2nQerbnxo1fFdHA5WjnUp
czfbJG+0KLLip1Ftf//ICPnyiTGkaYNWtgxb0zVD039+YnJTBEOT6e2mQVx0Y/JdmKO/Nv6onBsn
8A+JJxyEzTqy0rZ3UwGkXyZxbF0R7U03Hj5w6JwKSit1/0m0UfCax3yBv0eHJEudEDI38EtX+qS+
6uQR+FMpjJODqO1KSeSmcxGro8CvPSGQ9nfU2zdIMQc7abX93dx43nsqwfktieZmkXK37n7/Izi/
TBuG49iqauq6pgudkuLPP4LJX2CzLSo3AkKIsirlmC6Hzm8PvmU0oL4Dn5ovnqVhZowHq0vEzs/U
td2rzbnN8b4qrX5rx3C4dV9Yh96W59JOxDOB0WHBX4AyardN4u9Nc5RrpbUQE+/dDv3qukMyGCU+
ykru0sqix6h3hv2oe588y+0IITPnxIz9FsPjeO35dnsNZZUvsgEfbbuSV01bBX3rk6PLxQlktbGr
fOIDHfCIV4ob9OuvRqroN6auyD2y+G9Y0cSNnmoEKFV/IFTMbjWsT2G5xyf8supV1ef6Te5nyR4S
xLui7cez3dnj2Zwat8hrgrg6WugZte+0cpUnBFy4uBTGDgWVozdG1W/bhrlWDD7sh4i63jTclYaG
hTIs3vlNpeAJUSu9J6GppE8o2yRWpxBOYdoiyPC3uend18W4UJpsEQtFfxvHNv6XBhji31993Xrx
CEgLZSoNVy1dCEMgSvjz1bdlXGWVO9SbIVSTTTcJ3g/fGiut5HIMnWYZ6168CPUqXGZBV66t2dGx
t1OUGxaFpdikl782um9z6XrnY14YOW6hebRIhfu6jjCxw2TKv4yu4l2k0LxLaYTx4vdfyJpu1x9X
QWnxREtsJXSbpVCY0xf+YRWsY0EASdFnU449emqJHp7nxg88pDOA/y+40azNPNZHjXd0VGsN5y+9
Lyy/XBV+427Kok/uQRs2UGCCnVo5yWSI0p2GFF16iUrMksKyg0KtY58tI7PPtTPY53JqrCT8bGqI
UWkKIrREWEZwjtu/x2BAN1eV8jK/arB7IgsqKblPB+YGWRAcTQbHRltreqsf4qOKli7zRGf6l+5j
ZYSY8TbWcIspmzxySby7zmmyDSJZ0aJok+Ie+Dd4Xm6aVmth3oosOWXuYEWr+eXctI6BZyD+AT+M
TTsK9JJTdGF+fzVs+5erIVV8VA0mMMskN/ziarhA4bBziLFCtlTnhvpTOFXvkgmZOzfEe+U6G410
mVOPvmtr6SAO3x+S6cupAzwPe1SztaUYyBW5VSV2hhwQ2LNWqQ+LR+8MeZR1UOFsaPFAu0G39nP3
qGJlvFOTwFlAs1y2wkSdJlwpkMtWso+TbWj29kMYesPWr0GBkRLXdl7lKIt8muuz3LZ3vlZ/qD1F
iOex+YBZylXrNA3lR05TSMutIgqeS+mhn+XB9Vhnka6fYyVv17aKN2PAUgeXD9L4qAA6J7hakHsL
lqWGdFqagJJLou7a4xq1QHRGrBocWuBPt821zlFqtn3Mx9Qo2Y1Jra/LCTFSay6g+sFiiQlYLhex
r3sLh+ibUkwjx1U43ZPxoLz9/YX8h8dKamw7dB3/X9UynelC//BYaXh6dSQwy40niy0gXueoeZZe
soGUDvo/9OukLLfMMw9FG+a7LgrRTOvKGLwDIjM49Xx96etheZgHc4k6Dcq2w0oJcXPKDHgW86u5
qRTH3iAgevZ8C/Tk84HaN7dOvssGI9/6Vq7vvJKldjAwaAP/2N+UAIep2g7rhrrwaW56zU5OXYY9
LOR/4ODqPtCtD/1Qw/HIJhUyxVLbk2/TzF2rXNfYiB0cTSbH783oCnDXHsQHZrps4Yq23jsUuu3O
FYdC1yYqiQt4mgve6TA4sVYcd+hgmH9Yr+2X67W0UATUWbAl85w0tRdXwgBXqxSjV5CL04ND4434
npkurN4GhSdTkd6dK2S7CDUT/wHHqrBKQb7RRCDbgDp4USqXp8XzizVCUiqr8zQIIzq+ZElJBbVr
zSWRzrg0TaXdqYQK+HlUFSkYTT7GqmbiXZfmAfUGflFNptamnaQMsR/wbuxEyy9qsUdPODuT9czO
yQj3OtVJ2BKXrXAy7B50BCwfhB0ciGyIMRsrfWac/sAwfeaLztTRebSIuZmEFRxncrIxlFtZkffK
A/MLt9nxY0JhrX+a5IntxXxaX2feqo0FM0IaOjffT/72fpsdwwJTj2GLXEB2m4Tq+fdPzS97K66V
qUrV5HpRIRLixQbTd4wm1B1rSk5AP8Nv2t1og9E9NNno7eFJdctx6oaed8bvYjevIEwV+loZ0FS3
ymwxC6z2k/yqLgDIAJ1JDr1DGU46EKTqNXqPyr2FEtmuDQ33MDfwwpVDLxI4axYJRyi+zlWYKGRi
PPPBV4N9hQrxHhVB8NqYaVdUcmG1oDxuOOVrk8vChqZexYoy7qxW2AfpKxX6Hk17cOz4xyaNaofK
5rfB+Ry3Rg8bFto2mPaP/bSTHKdm7n4fww7KjpFi+3rO98NxHX32q7zZ+30oqVWxpgH8AODg4F5a
JZCBdAPzr6bW2mzjBCttslK1gyhdZYRVa0k+ZV/Htb+YoxTCS3cjg2xYFhY7PU0lfWSrqXtBbupN
bIJNZmNi79VcalcrwlU9S9/9/i7QrH94ZAkwDMe2DGlbuvPiNmjKIR7sWjabJEzdpR00YlfbMPPW
hZBHLGuBpMZ5hnOGZSxDbfTBV+HiE7bFx3mPnMmgnCo3D/hldwct83umPbKiSTVcoaag+zoUBzwC
/IOPiNM0i85NoGfNxi6it75d95c65yeM0CYB9jieZTwmzF3TlevU4IDHa2PUcDf03lu0Vj+e4LR/
aeZuIjry2iMKmVVXnQYrqU4sqre+EgRbq09RSuzi+NpreDsgrBUsBkVoh1hzsDEe9Q8UQvu1Vi6L
ibyDKsKKmpGz99iV7mjWI6AHLoS1k8xgcRFbB2uKJygzeAdvJP3fU03PorY9iERtz/D5t3qTjweP
IszKc7WEgo7TrPs2wD4phbnk+xk1JCSxSqFGp+fxUWu2muF6SzcJy1UTTJuzKc7VAuUk1TLZ11Hd
JyusoiuMDCFqp2iZba2sEMta1UuyUiI91nWlZOhaUV9NPf3UIoRaZChUDy7St9yP+8Rz3EPqIWDQ
+qoPOSxJD/yBKVfGTQ6aMwCuZUcSsOodjcgDBFnadXmMpn5rD2Jf1qQ9Tbt68AvlneJm+QS5rB7K
US9XCDuNW4+0HQh88LEKV/nYlTJadBUh+DKsSqQ/1fqsalZ5P1YIzyEhKZeoqePkI7t7FcZE2XvF
vWehqF771bh3UGnaAOlZoV9QHMTUBMQph7nrdMkdmcX2PIj4PalK6KqRXT/U/ut08vnlRgXT/c2y
nm29TeUW503fwpTOS3S2CDRZiALP758oYf66rZSmafMfDfvKKbD/YTfiFYNS5tIEEVYN1cfcGK+U
aghWp6as0+Ywd73+Bg6/gM7vnaq+WKt4zG5HrwW2jNzCFgupbpHh1nj2p6i1t1vnPHe1EbkwBbWq
FuGYY9rrK90qhk1ml2zk6rRcF6EZrg01HB8CGxJEMzq7YDSDU8RWezHmhPu56qpLufzD19b+6WtL
UweSwSbAcsTPX7uWmUfeGbYs3M12Y41GR8VuDE6hXX4y8Jcx02KZWDapLWOwlo5C+Xpu7OnVqBhM
czrCNViKG1MA58fqBwAViBoi0H7A2l7b170uH0ckAgDTcdOyLB7qaSelRTHMEc96D+Ew3OpAPBC7
oPGwiv/DtzR+DUmltG2WTRvrGoMM6s/f0k712kWmHZHIXlO2IjaCizk1xdDa265g3XOj5jREPtmX
lgd17moeNlSZFJc8K9WlALw50zuXTdrddUiyXUJPKLvEBhxoGqO6d0Y49VlVSwQraDzhH00K7Me5
lzcDHgGo/CyCuEieOrQFAtAcF9E41ANLs1n4aE48doQil1G9qYIN2+73daoPr/1Khuu4bVhWAvCj
Ws4/jfp7dvGLhSkpxfy/3xIOyx03hMCDwZHT0vPDk5CJ2DMU2dUIvevoG6Qe1j5Tg28GKSlSL5sU
fY1DjiLfArantWUYLSZ7nUM2O6o9aDosdNE5TEJ31YtW3hoNnGAOUuuqTiDV3W0gtOJ2xE33Niyx
RutLrophZstcbd7I8I0hzOHURFW2Fsh1w136w3c0puXx55Aemy+VwIMchcqd/yJDpRV93kmZ1xuX
TNZWB8xgUgwsumXVgBqpmxhQ2tSggEMlvOE7fx/DBktbqmasL70uiY+id7Q1tx+LLfnE88QmTwsS
Um3gonxwGeLQhN9ogUlHVjw4I73CAwD0c/YII0PuLDpcO/AxQIxe94Zi5XopuPYJjVpaWbrq7aZe
RxZscqeom50+kal9L95lUXHxDHcdKq75//G8OBY/smGSv1H5gV7cAlHUpP3gQO4BeXKCwqyfjAwZ
8KrQ2mVnazejUnRHDMWzZWxb3sUEj76r3eQJMxUfbHnS9CtTJAXCpOONYRo4d2p5klLqbM1DICNg
StK4S3LQumb/MQtz+76vH1FNGNiLFMNhxEQNiqL2WEUIywFkrXdSU/auX62LIXZXmAQBo/Nb7Tbt
+rdhYZLBruOPhpZSj5XGpzbKLoVOsTa3s4NSv6XmLO1FbPwh1SX+IRfh2Cazpm4YqEW8fFSQdONb
+V21AarjYa7C328YOMur05eYX81j1C8m+YIOy8HoYCFZdt9AaGFv76xuRm/anEXjuEthRB2lFa9d
AojDbKQGpQnAtXIQaqFTYqvrXRcbhxxg8THHdnlrZOkDSEXroJmkHe0uWMQlAIdRyXe6dMabMpPc
4hZOfDVmqX8IG41f1w5iVaHrFqpFhmqYL/aguc/2zUBnnfoMFr4TL0IdzW7nW9ZmyJx46VQaeVwL
iSOtzz/WtmxvAoFwhSU3SFglTymCbqsiw22+yu33ucjEtDKQkW7VszKC8kBJkHQ2CDjHLKqF7eL7
rajDvnVu1cA1cPty9gL37j2oeQwMG7U5CCA3RZuJnan0YlkguSBMZz1kFrmoOGn3ZH1WRWmlu7b3
P/5+3tR/vRlgVTgqSW9HlTa78p8fmjFP1bw0SUy1HqpwkMRtkAMDGDQ9uplsh++BKN75UcSO0NCz
fZlk/kERuDsWgC0bDSPDGQhuVBIh/KzfulnrX/wg9i+AuC+q13zu9NA8pVXT7nxuaIQiMqK9GHUb
q0+Ui4SDvvn9d5oXxp/nSehmgovMsqlTAnyxKwpGLSj1Ma82aNYYy9qQawDHyaGMTXGqskweMpQL
elKPpxpFLeoS5pfGiTEvEaa/V20TsGyi9LcjmKXbsgr0sxKcWBswpByc0/dGNuZ6tFCm19G8VR0s
HCNsY31sH2CuxM1ifgk9vocWQ4M1KXjUoKeaRkw48UChfnmnqYKWdGF8aPOmWAZeczZJ1u1mGl0V
V/aq0TPgWqWRXasIqdkyOk1Uz7VD4m+RpQKQRmUvfbfupq+KKL2q6AfFtRMk/5Fn8xPhXyJFQ2wb
a7uFr3Xerd6M4XNTNv5HDbTCH5YrMe3CXl4GnUSXbkgp+d+Ly9CUYIAVZj+8wYOhX0UJCtNYzKFg
HKMb3H7Ux/aNb5cKLDpduTgGYbvSyBPpPGiTTQ9YYpT7kb3PHvnNDyOZq9Pc9N9eNeTaEIYr7LWp
i/CABgD4kCY8IWMfnsJyeKCGH57hBjXw8kt/UadUH0B0LWRW3P3hpvuHb6tZUlPZizvUkObY94cN
iJH4doNPcLnpxKgtSw+MeuPYHeAtGW2845C6GFA4yefB8++GdGsmlBXDAszCwJ2gwHrbh6gk+CUq
0KW975QsuYyW1YJYaLJ9hSS+22bp0kusZksFnFxj1z/ZYYzbL74/S+pW5XJsW2friCRcBfjAETer
EakOGip/NbYIuIoNSJYeuqkBUOhs7AxoZUBwNTcZsKmzzJH5G4fJHTDH+rOrkaIcBtiCZXT18A2z
O9neYhJh7VIqQKtsCqEsp6tXVjq+1nTczYMxy4m8dSYuX8FJwcqCKZVsrdOCvH0E4/MPd5r1D7/9
VOm3NUto/PQv8wq4DLR5niflBkYwsyhWrWXSvI+MArKljh9nrMqT53rhjebG2hLxHrmVjgzvrapt
TiVud56a7mZnkDov/J2dzIgZyzpVDvH0OKb5soN9VuRW9miOSJ9hDuutesS1vHT4UFOI2c3bAMrf
8QEc/hAM4mCL7M6JISwRJ4flInNQXhdRDLSn0YgkkVMAIlxtiwo7iCqG6+rqVMqm3WU3iHcuCiOb
Od81WxAVfZRsIT2fg7wXB0hgyhqVnGjhFAoiiLo2bLOOTHmCSOS6sQd5hQwqr2O4rsi3ETDoxxYK
zhlN+3z5+xvf/LXQRFHD0DTw2dOD/nLb5eThQGJNmQCmkCvNPrnaXvl30iOdEzQ505MPXtIA63sG
Y6zuhasey9hodpVtGgvyO8GtWbYPoG9PQeJAkgsS7OIdfad2VrdDcplSmyzemLUZrZjARyqdb0Pd
EPcpd2WbGh+SzAzOkafemiB5V4OER82k+1RSbj60sR0CE87xLvcKiFq5gaXM6JE+lBRavYLFLvlg
9FEP54F8hx1p1UkOnnMc0/beh5R0ckiS2KGBjL+bRHDQaHTEgkgZCYBAOumZ+ef8r5/wK9WMZ/mY
5UOJmU79ovuf7afs8j75VP3P9K5vZ/38nv+c7zcPvz1ht76uX57w0wfyz375s1bv6/c/ddZpHdTD
XfOpHK6fqiauvwJwpjP/bw/+69P8KQ9D/umvVx+zJq2nT/OCLH315dCE19EsthzfAD7T5385OP0E
f706f+qDj9kvb/j0vqr/eqVI6982JQXLkpKavcEm5tW/uk/zIU2T/8aJwpBUaTTJToCdD7Ng7f/1
Suj/ZqqwTWnr1A64UNzSVdZMhzTj3yYFYKYQlS0EMlz2q69f/fZ5bXu+WP+MRXoJRVJtQahmqSrb
bBZA9WXEVooWSFrqF+csycXa6+AaTvpuRBr1NarEQpT2rW8b/dmwg+G5sb69EmD7lzDUFCAU7XaI
LmE7Bh99BU4tc2BzM0IVPziCCohaq/HrznAfvRhrABKszqKitElYZ/tHjBGyRZeU9b000+42McxV
n+PlnbA0rKk/DGc3LxEWjot2OTbRJO1vfArjft+m6FLYQYWqKMAfanAJwhI2NBrKygvPGSGLtmq+
yfogXeLMVN2waF9/uNZfftCfwFzqi+06Gy3qBQZen4YpKW28nF0C7AF8oPXtKbCCESEWIs6bVCn9
VeP3clfrVXKGKYEZDEDhhVDr5NaNovGSJAGmmF7YrACu+8QvlkeWTP6tuz6Zf1y43EFPbh0jaQ+R
IbfR9KjnMGFXZGinDRjdwKB+TNSSHgejtY9RoCK26xbiSS0CjNftcVEjU/pGCW6wE8nfpnoa7ItR
luskgZIRmgkGELUpF3akazjlwXCBmoQmpO8Xx7oIc7aiIInHqt4RvStUR4PhdvBFf6s6Qbpye32E
CdGhnJO1CwUd1TuvHvqtjDIQKSJPz4L34yaE31ejE3oYPaJ1Tdld51dBLrprOmzbxJXLurD013Vs
gNfQPecj2k3rZ3qICPC21Mfu4EJDWeYE/Tc26IcxVMZjWg0ZeSXQ7BM9dW5YuPaloIaUkRtZ1K1d
bYOJplKNIXqqeTC8az1vHxaPigtFw5AQTss+wOzSLReN3mmfx7i6BVVfv49rUNdFO2iv22DiFVh9
94co99dHTwpbpzYIsIlQ95cbh4ylWWsd9GIx5rq6LBPKnE0h/PvWqsObeow37mwD5+pOcFQyV/0A
YKIC1pI0B8fqwWCSYnzQhKfdtqEOboee4WjFygjbfuX5KdGZ2krrMW4RPFdtsF1qPPSIr7dsSrMk
KI7tughC6xN7k4z8sKZDO7xRg5ayNzidR2FNVFDccXEPb/XHEF+MPXJR2rKr150OdAF9V00rHLnI
LRuDPDP/2NlCQ/te4SOgWWUry0iBYAxfBe01+/XvHz/75dMH4MqcAFES/IimY/jyc3QIacHQc0Gp
8/np09COvaZED6sC8Y/zGKv5GQHybFVnhn6Gfk9gUwsXF8bAVq8NOINlEGjJ1nYT7TqP2R/6Kqiv
NVtRPRzTG7VAAR4Iy9kuUWsz9Y6MAJ4b1WaQ/nunRTZ9Th1hBg3FPszIzaQhIoBJbT6UhvomEEPM
JOAEIAwV57YzlpKN/p07NWUajIDRRj4MKgexbbCcCenjGDGjauG1BZR1zPQMlHYHsZgSLxxx4BO3
fT+We/aN5Qq1xxw4Uozb6oBXVUSOqyM397pMR6DAQfABz6BmxaYtweXP2EWq14J6gJythDVSmswz
s33g/CqT7aeMXNmendof6qsvkxqaqpPxlKxcjsYeGLzPz9dJywYND3XwXq5WotVVDm+Nrk4+2+x+
gLxHf6MQPSykTMx7pcYBSvdqexEZTr7h6udPsYZ9QugGw5EySfZUl8peLwhozfamqzzrfhw7bVVX
mb0xjewGyShVJUvhH2eRx1oa9wB9sj0bXUMK9y3MJZwOIb9eBJS7gw/Je5lrOyrE7oW63YhGCY0v
sxDLQ21ntzZDUWP9KdEzhZc/hJ/sR6Vm4uQtbZNVhBc//yZp4Luw07XuGMR/p40Izpantsu4MsZV
ITNrWdYmCtHCN++7rA2ommnEbhDc1loGpYjZAwB75j/5ZZXc8gTCQo2b/EwZD0E5ex3BEasd2e+U
Ks7O6Ph7/ULmbXaWDXjdUbfGx9gCje+0ZkV6MCluM+45qhKR9XGgbu0V8Qd28YBxqgBdulLNFoHq
dOc446ERuOB8SBp90RfIVOSQctZl2VH2MzPnTlGolnWV2X/Qk/FRKPYfZs6XaebphyOAtNC4IzjR
pf4ilZ6OmWKl4VAfSZvHN72rMxlWfZxiB1lrH4a4wOdSKMoqmzz2yshol0z9CfGiUl0HXVDYNTJv
UqGpr45tPHUOFWkhyuKCFnu+6uzOeUSREf+AoSITZKJnwU4m2xmwbhayj5BIlWIkIBj8jY8z9qlk
yVybjRluYkBA68Krs6WDeunJwcjVRYLqNPO/2kYu/NprH62hHhaeUYn1aAweqRPL/fD7eVF/EXDy
E5GFdySPGisLpZkX82KSGmlbpV1xtCRo8RzQx5XUGriZUHnSuzhD0y2mWkYEswCokKycjKUlGhv3
Y3AQhhr9jdZGjpaNGtxanp8zz0M5z6340UIST5YCkCFco+wwsBsBHOWF6h9yZMY/fAPWRo1pfSqb
OPIF3lEMiJ77RZ4cpcq+L6lRhe/b4lonuv7owrrEsqW4xmZ9wM+rvsSOfEAce3gnPQLfuBHDqrS4
ncuwH++Ab8QLLW5xu/coKGh1md45aRyfSDfmK9jsS4RDFg4Jj4seUPP92VSCLQtJQS3H81ozE2b/
lShV5fK8obSrR61ycBcb/GJFpaveRrYrLigZKRszgZdlFrlx8erm8fcXWExf/8fJAzedacGTjs70
MYUDP08eBaQZSUm+P6Rdp2Gr0Vd3YhA+MglwflvqRBWTBmK2FpnSiRhbNSLHkbsq9/+bsPNabpzZ
svQTIQLe3BKOoBNlS6obRFl4j4R7+v7Ac6b/njMR0zcKSaUiJZDI3Ln3Wt+ygakexrG3Pvoi613R
5OObVKNLaiTD9rZ5qJ4KIz82Za79ppfxChF//SHN0DNUYDKfdVbCtnTKMawNJDsKTpmmz/XPzRJr
wDNVSFWa6llxslCo1uVfKNiKTWv/6oGCjUmA/l8aLOp/zJmxU+g6QaI6b3WVS6P/xyhSMsFMkfTX
nUwCFxaihLPktuq0LEnLa1Oyf+0VIg4S8CJobEg+Cm6GG7y5v8iQ7MMsl5pbol4IBcfOlxLizUs1
FOwwUM0YaH1rGs38jS1ddSd6kfgBSBcR0vo+lUQT/f9f2Ycs7P96ZRl6WBztdvmJYv4/fTpa8bxK
Wt2eYjErz232Y5a17WvBEKkNkJr6Hb2VZIt0xrlMo6eDq1gkVeK2y1wLd7PVNjJZrg4D+BmoTga9
WcL4/pemioKmcN+z/+cvyplWURRHYcytsxH+p75toNMTNygoQyMuD+WiebnhvM+43Pvlrq7KMR2v
onm1szboMuXYW3j1UazH2S4lLG8TZJF0XU6dkgWj3HhILK65leD9QL+8ja+91vr1vo+oZ/7rZUTU
kC7iluEQawfxvUm19ydQ9XsT7UlNYpws4zWfIU8orKgj8JztgLrB/Nq7TuiIbyUjx5gk+Ly2P4l9
pNTKwq1KwnGKQ6JPGWVf6k65Kh3sSuPQS9qpGOegtaQgGxtfneZTar2TIIGGkTVDmd42teOdX3Gx
uTVW5MecxA6AST0soU/lVIeFpvlFn3hz8cfBmw3Adn3XMs+CNqOdybY3iB5e/G5xl1ercPNfdMsq
05OrWzys1HlP5b3hj0W6kclvvfF3hqqQUqgz503YZdLhuZeeFv1DckKYar3zU5Ze457sd/tMImg+
0lpPj5QRheGV6O1N0kw9yyBvGk3kMh2sxAk0KHqDi+TqiHjrKlIOVYsaoGv7NnVFJO+Q3UKOWp1n
GM6pOh8RoD2bche2WenDEX+JzeZtYkagrFXY6ijMyG4srCNmDeCCILzZ8o7ZlIeyNTwP5XZSt4Fz
KjalzHojevQwbTEyjIKTHXE4wxBA3RvS0TWs74kk3VO1pv312cbAKJUtdHIsJpXutbnuY4zFrlza
rzJxodNyNDT12Beaa8g6+FBJBfmlkUubkWg9UNytB6P5dJrWBRWhE8+rfGd7O6BePEjqfdkgeyYV
8uH70H+QgAe3FDi8njAL5cGy+TNZC98GTpHjGxTxJb3HSfKRbNolSTPSpIv5bynodDjmzyyZosTW
D7Al/NKGSO8vIpZwVlg82+aBBqIoEOd15e2SnOOPIflmEyynGadFx474BKicMkJ91+FW6D8qHM+Z
lrjS+luABEYxEjhJcyiQfxfgARrlU9QZPZHXCYSXU9qouXyN873+NvZfxfKeO8c2+T6Y92l8mzTP
/piTMoBAZCAXktJgzU7jSCPAT0EMOj1Co5u6h8O8w1T0NKDXszOGKpYB7Nq5E20xw+OTxcVkwFjH
X+ZXk5x0jbDxL/aLngze71PhDk3I5HbccfGK4wJwoW5q0oNurPvvEqNXHK3UzaQs0kq00dwfGcLu
tnB48MqbEID3cuvLTIHMcbhLmRq28wepHTdLFK79R92JBYVM6O4a5KrEMIyjWAyEYSTHFz9OMRoA
sDL+ROFNde2jkPG4DKvahLXOxJ+ia9j4qcxXyWEiUtUzShFRLLn0ccICNO1IIYnVPdJ4+xcx7ar8
uem6U91NIfION0cGuwwTDE86S46IpBKPzQTUAFZP0ednCyfpqmAl2KIhb292rcC4MSMCZA4pGuZh
VE/gUAN91F8T7FRA9sL90D5X7N2l7O63diLVCK2BkNbYDiCN6oFQDEpt3y6iUnqq0ude+Enrts2p
SY8dFFNy7bsoH8IN3VhyaeVDkp5U7ortkjrf536BIfWhFr8yRTmZYMWxGvsocUPgg96k63sP74ox
GZ7czoGhwlmrCeEJN915Qbp35O/6qBg0M6yL46+aAJlMaVQP/NkAWnv8U4Kfe6OMVQKWmXI2NF/t
Kirv1CRWnPQrFV4QW1QROtVUBFv7BLd/CfqSemWGBRB1E2Aa5qw/i2Yt75lizq/OMkddzhEsTw3W
h0mPI8WRMk+2K+b2vf7SouE6DLEcLdlmRRLZIL6WpzI2hJQeppO9l5YunjqLYTZaFGWSu8/K7paA
2M4i7BuniNp+2MFT0xetKIWe3RODaBHoUMXczJbCtDPQTzn950itHDlK5nh92Q+fsjlBzOwg68pV
rX6URnJ4/FhrT9ZpldDxPb5Mlkp2q2ygyzJKtPqshQ1mPedqOn6b655c84Za08rnDw0D7HOzdJNH
8eZEiwpXTKeqnofZfF/sbcO7o5MPVsjz5+wstrfsEzd6erdFVpaXYUiCNR17bxMT87CMd8VA9OK/
Pmj5hHm5yuHU7++WzZFIUkqSlDfWQMyovRrUQ1ih5LWN9ElvT3mCaSaTjMw1/vuReuKXOlXlig3F
91heZd+WYjDyNk2gXhBLaSbFj0Zd/v2cj//4+PD43j9fPn6tf763mnZYJdzgo97gG0gzmW5yZRII
ylh587XSBlho7IeMquK8gVux2VwLSxYLYW17j3/K9n9/fICIxG/y+LQe9/NJMxCcvAiRk4ajIe6U
SilUM+1mSnVIDkRQIgBqsCM0+j7ZfDZ58ColNduUaPchCDMYxypLQI3N6SPxAUt5Rb/4U5v7Zs+9
n4y3WdXYWAcvR84Hf5QhpxbozRzJtRrhBRMyNZFyncHaCkm5VTEViDAOILvEqoZx+j1XaUSMejCV
ZUBMXGB0eqCn6xta1miueAlq5bD1LQun8zI0G9lOadjVAI0nFgxH9WQE9s1QYMjYe7R9yMU8Dh21
ANhylqtGt/xOVr0KLZ3ZWi4QkCu0C3/AXWGnl1XNgknL/SY3WQSHACxLaJGqPkyll9B/r/PtKtMV
Zsjh0YDym9QMiQ6GXzcf+kIcttpAqFuEVa6EUqyHbYsmxN1AUGCS/94aI35+QkRE57UTQUZ5ft02
CS6dxL4qeWlm3sHbP5l4W1fGmYuzuNS+T/u0eRq7UyXVV13WXqet/9Fx7Or7b6Vgn4q3j8Tafhrl
u7DGkOr8Yg3DbmIMK1V5SqWRGWJ7z0wRJQ0xqGU4WuXjxROT7SFG9adKPUq5dJkHdo2B7UZ13NWy
AnV9m5YyqIzBY1bgG9Uc7GYeRpO+ksQoGQy3bSWoWcUR6+WJe/+J0RmWyOLTydfXph6PSj2Eshym
Cd4Xhx2ZicPMsPAPmM2TxT0LyzEkRDrMYjkohIazG5JXmYTkCaT2eKK5GDH/PFksaMTE+Csk/F6z
A2moT3NKFDh1heGEZd36FfHko5OBN7hsMuWQRhKA+tV0+SHHIMu53tNF7zVQjmRNJtEeX2cjHZL1
JGEExWXpkWXmgSpxGnFSkzQ04ym0KjlwRu1kAFDtP2fFvndmeyBThnqzCVFtMPZcAnnOXxV+wVnm
FoJKnjcVd1moLlkg5cWZ0S7AxjKwUkYVLUuD0oQ0mw77ny2Wza/tD5kKQ2ly3xG1b+kme73CSCLz
zFE6THu1as+BYg9AmhZodpJXF4hlreXYi/tmI5PMHW90WB+ov41BeGpZ+FmquvGmBy1nPrIEPIXj
LOjNIJ54W5P5EPdhXyW+tc1cvSLCZ8dLGsI0hcsnh4zgL4BwqDXll07NzvhhLlNGrELN0p45YUNx
T4Ua6d8LQsvNrb1iljns7kLLUN45GUWgD86xrAQCFgbrtL/N8mlblsBUnxmxnuZ2wapEqrT47lgW
MKjGW02mvbF1W7GSc6L4lJvxqW3S96pxab8+mUTTTXrP3d68N7gdaTYdZb0BMMmvPKmhNb82XXbE
/+OZ2OQq6K0907IkW4+q3lDCKwGERDkDf026PFgNuK2Wi7KMmdOzJLNMDUZU7XtsKodNWZ6MXiVG
ZfYn1Ai2lrw0Ywv655u06Zd8vg1qFezzHn0DJ5jwXtMMCh8bED6ilmml6EHFLAMikyFr5uuF1tNb
p29hvbWnqfnAeACjaHtJtuVXafaRI7JzBSiXV2iyqkDEhodGKGqNGOUZ9F8iCtPeeoZyHkM3VO5p
kYRqsfCy9qTVF1d8YR6GJX9Scl926FzUP/c6HxPXkZQfT9VFGBfSEf+3IhNZv2PFHSmQbFYYDH9S
RvKqUoYVBVK1BHij/d4eIsAhQW49MwrwlU760Tnx0dn2dJ04UnUE7CX3f8PryNq8loMro13F1Vem
BxXx4HIY4+4HY5OvrtdPjVivO1ZijWv2klNJojrbi79U7mBCsZdmVsQhtHr5sC0xwKxPlCw+5sMB
IdU850Fvradm1p7q9SndjD/z/KqDmOK0ioOkfllTI8rsaDG1cNjunQ5kFa9cr8/BlhmeJf+Ue/O4
DkvkMIFptMqngeAjTwi7BgiUPXiSPbE2vZiY5As0kVU7R8yZPcMUL4a1s9Avuc6h4JipTB50JgcB
cKwg7mdq4oAkjiPY5zCpeAMzILH19nsfo6sGNlzPLhQ7jtsKEtfG27kVk5S6JkiTurZ8DYmYFY9X
0C6MpogmEV15dUj8HWUZEJt2WZyU8EXJpf29ZxThMtdeU51iJdbaoz4zkbmtFB7AJg5mDsOsyt+o
B5/1Tn8pdJr0yNka54WZ99Pu4qqWWxKf7Jn9MFDH73JC5E57AdnpSC6/8VI82f278zOen3OOoYoR
9vlbjA2iDG15uMqZGRRmdpGz5l2yqpdBQcRkAbQotzMLcoRH+KSP1WepWL8nK/nSiZIagOYgkArK
Elsh+9/SidPeaygxNbXOeLRMfplUvyqG9VKL+bwMry0rh+STleS3IPT35DS8KpxFjOPwqktDBJLU
26Q11LcxMubyxeqxm3VzJFLLR8H7Zg5fSr550rRG6thEsrzSAQH+MhTeZo1+bEwnAyx8BaU25myZ
gsSKMQqm9ceqTjd664E0MW8AsNrH22mpnpNhOlbLVwOUQ9kaFH7l0VCToyKXQYpEqijJW6HYtLSP
ErMLezuyF1s91+VeuuTVIUma9w1c1zLn5xbhy+KIQ2UbYTEXxynOrrli3wqeGtf3TeGQk1WZPxlH
ikmA/myfJR2SWj3SprkBTHlhBBv16fTSInVsxxSEP/KnF8DDOpQdBITpodOg5LexT+P3BDucAj7j
nbcLdaqrWeC5gcUpSTGxrsqx3ZA8J/XRsGuioeM3SbE/VEe7M+MhFdJ8yjrMl1pOA9lEaU5AkjQ+
V5VzRZ543LTx1LSYvJXkaOd5WErKvd3Py70cxMZ2B1B77Kz1lij1+xpvz0W+XbTqUEojvD79DQ3A
pTSo4Uot0mdOQei4MhpV4MqEY0azlbyIeb1mdnOxVSMi1cCeoDRIdqg0yhFC57tTjR92/KtM5kMy
0A1IhifF9KZlDslhOZd1gmJpOZPRF80ARXXsocpUsO+v32AuHotyxGRff7W58a1P1+dKjt8HBbmm
Te21r5SZfK04M66NDGZx+cAyG4Iz8Sqp8EwGCU48fJlbfE8SESnkAHLUV5vhRG7aszwqZzv9W9bz
jwwVyNaK+1CDi5yoK9L2qqgIyEBNzjWR8OKYELMtGH92jX4qkpyFQD8pnfWCToZH6T9GEtVVofvM
4g9lHo26eZw7ORB58oxwGRYtLljJOQ2Z8tznAwZ/w8+b9cK47lDK9UtSp98xXZ1MSv39LS7nyffS
nCLgUL4yWy+i08+LFkkTk4MNEqQzn4Gz3m3LPA8cCpflXWZrFECCax6BLuGvrU5ObUcvQsXPtbiG
GD2F28vplEDDJ5qp/QXzKNj+n6X4aFUrsvXkZTaGo4itMx3kYc4ubAFU6aRg0k3FziJphE189bYW
jGt7YYZ9mnT1LNaS7vyI5SEnwSf9Ng3Zp15or1aChwwXDNOip9Z6K23jbIkMI6oaDVp5YcRznQzr
IqNPjR0Qpdhk5cG1FonsZdmTlXDS0DYqpu90KMd/IU8N1lnzCZAgxCj3+2J7EsjTcm5j/BG80dFH
aLi5GbfCvWyblniAIWJe9Spk65zUBgSW+Frgfs2gQCXmt8a0Tm26hM7IEf8boA7iBbpQpoJX7RJx
43aS4A33zvIsOMhyxnPznH6diVl4XW6azaqdh5lM0brR/QBQyDTuQ+J+m8XsSR0xXxYloKRS54yR
OZZMFZRTcannNcBHcKSHU5euxhaaGYEyx/46dtw1acTZV7KUO552t8sE24q4KkP9VBW8hQckr4hB
Gk37PUFdZnTzQpTxYSisAyxG6BnyfXBk0oq097JUWKfnP9OCLwsJNXOwowAQtXyUsh6VFWYMubiK
bKIPB3iwS7ujU5X+XDXP0ma/I8h9YSR4V2YpgLj1Qqb1PGnHqrzt9oZpLE5SPnNwp9tcKcdpBSpY
aBe9nv0CdaJVUWsP+sk0SJ6vthdgY0+cxW9lkl50sURy/2PJUuIV9K+1Wt8Mof6ysI2Y+nqc0Y4X
sFa0SaAot47kTZzn1cB//Q1c5+4kCvc/oNWYewgEXPnASjWeo9Zpz0Crz5baMu+wPUvqQl2Qv4K1
LIf0IMnMpZdPQhefF7v+2mrpMxPJXYoTn97qGqIt8Gl3LQv11uK3f4WxeO36ZNF002QDcOwWdCx7
2UoNpOfhqJqc3cQNXpaHTs0D0n4cpjRotD9S9XfQ8e7IMmTgiQLDCMyuCDLOQbQ6JCvEJBku8RBA
cD1CbfNj2Q4HimBFUs/FM4rZH12aRLbU8C500CbJXpN9cA+eWaAQlw/HrFFeyJULrcK+ySuYlOyG
zIt+pBQoseFDbTwmyXJUF3pINVuRSYmxTZfcUY6G8mPp4ierqK4xDizwGa/punEm41Df00Cp8f+h
0Aehm6T8ZviVRPIkTRpd0f9urTy6IY4h6Fc8vvn4+tEneXz5+PBo3fzzpRhaDPolZmtoZv/R7iER
+H92fwBRxW08HS2ZrvGsprQChpQuBGBvhUKTSUAzZDVtBT60ZEkcJGh4Xi51//7e4zOAeA7kpP1n
4JPSh8wwSbTKhHilWLf61CUSzlah1JxY7OVEEd7hxAIT0Qn6SfLQszUrFm9UxDgnZen//aElO5ap
7ONregZ7YfV//j1mRI8ocTk+vqU7WXsSVstP//Mjj28+/vO/H+efh9gGcDJkWQ3e4zo+mj+Py1Qh
Wz5Udc6KvF8mYPTfiOvIAnm3QD8+5I0WH3R2SNfarcDJbgWuZ5wZj89KNEZcurUj58n8JvYLMu6X
6vGZ2C+FBM03KmNKzb3D9njJHk8FjobAHxtkvx4D0unLhQ7KpDYeTQau7eMBanW/ov96rP2hbSP/
BXF99NME3gzSbheBnBNh/K2RVxvVv5728dnje51iW/SXgAtGeclJgod4PNg/P/v4Xo54Yv3X0zz+
JR9yi6Nb8ToUXP4RBuEp1vdrPfZtHxDz+gLEk8jofL1N7RC2axeItQ0s+kaxSn4t6LMc0eD8d+Sc
VK04PqbJlYTB+YDglKHzK6PyAT6EYhYgqhe3WNa3bnV+Su01Vnxlsg/JU5+vwWzCd5z+ovS6aypu
n3b2G3ri8t5XKNbb+neMmQBuWySL4VzlIiDLxDMsOkDFiWh6zwJdubbGmRFYtFXWMxHtT0xnQy3K
GIRmhPOymd0boGHAIc9GU1/LXvbTsQ4lzVU0dxooqlczSoUT1BKp5gJP+4ARcN+CCths57lNoNvx
riQhpm1kT1gqEVILVMHujXbKX0MCEtacpwUxgeibV3QEJ9Hyuok2yDDL9GGZZ9445ThOVzedxEHi
epRZEzKIP/f9dmkoHgheP6qDc9Klr3gynzWoZfP0e78MW2z6ZoVxfiZyrKRHt3V+PKpeIdsB4rxw
tgWF8Z9B7sl3P9NfOwJHDrQuJZfjYkxUjXIGLCI+xEbpQXVyZYqTdag4diXH1pDcltIDgzvZMIU3
brgmOv+3gm6+2DgDQBkQWuGlm+3NCZUcAa0dBA+h5CEZrD76qIPuwMED9dDSyhytNUzm1IOVG3O6
KvIh2MOxU56C6LFotc2nXGM2375o1vImV9tRL7K3UZ9o1ZfeunG2TZXnvMuAmFg+sCguEpec2IZi
ILhclceXJBUHyD4QzvYCktHJxkhLx+cxzUcd8D7IC3YMJSxopbXDrr0xvJwKqGDQKneSCxXOleHE
lHQoi7oOUv68qencXTjJyOZoSt+wKYEXoGMmErdI3xRIZpxRptrxZs3xU6IRqmse0UU+yMABS1t1
1xUCTn3MpBcd5xNnBsDyvzPj0yz/ahgGVZvCfemhonlDUQcmWGriqo6tNrpSKbwMnVvc7W7kiWId
I/xc+Rn+xc6cPTREntU9N6JE2zwf9vGpiVMADLi7kPm2WQhWV5jL/GWywPcCUVJVSelcTL+DGyoV
wqsN05/jG1PC1KKTWYxwjruvrHbCgSfL48kHSuTrhfFjaxh+7IpwuzvkoKkJhPNkyJsZW0pCS09s
PzraTRazLxMRgiIdtBH0A33xJH+jhyClmVc4TC5NBtCJc5BmnSZCSZ+59xKHtC6dubhkIDSt6DBu
B4XElWpZEKyuJyu1fnJ4Q4omhV3SfliZ5Qs7ORkTU4JWRd+JCZJsVonFWkEHKIlll8rSPSaQwlK9
PDE8nPW/1xzyc39VE9sv481vU8GQ8mqnGI9kXixjxweh/jGQATSXDGvWHKts0XNYrw4YrPjOPM7X
Rm4fm8Jm5o/IiTaRj7aUhKlDnxJhZoH6deSEJKZfGg+69omf0gHV2v6kOQ4wCdkt7Mq1xiF0GLNY
k+GtJCdN8eYpePXJfc9JI+nV47KmbtX1ngFcykAmUWxIcplQDLPx8GrSl/MAh9Eh+COLn5UiSPdl
qsRlEyXc31OywFdZcwYgkDnohI5JeyTg1bUKcdyykSQ36hBLuEn8d+2xtSgynTOyRmteU9ClCB62
p22t8D+PRH4XPgBed1HSi1Os/kCvWDcoo1iPc/pFZflXxO3LwvDR7kYogyotvOE0DRTc2lktEaDQ
xkyr8tTWzi2xPrUl9fZgAkJNj3H8YVQtA3wraBnqpShyS7YMYzIPWIpcrKQBLEivsQiLsiRPYqkc
gJW0FmRwacI8UEUxh5eudEJO2CdSckO7/VVB2Bo15yDEsGt7DmhMReevM42T6kww11sqG/S95VPX
EUnHKFUsyUkZRmrdpzg3nhWLaUTXvg4mwD/RDeeZ5JiVqEz2GrpXxebA8+h8bJkEnX40shFIzui3
Ob1vFk8ClY8KvsipRZHe3fWld9tqcCecZ9K6wgcG5Q8NhyYNa27j2vzuJuHKPVkCpmGfV3Nye06W
Cg1BSwxhxcJbphrvATvcUMOC9gjnWXZXOEm19QRQ1O0IoCVM/Lljpc/MlLYBEZKqfetyzXc2hxao
zjGgPZYofxycl9bauCZJf2KgG6MmdDCVZykzwlSo0TLGYHyw+75qLXmgg7UPoIyTSLUPQxv9akoi
nSudlYtvY2So1GsCmF1hBZH69bMV2TusjbumN59Jk37Xxv6UW3VUF/Yn41m3qVgRZU4f+4nYLBK6
dTAnKwiu/GG6emugzTds6eTDnifETq1y3xYpUmoskdWr6kzXPFtfU2f6UjPj99ZzCmqM9z7hIA5D
5bBtxiVV5ZdBMvFZVABbFrfndKc9kwN8g+pEYUPBNBEHnkquscZh2yjXxMkAchhQyJKvRpLesE2i
khJvQ50ThWsd1UwEMW+E2Agqa/WsUdCgSlyDNZSk3RDl5SsY0li9zwtRds3m0QDyYXN6RB8Fcbf4
HDk92Bh+A4huJoLUJg4Vg36tw+1saO4qzhmO42m/DOoapTL9ipl/5sXP1B3bgV68f7Y3XKhWlAgq
hCRF8tBe0pXNYsqvmFGvLIf7bR+Qhu1O650+mKsxUkmW9SgJ68lgEJlkBeosKSrU8dQ1NE3MK73O
915VL7UDBKZVTjP2dpiJtxzIdC8zDmtzzxFAFrbvoGFPa5ODYRMQkmkuJux2mu33tMNnGt9F7lBJ
XnLp+6wRYIe3AJiTF5tUF5x6RDEcav0XbqDDpA2HpIVW/7o2d0v5qKjQ6xKJmi/rKJH6T1N5U7Y7
LnXECehuSFwpabDk59h6bqa/m37vjlJ6F+IP7tIDZ82DPuX87Js2h4N6dFTe98+19aFJSJqi9UOJ
yWj1+jc1I606kv9UbvzUfGYLWiNvQPIsu85P/YfzjTUF9gbitVt7w+Ee6YflDU0ARUbHy8ag/VWw
VMLyswPB7OOQCnf+O00Hjf55wf7EIdrMe/a7ebwX1rQxaCv0M3y75NZAqvQQxStvophfQXEy1ZZr
1hhi92gVdyd8iEhRTWU4ZIlqMslBbscTqQdzTckeWC2B2QI3iAJc+zimJcj5/csyy9djX/NL6SWh
dEJYv4dGfjWqZLlJFiAquJhUXrFmzf669PVBVxoYY6Y9cTOM/my0EjmLyRU6lxjZTdXR0yWDIrXO
rCAvKG2LvsAKTG85DopJa9xl9/3UCwN1khzuhkV2xwSeO8yTombVk/IPZ1MvpUzPjfBB27enMTvA
T5rei3XdfBZoTIopViUyEIHT7s6lh3Hx8UGCs6RWCmeWeEWlbjqNlxmbRbHVNtfH94q6IvZabH2o
mFtHFjAGk6ZT1+9q0UbDBv6pXJQ3gIDF80NXozqE7ezfKpTWW8c65jZiUC2bXeP2QibtF10sO6F0
Vuld3h4f9LTI6EshFVIuJJY1F3x6sO7zZLupirLeNiumi9Lp3x/fYirMObbKblOzajA7aODur8zj
1eI8ydmVMLcYUk/Q7TYamdrUwwaWHJdRWl7zVUGayTwtg63jPf7n40Ob/8jg/j7HBYRPscpOoHR2
fyH2aLg8PjMIQzCX8tbBbj89HhkRCl0GRYB5lds/Ui4br2LsmAY26ehV1I1XPaPM3u17kkEgI0Et
mavy4k6CbDjd2azzjAkhkNomf25lKXbbmTG7pbWEdNpUcJNT8dO9XWIYkseMKS749R9F+kM3AVd2
8rYFcu3ox7yd43fUDudyqfy0qtoXWevja69r/aFUF+1bVTEgn7M/qFkOCTEkGdmrxG3N/ZWOvKnT
qXKe5UUxjhwfhlcOWekhz7fqF0nnLxAUKOIAlXiDPp2kHig3ITjavcMYcy807ixpYMIz7F86ax21
k6zfYysn4GUcbiW9nwNVYeFVur5+ptpM33ru5osl0vybVH53+kK91sRQoYspzagS5QyBJpn9pLHy
M5ZCRRHmb9EZoMHzGOnnNldck16vo0e072g+rxuxh4ks3eUR6LEqTe1ZsfL81sTz4MEvzvxxllHP
ZMsdYb72VxPEGTGG+b2khCHy14LXy6WTIsM98azBzKFASn8ZpFwTo9N+N3NxbWSksL2gqVUdyZhL
rxA50+sGJL+tSgb+OI8qLxfFk9Q7RpiN2Xw2zM7yyqHPfrbt08ZZjyG/WviPt0lHSsuSl6+6mLjL
F2KDirUmIUp3kmshq0aQvdDzb3wH4falpxt/KdK+8Jsu/W6SnBBpFoGFB2eeEaPRRCsa6Eue7eQM
5pX8jn+dceikvc8z6eT7xHuAXROSi8RAl3YUJF79b6oQgZ0l1g9z7OJDvVaat9E78B7v7OSY5zby
6kHV3umRz9X8kmiNX22l+trQJ14I1P7oMajdEoek1tiajY8UJGq0TBOTaL1Twg0AB5t1zZgbGrNb
CWV6S+rYeFIbuptOOr+NTIAOyop3nhDk6Y0K847GyLg5qzS94Rwm6hDACA2BYvKIE4jPyUvBAkKy
RV5frSSdfyyKiqmuEt27VjNF6+uFDaic2BUhu7hOwjt4kI/yJvLfxMTlYJDk+W4OCMyMtincWK1z
xAVF8gaijIV3mczfOqcFOt/pz75nm6oGMIQ9dm6md3NGI1cpCZqvs2u9dA44Pnl43Sr+ChWBxmgZ
eC4bY3jCxmEQ3ThhihHDU5MU45Oo4gxOULNFulkvvoPijV5rT1xf31ioZXbrKhmYCDBQGAu9ZnZS
StXdhNbF5G6VQUoX9f3xQU72bERzhNVgIwzTevLd99cpd/LmNdnvns2CBrmWFgPDMqFmRt1sd1X6
X3Sdx3LjwLJtvwgRQMEVpqAVrbzUmiDkGt4W/NffBfa598QbvAlDhNhSSwKrsjL3XvuMCw3jIXiF
hxClSwho9JTcvrMremtd6qL8yD1EFWKwceHUzCsGyf1oTuF5GEZEuvOE09RT5UW1JIRKUZjEkqL8
IN37dHuw9KLwAZZUW5DChh8sFsUpaZOHYRZv5TiE+zlRatMvs1C9Y3gXj/gChaKiuPk5MNKm66bl
WM1q/l4PtvVmEam6rmLXuAJrGfYy2/5bAUQb4JOcbcwePRRDmj1oFzrrkszzuBYNLcyb8SozwplD
B+i2xXt1u3R76KWxz4iTObl2kB4Kq/tWdUS1zYCWSjM+FAXrIJ2To4mOHyjyEhszaRwCA7PrVr0k
8d535xECKDyBFayrFDFrXMOCD7JjM5fYZZKifcviEJVSnvwknUXMo/P5z2ecCy0EQOlET1JzRkIA
7XvH7KKn2wMLebjC5KjtW+SGC3gIznyW3pMkhOY0kQwEHFs90qza5VNqXcwsQkmYGMm2FFMJ9R1p
B1XgbG2cuOeYA9fa2wOzPmGCZ4HzHJIv4psV05j4XdWymC63BwMyyd6y8Z1V038ujR18rHqgDqfi
27jEaH/YVjWve+Xk5wwJ6Inv66zxyHgMYQNjj45US/oPoyHjlTlOvRvCkrjAtagRj3YQeTfcYqI4
2GCPIqNpdwmKGrsZs7POdP8cDkV2vj29fcT0BGoQNfd/L3VYTdaYfOD2YB09jVann7rW+s+DZpal
P0bkDQDxmzrfVYv+dTQAVymCWhtwhqdqeTA0JXe2Jh9ulxycEf+u3z76zzUBBCTNoXMm7JNFFiKK
kevctOszCiWF8N3ua0bTPG+1EndLFiAMa+p1C0Pnms7Mh28PnsfS3pcNHaT/vXR7BUmo0bnk9bfr
ZlMoAEkhovwAtkSF+T+N7YEECZ4J7GbrsiS1dOiy+FE6X7By6qvkBHkDhdwe2P1ICGigWd6epssr
Al7RYytf48sq91lFyVGJnPpuyNw/cE+ZAOCyvXf6wrnWXlb58fKJsOuNVd7nv06jWTtwyfWpnxo0
eWNETI3bnBDmuHsCW1i/qSdBDhn647AU1MDnoNgu18yoLBane5gymgxpnyGM45g00/907Do7melw
Ji3GvLeUIe+QS4IM6JGZh6PYhGoOHlqT2rGTSX/nRkyzbtcimVUn0grOt+I1NWrjlDYmb2J9+sFq
3Xk4DEKhbW+JjYlIXnESWNsanhz1PT0RZO/rYbSkWlnWaz+O6nmY25C5VGvgTU3TjUdv5OjGjXZv
6z1omsDqvuJkfmhCIqu92cr31rdI7QbebyauzeQWNL4b601P5LvLHnSQqinXVluRxdlxFkWRZL54
Qfx/T+O1VY75heAHv83L/nIzu3mGt7GN0PxnmCV57xcoNQExc4CVKsqfRcaszpfppLHciG6VzB1L
PAdp1NQyRQ4voC0aNq0Tip3XEJbKttNFtOvR4VHB5sHdxH2x6HXU2c1EuaVlpuhkUjBkEKxf8t4H
ytv6g114362XrDgcWn8JJie+HhId+ul55ZUzRerQMWUmEfaQVV1xDiyPb9klj+kSllOatCFJjguO
8S07RwW7AtjHATEG+VJzK17EfF9URJfcLNs8iSzxarpEjGd5gMKxILOjRr/zGk8JaZn8OEHZuYeY
LKxHpI/KJ7YarXAi0D7IJ0bQbmFO/76YF9xPlSF3nOxqMpQKeyOAb1+0usn2A3Bn7B05A2ddT/d4
5asLMRGoNj0vfpwLGqeQSelPl54G3ah60nop7k3NHl7gaPm3ny0t5RnYubjrOurZZgkDautC281g
Ezeao4gKSj+Q2optOtF2dYmk5j4vUnE15jMarHhVe8xzXIDnl7qVxeX2URjOjHA8JI5J28MXEB3q
T9EU+4T9bu+1HqGZWiHQDHb1sa4Ksa5DJMm6R3TOLV6n8aqq8pMew1GTPJUqrOFy/u+DxFLw76lR
dzht8hwJ6/LZqmsIHQTRvh1uuaJVYpgbAlNcv7hlj5ax2MpIDsfbrhCW2nCoyTMul41Cr9tK+Npk
XIcxzPd2YNvH2hiY+5R0PpWFx9ZdrhlVg09Ft9JnN3i62erbojFWozQG0rZG45hq5JspiH42sfRE
ssq3ziU53FTRl7Q2IL+hbE5RuTOawnypAKluyoFX3m6djDHwKiKJbg3Ej5mbReuk7P/z4MiMNJwm
31hMDTRimxUaP1WBVzfNsKqxvHS06+3WK+jL01h79cpWS54roed39kzAgu3GyQW62vYWfzwbiXqo
QTVf2v/n0uw1d27FHdE75cWah+Ah0dLgwXTncG8RBri6Xbs98It/FjO1l1ZY2SZeDk/p8uBGdX+n
p6hNtGIy7+0AvHjt6eesMIdzPKEDbORlYBB75nAw/rs8pWjGuw6tYUJ/Z3LKgAhiwHE7bMjs9eWM
8bWLbTyVAymGs972Gwwl9ROTu0cpGSwZktZO6UBmbjw62ENlRedRub9ZVGdvTKHyNalW+b1mLvYL
N4hpDsa/MzqVveWK+AE2Bq4qIy4/K+9ZTzEgjV56VYOXPwdaxwmWbRaBmlk8iEXpaAzWWVXF/h+9
oXKJvVWaCWglz6CsG27JpCs1K3+0GQRFi1ZW90LzhcNhcyRzmtkstYyrhPOjmFRCAii+5pZIBUyk
dLPn+sD0Jn53e1qjQDmfWY8HRGT6X1WkyTv/DmuxFtrW3smiZD1G5iNfwdnrTm6zI5GWsAtU8QvT
nztiYH09Oo750LcII27PKH7y3Zw5nzcYTI525d7EVbOLlRWvooXecLtWu/jmiiZ+NMI/ehPmj1HU
9U9JFw1rfZzl9vZ09gqJTCh64DTgQSZ5q+pw2jHAJp1wIgM8zawHC9j5oxPJ+prYZKhlrmyP+C1I
4a3h6FgJbfzbL/L2ME19sfZI+fBTRQP6dgQk9LHGhKZJpiBtFtKdXQ7LZCiRFz6O7ps9BneQaqv9
dPsEHSToMFGJt4DExPvbR0ld6fdjFHOtDt9JlHD2LqerAxHYxraMMussm/gXOfmzWqKj69SJ1jNh
G0ebcG4f4aq2lmXRX1ype8SwYglnE4iZn9caASbVo9Ma+r1agvoGXZ1uz0bbQOvWhe7K7Aeosx0W
8trsi3uBaRz3DP5vEsebvZz6ZoWWio3cDsKTSFvy2GWzygfh3pMmK+/Hxt1ZU6XOt0u3BzgkaMUr
KDpBUNinpp5f6C5jQYqm9BTN0CrDfpD7EdTe2ZVNvo10faBJnrJTp3nySszl0poI1iElLehRpR6s
nEFBkRsehuYpWDehiogOy4ONrRN4nHlmuFZ1oL2YFh1VwxvER0FriKgu93cQ/SoZYekYUxU92gna
8CpP/4b9ol0ph4+hF4YvnKJ7cTIqwwD85D3HvAGbAhEeHH8PSVcVu7HtLWrlodiVmAP/fTQv16Ll
s+FoW+f/7+vKcqW02dhjNzHfjGZ+pONWPEwNw7awwuofplbMAb+acZ6T+RgSpfZU5t1/Por+79rt
s/99HTBS+1A6ODdvL5mXL/Dvo6lPHq1+wg4Y/VVuz+atC73fTA1d9qop08fBDFgqYvJdyZn4jGvL
Pt6AMEwN7BPjw6fBqBiHo1ladxmFdonXZ39bcioTQWkXSIJ3e6d6whM2wzk8ezYtUNA65svtqbs8
bRdwAXIHStY0Hgl3wzdBGMb0rkGYWycNIrmBHfM9tJ+aTtp39WLU0ygiUtKLy+GojaHerQOjRt52
IzHdHka62Q2tvTLWskMxx39vvUQswrWbKrSO9CVTZ1psQHa2ASSw/dfSywQzQLNozw2Eog8INB5y
18R8ykc1byKZQ/3Muw4QzOAiZZPdJSsHHL/doD9Xdaf7eimDzwZpbhBET4xsypfWwFdLdEfw1BgN
dWfJsLSTqX1Ueok8i3XxKRojgQ+07V9JbXnNrlpO6KXWFuVhBmVFyNqSgQmM2e+b1riM+DCfAKie
6V9H27GM0307JfO2N/ppV6VN/ccQwYY9fXoZSNk5NRDyoU961Z+8iTw/cbqZgZBnrGs9wuSa2c5p
dMd5OxtG6lstocYzzdLet3Q8Cjop3GYL5cdeHmqAYX5bplgEKkVIT6V12y4TVbS1skpdw3RkKmiX
ZBM7LGys1MjRK72k6sex8a+h2biOHwqaypC20XIsTWkrwPNSNBr7+tKetqeQ06qXMgOPsmk3EMHA
mPjW2bOSgVKTKR+xKay4y8VhNoNNT+I78bqiVWJdDm19hPVSH/kxCO+7fdiUVrQTShM1zncR42Og
g8yJSJ3Q7LwUQ6fvbpduD//tLAsThjv64NCvqLdrPzZTHXynix08aPVj/2N6SXekedTX/u3K7QW3
B5TFky/mlDHhnFtETUwBA0YzNtiIWyBhWU4Kr5MvVul8+dCDz3i6PR9CzhU5au5Zdvbe071LS9XP
u3TIxJlVTvo06e1NmJrxYvqwAPS4zVOqXolV6KJVmBjFPc/+NbHsqL49S8dcPUwyh7JextZam3oa
LxDa/nXiwQPk2yYBd6qWY1EX0YW/fbYhT+nl9tl/TwUzBi8L+523cJrwW0FTbKtrvnz12yWlQZ7O
kup6e3ajbyyvSsSIsraZH0orTS6RwVRsCLvoTxrU2ZrRq8WJweve83EN00Tdj6n4ykJhow7We8bW
ms5ovCW4LJLFehKT/mrVPY40bzB4By2fpfHtuxgKMIQSy1do8XswO5zJNPkMtq+8EvFF5/x23eEf
oeijcR1u/v2SNFVmm9vz238YJj5pHoI+Qq1j509C7X9feHuu9HgD6k+jdNXhjC4Pdhj856P/XmvM
aK1DXNrOiN6QFVjoexqLwtHA3qQ+6i7fGuG0GslAoh9DLvMAX5YWkeXrrohwU9P89Iod6TiDX+gx
eWjdq5fOOxkbFWlv3uwX893YUH6HVuR37YBEQ3FYNpyFWwckiv7vVmnf1JdMP1vYL0FzLIk3z9VM
ILCjNnNj3APdjX2rwQbljSTlObK+dJX5kFXEd9pRcTK7kKjgpH6DY4f0LNgvDXUkNhzx0Dh5mnll
68dxSvXOImxk1SfWKnXShWCoVIsXAgFbH4onQ8SSRgnyXS8IGF5HD9JiuYHrxIQKC42OCLf0cpSb
6SdOmUcGyVsRzCVDyAo3IODZeED5juZ29IZTLvBF5rJ4tD2kLmFsn200hfy5mM/EZct5K+n3gUMf
JqJLn8sXHXwX7zb5FOXjKUroWgSDl/gKfXDMUuM3tfcnKJu7uDVelrVkpwfeOm/LN2eE5dSnxYPN
7WcDDs3TL1WE92PYfS1/0sQ0qSJLzOE6qiImgKH/3jq8nweHXsY0u5dk0PB+dOI0SZj6CgMsKdV7
Lwle5954zgryn6DNrN10pEB0oi9R9++sZ4VvaOMD3uhyl5vGumN+XVvi14ycH618h/c7+Xnd4VGs
H5uABB2MV7T3foay+6m17FSBhva9GUeEbNst32nrhLRTtPRO9Qk3UxZuUzpPPsj/zBe2MNcmI24L
eWO60DA0nGyqcQ5DlqwWy3PAPDxr5p2eDgieG7XNneyxnM2noHAu9MySlUPvqq4xfrVj/Fw3giTd
MdwQEnfoXWTU7XJzu7lzv2CG6zDLtyZIwmTotvGgX2UyXj3PvGalQlU11CtJr3bCXYBYB6+FfGUC
J6f2U/Xeb2WReRsgt51wfRmuDjzbZHyKeaELzS+p4YUMi21tThru5NRBh1dJXwTNRBHY7uuxvNIy
+rQjVJWoK9nmjJCM+OwnFOCO6ja8pz/WobqpN1HSv1e2fBMe4VE2UFxGyakfyeTOqNqDxspKFvGE
jokj27jo0arA86uuC9cVvYCyQkMtq11YO+HaDdkoZ904lvq1rrJ6Y03ZzhvhPeujh70lzncRQnu/
t8sH6o1TTJIJmLMWs0I6k1zW2Gc8kSEj5w4Z15pStF20K72gpVndt0b27NmxsZkUdAlabCu7tOQx
nAdIRg7uTifF1WPwVysEuioH6p/NvV4CuXfG8LeytwGy6TW7R0WHLGdlYyYC0+vAe7li8eDQoupH
Xcb1tkpL6nsPt65HMkOOaRtlDLb3LAF94MZ0RjPQ7Ay20jg6tymCzKoNkeg3hNDm4UPSuN9ZrOJ1
PHtnY+QrF7TUivnHQ8OGwgJHcgQNQdFQ33ZohX2i7EgZH/wJJ6PAwjwa+8nGbDbWurGakLrX+TUg
y3BVuupNi5pfycB1wTwM6BmLhbs9G9qv5mjvBSKUMkQT5TSHiWZZ1xy60TmWdnEHLiVbl23I9DLX
HL8prD92ymqYiekrlIGJMVG3fTwG9caIOJq7lokaUdf44cjjCr1wF9O7ovqlMTmn/c5MNIQYTsui
OqmnOmvfKJ5+MR4+ulHwQ+W7k6XOjo8x3hpFyyGo8dbOF/6ox7RNXjTcXE3/l/YlZyzNNpCaYCxJ
orVZIrURGoqlMMT6mybMlM1yGXeoj67p0u1Q8UfRa+E3scEPGM24FNMvK1efkwchBFO13WkIlYzq
AzMu90KfoRaxjDugnruy+bFdIrWKPH4IrGjbsvq6DorONJLTVjj12rTalpjB7LNzwdTK6FiQjrGd
UqSGffHcz+lPWLVMrx31ZqZmR4vA/AUMYa8KDLnjhFvSa/bhPBvnPid0qFcYiaHCDObeS1XuT4Fj
bhI3gREEWkB3wb4nWE/h3WmrLBgLPw6io5ciA4RfYTrwGgv7VxunN5Ts9EsNXiGB29Uqkv7cB6TI
dHdzR7EaMk7v0XNow7wJaDyl1jq7eKX805lQVRj2XSk5D6ZrozKE2ODT+Hs2Ar5m6RnARrNgpYMm
kIn4MQxEWRFmd7G0y+tkfAnI0QXLzny8SHBxhCg8wXm1njBX0jTQTvRkcpuz+207I6Kapn3RvGgj
m1b6mdWSVNs9d85KpUwSR7N6qYspxBqV7AyXCEhHeqSbgFmWjmdvtIhQiaJfWYG3dzvxIxV6XckC
hEWZBEl4TT7796sm22tjyL9hHlh+V+SQnWyzh9hiGphE+/s+G/4ONMqlxbIZZfk7pcYrd0+3FWbz
MKH3M2Zdx6Pe/Qq6mKuKxLZRS8nf0jOkmBlKPqZNBwT15yEOLgXay6xBaWoQfeL0cN5Iw8QU/isy
Ta2HMmf717YR9UZWYL4KTEBQ1APXIdzEI5Ciui44lKkPi6m8n3bGK+TBfFXyxvDHtvvS1cxQNZhO
zZBcww7DsCurBukeVNBt5wFURKvVXAzCPbAw0PQn1pqwqO5SdEGxmejA+mDd8CJjmYUANaKHl4iA
bdBd1D2odZB9gBAJXXoyWXERDkb1JB1n2nbdc48g4g6x1jBb/B+84lypHCd4Q5sgihGX2bP3xu0J
Y9TcCyHcVVvRWkpi/S3t4mSNHJMxbDVwbtAn/HnRjLwaTEQrlkBqGfmtG4wo55V8pluzHmwRXdys
/o4WJHNBeOjBUfMluQGalweGOfMOQUbrJ2mjLtCUJDXvRR+L70GNzXNoX0BT6QmQm33b0rRIcu0b
0FUelh3NtxmiUMlmHtcmZ1zd4xjVRgknh5QgtOqn8JLqXrTEo8xJibQGooAiD4iBfMwMmV9eHyOJ
Bb/lRN2nN1pMakjbJBA6bofhImruUNOZWHAr74joCAwGi2qaUQcqLyHY1rwnQKRYySrbpwi9YzPf
qsrOdo5N5l+M+hhVYftIGBtptHlJVgaiBH8ss6+MlVvY4JMKZ9jbFpR+vZm/VFT/ygkDiOBU7Fee
sTCScH+mkaDxHrU14r2M2xmoFlGt0zFkc47a4ZPjHMbvAEJcq+wXS7bOphIZAlkwwMQrPNeJzOiG
19QA3U+GxMGP9HOTRUDXbPVnVNpPg2g8rMxiBVT/aLpJfO3vYk9j9x4l55ol2WLox7ckhlTvecQU
m3183yrzLzS1zO3/pN7SFVQzqTSxQCfYsMsPyJX72KHfzgJhQcJxPbEvONkEU+5slaRQz/RtXsVP
Ya3tZAiJohzHBgKau4p1vIN9X8wHooKhG6HWN0vdWhk1U5CZgNKZex1gHT8xyvaV15Nykc/yG7SX
3MxaS9BpiYiWwDe5UWP0oRFBjPp6PQaz72pDf8mT+TJVldpo5DhT5D9XlnC2VcXXBuL8Kfl3/Tzq
h8wt78cK13JRP5D38aNTobWz+2lXxo9j6dcKLxKW6G01UgXbE8fqRjshmVs6xiGijMIiuiU4MMjZ
R7Qv1mWSI+4Ji36TR73ce4F8dYdZW1Gu3ZstpensVD/RRINbeA1sEvoc0VbK7uB1YJOMPPi0c232
B+3vFM/BRlftFXA36Ye4KHdtkJRk97j9i4UNdUimt4K2CSBlGMdd/VlFUb8O+rMV2cV2bH0T7QeJ
2AiT7ZFmeBqi1tG5uU3B5EDQ6Petmh6dqKat5gRXSzUMFHhr+doy5CRYC4MrgLuofPCqdjwSiXwy
opAtWPZv8BK2U+jAXEoBWzV2JsEhoOcsxtfBK6aF8zHTRjAQQzoGyUNW8hbZ9Qn0o7mxssYGYlWP
uCcw+pJPSxwcFa9t3jlDBeezAneue6tiVMGq47i4qjP5Gm+Kln4EzogQncfRjviWVcdIorMyjGwu
AOXeoEfqNvg8bKV7G2Gxz8E1wqNL6u4+j4FXpApHRX9nlyiUS5tFliUSPwAkqNYUjIHwifc9xzLw
3IuLBzmtOwH5qIv4VOpms1Jmv60S54jBNT/kJT+xFqvksKghw3KmT8RyvZHhC9NE0LIprlJZVvsx
sv0otNQRWRrHPcHp102LjV4nLmdoaMZ6VxMobplgfvRrMsfn2RXuvnDzwadPt206DN30MpEj9pyE
e8p+V6+rO4GfzW9tmnVoE04DUnW63GdnKJHJK1axnKDWiXXtgb0ahS7skcCkVg0VzUPmvoPf15iC
XXrWd3LiTraJp7zzIphtKEPdVXPf6xAJOe2WzCU57HHrdQ+sOMhT1EE2AsGtoLrK2z0cCzDNXfAB
AHAU9pdBh2iltyMhIzN8XseBK++U4g8HFGDuGX7esg62qITIVu8ajvtt8an0edxMKYV/l9M5NK07
kdkeRjRYUspjApUl9f1oVz8kSA5l5fl6NOJ+yZnsaGi+MscxNqBguS00uuYk2FZ+S2DJEAJi0Jb6
rBjabK3DZTSk82mxgJFDZR3TMVsZdpPudM25mNWSyImQdxD8K4hKDv+jnoUVuFDq6vsYPS91tuMn
nauvoIXsjBzjAKGp7yGDnHWbS3qzev4GIvrZ7a2L3XEYgkNDn9feOXQbfS8FKZx5Jc4x3XjLshFv
hI0Az0tGzgxLVQS9ipAEtMQmOcISYbyGFJ0t/ZXZ4lMdy2IDnwWHwYx6WZkoq8O/yeSeA4iuUeuZ
HFAsGkfUdSQYVpjTDPTbkPbiWZ01M/8rxwSDcE6RS8/hHSU6mTths6FMdX3hsmbyjsTQkEYYk8KI
dXgf6NwwZW/9wt24mxpGCNXUMqvgLdz3MFt6mEglb/tN25jCt/VwWOkjQzcaz4xtBIAyO3uwcVOo
0UZA6MqfTLBRhu5VVRYoN3lXhmQaaxUKw9HFLjVfC0s+uoTJ4lUrADCjOXIjuFLyldXecphMJYR8
bRqTu9KwvHOANCNIL50n3uSgOwxM4xMjxLt0qjE0KgtJmPiWgfsdu1AsI+0YuxZcSFkjoy8uXo+7
hsYMbyYE69g44O5b3aoIgi8XTRpAOjjTg/FbLd+OKFNSGuPsT6pDdtQVS2jH+J7awfiU7oQXO/hr
G4Qjwdu6SxzOpX0LzpFj/GcWt09DM+0UijiGqhTpnDV2lnJeVU6gruxITSbsm1tE20qz0/bCckp6
EHgEpftRuXm6Iq36znVHiPY5lmTPihG+jO95RJfJzUumrC387KISZ5nFDEcUUYBp8DfU8v1kmPnj
7SFhnrALURyubk8VJy28OhIh7+TVdxSXu5xQYI73mOrAgoRbAlCJMuX/eKgn0DOJPaF5ZSXFPL9w
dkb4All0iPL0Wut5e9f20bWMcm8Pxe65WsSlqfaN1p2jEnsEPXImEkGyz+ZqXrXt6HEINIkkyr18
rWNNBxE3rz1Tf6vcSrsUExturIcnfcK8p+kY0z2oX/1kE7Zo4MkKPUb8Rtic8CnrPiTf7q633T9O
dQJJ824Vc7CWVe6PdJXumKQ8Z3H+PdKQ6tvxCfZ2tY900VDpD5E/FPGTRxd248GkmodqB6WEvWyk
GKHB/Ce38qfMrI+2EnjiwW13EVOB0s2vmtte5DC/967cOVlysTwAMEmDd9KUmAnTApkM9S/rVP0e
Z+U9IK61lb0aaBzPM9Z3UzMjf0Jhyc7jIclqDpkCJhszu8hG0GCuC8lF9q5aGxF2hR6vUeeaqwY6
4yzJJ266/ID84CK1gsOwHm4C/viEPUW7oFhAU/TqhAsrJ3tzGKInAcaPSIzXuiw/KpF+ao19JA0t
2aqZIFHQoy6C2bAKd8zKAgi+lrnWBxeZSNKvTLcvVm0p32qBuVGYYH5LRKGwF+nF5U85Uv2jO7pg
NLi94R649dFt5na7/FCdm9tbQcOMdOaHXBB+2qbJV0PYBCL1rIFMOsTvYwHqxjCoZcEvWnj1Taxu
MScZ4ikY7gwnqWOnTVqL1ZKACKR0mUKZZBcxE/DoIzTFhiXgkOT5Aqoro3WowUTsBGuSwCTSVq2F
lTDCd6gDFe8rGo6e1X/02JDTSqEcM5zPLgg/ORw/xao7p2V3UUOxKs0Gp2EBYno2+jcZZR8dAQh+
VdBDGJrwTtjhUx+qO2KAv2cieNb1IC4hmylLaS9WLkwysjt6GT6b4CH1QnvObXYTbXE/DuZjkl4J
EIgI1uWInHrdySwBK0dXHKxHFdubOCgY95tfKO4hW9A72/SM4NKU1pAhPrnrwYB6/UHV2R1yp3EF
dP0yxbvQ7cIt3fJqHUscnaoVP3UcbWErHhhD0BnNvpty5iBQm8YGItnvlNCQ0BtOBCF/6C5vbN/K
HYXRzToiF3/yEnuNL4WeidU/DHXzhYbygJxU9/ui9PaCvl8RqLOh4yRfvKwSmT6KbZbhevBeGQ1s
w0F9K8I7fUILT9w/9OTDk9YwV1Wt8Seagwy3nOdL7tSmuxhEu8k5xsGX8NtujAGxMAZUfYiB87Iz
9639pVfTey3H/WBmyNabt3wiXL0FYTxPaLLDc8DK4kTOk22L11YH5Nqp19AJPqufaTKfxsBZU06d
rAD8I+8R3r0m/Fe3P81RfD8lVrYF/PNcyxxitcI6UE/vUFehiOHrhKJATzdsH6zZOHX8smprU/8G
UfgA2u2+K1kPiuV4aDG0kGw5Y8PuFEBwYAK2jiqUiottJrSt59Ke+TW0ct7Yyw2SYJQca+M94cC9
djvjAeiL609xA9K81vhFmK8Qxz+sP03jbOMxQh1L+eaLsv9j1yDVUhyhxrEN2H882rcLL45DKnb2
Iuye48F4G9O3LvqBevFgizTwiRm2diocoTl64wt45Ltipi+MjchXiEusauLUyXqAADbhUKi1r7bO
LhbF01eEpmxrMz/dGNNwmie4pJONJYC+G8JAqqPG+qzMhvwVt1rNuFN5f4/HLrVfK9yRKDjPnDl7
v2uKS6Cpv4iatsmUfjoCVIDXfch7FXn71hyvOg3/Wmq8a0PO3pPU4OaU4Fam7rOf4h+6mTZcw+pn
9nLuGXxrOE32oTl9kLhc7GZ+x4Iz8Tj/MCN2OUfQiCzMet+by/lbMb5NcyiLRZCdovgnJdtprWmQ
nq2gYZhjgSZyaGYWNHhFQTrMNAWaX+k5WM8trXhum7bw7cykAM3ceBOUHr86cyi3UzGAZ6q/jYpK
NWKdiSZvnw3zV6T1OJfseKtCToF5canpmKOc/B4reTAKRK90BmBbg6Ys+evSQoIgOXFaxlgWv9Bb
uCh3Byc39QaE+xKqmpoEnSb6Ap6kd6IjkcO3173bCUxBoImNStkJ4TrSgthZsD42fQYXsJvugr4j
DVZh1fYUs8NOe9Pz6CdnVVh5pvfulhb1vALwWGLuDfvYW+ENXEFXqug07s22uxo9Rnf6ZS5HsDDb
GZu6Fpg3G+zG9Xe4SE0L+nj4vVB3l6zIUUEuvJEcLDm+ZwIwAL0Ba2HMDBWrIBnnPmtpRFMSD16O
fWCKqfSon+sqMjeQGFnOKeVa4R34w2JROKslLqzpdnYU05g1D4VdrGNNatwFt7UlObIljKsSzbLv
Oprpu94jaOf3rk8CgBIMQgb7wdOXoMWgf9S7sth2ufcSWMMLslH8JMWAlCg6EgV7jQ0mAjp6OUqX
1k9t60SszdlwgzUuUZztM6V7gLJml8ePtaY/m2YVobf3/oQ9RQp0h/Oc5OeYDqLvxvaDSsWT7HxF
xPzqf7g6s+VGlW2LfhERCSTdqySrsRpL7u0XospVRd93CV9/B/icXfueF0IgyVaDyMy15hwzw7O/
JbIF3x2xBUXoSbCQ0ydJW2vYqpys7RdV7Q+MDrchpNKoZ3jdRs3+8opfSM7ecwpwLIU55mtb2Uzz
jBXYiSgID6oxMnqhdZ+3fFxe9lIXaEfi1HswsUlrGZGKTf0uvKxZFUyR1r1VsyxPh71pUfj3RLyj
doCg1Go3rmUA+0xopiDV1JkRriMkSpvY0B8B4nprA8L80OYHOwaj4RFMlefiB0QrOM/OrBTnEmWn
FEx9fbpFRA6tmepCkCG0erTq33Qi4HIk5p8uCnFhgXoJ4Tm1NT3hUhu9OxsLAvMroACjgzwSzViM
Csq/y8b2iR8UBJLQ/CnD5sNgLXisQH7kE2IbV9viO+PChY5Oq7gIS8ysNJ6wG2hPDvEn6Dy2ZnMs
ova9iOkwB8pft4n1ZlXduVYBgxBOtVWosrM1yEunI1L2ywowisMqza+aF6HuY1t90vna9Q3tOErm
KQ5Cb4z+pDKisBWWA0Em2YWGFDnvw/MAxYSJwUxXiuHfCeNHTRFDa/H9Rg6URLzu6yrHOy7jI52s
aFUzFXbbnN5D6b9U0iELB9SoXtNdraUGSL8vP4VZ3FNcexzrmMtI9QEKHe54H1xnEu2EB49W37iJ
FbwNHHiece9nzW8tc4hdsc7+EPOe3bUgHXQDMK/e+yHV17xkzVnhiQmBHNqmWsVFcuiU9YMWmlt7
50iv0rWdVBXgi75aO2Hw03DzFxY3jL0aNuCw3yGYG9ZO5j3E4Jl27jD8dKig20F8DZQqD053pZdC
OPfc0rIwG1IyGO4MNbz4FjxZu5inW2lzrO8oav12oBSyyiaqy065INKf4cIz0awEXGlUnD529RaE
MTFblrwNlFwwvP8wXLXxvG6dur26TFberoShvuxAn1aezWLZt/NXpmWvCdMY22NF4GH/RfxtDzgo
kTv7Tn7OXHtbISBDTYEoI3QmKi/5T0ril9R8wTYTrF269CvWeH96WZ+MLNu1XQF+1midTVgh7UxQ
KExx92Bpxa6Io5Md42PNR77uNjlTf/pVMgatKOvjjSADvHcPXQZxUYgMKUlAZCDl55pS1LoQ2r6M
KXw2LheOkBa4B9RjgJpFzcs+9imShKH7ZEiOUCnXK4PhdBqQ/jSyfqbebu0tq0HCl3Qn/5c/De4t
o5xpt8+srW3sho9kEs3QRRgwGWNg/jTEQ4YxEHtzb9BRy3Vq2OD2Jn6HQwSLyQTXAprACxxgKwkc
/755kxq6ohRDP6XZNDrxs+owym0kJ43b9Gcnq7YMQcaWBdlmLiHJhrZREfTHKUTL6ZqKKrfwHptQ
HGKrS/e1170YBmnG5GpyQtjpb/T4z+6EAMHuAtgjMaNEG6CgSV3OiZYCTP8GsprpgM3PNIT8jq+M
aA70IqCeDvXYEmQsEFepu5oJJhPZ8I14LHslbCa/Es1nCzdwlUdJz+rKBoQaxh+9F+ZICPJg7sB/
uh3uGqrwptdebb70KS3fWPkS2DP190Ps/g5GMaxaQjAyyDurtCieSPbWm9Em4AQhs+ul+x4vQTTy
MSrHjT7jnjhjrlLdmhhta9UO+ZYyW+GTq6H2MpIgXTpqFcGl7xzip2HVUagiNEQ76mP6GpcJhZHy
jZlZd0jF8C4G1GM4yp3kWJcU/Sy/o7CHW9cHZFinHXxtMGtRFG0dSJIrfUjmFBrmHJFLCW7KWf+s
2ko7WJ63M6bBukuDGcvalbfOz051LkjsoooFT4YVMVKHvk14I+SR0qxtJqpxzu/CJUOpzO34Luy6
W+s2/DGWWWh7Ut3sNuWETtiiuL8jJ+0JVDA0mUhDJoHsKBPF44Rscd3L7Fn00WEITOqg4FSq6bes
QJzG6UubJV9dZHy0Lj82N9Vewoay7NSqTxlYn54BuDUebGgHI8qxphhWppXuv2StAdrW6k1aGpDJ
Sd/LRuqdVN9ZXjOjZ0nm6VOzFSxPWcd/UCXaJ2J4pUy0ckp+N0H6HE315/hD1ANFNm0T2ztRODo9
9+bANN8hkIvqIYgrZN4uBsUKMRu8CVrMd06AYQ9EyHYAAVKMNzREb3pgfBVj9zxNVCtzK32tvfi5
bRpcs+6KNUOm4vuBYXoUzmWq0g+RIkKy9BTIngJFXpYvGAVoAsid22ZyZ5G2MtFp6+zI2VnjcJSR
eadjgdkBvTxppvYV2LkiO4EcM7qQXCcGfJNz5RM7KQrqgfXypqsBvbsA9QcfdKzfQkLSmfxD5kUw
kmYbWp/XNirv6sr+kZvOwfCqP1VaXNzGIR8+o93kHXQW1euyiuHPJTYULdqsJdE9VaAO+DKvTK7h
fZOQI0T5wHQGHlRLXQbVMsU7RuWBUDPZgMnzMpMu70SAM6DTuLqokd8SBjOqrBGsheDdQ1a8inVq
7h6YfmbOhFmBpt71jGi0s8GWtXjtfVN+lVryK7HlrxGkXdTi7rEpNbdvg8Lz4MTGrdWo0cxBAQ06
7hWJG/Tl9WmTKQTddjtu0t42122TvTEzgWOFzJCiZgdsPCWqNZ9fMClOjsJ3PnkvEDiYs4QTHKDM
8m/IRaKmwKXluKdahjBLdpHUq3WlCCsIsCoSd6tz7e11dC3xD9NtyKuJiIF26mFj5N1d3efEu01Y
HTQw14BjMCvSlWGqv9Hb8Wp0OcQuc/ickuI5IlfkJ+a8cE8QG1Ubwlq55JJRCsh2yrkOOuCGpOAr
IXDzjG0oWA+pdypS9WYK89IJ+6NIxcbxjT8JscdYWDtn3QTrDj3MRrd774cPJnqeN+kQjpr86FXh
CyYtPQoZH9LwSxjJwKr+HWn4L8OkuIAY50eWjm9qYA7ZhAwbrh4QX1ACywMOlqWsumuJKBBxA8jd
16HSH22pCdblIbRGVl1+UIDq0pXgYlXpa/g0/Awoea0L3zLX5IO+ihH2nKQ1b7R4CFAT+3SF2prL
SJtUL32NkUVnnKvofPTiR16Ph2DymjvbnB5US9tQhOTZIuUoIK7l24YosY0dI82PkHLD7XqdwrTc
ikp1G+E53RZv91faMyJpkr6nxkorAjA66YBLw/4Z+dRGtPxBPxY3yRuA+WNGB9ejdGwwm5F7vxoF
1orpvVRwrQKDujlTkF9gnbg8sO5QuomYqN90SEbWU49CQQQ/qpRiv6jcn5POYhbI3a2vmOV21rlX
8LeKduopPdEHwgkiPydKyX4ewWmxKbdHicF8on2zM6NmnKQRTkQUZiOZaGCIs63VNGrT2CyMkgZw
HkU9S8SSjB+W8eNIqK4xzAAVatPrGtzwujS6r05z/EstP4uGKrptOCnTkuk3V5P2TO9q2yhg6pR3
I+1Px518zx0+04AmdB/o5kqGDgvLcqvnCBRcYCfj3D3wGl2cxoiZaOrewtwb96bMWQ2PQ3lntSno
cn3YYUurt5VmJxx3s33L+Hzn+slnbwSEgWQ+NVbAnBKG02OR7EBsq8iYVr4PaNGNrlnb/GorUWDY
Bjs9OuOrpyCmK0mNLZZA5AIsvp0Rznqdst3TogUUAc5ZMAlLUF+vUT9NdfiWmei9zV6EhIWIE4t3
hRUxphqZcvUfk5jmo3fStFhfeb330TpAzNJe/WndkWIsJ5WGL0GU1Cqhj67htgAFb829qmTFmkBG
Wx2hP+e2Pg+0+Bxi8Hl5nRSUCLoTqy09LArET7NsIsBXUrbdyYYSZdCovyvJ49nWQ3UfN/IjBexB
Ib4+S5keiEh90WJaNYa5JfBzLnCClbMM3V6HevxQtgC0DYohAeq53QQtY4VviwtSsFVzEwadKR2m
usWX6rxJmxm2GFg2uraxpyYubqOghYrQ8mAlrX8z8L4gZodMZucA2r3K2uQ6OkI1Ul7DskcmGtfM
mA+mmMrwhOea7jewilWYMFRyCk26z5sRubXKBjphDlUHo/RANaXqOdfFr8IQ/k53ic8AhjYyXvLZ
dQWTyIkML9BHJOhqMe3sxukJLmEF0GjM3o4Gp2QSxfmdbMbqvpaQT5fNsmuXdTnn4j261JHhTZs0
va05Yuf7Js6tGpV6gYynx0CAzQ5Vat2PbKfAxa/pWyzem7ZAnticEMhp2zgwcLPOh5YN0nGWbNI6
2h2yfznH5fzdhHMwTryk45C/vMf2uu5mdCgOaMCgy60ZEfp3t5hBVyacZkZAld2X/EKT75tipo2O
88bPfLrfGC9ZpYJGXTZa9N9by647g1OJEW2B2B20gvGmzIAHMnnm5rIhDIJ8D1lc5UzBTeZsnpjB
bUXRkkzfuZe6bFo/r79vZa7X63fLQUx2DULe+UGpblS8oPEzm390dWgPsMjVfzZSRiyqh5OZhRpG
H+PLSwEcOrxClhn62qEoxgTBAxrpa6LmRdg9X1WqSJuiMyKzgmprg+jRH2hi1TZIKmOYCA6YP5nl
DS+3mOrwIbTxg9AssAZYQqcgBQp3n2DbvkfRurUtdczmb7eXL3WDaCwMUOKN9toxixKGf2KCBQgk
bRrCEaHjHweNT11EJF/8/WaWb2vZNPP35rdEOiA+IsLnczkPolF6d50uP+MGHX5+1H7LgFqE4kOy
9acRKesmKyr6c6zFTf0XBdHfZNdpeM0xurb8lUnrmnvwU/i6qpn6HP/P5yJpn5Gqu18+q++76W8z
aFkek8CqVfTiZ0hvLSz4ccvNITEA3VbZ0BCdaH99H+vR6Xzf3S03g8ou7pfNkM3s58pGWLDQhCOn
dRN+ZPMJO5+mljE5RLwlb0bDwvP7ZPrf82o5ufwk87cQ7E6MkX71vpySba+DvC0gvugqjhFchYcA
gcNu+UjdhcC7fNjqn5/G9+/jn928yZCqIsKw+VozUAH3y60imCjb1fQZEUZQEq2a+v57I7z/3Fo+
MboJtHtrOvhh1U73KROn+1El6JjmTWJpLRJBpiQ5uhhW3EAJ+6qKbu28oa3QrV0IOVvp+KwbR0kU
YZUzToJrCm/eGPPlGlVMI5uyblRRGpFqcrBSevaVHpJ1GqLxvs1Mc915YYuaCdxLvWyo74e0oy9/
H6+jU1sZbdwclqcvdxihSzxETplgedZyRzlG7T6eSJzWI908WqZ39UXgXSvHoE1LYTjLOUQSGqoa
B+ir6WT9w/KI0K+9qzS7T2Tgc4TSf5+ZdbDCg5Kr9Wikm5Ky883S3OBmV4O4oyTUfh8bdBXcNDcn
5qUqDLTe7C4b4nDV0YQ/szxreT7Wo+ZhZJDo/nnU90PxGOVl1l3CLLq6orCPcdXJK8mWGBOwRbNO
juU1nI+N+KDvMprem0mmIWwcZuJcCOuP5SF/H2dHRwiQ2sPyh4aJxTEnwHSH5gP9rrpGpWV8/5Pl
AbhwJCmJEws4fJJcBfl3wirdnZYGhKcimEQXEKKJF4VPrT2y71JBXtUqtRLrKrXuvpp88zTOz+X6
bl01MgDWGWbc3XJs2TD8WkxxKAT8PaaPcXqa54NjVPkHVak/1CKjW+kk47Us7xR1r5sLcdNGfncB
Z2tcbXt8ihORH9s2NK/LoW6kK+iQErXRkHosh5Y7Y5TrB9tgMbAcWzaeOTZ82f8+olWs+QKWVNIg
HufvQ/Ohge5UKnr480OWO2KLLKrWlm9///tyHKbRKqkdQkz+eVUeky9K0vTll0eM84vP2rbedrYG
Hqh0qivU5dy1/Idy3tQuvFpJ8lw/YQByg8G66oVjXQVX5HVhjxXSQ46Bf7KuMM7VTCqlEzYfWzYe
pIjjnA0OOuLv6RVrVnqxpUfD7ThQmFolVefcaROQ0qonHRK5/Iuy4/ioUM/TFUY80Dn0hxUzUdje
w7WtnmQ4PdUt8/XJURtMfz+aNtGu1bzJaxVuQ8MP59K5f13uEAV5y4aDbMdCR4ujQaXJWan+sDzk
+1jtHyvW/NfvvVjTb+RcHAdDGjvi0sN9qRG0gd14uiALWE0F8TNzpysqhlNQWz8YsV6bhogtn2VW
rCKU9w3t9ORiocVYKU2PNl4zEPNe302R/hz3hrcqKnqxSndfSsPfNwBTG58XzFVjZdX2ynZQkjTe
ecCfNOJ0a1Xwq/RgNUalE22awl5VZOw0me9to7T95Q/dIdYxjFWRX686I6lXXpF+qYSQUVy9uaF+
21UqAIEfgtyk6mX3pKv75Q/p6ebeDCKiPxBv84s+c6m27icm6yV/5pyp6WegkUfKb/84ouGoMOly
c9nYrSuY3w2Otl5uynl/ucdKC9BCkJ/b5GFqFJeN5QFeGvv/eeyyX+qpDtSUZ9X/3PLzabyfsl/k
kxA3ttz5P4/9vmd5hhs3hMdn4lBpGtT1v4/+/qcdFGrUNPPf5t28pmXrb5fn/euPL/d+v7AJcIPT
xsQVzy+Jwqa5qkdDbkbX/+/LXh79rz/7/cTYbMtNXUZ4n+Zn/n29+t/3/v0v/75jL4xrLLve199D
/3pj//tJWWJ095K0MLTafAd/n6Ogg60x3wHSHNVTZVnxDpS7VUp1K8qyf9Qi5e2D0XdWpBHMjF2J
ZBWeW3wwY71/lGIobz3VmHlnORI7tdqVbkiefISRkl71wUl7dAkNV5Dz2HfjsSyGqznuOsI6XpWt
1RfE9AQCx8p5lGlPEWL2yR6tqR7pAiWjRTM0ompqsgwfaw/pEY/faHLqH5dbQY5+l+5zfETfXlNl
97qtMLXm0WaFR3kL8AwLDZ1lV273Tx4q0jneu051bFglUca6O3jrCSnpbnnWstGyfJM08uBWEFJt
4u9OhqQ74znWvZX0ycnit7yqdJckGMuivp2jBwslgUK9p6ZDBXRi2SM9YaKBgNYkbzCqBcAHHiIY
3dt8zDE5z7e0IogPA/0in96e69Fe6h5TwrqewHvqRD7NuELRYcrDgsHQOX6W/vARZrx5N2eBLwRy
0dJq/COSEKIAjdp5zXJnh3uVtLpIEe40mGdarsEauo7z4Zr0iekDZxeZ2NpNy733gc7CR1W6l8xI
X33XHz9ljAyI9saTx7LgmFpGSaWx9C7oHzAqFdorJV3nVk1j9cCT8amkFHFYD1Bms6Z3I8iwAfmV
+eZwBRo1GT16Wk4idt7NUFsdtIM7+601mrHnIiXqjgCZivJJmwCv7I7Wcg6kEa17TkOKiVjeHyxm
pfuSsh5Qn3C7vEqIOOvJMIjG6aa9pjTq+JS8UMs2WDpy4T+XoArmJt1wDggmvbdHEaxlpv9KrHy8
UvNV35sqoTJHZPpuUM0faFi1iV5dOXtHUILJCc32p7EDXI77wtHGXSUUfXzHicH3Ni3+BIRAGnp7
j2ipy9+NNu/WQ3PNinTdzRizFmAJbpSI1sK8W7dCckZ56goEk6JC+ZJmgfyD2+kFJkXzThMUfnte
tls/IhGhsHdQGpxmHSoXEzlhtCcD+/6qHWnTEtyD7V5nJXb0bdM/tn3nf99K5M84H7RTmIyluamQ
sRFxpJeP1oyiQ+b9Uvuad6vosfATQtKndTZkz0rp2Bxi5pa+71pQaxDU9rGb3RuZP5wpQDR46fwt
moH2gFKofOMDg3tNkKIhGTfLRMJcQ/49aGl1a8zyyx2T8A2qotogi44fOh+hnVXSBjNL9RWhcSCS
AMBKaBtbOZQVxXOAq0NIJdFo6A9IHTNM1FAHGZPOexhM1lnJxLRNzLvLMbAn915ZEZUx80gixg3Z
tB+DB+A+ZYK3TZhRcU0JQ6pmNUFJmNAGgoeu/9qk9UPglu5RetQmMyUh2s6XkSriF5ZP4pracXnu
q+CRCAGCIQVtruNoAhU3SYN9IBjZuadJHG17qE6vWlTckggxMrRHH9RQ965L3X7rZJlvysowH+rW
InwgSGA7GIBoS7871bFiFUwLaEusM7HRZmg9uWERnHHs4LkZD7kXfph+Olt60pFmTiXVcqwT5llv
YUxsmXO6t0BDbGxhQFZ4G06eSd1KWq5xH7jEgqcz4ib0f9N3cS+tZIoCIilkJuQ4LfwxivVSa60n
36rrOxcp/pa1nXMqw+gLrXdxjwkPNIsW8oMGjfjDVT5yTEofN7NGccuiPvgUA0CHwjcpVNrZMSwZ
FYUtfpDgi/NLC9tbL5/KyeW0lWmC2MRpBlZ3fGtYRjD96vYhNpN2vigyr237Fz3xRyb+7tdIugaR
pnqHuIZfr12QKM+QlRyWX/TYG/Ue81m/UjNX08jgFWTwaAt69Zsxmidwoq9v7swbKLKeMmnvo0ea
d3F+WBdWBQ9e6jvnSAvKFy7TjDE9k1gnEAdA0LzO3HpqJkc+mX71h6CiXCb6qZm5BpYFK1sv+/xc
zbvOvBuKSK0xWBBLVNjRBUwSpq4oyb6sfJe0Y/1znNGoIXq7Sre9D9Tfl4VcC6l6rQGJfdL48ClR
CS5pXV78Qb8yi/8Q4q8iK6aGgGXt5HtdtA37Rn/ypsQkLjjo1n6jCB8zi/CpVGZEod4rOE3ZjdAc
HgVZbGDM+Xlr+loX9dq1rJkYKZxo5wv1y3RtjJd1Q59X2nMKLKM2RI6USPlBJmf7gyGtqu8EL2Gt
O3VxATKhtk6E4Bh+vRr6p6gF6VIKDxg4e2FD+1ML8D8PnEZRnTx9X99jYOwHGGsBIE+7/ais8uzI
BAp9Qv83z3veNWf+mt8jWtvlCpwtW28gemKgMvp9NcS0gVo7NW/TSP/DJFTtrsHqeAtM51RhUX0l
pwxrVYYjd9nF2aOtUFdCxYr55S6XwUoC6Uw94xBHhXshUTfbh2OY4a3oT3jRxAe4DI//Iu2HKbXo
BZiNlaCmnKznHM8DPeu53Du7H2zjP7e0YFRrzH8gWGeElAszaV/btCfisaRJvxwkreotEuEuIV1v
sJpuq4uQWa9S+joMsFiHuZPfNWaXPefIhKED278Gl1wgPSj1OxQV7bVEr4QSxXhZ9kTl0UPeakoX
L0NWZyfboiJZzBiXVsPHMxi4nwekgA+TPa7RfI3vbY1SE5F0eYikCJ9i4RDAOsbbWImd7Btk4MuI
qrFk7QvqE8sx2ZSABYexvvVJ6G3rkUwQDUzhUGVfem8/F3JI7yXRFNtcYKSpahuCpW2b12UDOYYo
EYpNqKY4FiqMDC5ZzcukTEjT2Rt6WK/HuMMpr5OLF/YpkRkYs+/U/JIHu0BimDKRwt+oX80A0z3n
jP3LHkFR9sFXm7ykHWCCQnfDn51JBKo+RcWjMSnrHuIL3sBlxPTpO5Do5tU36KXednlny64uYIi2
jgeiFFGpYA35ZIbmmyVx9+Swl3cakNqbo7sUnNArryN+Ks9kAbftYD9FtdU/809/GW3tnwaNqOUo
idz+cUgiMlECtzmXHi60vNScZ88g6qGN8uqBMFs0vU73mOfe8GCwKn/RZfPYW6N6WL7g1h8eC32q
j1VaXUHWRtcuSJjq9E765YdURmWufxh2iL/Ni/JjIHhErQGgJWwc5FNHI0HjakY2Xt8dAzPVf7YO
a/dQc3skHXb+7pdw5JVbJHutbvL3hlHfkcwMEi8TNyfVH6XpZ+8MIt4uq9KtaaMKi5A4EmjX3BWS
y2yUl8fJKraD5hO8WPRfvY0uqO3hXOX5QEpaFciLwP5ITQYfYlQ1j6PIPz2PAh9iBmiQfpFcYBi/
UvrQnwFXhs+gl7R5x8Z79QDRCD5wekRt2D71Vd49oPGJ0SFch7pOf1fpzcd09NvgzzDdNtwXKKYb
Ww6zZSkq34JIEC6SeXSc5t2GWQD4iJaeV4UN1morUGGVl5xsZyL2MMXn+X3ZiaRn07uBlV/q5HOX
MWuRZXfZLPx88i8xX7q1DeoTLHRbK+eslZ57PzFLDBCrw7KYj5ENyujCQHvuawOvUpJoUJNq8iPx
oG/cERLuStOe4LI4D/hf2TO78SWVTnp0KC1cO5wf97o+/aSUiZemrOFTz0PdMt7RDMwgCZY4UBj4
yjpujmYVvAiRd6dsmBW689Bk/P/dv/dq4Zk5zp9exeqxmdz6oE90eEo0dVTToestp6GjBI3+WCfc
N4qck61NJJlFxsUoaVsVy5DehCVDpT0Wd6akBpbVY/zqx6RDw/yIWwdJqGhC6nBIIHorLi7mVBrM
XzuDOSl171VSgHX6RteJAsl97YqeygHXKZ1G23vSj/0Gpa04mPNuH1h7srunxzx5IF7IecgtViGs
D8f3bEiuDH0lvVllPUnDfFOI0XDwBb9R6FcIQsGSNVFdIEmGelIv1LI2gUPR0CvsR6f8iEQC38Ts
3yzLcO+zkKZ5pvLqTjltz+S30M6Uz3dAHuqbHRN43+TbgAS3S1Q5EKjsqWFOwcIQPSq6dQn4Uy8C
/ewIOupaHsTPIZcpAnncLYhRsVYNYV60Q9hv4lKsbShfNy3jvFs+2KILEcmSOrG2schugqJWZ0cj
uoQK00+EA+iJnU8t9n//c0PT1M/KquRp+UujLt5yoYrjcv1qUF9h+03FOUlkgOMezxTBGi1sgnL4
RKfMVfgxAeu4QYkNwMutua7H9XNdJs8s1InwnQ8NDqWyyjLxmsx3qqbs4NFgI13ujV33B0kK6bYM
kKkmMwExE4gtBt1zThNMkhfSvO6W49Z8kYdk7X3vBoH1JigbUHnuyJBEcLo8yp1kcVcAyqSs2Vbb
OrKIde7lewBk9Vc2sezX5wGY5K46t5BrYO7eR3ZmfRVd8hVnevJBx5ra4VCHmzQe5UHFNfqRwMOF
3vWX1OCjoDO0leTO42oDoO6pzvvZk1caS+cpcUP3qx+8u0xzcqRwoJF9I+5+exoQjLi13klyKAkM
Q9BKWYMJ8RDsWluLsTJ2w2mGP0GLonGdok0AHVQR9wHvBmQaoEU2zgaIbMA60i+fhzcjMim8OW7z
4GkdWvhaulQci+ZclOA2Qr1ySaB1jO1MlEtBUYaJrj979vBBhrx+HkkEeR4hHqxZs/t74ZTbiXMb
mi9uK1txeiaNsl9ForEMl/GTn2AwyqYEvb0lWd5aJvFLy0PIIb/Q4gzQNDbGfVqp8Am3MVNQe7wt
e2BH8K+4VDN7smqWQ7Lywiep/gTzg9xETNdmMhBE/3d5ylsA3arrwH/n1eqE/HlbWiiK06Qkl8q0
mWQVvv2DAipdiZnxJxzXvtNqG4fjvDtW6IFcWKhJlicfoVM8d+RABKsAOA0TvD9eEbzjDzlNvqdO
WVIkL2qpsKRGUzPf6mw8/EB9v39Yae+eVUWgHFdh/73pfoZRp78xFWThzVfsJVX0s+20hz7L2xff
MMW+Krvnobdx1FU5msUpFQ95Fop1q8xN0qbWE4QAi2+ElxMIpbGKyYz1RP7dFe8UxH9OO3AsWzdo
cYSBWfhhV19xxSIAIJi+LRnycKgn0asMh7XW6ueJmTsqQWJtEP6bZ9ekN0GQLvlFyBJgrYUzUoEM
k4nIs6gPckTLAQwtEUT7PkMUDifUIUqnVGe/IPOq7UpvmyrNuZSaSy3HMF7K2sYGILnWa86secrq
7or7CcGhE9D+xdlPPwClU1IZO+a96qoxV78qr0/2Kie1R5SmvPMDl8mG1fUM79oe59tM8pv6VuzV
1H+Vts1COpgMkNHLfyJP7k76AakWUeuHe5PTDVwUXnnlhwRHm3nxDv+k6E2E0k27zbgUcIpaxUVv
B5OOcfsk9LI9QAGztm4R2/dUhiTiuKa59WJmXFizDXR6wtfa3EEh02DQWM3j9wbgO6ZaAxzQIKt6
W8QbGRE70bdR+7hsVFoSIJm00y7M059BktWPQZJCXTLL32Civm/MR4IEYulkRD5y+mLcskgs9gIn
6Vsx7AvXY/3lwucISpoTes0txTlVVO1DUzvFQ59kLRQuX/wceB97slIJVYuD0wKeJUADuphtTBAO
uugCOuRMXl84J+1RkNL4qEB61/pDhLzM7n3t8l09bUuRbuC4oIXooZGxbg2HLWq5HZFQM9jabKgr
qgKPxhAcvr8KvM/jXRTAHmkTpi5upp84b9PDwGwE6iGz36C7UisYb02WF4/zO8N5EQzC/ppvFO7o
fAXJQD0NUqHq+mfbFnP9sZU7s3S819AcD6LJf/VTbF51vc12jQcJKG0yd/1Ny9QCxh8nLx+qBiXD
Au00Sw9qWGYdwy/EleqCEhCl/+wX/z59cpGeq0jTSBUoL12oJ+sU6OsRCrB3jAJchksaTemDc+xS
LzxCjkfHkaO/SYYeIIhekKWp6oSQTX8cr+J3WjEjoF1FPm0l9P1yGowjMAUERuEdIhvqHlRGlo0O
9wYtN84uM4cnTH9nG5gqeTTnubsf1PiEW8Y2wzIIkBo3wQzNNLLa3UVQlbYpoSdnUH1Is9F2e2kV
8n/5aBSiFLogtzCx/N/t8AdjVvgr15BhlQ0yrO8MkRjdbo0jONt0SVzsST26KZ17/744M6N4T8Dr
92UAcqAQ6yGi5pQ0fXMEMcm63oqin65+NDWUeXUCB7QV0SMeXP2RHvnGs4bs4rrqucv6/jk0o/45
IXoI/vKT75n1fVGwGiKEImUGahrNcy0Y+XQbg0oUdmgk558R7XKdjhjwJtnMwnB53xeKKMAKo0HX
ZFwqBPLewO3E5fuNmZ0Z7nA3Oqi9PLWrkLnsUg/BX5xg2ihS293JeepONaQiATyT55YAH+R2hZ2c
xbCvHaioIP+svZFa2lunME2xdDmM1Uw/7lJAMP/vzqTwfpiTcC8LRrZm+nGuUAwvgMt0oIqKIunk
9G29LsB6gURK0XKOIiWPIDCuyzcdg2BtRRLSdKuN8RgW1XCvxyxOVTT8Xn45uUmPKY7zQxO43rmS
sQuBxk0QZHXvbVZoeyK38Jr72rUDDfCRclHCVRt6VzxYxk5q5rXswv9j7Mx240ayNPwqBV8Pe8jg
PpjqC+W+KjO12b4hJFvFfd/59PMF09XVBcwAc0OQTFmWUsyIc/7zL9NSl21+qRL16XqMgYV00C4B
XWdTeYpYnFfmpQsnUxINbHdfKyDG7mCihcraqdwBj2d1Kz0ZQCy6XtqJcMePr0Fq88QiLF8qtjEe
Bt9HeRijOgeQn94dkKqHdoK1rjgJwuNGKAejKaaV44rygqklf0L0FiGSHAyJ81xjPXTiz79O4lXg
CSaNcfE18mJ/VRgTwnFX/Tlk4biKoAnswO9Llri03QIR1be5e49kqNIkahyIWnA0HC2ha2Gy/pAg
0PgQfrh29d74g2ds71pJvrEwyVuZbjqe0F35D7WWOO8U20TeoDs6BE5hbKkocqbRLiNGdjzNgJfp
Nu3mvv5gBUiwQWq2rzbJnpEaT989i0gEY4hBVb3BY2ivosc3TB0Q0CUuIhMInHT3qakQT/QSSAB/
bWFTjrtCgiMkZCyrEhuIuJownhQ8x3aYXufFvgz9a15r5pnQLikJrtIf0fCpqmr9XsAjX+ILvegG
b8SxkEqq13h+C+JhsEiql/NnC0Oy5tYnpKRqdthCvIGHJ42OaTfEMumjibxDheBIgtANMwRNGNWA
4Tr+WLapreeVwpZrWT9NCNyh397DYqZh+ENlXbwa6vCjTPD+xhSwX3jBuMHmn3pHyZO31n3tUmfa
4peB86fwhn0ukLU12ShOGB6gPlT6l9SatDfIRtrScPzyjMNmi5tVeWrhLKEbwT4PxXpZYX7le4uh
tybkbfmzhUX8H5X2AV5nrvEzzVcDFrgnQPWlKVOXhmJMT3oHx7QntWg+1KPtHkB+yfQ1F1gUhI+1
mf64v8tBKU5zPVDr8Ff7BoMIEKCf1OXKIm8H6UXeacfRSkjP8wkcwRd9Hwr2IFljdszdTzW0eFXF
QKYoFPXSkaewjzvjYI0d6HVehP0TPvgmTNW0OqXISx+I0BkvtooVYErgdm4n9k8n0CFnFQPO6KmH
g4VfPHmkHKKOwlJyhEsFowtPXq3qFqivfSJ3cLoRyGo2Q4bIdeoTgg0zFMIOgvl2bNR9Ewx49GLV
hNRuYMUsm828qkY+TmHCnE5uWGvY49iQv30dnx1ncp8mAlfgpPdPiuWGm/kpqox22Md2Dx2SCfD5
vq/mrJSnIWYIgbGUe56U4qdLXU6x3GMXmdXA96m5twnQeopz8TRn/5g5WsfEja+Vm1wjnWFNYNfu
5f4NqxB0xA+rtUY06TK0QM8AN/SVaVWAsk3EAKf4HoX+wfG1dpfZhn8CudJh6VKsIBJ7iK2ofmwd
a3hoWg+REHlA9qPjThNg6WvRliQSTLllL7HwYI4miymnZ/2igiEV0EoxJfGCQgPFtZEFl+Vb0OUE
2IThuMTqRP1Gr/ojMpil5glOUUj9bo5XuzRtOBEnbbgfNLOH7IXWLi/DFu0aZ5He/ToL/nU2QTYZ
1Nx4+b+/tseKHu0YKq2KBWmYctwCZLgBUyQFaTB48xxqAJSMJ6LzVGf6ZmhTsUPLn6+FocbfQkLE
0PF2H1krINd3hnIqHZ38kRoLNnAZ3dPi700S76KBzhTe+DXTE/+rZcPnDdAHnsjD89YAhScP4foO
8hyz07SdzmaD+3hcR82zEeSSCIKd1agQdQqAsM4kV2qu++cDxouMS0BHcWP54ZU5f9mEpB8zwvvB
ULAchrdCc1ujdxkNlVQvycMJ1KRfgalWq5jsIMKgOZRT0e+sUnfKTRCZJebO+LSnssdMW/yhmmpC
dZ8W+MGGACyjACRiDiweAnpJTFJRDWlY1u6TNEPRhRTltRthPyNd8TfzJR5QEJn4u4d0r4RoeThG
24yNVX0MP2Kf8tdRft5jCxBBVVs7Fz2wPxrCEaHSwewd71B4cugPR332N1MdPT/NZ/PBAyQl3JzM
sKA0wpXQMcXTJ0PdCySx8684H8b0lbFZ/jXSpoMt9y0dQnOGj/GHgY3U6GPksM5EbyzVTmcH9ZKd
SnAZ2npfHDp5mO/X6a8UuSzQrTURxROAK4NbnqCB5oPHag5om8t3r2i/DjXBzyY+GmZsJBfUWyZ2
xi3qtdhHgSDwjQiYouWeCz8nt/JtBlh8HEp45LGC1ACbLXIX5EYzLxZD4L7ef1K9IuaJnEAHxwbI
uW0VHUYzZb8cQMGrRODQxQF1nXaoi0JdJdjoY7obm1cFCR7zdeU18AkHxbwbB3J5iZbSWzLONleD
JwYEXKGOLG6Cmba9T30wyd+F8MoxWKnxArLnmRXBVSFxySmGSQ1enznowF8MDoMtgR/0+0xEENhn
IyjBNCsYivQ6GDE0ipGyk+zsKLbTZ8Uxg2UwJjDUGxLeQteol1ntXJU+GX78/cSndJqUwDsaZFow
8EV4OYNTQqA+kIzus20xCfDV9NBVlmTwa3iZmSrKEmWeq7dBHW50vxq/VmgLDvdFshTJ/bGyVR3+
V6TyfGReMNyfumzqh0VTIc8a0uQwlEX6kvFG0fEaNtEFzpUID4lfMK22yzLa+gWSiSAwaD6ICn0I
0WCuM2coHmeMUslD7azlDO3iemfA6VjNxBKKvJVeOcqrRwu9izB2X2Cdl+NUpQGzgwd6O+yV6KPK
zFpGtv2mTdT08xRHpxi/hLWF15vbDytTXsaBulfr3Nwnk16vnB+ZjZuwLssn21XELSIOr8z03aRw
ewy06olx4XaICv3NrbNxH4Aswp76QWiJdxC1DOgj64hT9IbYMYegGiRJgiAlOZkSLWy/melRSrEE
H29i6R0siTLV8ddWFjYnrwCnrsGTfFknYX3Y7pSSUSJNCCYlQlqrigDVP5Zae6Z/+VkN0W8w4e2B
c0NBDK4yrsEYAegzZ6X0jGgRnQKV3fPP9JBlUGGeU0yZ/ijQJFFvyXVEzp3vfXlQpDbqjSh79tt4
WDetSgtU6ikRO5m/hF3P36ipGeuPqh5sB8s9mmVNPUIoZCGTUkyerROLxiGroxyHZj300B/jX6Nj
34UjRTeuCb0VL/NlFdhilWBj4FVl4S0w9jhmzOW3MAvLTVbX6gl08NcZD/mvs+w06LhRukrMXFeF
dYJU4pthKugW5SFzSxymEknRCsvsSKxJ8ZiU8bOqxtKarRlRvwdev+rljoksF9s4lXTc+ztU8kUL
W4MfgemKsjTcIDhmvW/QjeRhxc8ZxSdDFnnzdp8EYO9Fgby3xSAlNrT2CQVwLplbER+Lm6k5GzC2
WL4797coC4yj0fWHrki+jtGoPCaOUr/G5m4e98Aea8/iMHn1T60NPWQDEImY4OfaAq3qkiRLHD6U
XMVjIg3fnTR+srq1XWjBh1nR/EMeTw/9EOtXFMkb+ONMoyjaVd04F9j20n6Ekw64FcfPimC6ZqYN
+rfW7vKNrenGjjxtD21maC0a2SmUbeZsay9FczlXfIz7T7hQlJvGFBQXXaS8tEWzQG4JujtVDJxc
i3eafdEaAmMPMwK62ACygjdZX6JGjdUP6WwV+CvfFupH1GbfZhZHo/f6E9EKjqmc7s1g7vYA8l6m
HF1ksS5K2RqnI7cL9JvrWs2WWjza0tdlAD8MgDqFYEuvHZZatpin1iQ7ppf5LMMhz9FWzWRRb8fs
K0VFiw38Z579sHhBUW++CtXAvig14Ge5oOJYGrQs4+uOrKkX39E+4anufJ29IKkuOIqC4ekZT9fc
1bZO2Oz9JKpXDVXHDmFMidww3sxUEQ3UdQGOvaG+SG4akQOL0ErGb9EU3xrbBwuORmqKuF0xend3
sBjizSAQ4kYuM063l/0AIM96/pzMH5v50nEA10cjW5tDpjyi2wwe2z6AioJrES6lwJGytavkyNvJ
vWRzn49XI2JB33j0slJsZ+i9twdjjYgpXs2XTlDa+wYTDuLN2Rva8Sf5TURkS96cG0Uwuv3QeIw8
UV9V1f1WJBB100p5Zwc49BVDTXkyTs54IWQhXkyq4ckZOOEmsumfD/ESS9xtBA/7w6+cFysbtdeh
ssSK/D7rEOtFf2qySSA9xRldLxhVKZrtLhWhhCfP7LMjZk63VEUdHoNCPyskAwJqZGQHe8VuqAOJ
rsOCqOD8EDZRwfHqATLj2CbZLOrqqxAdRA0BWIl9Fwgs32WDRXC6bxrjOm/CcQ5Tp9YbjQYVOWaW
5x0m+nyga6U+wM1OHg1GbLhvm+5SyNzwkDiXM0xM/OunMljxycx2RlBB8VL52Kr4Wz9qNXlk6qA2
b2MGoinUY9kpzs40cpsUREk7hf8BKKS2pEoZwcHRy+A875NTCjUKscpbPeDKOn+gzBKHxxp5w6tv
66QMIXUNJsw04/njKT+olYRT7gsg8H94M0WrbWgnh8X8N3AG4S4zSembMAVcEQ2YQTKyxAskdvNI
Qf6oNaQ1D86gn3qTEhnZgvrKSNPlCXMNyNnycqL39TWIV/xaIUHOTbskU24CObRBqWXXLlj2N5Xe
ovSWOFtj6G+jagS7RHL8tKpK947e1stYsGSWtjI9ksaaPEYqz9/84ZlfwFQbT9ARB0nB8OTUKLhF
TIYL5MPD0PWR/dIobBhpir+IU/HD2r4B2i85GATEHbQWR8PAaRHu29DodCmxKCArtggsTy1lMcOx
dOeSS/rgaFVJ3DYDA2h/48Vs8aCZ7IRkC4GNHVQDXpUsGW/iMGaMyPP2m+/GKs7gvXJpbFNyOCCv
DsqrpuS3+T3Icst8ajGYj7yo3I2Whzs4Gtedpxru0bdh1jaRVt/aAngkBFP9WkfmG+EJkqfV2tiE
W4DJxlg6J2g9VlViRSIX1WpAXECZmlwQB+rbLhz1rapVwXkI8lUfteqDGVAi6cTvbSQeiJtS4b/p
ulsv2bbDnRp1xpIMmWhVkWN9Vnx0Y67T7+4VK36WiMSS+OfY6g1ycBS3utYHj38d3IKJ9qi0P/+6
hchqXYZdeXQSrFPnUi3vGWOqCS6oPuXMMnPCbhPOWl555s9nY8YkJYrQsvF49HmFpURb45zXt9cC
RBrBtNE9a8DpribsW+3U8S7snGqpWOh4ewf6NAHgJ9vEXVhekUFGgEeH2K6tThjnTe+1iSjbxmpu
n8UV2fOZ8mYSj3vykBYtzN4u+E0HsYROgWQBpeWhbymI0K5rz0bvOjgLVMSYKc5DQfe7GAhyfLjX
LzbAP25af9x5VmOvhatY+zMGtheDs+v0eqvL6VJG4b/F3DrHz55LzWRyWAL70EgVI10Th/FfZ5Mx
sfK36jZqXBhGtvaVCpBsHqJCsG3Vo2gTQYH+OiYWMgs1+KhBV2DoOUu9cds3zdJeG/zxPiFjLYZk
JMdUy+BrO8zGdPTRJzCa4s0BfJwAv14sG2DdNN0SeYSyuZN4Gl9c/crfpjytp6Rh7ZHsulIevFG3
yEXpNvPSFZtCXQqPoJwoqKBvVAhGHFfCAz6aZ4Z7cL/gOTJ7Mc6dvAoJuLwkAssH8rcY5cjL+QU/
ch/I++1XQUzs2PxjOIyq1/OlJlFk6egBSho9ppU0yZDdEM5VySltxPf5ymR9pYGGv5QBX68Vf+oe
/zpTIomrk427LOoIh8DC9tBMTV9z8MCb3wVvY9NECz53JVQ8zsCe2cblWSjvKf3w69Ww41fL+uL+
tfP9+Svmr81CXKrjwf6sgS62pjPFK81NjDc9MsAQE1xm+9y6zMyGqDchf46vvY4tvUb093ounEry
atcq04gkdiaZEYVRrgQ4PXd8bBUCH207zHfzlzZ1WwKatzGfKQILPdEFh3As4oMtsL9IFLqhkQbg
pWtyZZmiFT5j4sG+l+IrE6j1hxnW9dugswBLvv7YyaDwwoh3BIiGpAJPT26D4WXaBcklqMbu6JQZ
cT6qnb5WubZX4B2balPeCiOqXxlR2YmrvCSh7j85wCHzXb/DitcZ2xdLE9Vr0sfTEcpL9zCSBf4y
GWcfCGKdT5KdbXX2TXNYQYmTcz7wfHipozB5wbxG2eDqpGzmy6GJXuYvaFxJqTJtm0we/vn8jfqy
nyDZSzO2zvkYHPRmvlP5a9cJoAtqmndUhgJaCnkr76HrXoYpbJ6zIK/3QwONssC89B1uAQYufvDV
RYK4tRXUlmT6la9mABoVwVlq+m867vY7YksZC8tLJW6eiVJpblkztOeWTEkcL7kfePWIW0OZHkfw
1RctBSSDugvw6p9KOf1tJ6Hs9qhuqYgLpl4CtsauzcJ2W2FIdjSsdJPkgvcGJt5yXh6HlnqwUkhM
NKAX0ds1tzExMRnS1PhnR0SIUJtP3lvpBNA1z1Y4kDYU5M1iiFSsqhrwjaR1vbW7h/jJWKX1q+YJ
Q0L1mKWUavdrxUfz4OEjXrTDi1IWQPlU/xc1GG06DaU6ZrGn7PhlzS1JANZpnCjGysE/zLVFklfR
xQd4ma9QkKH+ajr7QH4pvBGK9F6gVbDysbrVdqVtefKdTT+xghX0jRvKMXtTO52zE4aRnYccz6uk
V7TXTB9+tDhy/BER6ULz/jnCaXnAgyRI+uClNzpI9iWbj+DvfKjsgaiMLCGROWcvmoxW/XS/Daox
rbq4VI5UAdSyrVpdW5bjY0Z61rLS9eo91bRdTwTIa4gAbQuOikc0LhdQUn2aex4LjbRgSRAKHRNa
jijYRJsk+MZwnmQsjkc1jBiVmeSI1QhAIDNGz+gYZSiVEfzElxW/9bAmjUR/8U0AT7NEUoK96fBg
NEz4QuYaDXyxFp+YA5P9Gu8RLoEChqUHyW1HUlcDd4Ng29bD3w1Rz7C1ZK2lmWBcpQVtZy475nvl
+Oq4ODoEuZmsNdWJbv2gTjsD7SnRwwyR53tVWX4vwgSeX4YevmOQEqxw39AYenGNz6iktEnOfpsV
X2dVUSuaYOf0ylYJNLRPVSrpYEIm5lDEtBi55YumSA5laY1ngogUplNuuce2B8Fdm74WnYoTelTq
axsn+W86pkF5XQyPeeRK0jLFWVw6xmZmBOMDt8K2xnuxLJm9YDPd9TGuz+vsmtqxcrVK0R6hltwq
aYozH1qjQjueeOcB26lXHqBTxnD4I3NoWUM/KZDZGvYhMBWsSDI3PSrpSORLn7sPAmKUzCJVb3oQ
5ags8c4rY+3GEFm7xTGsI0i9aPDc8nv8NFeo1M/5pjglt6nwp7VIY/0t03Fi9GJHJSGraTbNEDD7
QKo5bgiHDDRoOIVzJKMYBlCaEZ0chZIxuCUdsTzyKDEPaSql3kPWfqEGga44FuM5bqj5/MGxtwZa
iksUC6wPfbbWPhfJnqz6/OwX+tegC72HTo/t1/kfwD+0X+nEvAdGcM6DXgzGYyBdhPwo/aGDYS3s
Tm8enbgBY62DdTX51hGTZnXF3CxdWK770trRcCLauXtulKcKt8qXiMpvn4dZd0x846oXTnXgx0EB
g0dSt6xgVSzTObqbyeiCarS/luI91T38rgZf2c/1j4FZR2PCTA4FG1JM/tnSTgID/w1nI3odbqit
1hvN925hRXUuHJISoxzC0NTJLG69x4IShuNSG8LyW1tgpOB1In1M5E7qx9qpSKFZXMswkfyTpOtR
c8GtNPviPQ4t/WjW5H0QxBhsu97CdTO3X2Jq6W1ek0o2n4VgIKgZ7HLToWrbBKhevkNoydt+4U5G
gPum+uulVmG1qCD4USXO6xuGeTFOX3p76XI/2CtCE9iFjfEzjnBBvDezWyqm8TFRkgxWxYBt86R+
t+ETnwwoktvJNW8EZ6ZbB/7wAzQa7SW3yk+/jNtPUzChMmv9Y8oYXxLMXlxj/Bm3NtVITaTWhs90
cVVzGNcq6ds/xbTMc936OSjQ2oQ/OhBs4aPHOGzl+DGvVOxL36tPTKKKdyIF/bWY+n4nWmm93HnZ
PtTxxbSLNHtvDVyU5UAgj4w1bMzvDJnHW2p0RK1hR0MYjDt+DWBJ5nWvPAsTMqU1Tq/wa+tjVGsQ
7yWEUFTUzmxV7cnFKY00L5Ne0IZzaSMbXIc9dsYLImdeHK3fgrOpZ1W4zqkYsWxAgBR+lAns1Vy9
NqLVn7KyDVfI/YxtK0dTomvOBovXzXBggqepdWXbDBZIH/P93L0nClglYrLYoODtdPREsdnHyEIA
MqU6K4WCgQoAL6yMsGnMcadXxe99MgYr9TXzYRYq+TvvOVxhayKdRIcF3mlorAvXjG6aKVEtcbWm
hGVVr7x9MgAUlCGFZOYAsSZiAS4ufQut5Ct9nH+IveLVVRPzCDGAeljOCbOaoOUIMgUpIv5LCcp2
qjySrDF9WBqqfZwRARfHM8DG6lwMVXMrJpY1axL9kmqdmn5wWX1BH7CPMEfAnGJSt1nqQXUdNFdu
pd79/ar4qCuQAW+ubxVXrdCfcsVVr1Ef3yxRs/oSGrEO2xAlQ2J/qkPqXyonM2+e553QQX7zU1kV
l4i4aD++xSWwQByb+qVlzv9QCsgkKdQilHy0nUVIWgmOvC7eurIpxUcCVXamHOrk2vaV/ti0Dtwj
/qovUOqwuXcM46NNbODKKvs+I4XYVl61oCZ7g5SnR6/y9E0XpsEhTaBd92NSb1pvDC6GwHB/6Egm
KjFRW4toSJ+pKwAmfTSQ8yWQGj+qjmuMhZHf3MkJna/961KVl0ZVp7jsGO6mnRoFo3mPqFhEfqv5
YQpBiYFXXeywGm13f9M1Qb035aOymYU69YRuzSfycdbuVOwlhZ/jQi9TvQqZ42J3KtHRitmiLJE3
VVTxjBIKMiTlpVCs6BFo+FTphfcLKcLFk2x1sZ9bMaPo42NNgltBWMJFKaMX3ljllfQbse88cvFK
E12R35I46STdB2gXMpFJrZ6aolbPzZQcDarQYtEJMslqS832wMDVk08ttRcV7pAqyfIC5vS5BCew
cZwKU7zW43F7vyYjDGIMUVWLwiTWJ2qhowvMPIx1leG3g0mJvvfYZA3UV1A5imSl5IrxJApHOfuE
aLmYis4N4P0QK7SCdvrNUmw52KIxnPtHJx+8deqidJwGfBQIXUrWIbKwsG3wGmtd14ZxBbgX2wTK
6mHofGMwuLXDEBd+ySIUNp9qt7MRPnarIGOKzwoKcmATBVontbULErVazkuIn4MyJEFYHGq5omid
yvobZTconmC9XgmnKbLarWPU3nIG6weboVpPEvWuc+3hYjf6zzwYF61Vm29MbJ1tBIN7fUdC2DmC
MnAOXj1lMBbgFJMBZGxnynuYPo880kscWczX0iAtJLNcbTdf1kxisPGTyI4IrdcqMFeV2h4Kcwj3
GmX6SbAoDpBQV0XFfhA2BFEZIUuFwwMOk1YxcuQZVZbsZ/zLHWGv4BZ6mK80iYY5+BsvPVSqmCka
+7n8mQ+Y2u67oqjO8xXBcc1+oivChj5p2D0plSJNzwFqVfUxT72BTPiq3JW1puyqSn8yVDnwlPS9
Pqv5dDneW+zVKUSBEoMqOZspIwXHZ+bDVwuXtT2TCXRn8nI+QM8yiAPEMM4YCQx2BXO++aOU1OMp
Iv/7fP+Y9S7/s2Vl9xfnr2gZ6NvMRs7zlR/TXIwtiQrhxExWFRnSuiEgdqOnKaqYTbYrKHYHb2BM
IcpfD9/8BObInJjHThkMjD/RC7JwEZIQ3BGriNzMNHMXQeP4t4RskaNdYD4JQfc23/K7ut0wnuJP
L79ifsFQMhWG05Rv5nvzAXbExUA4i8ttkWD+KRp3m2KGN5SCCSbmZMsJbaZOlFrqnckEyw48fnsF
4RQtm0N8SEfaTM+A5wWjcYRymLu9ZCpSlHmA1o3Gaca6JcNMjFF1MPETRjFYvpuuwNxWSkhgXyXL
sIq8fTcE7VvG/tGW5CWEmXObif9p1h+8iuEBH6Xu2a1Mykhdb1Z4Kj7ZHYbD1LxQAnGnyXGbgXmN
PfM+9axpW1oVlHlgbNwq5SHq2l9nNaZpOwz5EU56m8oTPXRxduJZLO0S2bGfzP41rNNy65Au8lDm
/XC6T0+lWH4+E2V6U32mVCYF4f1WmBAyO9GsrRqjFGf5U+GK612y2YnIbLyLWnSrRrjheb4/HxRF
C+lAqWALzcMQJGQEoWqhC7gvXoM4V3YMKtUPJR+6DeHp0AyjIfk2nxFXkd7P7vcEKy9AzYOaVfXV
DEG5a4q9Ncqt8CtS5F2pa9WWEY8K17HbKGPWfptC15NU6PGYiao76bbTLmOjVpdmXMJc8KbveobC
Yl7QuwgODN7d9HTJNSygcPb2PtU8Z9+3pn5q5WE+Q8STnqxic78YIuOEPRBBRCEUNzGrZ0OjcAnj
QGU5o3nVGH+3qz4/mU7ebPDm7lakATKemTRzCfBXMK/X1dfRcu0HL2/MQzQ4yjEtKg1ogRCJMWlf
p6jXd3pYs0JIUCnITPAdHZZ9DtDvwUrcdhbTraAOPFQEH1XnAOQjoUFP47s7I3xkYS7eTAjvLtOT
u0zfSqzrNCX+ra/aNXF42qGnVCvXYmRXqNV3OgGiQlwapBj3gAetsSEPy4NBA32YLzEz5SkbbDwv
5Lx2yOLvfmTEa9ctYa0L5KHYzhJaLL+5yrTw0HZtv+uY8Px1S3cJZZwbYbW0ENjJsg+aub7rQxDB
ufCb7/WxQ0YqxhWQccgbQzDU+rm+S8MiOncJkakgRyrGfpax90zE8gNp2g/3Ad18zcIFUqvyp8qC
wNxqrj4dTduPAHOZadgJe0469vXeyJP+bOKUXa1qr4kXvgn7sGz6Cx5gyQmi88UZE/1kdMbi3wpc
pozRerpUA0lrQejioSJnUDPAO59ljj4ik4B1I+RhJLl6aaqu5H4Vkv2Tlj5NjBfaT2hoxYtjS3Wi
6T6Zmaq/TMWvq1yOlAy1G45W/pPJFc4Ltu2fNX/KMCbikirlMR01+6bKFi7NzQNqAO9Jz0t/H2cQ
CzNPGkaWkbOBl1It4qoXKy+ZkJB0QgagqaG51hIFIYWVaxR6KZo0o7V+XTvULWuzMLuF1sbOxUlp
+FLFa5cDmOZlvoffZ79TgVKIBZP3cn+gpsc8Uo1yOOtsmbylN2MqkTQbqr+NFffXWd8rnw4Dii3T
oHoJJOh+CxhGaxkBBhQO3aMfFYeiN/L3MbUd9stwegqdCX+Yse3WClRZcIhOfYTwClWgFLBXDfye
E9e6xGkMGxOuNyFKVmQSGlTCym6jNfRB/G26gjQk6CUHVx7my/kwhTXu+JN3wdS2P7qN1+ErzRmp
mTg3Ffpw8DLkqtwO1KE/Kp4NqWT2zlAIwYhrgrTVEk5/7tVkovzr0MS6cgoxRjs2TJsIk8QtUtrf
ZcWA8Tx0Zgy/teV95bWC/DiBtd0LLqRB7LEqMrG55GrIz92OklBIfa8tYJBZ+5lCU2oUBBrdnEGw
37Umn26+HXcZ3RpdhtuO72NJX6LYuXYteL4WueMgIjQH9Tq/YEmnPKNs7N1f9wZruhiO34JUEuQG
wUgs8sGuHnWc6R7CSPP2MCDqRZwTqUi+nP4WeEyY47R/ZjNqLlZKmq28XZGGjMoHRTjE6rXObvqG
A+9OYBHw0ZgARqPu+BdqKBu6T2YvYf/EH3UNe4gtNIhgQA34wjjSXMShu92UeevsK0su844EKEl/
fVL0ktXUGp13o/GJ1EUVZjGsdFKikYJ+YLhtGoyeY4LDh5IW0DdQgetlfNFsOQjSMwUbHir7GgXs
zzx+DppGfDJghOOZBhXs4MJaWQ0gNM45xbGkRVuR8NW/MN2UGkJXfE7dN8xT/J9Cc5CtFPVXL6Xr
TphkInOKp6tOaPEqMGhnB6YrGz5F7tGbLLFtcGLcM50d9pizKFvCRAdIyla5iTyCHmjFHIYfQ3K1
O7q7oB7lbqZdmV5j8BnU6rdKF0y14+bTjcjOxCIneDAwiodPJz7TpHwlDsD5poYeiBiT4OfQacQy
89zgAnoGS4Li9WjjoLdHcC22dnfKcsU7KBGUwHEsjON8RhmuH31Cgzbz2V/3wr/f82PT2gNmkoM7
ZLsOBGtrRtZwHgebOJtJS18CJtyQAbz4B+brDEoGXCAnzGX8eNA+aHqHB6EM+WOpW48RerwlnLLu
UY8YiOs2ahY+NO4evNzfYi/ikCGNSfwYuMFjieB4NFHEO3Uz7IG6MBi2qVN7yC08/ypqIZRGTeH6
N7Xk0cWdIb3P/eh6eiVUrl9++89//veP4b/8z/ySJyNd5m9Zm17A6Jr69y+m/uW34n5795NLEx9J
ZMKObZiGIAjFMHj9x/stxP359y/af5gYJFdWhw7LsBtsAZRkuOLgSXQBMePfdcs4uUDzfwhBPlAr
6h+WQ9CGa/rFs9nTnDgF4VNB2TfLtMu4DO3suasCnIjMtP7BUGDZDmWyDFq/OFkMoAmzakE5EtV+
zJVJmnE39XtdIt2s85IN1kAMBSLVL3TZ4OHY07znucBN1fc+oSVehjCKGA379QTxDJttB/38XUIe
Qd+Dq/3nJQb1+mGAonN/1bRrxJuzYjnNe3zoJUNrpml1IZb9MO0e5vf1P//2xtbzG/2D+BPY4kAV
f7/85+YzP7+nn/V/y3/1r6/6598v+Ue/vunyvXn/2wUZtWEzXtvParx91m3S/Pl3lV/5/33xt8/5
uzyPxefvX5AUZ438bn6YZ19+vSSfA6Fa//bcyO//60X5C/z+5emdp+e3S/hZVZ+/vWc/fyM/tv1M
/pfv8Ykv4e9fFNP6hwpsozu60F3bsFT3y2/9558vGarlWKpuaqYlzC+/ZZjAB79/Mex/aAYvuZat
WbrqmPybOm/nl6x/2KZqG7blICbia/Qvf74Xv57x+3v/vz/zwuI/+feHXhfCZeZuqZqrapqNKOjv
Dz1emowhsi7YRMS1rETenwkkeeP/XZd1erRpqx8MNFgPlVnjixjAnwxaqfeIFkUXWg92pXYP0VCe
1IKUayC+g6WNz5PioqAvmu7BpEZ8aDF2MDKmAyJMDxM0z0lDN9TmyXdQLB5Gv8OvscebTF/6Q6b+
D3NnttU21q3tW9k3oG+ob07dYowNmJAQTjRCSKnve139ftZyCgNVf9X/ne0TDa1GIgFbWmvO+T4v
tqieu4jG+LWLdbJS5lcYS/DSwQ11OhsEH2iOWRe3Xjh/9bTSg9k1PaAMiClhWQGyLwn5BS9tWW6x
5PWwxnhN1QYbHAyzyBE4EN+bX9i8KWsMbjEzGQlHo/QAeaJQ1hRhrOt1a83U7vnVHAGmozcrUG28
UommLkanwAbSD1Zs8EFu42w8TO5PcskPaT4XKyS56npUsYWbp3m+IvV+oGAlXNg6IUrfoQ5AL79m
3WvhWhu1mw9mQrVUYFVPYOSevXGnICXJeda1HUDvgU3p1DsbLcTdC9LiS2inrxid3Vt+8CvDkXiN
2YiyisijAG+zmTR34x+OwfL9F8SWZdoDmyji4NGjUq40cBQWvmVu8TxM9pECOCg2yh9NG72C6/9S
GZ29tTvn2sU9YwZDsCIUg1p70LcTuHC+kvoyNU04MzBzAUdQGG4qVPhReoJOFxcSjQIqip39kQV7
kbxQYyL8A7Cx8O1IX4AP2Ol28MLD997trxtowosoQTEyZeHLMDs7IKQlMCUDlH7JhlxDSTZEfzS+
fWzmbF3r+tpoW59y9/RO8eZv89DglWXxsXBK0IMEfbvuviebOVfqOlGrZhkDQSQ7h99d1gyYvcz8
QsrsVzm2fGCqttgVvbVqWfZslJxN6+wOGPMeqiTM1wMxfv4dCQXO4YyBLbY6WgpQwCgQmvtUm5rh
NKL2STGFMu5LvGPXFN9jgtNUzygMcQmqBW4D/xtz/mU5xaZWXSpyNcW45pP4iGfza5tiURq7sBV9
uycxabSbfMRJO8FYwO6vU386tE1SrJymNoGb2FTqzkSO8pHdXBY/aLO9neaG+by0oNfVd5bBkF57
q66Ao51VVITm+Ib4E7/jvKLA+yZIlGhZT+nJ9rL7xgasqO5zk3h9kLzoerrGHpyCzPpI4njTe2kI
TLZ8CPGVjcDMeCFhcBVIEaGFBcF0Sstm5RqjGwj/ZX7X4lSAUwmfA1PLn+eyH6h5tTeG7l/jO3DV
TuoijWt0V1SqVMnwdSSlrlfJ87sn8d+8wXlQf3yWUWKjqiYWYBaIO0sT4+9e4HaOuCfonGDrpnwo
nAKsUWxfWRHgLQXYwD//ME37u58GbUusFlSen59+Wg85GIm3HwBdxQ9R9e5YYHwx+LWalX3sop/4
RR0aNbmNneKeQv6nf/nx4sH8brVisCDiXeKoNhlpio6tTw/uPCMGWZAYI12cvOS14y4DcGOjtdyS
1+WRIP8WWYMcNb1xc7K9s7P553+C8zf/ApTJlireG7Bp1I+/btOwzKyytGCb9P3B1DO0DPauwglx
MtM168V/+YW74n6f/seOrvP203SVcjz90/osN9QGPjx/XoOY7YI45rZObltSnot6aPG/yeulFZLl
JyezDAmgOQ3mnxgkVXp43blw4jH1afN98RVTVRJT1nPW7Ynof3UhSXR6cmWU1ZG6ha2ZpDyK0nbl
TDguzDzq8s64zyf2pjMyF2qsXhotug7K52IOXix8RsntYfxree6atcsztB9RM4dwsSrqZTTNR0S0
j52X3qDixcElHH6AefySBVh0kCtuFyZ/wnXUuRbGxc0y0/07XMwRXz7F2JPxDDGabdlp99lkrVDu
HExtZM9cR9s0AJ5VkG7UK/cLTpFfk8n9wpPGa60v+HcXGMW6R8TM01JLnF3jzxuFV1hKqS2m42Q5
YGbLT8R/tdS7Wp/WH9d1/59rwQ8rw8PD5svnu3xYO/4fWSyKTcLbJuMvi8VHhCu/Xv/nof3R/mo+
LDLFdb8XiLb9H77GrA09E2iP67BCO68PNUf/D1XFDqtAS/d0z2YV+HuB6Gj/4dvlGDaPAU0sHH+v
DjX3P9AiLc0TNaFQenTnv1kdGpr4Sl2+ciZ+B3zXPFszdMf2DFd3P37FgXDUGBsl1q/KIDoqIl3s
YfRVGc7eVobBqPzRVyggyHCKUdVVtPOoXueULopRjBx/j/7dtfJWcvLfXat5P6JAWFGLAJA8uCm5
gsWlLQNCMjT0qS8ORFDu3Kk0NzZ1W1eBIABfDmnpvW9GZqbshfig8oxvQZlmN4btkf0WzWrK1fUw
hM5WtyvzG6/81yRvh9tgRFPGiqBw6niTCEamVVZg6DQPC7mRgq2YVQvlO7O5ggri7ychkZJndun5
e17Rdi3wif5ethNfM64RXywSWLhrMolY6NUG/gYYwmj7UUZ/NRGmle3Q7m6lnLbEgAXSm5nfxDPh
KKKFxU0IIpdoYUkQ9OOAbMqDDZfgJikThSiuOC2vvIDUqhxLx5EFcjgigQqmfjMas3uMef5uSGe7
x1CczUR5FrVnFSz+tkVjUAypVpSDp/gEJYqw1Sr74tiLgy8ES76DOskqqYJrIZt0yK4yPC7LKvC2
rO2IkbYzxTxkSrUiEpYZfrCphfwgDNBGBGXzCF+A8AK00J6ipLi5HhGRCWJMp6btif9Hf5VjxPeO
IiO+KwuPItGdnEe1QHD6p4vkjVKrvzIANuwIQsGxsCKI2IObvD/IPtZ9lEy/Dcg+rG0ef//NXeM4
xf2VqaGbqI0ofIAxbm0b00YtIXiWI0Yli36AqRPrQ7ut8Cjfa5reXZfOgGe9VkVHSLz2Onfn4qSP
rgHcBEYvYllW5YB99mWOeprMLQUxQxN/lWfp2xnlKNG573LmsBtkTxLa+NhRo6SBwmGL5KOEk+0h
760tIJTgqteoH+pn5HZKM4QPzpjkV3PdV1fBqLqnskEdIkt+wnFYt4A+EHFO2io0kapYre7fBEZi
UriJkLnoTPyGYFQh32MpseBDX2zKVC+OZw0fKfLjJA6VM1An5cHHlAO1i+SQ7w0jAGmRKFTlT6cj
0eWnz+eYd+lVyrVonlmkhcN61OiKZ76e/IfemhL+1sw7zZjZewJ/YT+LWm0f5yli9zYp2rUxzDgo
i87zOHU7LzbLiisnwy2+QJW97HqcPLaW8lNpybYlZPiPmciaxk46f+1TBPoqyAhe1iCjMOm1Suj7
Qk8hE4LykJsrroje91DWRhScKJhUXYzpuBxNfdqmThDdw+mlcklI2KIhQHXZjd+wGD46ebWVgkt5
kHpLSzxHZDOTD5NLmz/grT/DW3NqqmqhBGeHsGaLxutmfgp8FYsr3X4NCdKbsxV9y1xyvqrlxzfF
jIsUlU2/p+KIexPjB/Tt3avw7vwWeR9vA3Hz6e3iqUTMPMsG0EhaX1c/LegcLYu60A7dX4kdpZRS
JdjlkJ0sr5USUxxin7Tl6ef256nv2n85/XxtQ9ku0K7RXIu4xmMHLroSGM8siiixhqWRNRmxOUyR
U/FnlgcQMCbPsExwJ9tzf6ZD6iIxzRRXXDEqtb+W8y6XvV1x6YeriqxFXvHvPwN4GZndIX+YXLgw
TU9JYaTX9Y1vh/HKsluK15L+OhiN4GtGUcmOAgoY9rVb/uj3LbTFH01WNJsWUtoVMIvmq6JkUC+S
xTC3DyMZqTvFbq1TRkAnmJzuaQLJdzUTdFprTts95X2VLbK6CW8zqwmu6sCBR1zjLurVU/jciyLv
TFXHG8q8pocsqe4c0d+4Y7hWs9nfIS/Mv83EcWV/58XOZmpB5qCqDJ+19nYgxPzko8y7wkcJOJno
Dnpz18Zl9Bh4brtvTYrS4S1Gz4Yer/7l0+d+3ECZJGsdgyeeiMyxwuGj+HFtA87JpfjHjl5jLTFE
JbdyFwusjAlOhKiOzpqh9I1TN7u8yovpGb9QwM9BC8atmYwTwZNvE1/YjTYAJ0OZntzUhpqItPDv
M9mH2P8uyWc0JR/75VxAdyMSZHHtZTi2q7vaQIXyd7eTfWoTbwnD3TskLtdjB7tQbTML6hF4t4w9
yVNLBZUjvtyWb91VRBG/yal6aP6e2s/6u6mSgkLd211cZto324cNqqGsJfrRBgSvCPTM7PFdEsN8
JTdDDCIFz7t4A3E5QXXYhb/PPo5+nqeQ+RlB/Z2vvYwWbqNRd4WfoZt76o0yze8PXqntYsOud5/6
L3MpJ1TZ4XKpbZGwGzP/Kkow2lxcplyulX1Wkd/qgAOu5KVyUPZ/vizz1JOSUGE4FtjkzVTV8/LE
MN3V6id7wrk0at3hJSjbwwwyA0UrXutRRN3xgpw39e5efdKQiS4VK3/U4H2cUcFvLYqKDApXqke9
z+JbqfURY7KlC0zZ20wpC3pr/T+uQ0rw7i6XnxfwE2Tr40+QLTH28afLmRZ43V2CMg8kXhQeXLA6
y9HSi1Um4C+yT55dDokcCHB1sjVih5eBT5PDEYreP3+TnY9xCJO9k2GYLvsTW8POhk3Pxy/yGEYg
TaBUvEax+tDOtXvvkiI8NInfL+U3miXBz47y9HuWPhEhvj/7XfpBuPzu72f28DIrLeaPTuS9my/7
jcD5mfo/oto7eW0qUAMuID7/7VN7PhN94A2rNRoRc+GR8GOi+FDLYXmQnzZ5JifydqSU1TC5o+w8
39zV/HxZzYL7JcoHKxg/i7z38r0sxMwKdO4hisaVbKoURt8jnjm3pAzf8KlZi0ZcmiLrGU/kJc4h
Fmz5trkddAqnJeu+ssJlDBjkGSx1jO/nnzNs69W3rpvetXeoR0nDacK549KGAvHPf0XrY/BO/hXF
ZlfXLVHcbHz+KyJ5LByeQe4rdqMarC9Lq/S13BgW2jbtdKqrxZYySa4Gq1S+lJFdPETTjz5zKC2M
g4Nt11RCvDVLyeWPocTJUU+4CMCQWqm8b6yZ2gbDTIOrBlbrjSXODNEnz2TfZbQofTRYb/Pk2RAN
Jy2foxtqatmDmDq0iKqGjDAHvw9yoOi8kU3hn31yysxLFrYVAxjNQVKpxXXIIn/fRs6WE71k8hb/
/Du2//pNcdgcmkDATUjg7Ok/flMCq48UdQyNVytvgyWmVNpN93awsQyFBSjaSMJ5mlKQa7RRAxHg
zy5M94g/R71BHtYyjxjhmscEM0qIUs3BnDrzqIuD7I/gu2KZqJnLTwNylGptdrZ6tG47T2l3BQTV
9KgWfbyK9OypGiPKhwVrohm75tYQZ6K/MNG+nucmVDHdmuAke7NHv60X3h0CwX09lMajQRzsToxV
gqj9NtaIlmkOX4oindaFrlS7ZijjvTyLh+n3GcVGv88uo5ezAJH3PtHB1P7z30Yz/voFcIHkmsRz
VY9wkPkpnBo6oQ/zWK1fEzgAjblGZbshf6wcUre6KxUMzWTr3OVo5HPrXJArDReq77ktZsvxOMHx
cHDq3UT2H/vX0Oq3k1e8u40ckHMjGwusthjahQ+UfBkXs/Ld0vNTQX1bsCBAMsFrwJII+qWeV8/4
7ATLtM3VBzWcx7WoPThUpRrvdED5O9cOjQN0In2tDXH9gNInxsA1DJ7FHcPEUcUdgcomJ9cIa/CJ
pbFoB4wJTFXdYl0Kpr7HKXpWHDiNqe3fyRlpbQ/HNI4hTsmPq/h4jmjbKIMQn9mhovoNyHW66d5G
LhMLHWdxA2zlMh+M5t4bC8pNIXVICDKiFR24iEuhruh7m9GOVYLKxj9VAh6OLU2+0X0fZzbRlH0R
RambymPt58gdZ/DWRslR38uJsk8BILECFtncy4HLvbJcmGjkyBi0RmmvTRAKVevmxy4Y2Q+LM0fP
imNp5dZeq5CDfeyXM+SguFJOvVxkiStrceXbbeUM2S+nwaQ631Z2fbr8420br/iXd7b7lw+7pZNv
tSzSJzaPfOPTO7u1IzWektz/mUyomTQHCjuQSXboKtt0W3OzvWxWlq9BuYjR88zsCRdy+NPE2A0d
Z3meLich9ft9o8t0eUvZlLd0S+s2xU99A1YRzJRplPqi9dPuWO5lzzwYaM9kt1PG1LoMSAVSXuo6
ZVRcIceJ2nYLx0mT7axF0/E8/PsuGlGkBaAHa12A1Kxd9Jq90tU3EMKpsZOn8tAoqb/PgrVsqAP4
rXeTL9MmMRKqrrdXUrhqJbeTXedTHwLnpnUMf+M3aXFo8nwCUj2X5Eb74iD75IFiyoh8rJjjDg4W
MFO9s0Nghee+y8TQa3/fQfbB5fWu/+VxZ37a/Duq5ZFhkPt/nlCGzPa8S9YF6Jgtr2yVlwRjRVR+
bIuV2q1WGuDHlXxHXN4lLq5tR/dZdmBjwVT5Tpkyo1olM7B9OV/2ybM5mscjBhfnu4q31PleH+9/
/qFR7PyBh/tR4gTxNgaN4pxC1azuzmsGsXBgC37pCahTvSuRKXdgBvi73EuiuKf0FAWYhbmVbPF8
tvGlq3QEOII3frY44ALT5zkgu4i4csEwL9KmybdybaN4SbfiO1NcyWZAFncFrAhctVj5hP6fozLy
fhmVkXc5qorJn67VMC99LKCg7eZy/MMXdCAJr5YHfH9e5zLRoJEKvocY7NDM7GK9/iMTPlSpipYO
LJDB/yQr8g6cfbDqI1ySYMoky0mfrNtqQpeBohVT+cYPnhvsIms/NJ7m2V8FQVVs/bELUfHW4UNf
GeGDBnfKC1rlVnYJiigL2TJcDVRF7eqOelewrzneJxHCB2Cnt5XpubeOOENwEyyIpqS7y8CYeOah
UualnHbplzfp8Md8N0CscF4YqsJiI/LNGQBcRXQjYTUXl8Wdqtg/28kZn0AC5BtHs+BGleX05HfF
rd25wykJw395EDrkcN5nWByiYiqlPqalAXZlC/MpBtYNvlur1Ty+oGljcy8y/NgVgq4DBGncF1bm
I1ZtARL2obdHfdk/ELZtrqBAYL0qmvLQl1/sfK5OsqFTsYT4iEJg2Qy13DoEsXUvW52f9w+oZf9I
0qrbU3VZHomtmuc414R9fUGV717GsM6xqtT1sFzt02R5mWfIKBZGCGvslxCaXstFGNYtypbqDRVG
JystCtPfN73Jy/Cowh7J0a2DkRYPMrgvD2UCsgrk5lG2fP4E69RwgKfIbEBc25f5hTYZy54F6rUZ
Q/OXZ5k9UsAy1TeSdSr7sYg2ryn8db+0bvm53xhUlkMx9MRBUwP/31ZylsiKsWSkvlAUkFGyrNkU
ehnUb4FaMIlvflxmu5XetFNjFy/NNLiUYfj1rsVsOR4neHhjHo4HaQ4iz4okb3Z23RzZzzWoe8Vk
0TxLiT3jlKqpc/CKKLsqPS+8hvmTHZx4ttcOwo8H3iweYpUo++Fk4z7pSjBQNeXGTp/or840YdWl
WkedmCDIWPwNYtWdyCuxIqlksTVIrvwO+6qF58zbLvNBd/YUQf3CpqNd5ZhsLWfx6rkc7DDC+lYc
Ln3UGS1UDWs8R/e0tcfyrj0Vvb3L/Ro5z2hAAQmLFaWp1s5KFeNba7s3vu6Vpy6dhlPc+nsegQkC
vltHePvwT0lu5Jk8uLPwGY17rBybVLuSfbUHcJxKTHV73jaTePoC0MBHVfLnRlvuzS9NubGW++63
ubJLzrCVcu1bfbtrymCCifnnYRZomgwhQwZs5cowAspKLqPnthOSsLJ91BTxYN7O9rDq0AocDNGS
XS1vnb3ajgfZ4hnzu78vcDKZYnVYXvrkFHI4z1o3NduBGG/9EhuwJod2tHeQ7Nl+lRM2LUZOpZQd
TftiyvJvWh2f+wvfL3ZTGMdrInNYESLsXmS25kHuyu17zWwfQfyG3yEVkq30RpwecEohiTSF84DQ
T1TG9wDmHnJKnR5bkLahypaJagfRkBEjkKThWyMV04L+3TS431Xshet/Xi1gXvKXrxTPRvAtDgIG
1bJt8ZV7t1pA+U4ZcT4bL1nI98UxVfdGHhS8gTbVlLaLS58ZtqBWdALh5zl5mqo3fPOst6vk3E9N
OR8bXiBpGf8lp2ofQmWeruPeIzAqDpOFIaLJSuTSZUcU006Vnl9VeoEXuZgG+zXZ2GrjLmWfMSRI
BRCdbahqHJfl2GQ7bay8L5Wt4AdL0clGNsvZrK8SoChsOxilfI18YFG2C9mkOES77VXzIFsYxxdf
oJDJhjxkdn/lx7FzF3jRz1jN8j1i7eCqM0eQWWLPMokNyKc+KY5LPs679CkoxhbnXNun6zrDnfbW
gFXbrATfO7QblKz3ylrTQ14pU+Af7FntV5i1q9/VOQA419mvH6cmDm8fU0y1qr5fRdR/bl0qLMm8
9OHRFYdKJZyrgkUPgZoebavKVNRXDMj24I6YY6rmTqn1VF3IPq+3wmMNlmZphFO+fnddpejOVvAm
b6owTG+NuX2eHU/9Gtss00zUeUvZrMvB3DqiBFA2Gz2N1oY7+Fh0iMmpHy71tK/3shko1ZOD4OHW
DmoNqVyzdA3rV+d3JBMFRXWyquhQ2tqTfIvJLnJze/a30a2DUzEFeebJnArynHJDpuG7vSg1YkmX
ndplWyZH9Yq40af9GlLYYocmwAVc7fP0abspvq4icxeOaraIdZeUO2owQxyCrGz2sjkXScHTzsP4
4s8ueSanyRmyKQ9qi6TM97VmS9Y9WsRBB6zCd4x1UUTRkw1eUwBs50MyBP5XaE2h00dPqm9hHOTn
+VI2dS8zV46tZsgJGQU+te8pdD0BSP/uN/aPRJucVWDDqvfCIntsw3Qv6U+yPxL9Orrav+vHDke/
jhRjXsh06Gh71FKJpsyJymyoHLikTS99KNyv4ATslEY1Dr4aFhtefipJb5qXg/fW9FUrW8DbRgwi
+gJiH9N5do3yHxugnV9WxiH24kqUU+ZrYzbwLmIbvgiGofpO4GBeRqHt73sik49l5/NlRwZmwt7Y
xnrabppZLb9XunmgdKt7cM3QO18+i2mfLs+gtMp+lkrm2kIVElXuexMdo6A+LM4c41qWP7AS0G6b
WePvQNEEHL92ac2sEl2sCm+d7jEafVRb7MqxnyXZuBojFHa9MESSfZatkcFwHr2u+DAtt56SgZ3P
IiwpFDWn028qgJcrK2C/0UaKkVWv8sWg1C77vX37z28ISh4/vSF0tvCUSNmqZli2RVb54xvCyZS8
6hHQAY428TZn/QVeLsL+yYg0judzGzfwfe9g3qYja1lacug8QQ6dD7VVbuMhShckP6GdUHN8DkSX
ouny2VzLLRfS5BJcRJOu5YbM7ovfo3GfFfdQJjeyfkHWM8izrukea6cDQijqGmT/pRRi+HNQ9sua
iMs0D+FSPDenAnXhnCfRI9LutdNnmHlrVFaHUaYQ4oJY7Q0zohRivMfEG87TKPzsD9mo6Eu54GF1
oeLvier3koW4rIQ+ZTQukz8tpz41L3fmPYVnnkiJXG6qj/1Na8TurTe2R5mXRJZ4rynJ8M2sMVk2
47S9AbDg3UDnCtdwVbKnxqiPUUOAv5MB4hwrrpPPu3SBpVR1a1qsfQcdjLv4Txs4Slw1U02+QDTl
NAxYhptSg3la+FNFWHvM7i6f5WDKHvtyVK/PH2YDYMCVkbHHlVPkoRUf/NAuHruhUK8v/Ze58p7n
L41iFef74TCFZ9CMQarUxRKJRkgHiHEtFbLyoGfR85zh5CJb/qC5kHWfZENeEzq+jnmih9RCKG3/
7j7IeNV/WWKZn1dYum04quOgdUNbYhmfi6cNMvGB5pXpcxQlC7uvujtN4MqTVk+uyybB0EdQV2Rf
SWXtMqnSbiubcmA2nM9XjYp2NRUe/CTL7hc5gsAR/doCyf7bCdHw7B51or5m/UAQ1zHaBgA/Bz+z
qk1hqT9mBfpsHjhILHVHb/aqOMgpsmnmLdfJ08vF766R9xmn+vs/P28sUWT5YZPH70v3CGJRkyWK
wD9v8pIxaTI/LMrnNtSza8KY4SEVHFrquiDSsldbWY2VNyvZ+XfDcqAtre8NWq+93Je3QDrsoD/J
RlLXiGwpGYbwwp5dGTsNcfN4OscEkkRFBuZgkVu7AEk1fA38cbSGVex1wcqoykLYbdggS7pvETvF
dRGF1DvNs3drmdj4EG41vrm5GV/LPltEV4Byk7r0q61szZMJTFFamQ2YZp6momhM5Mmeee+G81r+
o4A15Bs1scO1DC74eGDek9lf4vw9PMgZtZmS78rTYiebFbqm60HExWRTM1KsLJJo2KbmnN+UJv7z
LC6PdjkRZK1awrJaqA7roFPaJTBbwPZyqFHUZ690zavJC+Yl9pLhFbaTPfKhUTuFgBqQsKQahnDC
jFScxaKv8F39cNb/OonmsaSIqDxIwzsr1MkyiUNTkY6T/eyR72QL1Ohaepa5duLczUr/XT5pmwLw
WV8q2RZqjWAAxiBVcv++TUfQNaLCr9XzZBd6mKjYBvwleVAy/x4mc3OQrcsMWSEor3q7h5wRBeOE
8olCqMtrRL4bdK0JD63/+qlbNp1eDw9E9mTj8oaRrxM55nevl3eLPKtMHEpcDHLFu7104+QGRx68
UOi8Qo89ANIoqC2CcEt4NIz4pVrx1y40e/gWVfGjyto7LzX9P+z2pc8nm6IRrVwXFFy+Nq32LKRE
34PEDuC7hMZ1qRN/0BXDOUx67BxiB1RdZDXFLgde5oIQm7GnoU8O5O6DHbJk7lWFAnxbyItyqCnb
SyRzzNNN4fUHPgX3bhCaP99O0iA+9wB+uwy1uPfizZfsbTV1D0rYQKEeaiKxnaXU7Nzo9DQKXldV
65ebfHCi+yi2rOsSyT58cIHfaWAcrBQ18TZyLcXDur6PBdsMrzrK/W4urwuH38aG5XG2PL8p+ubU
QitaOxpVqUOUpF+Y/6T5ZvfSRXa26OG4nVCSNNeOWhrrqibl5mDbJmcUnRat2rrGcanrnKPtmyXP
YUffKW7BGsX1oAmw0d/X4iCbl0NdqdvBSEMBlbPOg52dDFvMraL5q1ZDbCE/sCZWGUJ5AY8zCmy0
q8QYSY+zAw9OIKMLN+43YWXjhiuGTTExgvTHRi0g71vFWzeCfGn0hrfFOXm+xiMuv0mTVtt0Ws2H
B9ktcBzf+VY51s9xtvJfJfIcx6PqETTEdKVU9fiCUgmxYAduCGw25XICz1SgwvJ03b5PG7d6KGIg
aGqXJBs5aEStc+sruGaKQdkVaDDfW+K3O9lUcLfZW6AiFvgOtyVhrfQxjQ1MPSo8dEvgcg2KR2xP
o4zsUZiSi1JNm5STPJWd8pCI4fOZiv5sUebkqi5zZJPHrb11zVG5TvxQx+fJrKPrMIqfxjd/Pem0
V4GBEXq3aS0HhqQYwb8JVFw2O8vEx3KpAxv7pOskGkfnW9nr/j4Yy2aZExGrMjOGNJejoOxgJZ3k
IcCYwK/8O4UY/akFkrnXpvr5Mm7UprseSrDPsk/H0AzQFPCzhTNM4zadIhJLQfmjtTJ75dl6cYMf
onPUcKU/26D9zYwygNM/lOaTwW72FBAuNkTYSLZi4HqXlhhjYUaGXswsNGV9aYkxRPTJr4yY9x7i
YHzXUWJ4/r5VKTmSkcDxu4LvvOn3vkl9o19mxwlvpa+W2yzreu6/+ErTn1Qt36VpoXw1ASTcVEaq
LQYxKy4HZxtXYbmWoymSfET6JcXYJRUXsgRcL9L0Tmu7d6Xk/YBVBF5Gv/8FcWBk2xbC0qJJXONm
nPVTlzlYHuRTlK57m8y4pHLLA+nl4wjiCp+E5taSdT51Q0IxjLCg9MRa+dyZThYGeOjiVj4wytVs
K2xl3+xFvFkZbuNwJ3su3ZepoWZhQCTmp5k2iqmqg6NOXyIlucJgSUeliKyUYtz0V0MtnlbAys4w
4tLstn20Ug+Fg9bNNyPI4L0DxqJbsqZWVufapzTCyG/uH9XAqa/7wH3Xb45GfCjm4gXNp3Hi5bNU
UwROMjAFtHjpwYA4yVbsO+DFIOnJlk7MeNl3VXEtm33QeivylulWNiPDbrdwB+ERibvZUz1dO7ri
LCzsvza9VsREgD1S635t3agmiagaNfVi8Nvwhe/efa8lwaNp8AIr9QzPmaioDpNIMxJ82Da1Er06
qYH3TpJ2D3gHKNsunKYrirb6UzojVpZT4oTgFEUzz2ge+Yv0IbV+etb/W8pAFncU71IGOrQt8P4u
ddBUpv5l9d3UahMOmTF8x6Uh22QB7reGeEGiGXUO8qwMU95Tkdqe6siJd7IvEm/JATrSvCAP0Gwx
fYsXsrNLIveQ6YZzk/QOW6AiYDNqa7efzno91c9949vZfz9v0OtNawXzVuYpLQqCF6FJYE1ui2Uz
MONkLxOTspmYY/yuKUcvky/XtkXvLj5NvjSDpuYHpYowmNCcG7coCpjbyVUm/cnEgXi9scw8w9gS
gA0xTPHyW9sxlqauVi91MinYZOftPToN/apM2ESGrpmw0DWwsBh7+xUdd8Pe4dVOOmUBLD++LjWe
MXbZQIMb0/wpmHiGKeGobWUzH50vSuHkeE+SjKM672h4RvYUpUVzFSodUgPZjOd5YQ/+dBjifvpq
5L/ibM7BTeaCb4anpbwXSoNoVbhqcy1HJ3zMvDCvKRhVR9bH/AvkzdQsCjbyX3BuokEtwEHcd15e
nRqsXrIAOIVlxdGuo7AOTq1jkdIoffAtokZWmGez1YLrXBgPhhobOzvSwk1jxfWz67worRO+fLrQ
x337n3dTCGY/7aYIUdlIO4Eg6KpuurI46l18f8akD7ywnX21R16uX03NNTdNGNvTBgwTTCr4JsKJ
POyr+zAIzK1syX4ya1hPXdqoaYi8UwZ2NQxmhvEEpndYDxXZ0sEMZOH4c7MzsEk4QWku7wq7WwZ1
Op1kVw7lbNMrebuSTTlg6t6DXXcUDIqLHMQ5N004P8qWPIy+ViLuIqrSU/K7jpH6b5y5cbYQ2ee1
xPqwasLEV8XQBDGy+W2MqHVws+mRSrpgV0F5X4Z9b7WiHGpe6qbjruSX+PyVl1/lqC22plnvA4CN
C4vn7Db2sNCWDt7yACAEAnZqpe8GQjFFXuGIK+S8vLRfNKDEyxLad7nog47klJdU+/btrJYjsk2i
1xUQV+fnWILPkhOVEYimat992tjK5qUvmhYzVWw3skeaKF32wC1QU7JsvrkI3Ty8RgECrjP2n00i
Cbey1bW3qVm4j2hhs3vVCW9JOylf9S4c9wjAkbELwicipWhrE2ptBqpTTwhw8hM7//i+4Q8SJqr1
oMQcqnAoFl4ZV3vZl5XetmizaevHZb9XfKXbK8XU771Ud8vFpS3PLnPAE7DcEAf2MceQILPea+PV
eVcSshuHVoenkiijkIUT8swMu0oQ2qg0n0p2LwGh5Ms8q0ABBvpp5n2nmbdaZFlLu2ZJYIimPKht
YN3mZnkvKnqvp9qKYAJBvT4ghF58mhZXLQAzqY5TZ9/cJ00dYijNIcdE+4g3kWwQDSTsTGT5K/yZ
eYdzXYaDp5jmRCL5ZGqEbUXT48O0d9v4wBMnPo2Ns0jhxdzJVmknyL2JQ8qWPGQpKa4ZfRXvS+bL
g1mG/0vaeSw3jmRr+IkQAW+29EaUKFcq1QZRFt6bBPD090NSXVSrp3t64m4QSAdQFJHIPOc3LE5L
d5klfXjK6/FH4/dgeO3SlaVy9nGNleldiZzbpSQFapPEf9fWQ4pCdUvNVkFpTwcrjFVY2Jy1Ypgu
Z7IOHqaxUEUKQL9LqwNC++XBKDSfdJvT4bp+OdegXW8zdFwXDjnvvVuNSNJlXXqjuz58PGX0bzuR
TWuFvOdDkZXRysRm8zm3Zt0qQd5i6KOfSDjE3618NlIc0C6KoxiH2YhVdDNTuJMgC6B3YBBSKe43
O2x++TZON7mHhJZZatlzMUuW+C5kpH+eUP/C3HUNEFXshphUmUxp/oAmTWw/zEXVOM9hi5CyfPWK
squWeA+nBxm+HhSYqqWqpgf56pWtWdS8teLa9dZ6HStbdQsVZr0o7//TeHk5OSDEYHNp1TWm23mF
6kPehvlC0gKujAC7A3LP7q7XF5eojBt76OfqkODZAIrnsvZx1vVs8WyyC+0AuyqKfmfOFuOTG00H
xFjmjCxFQl/q2g2MkUmSoh04QOmrtjpNrVa8WFaxrMYq3XZW662DNrR3cH+qrdXr9nM3WQ/sgbPv
Y4vVsgvg+RGHEmvXBCidBy02S0pvPERQpXaBFZo7Y6gOalPkr5YCNB/xKO1kGrl+DD3dWnuF3X/K
GhvtAdg3v7tmDao2sqvT+9qlKw7qL4UoFXwUdOeEaps5rbQU7lRcdMfWC1nTdWPgnnRSsCejFe43
PZsebB7Kb6pR/XTCwX41yqxbeDhwvsBaC5elbffPgwMJI/P07jGNc+xyO3bdqtIis1WF5l2eKz2G
UKjq+nWJgXFntjc2zko7NLy8g+c62cFA63PvCKEe3aoqdqMNGdCbBdC6oXRuyxjJd9sdpzPiLgEp
QNE95HGRYh7ttk9NrbM5xejiExOXseiyQfscOQo6B6VQvjjT9Jm/pP7OAuDkTJXz0xLZxuww3Q1I
2uwqwZ/Tm1hhjcVY3edl9W2IDe1VC0x11QRadUiwR33RUrSC5vpsaLHZAtu2kT7BYWDtwtQNn0R3
N/Bw7ydvjHclVGmYUg1yeE2ffDexgAgrNOXHysW70O7K58hPUYC3FOPYVnlwcgMrW6dqFbwkwv4k
vKn7qSQxonU4cdlFjIEcEXIECpPuISt8Y2N0an90QLMyIQblpkP09bHJ0I1OQyP7ZlXTRivr9pgU
Ubp0ktI9kvh3LgdZtMnGsQbB31Q2aI4mkAie+6hZzKnsdDn15uFGO+XHJHp3GdkZMz6xdNQi3esK
ZleDUNGWUSMM/exc3wSgFp8APKJCqZj5TwPnjimcvudsfJZDnav3OmK/OyU23Z2pBPpZCV0evcqp
vjVBvZRjctf91elok5YZAqIdP72jZcDMVjQUADUtHIiv1iqvxRjh13J4jOTqYz4Ys/WTrK+76RHk
51vVtZ6s5KMsCX+2l03RvpXX+Ns6eRF5h6FPP2cGMAEba5IVZKHgqeur5rbN3LOuxOGTrLKt9tCQ
TL5T5yrXqzMIlJG6lY3xbCGCmY+5kEVPHwkw2cjAqXGzbIZ+Db0Oc+KpvbNbpX1sw+goTUp1rU8x
mUJZsJ/DNFCn40Wve+jVGkaHCVzwrls3grTMvBecKcZdSdwpw+mqXaDcUd8MFtg1eZBFpDD5/1lW
viIeYpx9FDrPcXSAmksATlYpwvpiqF77VjdhJrgCBlCtZSurjPL4z+8TNs5/XqC7EEZcUJ6kVnk4
NU39AMCpkAKfijhH+LQNyS5smGvLg5gwWSOQdC8N2SfP20LbfCvNbdfS3CZ7tpmuPw9/6vnXcbJn
My8Oft/h97goUeqtqPMJ6wuf/IDfCfIF3o3a9GAmXZxXZI08jIClthhgIUXw54bGTtkFyMin62bq
yqvzQ5hYMBnmlBsPeHFr1f5OluTBbCJry0RRLzUrFAkIRLdb9h6KnCH2hxO4JTiAnXfnjJGPfUR8
H82K67JKnikIla66YEKu63cD4ZoaXdlgvI0xajOzST8H86p1zKpyZSdKBewktx5DLVaPrB8StLL0
bzWBy6dIc38iFhk+1xoeH2PuawfNT6xbZOhCEMNBsy8L4a0Jr8Deaq0HByPYx6TMtwkmWy92LuIb
qyPYJYsDeEVmLavd1LNA7TjpeDdoB7sou1u8OrIVQRYd/H2Bg7smLAxX6jUSakBGG0XZs5Ro130G
CRZBqumrpRdiMSZ9uybU6mKSqj8YJFu/Zz05gaGAEgI0yN6lBpn0/9CDcF2xan1N30Lk0TZT2RKl
17PsxB64XGelmn3iXfYDooj/U9dfu7ZrzinMYnPnO3XA1qm0yAWm1lmkOHXFRErWkC6sz2qpbMLB
yr5rSvrWg0+vHmbS2dqxycc0pdkswyxhCT5DfokRd8u0Zq+sl4BcwJxGiosQuITI+WEX3ETjcDOo
QYVeI2mBVkFIbYGFIcodQv8VaCb+vIii1nB7Fz1Q2Bf0IfMli9LkaewRj/X5Y85p5KH7BXT8hCPz
uBtaoCxj1IdIslvFrkCY6ET8LN3ENZIA/McQZTBIKF9cvlmDTyejGuFG6MgsB7NPcoLkulMOHkFg
vz4N8A8Wst5EfX9lhAPdsFT6PFTDu25qUlmLdp7B0OTmaq311g1VaVbu3i9e7cmLyVeIiEL9GiB3
gHOxG960cVXfplriLwMIet80lEcC1f4eqZhbT23igYzCULZp62hT2nr1kiAOndmJ/T1L05+5Iuon
p6rK/7b0/aDjaTJVeVj2Yi+juaplQnf7MxKkHRLNSbtifAat4z3UyAcaHRMvchkHq/dgDKQJystR
jKuR0nZ3vaiM+0HXkNagPsG5rh/FKoSHsTTKAUfUecaSxaiZDVJ/F2WrXbTHKirvvclF30mLxCas
h/IhrZN6ORDteDWy6T6SuFzP3ZeWU/1q7PKrgTvsiwLFc5kJLduTzfjVto16VNSGbERXoiDu5IiA
evpjPdeHgPFXgWmMX/qbKvYLJPyJJcsdfZFM6kZM+LTI/b6MC5CxGU6RXlr72Ua53VqFmi8qy4i3
F9NVqXg9ujnWPTI67AhtJWWSHbyvWCDNYslXNeVgsDrC7EP8sUF2sUubIVJ2GdtGlArd4bk17bNE
EkrsISz3FCVl+yyNaMPSSZGYQG8PUqV6cp22WjvqvBlS1RIJkGj40UYwV/XA+uW41UPsu8pnBAUs
fHNq7Tw5+KMIFC3Ix/0xPEJ2/DKcb+4yHJ1U81cd9Q+TgQ1tZ/pi50RDftdAK0Bx0s4/10hvbVwH
szmlbvLPoWO/dr4pzlE1RY8etFlZPXpo7COegMTPPCgf2f2Zeo27fKi2L1GxMw0/++wVpX0k7Vkv
ZXFQxkf4N3fxLAiU1/6tE1vVUyBa7Cc0o1/J+iAP7gDVVU9GO2JKO2kYhpYbs21ZgrOSvwE8/v5w
rVOdVqzNAuVI2eXaIIsgRcUazpKzygXSw4OepfdelXtrlhsqL0rpRJpVN0E1FvuEZeEhIxV/NHhA
d0bcdWiEZNpGDXoX+DLSi2MWDw/p7DBVunnznLSoGA+a1n1GAxxtxXg0vur+nNQsi5912WzGxEeD
ebK2SCt70cLAhLhLggjN5YKsAhqY37sgejT6KY9/9aAD9jIFNDSgTPwuuVfn9FDhRgef+e1etpGi
uLQZMyn+d5tMK/11nIdlyKoXuX5hD3gm/h5+4YU7icCEG2scijKEnDVLC7WoyG9wNi6BuvKL7B49
NdizjA9+wVTch34RvRIL0ZgohuQ29VLjoCJts8li3Xl0a9KyqJR2P2N7ydPv/Ki1Cn17HWVqV8Pn
omUxcBgC5JKCivVmpafjKzLvxwjT3RPKgMYWaWD2IJUS/AJymuWm8QvR1NeCbOmL0yXlqnK7CWOA
ctxNhl7uDb8zN4mShkeUUqJNGjba0ai16KS2VboG9JW8GCL9hA5A93Mau02XmOHXMUG3o7TH8Awx
gpmmysNdUPfGvYNlDdti3frmiC8smeNxkeaGOEWSpmAPpTjOCTcx8xVkAxCXtzNTQ/8SIfBpoY6W
fe5F+1qX3vAZvetx4yAHvzVnIFarmUglK97TmIrqBl5TtLyY/BUxcDV+HjtZ9Kb61DWBeKj9tr0X
RfIovf+8wkh3WTsiStNiBUjwjsinEn7PLdHdkk/gqyghI11BUlM0OqROI2L58ypOHhCeXylITt3J
kpM70a5Owy25AuOYJgOEi8DxtiZ223eNmiqrRuu6J3RJ7YVa9+JLG5T3yGAS2SmVNUZ4RbjI0bgf
jR6B2UmD2B9E5rM63V4WBkrynYn6k7SsLFtt2nVZHq5l0fOwJVEUnrRLK3+WyAP79p/X6aj//gmV
5EI7MQgQI+rnoOj7F4a3JiYo0nalPAkv1wDrGMZyrPCDVUWWHBpR+xvoksWTjzwj01jm/CjBBQYt
D/G17wivcT8mtywL6B6V+VNZhdirz45qv7tnKopU8tIpBNfDpe98aWtmk+DLgPS8JHXnsytnmqbH
dvbmxeDzMHRF8qVtsGeI2jg/o4Gr7wr2Hbug0LDQhDW6tJUi+JLBw0ae/DKoF05CFBTgwQQQQJ9n
gtLKoif8IRb6nG4OEbx6SgTZzHkGkW2/S2MyfWybxwHbcP6LrAwYsL/+B1C+5NUDPgwjo4+iRoRv
fBM4ofNkkKtcJd2YlC+p5S/ATCVbkE/N0VUF3Ex5WneA29r5cGnJzRGfU1nG7QcDzxFZz8wCSWpP
JwnckPgOefYB5PGhKIQ1oh7RYrUEWQptoK7vWYD37qOj6Sw63b47akrl3LSJ3a8bpDWekSoJFvMu
6GdW3iDGYP2QgzIlYpATdxvVYM8vBzVJwGMZusazgwguhp53ul6GPzoh1i5eYSHWGMXSHkF3wO77
6rT29NnTWkR5YX48qGMCLRZDwlOL5dsO/qG6T9QkPFnkvzcmluIHLzQ/hT4BtRTUyA0hOu8IPhRv
42wST7i6wTeCpv/TB97cmvxAAJgBYOjjZ5F4Fu7K9dsgAuHRZRDb1ur3oFGmvmukuupUjy6D4vlO
87bpcidfV8ST6tukSEC0bHvTwx8PYGf0CS+lr5iOajfCSOLDVMYei12ijI3PWrYZhmAnY5CVgem1
VY3eJQaJvNRi3m8+l6m1Eir4TZx37M9l/6uZXY7brh02NfGUHVbAzlxdGThx4uj+OZvNjyoHrm7T
6C/IGPq3skoeZNHLMFM3qvjmQ73Z6Pqyy0S9xuo56YzxGM4CiGRAIBPPZ9eDrEuCvtwl+Q0zlNuz
b1Mf89nOZEp960abKaiODZ5Wd3P7Ru9t/Vm2jp1q3dTeY1APzV4agSaTtyFJZz+qgxPe16F4TGcS
GKYT3k7LEnulTLqxVjr0gIqyzneC+PtKPrWaO+Y7b0TjWxZla2aXe18bt1bZ/rLmrdkAUH9DGMem
iqISa6cKQOODX/wwRke5uVq6hNomctTqdFnzXqx/zF5Hpl9HSpqEb7QWaox6WhOCrmapxi4zWCFX
EN6UcZg9WlP8vn5i1zfkVvY497e6zHs19Zt0BOGftXBskw5haPmJogynVkt3V8Lo1Z09WfwDsnBa
ZG3rntokLJ6VFnOFuS8mSOU+Iz68FInePY5DWG5L14g3MlHoJ5mxyBLTu5G2HHl8LlVt/ASc6umy
bge8ZKwmQ1E3rI1xQ/I75eT2LdtLrBM/W21ylv6ZfVwe7Cy3XkUyxADFveiu8iN/7ylNs40Cz3xI
81RfuIAvfrT6xkyaXzlch9e8eCAYXEAi/ONEUT7WvG/KQS/Ei/d9cgxKXlXIfTLlAJhjzhE5hFvn
n1PekDLCUSzYyNYemmRVjN9cZ5GP7NV9/p1LXB3b2zRykpvOKiK01xrntctw/klb7TvmSurC0/Dq
SFkkgWyz3U0aCe85a/sn2aPOIjas+Gm3ZVptOzeP9lraVQ/dHHyTPRyEJ/DLGU8lc9qqnfVG8HJt
2GBBplHDTFu5Wjiyr7djKh3bWKZ4wz5nQ3Rr6Gl1li+fghIDyrP83c5t11JrBO9Kv8f5Pj/Ef377
e6rz1/f/DN4m86ORqPurFpJhKY0SqAMS/N6hVjTR7aMMkI3nmT1u1rF9lMQIeRZ0PhsgE47TKm58
BXBUj+d3juwP5BR4+MQmjpWJRmEeqk+Jk3hrm6lqO5ptvLF9xJYlOlaiZuNZ46Yt0CeqIKxFiBod
bWbWT47pfcrdRL+TJTUYFkYePyURURvNzv0D83a9CnLHeoVx/cMB+XVfeo1ym0z9sMhgmN2OeEgT
gxjuw7ZvIP91PyyUal9rImtgF/rxJTa6aBnV6RkfLXFbxLDQI9ctbmvPmX36RLOv2Z1m7CHXY1f1
j4OuTjdp1H3RJr1/HKtcX8ZtH2xsj6xCybvuh2c3+AaCXU+0WNlVfvttxHXzITOzku8jMFZC8+qv
Gk97rpfOizma/hY6cL61q7K7D21ckcGmvqaZsZJ5JbVFl2gURXh24uoeMfl4PwyRjTMRXBR54PUJ
5K6okFubeUIzr6r/JXTet2Roosr7HBY+QpuGWh9dZ2zvSInxKsWidG1YQ7WpE9+8q5mdlsKv3I2L
eZSzgLWNalOXOA9YAdwZ4Lq+4hVSL4qyyHEiKMvZomBTqO5LaOX9N9dFLroSdbOOpy7e2rWqLZkB
xItn29GiNsP+ewAdvg4qES4646nPTe+X1Sv3bIp3OHy7q9GBsTAm+rJttXYhstDd4lniHYuhGXa2
qxz8qcjX2giLPW36hQpc+GXKu2HTA/Ta4D/FDjxv7/QSQFoDiu5bl4izS7L1JyknYjYYwAd+6G6Q
C2pnGX2wybD96PAHLTAfpx4cfnozBGF8Lw9VpWpHJQGTNlclioIcd+Za69IqtJNwRgD1ovw8uOW5
svPyCZjpk1Z72Ne6mvpcYL5eBJpzq8dlcxqt+gyyHYx6Fsds4X7Gapdjeh48ePC694GTRSZE7AL7
HQLQ3noK7exV2ESNS+zWN7KojPadW7I9tPVe3HY2tp6BkuevphJjgKp24VH3uhO4QxdAb/amLBZ6
nFVoNiUlrlIYoL3VS3pNQhCTcM3cRZZRG/uCY1S+6v3xmcxIfod18DOrkwZDn5gnaRLaQYim/6S6
zNRgnRFRj/ofvHfFfeb2xmkYnJ2VmmG0RFCLgJ4JpnpuVEdf3PeD4xzKKflGjpEeAoWEvRehS3Yp
RyjiLkZYkwt/yPt1SWT5E8uYbg2WnNfaXLQN21uqntbtc/SZN5FXjkvRNhiWdriNHi+njtmxTWLF
5S7FXJsEvKBcXVmG4haTdu+QN+O5GmPrzs3aLbvPNdY+PwqhscKL22/CtPrz1GLBoBduvamj16km
vxuz0xm7GA9681G4jnhuktC7qfwJ7nCVwhNIOlgRMVM6En7+ThW4vpY8zudM6cpzPp85pnbOmPSP
sko29kWTbYUwgqUsAm7KbhWt/paQEi4ax3qqE7Xfi8ZGdH0uOlEwnUY3+Roruf2EtrB4yDps3eZS
WcDYxCGtw0JkUG5w4VBYh+dvZ2li9Ns+tL9eq67drn09GMWkNrj775GO3RyBpf6q/NI9DFUT793O
96CEDtkuMrXgJNCd34a1kdySShw3RmlUd5NbO2svQ9pDiODs8WbeFVmRHdEjbjF1ML1dh7DojYFS
6kYf1eluwFRj7YP7QDIzQXraFOpTmd5jAAzqwJ2ye3St411v1vU+Drz2bsRkmbhXWr/qfn5SK570
JAVboOXNl7jujCVIvexskHbdAaRSd32Jv3iF7ftaI4q612yuJixlfmWIauk6hvbVZmOhq7X90y0z
HGEsXBIJKp6FoawRFyl/mZDKQubC16DnE+INUpytPOp29djeujxK20R3xXZAMf+sOi6xBTvUX1Sr
+abbWfwrt0+gNBFY4GE+2+SeX50Qy/aq15oH5F66TZW2xY071EcvJifoB0pzhjIzu5GSCagKDFeK
Ov2phmyzvJw1ie2a+QZ6YXGcJsM66eBIVqEntM+mGE/EQBDzR+idKXvTqHb1NQqtaS1ctToQpnQe
8kb8hCzAREnWnh1xY99nTRcfjShAyS/rx9vMm7cvlvUt1soAnkE77rSw7bZ2wBIJyaL7bsyD7x4w
uYWWZ+PDmJkCyHStYmTc44Ua2CRI6BHZLQDTqsjuddEU4ACaneoE6d6ZPHuvTXFxw/8y2Y5qa995
ZuWtIjHLVQ2xtxv1CNO3Enz5gNXnk2Wazdmph0MCM1UYYmFUpHuDoU0xHq30LRnkdi3BXVjCFytb
RNVeQr86hM1BirgtolZAv5rOXXRomj6pap8/qH5ByBRfTqvu06Vh9mLfdVqwxuQqf4VZ8JOsy3Cu
PLgKhRH+iOY510q8Rdkr5TLSicOOnmrv+6gft0Of5A+BLrD9KzpMvrwaMc9O+6mQsqjUyHmuVHNa
a1ry6o51uSpmb1W8ML0zBHtsoGN+qFjx6MqCQJC2mmqnXId+7Z1lR8+zzS3Ovt7iWoeyG4QNi4ll
vorsllqDfXYv175cLLW1bQCqoRfTy6jg8OoWZX5SAgKA8ANZP/dGeuPF3hc87r1TZLC/DpvHyTAw
sp50BGs9WO54szueq50wYzeWE/raQE8QxffSRt/nfTrelfMh2uVjlm/YHEe7kp0Cvu2d/oLc6Vej
HoZf5OcmkMosVNht10qaLZrWK9aC2DfTZRpMByVlojYV635gHtmpoxKv0srWnu04cHZ+ouSINOY8
r1r6GcwMZkNuw4JLLcebyQc9khmWs4ltY0APKCk2rjo6N0XVdT1KSt2jVTjZTtZdD1rj/tGlcXXi
ag7wL1YjKBI2zYvbiGaRO2b0qUfUfdVneLUnHsan4JEa2IFYCU5g3o0+B9+DEKTQK7GYovaEPztb
QCJUjxl5pgWk7GEv67TMsBf91EIqVtxzbETOT3JRuCAsWz9wHwKDVXKkq19VRRkPIE+ng6kAMFr4
aCdH4xyaqBTBQjD5rDRR+irUEPojcKAZuOwSAA8PcBx7BNAMe5kMbr22YWRaYURCMsiiGxUX1300
4UfklqqyqrA9J7Xn+Q+jIx4COzjBjQ5CxIEUAixJt/W1urgnngYlWanyhaLh6j7ZrJqg1NbPdjHG
p4G4BqGQtn5OysK99RLzid+P/TTNNkjQwf9giDuzWsyV24RXXL6qehLAkiAuG+Kq8W/b8rss2GGo
rgtHJCvHqadzgjTWwtDaAai9MZ0vdah9bPXUBXsxd5EN7BbQSFHQgKGmFHGyVK2cBfAsoDZ4TnXT
denbWWqUyRrZSGuhRAKfPNnncspMxO8qVfsNkvnoIlpITioq1O5M8/yTPPAz8PYd1CEDbZGTVdu8
ALL4vq2UhMefaZEVrHOvTZiT+Xwze6u2nHtZ17rFQU+aaVfEro7AFFSlLrXJwg+owak5mirVeEvW
yTir42gtDT8M7kM+9XZ0xnSnsLWs9GCCXjXOIYQ7EKyr3lKxnUWW6uiVOuSS2HztYamdwv7HaBQk
Wjtstz2XwG0ZJc6h8RvWYvOZliCfc6mUZXlonVuyvOOm7yLcqWyVFEUJtU8o6aufhMkXzARmRRSl
/cR8ry3b2A8ewaJEazOu/Ttb5UcRJV/ZXJGA72rA+53Fq2UuyoPwdFC1lkd0AKIWTfrg2IdcrBSR
6mejeYjMBqaeaiO94vMFI4mAcrLq1enetzE5zicNN6pyIh5gJhaGX5Ni3MtDFcJxY7XVbbRAfaur
264jYaNX+yGtzUs/oWm3JPTsm6SwvE0ZzzhxRzMPbUSkxUPD+kkL7eZBNGKhIoL7ZDr92ktU5X5e
qPtdo70YIFZvCBDg4D0XrTLLcA0T8SbTyxivrR4HjBL5/y0STCm52OK768fYeOdCHHjWInbM5nBv
oaSxHD3sLi0cyo9JrXwK4yJ5EFD+zK5unoJxrJ8K0Eil0Wq3ZaDUT54hrGWPRjUzLEVcWPyt1hOa
8Vv/1ioAVcFF8m/z2P6hTVP8EmRxvY/UkIyQFyQvNtzrtSmaaCdbYUSg3RmaJegVWrGZQOU2UR6x
JVQfeH8AY6F6cHqIeGFhL2w2mkdHmQAM9vhSW0aTrlARsaEAJQ2CTaDHIDbbzxmhBPwrXHVFXJ/W
UdW2ZcHrXUkcixBLiH4nMNG1HKt7fbAttbJbX8Z2gM542xPnmzuzwmuw9wUZL1uTntifOU7VpQhM
ixfWiD227JyLlPzmYCJnON9XDZJ8XXcExi5jh8FfOSS0t7Kz0WOOWoeuf2lN7aZD3wLn9MvYCNPo
qiclJP+EZAqVJRnWZIsZz85yvP6uR/p+k0VTeeMmR9An0ZPSLHtNFU+K5vRPWT18ghbknQozH3ZV
DxtRMQZx17VI0EW9BxNdwYxK1rXa12pCT+1S1SNWcGuSbPbVEp3bmB0zQPPw4ApX3Mn+eY31PPvn
aOvmwzJzcsESL3JWwKfTYxDAZIbG9T0nOPW1LEN9AcrDust8K95Fg3to2wmxPit57tQkeIFgqx+w
sEDx2huClzpp2w2x9nEjWwEPNEtyhN5BthZm/Zjh0noOItf41OE6muHAGxbqqhRWjWKIXa8aiJjb
JibJiacFMkheiTvIOracP07T+dTUskpfvuvw7tTMtHKTjIQPAuvBh1X4yebPe/RMYLyDF3wy+LXd
+2lxkCXFEuZdHIwPshRPORKoufguSzV/NHzkqCLdWoWfphrtIHcgRyevGreTsfFBpqxiWzHuRl99
O5jK3lFEcHetZsFf4q0XPMtO1/rU7LR1OJIp/tBQBDGGdT5sgWtn2YV4BHsddMzE79v5PRtGq9a0
Zwjem0i046s72f5qagE1j1qunlSdcBfY6ZWL1guE7jpcRmNY3MoDvkpvZ6lhuTzeOe9wB50Q2ar9
PkuLzFsPPYSSDw2ys2wVnRK8a4Xsg/2KLRqiEsReL1dtGneRNhPAvQ6WLAGWccoPyIW9HWKWClgc
c5Bn14Zrv2vDh37/osv18hOA+GQhr38dJ4vXPtc7/YsuHy51Hfu3n/Jv73b9BNcuHy7fBDMw70Pz
hztdL3P9MB8uc+3yv30ff3uZf76THCY/pdaP1aYLo4frnyDrr8W/vcXfdrk2fPgi/vdLXf+MD5e6
fmH/090+fIL/aew/fy9/e6l//qToFdSsDo1iieIFSzvcAvODPPxD+V0TqShG5an7NupS7sykuFzl
Ur4MeDfsP95BVspLvR/195/oetdrH5W887S+try/0v/3/mxm2HoLM2Z1fr3j5aqX+1zv+772/3vf
yx3f/yXy7i0cCKsS/eZ61+un+lB3LX78oH87RDa8++jXS8iWdP6Xf6iTDf+i7l90+d8vBaa+W404
/CzMeGxuuyF01jWI+KUshv3MgTfzBuQOrWC0rKVauf5KcZtC36YNpn5N7bGinJtlx2EMwMQBXrmB
dV0f9ALPppVsDvq1aabeCcwvDDpZ1U9eeqw8VoGlXupbfTSclUlSaQnvb0maAeglwenjxcxN+rpJ
5zY4e0h6ylNrmBJlefVz0523gdeqqxWc7xsxKsdN+tWPGmVv+p61zLMs2ZKTIh6lZsUDqMydWeXt
LepB+YNC9OXG8tqzbJO9Kp7cjWfXwwpaeP4gu+kJVmIhwZaD7KL7KkuknKUpV5Ud0rIAw2XG2uJ6
oX95d93tz46l+wRR/8OdvREpId3/FuQGEbjcFacJJNa4sBGzOMkyZpPhcki9t+Zrg/m7i20qdCkG
uhTibZgcKw+yn/f7KhZey5vChLyrlTBajDomCyBP5YEoISKl1/K7TonrnkBfjtt3Y0Ce/tH9XS3i
iqm7HAxVINOHhj8ub/Ztr0XOrTxL8a7o+7zDh/tP9SyIohXrU35Df25Ihza86ZMA+YE/riF7yEPJ
9hZZI7vfXuvkWZg6/Q4a5M8P9fIiZeMe63KyD7JRVjmp2GTqKPaVJiwwk+QJMXKy+IqcZW7X3qVe
Nsp6eXY9dHOeVxYnKYAnT12SKX4dv42Vwxoz8leRUbd4nmXDBghAv4ziSfcW6Os150WlESTB1Ejh
VwuEmrCdPWxir2jPIlDbc62VzsHp3SdZda1HT+rJylqXvQZd5SEDjryxzaBfjvNIWXe5h7zStVLe
x3WC8XIf2aCW0+esqJutpOnKM4SN7t/4uh+ou4jweeXi0nY5l5xdyd5FFha0Q7vy0OUMyeEe1NYw
UnTNq6w5KJVic+4rav2n81YzanUpu/tt3Q/HVtPtRdD0GVbzxht3OlE6zyW6AY36ejDKBrFOovmy
6l2Xj8xr2R7ELnTsd10NxRdyuCRiI1+wiND5xziNmLVpQJRuUtc+hjMoAodI9UtWIHczO2lce4S2
piEaLDBi338A/SQZ4PONrHRmt1D4rxYBkFXxGxuESM8xtwMyR3MEkCflISKLinAlsnjygCB7hq9c
219E80qpJz33a8mGXfoBtRBrZDwatNDK5n5WKNhEbR2vQqTesb5wkhw4SBavhO/V96UY63tZp811
HaRuLIeI0W5kWTZ/uM6gxnf/R9uZNcWNNd36FylC83BbIwVVYMA2bt8o2u1uzfOsX38epWgK0/2+
33cizrlRaGfm3iqgkLQzV67VdH5w6u1mOPeq1Z+9gQrxRsYxLPR3rn5fdMWY71YHySfwAKPT/QgR
t6Fwr/fwLwfl7rpCl8eva32whct6vn7/wWyrkXJU9PGxexMDffdceVURrf0ZRXh6ha6PEzn7L0+k
9SEz+JG6DQA9benwgx9XoWKapdHLQF/YMV9E5eSQvp1NIip3HYu7H5J1xge7DNlB90eQ/9+aoXPn
DYlPuqY8mpgzM1Iu10PuN69DM2g3HTCRszjFvs7t6cbZBnM976/TyKr7u76stO3KdmvScEgb1AC7
nWlEESBgrdorTvObMXVZcNvmznDO45yNadRUp3hOq1NipK76NFjkDtTRzbcSUy+BibQqTB7I6I6q
G3nIezG5oV5seRkdoAdpNDXberoNX/HozDc85rQHmln1BznL0AHV56i7XO060m3nTLcg4yHUUwHV
brSxtI4OH5sWP4zXA2k9fhJQ37tI8ZbKwOKOTA+qyreria1ZLjkWCiUZrnb9AGGdN+cedXKJemfP
0wp0DLp4w6yf5jSqjuSp1WevyyCqVHz7p46cR9hlww+3zYdtTVP/J/8tNjKc+UPs4HyruUxawacc
aJQAuga2r9RrSCflwY0BAdGwuis7IiMJ0uHVVtBYVYwVCjvLjHWyrDOES1KvCt1Ns3hqiLm0naxo
j+GNhHycsqxNa20E6zszxFtY1S7VHWe0H8Cs53u3gWiYP5390w7pE9GS6vfQjuH1sJr0oaoTtH8R
MzxY9Ll8lliha/k1Vu1nizIN0AdFr5WNo/FIkp6BBtUDmmEShguMWDUgChOvdBuI13EBOohX5hYd
dUjVM0yv3vqsszWpk2/qReWAfD0Z+Ar81HUo3mpRohJvVqAqU5sAmhoNll+v25h+2jxAVEIHz3J2
dVxt4eIFwaHBcEG3gsTJYYCNeXXQu/FzpsI3DwNF1OsEucSHleQSE2wnMEKzsARfr50uHwr0VXOp
gDUZjlnu7Qk4XmSP8W/0QSEHo/4W8AugWBhBNTx02m+VpQGyKqfnqRjoz1OSlEp4oP3m5KpD8VP1
L0E6qwgg8oVdpsuqeZvXp5F87/9uVX/U4cZQFPR9eHk8WYNrHTW/pzMbfNYGQqz+HOlR8BKW8ymo
yPa3bjx/LqpiOy5MX/TPFfd6h2xUsETRtMi7s43GjHi9RK/4UVhSvLIkXXnDWbyRqb5bMp9yCsWs
4bbFT0oKKRUGrwBB73RPKoTjp84N7QNiV/ZXZY7u5Tl8jUgBfp7KyLEOYWNBumzCdTps6tmqjvKe
PMeRcWc6+fbDuzJNlbyBz6pq3Fnxq/fVJp6oqd95ppHHz2Z9Vafgc2MUzXOyyDcaaQqLjtnctuqg
DPdvQ4qiwUUOc+6caI4uL7aCnh0LFTeN5kZPcvAAeJQJWDwZwW2hXyqzvTN6EwGYbMrGY9YNPTdZ
Jsz8/z85WdpuF/2tYwG3GiIxrXpbtp1zkZBJ94d7252P1wm6PSc33EHpqpcJvlpY2xb69DVmve6c
PJRFEa6LGPAVPoQThU/5FA4wfGTbfWsjsXIANZ3uwDYNB3NZflbccjuiivCspDs1Rjil6JrheQpq
fRsNCN+KbQRxewYV9dNbCEzFVBUmVEGZenEW0wA6/ZDUNm+Ry7Bk0/dkWN/EJ+FmTB+pl9Gy06q+
eTtl/m9whwx3XhAMd5M/gkKXUzlwe1cUdC3eAj5GVW8eiZGhX7RBtZExxLnRXrfmfl3zGpMV8eRv
r7NlXaueXj/HuoSMy8z5rA51cPwQYjcqT9TA+xJaNUoqnWfeur0SgR2cVU7lcB2LXyLF7UCV9Rop
Y/sauboklILEtNUCeEYkSNaQs+sl0SZQjO2/Xk0i2aOG0OiBTFT1ZnxwYMzbxaOW7GXYeyG23hgf
end2NgMcFIcPDn9If4bUW04f7cV4G5aZdlfndWojp8Iio/usT+VwH+hBCzgpcw4eO8tHSO3rjV/P
w0mGckg690k1+/gsoyqOtcfOGnc5AkIPxTLyzCB4pDHzOqWChePSddaNPzVztPW6FpYBL/tdo/07
2sLxMvMvosNeJ9OXC49mOByaKAOnVNVb4D3DY+2o4TONAOAq/Wc5GLHdgiCy/Nt0sbkNQNV5VhB3
WYZU67uHPNBvK9N7naD3QBgshATFRCtatnfmHh7UJR7sbX7uC+evazytgcC7bNTtloCqr6Zt0IfT
jQzntuwAo9nRVoaKmxpPefk1S9LXq8GKVJG+tJ2TkbYJqJvCIGnjLrplkGPG/GRxsINiHcWyxRYV
FiDi69g8GTTKwdVPgL8ESJQM5WBEdgyOpgh2HxzXIdot5iG0bDCCXw3NRSdnMgKkUlyKTWNabC2A
j7t2aOYDVfjw2Xej8FGN3E08ldk/vDLXRJJHYlPDDZ5lPs39H+dLRAjb6hpxvcLb9cV5XQNQMOS0
gNA9qP4PVgiHV1Ijobexad65uEq7pzMjgEjAGv6o2zi4jReM9UaiOztytlNojJ/k0EIDein9Blr7
dvqU2zR5ZLGfHeUzwZmMJINVn9eRSxmtUaxxk8iv480rny77F29KSuzd3G6ZOyy/ulxNrBtq1QEd
TimtN0lZ3wIXhFsKAOzTGG7TaCn4L5ZCjb1be8z/EtcaVPvdPq3caH+dEwxFupn64HUdccDO+/9x
neu1x//583T9rG4NC4ayKrWMc9Hoxz7WrVPrG7xvpX1vnKeKZXj1So1zahvx7UgLMLKQxllMg3jX
GAmvaMrZa61HL8kyRSJlbRkqI+oRuyqA8KlNqmkvRnGvV5TwkSakPc1X9SZyo+T1Ll1O4Hw2pWlM
N2hi7FG/i8wtSQ3zNqoyC+g29/w24JGHxARjT+7v4ieXM7n7smrbm9f3Gn+MTmT5lHv+QYIHt0vd
w1i0BuS9f9vUxYH+HZ05tb7ac5h3EEteQlAw/9brVnmS+WKSCRpfnx3fFGhRlvniGPrMPdv6pBzi
bKSfYyjPYCWq86xZ5fnfhuKQkAmaZrueaa39n2NlpTQKfndsGNFq+7lUDGUrZyaglfUsX2xlqljP
cva/iEMPVgEVTDLTTfcfuLFkqAPjVfIIwOzyHicmOdRhH7yT4U6BFqS+AW1bFlw0Jyhf6DXemGYG
xnk0DQDM8bOxmP2sS24n9tJbGVoVrfdwJCkAmOfiRddIwpMFgnB0CeaNfl1j5p3mU+xAp0mz0guH
hH9bk/cYFC7sDL23Y1E6T41vo1x2HUKkfuoDCE2OSuOt3gCyssfYNq0znNfjpxmaFGsyujtI0KZP
vsmhiRRonatI3zl9yc1rjO3kPLuvE2SWHFwjXafKSOaPVhLvHaA0u9KtUnKd3XQstMh4LGm02ncl
eTLTspDUW2y+YrbbsrCbNUQcEwtsYGbLb0t9+rMLLO2W1LDxCKnprRqH6kXrWjfaFi8TvWKP7eKa
ula5aPZ40xqOFyGknU23iaL/tUaaNGuBTjeLrVzz+mHSAPLqGFhMCYb9Tuxp67XbComP47rU9cOI
Wz5g7KTrB7kuV7xoXuKc8lgPIExgY2cs+0k3UvoboP70bSls6TdXozbN4G5lvyjhYL6JhIV9jbku
cXVcbddlUPuJNzP/p2jdj19Job3QUKl8bovJOhadWd60WZ1+hsnvhw7w8Y9fA8YIwYs6IC2zMGmM
k0qfjAGRl5ABqqFt7Owqez80l6EEi1eCr0Pxfphb2MDTWzDW26GzjEuWgAcaffcb+FbNvw00+L9p
4oHlqy6ViTRNbF7I7RoXiW7GdpfUxnBXtH+lhWXehlA83dFJyp+qUtCppDO0qCERw4qO+XhHSki8
0xIiZ3KoG5qkVs/HsR21xq3d/4GkmU1f9BIny8mYJFJHK3R1G08B/ONB0me0QXMwZi1UbsaKhP3M
c2TbW1Xu/pWmZnYHGrgk9Rll2V0DImqbOL62lUmNm3r7qOvoigMFq5gXtJrpWh8mOgBV8qvLENao
6cEL/Q4Rcu/Va6l9/TjDdX+hAe+FXWfxrcvieaMVkf/SdcCRtL6YXvwqsjZe2+QvvoPsYFEEHrIA
jbJRLHp2O4OOJsoG3q2GOu3ap23Gsb8ONaF6gK3m3fDqlb66/+3cNA2irTOwJW+9iftXBzzGqCON
dwXPudhmgc1dUOwTNcO7Iaj2YhuBXM671b1MyfpC29fLCiYNXXtP0+u9WyvlDfQp7j6hbfc3PYm/
NrQYPKp9pT8MWZVuxJ5nvbnLVGDk3gLqpf2ZVzPtmz9X7S2/gAbpjSz5je62ZtMEnn8PFnB+KpX2
UeyBnlWH1DctEmNcJGraQ2cCJ2rh2XyJvhthPP4c5gD+fW5rj33ZzjfIeVQ3qpkFT2wHwdDbuf0z
+q638J9IJPRm06MdQwvz+mYN3ySdT2g67qCwSOmBepOfFyOtBul+mpz0AhrPecgrRdkqgcXT7O0s
yEmVii16O7t617N4LC5dDjlWFNiPIW+vJ76Lxr0caGI3763YR7UR5cDNB4cMp9h/LMvMPUnsNQLi
cjJhFpjTPg2eIPfLn7U6jfe+Cuy/aGgci5Wy3Fq9k/7RjvF2Nqfxe4C62H6uk/cRzVIi+a8RwhOV
xtE2i8LpuxkoNHzkUG0eYbfJ+C9S1PDBXzYcTeg5O0uFE2wVUQ5lc+Is2xDx+wH9DUpk3XlwhnY7
b3GI10td/mnS+jIpZU1TyLKneTdtWZsa8HjX1Jd2kdrVexK+RuWVTxPAxNPgKvphnEvlKxmsNcKg
6WeTTRAP2TEtUTn1YW1R70EF/HdKz9odzLrtEzyK0z1KOjdGzsfeqsVUHKxJH3YSKwdDTX+Hwk67
k1HVRTM9lf0N6kDNJzaX236uKUv6iLmJUG7bkIcrDLIjc9NOXxw930kLNPSobIfRB9lJl7OrO9rG
tW31QoPiNg21XnmO/GnaQyNf2HTKQIsrh9BW1VvFWg5gzTPuIpyCrTV1Wgq6Hxn3RioFi0fCl572
/3SaB4hA1rTD0vdaTeNjtNyvIfuyqOGkFtt6GhfyP2e/zQ9XSc8Z3C3qfhVagZNzI/aPqp8SksfG
eJdOobmZYeHYSaA4rkvJWZA0x/htqQ9hifugeFrWREcoV/R412bWrm3t/JNVpmw0zSQ+1nqb7ho9
YqeppjTOdyo6o2b9Yygz76D36gy3PvrUol0tttbr5+2ojM2jOP6jTV3m0uFHa+o1RqakdTNsu2nU
dlJ4vBJEr2XLd3XMEDmegz8MX6RqubpX7uh/nq/lTdNAkm7lnO6Kzj70RffFjXaQX24sfUwvw9T3
4T5RaPV08n8Mk6XLOB/I0KV9e5TRW2jL6+ZDvRze7LKijMQuEW/xYjcXxZ+3eLmkhHrf7QoCphJy
THbJHIrSt/dNX8+bq03OFv7Mi1540NhKjOXCS0i//uu81h1oCpLIIanQhhoSZ19UyfuY64otxGtH
qlE/Ud+yb6vKul9/HzKE9Yq2aH4B15+IKtsaJiY3d6gCvE1dh+L5YCPj+7sf1NVG0wd137Tc2YRd
oGyMnwDq+4cAaDEYVm0jHARNUGVn04QnVKJkkhP0sC8sVOb/nNQ2yeW1VKJFGkrfZk67W5lMiCIF
SEUmpT1eZByg93LoJ0qJYlOWmPeBdF3vuVs562xxkxPWqCySfwN7bUA8FP9pUnk7KflkfJLD3PbO
zhmaYH+11bTXUUJUg02WqybbYqTah0UJSw5kq+Fbrcl556MPg+OihBXaiYEY9XcJeGfueu0AnW22
Fdt1DXJy4J4ax1nXEIeda95FD3jVXC7VvV0PFFB6mGdz+OjgneMPSq/96bp45fFvUJodXz5Pv4FB
CUqYRcgVUsP60dAL+qwd86HJEXhFHLJ+XALEJAFyiJ33JgldJgJWttaJv651Xf7Xtaai/eZFsXbr
6uHGsa3mSQ6xVqB4r/ndq1BLW0CKpM+eeerUtH3q+8z71GfhkqNCHGUI0Ff1VaLXMYkravG59hrt
0I7zqWAr8zH6ej2ZoS7ri20yR+/TyPoy6krtJcrClzGJnMdx4HWvSozwJENp3fFm544utOYiPTxZ
7AWPsXYnAwkKYaanl9H8HC19P2In2j8mPaip2qIZbNuhBbfTGv5zZIbE0IH8eqnrUsulHJK4yG7z
YbS2CB/9mj6/ZQ2VzqvzwGUyb6lsqX5+CBbi+BSc/qcw6+/rOZ3uxCSHElanI6LYOmSOhJF5hEs+
Jk61uukuUZzqthrN2EFJGNntG9lKJPKIk1M5wOHo71pN0zayTRGbbEvk7Gq7zvhgkwVMqn4b1S26
fUgDKJAh+MLekYbRLOqcajW9W+nEaHd9JQwrpnpvWToUmT1qeQeF/skDDJ/GlzkpswNtBsmhWqqp
V+8U6H+MGggaSnrRlj4lZ/8BJi9D8ZaUHFfvFSYvcHqqtOE694NjXWrxJjPfZMT6yG7RRYRIz9e5
hKnL12D0d3vN+up3+ncf1qUHcXatvoEkT/9cZbX3NOnhUcxhhrKcMdCHO+qR/XUs1OaUq2WyE68V
NMo+8GLqaMsFfLSP1wusS47OhwtQTHx3gcht3ANUpqBeaXNpz1aYbBmSdpFhZgHomzR9myb9LQSe
7rnzp2jXWFH0o6KRY9bhP0XZzDwMemFDalEkX0alfpQAAJQOZBeB8XCdid5d+KPS2AR7vvktnTPr
gLgLXysL1vp0zOCHifja9QvY5XoQW47mCvS2+fFq96J6OFQAJclzoXb1YaoMFQFTLnPp00UA6W3h
6SmO+DJZXVCXm27Rp5CDXXQkquS0joFgtcvh6hbbNAfhbh5IBInj4xLrOmVNoZgs9M7Qa/t8PQxd
39z2JdClN3sAGulsjBDt7f4+peWwn5t3MUUbjcek9X70wVjcw5WsX2rlIAOooZF5tnkdX+1VdhS7
WOSsXeYMSaNfeLe5mgMUEuG0o8j6y6Lv1rvaf1k0QOGpz5vIdbY6nVPLnkI2IJbv2sdxTL6vWxQp
nCyHD/sPGoW/oWIFnnZxgi/TD1E8ki3+NdZZVqvC6Pu6AxLvup/pq2EHwMm9i42sIqWT189NSgOf
qsw0o2SVA49w5XyebDrTIaz5C00294vG/ZMcnuaf57iu73QDICT6RcYzv/NhEyqt+lNpH0S4aplj
VfrrHF9T/HMTREhzJ8W014ZpO2UFu2Iy2t9b7s+bHhKXh7rpofNQA3ZfYTZ/bxy4H+CLnLZpA5ej
M0zFjopK/AD0eDzZ7qQcdacpHl3Nq9j50IdleNAtL+RhUzR8GvtG//ZhktbWCmyrZvHY1vAeuJPu
nMzBmzJUJ3iBpD+odg6JlRtfk3q8Tyc3/SMxEjopeXt7gl+zpseUiFBRja/10N9L/uzfIt7W+I8R
NLG525wu4J3bJV/gpcg+CdCh26tUt75aU1PTABZ+FkBFEar27QjH1gpzyEoDqCdqGAdjhL2qg2/3
WBp5vy0KE7XtBQkR59G6qMxvd7LoBFpSFhUMBY2dzrpop03dPka0BGgxrymqM3wK1Co/o23ADgS1
rXUoIvXCG6thIncCw8ryuiP2xVTHan6WJd7WERMKlVsnVjR+zdD324AeabyC5CM4z7aePDSLMlwX
hvkfXQhiqvW879Os+ruUjdYaYbVqvwkB6Xgg7Q52E9NA9ZZPhQ6geSjKVMOBLtok+dOr0YIHG91G
ha2LzKZoU210OB+WB3Jg74pxJr02ZdlDVsIlKrrmXRWPAKr+6ahthb3E4gjIqK0zkt7jW7w4grg0
z7oBD/FlJFWVFY3aPL/mdwbDyQ4jBWoRcNv5/aT+3iYvSF9mf5DpU7eRN833GvimMw3sUIS9BuR9
tK9TBTyfErvHqe0Olto6d/bkW86OdElyyCFSBGWExry4I0V37iJ+HuiHEGBMab07pTpN7PKTAbPe
G6D/X7oRpo+rHW6cvZkm4cu/xNuLXY+8AmRjAxdZAb1HmtT8ly45SRmrblBvKBtbKLSRu/BKbdyY
dtaigVoZLw2Vl7olCUly4D6su3IjLJvwrEBppcB3KEPTNv/7pEozAefl04UkVQH97XJQ4KkEXoh+
Rjv/bVscMTJlKMIMwJ5Uez/BblxqbnWOm2l6DJdDPlr7pixgd19GcgDwb0YNL52Lxcs69aGjViwj
KB3h4wDZh8ZvcHc1xWOd3Q29+puY5GB3XnFyVb1dZzZRHZ7y2voTiZ7uDu5PZIy6MelRuyy6LUTo
FjWmoSTfvhjFI5FytobL2AyyP/NUVcHLJOOZLZO2r+Z+2AjWUhvovuG9HI+MJUbO5ABLGrwFyflq
hr4XAGfZda8T6gaJ7WpWHxLdQcpIaT2He7Ki85vran8/VYG7ixNj+tz0IXlUy3vUVbBc4VjCHmpr
yp0450FVaahEaF28LvRPN6gw+1vxujxqLvbk/E5n8fTZggv6GTmAoq7rblvUykM1wC0mkYVFd3Y1
5epJ1tFr/nUaa5j24tWbbrjV6HeFDZNPBI4j/hTr5a0sKxEgISHsU6onGUU5RJRsOauzrEbOqoPE
vpqg0bIR0DTRw7O0nm3YHOpffJpZKXhE0EQhrXkz8EU+GdDoXujK5tZcB+XnCnKMjTqgzFbwS/NJ
+ATIBTU7NYjHmy7IAVwsOVW209o2isIKVjyGmV6ExgY0Q3LhoQRfS2nSbKOYzi5uY22b+tkvgaGD
CIBfZQc1r5C1XUpwylKC85fSXEoOyOvH9l5M4rQbCGxUzxwOEiEOu4PISeaL7bqIZnVgdLPuXuxq
owxI0qCZRb++dq67Kr8pQ//RnxUT6i+htAoyHSIrDY7U2Y//yHiWQ66yeMLG4xQtmORgI4a7ESPc
zYTL6RoKdWW+7zrKUugt7zzvJSza6eGaApgUk7YAP1JuJHEgjqgxR5Sdm3rHDdb4JI5Ub6h5F9oL
BBnprVMUOTc+Tz+aWefdly26BpkVIajgz/NWrZ34pR3cYuPMmf975Vb3w0BCfjPO30s2fPxWi5YO
kr76MzGzr9aQ5N87hT8t/cvTF/YD2S7M0+ax6wsSAqalXdxwnG+mwOluK9UbkJnV/3HlYjTfX9la
rqyE5X05FeRZivQ7Rfv3V+675GtcZuo2zs3+YY7yAyRmsHHPpnI0i0n53Rj4nntdokOGXbt7KP69
Mz3//S11dO1oDLH6KYHQbOs0VfnNarqXBbTN/L+gNqLSOSe/K5qivgS9k+x0/uk/BamvHOnfjm+j
JG4uYxvPe8ubi89O6EMYHZraD4Q0Xj+GxsdQ/CD40RkkAT98jGn2/vExItMtfvkYNS82F4P35G03
8v9cDchXUITIPkMFWzwaLbeVZWR6KgewfLkz5fdi4m2r2XmN0R1lKNPDGaySDFtjXKfT1+0022Uq
jQH0mEOK7MxmtOuN0Hr2Cy17ZKsFMKG1ntETsJ77YEnCIIJ0J7Y6CBbU78J1BcnxMwij7NH2X6cj
CUY9MbLIJpideu5a8/XQLGcJ8Hdb6UGXLiM76mdyK6lB4nTxQM6Dao+mnlRYKnei62BqZBcogcxn
2GDR1FP/EDPqokjFLFGiUyNR+TxN57JSH3lv8bdRWcKHOQ1mfe4XlhU56G3f834MGXQE/ePp6kAa
gWj1LXoa633R+jfIdXZbg/zZSYp3aQL3FQwTLmSo4KzFC+e1d5LCX6bP6Mu60Mvavr9fgQPzEIYb
3x/cYxFptbETAXNtMaKp4B5FqVzUz+VMvDosbpt28VYt2JluaJERhyTsYQ6Nz7qw1C6jyVY/C4Wt
+JbR1bdEqm+Rv85DMXeNLI3aoJEMWJg/WNM+aeFQklfA9W1QjGNUohOyvCxKqVwOa7TZGnT5Upq/
HrxJmfZTydvvENo3sakYgBSi6TvArl2ZesnLFNUlrX7YhZs2iTyYLKp0tbvTwjDm+tP3xX6N13Tz
T17fBu5h5F7GhbFdDm2i0y0ydBHpNmxXb7DEZU47A3aQ3WKeZuF9oPHgatuBTovJGb95nh/sRiPT
b6W64xSf5nlqXj5EDU681BZvU3bwjwp/tM6wKVy4kWPu3DykwLlosg5GMz5WE39SKWv0Ons2Ka+N
huI8pqZqPMOys1d43qCZYnVnJWW/Jko1eqrxOqeHNBEtOjbIvuRA08PmTrxtat1O0FY8If9uyhpi
7pEWPYcZa8iSBnkw8EhJtsnCIkHBqgufy6mqoN8BqFQZUfhcQNwPWYu7nUfYZ7eV0aNp6PvOoTLt
V2/Ctlqmiunf5i8R4nRosNtbaNLQO1A7bbn8KM1KYO4UZnXmR0HdfSmFq1ZYn8U7L0PxUh0nOITf
/OqV/yYZho7+fu6/BcvK3NWS83CXR864zW1P+awE0z/OplF/tQ1vZx/ilBhx8rGpx2OTJ8ZdOLqQ
7ixfWnAQT1M5Ts9W3xp3ZTelqBry5ayh+zbYvbyzy5fZ/zt+iOECnftisNV9aTskiCAxuZubUL+b
9NbeoXFubMR2dfzbkFyCXm1k3tVt5LO9a0Mknz84tGX9lCfurnUNJL4ULXyQQ1akn+lfdUA8/m2S
M3jdvC2c8um+EL1MMZZxA22K7UKB9mt0FAJ2T+0fV7MxBdH1CplTvF7BscBuLaxx3lYPwnQvM67B
tpI9B0N2UhRYNuleijdVNsaHFpVPtORc/dTOanWvLpVeJcy8O7UDYrBUennSNk8NOSdkFip0W5cI
cWSNedLoIVsn0V7c7RrEzSZt9u+RI203SuqVv7Ul5UhLz8K7zO/LF/TIVns9oVKEIJG5r5K6+q3k
XVXTiuLJyH3YirIJpPFi75fpdEAF1+kVkqvPgd19ReSi2KG9lzwPKukWORPbsNimxSZn/2/ilIL0
Qq7CNT2Oobb1jBm6/eWOZh3nfmq/mXo43U0qmGWxJmmmbceBO0oZGuhX7LsZEmwPER4FgrxD3cTa
UYQuZse4t7RCfUqyMfkUNfpPMUuUG7nqMTfN6dsSpXrO0cjAwxSK+cy7Zn6nWdwEqMdbz2IrwnA3
0uT4aFiG9Rwj1LxzQF0fJUImmBPpzkUA9llsy4Tehr11zQO4ehAB4kv2sHaHL8Cl65Pf1/o+XFJf
Dnartd7bC7ZF35f4f7MPc4r6bOVvwjHs7pN8cA+J3hf7Ig+zL9AYGjfoUnrb0G+zL0NY07TsBM5G
8RjGs09SooQeU4I1Az6fPhvuxZmU8fyUQEIW8Oo0oLO1y4JC/6x3Q/Q4OO1w0ye2q5KGs9vbkodl
uhm0wD+ZxlGzmqb/KQ6lgO7qLtPH9nYNR7YPvRlEqEBPVbCwzOV4b0ZF99Lu7NEcXlSlaRGcGtON
DIOyWxgmFWRgFy+qpCXiCrSyyDAbUTALrOGZyrT36Hb2Rcz8dmEoCgC5l0nNki4qaBlCMDfidbTp
u29O7SFJ2d9dH7dkR9JpE5EhQQvg3WNYnrbXh68/7pem3ncB4gtFgQXnjMzL+qyWiTo56AgypLMJ
uzt7SG049EuVLevG9ima/UPbhcGDmDrVRe84rH+KT0zXSVfbr5Paca7utG74KfH/t5OiDrQYbA98
tK5xyZM644MXB0A9ymYwqh9THdwpMW+bz7nfFp/zxP9LW966KqeONi4vkxfoBI11aP86FO81mIxV
c7kOh4SOMy0Nqp2nnHxz6SweDXf+xCiQPuP+X0eGk+ebIbWrJyAh+tbKQv3R1bXpgKx0fYYIrr8d
GsRyPMdtHsgvGzsFwMSXuUJIYyqq+odbhadGA2+7KYBzw0+AUGhm/EB5J/xm646+TSi3rUv2ykL7
6OSvSw4zgKVusF6XpKX8HPDdjdpm+KYUeg81I2cTPXgbdA6Gb3nDNeVsWGz/GlcYMzSxHoSl27HN
woNog/mkVS62A8VFBXHyXoZ1VyMUjiKnKIWJZliZ6c7lzS7SYjYJDB7GScy74MXNkQ3ecGL6PH82
SHWsJ+9d/yVGBfBz28+RcQg6o9uFs+OfIs+bvjnIWXdDUX5ttCK+pDBEb0Z0Pb5JWBQlygmO4Okb
gjebUu+9mzjR/WNIs+KOxmRzHw0lf+synbudUaTofsh4as0OWhHT3I+ICqELas97Q3WOYJl++tYU
nIS3HtBV+yBnb/arSeyzpa3xQnEvJmsBjIzYeaoGJ7GLSZz/o/3D+nzH332eX9eXz+kJouNt7UG3
Dh5dbQdNsU2+kH8feohsJ7176PIE3vdqcCld5PGP2nD8ZA+2nfxP3UEyskxYY4w5RugldlCFiblL
/3Opq+VtuXV6DKWvPWYohC9qCGZhLd+iptx6mpsexCbaCR3Mp/dDqm6MXocXm0epYQbaidKouuLG
Bjc1N1bjdhcHlvkvUWW8PoDj8jVshZEtYV5bdBdYQ+wvyd9hczv+Y7Vfw2R64Qf8iW2+/cbMxhgF
poe2tNCkNyrnMWoi8xG050D/MF/0Qj2nLcwWEtmYRntj24YLV6LOpmSJr+cIqsOwhutWYibFsjd1
A5pOp8ayxixXgH3ZencFdbeGp4M/n6GN+CTRsuzocd8y1uKQ2oy3owNqxfSV7CZFB/OrWlKS8B0/
uMgQqr9jnbXRs4Ii3XM2Gbtp6XFNUkOn66kpNjKcZ824gYxZXb3pGAKEGfP8RryyZIjgxkWGy5JT
CiefLJlDr5N2QXuxAh9aFMUjWRFudcmbLIemzoCJIwd3llxKF5QzmnhRcJChloTDna6iWdRXYf45
oG70bKZrKkUC6grK5+v0pqnUred0e601UCkMYu9xrGhV0xe10HLooZ1wWoDGXQ/7wz8jBre9q0ce
9R8iQE6RFl9KHv+yhsP+fTdGBvrwvLNk+h4kDikV2zA5zgvtfh8rByHSX22rH1J9SParGhZYK1e0
o1WZVCV0WE2pg1VnR4aUTNahIGwEUxMO1mq6YmreJglaR6LeTDKS0LeJOu0I5zCglTrWi4cuTe6Q
H3SegQY7z47+f1j7suVIeWbbJyKCebiteS6Xx7ZviHYPDGIWIMHT76XEn/HXf/97x4k4NwRKpUSV
XYCUuXIt8xllXM0ZJLEeJMtrf434tlxTZ+tpwXlAyKpVnWQqiuxSepkJVlqMZomTrlFS32xouK9z
AzvR5n0arQZBSmMLeH9yRybd77GoAvHzlj6B7P3uGEMPeEG9NIeJHFyhm/2NTKLSUEEkPLajjwB1
7frgmK4OAMg/nwikP1D90u7J0uo5VJ/G9zBN+j0F4DgIcrdj3VVTAE8kVnvBi/ZGnfQjQzYWou9p
fKMfWMxalH38ezjPq2oVuybomwvm7xO8B4Dd9fdtUOePjpkWjznWSZZk8hrVFn7jjmkvHTPmO+oE
QnrcWSBKWNKAz+F4XuUgcR28te+W6cWyHgg0YeIltAKkdwT7DvjuWY2kciNk8g4a3O9uB30fEI0E
+zyGGqOXZcYbBlI/DRwqzV85KUAzxUrTU3PvKAi+odXDDmlxQ0Ev+A15YWcRVk228cFaICCD9K1j
iQW20wwZjEwpSSkpF2UHstb8Yv+3P3KGZzNo4m6P0mUJCCsDUkFF/v6IAVZeUi2tBAmNueNLsLCh
SKAnwKpZJHiG930JLg0R3qDiFd5cA1kWLI+DbQ8Z2xs4AhDzd1H6JfzgRB5mmBp3svs+Do6TLrMg
dhV9+K/QE266dBQ7cKOmJF+ag6Z06gaafeoKdW8ieNtBvTvsUfSmdnZ4LrmQ8YvaPTUbU1/FYIV9
SrDzwLLlP93oVdE7UNAO8vavbrWajYDMn25qHzPNRna6qNbZfL4ozdb1YFTumQBwAsJk23Zk7Ahd
sOyYG5q9HYBCuMaiBIy9NPyHLkToujad8tVM4tckFtWvOoXeHfNkvLAkINBNXP7qgvp10OLiNa+L
FNI4zHsYTNzMlRZnVwhUfFylNuTXq7h2kq6RB2tAf/xWW/oHawyUpsURmC3iiPlihjbkRCvzNxsN
UhQcfmRAYiPw1xlibw8QiSkPDlI2EOZx7AeyRfxbK+z+Xhh4HQQOZIebEVxYsz+krwBp5DpWqY3R
3KbDS9+OEC0t7TtnkO7BUotVF9iNjcGGFGnskV+RbJdAu/7bOInHk9FSnunaPkju+z9Lpp90sJzM
J55rTJbgn5N/+ZRpMDwnbf1Ga2RaLdNCeeghNs9DfU92EfjX2PKBfcjG1y6C7MAc3qUwsLLbJsTO
bTfaUOXBIJ6rCEoVkIowVgnyjJCcS8eLFXJ9SQ5O8Mza2l7GBYrVGx5lSz7q0WZMHPuiAXE7HYzA
jE8Bt9d9HiK8RR3kIiC3tCxwk23I1qP+b6U7SQRhuo5fewG6kNZhclMWHH+/utQQgOTDAYvG4RvY
cz1IVDraoVNN09zUgfReKtDSHB0f6n2x0o428tFbdhwU/qOnFWDCqn5Vg6W9qROfVR8nBvhxGYcg
iGMgu1gYmfFc+227ijtuX4UBbQHWJPkBCQMwOoRjsK5MqCKkRlgsswrkO5GSpyvUWecD7Q0gD9q6
gaRfKnVj/d99yJEOaQq2k1h5z5PRWZx/L4o2wHbLOtGWsy/j8c7UxhPJkLHUHO5UH+0wqa8x8WtR
m9PPvv9tHPhQwHIv7bcGsgwLEB/FD7EV+pvBB8ZGgMbwbKZBsu5qbjyXWvc9LyXUzBPw4GFV9wN0
z9ZCqkGa+c8ggG/lGQU9KZg1Nf15lHIaBFnVaVBTIqAFuIkW9uyY1I62zEaRLhFzYscolCBpp542
TIePU+oamY4AipOPB0sigVaosspSQyF4YkB4HVpgySkIwaCh5by51+y0WpYVj9+GXFw9B7Vei158
77nf/kLJ1O/Yd/xnL7PAw+xL+8o8nUH3iccH/GWrMxssc81t33swU/6ShNF2VPkjOohyCICtiVE3
Tu3MQrqYOfJgUAbqi89nd+zHw4FarQ7F+XYIxi1BgkoJnfK+QURvQggp+BAoWf5u4y4YKEiUmpzJ
T36OJdQRzUd+/3U+p8Ea3WftCfwbKE/RPW01R1h6W38ESzowNypIU9gABZaOC6oyhY5WBxoUQttp
PdvGNLgY2luNbfch8YMKu2Rdk/gbRqupKUXuXgeRp6jcTQKEC0CclKgDdYDJLlxYThFvv3hjtbxq
hqw/z86Op4i9WfXwxQ1C7slaOnkDLvAXEMQEZ15WjrVoEQ/YB1b4UplmeBk49i0rwO83rgUGsskF
NVfjIk1CDU+XIV8BTwRRg/n5JM2sApn1mh5MLdntobMvRdbmK6GcqSfMkIFb6BwAwZRPzn88/Gj2
3LQMkC2iLF2xHbqKHjEyC9Rl0qlOxIdzFxmFkdpA9QGboYaQBt4Xv7g3ynhFjk5ioDzIqjxrb9pi
sk0zWEO1ayDTZseLvMohN2EY9l3CxnrnJG22LyxnuI4QgoRGXFq/Ssg9elqk/fJFvXNL03trvVwu
aVDupvVOZAaYR4JuuFqYchqU6+6Zngh20e4QI3KnQSFwbXdBOqxNKPQtclWp4KpKBTpUsl4iaBWc
LVsYwNWorT24NmLQX6H0AISMH37YNYG5hFc18OYI+Sw+B+tlIrbQR4O8MdI5V2CG5TVnoj6bLhTq
uZm7EN8BBYqeNMOhDPQbtVxlojPwlmS7zlXlCWooTUIdhRaxjV4BfueFTfExS5Bl7crsEElNDD9M
1oWNjaZkJggJ50sht4RPAwTNjmaTQ7oL05RfOEgV1r4vkjXdUaW6rfSkeICSm3miVhMG7bmoO/D+
oY8OQa2LtQvExTotgw8bKldvYan5072IqtriXI3WlfzpVgR5PF9HsajX80Qi5HcWZIvPNA+Cw6Df
GLwUQSZQqlSK/8pgyW8uUu/O6SHezUOw1pOdu463NBrDPDZRIZ/MNN62g2+8ZsKAknXRDFtyY0ih
ZwY29s3Ym4f/Nu1oatXCFaDhomnzUBQHi2CBjdZZO1QNhuvcGdsNsZBRM0Vs/UszVk2iLNObOlzP
vaFAUEIvfkd4LTz10BQ6cIZvSU07RrS8dH0UIqje1FEckXEFXKJq6imwh1zR9FMTKYPkzKqWTc1o
EPo5qrRf00zIeFzSqPhOrYg7zqVv9WdvHMentuDtVYOOGPXFhhXfNVlwoT4J5OJdM1jgDMAVwahR
37DA2oUgWHlKtFEDpmjYUF/em8a9C8JAGtc5XfMwtMmS+qoxSh7d/HeFX95WpMC6d2HRP4i8YKDl
yvqjq8idABu2dqlpV9DSAV/U5IJqmtpynBu10iIzgQFMjA01ewMY7oIFF2rRoAIL9AUCBP2RmjSl
53c3j6WPg6I9yfqG3WsqaltUsb3FAqOH3E1c7SVq9y/kgqRMfIEGxX4e0OZc36IQAAgKNQkdujzh
0yRRXvd7C9DlBRgmAqSyK3eR1gHQzJVtawtTc2KIbPFgZXdjeFdlZXiHaslsl0DeaKGTT22izK6o
ugv10oGch0MRRO7d5MQaPFwa/AameVkApiTdYdFuHjRfq1CXMVJQ2AascFYouAKGJIh08+jgj/O5
FshFArQ2tb+8/WUyZOvOQxC8avVt2mX9zkW10EMUOz/jdMx/FHqAzIFXPuWgS/ubA2u8p2Aoq8kB
L95+Vw3YdKkZMmyW7j3wyCwSF5r2hRFVZy/TrBeTb8YwT16qWtYXmUTAaStzV4h4ywAc3yAZZb3M
gz6aWK2niGSNY3mc3ozSDHCPJHGJ8j7II305dCEAb3E/QOUXHY16t9IZZN69CzY8iSWDFVkC08Q6
h5XlNswKqOE5dgBZ14yvHW6mTzzHUjBpo/ZniViVZtr2b440VuUN6avTIqiRAZ+NnXaH7SGW3wej
alBsp4aHELuZho++3jwh5dGv0wyr/UZhIVyFj+CNjdel112o5elgUxhbxpfGYADfoXo7X3z0RhHK
5WunBGJKDf0cH/iy2OgBGEwTUFgjFoBC+F7VqGQWaFVwgzwgb++DKwp7gd4z9bdOPFJ/CG63lWkF
45EGZmpgS8Uto3yss2Q4eKqsom794uKoM2pGboj7NOxPxgitbbBwgJ+xLsWJ3Mhj1KJy23Ygi90D
fNQtfSevkfEctKk2IMzScpEYurgzer+6APuiAc2K1KkrqhK/z0qJk/4zwopYcAMhIDjMM/uHx31+
pJdT1yTBBTJo2zbGm37ZmFG/AZNes5qXemqAK7L2SCYBmr6N7lsASSM8ylNXvoVZtQfxjvbLcIwT
hEvHVw5mgaWHev8reLO0ndPp/Q7lpUBtqkGeg7rFVK/3o4zL6xjaxYINRXzOVFUqSwCPFpAEmlqf
doc7BV/lIj8UFrgUZ5IZwEKh66N1HthV9eJAHRl+Xusys5HjN0MouXb6cK7BkPbS/a6E0b1EpozA
kQtWtKAOrBcO/q9Nagi5ISewtn6MMd3afjF+2FG2E3WR3Lraih/M3AIwPtNBX9WkyUPGy+aEJ84r
dY5xXJ1BUX0upJudrIFlKyjjQmBRNYMOb8AFndIh1FI8wlTPIBl6PAh3KqEed03G3nkHJC672YNX
XzLgRxdtH+jf4kZqq7I2iz01GTIWUMcUT8xQWzDgbBcxmGG+hWktga3Q/b0X++kRVafuEsuhRcc4
fx7zKD7r2hCAQBcwAAjJtiut9KNDqZrKjSs3ParjM+KV0ESLGiTDgMJagcomPlDz081QswEsBm40
AhWMzTsqO8CwVZXfAxcxdRUxT/VGAGnV+RcZFOUJFXHu6tMDKQmUAKRCLF3lEbaglCcPaBKV36P6
Yw7y0KA4By4icCTjgaTft0imrccaNSCyrI17lNIb9xkPNg2ilFfyyJPUAuIgkAtEp8Cz66XuuMDT
ZtiTs22hJpsPDTBXGEojGjUnwpHN2i7FmC8rV9vI3nk1oam1Z6BjWrSKGcYZw+pITYjUWE9Oxz+a
kRySTYJS5ZWsuburCgiG0V7dxbfe8VIkK9rIUy81abc+O9utCI8I6qQLymq1dguq4LToN0njawAp
592B25Z/1IHamrJjLAQll0SGlQaQnVJnzSCT7QAM0DTTPODPOREpgirhisVY9pgZgG5x3rO7gOGN
JkfvVocFTMAQHKXpv82mPnUhiWDnYhm1WZcuvTjnq1Rr2WZqV9GoOMsTaz+1jRAv37osLjRFmbvs
bpAd9odqMPB20/wZSmxBUicPWXLMI8FOWO18HEY/Bdjnz3ZcVv0xb45kpxFtGFigUdWJasa6eAps
PvYhBIM91FJaoWYuyOaoDvz7y2UBUNR6pgGhM4TRkUYF0i5O8ofRGZxHyQGTGZJrxzXnkSyWNu5B
H9HdcWXqLb1epFXnHcmjQEZi1XAooTVa42JFhVJJXoNDiobGkJI9oBgrWFATJbHG5f+4kmfV3V0C
iEuDLHzQZQ4qpcc6P7bqkEgL7W6Ic2CGxvxIZ9Rd2p0EObElwdv4OSYid+onz2qswOfz5yn1a01f
ryGllWztLGIr0g3f56o6rMLvZGU2ujh3AOCfnSxjq0w3raN0y188ZN3JEN3HIUrt7kQ21we/nmNn
R+oclUcHtgbE0T5dqEeigg6UzuBVy7XbnKYaey8+6kP9yj8ry22kGchEaSo6aC0oKpUXtciVBo5x
Ow2cMlr/zDVP/++5yP55xXku858r0sxmUVhH1GLj8YmHUc1QeUsIXv+zie2O+ZS2eKzMvVhOfG1S
LxLicWY2Z9vRxFmaPNzj1XZozRSIHbJNpz4AKvvUMA5ko0PhVqhnVgeUGYCk9CVusYMAbxf3hicN
8Hs/1V6qti7fC8t/8fFDeAcV9HQCPOl08q8uPZTeM6QyDqq7UCP/jyn+v/tAAgxVXuDvXjud45xq
6doLInrI4yzeNNCpndghLA/KLlWlO5cWX/nZ9B+T0bRe/jYo9M1mYof4z0EyrayXyLKTkyhQfNnl
mryjQ5t4GbQyl7NlRCDuzk3UgpzFSvRVV2yWRWVsjQR7VFcYw5ehWbfUwroMpyl7A1wdulRBCXUF
FdO7q8PY2LIQRLBks5GhXDStV4AatKjWPWrq96HHs+dBG7dFbQLUquy6xYLZLqLyw+6BsW1fA1/3
7JTYQ37aZ/9/28sa9WuUvZoSXyp7BcpLaDIPU7KsBm3tqQuaxzl/lvVmve0dXy7n/JlAChNR2MTf
zEmxzo5es8iWRzJN9nhZhqgoo5zbqIXsFFvV43zpDg+cbV3Hw3Kepgn7r1NTx2Bk09Q0kQ4q57vO
NZejgQpB7o4IDGaApFyyynWXWsNz1AHI8DL14Ak17FHX8pQrG/k1ZggFRSBItjTDNJYm+JxFgN0H
BU1q0s8DlqfTTLNpnrNO2BbvG+9IncCB3adO1p16lPGvZO5hxa0WMtPKAy++arCRmlUmHzzTuzIb
QNWlmrRccYoIuTYRsiPZXB8EBwCFX6lzclPzukiFb2ZbYf6ep9UG/+u0NCjQEMxKBWfYR2EZRNP2
YLSmTjq0n9OGHFuFocKqSraas69arOxoPeNHwEFQk9Yz1HT9XqAQCamJuUm9qGXD/cJOfoRdT48K
4m0ox+9Biy1R5On9CYTiWONR21NGOqNDEhaQiGXNloaGYFnHa0MNofY8Q1iC4N/qm/s/7NPMXy4y
ZEGy8PxCbBDi6PfSix5Mu9ffPAixBqGT/Mi7tF82MvUvEPxtT6DxQDnhUAbfjfpMDg5UiZelB075
WlbVuYCOyIo63K0Fjal3KDvXK7cWyTmIo/wSj8AeILWV/HDNx74yxu8WitJX0LEt1LI53CJFjNgD
h3An3rnDW67bfJEwK7orCte+UAe2AKitUB0aSuymjkoD/3Jooo5C1gfPiEGt6CgIlOTinmyidYCy
G/rhvkZkcGNFmriGWWxejUa/cbWoTZFKopZotXijgTEfisAQeYw8zzwgqrKnopa50IWaUHd2DiA/
nzrJn+x0GJBaOjiJu/vTrqYFO7R2KI1298Vf2ekCbNTiIwpyps4/hqN6F/ljXUwfb663ITdAIovj
WGXbeVoTmPpz6otlrXF5dl0kdCQw+dc+xOsahWbJPWcBYL8lFBtkExRLwzaqF483KOMTTfbm+0AB
CFH8CBjIkwq3+93ZxYqx3IN+6D2SQSl2KRlfVoEV/kbqDDDujL3L5Cdq9Oonu+uGdYxH46nWi/Jo
ILu6GX0bi0qQDyyi3G9/WGa01MYs/w0O7ufOGeyXQJMI7iPyfnE1Xd+XNkr3PezJbmnh90vR6sbb
YPd74RrZb90bD90Q1G8AbUKgC+yHXscXsejHB90s0m1o1+xQe5xdbT+OVkbQizcg6bdDxbJf+hB/
67J0eO6FHLD7NIpTYHT2CXd2ufZ6r3zxOoQDlavVjvvE8+Nj3STOsorSDhTYDj8mvjE+tNx4AE+H
8waNZqg5hXZ7gn5YdQ+atney48sgKtPX4lyAtu7W8BhA6sRfaQGK60CAGV20vEjOtRFjs29Z/Xvj
rN00KX4AXAOZLOVgcnfYooYyXqcmK+5Q/FLclSEKvBBwqBCvd/I7A9pr/qLK8YnH7Eom1HBpyEyL
wIoXUit3kdamG6FAH/hXazfTz5IFwsbiYKn33tQRolpgDMs7asVuWJ5zMz7Pg7ISb/0hTkDi+TlR
gYTxCjdTutEIIoIF9cfE5OPFBl/kfvODyN5GxcdZsW44tvmicBTl20T8Nh3Jhw5f2pWMxiMH1rUz
/AMkbBaOCxaPMrMuE2ZhhDQGggPphjAOUWHyMwo0nqmTTG5snE2r//DnQLgjTRY5R63xnSXRUdhl
861MbOPeRNDs9Bd7Xxdf7anZfnMy/uFfAwC0JPYK/G6+BWFq3ssI1VRTJKsIe/7B74okyMlzwQ1K
mAQqVcvBv9A2LbgnQvsOf5jyqYck065FCfemHSzj24gHb9R58TteYaBP4Uw7DZ0zXqFS7YMoAwXJ
aiRyuuWTVCN5icBQ5FbTSHJwQhSB0UgLiIprl0J03PtnJF1T9wBRpJFO7OvfOMBH5ICVHmovonUe
NfY9EOLpBv+M4CRYAr5hiFfvLG5VyAvEFtTCOx161BboVS2T/YB00WaovDFCTWK8BkeX8SO1UVkI
xGz67Iy6WAWmMK+liLRtP/btwa3b4YQ8O8THvbK+r/GYR3leX7xiGfEYMoB7F/H92DVgDKu8SqmK
2K9c04vl3z7b2Fn/8dmiSv/y2RJNg8iuqv2i0q1Y8nzJrbg9TMVZqgnUfHugsi9uaveoI+H7SjAm
FoisgkKOwnV+49VrKwFjwGR0kbZd+zLWFkhjF9i1tt5GQsxsGcsQf3Uy8jLBOzpyTqNS8ZLqUHS6
t+ERxM69Sm4t6RUHDZCQs3A7eaYzOnRpCYay0HVXc0ddh+8J18NF3nhyY6WRtfe9Kr73B1XSNoDq
F8iTE0o8qxfyGGzLRH7TekL1j1hCjz06SDxKrDmt/yXGP52S0wgnSgF4aeJshIyx7Qcb3YDgruP5
qEEJs3WtYMXc4u3CaIEM7AELenQdQKRtNn4jt1AHzalTVYjA9dhrJEnbXlrl1keo5VPD/+Ymcedv
C0ARIWPldU9Nnm9Ryo28Hu68jenE4zZXTZFVyxS6IS+sqPUDM13Ijmuj/qo78teQBv4dEs3yCjZt
VKwrf8sI3CXvPGSu1LR5V2zJf0i9j2lLxI13Y47KdlBrg2F34wMztkR2MdnT1paalZ6m+2njq3pR
sZF8aSKWmezTWkcmukZ1qU/A1Shx+oVh9M46KAL95BDaFS+J3t2gPOPu44pQpzlGLeI02Wi2JxSZ
gF4iB1H1CQKdobmJKhSVl54UG+qng+Yl31O3MreyMDvUsOCQFFF/LnldopQ/c8Ag47tyQcak5B8+
ltt1y4pzZH+VN3V0XiTBfwmlBVYheQut9e7ciRBgQuhLLdsSEo2CAc2P1D1OsfJqN2B8axc+QpNy
QcZG9dCZD6TMvqy962yvDBPUH1NvZ62MCkBDiZWBg9f4kdONhlsoPrfMxj1Hp7H/UFlZCoUzxM3p
gBxVJhDS/afdgl+oAK8/Wb6MpPbIEgOa5Uuaax4DISGE4tXBzD1rbcvMzS6gB2s3OrjAL5URWme9
ezIU3IsOZKazMRbW0k2HYp1gpeJhDxL6pzHKl+TCyDYERQP9nthezzM0if6E3UkMmj6/KxYaVMkO
gTrQWcSctgCTggsj9nPBmqzt2NiA7yovx7OhdM6HHfmQyXbKf0bTlHObfKhZlrljL+ce1/DKleFC
ULIRSBiJIvk4pIhGNqiXRzuTfg3CoejXZMuoh9ydxis3fa79pgjklyAlSxKo/MQgT2+BZj9h7/g1
mvlHcJMG+070pCXaM1DQ1tnUwA8orHiAUvyQnushK8C91Gk3FKGZy7qNTcR4smgBxsjip4zYGiDF
AtiPBMI1Thj/6tL6vYzc9lszIG+vubF+jwWPD+5JruP/WLI9Xlo9WHAaVPN7bO3i5Yr7wSnwt0jF
cJpONavTDkaDNVXBalQSqR46uALIrAG0eBK7wTYxUbQHOoxXAC9vEOtsHvyxCk4oFmyWZNc6kC+W
TVxfWWiNd4EjsX5RA2JwBSBjVDpHG/XFj34JOV2hF09ROTYLCUa+Ex0GoeUnXR1mGzU70fGlk5mb
cgQgXBT8zN2ofAqAgr3nfrjUzSYGrmXVuEX25Mi2fELkFfDGqrsnx6jMLkBJ+VdqNWnzUxb1ME0C
vTrQqmYx7kM1Z6k2tHgQiT01s9EZV8AC2Vtqtn6F9CAC3BtqDknIsRtr/JWlLgqu0GSP7Ia1pF5k
4rVDXYLegnp9t0/ObYsVKvXq0myuCBncqBNL12RROYO+yzXNGsG2zBoUZDSHFosDhJJyFp7x2wrP
dKaJ6hv4ssXONEpnXJh12CMAP4AJ3sixMcyhzKzO6BBBFeAQJjjMzb/5zcNoBLnQsLn5/z7VfMk/
pvrjE8zX+MOPOjwuun1vPIQxRJY1qISUCzqdDyD+cFalVckFhBKy49zhJaCkr8v8nyHUnrt9NePc
pLM/L5C1yEgaHlgO//dp4vrzg9FV6JNMxvmqZHSb2i4Xrm3cxi7B3k19iHkINScXOqUhVZW+QHmz
3mtWUt61kIZ0kAo6FYqxkw7V4AAFooXVcjCtD5ugs5RtNIganQd1BwAb3fFN0zHUSnyOpRFlCrSc
9MzzbB911G6PGZ5EdNW5YwC9jnAFuxR+jJV5F/fumlVJsJyu+DkxolQo3AaHt6BrZ12BXXJtpKtp
Khocd6+ZJ+LrNFXWGdU6TrR6cgm04GKBhGgLhonu4HZ6d5jOvKz/OPuLjVykb3sZbmyMo0PxeTbb
XDXNPCt1zLYaLKHL1MYdD3q34L7qPXBTxWBSp2bosOC+MyGhLZh5jZVHDXm1Xdw6/ZI6a9sP7kvE
W/Ja6OdpkOigFIgiHkS+ABEtOl5cfcu6gCal/lmNzkVz9eqn3XmX2MNJAYsfpvzkJRm4mQI93HuN
fCJAOsHQI4VFRyRgss8m8iB7Xo9XVJkv9AEbgsxJ70CgZ9/SJPUueCCtqUUHbQSbc2a1P/shYsj0
tUDkVUHNl74bgsXAy6Njk9lqP1+7r+3nGUuNDxud9ZntvsbxkC30Mvdep95oqxvBA+s6dnMch93A
e+2eeDseyQRxCHZrAcS/hniWQTVPRkty6/tbDDKmO/KiQ9vwHbNKcaaWTFJ2a4rypfQKMGmomckk
OTgrXM2M9rOtL61m6ac625ILdWRdjqKLEkU8ZKM54xpyolFrs9V81cjrrC2TYKCe54uszNx7hgRe
y/DxgdNy9I+2295oGH0l4CJqKJVWX2Y3atDwptNHmL8Cw45SgP3rMpuKsLmTgRef5k/WeWGyMECT
iJpU/MHIl7tNuNA01/vyrWozBIzUBF0VudAhGMEBwg1uTN+KJvX6AKJ7ed4t58vqbeHvtBq49fmb
9k2vHXRffJv/cAiQgve/y/bzp5OFE1zL6JXmmv6HgaxU1HW4Ts2xsg9g2BCqmEbsPRMiCVqZy+8p
bx/NLGePKSQbD56uA6Gr7NCzs7SyvYxYhwP86fNNCyqjvZ9X9lMHojty0l3TWLau3pwTy9FWmlPm
iw4CfA+9NJ5FOxRnoVpuFYwbYEXAnFwHxkPjyubOB+lV6zPjgUy9AWqvKI+SI9lkH1W7PCn15TTA
MaMHaWzCrjPAxAmIHtbVfbqnycGJyw6IihgLatKAAD8WzTXkjUz9iFBiJvtmS5Oj2iQ/pVbxizrp
42qJcUQKN7pOV28tAbRZ4q5pMt9j4qLb1YX86RCk6feSecaJWhLLw23omT3oRPCFRk1GNyBVVtRJ
phISmQu7CeWBmmysrJ2XIFhHLvQRBCrj9PGBDJoHjZegHvUdfQDQeuiHqJPYSmJPJZIXPbH622h7
3V01ip+hCIJvkHYf1lAEHHaRRDPutBVIt4DRTIPgVDU5FPhQQf0NPIU2KHHz9lj1CaBr5m0y91Dg
6+oafCGI0Sw/dtygUNtNOL0Zm8+Q+jj2RbX4AtSzUg4xccO61/Cxqyh8ofx1pBfvHe/KxwpJtl3H
IfGDKG3wqBwotY014LvN3zQEOd9TBwBIJuzfzMqubTaYr13aDtADNYubayX91q9NeQhrlyFOwXSw
BtrykQ1Qxi0g0PlDDYdGqf07wXAvRzAYP9FwE1oZfhqZjpIEVUee+BqYLQyG4rMsls/QqACXM+yz
m1DV51ngIY2IgNrk5qL2ntxQHfEx26Dc5tmS9EdIRAeQPB5A843yDm2RDz9zLwa6NDBfIDtcA5Ro
5DsuW/Zc9/bJq4z4HfU82bICPPrSeaZ+Lo0BqTVrSN4/R4oMYhQ0snQjwLYtS19paYoEUVRkz3RW
RC6bzsRfbH/zi3RDx3Ozyr7k2TTXGo5gBtt9yepNOTZneNCc0d1Tem3q9ZAlWztajTKTzxwdOdMs
Wc13ZJdptihGJHYvVV9VWxf0Ay9mXk18Vm7mG2tm+c0eKCSI82blxGeFtTTsaQsCbTPQnpW/jzgZ
qtQAU3CGEjzKZiXMtcLOL2M3AA92HbP/0hbLtFuESRceAwbZEUBlWHnJRwcJF0OsqAN5wvKSQEPQ
WqWjXAFDFR5nt3Bw4s0QZd5S2qjmFABqHLu87x9jYRZrsJTJzdQcQcRmuw0+kun1j50wRhC4Zifq
pIPwQBiGoq4btWg2yYyP2WxDfMwWWVq06buiRcTLN9mCOLMgP3QSvtFcqMX1jO/SIG+W1KQDgrwg
5oz4xa4DADaVBweB2NJWUiJk+8sck4ca8O85/nYVq4b2a9WDezIe7OpBY8aRuBlCqJPuGGqt1lLd
FNDoS1QsWlxriHY/2GI86hB/XePh6B1jHsXL1h/tE2el9ayDLn2ireuK8gAWymoVATX3jdzCrLZP
hh5tfbPsUVTvvtMdwzmEK2rELG6trrfHNur9lR6x5L3Lz2VtBW89A+3q2I7JQc+z4kENpP6GldDQ
MQEXshLm7lmGeVxuuj8jBHziuBXvyJaKZW8H8R3zDQNiriNYRq1yhIgy+/B1oMjSQY6xWBlInvZg
6AX3x/8Q9mXNcSLbun9lx34+xEkggeTGPfehipoHSSXJsvxCyHabZErm8dffL1epd8l2n26HgyAn
KFEFZK71DZwFI+3ZWKoOqhMIF2Dv2qr3bPnmtCNc3AVoQnoDUcwu2jQA9G6cliMp2+FJ1GIaAX1/
b974eM48VB5S61ov7fplyHYKGhdBV/ouM9knD3CW0x5c947PnC8ZtHZhpjh8seaRLbs0GeClFw3b
1u2NLUOm824AJXyJvNz8Wo3jkTS0fQX1zrgYvrAqgx0k+BfGkORPCtR7ULexF9UlbEPxSH4yku69
7tZKe4qxZjWoGspAHA9KUDTyPX3k0M2yo1vVb9dPrP8Ut4TYF/XIZbeFY0Hy7OflsSgM/ymB4NMe
TxR9Fw7TF12fMbwtLCn53vUglfJz/YxExqIwm2qLx994woR/PM2OO8Afmheb1CrjRcXGZFpQiyfj
edFWjtwUwwRfMwM+CMLXQS1dvNV5aTZtgW2rH3q9aSCsj+wF6qhIDbe6ovGadRVa/ZJQboR3wxr4
weNuuCN8263e8JJ5w4AdXmQk03pztvLt+gG5tWalOjw9IsO07lTqGKtY70Xu9L5HdX/VCmAp5HOA
ldwk+PXsBVIH62b2yue6Vt9tRBm/x1WzRiBu+GLmYRoAPzWdOyEQ2TOLZq0yz11aajYWocjNoyBF
BAoUU9lBRA7znGhPVbTxdBSZ9pCmgJdrOcOIFuDVdeJ1YCtrwh2BuKgOAgDwv7HdEwI5xdnXj1/V
Wa/W3LJtwh08kktjTHecGXhLVCk80Psm4jDTMZPvIe4KYbnOW+nLJDAdJz/7KRMHORfNauxUB643
+OJw8/zOm/zHVPTtk5BxuwnDIt9FuQOnNH0w6jHbcFyPG+cNof0kCL1ZBR4T0xYSgoRRp42vVLUK
PcdaUXEAee/ivnfgtrNx8xxw8al9nFUIan8a5zvkNEAwhMPDA5xB3usq72SEyU5Jd/VXnhWhjVet
bpx1Kt5TkgWALA7GI6JruApDHJUBcf9TpK62yPVaeIXB5QlCivWDRDDmWkdFagC6vd3aS8ODAELP
e+sZNPB+z61Sa1MLhA9rWEPcii4EFHFd7VNiR0BIC9dfplphHFatn9ymjh49p82O/ZSGS1L0dv+s
7wo7Oxa2tmdCBH4FLd8MpoTlAret+RV6Gx0w/1Z273XuBK0XfBGZE/ePTNQQHNKP2km+9+0lFI1t
q5MXaUK8uguRyMLacP7CGZx5xm56gV3Mez0BMaCRea2n/rNKwlVkzOAYtG265UMs10hyIK8nZjwX
kSuHug1IIWmWbc00bz9TD9nGfJPAnG+ByVa+vErPtwYbN39ZJuF55MvAknGEv7VcSMNJt4H7GV3S
rv5YpFZE/IcdXf8qHn5r/WXsrXOvD1UJo9vM0bwfJiRdYYVeHUZEANaqNu1HBUgYbI7V/L0I78px
CP+w5+qH7Qjx3GUmVpbRGB6BAq+vY7q8NFZqAlOJ7jc28XqTGLJA7EnPgTo94Rn0JvNne8nY240z
feNVlxCT2OUVzH04mNeDmzcwKJ66dyb2rR88GTA37/NnzhqG3+lQQ5smt9eZA3BxnFblCSR4tQLs
qfpUe+Y3ojYa7jc8ttLvtzEsnmVghM5r5+LLJNYaEMbV+lb0m7Fawx5ZrjMvio7OBOqVM74Q+r0o
eljTyXA6Cy6Go9VhIRNXofnWpNcO9vjIRnOBbEEFhAhuiQIzTISFeXkkG5pcFx1dpFa7B7eTWrFW
tJ6p9a/Gpq5E5iJXEFA11BnTBMwrYUBrVaM4VB3DVFPXD7ULwYCpfa06Udg/utQTF/jRBlC4jfIH
GWkCQxcfodTt8G8KHOIAshr8zijh+jcZXvocZUW9gpPUfALlK9u7Zepu5rKw7+2kdJa948rX3lKX
PCv4DxD7gW/0u++y+nO4JzvAN/rUgpA/3hXQR/ARivHzo9P2IdAD4ye6/ane4srdeGV9dR/yJyu/
B7f7oBSMkW6GRHkp243TSYjhzjAkujWYJYfhh3EPBRsoUZVA7SO4sqiceDhQsZ2K9yJRD/F2+Ng6
/Vyk1oSBHva/ji1mYHQqlQeQtj06jad2vp5gAY0IRzZR5fJEZdroLmExq12SevHRxOST9AySbvgj
dAp57w4jv7A5PZMYgq0GewPYaLKmXlM+/wGWXnSPue21F1Vbk41eY4Zeeub6n2NBv+LaSzWlu+5E
Y68QoQRAeKzZS2xDGw73dfigZAM9bjz8T+DIIAcV9hJBl8E+zYCKwxyxsS9t0bTLwlTj58S333rf
S/+wqhbDdR7KySoslVj63fVhtDpGDoMhW4R7OmqgjTJMSJP0ZnwKTeMtM0J+nVD2qZkfi0S+0TSN
FggCLNeFsPt0T5M1n+M3CDJ8uSI1L9L16sYwOxk1XhVa+Yvq27EDtUPX80Esb12pHjadGV4MfrWA
YO+8AWkmf/FgL65MIb/mIWjQHrTYzkkmh7MAgRpQg1Z+TWAN4DBob1heHG5+Hpma8XyvcvtFYWZz
ggSTOmHWq05YgSRbZzQ+CTuOD3YSryMrrx6zLOnv3dQDoGWAM+iImMuyDhnbUqvRO+0xisSXayub
3O8NyB8HTI6wanG5ActLRMioL20gXLd2BmXcUSmufDf497/++//932/j/4n+KO4BI40K9S/V5fdF
rNrmf/7tsn//q7xW777/z7+5L2zhOBwaFo4P9RHXFWj/9nZBEhy9zf+SLfTG4EZkPfKmaB5bK4AB
Qf49UWEEblpUIXTr863ta1UFMOkvbTqBhtt13nekzpE+V996I7iuY6NBpgcwVjYpzbAGx+m3gJo5
2dmdZb4RpCsHu1S+kFMVb64ug2nc/lQGj/gsAYS5TTOS1EkCZGNyGIRAmYg2URp+rKPOVZ4FDL/x
PeyJgZ7VG0fl48nWmzFp63WBhx4Umf5szeruM8T0863TM8zYndytgUcS/bULjaXOdAC4KbDF3196
bv1+6V2Xu/hlOQ5y0C7/+dJDHq8whsZzH9shnrZIAkdATZnzKudG9VqnSJro6cQwgwddCV7fUw8X
nCdQtRlgYn/dq1ahsc+l+HCcgWmZDXvsYFZs7B2nka9ZXFtBYqfDyYMl5qEqoZMxITf1aYboMy6v
+113hf40MN66KwvhNBJl05FuM7Oe7jqZ2HvOLTxzQWnw/uF36du/XhzOEPXF1eGAhriO6/x8cQaR
VgLQefV4naS7pQNefsE/IUNRPMBRtn8AVf+ZHodxo4w1PfKoqHsBrqUephJexZb03xAD7laukyuo
puHBJFUDswbHaT9bXX3y9BwRL8WLSljx4hglLIPKAV2ngh8a714aRX0PoP0aCXvnsdBq+hW0bSF3
kIYHqoNkWLppS+g/UisNqONx7WhdfkTN4Fpbxxy8PTtfIjiV7GZPQbU/VKA8jiE0M+whrZdNCBah
bB/hXe88/tKXm/eNa+0EnDt+mdqTw5zVOf5eN5L93NxHYCcNCHpg+suOJo//qAc/f2r1BpHCsnYS
CIChkMduv+hBPdznfqmerM6s14Y5FytqpdHDkF1HFxDvvbvGG3lpsZXF2/SDuHzfevqpbLZraqgs
Jv/hF8H9n34RDmPCxH8HjtkeaMierW+nD08qPFmsCVIy0aODVxTs49h4HkzIKxPPMK4+mX5jvdEk
jBv9eIyccDwb0scUzahhBZmkJ3KVvbrEknns1R6Wdmu/LMtFq93eYoAA4b1TJTCXSasDDaIGKv6v
ddeDRSwNN00jgLKZbJFtvWE2D4wL80B7fEztaqHiCWgrJIrYlotkd2v+rc+1gtfd5h+ePT8/9vXF
hACUy5krfAtCdL7788VMZc3MLGfhxRubCanY3F+Y4C/cW7HhA/Sdm6s+89VrwZwVzXWpR11LsPQG
PkDhFsKzSCOWAtzjvtw2yDPo52ytn64fNiAZnfoOXm7oQNXw+EDQyZQIp0WzWtapCXlXi+UPpp/G
Cwq2UAPLjfcGZGdiRAkg627wTi2TsoSWTehnDy5wLn9/VXzvt5+YzT3meKYFyV3G7V+uCmZUPFJt
5l4Y7HJPtjbMgLRJCgibdrklTdTITZJgLB9id86CD9LLBQwNSC6Z6qCfB2KsgJQ8SSuH3gQc3Oi2
QVMnBrS482ZJUMDCgTwHrJCjg6MRg0m08brSe7n1alyg0zwG68ZBh4bKMIEoRmxEWyp2um4QYCjJ
yf6tjvqVOtR07az7Ud3UCEy1ufFaa3nvhRfN/BGPYfiKWFECpS632lFLXMFjK6xhw0WtH3r7vGlg
kMv9o+ws/ROYvuDnVK4Tq5m3ygFQRdezYnTxjEBQEaopWPFDsF8AjO+IRd/446OlCSQliMhI3WKl
pEu6bZjgoJS1CMvBIkxGCvLOgxnuYO5dnrs2hsz83IYHkXufM9W1F6oq8OoKMuQw1lSkBjMDhYqZ
b3//G7Gc324dH34bvglzAd/hWIXr9g/PoclneN1NdnWR0tRRZ/WSNHX8VQ0AHYajy+6R+YkBzwMA
GPp68msJRQzk98PXEmmlNXxToZLhufHTzyP9umdYwExHPzdicFyhxeIOSY2YFORqqSjieSXLbn7s
pQdVkUitY+2IVxZGcYJMLKCmuogVRrsVnla50cW8hvhoJZxxS0UQjd4PSUVYIa9iQM1WwsavnBhB
cWg1q3h22w/Ua7DFMTOq6ytxCIGqeZdxUN2u1Gsnh5AEnMDMK/UabnPFXWg7H6jXZTQ2q27Iu+sp
6DwTiDnAfVup92pZXvfgWn50l/bgv44g8bzanQWncMbyIxAK3pMZVbtQluYrVEXaNZ6p4Ya6JQn0
z0vkuoZWAO/UYwVB9S5v326HtaMZEWA9nA5bdkWEUHx5bDo+AzcK68ap6uUTNNc58DmI1tVes5sa
ZARAK/CWUL+Iv2P6pBb5XIXPaT9bQWiM2Z0CNnTbFb21oyM5LTKAtyMNLI8ufjmCnAyfrD4clxZM
4xCcBjdZ6A3VO3U7rRrH7pamO7/XUQP1GzHKZsy+HkPEG5hYNXciQgRF8S7/AgH4PTlDtkl7cMbZ
fwWI0V0m3iTBn4B9qtfW5naMEbA3LdvGJxD5FxE3+yZUzyAzpHcMj8OHCQsjeF7A4Nop+ifkuSLY
2UXFU5HPDWwCyn5DRbfKul3TAzhORZgw2/dNw9ZJZxcPiLCbQcEy72JVRXbHKm9jTqN3oaoxDtsg
tMJ5bes6i1cNnDuu3cMhU2erVDsK1sI0COqGmbujgJGkDJmua0cP2OiegRCOyZKAdNurocyHuHYQ
1CuanR3W1Y/eSt/sZBbgvDbhEst0fl+ZdrPhWWMADzRDrgEsznUZd8Xlr46TpbsxL6sNAhb9quph
iafi8lJqNgpgkHBJ1kQUZRQwbWwyhVsKdbRxYBxAfd0ZTykRV8jJj9NnURTBPBXTc5KCoCEq10Su
BSt2zG45CBoFXqRa3NDJygDEonE/1G2NDNzQD+mpSYpq2ZjMf4A+qdzYoozhOFNMx9RCdB6QRO/R
tZAocAspvoJTtcryiP+IOv/Qt8jI0HDAAfwHHsl4A0DTvP77J6H969sSswbObIYXg2uaJp4pPz8I
EYaqWms0ehjGmwixDiHSS0QZgNzUvS87cwupMEREqK6Hd5Rs+6e5dSsY3kAl3/VK8yHpFeYDQ5V/
K/CrBLiMv9x6AMMfIVEdxltPS6yQzkoHkVWsf3p/RaIqnTawpT1YOMIYdxk1TX6dR9hAHy87PqXn
TrbWPTUwZEDu//4ymL/OS/VlcBjmDfqf69IK+8P7wBtH4LwF687vmHbP10xS3PIMzscQ8UIYwLZm
6GXebvossgM+2tWvDwMaUWYA+dPdL0vo2SFTliz//iNz85d5jmcKUwh8cwIPD/7byhNMUxNGg3Fy
vk7o59CroYQexV8QE850UB5qO+mm8kO2+bOa3vG1CSjV79URdBuv1czu4i+w2rj1bpLWC5y4UtBo
WlGYM/f8+NlyoOVSZKtJNhAORsojUKkpL0ZUve/BCIEHQweah4pMHkx679ZPwSLvH5bjtH64RUIc
vNOxDOZYWNiuzxnKP/+ch2ke43p20u0UgurlLG2YsvQzrLY9TDQRQPIuwzzAUFcTToYuvQforf50
6xEafEZ+yBoXQxTCtdEClSEeR1g5SQhMZ3jngAVayEeH5dV+0K1UpE2ERPDkjtFRcgavqv+MV4OT
gidsml/ZcPj734Clows//7m4eYUHlRBueR44WT//uaBa5BMyWdH2yuGyy+U1IoPYvn+yIoXEJTRU
ar1J56iBDjjq+0mB0waB6kXqQsUx6noI8zEPYevIsjcTtJwl1gug7n4o39qJEybqf/g140uydTTg
wx/jMAt/ie/bFiI8XIhfo1gMrr6FF8tmk3Up33ewC18CKQQE2+BEn+PchwQegOfCq8GU5GO8oHog
gLw1tBiRgI6V/OyzIoPZkeOeTeQcnnPkRambKhx1iCTCLlQsHMhSN8nAIOoYY7Y8tuUeGbOvAFsl
P/LyjEkj3kgqspGRCsWrlhpeIjLYXXiYteucVdWxzXpvjyTysGlrPt+Dmx0FeJRbL/o4fRvGP+b5
/TiWAaVHF8nEsjybkcQLBAqS/RlA+5OI0mJv4e42dXiogwJV1J1m47mG7saZelE1FaeumrdgP79R
PVVRI22mvgoDE9P+5fUMVNnoQzbm2C86paIN1X04mfDaTTclzeFDXd6r/NiyKnCGCn6TNIRO5YD8
tbGyOv9YR30Mpy60B1qPgMXvnxpW1FgTCuZvMNOqdhGDCmIG5hhcHE3wM0WmArD9LOeYlBbC9akZ
QiavM/oDlQtRRMs2MmPMbqdVFjYuXNXmdFpCQBlvFLfNH71OeqeZh3culyjpqi4LzUXTMgdeIU6O
/E3EDwbPf9x6DA77ARFsD492nmK+iJFIxHm71oPNMh3D1weCcDpECzrnRD14VqVbxMYRgNaNVGen
fIXQlby/nin3p3U+TXNwPUaMGW8yJ3devYmbFEpxepzVCLUyfdNbXY9QhNWDDX/L20E9c44DED3L
DR2Vz2V4jrNoLxzmFEvQAeFIUYbTNmPX87RRyI+wbnmh7nScEWn9RQshzT0VQym4Zu0A16k/Am2q
CHoamWsdaVQkImNbl/hO6FNRnW2BjoBc95n6xzyGOEdoyoCuzTSGX+yiiY8C2nB4xvRrS3J+gdAj
v9gzpLDgJ+GvWteRajka6QKOLfkDdQHGwAaFDW6ksWUVKyvh7cbvoSbcZG/ZkGXrcebxjhtW+Smb
Q0xAvOwNCMgmcNvCOsB1dLwYff/VrML0DbgoTCVUa55F5Kd3mJ26C2pQ7vijrzzjIQ6L9Dg3bRbQ
CRAZPwgNZyz66QypPsjYj/gq6CRZ+FSUvg311THbZOXgbxpulJ9hvb2cWB2urawBtdRHGsdoD0NS
IffQIRi4xNMl2Zmpx8CxxiVD5JEtyjFm1TLEQyw0I/VAraYb94GLlf+GitLwgWeC8er1UDV+wxVi
NGfhd+wRhhjxOrQQyKNipWp2B0rj9tq3HcHPhlVAsQ4b+xsdzSs9YwOTXWeJVbj5aBkjv+T2gdqu
NQpMiByIt+tHFUar9lizwGpFf3I7w/oKIiKgDTV4aSIe+/6ZdUw0QbJuQ5+jKxg/2ly9f+bBFXeA
E6vrZ9Y/hzW0DYoVnTVzgGCfPQ+ZdH0CvaHPjXjzcP1cf/eZadDYGL995iitIdiPvNtdq8b1YKTO
pqv9XYncHDhoXQlgh9FjakG7U9bVgK0iJ1LGnrP1qUUYBdiKKoOt27VnC1JH4ogIrm0aF6KPMQBR
vQ5j8ZLaEkbSVMcgLyqPtHutLXuLLQC1C5WRBjLGC8BOH5OmAp+jhsobpiDZI3iX2WOVw5Fy8B+o
A0AD9oqBSrWiYslS64LB1JGGwAFMBIMc1JrqGoFkcRcvYYU67Yo+W74Pw3Eb2QKX01XQ3bb67JFF
Tns3me7m1iOvpg5/Zlds6Vjd3PonXBHVL6uyPFA/GlpHI+zY2NjsqE6NbDhOPHmdq7nbCbvKAkR2
kw1vR2fPUpWforHGTH0MQlXuRFrA3oqpfJHJcvpDzutMec2PKZu/YQVtfRIFkgtJHSpgwiF8Nzcc
C0urjR7GEDoyqrfyL5YpkCvGIABmsdJprbfEsSHE3875hc48ToWzT5LR3UEacFMKF/JC1uwd2kT+
YQ9WhTSpAXFLVzinGG+NNS8jE2w6WGZPaeUvWQjMg9GsKg5hjgwoizcRsTMktHX6E1EbMeIiJwAK
yNgqvhtd9K2Cs+tnd2Tpkg9T+NhAnzKADQMD7WN+PzdY/OX+l/PGXSQewIcAbU7K4RNQwiA4m0AU
/HQ+WHSDz1c05dqfSiiYQ/18XUMDJAgzWOio3sSEe+rNNxDzFmFvNa9+A6q9hGrcliGW8cnn7r7K
9VFr31yKGUZH9tibdypOkcuhkYhFhrKaHkPfLPcezKRXNCBXm9lKxBdQSzIY5AzNDjB98TT77j21
z26CmK5ZDWdZIjwPdiP8zvWZcj+C0Bf3nnDbtbuRyXRdWXX4JazX14G26FdWNxd7kyHCBZO/z9cP
AtTswlC4cCkWBCcL+ZtloQ8I4NK+iDv1aRZy2lqggq/ztute03JaUAfDBj8P3n35AeJL1cUXMJ+i
UzUOyNsNZg33ETAQRxcKmAE1GE6z9vHUfOmEzTcCUqUbmY7GS8HxzetzQuKuCmYpMqRwgfiBR3J1
vVwFjNUXwLtEF9eAQ02oTYRpRJ0A8YNA0ms7u9FmnMt6CxeS6dNcwGdFX+g0h64CBDDzkzsbPiB4
ibWY8Up6RrLquZrg4BEDT7AtohS2YdfEN7LfDrQTEM9ykbrUQjDUYEbeozHCnFO/TWsjcS6l3ogM
c7vKTowVvT5jv0eD+Cbdsbm+UMs8njcFdH+WNIh69UDvTphOnqjkjp0P140Br+GisDaY5pp7MKgW
HlAxzxk3jIc0Kg9m2Ecvo1fg4oDseY1F1rUJmBPLxxW1unmUBQZSdzsKPgJJ+iMrBTtTSR/RAori
WekjQp4OwuqIXzoVzvsnWTyT8JsEKeQI7Kk4dk6P2WlfjdZ28Lo7SzeA6wYS2YdmYyy3eOi7u7lM
4GEHXJY4ho715+4kXbjszOP3yPwy8Ahi312fIwjm2+lSerJdCrwjN5XNeLqEHePG6oV9bsA3ucw1
kyc7Z3fvnZWBhN/Y5cG1bCFeCIZm1cLpRh+sUfAhZclDFvvZBalxBPyl/0fnZmizOpGvrLbBz4xO
1PDiW1e25gpIdLYC3tmGEpebvGSR4a5ywy9gbINiNUCSPZRpeaTiaFtbYNAwiypC51HN5aqYVPoS
yRqZDG3qhYl0+gK3BLGpWfjemmRjGkCxadpRa8+8N17I+o6GGtFqthkYC1lV3iP48kznyRWv9vSh
cn18UMb/+kNRa47oI30oAwqfmCyk1SacZnYklOcV76mLCgnwRYiVzFUsgLpcZQQ+IEMjI0SAXXfy
SEzgdqBrJzpmrDs5eT4HVRutsKRfApaUPAIHMj/bQLunLdjBVGJDgSka1NipJEx7Z88svZaycjra
UTHcU1vY+nfQ6xJ3VLIi9lhBWvJaAqrypRs980xtKsq/mtKJr6rhDA7zyI3w4XQ9BauzBe6N8Eja
4BBYrRfKnwAI0R8u7ApoFpiZOFCrwnt+YeYceRpqhf877qkMSNsuYs+u52fLnJ1at053SI0VT7Pr
JZvUYGZAxShj7UnU4WePuTF+xfApjSaojVEja3Gqwm78vWqM4mlM+2KtEoToqXUI7fzYTHiiXce2
0EkR2RN1zRWkyhGox8Rdn1R2Q7+C40OG7DsO5EOBYQ/0f1YPzTmzYS2QpbkZIL/enJ0KPr8A5WA3
kcBYTHBsWF8rK+mjqWrM+yTv+Q6hhwmWcPoYDECQ3M4/14PcjTMw6hBHVI+mP+TnKpZnZphGAbDo
jAWbacNOSLc6cdMewgmIszCvikeqg9HVFye3AMTSVbE/wDReL4QmOsBkgrVgFQ2evhg/moBOhRLm
jlSkEVa5lmnPLlRjSsz1JidL19Qmp3S4Rxjk2p16DCMMr7sSkSQqCoQ9IdzfX2Zv/AKpnPZI1a0B
WCN+oP2eilFTcTCNQBegIm2G2nqy2yw70Zn8GfSKGG8vUJbwQWnDnADeGwF+KNn9wEe2slnXr/Ck
qdaqLbyABvaFaVyGP65/bVP5czCBbA5YHo4yJ7Z1l2bJxpKTeqTujkJi1mKz9f7xRcSxBnJe/BR+
U0vwRcHHj5ZwdoKyt2fb96mnkdmG2N+qaC8dvTWQfOOJStcqGG4gbTiOGxBq34dD598GdHzql1A6
2Mly9FYZB89hAgr2vk9Eft2EjdCGC+He7wrIzOQN5O7GUb33s/1uWHcejP18WcbBkEbmCfns9gQk
YB6kYya/hTsKM9/aGe//tp3G49WcY/GXFWtkubygQoro0LXg5pM7+q1IIjq3IqhDkJ/RnUFTRGdM
v59vrTS2ASwzqH027gQyWHeNbf6glLArJCTa6trdUEoYs7bTBCOCS4tZKPUKE+95GqBXHOWDv756
KFnmc9/F7YPP/eohs7NPhIQpk0isvbL01x1enUjJLiYXtEqQjIvNTWcrM+r8KLFsSdNYlkAB/dmF
NLbSUVYBpHDG1TQU6bTwfHUP3cNkRwCpax3BpNyxbYKruRs8vwEQKUcooLtM4KJBSFnOHJBdBeIM
dP/sZ2qFxRgMjuHrkKVDtB4jxOlKY4CapmkV7CRTf2UiO3Zv680E9Yv7KC+/Tlad7qlE9aKz3odS
HW2Ya4zBhEXbnWND6ziGOPVh8pr+yUm7ZtVWslkPusgN09u5SRQvqbXgiX9X1XxPjVRV9n3g28x8
oBL8ciDPO+XFAR7sH4/GzHUc1e4DnLLbi5GeOksND6a2Px9ypND9sGULaqM6NzJgYxUPCAjp/lTn
p6e27qxjn+Tn20B3GtmCir8MtJWDtDgGgQ82IEwxv5+JBiS5CreFJUR2VpgnQHTBRAgr8raGoayD
Cgf3tz3M8NemFwL91SJ6hEgaohSahQB4wFD1zpFK3Wg4BxhjvFGJNoD8T8sETucbOx8g1N2L6NIj
nqoH02HCuDX03R0HfZNCdVsfsZWOcxwGQ15cCZBUpuABOX+y6E9KIGsdcOkKSKDi8tEmqetDZtvG
iUrTAB7tOJifqFR7Q3+sCzFvMmTOjnEk4SipN+l/9pzY7zZtWr1Sj8ys3ntQccqypcPLBLaEvIUE
LUhAMyxrFz7Uss9Dlfl3TDfkuqHgALNCEBY0/WLw70A2fh8BtuuPubRA13GyXa8hCrY58wcO9cvZ
ai65hil4eLRvmxJhFOpAdYMWAzKAhb0OagqDP3j+Wnkn1xmXbmrFAEsrfqbN4I+wYYOH7rqHoRIW
9GiQQgOdJ93CwV8cbYTUqB+1Alz41MOVbUvKWsp3YYniigMJa/kmNPYX1EBl3WqE0TdgPsG/l/AS
Uv5gPd72ImOSQanrjAitPPU/tt76jYVzhNnNVzkM1SuCs0iH4Os/I+9qXSpkI6m+hgc9wmZNuWVj
XL1KLJPysXQ/9R0mPJDgxJJb19+GK7jUHGpAs+9bC4o1M3ycXrCQgAC63qt1He1RHbVSv6Gv5a+t
wh/exxZ1WC/9QVobY7ZBkmslRJKgxL8HAGVFVbd62ivcNjp1gjcb30nnJ56FJwMmHd/1DiCTA+3A
FP5a49Vw8r1akYf4Jrqkk3ujNu+zEGuImL452m38GWY9YhoQIMF36uoNNdizJff+nyME/tLzlQrk
wbgFGA97DqxibDeDqMwnfJXGZsgiFVAxa4A0dhC2WVCxGVMs0zBTiOrY6pa2Ya2HIUmAHcJQHwjH
RYU772C0tvlEB66TCoFVXZQuDuwrxNpDRHihEzyJewiMrUppjWdfk4PSERahzImCHqwnpLLDltsv
UAyDpGGal0vTz/iL4SpEaw1VgedW2S912bxOjp3dR4h/Pv3FIMOcWKAKyz0p2GobRpJirhREEVCX
uGOCmHaGOcAby926tuusc8NSmwkYb8TH8fKlot1wrKz0y5eKLfxUl3Muq4dpyvjeynxjCRmo6TOD
aNKy75z8iJBL/wJMmuLwTKBesuQG6Gb++NkXEO2F4FN+tHuDetHgv+plG+CCKNOViIak/Qs3TnSE
su3eT0vFX06LXk02FOvKGMwA+cP8fNskNvTgSna61eQm3uMLYLKWde2UR2qAu4g6g/zeHRmEfT+r
HPcy3jPPcAlzt/lUOesUmc/Pfd0EmcYsJR5MDKKyFccESrB3Yw/L8yuYCSPDOkmfs6p9H2mG+XUk
dcj+M7Kycvs6ktBOsJh8mIp2G8Or4q1RmxGCVT9qOFEuqrJ3nx2odKyKfohPdWWkh9oYrbXvuMUj
Ii3IbXk9/9bN3YJGpcX02sk5fmkRjA+AKpNnyZFaNR3E70CCTS9JE8pllGfV13gQUHlA5iwN8UY1
yubzHPsVNFsaeQe5yH4n6uIVk/48qEaOWBSMl6D3NIkvmHACU9vFP7TRSfr/KTuv3ciNKA0/EQHm
cMvO3VIry9LcEDOeMYs5FPPT78eS7TYMY7F7Q7AC2ZEVzvkDrLfPsjC8TVQ5yaPRRebR9zP3WFkG
SSLw99j0jtOn7VbY2DC3Glr02TMh9IYTXKPGqF4HKASbGo+QoxFU1atOqgq6Z7BsalvUr+M86g8d
bok8d9Wr6uFM/jFe5vxRVbltIDep74uT6r/Eg3NoCiPfqlaC+N0VebQn9VKqyhfTFqud/kmVOmEF
8I3wMVH3TpJW27t4KiMNy5txY6sCBFt/U32nqmivReLA+E40CzOdpHgldHUd8rL6ZiVgpG0kfc6t
74OtXSB1SKP6Nkczap69zZ8CL4+PWv+humsG2KTJZ2GviugyeFU3flZW3xxx1pN7VY2P6baz0wIu
RWGeKlM0O3XTQXPOFQ/jq1t2UPIs+wSGLHvOKhvfHhtwt/QG/KmqIWIqbJiriSY/1x0oIzEPkLzK
Mdu4cdsfUfHSSJCu5f/jxV+3Wl/tP29gxLiApl2F+sqq2NDB7EfP4i01ECPrjdoJVX1pTMu2jkfr
q1tbTv/o1vn5P7u5LJZOOuvk+zlRluAkEX8mWReE0jPwS+gW+zcd590SPeh3XQ/Eg+s2IlzWQZT1
wXAI4GbsVNFtHPLwBAruVDGy3obY7d6F1drXqYgz0pjcbHAdyMQ9EofpELrk/H+Hzb7VzZLgBMCm
S2oEwTfbwk0O60T9GbGWYT9lnXaJgqa/QO7291ZSa0/pjOCbgOP9zRn6q6muXzJkoMak/VmXWFRM
Xjei0Ir3cB0F5dWr5/6EjPV8TCPZPRSzhqowViTvJIh+Fekg/oj1o2NavI/GMN/83J9wo+HZ01aS
WZo2xgFmQH/uxIJb61A6uwTtz1d9HSjYvU8/NFeiZU1MDL/I4ZhZenSctTbedtK03sqk8491QxBC
FWcgZcdMy9KvIian1tEMZPZVHGOe0gLrs61epfZbrk9ky62yZH6l2DnpRNGtvjp7pKuPDUaKX61u
G3dHj4jQ17Wi8ljn5QKrwfXa2iV7ImcD+8f1XUHvKbCN04av1sKBSNr7OiqUa2sQ1MkxNrT5qzUP
Iu0QD4b+1brkaXQgxQ4ZY71z65EIwRLc+mp1DJyeHRPBcXUrkejWQe/QUVVF5jbjsPQS2YL12nIa
l4PpRJimrK9rDOZ0wL4NqtYsT9Kvu2M0l294D01TCMtS3qsDP++fZ6n14Mlluvt3D9VNQHkNSeTl
B1WUNSbDpXAwTVrtIwvb9O+DpQNnVEcPTL6WhziKm+ybGPFTVan6qUNcpT+8BGSpKqlGV0N/si/G
fbpef+ua5sSi8pRc2K1OnXWm/mqWWJre7i1xZr34wjnLJGLGU92iFM5tg1bOVt3YKBh8wgT2eAHL
+nJ7sajCfqTRqseMDfk/Xh8Kh0TkqEx3qu/txTwzOzm+rO9u9X2sFWe0q9/VK9/unZSmvyEwZnzd
w3uJPAOq6Gq3og5agtOKCHDJnldW2V/VeS6cLlRlE6uMv08dUmnotyA5YGnFVgdgcfd1qrp2da6F
osOPT7X8L7fr8uRgRjGphfUl5/U+btyzK1Jle9Z8JEYCc2ekPmszdHCD0QhOTcy/XBVdJ/PYN4nq
XneC+L3Fw03VG5NvnZpWZxkL+OrDkFDBXAncGZSz/VYQDVD1WRFMp0VMkAPVzbHlIUcCrpAYCAta
g1SAOtRdGty160EVu85p9noEUVzVjU1Dkpocfx3qpm4TmUq9+9TrvPssl9s+sJYLk7BNbGxtcCNv
2BH4Yl7JStbZqqNqMRJsG9feYr32Vq/Ogsj48zJV/Lq2jZ2zXaG5+qPJ5WGeTe0OSEPu28W9Osx2
gmDVelBnqi4hYbQFB91u/tWA1DgExPVa1TnVhsOs19X5X/Wqh7qUNHm0b1kuf73if72YutZogx8E
ENfIHKHffIzmvb7aI87rAVzXn4daGSjm0EpObqzvWlW89RmtWN/ogTYeTOmloWM4CYbSbXzy6iI/
jCLO35Moe1KUkkVGKX+L7p89AsDo/3uPSGu67bx0yMMGKIgGfUfwqovLO1P3draF1+6tystTxBFu
5dsVrZn1R6tq7qHHFHeq/quzN+vedihwtHP6vntEax5mi41jx0TsJCDd13pHbKmqsJmd7vGrsi7l
AUDfKuRKXbUeZJsnO/bY+lbd5qvB8PCPyVDTXvTVxmn1dpq0Wd/kedRvbnWpLzzvq1wp76Zbk2Eg
pxqqK1XlP9pVWUq0MP51u//sOK3vQLWog7qja/h/1t2KPHVM7KqPXzY4wuwzCGjbgIzLFNbxXN9P
uDGS2aka/dLATdEtQVG19JE0+23ctXAr+ZX3qtJt3dUUZLbSbdaifWqN8rlJdMYSM/FOfpARLhnb
7Mn0P1SbqgFxmh49Io+bW53r4OORlLDpjMxpnwVYgefqWXVXh9wKWLbrvvf1GqrOFnqKaIiQR7Py
x6NR6GBgiiK/JxiX30tiH0eBCkQTVcbIf9fnqFpUH7CcHXjsAR3ntbdqgDtp7KvBQjKsyM1z5WSD
fI0KDH+dBiu8wI9fCieZPo0CzHrrFB156AZTujwGIFHK+Tw3kOpZOMaPCGli0KjBwMzYOodjYc8/
IdpvIKGMcZj3I1gjKwCzZCMokCf9qxaRxBusFukOD+ltPc/Sk7auu+AuVTtrmqfXWgImT1yU9Q0/
O33dCaNTgisRgo89j19elNdoKRBR7eqL5Zjkcb05r8kO/VVWZ+ogE1kdbWkh9hTH9+7fB0JrcN8n
hrUi8c2D7stP1Xir/1ffZWrEim37z3vcLhWZP5zx5Nupe9/q1dmtbqn95C5BNnt9B/96pVudejPZ
gvSyjwvh31390k4OjVsitBU78h5hWIzqvdjaT34hd226gN8vngIPIqdWdf5rXZqPNfZLDzqJ1FfZ
G0u4eF1+GcYieF2iXm6Ju3h8B7TacnT3Fsv/nbkWg9VLd9GA4Kg7pUNr4BsjvqtGB6mg54jHhTX3
XZs5NTZsMY863usco1XOlgwUWAZVVqfIpI9nEK0r72MK3ooIn+98Gq+qBJXzpSj18eGrJGwCW/70
+FVyvWOxVPqTKgUZERIX3YDS8n4Dfw5teOyWB3UwAcLuysjSgShQVzb2nw0tiEosV3x/1+lO78Lw
X1sQVQljRqjj7Q4NOgEPaSwOZZ5gRv/3nSHHB7vSAn0ZYMIJ3amwd2iPuY8doJtHu/LS42x7MMuG
GmjJerCIitwXWM+bEbsRVqXU9VZ8sNplYnlKSfVNE9sMWzeBro69z2OPaVKqTXd6Mo/bgsjWD1R4
GsP90aK0t9WzwryztNq7zgNpNdXQwDbHt1P/HEYHDufS/YKQ5R9m2VXnArMGRABvpynw7DNpXbls
0tiszp3h4t01adEJSwdizhAqXaetX8UADJwZvj0R3KtfCxY4hxYr7K1qLSAX3rdj8U4wOu82/biE
fp/I53pNqqIys4SOh4vjEAeYAsCQwlakL/WzNKLl65CV4z+LP7TFLRD61eILUSF4KetZtFTiH0XV
8K+6fO1X+yUWtOoSY+l2jC3OsQUONAlBxmMuxM4TegsrNkmfDKeFCdPI5occ3Ndg0q3XrJ/sY+bZ
0T6vh+g3DRrBBJTmR7MgOVoOc3dN9cK6n8h2bpp2Kh+mROjyEMcw0UpQXuhhjNHJkBlekdKMHs31
wK6puY4rkS0l3L8DA8siXY64xtCoujFF/yJ8nZ7VPdRBuAkg8HgPLRVcmrAXvM2RMrSt+ZtV1yht
kkjHFapPD8kAIjwaHHFN0XG4Vo1A81VGLpEIircGsRYLuwP6ZGHCdGvQXKe51wBuek2Jcm4pvQ8r
jtBaFq13cSEW/zb2P9y1OsID6tSvwUGyBE0Igjk+GnBdUcAaNdxRXe0O8rC9G+OCxM/aoOpUq2Ow
zUWsnT7AYZsNGoShVizeQ9CBEPc9O/mhz/mzbBrttQbadZSLbe7zptQ+SkfbqA4zDtvbvsnsO3Vl
VALVUdYr2Iw8F4ZOfvdPK4jOyZntMushdR3zgYjkuI8LDQeRv+vUWZuKZrOGM/ZzMA9wCNkZDfPk
88fkWnVw2ty8BtWrKlgVA0RYAPo7TZX302vnPtux7s53Ngy+7e2qZr0+tuohlHPkHVSDeisR2Acs
fGJE5ldXbA8qvtZL8T7j+f4w1EYcktAn4Nwu88FrpLdT3fyIFIFrB8y7a+v/+ypnSJq3HvMlzTKH
R8SJhkfYCEh9WPgkk0m6u9X3SUmieFl8toN0Uw1Zrut3hFhP6iJVz+dF9KEb1xCXZz2Q7SbCPvru
b7qjfyhRnTQ4oDvg/dJiiXy/4dfvntTc7RCAr7Ni0Z0kjlFHkFnWg1PLP6/mG/0APfyHFfe/uF18
/6XzpxQAvVWaRji4OCURhp43aUDV0A3TQ5ln+tbMDcDA0r+fDVTVlCJVOpiHWE/8e1VS9WuV6hUs
Ijp8JX7NsgLwZ7vipZ7N6EkrngEJQ3lZDwuWTNu0mZK9KgIXXW2Um/nQpAvCln5/J41ufnCWAiFL
su4bKFXLSTUm3jTvcWEud6oVv9vpUpT48KjWtkDRawbHpRpVFUwLoLb2/KBKTkSMIZJ3Edub0tyu
ftP5aqcxACjd5gDSN6p486v+MrpR5WntIxut2yhPa93zJ7jRxvzi+8h2mhpGpix5lxcNVg+bielt
XkuqSjfNd2Ri83vVX/KXPWATz6yz9vCBET0NwiaAz80CyBSIbIAUM7HRMZMr9lgsASdGnzp/mnWX
1aOd3JOX0re8ofEJWTuThW3IuPk0tUMNuNLMNnMx47enDbgE9B9x5wSP2dllsHny4Hbn80y2NS+8
g010fe97gbu3q/yjTmsNkL6rbQTpySPp2BNCwMlTEDG4G3AUv/kEuu0OhWbDtC00Luzpqs40B7hR
UyPgaLr8rKk2Fti316vocbAh/sQsTSiWyBlT8qhHuB3LyN76lUkUN1uR5EdvepqDdUUUIO0b8/pI
YMzV2TLbZfNmJrC8kc848/xPITC23ysk9p5r3YpPsV98BkP8XaRxcIgSIzhmkUZsi+0ws2TCv2h5
c5I5P7grmsGX0yltaz4r+jl+gk2x7YQzclKPNUzEvUD2IItAnzfGa28Z3wLD9EMdRNjW7iOinZoX
thYJIn0G+DPG/WYYeXqIEpR4TnXYdqEZoj8GgY78OXnC0FwEBCASETtAzx7E03qSWzIdu3HsmZf1
PL1MwBZDUXX3PeH4mIj9z8wpkZhtrG4XV0azrzutCEcbgKmZDxt0JQE6JZ+G2y/fu6Y/4F94kovz
YNWtfgkk2FYmp2EXJG0ZGsn8R9R/b0vUl9n7/kIKm+9CfqIyeEiD8rehAExi1j1U3OrZBK0Wji3m
8qb2W1xmG6dtmFaaDvsxYX/Pyw90v/YW30wZYJo3efKXzjJh69jvsAGaM5BjdieYvYR2OhAy0LRx
Yy5lDsDK+WYm5gLgmzVlkFRiQ4dPyKS7umSCnQvMppo6uyYuyOolJm/nZHgUTFV/AC36XRvL8rWP
/miQ0D1AQnvTiI6yTliu9UQAqUhWwakpZ/JYvK1umFfwmHySpUGVifACEMnxV57G7dWYLczQ8td+
GIw3yzsPICg3WiReDXgh2wplg+3EGEDE0z5hL361l+lcCR0nrqy4jh2eTwYUmd2S8WOQ6B0OCXjS
cxKfgqbbeSbmiVHVYpFjj0+9kbQsPrvmkLiIDg5D/wj0Y2u38wgK2T4bla+FepIUIO36F2+pSFjO
1bLto7I9i3Q8tT3YXKSWSM0CX9d6/TiOcMwquwT4Cq4L2Xqy/YmHhUpNmqjrcYsbcGVIIvfqe8Cc
cc0RfeMeuj5BOzPRNy4ISIH0wnFZ4DHYWACFRlQaZ7bl/mbsNZbuUXsihh3aTTeD4tDPaSDghzdN
Yu6auZHnPkM4/UGdNvDe8vAfbYupU1FW7nCQen+qagJdoCO5St3FUM1fN4jxCEojMyymZTxA9ihh
O9ttiNX7hI7GIs8iSMy90+sPulk3Z4DkC09Y4mOXwv54K2dAJr05/2KucqHJLMGTFKuaPCuDkNkv
Prsm4gplvIlqDw+q3P/5jJ/TZ+qzgZu9JglL84fpei8i6kOTnN4phqu689Lh91ry84hgeaxtFwHf
Gu1mMvBVuYpkD8FDm2cJ+sEYr7ritUyWZpf3AJHb/lfhoVkCUNdDNrWud4uW+A9DG52KxddeIgR+
ozm5GFb/VjpdtUe55LMrc23nRZIfD2FH1H+Ge90VAyl8EtWGrF5kMnyLW7tDyTBxD5lLQqUe+300
tOWG95tdimI6BAlfSFGj2WIWznDfVHxZRi5ei5G8vtmwdYnEIUuL/UJA+egKeVcUFdI+WfU21vpG
rN4w+FRiE4VnGhnNbN9V0V1boyqR8TDqxvBYR8ZHYnqEamR70dlvbPplGHYwF52zZmqCmH1mn3KB
yEXbNX8Io6pCPKktvf0DlZ40nOwUa3KZY5gaP3WlZRxR6G3j3tmigFx58kXPxXtj60kYWBNbX7+4
Jp4b71trRF84BpvaBsXJNFgkZH720bXBEvaZP288eVd3eei7sxuKoMTwvaj9fUW659oDWWxj2V1L
pyeaixwJYmrwsDqho0kp+zdi+mkoBufDqmIYWYScHoQeHMcczRNfnitt/hV46F85waczFth/WuOp
JPMUJoJ0MZPztJkd4HyVGfgbwtDTkZ1XTnYNNZu8aC7p2DEG+5O9xzzDDPvV6dPKjXcI3RPY1fbO
nv1gm9YD3hkZ5FQxphd1GISTXsiOXvKidaEOuwUw3uHFzyBYEFkKC1cL+679I7Wcd2ecf2/NjhxY
Yt8Bxr7UsBC9mTii7frNFh2E3yRmozuvzF+RFXeuE9N92LV5e6xjWTwWMzg8LemfRL+Edl/ku4JF
3daEmIUoVorDlzGCpS3cTW/grNyYwkIQyM+ObeHHd9jSRKj9WMllCQrnFLFSO4skM87paMHQTMrl
UqXZeCwRQb4DGm4dDCHm+yEpYhaz0FqBxzT7YcQYkVyTsavTzHssujjZxe1900PrsYVLMhUDSLQz
WBKXDT6HCeK/mxUFuekynby5DSTeEcJ5da0Au8BFNG9SHgfNxW+gTP23jqT9pvWcHrX9BI3hHhiQ
NWPJhES+/tvSsHMymqH60BpyokHWTafasZ0tlFcZdgyXH5MD0yeB1/IBrbgDnAz2AZwqrn+9sD6Y
wHBWhKr1Mbl9j4ev0PHWdPDPIC7yESOIEjKsjx/E09mwZc3wYQTREBagpD4CBykkZ/Hbj7hiiEDH
sPmAQjYhqo3EW6xZZwwHzSv6kwEBCS/aqmIqFvNaarCIpuRj6bJ6Ay/JBtMdd/vGnphkbfucuOyJ
o9gerh0irlfJZ71MfrsHcMZemQloWwcFVMvcc+5ZaxNRCh61pdVeu4yvbLQ3g8u7RGIoQ8p7GtFI
RhSmj601CoqaD9AoYL8xDnruZBsbF8j4Xtc1iXGK/O4POSlmtEHg+Fcv5HTm/YCeyBakkLvBDcsK
B8PKHxpn9MJZZNYuIwQcWs5wMKsswJM8HfdLfR2yZj72Mo2uC59FS907MItveRKJRwKpfYgmFVNW
q+kPSKGj6Fcuj649M2FX7bwhkAC6DuVuElPsZPUh7TeQGbq9tZqg9mW6gRGfPbhjX52CBadVpB3x
YKmXb1Vf4TNSLYcGV77dXAfvgIO3fTumEF94/qMFxO/c+IKP4oINwXC4W0Bre+4uypI4jHICrbJF
B0dwuk9TKEMiQuPLGPNHV8uu5jp0xzmBK7fo222PdqiGDhsTt4D4QEAALdbI2fRB4YV6UZGIZHro
0sh9HuuAoLpT7GVv1eFYEdSogtjfZhjAhZLM8k4mtbud/XY4I9Th3qfCSPnTLeAWJOEyw2ZALVlC
P3hVeldaDSBd625Gmm43OHN6gdvRHFj4O7yzB3TTmqOBYobQZHTpeFQRh6p/t72lx4hNOMcBKZok
SQkhz56x67qoOlSxyDd2+iZdo3mM58kMiah9Y/QmwzyK+Vw64TAPdZjIWHtwa9lfJ3fSwpJ0/b0U
o9ig2cwH14NzgvVGWRHmybr2kWg34IYe4E/VokBZOhhoe4aBMj2alyGitL5uZFfojXv+EtO1k2Qb
sVEMznHk45ha+PcIuR+GWMvDwdcfbAI6O8ud59DotHMXVG9CuN5d2Wm/2okfanIM696um3In5+yn
tMDvtIiK45zzWPVtepcP4xRq6eyFEy4DHfM+qhBMK7pbnDHyjnZzhHuQGGBK91GE6RrSHcLTftmT
PV7sCPjWVCebpJ+cjRT8T/raLM6aGKCAWgRG56k6+fOAM4hfNXdojl31li2VBVTEwhLRxHIDsCwr
MlG4l3YKcHSZWDwZ7SAPkGx3yaRBWWvEciycXAKtrF87WT1pOoA3BLblwZPy0xC5ubFaw+YJy3n4
Avth6SdYckt88mNci9aYaD8k2Q45aFbwsTFvdXYfdZCIMxwlnezV8k1KC6wcy4ItDwUcCnzWN8s0
4T7UB595VNph5w3EOpBpmnK0oaX7QKp0uk6ADNEskvvcj989xGp2U2DiZiry3TLFLpvhgS9oGMTe
jSN9J7z8HUOgadsQMtshuarv8gQ0YaXFCK2Y9V05oYclI6aowrWt0EMSbq+lg7fpirTbiCg5EIPL
zxnSu65uuhfW+HeYXXbImKePlmFoh5oHKYzmxxwAx1ik4kmyn40dEs2WT95EwCvpGsmOVW9NVvrs
7Gorng5F7RrbFIBNKHzkZNOHWEwOyxs5bAoQklvHy56SQFxcx293HRK55K0LfT9Axzsunh7A+EXk
hDEcKs2QFfse4feldyvkvFK8GNBT30ezvpOe34bQlfN9FDiMJJGId6g8fRro7uyaXo4vRkFYqIB9
05gmVl9BgGephfBXE6XTFvPHF34qnxiL/53wZ74XGk4Xs7X1cjAyMUE50Ppei6NJi6CdGRXAfCbx
nhCfgee60cAGAmrv2s3AkmLfOCiYNyhBgA6vuucmh8JlkQgMyPm3Ewj6fLLnUGclbfdYgzH+/EBm
YbyINH/SombZDLoR3Qtpfbo2efhlqM9pn4lTOTNc2xpwropsRu1dPHaZUE8veO9uDVzoNk1joIhU
RVDnInBKmTx3ZgnIa8rRdIybMEJg9aBr7FmGxmm/Ds4CCsKuCqyRXOcpCrJlD0cTM4wMQmq/aOzU
pyIFCBA0Jywv+/M0iuGszm6H2LX7c5ECnYJTw0ztEW4H336Yy9w/8OPWZyvX67NLvGvfLdV1Ruz3
jCTSck4LNm0BvKSNupvfkQzo8+nQkGBEhuZC9MIPCfVfhRG056wp31u/IIBS2mN7XJKCLXIAq9nP
Z2SJ+/k8Wj1a5p7EC9c1iiJ0HNRZzNI+DdpqiFcfpnkpz8wiJZugKdo5ffXuJqACuiGuuD+hFonP
bmFXGy2pEvZSfnRWB5avrEOT7OoQdt9Hmt6el75FL2t0Di3D4bnVM7CLCcvSsGmr1zTrfpdd2X99
V+pMfU3J4qB9PkeLj/JLLw7R6kap9hnqzF+LqzUfv/e2rcuJN83BnaLx7MZvkJpqBrqdgdQ/uwuy
soGXvltlXBobqTfZqesWEu7L1hizJ0MLUtzs+WAk3xxkKFGCYAUvZRRtGKTWN9A8DJW8ZhrDBRK6
mySboyJM9Cg6LHlzHGWDsEKJK2KanMYOXqLGYg0Y7GSd1TtAzIO8sLe8kbar8auw/GWjTqWR1Gx/
IytMOkCUSIVA/36tyoCt1WgTr8GQ6gzQwTwLOOab2oPH1vzwl/wHcRefbzZCQ24wHZ/dMWU8sLBB
TcRJ/Va1OVXndj2oojrYiHnwN19/yv9qjjCi/0fv0Qvkfh4FwcXyYNTjBrPlTzYn/UbaqMLtXM1G
YKTMjkNTBCR16BDX+H9XfopY+hy2QQs+U3gNkDsOA4i//fxT4ClBBnAytO4uyvvklGsFcu4PPTaB
+z4ZnsqovssYB86oZOOQVhffkZOLCZRLaFo9HrOL+SDRhiccrvk7L2u1EGA06YQ4XZ6jpigZu5di
b4zxk0dWLCpe8F1/a3XfOgxrmEB3nOI8xchEtq15mQ2sbQ4QEbyXvuUZDgYfvGRRvQaKBon9QBlD
pBzGk1a5GY+OP1/FjCCb42mSVRNxxgDxhmbIz5Eu0OXuNJZVkLEufDUntGA0J1zIOofaBEjLt8ww
C2L7BcWjsq6zc1AtP/mx8acBtHqyxxJvTTPttgkpMnPsgusoFutAULmGNbZJ2UJsnVZWD3oBqXFg
G7UReZ2GfR5XD05KxhkhK0T7ywNE+2VLFiagF4LP1oSyLR43pr9kH6D+20tUpvYGS+RyK7WlucsQ
zrCMSnuvGWb33tT6pxxfoie8M8lJO0v3+5SJg7d0eM939ovnierAI1AeI+Lo71UZoZiQat/7yK43
yNMOIEZFftV09j0yGHZ1nojvcZ28EUna4MBtfw6xeEIQ1ftVCOJpzAtmqbkPecTypYzTJmx1bNts
6f4gMu8TC2CM8vSuPxIseSY1CMelbyBaES3ZVrHMTiaK81uvsJcjKqbLYSF1sAWlaW0XrZM7lo/b
qh7Tg96s8Y6AiFRJpLUTvXsF6I9doRieS/gkVloln5FWuzDBSSaYL1mtVyt5Jdnplrs8y1H/7KTx
UY5dgzo5hEmy/eRh8GpJ/TRAB2gst2guZ08izQrIrdnMILXr5iK/NEU9Xpw1ejcD9R2ttjkGQ6u9
YX29E4FFSBXG3jbq890Up/EbSMEfAqOpe7s1tVdLdzTsM/Rx5/cFyEanSvZ5O/mfLfHrNvDB1sto
vhD4jLe5jZzSQAb5iCL/1kfJ/bsMRmvjZZ7xwA7AOrV1Ig8S7tlLYnew3smE/2qRD3aC9GeLITHr
acN6Cqq8Xr1H7GNgDeLJaiJCG5oof8/rX8gKJORIkzpcWjd4AW0c7ePEgzDcLHhsLdnyQIjh52x2
p2UW3csoO/+pR9giKcEzYzTdHlACZzhS+e+cN3tWOe+MXFoe3spfzaqnqlRldVDdb1ff6v7zFqrZ
XSI1ziNWpp1iIp+wP1ZT46/TasTuWJXVmZpvhkSnkyr/4/TWfuuu6tThX3XqPqpuNrpya+n1FLK3
y9F+K8uaSXU91T2WMIRT/6q1BpsFwdqea0B2d/ix/Vn+uvTrKGbSgJqj7eNMNGd1qNdpdrQrxMdU
2ZbzX2XUq1lFDuldNZvxs2PoPA5+YW0AEcXPqq4uXEb31B4Pqk4ddLjpejJGd19VhZs9xgxjt4s6
nBtPNmr+X3WqoZRLS35n1Tpeb/5Vl2oyNIxBP93q2HFuELO3Hio7N3aJX8cHp0ZqvNIa56rXtn6N
iiBh6pu6761vvBcAkV9MXZvOSySKnYsB0VM1L2yf4jlE4q36TEBcHFIMII8kRmAtw07EZG9rmMGw
HdqcWEpU3rvVIO/sND/4zLEXnDxZIi1ZfoI5dsjY8l9KJFsPiLu8lW3uXaEf6juNbRfDSuzej92U
ssLX77OpOyOGUlxw7xVY6gDkBkW17KzAcDE9KdCPq5bvwkN2ki86eCGgf192rf6J3lq5FaNb7vTF
eCTd3LPF7JFprLJpI1E3PNhtRaZHR5DJMCHKsfTeZsOgvzXeCGC0y1Y2BZGkHH8oLKhi6yOtf1qy
l+yUATT2sfO+jHa9LeDOPecJIgX1VP0glj9fVFUbm/01yIuTKqkDROF4L6F+b1V/Vdf15lvgDO2d
Kg1JtZBhmu67bg7AqXViWxXZ+FyKqIQGm4w7LR7HZ1WXVCx2AUddVSnAlfOSNMUvZGj+7LBMSFUT
lQSDst5DHQrzj2R0xJO6TVAvyUnHujC8dRh67B5src1Pqq7hub3rtOgaSHL4c7VFLzF+NJZCx8Qz
m/eeH6/hCYZtVRc7yVNRkkFVVU41gLrNq9/VuK6qknGZN3ptmAdVTGdZPc9Exb/uUGKBbQJUUphX
BXIFDvqY1ql3TCXjK5Itf4Fuv7rIhfW5Ef12q/93P0L8JXBIy9yr+906DkbyMpGNY2dTjBsUnKp7
JAPtkzWt+jlNMoWqTh2GSq/uu/UQpxpwTnNeVs0nqDl/N9w6G9niHWtTf7xVqbM5j6r7W52fFr/0
oGX10yZB6Lcyva9MUsYCs96vs1udq3WACNrgrHpoZJi+upVxkx81EzBMZ6I6ntY2Zij6/zB2Xsty
Itu6fiIi8Oa2fNX0TurWDdGSWnjvefrzMeizUMzda8e+IcgkYdaEJMkc4zdZ+xEQCDr6zBlOUtTC
IsMNoYN37VjNR+j7C8hniRUujaMhzC5xGAKqXopD2JU4BoMzQaqJtVdofxheCr6tMIkwL0WTpPpF
b0Dut0Nnf4x5PVxChRmbHE3HJrm0dTkdAhOufN/azs2vmZTYCdE5VdFCRNJS+93pc5ZgXvhFSlam
JW9LnkBKkevb74ZpoZLUZi9SVXQBs4msnO+lCGLK3OPh+GeFzsNBHyvv3Yp6BUmwSDlanue+a0yN
LmrOpE6KBVIv6K8xyZHGBsPFMwyGOznog+h4/6rTrfv9MBm8V2X5rC4XTVqmu63n5ffSEFti5nRT
hzMSxoU7qRv48hzDBhUqj/W9F5U9JBo+eaN82OTb5OqOT7hzSeO0PXSRvWHr88VJm1Po9CnYzyA6
56iFvAfDS1nW2clTMIZOh0X3crDfCBJYJH+17liAyvpQkp7oVKp+7YKEr/uUZx+WNk7M8xnlMI1J
mYsbzt0cQXdGRzT96JWRZIvnf0EOGguOEfFnrzPPUqrKoX53jCujY3S08bJ0QAXdHF33oG8lSFHn
fvjRjESy0oqUFDQa/aLlgbMPyQksUT5n34N0OUap2Z0IYy2xMZfpfPY2dUa+N/UsuHj6AfFR99le
/GBko6cXw1SejLz+2ukKVjxuNT3xo5HhKEbi1SlrF8WAFhmTPN4HdgnVUEdDENWs4q827599v1Lf
cTIUxM2uNj3/LSOulVTM1VWl4v5MGuiiZSN74TLHsAvzIciDdK3SRj+6KUb/Gjfpj9J2jUuDjcVj
aKEPNzHFvcuq7A/m3s0P1wwf+zHT/sZm45R4jcVi6amZ5h0T8pwcdtsCl7CSnYe48tdgwV+Heb0L
8Mb4MOPmGgHk/aFlCMMpzyk2Jq+6XdyhzJufCo04ba7E+dEd4pKkd/SVSV917l2IDGHrhejTJ+2z
2Rc1gQA7+lGHf6nBbJ+9RlvQ+bl7mFRihHkcFhhnuwRtVZCx9qy/zPGQvw9dvLAL0/AmxbRCbxTQ
xD3Me/vZ7ybyUN1QwdUwxueoNhd+WdycQAXHl6ZCI8RS8gt2T5g4pHZ9IehXH82FVs7K3Hhl6s+f
n8lBkqA4AII6xgqJfpJa6S7W24jgjb0z9RdcB1+DmRHIYKg9Bb5e4Padg/pStPJDd1o0a7P8xWK1
9tHPrvbSNvpJjiF96t11eGjvRvtnx+D8YYaO95aVyPNjkfHRW8aEizYmzMuxESE4Ys24mi4lFb3F
16oncr+UepLFrzlOvFJCD7h8bbzkFPql9dEWFWa7eXaWY51nqS+OX1/WUmlWL+0wX001UZG10C9J
lc6P2bJp1eFujludcA2lsmv6U+8qNlpGuv046prDmnfKdkR00AyQSmM5Elt8Y6Ypu8v02n5UB42j
/tTORzOKegRrl7Ickg0JTGye+kcprJfKqsYiqVoQRs2G8DL0GWHJJsQwzbXqEMIQymFSLJY/QBLA
5uwF9kzWAjgRxbHVaT276nztwul9LcoRrS77W2Qlj1na/2EWcXHNiHg99n31zwYFTOeIr1y1/3Rg
UL3xQeenbG1bw9GMXTNq1Q4AOdIiy1WilmDQqMcIBph+8GQk7ngKe8iUWqoGT7xJkATsfp7uFw8j
qZN2LtZAT1J0K/MZxh1RhuX8rX6uGuSLaltBlzGomcr52iGc/BDGKZs8bnMAxlAsh7QkibzURSaj
J0JAAXAOu33PrPyj9KvwUUqeN/kLtBJH8uXg0MbKWRnsmIV03r2rdq4/2Ph+gBhpAb3QogKWyuL4
TQphTY4Jvfr5XopaC5QDMl56lmI55fHVHzyQw8uZyHhmT/MQrX9Yqmxr2kd1GrxKycoGQqwDmihS
jPB+P9rmEoheTg9tq7zBxbB3Ukx1x3quoeBKSX5fG+iX1M7qZ/nt2YLzGq1YwU9z+d0LsGjStfIo
xRJzebpmjtuN/DY7QwYpRghqKcnVIr9/TktCvCSWSa1ZWq7ulaqpbzbJAgLJU8VYbRbNRbXJDAWY
f344YzHt4iBw/gJAfFezhycd71Njzb+IW3yZiIT+WXbQRUjKh2/4fPOpZ2q4w6OzfATBkV7KwvZv
rTGHd76vRBfykPmlQMTzSc/iLynybD/byXk1J/zaHbf8mWeFjeVyMt60ElNjNwZ9Q+wn+nklEd8Q
wWdhoAVu/JiOeQwSJwjuSJGe43F+t+fc2CHHCXyjTO2Hdu6KeZdVGt2bN7VPsyfZKLadPhENRSLb
/8tB4XHfJzDQ3aEinxZUPYAroOdw6FQ0NjtYLF473gGWn691U33HNlO5Wlo2vVtdRbcbnzX84L/g
u/Yjn909CXqUu0v/FNrh31WXJU9RHKFbmzrKCZq++qW0Yo1Ja3vSXN3+CO0zKbH0qzHPw8lQovjo
KuldoHg/mK6rN7OO/jaj4ns3hibpncq5aCBGybK5GGchNDbWcYoCE+QHLzSSbwNJonSyXKBIFclK
hxc7qUbvoIeklyqAAK9FcSYiH5Pyw/S8zWPMX1AnJkugfa3mwLtYHplPgO/psQqRxzQdwEoDWPim
6f1765sL6/txyLVXQ21uENGrHVmo4KQWRMQs5C4JvIzEe1Xm5rVjPI3jNx3HE+OlaG33MmUd8ocj
AOV6T5xRuWgKeTU4TdUJ7ryOPIhv3H4A9VAfUyJgB/SV7ENu54uP7Hzl84jEph38WWVu/TbrfLSp
0p8cEveAu52QiCkbxRzD+9GLf0w5povjgHYuVou/ZmgwZat7uAEGzd7qw/aF5K12tiorvAVWTlQ+
Kt1DkKvGF5Cf3wcrLn+ZqGCSC/o76roK8ndIsL4oEYcY2m6nIlJ3xblveFULLXquQKlISTaV1Won
iPMEx5YWsvFLHaTL6N35kFVekVHRgP3FF7ARxxgvhqdeM9W3idTq0dPJdUvRQkjxMYvRgl8O9qAL
3wYDMvZo9/dSZcA+ODuRXR0aN9HevN5oQXkCIFpKUqUZFoJvbZrc5ITl63M1+DIzd4kuheYvap9l
9zb5QFrNqHyREp5UwTF1fSx0loMjKxvy1e1NSp6udW+RkoIQcJCklzodj5Br7+U2LBpOkA2TkhOv
BvaiywmBq0zHpEpU0Ai0YFYdP3c62YfloLJsxoHAnwJp4CotCHUPN79ABWq7ZOCmN8RXk/U3Z9FQ
7CNveptiwh2TpelvjY81Wl6HtzQL+dIVbfzLbm10pZk7vTqh/ZoOP0s8cd+Jae4nwxqxJsmN93Is
f4QJQhNyjBCtukec0ruAGDXfbQ0/Q6X3hqO0zQ09uFXY1Ozl6KCS6cF+3Tr75jPf+xIwTD1lNy9k
BgEVLXqVDeIoxbFK/OKY/KdOn6JsF1Qe4t22Hr1OwQjKy/fQ/jbPaRgZb27RGW/JrDDog2m5SjFW
vO6qzcBDpIk22MYbH7DJyaK1fd6QRh5Rab3Yy+lVUJ+Au/sIosNtq5TOeZVNEjeMds0wXp0gdl5b
tNEfx1iBZq4DQCvMAHY0jjRnaUxEMHxBS441jd/me1C/zZEbNB4BNv9zvbr7VWSKf4TZDzAK25RX
uHQ6FndNtxalrjXrQ63xPZMSJqbFea4A2K1F3eesOTv7ADeepGo0ZtJ5Xaxi61EFb1I3zf5Ny3kx
pFS3Sn9prbqgBX9UNr09PZWAQx7WKliQOFoN3s5w8ujZcXnNW7Sz7Ek3d+R2yRQbQ/AqG08Nz2ph
zI9SGn23eYxq91zoaZTs52aJAteVs5OjRcRXPrV0QmdNEp+2OsNL/vZUlY9eXzYvWgSr7G8Hb9Gx
UV9lQz9CwaMnW73V+ebwUUfqeI+ij/raB358X2v2H1uDhHUKyhtNc97qXOzK2nG9aNMPCFYgI7S3
Rnu616P4uR297JFvYPZICv3WQ4K4SQmjTFvdya6Xhq9aa7bX3+rkNKspvtetHxy0ssoA+eTOi2zc
miihAyEAhjp1paoA0iUXUw+HBI7qWx375ZuflITXvDg6S10W5cQqYyDmYV6U+6ny1R19379KY9PA
o7VApdgwgf+UKnZYKcPsMeii+q2ey9eWQOEDeq/1W5EgcmuGir9XoYPi9TDcOZ3ZcwM4GAKfOpBI
BSml2fWbOtXxUxO7VzkoVfiMaQTvG++qTUP5OJnjnV2HPc9zMD4acyhv3lh3oIKmIHuog/KYl0dF
HcpD0zj1QbOCGeCR35xMxXAe+gSKRtz7yWI/dsTH7Wtj+AV8+P7eL/sHqw9QbA/JScFL+O538ckK
ETxILFY6BTMAr9SqyxjZP2c3B8FWX9U+gDmhhGC61V4/tMxB9g2zj9zDX0jPdjMo4f0YKRBJfb7m
ku0DHwO73gSDrirDDcTEh1Y70Tngg0CAWwWSDki57/U7dUZrrtUUg+QC7CRXOaej/oV1F4MN6IVD
aaiPWZdeMaNW7quuhB7bD+416yHAGcZH3Awxyz+XdTJoz6wP3bc5s7TbREabeEdLMNEodlk+tXCm
duqIky7qxKRvJ9wAvLJPdu3MN5LF8IPav2hh4z0vInwTJAZ7qkx4j4FxbzaxelIwRtkV0Zd5nt/J
CB2iVitPhd26d32GGwyBAHa3zTSgAG8b1R2iZV9BWIy40LX9qXRCfFx13X/s859cJrwht2Ls0H0e
9o5pkLktFO0+Y66aWaP6YqRceaiy+c5CcDYIAYlkCpaLiQ4nb0oujTbUt7rz6yP2kcOhcZzgPnXr
+aC2+tdgxD8AxFR3DGYoGupcvljAP14q3fxQ4qi6ZKg13iOTCK6Eb8oxbZz2viwKoiT6AH9r9vdB
NfX3AAkuXY0gY1sn+7wuz142etfcmKpDyryBpZUZ7gzctPZ1312sakEEBp12NAc7OQEQ/o5U01+L
mejFJEu+5271e+Bw3R51NiJ49Bu7UYDrJW17p7FFJwG4FloSrNg7g6+9YcO2Ub9XiT7BqzPruwGg
wVVZAh5G8yIzam2ZVjNFoRt15EHSEGGWPEEyIhpa9UPP/upt5TFN4fkijrJP4xfQy79m16hu5N9U
voRJjeaaepuKSns1YXiYdHvSvXY9JOBvnGpv5GF03+VVcAtGZhiZxvs7hfjypF2J3N6w9N4yI2Tl
9GhSONEHRr1MMBNiqHZV1+fQnr67purej27S7gkFtiGh0BXsgLcauSXbuQZ9iCNEAJlGyzEtK+ol
UvIVIkC+H+LoZ5OVuGRH5oVveZ+AWEHeqj5xQ3/VKRYxI2F4sg+YcrSV9UxgRN/FoMsOfty8eW4D
x8xtcH9TjeIa1oyDsWLu56Fv9mVHTKDOn9E0Ve/7KNLu22XjmBhWOpAw03wX6oF/NDuQeqGms0JR
nI6x12qOQZK4e0BZp6gIfipkHlBiiFAUIpTxo7eG8kuLrDkf7UuXY2PnuHCa9IAciDpCT/WYHj8E
DUCe+YUVSbsn71mV5iO25tkON4CPNFZD/rxjLRDqwwS5+Gn0CLDXejeRFQ5eEVbh89lWIJR8tQOH
b8b3I8jLHbZZzCpYFHaJCofHbAlez2lwsr1FfbbqfwaunyFQZgBvdPUUEIOZAzz0z+GMVaMOYX7X
aVCZ2r8HSIMRsN9j4wHnq22HqLOzM/NW3SM0XRzVogOh3CkYsGiqgnwkejFB4JNYKN23qZpex9Bu
7gk1Zvu5mxBFy9on2MuvRJqbnYWe/NWbdFCgum9dHdu9KX7v3ZTEd2/WgtOp4u6vxvXuy4hh1mwU
hrG0qi4zCktYqH4bAKKeq677hveBASfYDo5KmUwPA15F9w7B42IhEAep/pY67h34h4lZ9uhzB4dv
I6t2ohsB8KU4PupG5++aAhJFFlcEKtrAJOtWWpfKrYqdldjtGeh6ASjOswDd8DE4QWa+OTlJKb1A
cwvp2LfS6lyiPIV2SOL4XE6tee7ryvsj9d7hMnVq6/+Y7foA551vqbdAZJQfkdHvcysLbvoY4I9Y
qc2Blbp36QGenS1woOBOSEkpPou3DsK9YxUEPVTzwJzxwRut4Tkd0ChyKCEmkxxbM3jPM8W+2zbV
UDhr0Wbmf7VrKGLYfD1aPnNHb7DAMboZQM/K805+4Hv70EN9TWPo27Nk3ulqwKvom8bdXMekTZl9
/Exz/ZgHyXRTZ+SbEIp60eLgb2txiIKqc49usXRGVmd8iJfNIp5j5qN2r5p1+zL07fTYxsvITckr
g/aljpjqVnV6LgNHDfepw2MEE3ZVWtYfXZ8y87CiL0mqo3NoFs+WMdqnMY9Yfy8b332YvQ4eWqvF
x6Z7SZ0muYUsD26p70QHo4AAABs7urNs80UPDNgb3kiPwu5xAHFFfC8+Dkr9MmNQSWCPxVm3CJxp
2UUwYPaSkYYqDCzRtBavKxCY/9koHfmiHm3TwsMuwwiR1PJLkBpj5rWEWfBrcJA9XxIByqwfdR9b
Vwy34EhgBurBsQ560FhTMEysOH3OJTRyj6D0lY5a3DXm9KyG8wi1w7cPI6o0+2kpIlMw7XuTh2Wm
LkAzJ0zhlXRIT84a6CLPLO5AZFyGCUYKcKXHzuxelBb/p9yMk4OOiea8F8xcuBD4LfBnR2eYcjgF
s/s4pprGVLDLnjxSc7e4qb7MwI0+8NoAbVj8FQ5R+qHmuMR47U+38OncEiVwllBBPeusdFI6lOO5
2oNsJj5hAKw85eBLazTAsVcrZasA9vRBCkx1bt7kMrhWvkd1kF+zuGTIHjvngGE38BBSCoDginlf
oJgWOYXNe2HvTYa8h0GD0lsDFMB/bTglDX8PyRH/ISbAeknm8EuIFBzio6cJa7mD44wQ3Be8EQDt
Q6LxdNH/TZV92te/WNe0d+2Qneux5jMJKjBxsLRWE0hCLTzOur464Z9FXhpfkZBHkXN81ZPAuqSD
8joTBFjoreq5Mhfjgfib2hmX2BtDsvUHL569axhZjzGptH2qI6vUqjnCfwaIcfvONfXpXkvj91Fl
lRpWATKKIZThxaSp8tG1SRr+HlCgL6sCRJDV3ckm4Q2Wq7RX4Yh0+tUNjvYGbNdFGluZWAiYjNPa
gqvP0745FKntPcMCcJ7U6X0GwfdsAEaw86A5VXHytWRigHxlBLSyJJkqxTnVM+Z8ZQZAU1HOSeeG
zJ+MFPiLdciDzthXZdFfYEcU751ZN5cRtsheinriNOCNawu/UKV5YLrM/9N29kEvg5+TrUznIk7n
O4Q/nvsZsLfp2slTgJTLU9BoNZlhpDCd3kmPVm1X5xIauBHAzlASJOYyft7C1HAHpIKdkCRjEeyc
ecyOrKKfDOIcjOKHLHvqQsBif+X2O6Zl7TVbMDPlgqsLQVhcTecpWnCjtTGpV4AR4YIklc2kR18U
xfCP8X+qpF6aZ8trV9/KgPvqtdDpdlmRshWgZ6ODnNbqKjj4pwlHyIsVvscNSAH/bWyC9BRA57Vb
A27RML4hVI66IZ53q66GYIQEN5SZLBjc2EHJexHckAOdn0KSHL9PbhPcwGVZ85HJKr9EduWNtiq4
ZBfZTWYiSLCw+PeGugDt67Y6CkKlcp4WSCFz2exW9MCtgwavB3+XKNoSR6A2AIt1JKvyp6Pkh0QN
cMj9afYDKOblxjXLFWVvwyfaWqLOR4EqSuU4Z1N2kZaR03JnkEUM/jm/XS4irbRQnXa2k6UH+ZUJ
WtMkYBE+W1z9zkGjnkVhxPH2kNyHKxjOH93y/EYzci45atSSA5ZNIvdfdmOWyKS0ML6TYpZV57BU
dPxnlt+Ug/sM8M64yJ+Un4HzchhVA+IkfXX0yvKnnJeOARzz5TGuT1gqBS+V+2RdrIU0utWNpd6d
kVrBkwnQx4r9ld4A7ZYM9Til41HV678EDyybARh1V8OvI56K5EhWDTZmRJWTMsa7zVGS3ivOK1SD
bz3MxaPXhDxRGwnRU5s0b/Ls7cR9Goj7nObaYFi3hgi9PabupLeKW+qw/GtDNNu2hwZ2WAdC3QQH
eVzyNGSvxOMz2cmu9AIr1H3yyt3OK/r8hq+jB/pMdpcNRAT6hnKu8HpnbBmSGSACMGeshjEC/W1X
znZwpACJ7Br5bd2d0x40lB1d5O+NTUOMujnEbfJ1HvWb3Ln1LkEt3RVWOh3kXstdSdqC9X+rIb6y
YADkmcgZsid1a3eQsmyMFMeQpguBaCL6OHSv8uDXrim3ZusNcqQm8rmrwLAf5FbIj9T7mvvTBoW+
J4LOLNeqvreLbQhyl+v9NXOnnwFeGaeM2QC97k2r8hambXjKZ4jOrT696svQIZ/tLLad8xzMIIGx
49up0DlRwm3QE7KSvPgff/i33yC72F5BdtdDfW25Pj3UZHAo7Q39IEOAfN875MYvNoCs8TWFy7ve
3BVO8dtb8xuo4vMdNEjjFRGsybk5GWGuzcfYDb8pXaYetzvMIHjTHRdK9za4qP1zhonlSX5L71dP
qT2rJzQa+3nfZOF9O+gKMI9lHFpeazlT9v5rndeVM8IBYXKQntDH6YkpDEuXpSPoI9JOJhzrrfss
DexqpoGp7wck2C7Sg8fOGi5TbrEsqY65M2B85C7gyv/6d+0ivfohWGEvN4ArLICUre/N8YOrLwBG
o7DrRd6G4W0ZlqUnSXGrK4j+LCOSpc/O0XeqAcxK+uwECmOktJfN9rb+1kXXXTk+V95w8RpzLz1h
PQVbgbPypW1IEMhYyIK9OaPQfd3e8K0vS50Ug6UXqn1/agDpnUMnOskxUzq7tNjO/9wFpSxPTfbW
c6S87n46LsVPdWu3LSvb/mfowVaOBH9qXgO4crsUeEyRAnLrbRDOy4dD9yCaBjoL1Uk/4UNBnp55
gTzxwdYxBnWe8rl9cZgbsD6814lYzGqBx3bykgNKGeruzlqwqvNYvuSD251Mc2Yq0ejqQQ0KYjc9
AjM7Erwn4R1M+WIXac5DfQii8snBvHh78PJXpbi+TltZKrdu8umUYkjbS4/9oHRG2dTLcC17egJ9
yYzhPMndl4sU4BknMCt0u96HVr+XtwRWO7Wy+1vt4Bp/5BYiSrJumXANPkKq+9MWLkXIDetiJb0S
B4caEi/4hjHRP6IeuDsyJke5x7KRxx4v0xOEclkjT+n3fNJvXmxkJ3Ue7xKzRKDM6y4yyGiM2i2c
3RL13ENYBOsXwGh/QsrPrnJBefKyx0jfLmwYOxp+zoP3jFmcu2KW/cR+8/E8O+XSI7bBQNVU58p5
2+/T21E79BPE++0ulpnDSJosn5nMzayDb0EXElIJvIA/wCUbzMQ95EelCbk1KCcGuiijZh1XHTOZ
bIHXrc6T61wngDnkc8/QI9Eojux9hmPYOrtaV1GRFhTk3HRtHYThUj/WRmKc5Pryu3w7Gq+t/jQb
eXtSTeNFnur2aGUv77ofsTFFu7EoUPqHQv7PAm0bOBT59kt5ndixPC1xpGH5AMb/qGV2Dju/zYcH
BNnNC9C06iasnSHqqht94VcZZtn6fOVJbGPM9mD4QP+dQs80J68+WBCkkcVwDBxOCl4ClxH8gELg
seSWyZORbh2oxB4t4MF+gW/IfwZzabCN6NuTXDv0Mt5vN2E7KnvS5H+/FHO1EfbSwzbUy4+R4joX
38qyt1bOEbYfTGgRZpCJrtLZFxWPRWkif3adcskuDpu8ausuee1/YPXrh1J+52+zjPXcMnf3wALu
SQhij8GHXuavJEcIXctrMhfIweyDyfyG1grx5LBPLkUThupRmq+7/vIFjQCDdEG6zuOkp8qMbtts
ddOckXLQUIrUgIktkzD5d7bNipKU8m9z2fXXl/MIE+dhLNB169lvgKefbLJU8x693oIk1HdXfohZ
33RXV68yLZNJnezJZr30Mi2UIokgNK8DCCBbY2myFWVv22yPcavb/sanc6P8o0OogzGMMVMGzg4g
QH6Rsrx53PGEZfxyfP3xc6kVu0gZ1N+mkfII1543/xVAtL9Kd41Q0gU0vTyDsOuQ3JCe8u+7cvY6
VAHKaS5umR4+U0ECmCLbEu4TJ0QIHnJ0O7CtAeWAbLZ2Uhz8H4NW59f11y89eSV7bO/MOp9ZO7PU
enrekT/5z3sne2sr2f1clpPWq/7W6vMf+HyWopHYaO13bUZqVsaVbfYg5/5b3dZEjq7zbNndNvI8
tqLsyXn/9aq/LWektTT89Kf+re7TVT/9pWAZ8DGaq7sQRt/yiuPhTK6imte1qrzwsiGUAjkTGhGL
9yXMtm22ujnDExT6HW2q1mB3bSTDrVx8a/rbEdn1zQCEECn4tUfLyyLvyfaybC/Vf63bTpP3Ttr9
W93/9VL+nC/k/iIG7TceXBzamNYuc2H5cG2bdSW7lX+LVfxb809163piuez6F+Q6n9qsf2FIvHtN
GX6pnRfuZWiQNajsbd9oGUO2ouxtE7Kt8ae6T0Vp5/cIBvQ/tBpJhKSwIfLxcpJ7Z3orXXjdlVop
z4SyWVZnVXbSveJtG94BU0Eb38rKvNDIpSwjP3OhgIiSlVnuGjryA6ud9zI8EP1HkrVBGfgfuto6
aNgqMQQZXYpyhoSJ+Nvh34bbrSs4sujf2mzdYKv71F2kKEfHoEkJWbgwvQZ1Ng+do6fzXta/CQAD
wkXJ+B60Q3Ra33i5KdtmHVa3styu/1qUA9urK8WAQMo/w7eUP11B6uYsATuhJbxG22C/TqzX4/J8
tjMbvEpYvGVXi8CIsURIfls5bs3kXNnIxGAryt6ndjKIbnW//eNy5NMpg1cpx9l4ABX4XEOlwDVA
WhApNzSQHMuHq8QRr32TocvPkiy7yJ0pkz7PLrPq7JrMsS7ysm9PdH33fwtm/jZV2JrKnjzeqOiJ
6K2N1iBX7iB6YsQRMik6WtnD7JWkY1Bz0aZHeUXXOKX0gHHW4+YPeZH/iWrVanDEOpvUSUNyMM+z
a4JEMCxxSGuyqRuylbut7FuBgv5ZaO3KRXfYmS0MyBiQt8iHpWvB2dT9O+FsWyQAIhXtGrmr8lzq
DCqTXhXvZQzPRPjk+vKA5xbRnXaNZ366/XJTf3tE69J1veuyZpHd9TWPSE7Onjkd5S7Ln9028gO2
otzYT3Xrqk6OfCZzbi3l8PYv6WGo722s9XbYGGIVF+T+l66Ix7OBEOBRhzFLEeoZAqTFFZ9Jjlo6
uTPDQaZnOep5wDz1JMG7qQ7eIi07a8s11KTOHsqgbnfSau6y8aLMpXlQ+wyQ3jAUuybiVZeNl7nm
3vYAeGpgiu7TxD2pUWjlRySDMFxmZX8kKglqeHKujR40T3CyyDUjGgvxPHNwL4rV+9Qf3xdE+2uA
DOwr/Jv6gGrciCoHRanLEDzKEtIT9YgKRGxX6WvsOSgLmt3DFKOF4ABbOOnk9s+e5c/PadX8gO94
6U2t/DLmJq5aqf8tL5mS1/jA3/xABSmeNe+9N1t/eUTryez6AQkHrUUdZxh2QVPXX+sZTC9L8vJD
V1N7j6IO8KoI2S61WGwBTELJc25V6Dep6qFCIhhlqBIcN0aM1eO4HCGUhJnAgKNAmGjnprDLx3lK
qkfZk01WFA66Z3mOsDBBeKuIg0NZIT/kT8OfJsmzc6suUn6ZWhnYkaDEcVgCwDvXZ+UWFzGq1yqE
T8PHSFRFwfDQZgWYIK8dWA83hXsDqUF6zSPY3qL6NfVT9DwsG4gu0bOvJt+Q1VSuUlVmmHSju4gq
V4HwmWGRrXGC5wY17GeVTOhzqmjafhrHgBUEB2LbA1qV2tzLHEtRPGR30zB0j1rSeU/zsqkzYHs2
fQt2NS22A6GepXutdHBFG8jOmBNmc+Ooowvj/z0l0fy4lkBzoPzr0Oe286vI8p5QmYn2Vdju0D01
jo5mmYdpanI03gDTF4Zm3mwHqDOwVu2g23rS7rCCRwYDB/DSC8v7CqrdfbNstiL985wUxFAHpI1s
uGmlfstnMzX2mmloN9kUU/D/K4u+UvaTB8vdC1OCzYgavPc+gFHXHvs/kyH/wyCVDi4cuj/vlgmf
GWQiaIWiQiWmn/8m3fk1zBP9z6lJQCsgiPMejBmwa3SwnmaNXLI1JdZd5eb9Te/j9pKmcfHII9Cg
/LfqazMqdK4sNR9Uo3+vUQ16cKPkabCrBuqrUr/GPYkjB7HHoxTlAKnQD+TX82M97nqMO3bT0jzW
Ukz5YrBcy3lksKlyFGi3jBmH30628m9OOpt3cqm6MbVHxwsvkMNw6syQRTvxwakO2y9og+RXGM7J
et3amNunpmuPuYqszd7HYrkPsjeMCmeC9kXDWtk27yBaNK9wz/tHQsdXKWG0275iWgcZKhsRa1pa
SJ1jlJ9PStx31UWPC9dAgNrQfohYLLsKDLp79NP6+3ogrFymqJ3IAQcliysymAloNm6FbirtGbFN
bS9FuT1Zqi6fKgdM2HJ/7HEE6FItE734bI+/1n8nTXL/bBc1nLPl/qE6DSIvmzz86ekz42CinCK7
sqmCGYb7VpbeNrZISP5WKYflSAe54zA8AZwBgRcMO3BdWCqUFYOSXv9R10F46e0hQOM9rL6V5UmO
x0NYn1Id1aZqVhwC1oqLWzjxwGsTRMF9t2yGBN0T1/DPvx3o+xQ7mS+Bb8dHKAzxXTlmeBguG9mT
OpNVNpYNNopqsRY1+A3+l4Zyytp6O7sbMQf8v5ySugP4ClU7f75M2xWI3L6Mj6VKNHD/6ddJa/kj
U1HqzX3aLjwK0o6m1cKARZHyIVo2OQITD1KcfB/FwsgfIK+rMcH15XCpoly+2xrJHg56d3z4OvLI
nBy7RFXCsvLwxJgU5eZ8sYDioywlRz+dKkX5wy2qoxcHIfD1VPlrv52R6eaxKwFofD6w/KqpjCE7
vsyF/UeKPSnIpdlN79qpSu/cMQJwoqG82WXkGVWyFcekCLU3tQyHe1evv+ehpr4NdqG+6WH92DHA
PpKbhumC6CBfv95A/8upW/3OBlryxc24FMmc8iFFzeBLVClf4SMHT3LQLIMHv4jtZzkGUviYQqh7
zZeWY/0lGTTzXfOj4kNLrtKEb072pjYN9MvHsE6n+/7/MXZey7Eia7d9IiIwibulKG9UteR1Q2hJ
Wnjvefp/gLq3enfsE3FuCFxRJYTJ/HLOMX0lOQ/zBLif2jsirpg16snhmY0ab15c9sFoykCOZ33J
cU96qUXtEudS8pTaFRxtRWtWy6LW1f1OIzXVLYQOEd8x9Lb7RYwV6CJ9UNchhsqnuiMWQcavt539
lU9IwQrXSD2xG4jMvBbG8ICEpn3Vi/fJqq1nXbKaQ1qEoJMMtX2tJ4QUsqlnVyA6sHSD7o9vGs0r
ki3VnSJSxI3ae1AQn8GwbXr0nsxFQbOeiIbFL/z3KmyRf2381zpVN1HFptOp6O1qTV5bAWHOzB9S
STcOddKOMLe7/EHFMf2L6Hdn2SghY3tAgfGMk1c+L6sMr2Z8weqL7bI4QJPYK/YYr5bFKrLEdWKU
bllajtj28lmG9abiiD7644QuIdcD7VjBisEWXXlQ2IzsTNE9al20eGA9QcuuS683D8uWrvHstVB6
neuOtJPJ48kDMCZ86uSyW+HxCQ/LohnKBjKFsDsuiwZBRORAqt5pWZyk8d3inX9ZlsYuvfK8zq5a
hL7HG/xdEPbSLUkb+Rx62IgDj7iqPiuvCH3WYCe6W2E3j3HUyEfECv1NVRtulQiqfBlbp2WHZT1c
xE0hVellWbVMBJSj0MDAULUqgas56bGp4d+W3SPsaNdM3Oo631itVRJYWK3BmBdHYzTzY9hilpth
wcVRkpnUbWmBmZVHN7I7oONGWN8FikkU+Kg/QAhLXmW9tNdwM4vdsohHB0m9mj8VYgBJqXVoCebd
lG70HJh+qGqygXRluUEoXiavqKjTLXZ8c6My9vFq6NoxsyT9XgSpeS5iHYHFvFszyl8jask9rzbl
TLNOIY2IOWueTErirajg1eh3/173s8syp0vNV9mpyvZ/fV5tEMC0RnRXDVN9GaQSuXRugb5D1SV4
E31lsvcoht54qs0BPlCm5qc00AzIxmWCIq6fnrvSui27DlpyqkLNfqnqTHatKtLPSWETwFJV0FLg
wj5iR/qQgF+to3xlIRs6yQU3lTVE762CQEzXrPrOFq1/kAwz3oZJIN9DVamc5fDm9CIXdv3RMm6E
jEhEcBhHbUfNtoC6W+g324A5zu1uArZUMidOqxwyLoyqU8Ez9WQUgdt5anSogJP/teF7n2Vz8bMW
HwniZzD+rjz5cuQu2wN0j6flaJFpsdIosROWpth/Ly6bVVuJhw23dvi9p6+oN13E+lY2erzbP4fQ
TXE0kJcfzECX1omSq8RS9eZOR++7J+umPimaMDdGnI7XkRwXt2vk+pG7UUb6Y5lvtJ1vsHmkP7X9
YPUxTdIh1ze3e6PJxQeeRGCRguc8Vx83bRqbmFT8aV2VZXWJ1KbaCa3sD6HV6KT7egWxBK0JHwux
Kg8+nJlqARbL67zXyB8e41BIXxJKy+8vSjMFVFyuf45J/x5IkvmiGHUK7ViZ7gMDNjhNFP8OC7W1
TWeouCx5ybFLIn1LOSC5s7ACoXGudepnPMgMbwpeeQC/YT6UPlWfHGTUSbSwaYTHviW+UsjIats9
+ERz1M2vrkWzDKe4frAb+oRtVyp36DZa5DkkLOG7Ml2Ka563U1WNDKrBnJEGckJanNKmx2XONCuG
AEEgnNsYrAv5Nb8Us7cfssR+UcZIOovOtjkH4HurIKkOy2KrQZ7LzKjdq1EHmEqhXbZvC6RueW3Z
jz6GdKfsA/nclYX3GFbTq6r76mVZmmYFuKnqd8uutmIeQ0X3rstS0PnbJimSXyJXvUdvYiwx1+v7
QjPNR287eKn5GvGq3DaD3GzNpvffcnVb9ZXxVqDIIjKnrHa93+cvxNytOj20ftGPPBHykF8qTwKe
72PeaLtAcb7XzRvCnBFnknVnJ8uwBXY0chMBXtNC7WuJO9SBqQWm3z7+7FBrleaWRqtveiIFL+08
4cIY3ZpsZHdZXDYwYJtf6om0LSKrj4id+Ga/LVE3EDjqULvLL9o8MUDxHi1JO2dmOf2iCvDSFuH4
Noaz0KPBzwEHCuReor5EUz++DVWor4Z5fTiv/+/9LZBLP/t7lsdxkKetat8C+Pb38X/W/7+O/9/7
L9+rlj3ObVusRaZHq54O+63ox+qmmkLdGvM6cBnVbdmQ0fn9XrfsAiiyvhXzun99ljcnOCvJ3kYq
78Rlos9uS7us5Q1XRvrXOpn4aDsTm5/dlo1DZNtOVeE38Is7KW10DJN4vgal6v21yb3udnBs3HRQ
8rtlMgj+X3n3pDpKXa7VIJZPfokRj4fUsgChXT4182RZNDQJ0/33clq6Hd01WI9/b13W/ywun1jW
wbY7ZiGCtp9V30f6WU546E2DdVdwut474j8gktmvMX4mLqoi29seXlJ1MH+NRme/awDoqBba/Z1u
WQSOxvBW8kQOGX3FTYzxeF8X0kZT7ekZIkO/bTnqAjx9wpa1X74jSJHzdWWjn0nCti9eqzDQNR+b
8Io7lbP2iG5EJ3VA0zZq3QwHtQpgds+BO0uizne4jh7kmHPpfC0blkkHq3ttIbLCid6Ze5GIArhO
491SM5ZuAKJbV93ZxIjF0wTTRYMdA4TcFA5NEHwx0VBtpTLttnT+wOJrf0rRvIEY6Z/DiCT4uG26
u7DulJ0cNeneGxJxCXyVTAypmJ6SIPmD6DD9w4cD4uAPkhDQsYj+vZEns9WG1r+UeV3f8nmiyTQP
gxxc4ryDps5WpBrJht4UFyXBFw8yWV73dt5elv2X3Qh4WhMaORKABpwmnjPZkcyTJdvFNx9YB7lq
dXIFOkRAhE4wmtbKw4YctOqi+228LbHWnOMUU4U2iOlkWiiLcccbRzPtw30Oyvhoi1DfU/bID/Y4
9Ye0HIa9JIfFMdVygn28LjzFtQfiqTetU1yMZL1WFEnCNvY2UdPIJDDI1cay8wGjK9BlAFDdlfGJ
Yp1EZnvzoD3BDUY7yBMHNVDZdfdTS9QP4c7DQ6iDR26F07UBRSk/lx9rxqBXwSBrT4NlwfKGe/pM
9kznlOE4nD1yqEBQZ4lbjkEICQt+HO8mDB9eMv2Oa2vtkUf2wuh1DdcmnL32U3iPlvRPaMjTbynW
flP4xV6u+xTKfUvdpA0vZ68X224+ghWR34EOrCDiYaBDZYxAOpGY/M7RJaqteLfRGtAFTPsjbNTh
WhGkPtP4J6Br1dnWxxYUMncAPaNil9YKIBngfcMlgtZCo3zYZUIKHzzJNi+mgpt2CYIPRIflTvf6
XZf044sw6Dspiv9g5dwpypjlYAPk4SVEALj2i77bLZ9So3hfab1yyEyld6kl5gccQRFd1VkZrNsE
cniN871KjAARl12WuX+sNOYty8p/b/nZfUgXPiFf8HOcZV1ZWvjQGMBbpSQGXvSiIcqxkdqnlgDL
w+DJKfgKTkkKb5u6ZY/TY16EaGevxyYn53JeVMWIaUno+X5Z9JJKcXAnRg4hD5jkDJNOwTxRs4C8
p0KMxXGw45IEC+aWyc8+y9yyjqRx9q5VJEp9hhrr/+NzE8CoAoP6fx17WfzHV5vkCOxpCTn/WPfz
keX7h7CYDmnyUo9B8MAz13PyyNT3qoe3osu0e9k2va3WB9Jqyvg3m3YeXY0y3y1Ly4eEZt83bWqf
dV3agS6aLnZbYylssua5G8zS0XrTf2986QFDkf0pFGWTWTwO4ICvfCVTQ3YAytum0R+KGXfQQaLf
ZVhFvHbq5mWOu1/FelucqXMfZSDuZ4wC5TlTymADznRyYiGX558Ny1YaWH/tJ4jkyRtzJbdPSGRI
bp6PsHxk2fFnsTMG0zH7ijHL/3zJvw4tDTF+IdV7StCoAsycv+TnAMti0ss7Br+ig2v1knlqB58A
IqJDSXyRugALiWpeBSTHa2LMT18lR2EgAut7HU5fIpUSa2dSKjibMsElkQzq/3txXkdSd38O58my
DgmmsiYXjVGQeevPhmW/ZV1ZyelG9KQCLIuNoWXrECyM20Yj5f2y+h1iXLBzuXpV/BH7W1eMT2ZB
p70aa+8+m7LORSrW3dQ2goZpDumdpQFViYC4nUe963c5qloIjiGafWKr9npiwwSZn+K9KYeXLJHL
TUpf9yrD2qViQPU60SuJwnqePvLrghU1b+s5NiCg6JMQb2SKvnh1YnwUuneQKWT6kHDwNcVVTFP6
MS8aA3wfRQYGNNo/w2ifvCzLP7Q6epcEVWqelgjoUQ3pekcalgC1oIP0TKe0f/SqvoZpTgdi2TqY
QXEMUqyAy9aMCM+T1021s2yNkiAl8xKm3LJ1bIzkUkniLZ6PxIhHdpdU5f2yLRIWNSdAS7TJw7ui
kaVLRJIQ874+hXfL3DKRU/91UuVy/7NqmSMNNXAjcny+P/WzVTZTcxsxEOUs68w6ADdp1fhOgYOu
fvb7+R65T8+1yI2DN6nsO0WkUuFEuh9iu2CIyGPwREmUo221ylHGR4VnPVS2yQQqZtmwTAYLatBK
mvepJGksNz+fUTzpo5gKyHb/Ocw/dtHNCA/ZcvCfo3XEdKw6cyzc7+Mum70k4iv+sedkSNKKOCzh
aoaNEWw+vNRXWARxsP7jg8uG769cfmCQyt7GFuLpe522/IKfLx/tmEvQM1t5XweN+z//pp+9/zqu
8pn6cBu+f8N8Fpa5f/zY+cd9/6Zly/eXtkV6FwF2xSq+1RtLPubzbssOnqgo8yyzy5ZlMi6nf5kV
Vgu6of9tMyJ0ltp+Q2uDOLWhPtdxWK4qAiz8EKuZX2fvel6PMPTQNHby3gi8aWva7Rey3NFNACvK
4UenxkRHCoM8Chs+mN23+yBpPqvUsze0mY4WCNOwVENXMcYZZWt/GBIR2VHrSBUPckCzAhy+ZVNj
rEm3sqr4iX7mDhPeo6g72+m47eB6jA+VVyIubh8Vf+Bg2PwgYseXTq5PZoT/skT1REFnnVDdyoX6
HuT9SWLUc8yJRBxBMBTzgF8uMegQ4/fd4SOmm2rHx1BSblUTS1c5ostbkGd0Lb2joC1CvNy8qh86
bFJJfP5epxDi4kx5n+5/PuVTyXPTCuQSuanSddmAB+29mXBclU2HlXO6r8v7OhH9tach1JgVLPSM
Lnk/IRkBXhbxQ/xHqSBkhYQcYg/K1oTs0AzOgNVU2OgN9eTSKQMJYPNkTLxb1ePjT/Oj6fc6qn8m
OdXiFR6zYaPmsMaWdRkEhu1EyhoF07/XtRMNCZCm6rYkRS+3dO8unSfgKOzCLK+NAa4paeDiDLRh
rtM8CROt2FmjOTrLIk8Q7RpBo8AwVH+v+llfG+I51BvtsKyypFKFSzZMxIXW+XpZt0w01VMZJoLZ
uOzyjw0Q87Sx/v7iZbWu5ozvjnm2X754WecFvWPYjeY2Y8WI9fwjl41hLGdH3QBAOK/SKatfTFNy
ez+IbnmxzjEEXxtFCW+Mmf8ZwtLb94p2BkSenAbCqq7LxJpg/YO10jc/65Kxywhxg8wfy1IkYWn0
NDKv20Osx/qVYr/+/dk2NNZT7pF+FDQ1KVoWnTYvIWNo0gtr+71MQlK5qfJErND5sj0odPU4N56j
2rqbbFoH3VQyVlS24mrbsXSnh0d/XtDC6K/JoFevLVXLwyiSuVuI34f0P4QZP/sNMZSjZOLRuxzI
lHOD7IrwSuBdeyny0f2+oqYi9NEaNw5U5Pour1L/JiiS3dQovy88fzguuy0TmmSqQyxQsVsWl30V
KOuuXqIcXz61rMNRkWBJiM/04YaVLfv2Nck0+wqXezpoWvvmexWUkHm9aqYdSVKR40UWzv9lNwiY
e0bug/OyBy2/qxwq2jGcuP7yMWx2km8bV8yi5pUEsXKtBBZZBsNkXpcNSgPcUy4YnFkWlw0AU8Sl
TGgwkrwhQY4NGoaSNW3VhTx/404//ewbUDslzKw2t4laRhtrRDEBzjK4FbghXOJZ4rVmQkZbmU3p
bTRbgxwOv+UG6jm8iabGG6rF1A8G6qGWlhAqNGeZLBPaLhNpWaR5qtNAa6PwicOTCAvxZlKfB3j4
r7l5Eb7ec9aQ5Ue2ho3+bo5W8QiHPixzxDWnjF8fmtkl1M4SxmVumfSLUHKe0KlFOLmsBF3bbm2V
Ee8hAviSjw/Bt/Bq1nnLNLurF1mdKLM09GJn48PPhDYyVodlOV1cD51In8VsPGpnJ001/wSyiXAe
GYv/SC8Bu0GDpCgAd/ewTNSyGSYCjqqZv/GfWTWxP8JYhYFRZ2Afl81dN+EQXWYjsDMg/+OIYQ7A
+QzaQdn7PmPWSARJDGcksgyGEJez+L0Z2MtxrspsYZ8Qd4DDDPuCWEujJmGxa7/GVnx60CKSvNwO
xH+5unLvk+t4yNvuxeS0HkPiwDaNIt6CUdjrYVbVxhwmt488cdL18vf+nO1lbvkPMIYVrIXPuZJI
STvKrepWsS92DUFtB0PLi71BJyEuo8qR5HbbC+Mx4a/W9QGHPqYOmf8wl4BS0Sa3ANJPku5GFSbm
2ZSWzYprc/5nLXMp0IZ1CRaE926nHGrIFn5pMNClFZD44mQ4/ePEYFHmvBl2DULRVFaSlHrU+ym4
lYH+IdJAWmv6Ke+r4VAHRv890UQ4HDx1PnPp+JYqannA8lse7KwEOr7MZpbdKetldoleXeaWSWx6
JWonGxrGrJ3P5ziWQisx6NDo+J8XVmGb2T5MAQHMHtH5z1wmyx/8s9imGmQZhdxMb/YwTbNGcTkd
+eI5XWabiYJXlpqj+/OfWa7Tn8VlzlZ64q0w8PLwzuEEMtFm2d/PRG9FsG2Ffoxn7f1yHSyTcF7s
GeLYTGF9WlYVnk64g2/RGlliDbol0cCQOv6/XZ7/SpS6In1Uy/CAza6x71mzVft9DOQLkzzndOZD
lIIYg2WyLEYhFGIllP5UNCn7I8GQjTPVZkcqihQNR9PKXY2YriYfRsdPidYNyKd2ZaukF6PK3pba
z6edDA9KMYN1aY+QG5sTOIeVfmTofK2mHb7R+JzmZeDAKGOgdCqCk4EW5ux77Yrx9trpx/SSKrwi
MrvUXRvK6lEumxWPjIIhdCqLRdnuwQ3MXdtJvuG+V3dTT4KQYZFJaz43VZNtBIMwqNjbjiyW2t+E
DUGUInOkLmV8BJmgywuXh0Z0J1TFWI3KKK09qSEWplM3sP/B002Pmkj2WVFQvyOSKKzFa9mXZBaO
yQb8UrjWMfrlTXsK/Ep2eDniTA7y3K0xZATtCfArepKIIV1JZujVjyiq4KVaAWULN305Z0Q3Gipc
ShQMTq+mQu3JN7ZqtwBRUVvUGrvhT21yYqzOJiqFz0+dffLHOFqFBGx5WSTDNSWiNFQoV3cy4Fst
go5PaGbZ/Yk8HNkySqrVMOnW1oN1IxXNrlEDTgIculAYnGkR4BWve4Eupn+yrbl0SRAk7bH60+TV
PT9bFAV2jGnss3irSSNGYAm9f9tLW1oU04rxxzcaz8HaGvHvF5IRwyZCpmNNtD0F3hwLPBryTf5w
P7PHXWzdBhBIO0Y85RNiWtIzLBIY5Ix/dIFLF8986wMMtnxLJmurFTCncD0F0p/GI1umGs7zFaRG
RnNOgulLZ+Mqq3lRlnSyJdO75Gr7UabQkVRu0ZXSd4Q1jT3jjYFJYo4cCZeC6CmPaxJwDXxiOLjd
hHKCJjCFT7GcrIxmRorAWnYGtXn2eF+4UF4dcpnJB00ZwrH4LqO0Q5gQU7dClTNC9NLPbSltUr/2
biPE9am0fhcJqXq+7L+PnbRpLDqCvdK5cwOwM7TgiFZuo9vBpwSH1ckHsomVYXqxSwoWFCAV6csk
IhGukRbuNYVKnh3JN4gL1kobE9cLuodRsTYE4SIfCZBiSUJmtJUekhR/xKXSbqZyaN0xSIqNZD0F
UpY5epR66yrJqM902UY3pPw0BRywb6gMhopy5w9RA5py3LfyOz3/YGWPZrduq/s6Jqq1Iq+Lev7a
sItXpenAswBIsjRCj5vuCUWuBuwoClakeKYOrUFlNcFfdWwCU51mHFInMoOdLiTZ6UB2GZF4AiRW
CkSSYL4S2kel7GYR6SsWxFBZaXeK5utsG599u3v3/LIC6pR/RtPLpMbA15LgA3Fu6tbqIxGKjx16
SUZdoKX2Rxtk6jy20Qyt5VJrG8bWpGSGCNjw1D+Ub0CYGK9Rr1/ygUH7xD4Jld1SpT9rMq1/nunR
uiN1uCnqkze1BMhm45Z4XoN02SzYjb9JzqZe/RBn7ZvSEigvN+NVRLT822nG9eYUAolGZ6BP8ITO
gEy2aIYBG/pcE6sqbwGCRe8dJ8mpCkKBJU3aFwONrEAo5arZcu5lNzEp+BMpcNSKTZXq3o1sw2bN
0E60Gkrz0RhSV8taHgQSGNokeSHjPnEVmwHvumpCp67TZ/SimBwb+tBDHJKXhHrTqAgSnnNiUUYP
61pKnoD530CnWU793BkQ6Mowxnff761Q/cyl+DMN1Y+61AgLrCDzy/ShqHBvs74dN1bKYEGooGW3
EnREwei/KFRBhxTYXz/m93JUXsq5UJWN80Dsl1abRC/0/OAAqWzdCQfuXbUeJGO2Oxd3XRA5YW5Q
LZmFuqU/7HOFl0KKRsgA3gfrhaem4a8iZV+l4Z2JEMMpkvySxvmfVDP3ZWm81yEdr0FcAytJXSEn
O4Qq1IO8hryW3sNXb/WHhjQzH1S1W6JAX7daBJGn72LXkEijV6VmdCQ9G1xPkz4syEaB1yFED7W1
IFRKbUxjOw7VAzFvDEOnYksVYKtPVDKD7DEb5I0g1XtjBQb6YTQroc5lJuUvtpxHh27lB9bMEPvV
aQG08eRpnJrEhT/zEFTTRz4Yz2o+3jpjpaZGuTH84TyB5owNyHM1+ZOKYZxzMNZWXsMZzFVG1ES9
jz0Pmbax7UPJtUKy7l/HsHiz/eTBKNrTYKBplPunoEl2NRqceOCaiJp6A5INNE13CgAHImgDjFYl
uhsX9MClytUq7k+o8nqyK+u8p4g7woyDDw00gOwKX38bm+GNbOrUMRPpsbYA2TSh+lqn8UcPTk8r
h1f8ZV/IdtHFatupC/etSB9GbOSrRM5/FS3w8hAOUxejqOZ83AtCxLY5wwBo/jRqR/W0ZQASmFq9
99v2RqYRGYIW9fG+Mb9qUYOm4A1LxjZR75kA+QtA2ZFET+SlnIFtSk5qk91i0DyOMvX6Wtj2djDs
/WtaA+iDNrTPB72Btx8jlh+RRwTkaJLGfiQUI7/gG0bCZ4JNV7kjC4/KDlXhRv+Q0+YUy/1Ly4+i
6/ccIsKA9Jk82ZV05Ml3j7iscNrW5NT7F4Vk+lxXt03U74bc29S7us82NaeFhwQ9f8YOB4exvZD2
fw8K2CwuIVWqXUOemlwTLDbYpziH9dlqMeMp2aYPuXt7y/tKEiKUY/Rp2VA9G21zUu3m2lrJijyH
W9H4b3pKvxELGdENffJq4qmHT5p3K4ZmSHkQRH9OXBuMCICNz2g2VEpPi2ZYW5qMwLjdCvoZe5ve
cp5eiB6taAeEMrUqbpf22WgoKk+JNThweO6SaKid0oQIKAsER1rqP+RG8lU0Q+WkTdK7pd2SGInp
sArkfSfbv0yNRuQYQM7O/O6o1bSyi9Z7axvuu6lVNwYwb7PuzhrVO8gpsQvizpASRkNLD5Qo2imQ
u88wCBE6+ZTQNGqHVadxkk1OI5EnEw90JXVb1bQx/FuW00V96qb3dQojqosleaNqMBvqKvxFAHzj
wbbnBUdL8mZ/ykPbnhRAZPTG9J3lNQ+SGMFu2u2baCCNj1KI7qV9q2p743cgReuQjGI7tt2EEkHF
AEeCMN7NZImbh0ZYKaJV6VMRaGU5pWId79Kps/aETD6bIfAe3uBtV3wqDW3jsef2zOHrROFJSDkJ
cz0MxYjLpQx/KTx+XNxJqJrI75nC8uSH+R9CRgNHKC3DStqjV1sElWS/Fch11lThklBIBPNCi3zO
7Nz65dGgseg32aWzGTQkXwTU1RkD0RNt7SeLQYuV7s9ZEerwMer0AGKrGy6WzavGGN3YaueEQd7m
BgFSUQ1HtXyO1ZK7o18Z1STf6V060BhPYkdYtMGMBN2GH/7pqGc3Rz2fCVn6AO9t6B/1vF8rqj7Q
sCI0IzRhOxjtVeqHYh9K8VXzaZCTSZuperbVqEyV5dTToA26LSZtrTZSl4LQoxH4v+FbwU6N0ewF
SskdwEUj/aHo9x7m8d4ztIFk4IbRyktagDEDcS+cBLXtbtL9yq0hYtp9tIom/Vy1NtrU9kuXDkQt
n0KCWTOK0AAf0d7FxRor4zXqhNjIWfkKZOHQZhPE53xGNL+VguDqwVYw6+fBYyFMWkJooCyKBE4p
+7Q78xDMJBL0zNoiWtKJhjT7VWRg7jFGXCH6e9SCgOz6kcx2Q90IbXxQZeNURtyBAWc4FoRKMCr5
pZte5yYNxOF0HSjGNjSGt2k4oJx5TFCkOuSClOtU4TwRJX7BiYFsZKK/buBVasa5BK8/S5D5Zm3b
CnrIi1ofJWVjEHjk2Lp0L3Kx6QDczg+p3IGDihVqREC9nelypH/EPNgk7Qg68LULtN+qIY0bT+2A
JWMhhWhI9zRJwNvRItRtrv5cwjtAw4TYxAD/Cm38JgxgJMXaH81oMscYKPfrUJN4blJC1MELqvIt
tGQVqpzpxqScOpLNVWLq6jsFly8ylItjFzNqrTJwPxJVFKvKL4B9qYtUBgOlprhynOvzB9YhNWJX
VRnYt+Kt0OHSKsOwM5XOoh0QFStQczX0lOYlUkpw1M1RCrna8ko4dVI8RkmGHck4AMZ0p5z2c9/Y
pPpSpHCMJNj2JI5D7ZwuBhL2QnyOiv1RpFPkImQruEzbm5n1r2bdf0AS3U3juDJU5S0fQh1acg+i
F/OFN1Q6fJI+WzEOIhfivovNW1tb2DKi9NxZLQMopcxAtv0a6Q2J9qn24DW/WiGD6oYhSoIYiTuy
6blDkJ0TXZyEYnDr+g15ToxjVLJ5V9Dr6PKsd4NQvhI48qh2pGLabbbxg/FX4OkdWkDzxoAKAS6R
B7N5erHsX5YhIRJRZxZf2gyrpoloYNPABF/nu5GauyMUW2LOna5qGW8ItlKRnbPkEWyezWCnt+Oa
XFVFoK2HSKEn1insqobZWlINbWUdah9gJ0U/tAtkg9stmpPMXPel/CIlCUMtrbr1Bph7g0cYXgIG
rTTbld81H0GJ9F7X9rQv6iyhgdGbjk6rkt5XfyfHe1rSOtThhJSq0F4peWfwNeQhJLa08tDmZqWm
rCwr+hzN4CVgnHIc23QldbABI1sd9+b4nIswWXvqNhEMSGf4UPGg+muDHJhctC9x5s8Vanr+XsR/
zTaqFS8ExkoqhUoreXXSNsJEOhrx4zDw9tZJ9d4UPU2OzmgYJqwZHg4IibZNG4byZ+GRkREHxaXx
g41GkMjGHodjEau/EwnDbhBBfp95Q2XzgSLpkQHxfCOhUXFK7vi1LZn0DW1upb6vL9m4saEAjyPl
dvRcpevFPnS2HFtgiRMhYVQrqvH+JR61kDD8zL3kJJsSUPOoIFnI0xl6CutdAGDDQbRkOlWufvYa
2KnkUTHMbOvnypupSDtzGqif2Kh5tOIzz0Gdwuv+hDfzTou635RqcJlADkP2jeMVabBQCKa7KiDC
9TrwNuVWxHCYvSOJQfrd/SHf8uLZRCyHPKMUgs7TznyyleE4VsBI4MyRJa9Vd10l3jP+WSBRbmFs
q1tpjlwOivGU6DLU9zBrN2FIP02m7V8U/RP3KDIQRPXz49BYV/645XOMgrc+4NtgT6zQY6yokksC
1vYJI6nn9KWHeujTHp5LS3umtv1gpi2tTYSp+oTijOhqrBPHJLbppvKI8jQavNybiGyp9ZYV8ppX
2VDfSgUtVYpmgoLtr5yT52S9dpOSmJKh0F46xi0Vv+9c0n9mnortnwJdPPiTsVMSGujCJ5SPpxMt
AEh79GEtFXZr2WoIjSEJU7C62oF/K7548HqM/PQ4K4eguyWCnppR4aeJemJRhPwSVAQ1jGpOHlT/
AIA02aDhukZmd2JYAaOflFxE4jcuncBTP5NbR+1eefcz691s66da5sKM9SeyL+5VI3OFT04hEcBQ
wAmSHQ91xd2CrQuF+K7W5Je20X9LZkddGaVbrZFdF8kUYyLe/+YUajgmun3ZXuISDjgPAGRwM7xZ
efXmzqsl+acJUiFI7VOsGhOFu/qjKIdNaUpPCZHEjhlo/arPaXjLOmoGj6uFVkyb5TZWcSE7ukgO
udf8zgQWiqCdgFIif6raezMRRy016pUqtbSpMuT3MoDqIZIkV8z5vK2trLGCE0Uf5R9BGuwAVxyq
MNjIsf4ZWBV1qopRQJJUiVIMt+pYXGKDQNGqTPZFR2RqKxdrVOHvsVIjF1VJ6NbDdRQz8Bw16N+8
DHCwvuYnHNvgzvw/us5ruVFmbdtHRBU57CrLkiynsWZmh/KMPeSGJjVw9P8FnvV6rferf4cS0KAE
Tfdzp0RAElZnoRn4O7lGvEL0GCrrKWyRUIThn0loLyZRQoNbxi9a9hPPROFM5lqLdNhYyrwf8R7b
WK3x2+vaoxkkz6UCWUcB+N6G848d5z9Ho79lAl01aQu4X5V850Tdj5m6lCn0vDB6YwjxRrBqvPLK
fudU48+umnV5Og9yrQhgBE4l3uMmbDvG5nOlctiD4sUba6Q0qycmAfAm1YT4Z+CQSJE14lzkxCmV
zlPhKxsEXfsxReqsSyykA3Ex6cJtz9+3ZemvC4XJnWi3iUq+J3ltr/9Ip/rtWPmvsKrgWprlY4Fb
Y+sVdC5uTdqS02KPd5qE2obkx8NyQqttVCd0Rs+m1kNOR/mLyuIwKmwJY7JB01SnqNeJnqsRzvlk
WxsdTBUPrggtiFBrfd1OQ0pSYpLtpsg7oaB8c235M5+ma4/PF7Cae+EOubkZbm1atwlECQfTj/Zm
na491UE41kiLSqd7xEt3uNZOe+lYWwd7A54/BnmU+do3ubv6Se8PZDrgog8NfPA7TNb5UpUVPA0e
xRuPesrKYkTHVSwuVv7a2dmGANWHOm6/xz0Q+HwJTiMRUxBL9F3kcqGgn7if8nBPRfx76LX3VG6v
IUb5zBLQoeXS2JJCdMrt4rmNzR/F4NpM9GKGteip/ACXJ7vlwSiS54UqEOkUZSgeVwdmY8+Ean+v
2vQ3s98XVKDtEdt8MpWncIPu5btTnesq/MHwAD5GzBAlpFB/1gByaoOwlW50sq1fmAdYRpT10tFi
yCAj8iG1c+lV2j1zzdtQUNudOm9HXrbYlI6rmNMPwa6YsKKZ7Dw7iPoiSg2AgBNs/Uz7zbx3NaKF
sJPQPwyThm6ywLKSkKxo8KO7PlFMGnFOANvX1lXqEFs8OvuxKYw7LQfBkigRQCI8Jmp+rCPPMPbj
GMgj8rhkVY9kMA2GVTxpY4NpvJc1+2X1cxs29Cn3ZZOHGw8JB0b8lcmzqiVs3CtKsgzm9Kfhu28n
mHETYOF6w7iWwXgsPSTpiJx+utSRDRv+qWd12oHvs5sMBqqdHVLpw8Seqc3rlNfNvmeEXiueYX1N
ATJpn8kXfuvafFZ28fSZNHW0jT7Ye+Efj8zO9Zgbb/DIeNY00N1S3Y7IOc5/aB2GqqXF0N5Vxkco
fG4aRthFGP6yUrtbUyLyN9gG2IGFibMu+E4u3ZIv7xI1D9li7RR7cPhC73ccmL/7Bvr2SCccduER
J2YM0qlYtYF5CzJMv51dNWoXOb9dMiMwlgt9SuF8H/iv+OdheyhIlpjEuh/T86S7T0V1rVK7X6W5
ehYR6HPu+8e6silpetfMRE3u+e/14GDiH8mH0ckf0xk6CLSCsuFQn2w9UuumtrgjAlLgUZXdkY8h
NjKSAxh+u2FwrbitraPobQJ1HGZvByuKbcwmYHboLo4EhlfhiZpZHg6NUb1Nnepap/33oZiDFoe0
34dW8UclU3NpcdqIKG/rDjNlKwp4wI4W+IBlbYNY/56M3iWI/piNBSZbk4fmM+GsEl/QPabPhXoN
rQR3IZ85WhxZ0QqJ9Wpo8XIYymHtBylzZ89RKzDVfZroxi0L6K3xjmV2S4llKMiHMpKT3VF9cXv7
njn2i6sXt6bw861W2wlEi+g7HiNI2H1zj5pJX0P0oBucSYcesUNUDilSdeu57LntTcTqJv+xOaOt
k0YwpJNle4JMOco8WWBhO9133yaU/IWiVBn2gCtYqCBxB3FX7cAcTiN3yRe5v85c10DR1L8YOYaA
uoXlS19W0KooWDnVe5ZKvF+EOuQjdWYjd4KjaR/bou1WYwQw1UwUnzwve+so8vG0KbWVgPTQ5GV8
jNJ+HkCbPxwkLiuqlRF2J0P9oBcFwIrp/Cpn6Cn8KamwrI1MY+zanhtqltBk67sIaWDHYOQxdLkq
RUmxs9PRnfT3Pfq6NRyVahsIB5f0EdjDnRNrOknFL5k6BV7GBYMzQravY1wqGN6thjrrHiWZ6ZuG
eKPZkP9EXf4SOXKdd9RtBhw1DEVZk7FUdUx7ieMHT4RY2uFadol+aZW+KxhTrkYP5XQykVhu69eg
sq29rXdyh0PkcZKpt3IzsY1NAlumiIdDFNnNSVFvz3wI7mk2vLoCkqnefgM14/8XE9QfKrJh0qR3
eUlZnXkrPrWpS/RKv8OLARcJKZJz64GfypqifWUNGqJY/CDzoNhOrcXDWDXfsejZCmcef5ZI46b+
6GT0pHlSvgp3sg6eWcJmtsvxzm5mTKiGTkP8Bhw+L6sZ1+bkiaPd2Noxl4WmbATYDYVAbjSmWa7z
WuR1sfYMEa6xXBFwOVG9VumayDaBAdR8S17zgbfIRm5hK6+dtW3bc56CPDt2emtdftvQaN1DmmQQ
mLjtkfm81i7fWDq8JXoiKjGRS7cGJOP6/c0JHIjFWXHG6nM4ReWjTgmFK0qsQv6VbZw12H03NdM9
3tuoxh1BIz2oM6MsD6xn6/pVuU6j/mAzcSdeuCBitbPFHrDYwiNmF/SXMia8Ba3sm+7a7VNhhts+
HW+WQnXZe/23JkTrCQ2o3guCaOii2+uQTDTS/tikBFHWiX5VltttPL+7i8BQKRwGJsYo0UjZ3K3e
8W/mJxrTh17vNMKnfRQwvU/shkCYICv4tCYVOpOwkY6ETcGV7ITYrXEjofqvLvbY0t0MwjxiVFJO
DCscrjm7Mt6HyHnTzT/9ML1jPUO4BUbhjnyYGlfHGSekDh2+Yb7F0bbp7vQcBQWQIe41DSIT6h6a
6u8VGLNLik8a99sm1n4Ete1vO6MmcC3JygvIn7fNJ590PBtMB9hrrRuMdJjnIO5lxMq8do+xj73G
EyPb8Ng+plY43rmhDrbB1McWUHK8qBx2Gl7w8JCfWy3Xd7X/gMcFA0N9fO0H4zA1OlXhof7W9iAi
rmrXZiSa9aACg4FiPvHpo0vctD9yF4jM+mP2yYPPbJ9JME/Fvh+gGjEd6AYA6DjQGLMfanTj14g8
Eq0kzJpwp41qtPe67H9YEbleeXjJOriVdveufAr6VUoJHnblS0tRgLy3AN9f4VL8sL71IdPDFPeG
LQKdN21Wr8XeeBo8oguKNH3U7Ar3fGfkkpuqclVCRdkYPXM+b/bEbyrxoVvqV9vrjFhcdTDoe/az
6bYq819wN0ivxP0UvJeZsenVT3yjlKsqTim/OPk+xgIXsuEm09JDoRPoXIfWg2yC9K5suLYtuYn4
kVdjFUAPBAQ3ZOBs41ap+8rfWrBnN/5gk7bRvY1jeeUJmzIKtlZ2hXyuLgU8kGo3prNgt2XeQWgb
BPmpek8RWTFVSJ9NPQjXsaT0GpdOwisKJ3lUdlfhoszVflNrVz+16AD6qmPtZN/3DTDbNIjfnjd7
s9hMjeoGYl3Pv2Lo0z4KpuaazAuH6lsBk/Zu2eTmkigjKg9V5vJtmzmCJhwOBfRHOLkmfSnB6r4W
4OJf9+OmkvTDYWW8pF2Sch3otwZ7iY1hmt46sg6+6zobewpuURLbqNyoaZdNobZ1yESmUOgg0lU9
lPIoh+al96ppb6ZWsu3r/H6AMgZ2DDpn1bncc/MQbOx3GT7CA1gtSBxDOPpYVPrYVFAd3lp10933
lf+UC35QMeWrojLq+zZoKzK8dz4Pfb/Ck6UF3sB17FqHI0V+yoxtPPxSnYGLuAcsn3bGq+XCLKya
n5XEyQVFF0OhYhvU3rUAEdtUk92sGbRuQ6SDPRArnjlz0Ib6SOtxE7p9S3zhXVZ3ww7jb5iL4X0w
RZfIZa7CtGyXmVW8VlpGPcZQdwb5Awxyhg+6XMyjPP/BsOpH2WWUYdzoNR/BP22eSxEO0rU2/hnI
D05Dy7hPHKvftKKIdlpOMoI0/D+eA0ezaF+Htg9XNjbIa2/U114z0j9b07s9+IfaIiY7/eO5XKBT
kf+WA9pa3WsZ+2mEGIkxOimr+lZnkClaLi6zeUHHcQpqGD5RGG/DpMbFozNXXmD/nhUnDMRxJ2kC
01qHpnc2YV7n4C/bPnKPAZSfO4SK34w5ZjyqNND2kh/As9+bHLElOqKS4utuCH1MbdL8JXDBqU2P
jCK8QO7ccrz2FuiBY4c/4gcYKPQq61BN286Eut/Xl7HL8j20jOPYh1fiQpC+UIvIjAGqjsc5o3G8
FcL5qKfhYtvdlVEqtsXxKQtpwdWpQQhqdpndcXXPozNwlKubxjbD2aagcmIdpNMejYEc9GJ41sbJ
uHRwgUx4wLsyORQ1Q9w2sD7MzOpWwm1uWtlO1LkyHgb8bibKTAnpqfbjUwuWRs3tzbTb9mwQFpvG
/rjT2jbYNFO5DuyYqyV5zHFmWEf09WW9x1bpCGeSR3mmm+j7q5+5S5xYOFgkTmsfkdO9ZXb2q63j
iavf3CvJ/2InhBeSt75zp+ZnZFGETNNZTp+CoFlkPJmlH61tLMqoMIDYOvzMfd3vID7Rw96lbfqN
///J+1VXdbCJqBdQpqXo3wT6SlNMq5zoY2iGp8b0Pqq8vflj8wwKEa7NVMMn3yM4K8BRSoZMB2xj
Zu+Ao2qkBrs2lGwiD/xVV0ySKb8O6uyF1gmjtF9GqPy1FPDEZjRLtMjzmanlG2J3jv3gYv5wN1rj
3uMOElG5L+i4Q1f7bnXJH8zNBJVnOexLHVob8ve4/hBecyNnimq0KK/S3hkhT076dNyVg0Nh97gf
i19m5sNNH7adn0Cp0+2KXAZ0p9UcP6ONEOxC490zPwA0/W08BZcBStpGGFgjQL1OpA6nN4jvBmcy
VmkSX6pSI7XSKs4uarVMyGLfjo6+hTbnMLpQ6064e0MNEW5jlSSCRT6ZnBiHNW7/zL6rmZRGKDpJ
d4wRXgeypYffj1X6EZdyNp1qj5bQ+N6kctouVRyGt0zC5gy0Ub0aUxycqGysh4bscd9JjO3giZe4
qh+sjiAIbKr5GMlGFXBdfarl6L2di5sxFZLA5etk1AmusrIznnqP0L8x/RsqEKsBEGMg3Anm1F62
WrVV1bWddOMkin6nhBZtZMagrGoOpTAYt1ITTkTCvzeIrR9Pl6SgAwpjKbZ61d5FPsHtkU7sAowj
I9CabZBryJX77/lQb+u+YQjQRg+awaBfifI9AtCTKWGUQaQlG20039xWXm29PRRBPm5bg/Fu3mYu
9SALsVCOI0uoHtrI+lXZp8ii1yQn0AMO+xPAcShtB5l7H3yQkfJG8cuW/isIyn4gBg5Ny8liUhpH
DCOGyLwiWLnGSr8mqoPtYRyrKC92BuUBt3AfBjOYqTwMRytJkOII17WqzVszJC8wLBmO4kPltD1C
DeHei8l6Dq30yaZP2flet8/qaR9Uxl3Ikxyx6LorAciIptymKdVIEjvTpF6ZcrA20ChZ8yMGOxW8
mKagao6WOynj/dgbO69tGZVQbAzILFhVWn62h/o9TPv3rAGrSKeVIZ9y2XXcNEj+wvK7GbvvyeB8
dH2JX7+5sfS82mN+D142YqwgmbW78S9KsgD2lagpnmlXq5xeYsd7Tb3hoJvWUcYMVbXWPGO/g9zD
hqPT8UB0Gr9bnf8YtraVesUDA2uIPrB3juQJq6tftcA2MPtlWzY5bNmRou6j61GJy9vyNoXBph4n
ex+3xreAHFYpgx9xNzPik/isKYgUEO1IgSiGs1OQe1qaFLgL/5uOi1sXllcMj3qYV/2z7KnFtBFi
2NJzLwjHCLQLq6cCIcMqmMaz6IJNMjmkKNEExORs4ZMCzOrvHL9+spzirW7IKtN0D699CGl6/xLY
lJetAFmB4z+r1mDA5mzockGg8UiAhmt/ywjoRG6CvZhj1W9C7zYaLFVJauiQmFfX8MgMxTcwpebe
VeFhfuSBC9wmkTkrOxZo05H6hNJ5lFZz79SDvwZrZNpNaN1Kk9ZD3rnNVsDpUT7Mx6E9mR1ocASc
Umu/cXIg6pHa6krVOEjCSzU9/loFXp7nBvNS70gJnr4xMSqea9O+M7rXQqcEhivSrEjfawi7m8Bl
UMJAUaFWmWFA/KQSbCf0aKQ4wOg3bH5K39h1tX3uPA8/lIpkyIw+G0MLr6Sg2bUXVdntxSiT7kIB
YgLWU9oB+ohaNVo1HIvGrp5SW8uemFbPr5cNZYP+EZ8iHptuiBdkGEfGunb0Zv93Nw21od8Sayiv
yyboAOAQjv3j6ySpilL6cX/YOlNTPVGHkU/QxZ4rHfOOZZNFvOu9DPTDZ4O5VU6A6Y5PG2++TkQh
HZW+MrXj0g6y9fA4SOLr57MuC7QlhxhBJbA1n2zZ1rhNu4Zh52Dj8p9teeKvDUx9rksLvLtG2C4p
BW0nU1d76P8umNs9+rZQd//abjM2wEpHAWj9p70hXVws7DM4qXn/tTknWu0+gmG0nHTZnpcj0VOx
88BcZFeZMnxIyfR8kSHEqbJS7d2y6gZlNmfATdtkSLuXoI7ykympJYpIdTw5Wv+RDIR1jvymXQtv
uCidznc5dKyDZh1B1jsuq2kepHuEDfbm88RRqM5kFVI0m9+2znGdy4zPpstb+UF1A3WxL8s7qYTI
xin0IwoSNFedLA5Mp7X1spqgPL2owPxWSI3PoetXSxrN83IegyMpZdTyvJzIEZD6pAjC3bK3TZ31
CKcXVU1ePi4LJ5f1Lqu5tbDKiuN155Z4XaiiWS+7YTSXj7xhcqjJYKYXn9sUyRTDugLU+jpP1owD
8wGxp0hh7trWSq6U2ONdqYb8AQh+Zg5U1SMWdd6mjJL+KcNSc9PgqvA81tJdh6hvXhh71etIuflr
S/WN+85Rt3jCz87LHe+7GByxyrWu/GnX1Qehssgla3Hz+7T4PVQC2WBqvYsJInvul3/agRFFAaYC
wlGue72i45j0h3BgRLOqz1SroOQWuNDYbgr9gGhihjs9radyH4OFfABEnKx2ku957T16MPx/JSr9
4Yu4ftOZEzB6a4IfJtjtKkvzcZdUEdEogSEfCZPHVzP36ILmwOVlW5RVSConjcFPL+XjssOIDI9O
Iqy2y+qyo04oDqVRrjHc4VSf7apo2LpQzDbLajufoPRMf9sPPo56/7wHWc8l9GlwNEfJMl5Ptafv
NMvAhXhus5w/ABPcD9LpPz/qskM0YbcXDZjW0mQ5/6Dp8Pz7GLy/lPDZUKQfpj4jLhII9EpaUHHo
pJMSCVrFF24zbdtqQ/qMiUGyrg2n/Vnk2r3pVCoCI36c/DD+IwvnDYJ3cFOu6ROB3CKbVV5OVSWQ
J02U1skzlb9j8tpz/xcmuLjVf1dh/90psXKJnS3qAf6gKZsehVe5PwbXLNdRpKanwEjKXeAW2O0U
TX8Hu9/fk9ocXok1bTaWzPRXGIUphknxg9SzJzGZ5r1VFRgtWK4CmgAL7LJY3nPhABRFZXafMXXa
W3gtXLLMzvedxCUlFwBcRabGS+ZY7d4SsAqEDfjf2UZxMbrR3ONsE12MwHT33CjeOcsQApR0uNxl
dwLSyb5C2n+wnDR+ZDTCkM7w3N9RfoevhPveMg9fNW00Pi1NE2fSqMr8p+nQN/9qaiFzftLJ+N73
rUPv22XPsKfSM9lnexXibYrbMuWMZRsFz30vKxVvFXGhm6rWQf1C9ViYDcnKaThtzWRSj8uCeFlv
bWEnsVtWjbmd0aPEjazK2Vd0bQR3p9SycfWJjmYih8/j4pSism+G9R0g+PtEmh9GVVT64fo/tFWA
7Q06JWaD/qEkRQWOpUIMjC7h0cJVeANpZ9gu21Tph4+M7uHo47gJJkS7ZZunrI0asWda1lQcFvdY
lB2WteVE6NOCQ0p6HnRmzrEsHNsJCW7mHvraBp+zBsp1zWP3Tzvwj42Jtd112VQFvsDSrT6UNRHq
Q563G91UsCsooLQ7LbX574iDjLeoEdFjalNGLctsrh6PBYgA80Zqk9n6c72RNQZ81HE/Wy6rGOdT
apoXX6dYdpRO1F5dIHU8p31sYFRzNcJRPyyFe6HlfAguzP/Pxshx9YNmUOJfDlwaLotlBzpU4OD5
4GmqoI9ngXuM5gmojGvrvqf+c40KCa0F18CfVA0bQB6nfDArjCqcCT1O2QE4Wp74EGYZPCYRwptA
Uk9fthde8Izdh/4czMNdKZHFaHFHe1GeygpXKGckbTochdwu27uYGZHqqhsojoc50UC8agp0WThE
zhqx0k6Nx9W0Wl62I8mlYuixMne007KpTjP2LuufL5etX/v7AOFaXmh//rV9Wf3XNsf0jWMhs63y
qaGSezWeYnP8u9D15jHp+K6TDV+8iD3nu5EiPtCrrPoJaPfu2JX7pnnitTWM9mi7lr33jTTeBoWF
6wce8K92aQCfofAQpk9/Ghn4MtV5ciPxklBjOkxYGdq2scaTj8tWOKbWBlY4/Z8Y7kcpi4+xwtSz
a8zvkdPoMEhLnxm70u7U7WAaPbaiOtD9SldWdAgLwdS6Rdrlm8VbFRg/yCfXnjDMLk/CxGYw8SYI
CUO3k0WV33odEG3UcmOnIeH66YZrTlBsu1tfR9WdIet8pyMQO5ZdVLz643ikGCneDGWVqJ7C8FTE
ffoU2tGf5e0m0+cflEN59cqivw8jUIZhPmD+HDAowbRSuIHCjew9dpK/UixJL8vCEkN3kXYHvdbx
sTjQmKVLCJIXy0zsYbW0Qcs5v4SmjQbOPv1d/ecUS/Oiqm5FkZeHr1PnFrRgW+vbbSeRBgzDdMS3
Jbhf1kSGAM3rsb1fVtMaFgv01KPym3sPQLA9NlRAYIfpybqUWn0be3DVVNjyhzeBWydD3ryVeXGD
5qF+E9F86RiPfjS9iyRLRCTYl9Oq9JEJrDQm8nM5OojQtxQDDBk/sme5fYFOvEWnPJvLlZ7EYc40
qlVCtPR+Wf3akeVaQQ4yPMuecvc1edV6YsQtDKnPvhvLYNdUUHzV4DbH2OrulrVlsTRx5nbLqpzV
RbaKqJe13mMy6NpR+Oi6ClTqzNJ7TBRMxFebZN69tKm1UF/nOTXR2nFow2P1N1N67e7zENPI17UZ
OdfPxvxP9wbJEk7teI8IhjjJP+/xebwKi5ori/dooBSchqpVu3ULD/spygrxFM5TjkSv4er8s81v
unaTUQKDuoMlHMoV86HWff8szbQ+o2W5MSd2XnRkVfiNuQ9V42Epm8In97gQz8tOB1f7DTyQ6qBX
8ATb3qr2woPvmrdW9C0JS29b9ZgjmOmAjgp5J+E5PVK3oXBfphyWTVBG2scOfC38ED1DUqtunZeC
c20hyGbnwbHiTZXmCIhgCjxTzdwOnOvBcizneapDCqeeyQwTkR1zc0zdLbtNV8tezwLpHFsvPAPP
YzCaJPl91bj1vQdjDQi9Tn5Jr7irReq81lbloamIsAOZiuRWaRQQ5gbe/x4JltpQVPfjX/BFPo90
6bHW1diYD2BLVNw9mb+oHIUSBp7JYxqG+EYZbQlEknt7NbrmKeUZAR2m6EC00/JM/9bux0L37m1+
n62XZdZjmRN/l+ia9zLMlkX48a6ktP1904XTuCrmDIbOG40LUGdO4RLXrXmTgMF/qebFZ7u2tkuy
LbS/Ryx72nEkIVnZIRGEiNvBuLcwErsn1+ri58rFsyLB6G27rC4LGtie2z0xsp9VQBgPfTVYttHA
sCkHUgFRxzDobJJp++jkiry+qFgV26zI21czSX8vf7Vh/UkcFb+nXKsU00eCLuZjfKyKTvZ8TO5R
U6hTu3mdrBk+UOGHLT6PEUFurEy/+HuMdOGlZLk4IakKTkY7BicgT/AtZQJIyFREu4xnQ00aNrvE
suvfLxkEWxutS3b5IIuOkAIbHR+puquGb4/LMznqY4QJw8rRfZZi3vC1aPOEAGBYry8TQtptN5C4
3iSDdS6FmW0TJ9VuiOSviqvw3Un6B7tR1g3dggAWb/5P07DorsvQ1Y6HhypI/jb911ntSSdjvZQZ
ZcQ3sxbWNz2sq5eo/6+VpH8zetf83GME/7Xn38dUQaX2TR1CQplkT7J4ow88Y1H8A4jq9nZ5mRkY
AiTzogpSHCb9q45v16nO5vna8lLgQauRqfq/W5d1nOHru8miZB2M2p1wohOSEXufAxXfgcprd8t2
hO8UT5eNRjH4+CLPrQH9ArFaWnWu0TmHpUGzbF1eLgvpO2BlXpeuKpwz/rZf9oxG9LML6vg00s8/
RNwah3ygMGcUUjyEwhAPyytGoa8tYOrd1/YhjIyDbwHcL4f+b1vYpn/btnj3rvA46LAd9qPLsnAw
+uQ6KuytJwu8S9oO7ffy8qtNMwJ3/LvNstvVHcxaeoJlEmiG0YuG+ftJiFanPj2/NDUYX8urZdFE
PLugJ8Wrr2296Y/y8rWeuVO2Swt8zJaDkTji1PSv81CuBKRpGpfuygcj+69zMHDy1mIcdPg1FVot
7Pr6IHnAyEA8RHosHmQ+emjEQ2sTjGbx3zsObY+B39fWyrK8DUirtVkOXBZYK4uH5lDPLZcNjYIf
5jLk2KPTKEiauU3AjRfCEORqWUXKVO4bC6elZdW0kYxqaDXPy2riJhsekOZLFZjmQ1bYL8tmleDd
2tpkyKWjGG+NAdTLFMI7Lns1R7+SpDk9EpRtPzdi+jx1kNvdSaVdhZ8SB4F4jFt8hZiPzh/LyHET
LB3NulfkKt3MkGSS//tp7fnTMgyLdyBJw+3r0y6nzPi0RYNBs0Slv1+c0AseF7u2jOBFz2bpn+7o
s5/616psYpRoARSaZe+yYxpyevZlPdfFj9zIxWFZGwt5oqtE4pMb2yBlrIssMEke8HYbNg317O3Q
eCNUprhYhxgV3JcMhYhOCh3ghxr7rKX154GeFcOdlv6c65E8OFqTPMA3i5haqMeM/IszBvKnThv8
m27y9mMwoDoKggfZZ9+aebMI0NnUGXB622X+bWitdE0hPjkve1s3JRNjzF4jA/Z0axOxMyjNv9WI
xnaiTofdcpRpKsqRXZreB1oevE7peXlLX+v1M06vIIDzW4VpCpBbC22/rI7Z+GMidxYPq6Z6aaJw
u7xl0IKNGRPJ112fm682qrEs8S9tboF46DriYoKsLiRlexclHbCX1HBDeKH28zjmNnZD/+weNDgM
X4dM0zTSiWKx7/BotRxUJ3H/HMVd/0zQEqXDHHJoGLGK5Q0BMmp8+2phdOE3lVr5ZWlP6kmzt3qE
lstqPZ9wRnHncy3HqLpw1niKBPvAcvZtN9bXQaC3ZwAA1b7WuFt1TDI7y43e48cu7st3MpwKeILR
nDVgo7adWh+hv0q/OW7zK7A08Z6FJvQXV363TEduW5wJz1Qj3Us1GZIMpMD7mWpyszSVPjifqXT/
acrJhhv1hCeJU6unqQr61fJ+LiLFvHflW1hBVdTkwGBMy5xTg6hyWyauf4M4cFmatqn5o/d1NIim
a/ChqOgs36EMlVx7zKP+8x0y5lCf36EsGFMt36FGNfQtEfIX9N1+F8rM3uV6Nh0gBxQbE2OPb8tq
X2diY8a6+c1um797pyCy/mtVz0x5ADQqdqidwUksLX3VyUnf6KNe30OGV0dpZM0B22R8RLUk33j4
5n0fx/4GBdr+4zenJtemj1bSTWBCniIo5+gpCOv7hnpm2WG4oCzxpgoZ7/HLKrC/y1V1pjJHZNT8
6l+rHSbPxAzb7Zp5AK2lVCPqCGKgw7Zw73PD2oaDlpyBjfx1Tt11u2yXvgkXCKGzOFtOuS1bRWRE
1HGEFSQEvwSD/3kCdbQ8m1QtY47X8zz9bNtwQec1mUaweMp6/NzZ17GxreseR4J5x9Jk2Rv0ZnkC
QMBFPwWgwglsl9eRc7Gpb17cebGsxrlyTxPhksvasn1pYRTgR4A+Hs7UIkX6Ph+rSjKOYqfYxaTe
rBcDdpSu3yqM/p+TCMJkY8CzWIzQvan55gZ+9gycHn9ur3Jv3Rlm8xO3DdTm/Ttu4zzDoL88RpUd
HiKsg/Z+nIvnTAFytJrev1tKX2MA3b3puDZtsHE07rFOJQGty5PdILXmtdaNb1GdKSx1CMoaRXBz
UjJUUsPLzl0lFRkg1ohr/xg9MMdAjC2iR2Tl6myZrfvozAvbhLfolI9jmrizo1h3gYJ5Qv8H17K2
s/poTgwrvtp3TZPs9JYp27JtOayPYeGPSVfsl9Vlh57UH9jWO3dfzTyYVF5TFlfEm+5jLsPm6vfa
+qsBzjIMzdLx99dpGsuT+3ZC1LcctOzoumTYZHkcIrngRMs2oxUDYddJcVxW+zJ0dyKpYEPoZOME
kfP/mDuPJrexNdv+lQqNH6phDlxH3zug95nJpDKVmiDSCd57/Pq3DiWVTFdUdL/Rm6RIAoRIEOac
79t77UeHKd2+dxEBXJ/W4xgsIdWom+tTO84/NrS7bjFTefc41Fd105qPxehjYHPP2hCJI60LEPy+
+gUZlrqOqoIpzfW1658wzOoDnitsy6yrTrmx8qaq2DZd9oQWGOu56+kLTXWicz9m5q3QX1pqCxhn
iKvYgjHD8ioX5lUen1URqguV7tDy+trXBV7xZIy6tr8+A6Vo3rrZy3X16yuhqalbBq0/bydKchVV
RKMsK7vrMJI29ZOPh+rrNphcINcupyfML868culMR7T+NXkBCuG93v945nlfn12vVQOUix/Lul+e
/fW+60XurzWv76Pn1N/rPb1qeQH8a82v/59cJoE7f/M+d/BRP/r91u/H+IizMT6asXdu07HbgGOJ
jz9evz76+lo50DDrUTaw+o+Xs4or/ez6vJ6618RHmE8+w9FLzfx4fXT9U5cjTBU9aQkQ+77A09Rw
+Om5sMNNrvrpLurJofy6mR9b6GplXGqRZPfJ7V//XLfFoKCbffjjP/79X6/Df/rv+W2ejH6e/YFb
8TaHp1X/64Olffij+Pry9u1fH2zUja7lCkc3VBUTqalZLH99PoeZz9ra/8nUJvCioXBf1Ug3rc+D
N+BXkFOvblGVjfrRRNf9ccSAxuPrZI26mDvc6FaMUxzpxZMnh8yBHEanckCNzeziUvrbxdexdqZ3
HTcY5LXXVa5/nLR05lmF3recKWHvMlAhJCBZ+VEsTtVkGl//pJN2Elxad/SG2dfQksQJVX6xVjS/
nf1Y77qAnhsBmnkIMrkIKYqa2abMnP5oZulwvD4y/nok14CckjGMQ3caMDU5erq2bcI2vytCpLSe
GH965mbq1gzccfXPe950f9/ztjAsSziuaTi2bjjOr3s+NEd0fH5ov1XEuB4tPc1PfasmJ9It5GPc
2zX9DflKuTRHksmQbQygQ+Sfby9HlQs2sKy9o0Jzc5EK1QR4M9R3bmhXIBR4bfAsEzmp2gW4+r4/
L9rqtUyqlvSZ4KFErn8T0g1/UPWHJG7ajwamqXOMlvv6qtM20VHzsBhenyYaTZXBUIDny/eYeA+W
flJXmPdb8wGtRTKf7CzZX5dmefzT9ofip+0rhrrt2wqjpaeReup5DbCOujtSff7nHe0a/21HW5rK
cW4LR8PyJcSvO7p1MocBq5+9UxHp4cWw/6572E9ddqoJygJjH7S86z7+sbjPwaLWWbb7ul5QtziF
4YjuAjFVB8o6+GFjDrjUGltCM+WLnSP1w9eHnifkQ1v/tlZhWu9dybir9At3C7PKWHZOMz03zWys
qYdPBMSs1FRvt20qnIvpabfX5SmzHCrmeoGT07NOFXjjed0507NXx5eBGvOFa8BvG0yQH5xV10Bo
OB8SuKWTOdx2th0c2r44Xp8BCRxvv73e3ZLzDIGvKzJv1hmQH5G5GAtP/FiFtzYi+/pWXRHVYmJ8
sskjVB4B6BAQ9uFwVr3yMg6aRsBbRy3JaeR38ZVPtr0cW1N9UqH/bxALWV+fWmN4yvCw3hsOIUFh
bqYEpvLuv9uqfHtlwEK4Hhr/8cvlr75eDl/zYqxCP2h+e/rv4/3q8l/yHX+t8ev6/94sz8t/XGH9
np+e0/f695V+2Sj/7bePtXhunn95ssyasBnv2vdqPL/XbdJ8v37LNf+nC/94v27lMhbv//rwmrf0
Q9kagJbsw7dF1+u9/tO5Izf/bZn8/P/6sEz+uH9Ouue3vPr9Te/PdfOvD2Re/Wm5qq25FqeRC+eO
i1b/fl3kqn+CUzEME82YYboYyT78kcE9C7iNiD+FMFUWaJx+/OUmU2PRkYuMPzVTNzQCXR1NoNL/
8P3Lf7t5ff25/v5mpum6PJd/3M5M0xSEf5maYKOq6TjOb+e6LSac5ZCHVlHnXbAKveQBmvz60cF9
lqdALUezAgFoMzkfvG3nAW3BLitRKZjuJnTwUZLOM6ilbplCEBvw3cWJu64RSSaoHZmYIzXtooLo
y8BfZZaVre0qGGdBHzM9BBjOjSlq527YkpFqK8so1KE/xrNQy5Hic6+PE/PN1Owa7ZdNEBx4+cJw
L4rjPWXWG7r5CMJazd2usy/yKxi59ppp8GvCbJ764bzL452jlaxQ8EeLbRq2gFSmzPhStCcqYK0W
YG1mGU7Yj2SdbUP0sLPcQwiE/GCFhoZ4Y7ud2W0fLRJceswNYQglpLb4GVuKCm0B5nMByeLiDB1J
HUY6rZqKz9jTBbHiZ/mxhqagHqqZW/KpL0lXumBHkNYGIxJc56Ln8UukTbAd1QILpF+8tVPwWfUm
dz7BHVloPsgaJEIzw++XUQBvVIQxKSvZXEa9zmoXz6BSjeAk0s94ArBA2MFLWjR8ayO6oTV6Sdn5
tDLKeW5Or142HAoaJCgXHQT/orqUhf9o9YhBq6QLqXlHn5VQfLm+AlzxVcmfqOcANgQlUHKspH53
9id9NxKvuObyu62UusdLl5xAZaOWDE7Sak2bH/94E5VbUTUNAeZQdXoPGTnGzNRNk41wz7mZnQbb
6GZBq9Hr8tVZHdvLkoHXrKi8t9FTDpIPjAHau7XzVw7gaVZR4XOm9hO1261OWiNy9B57AXrvKnoq
nWqYI4uir+T2Lza2kh4I+qx3AiqgqUc4L3V0qlRnnyiN+arRk+rksO+QojfbcNxQ6lLWmsHEWNEH
YG5QR9Ht7BEk+nOzCKG+lBg8xrhKTyPq+pmniNtq2usywxJkRzUH6H7u0Qb3cAEQyNY7dwS1oNbF
SyKPe1yZBjpI4azyHD+8HUNfjOw9si8kS8KDFY4vDNU9AA0JcCQ4jnOM+5VmAk6Nii8qUBw6orhi
TVuAuKjHhU9nONEYEyBi1xcRoRGzousEQW7Eq4wZ5l2Ec0TzgsmftFtTHW6bMSBlTbM0HDTuoaoc
ax7UqH7RQQJtce7MuoSJwClKCvyj41pU7Sh2DGp8F2EhUkKEzAoWzY2uBm+6JrCJi2nb1NHTEDje
zMCITNAquyNOt5rwzsD8X1M7WVHP4hAG/0LAJ794SqOeE0ifSLsMEn2hkkG9xYrmoy042t4TffU7
dFrBvaWhGaoL/NPkEFMtSctq7g6msq6xYHL0w5Py3HDXTeCfEe9swzAXO0R3wbEyQ0QpnphVWSJd
n8Ml40o0FOonbaLD7TgYr7wufevDvlspZJrv275eBL7rf+wb5pFtIBgk2v6mM7sZkv9+bpiZJA12
yNPLlIPMjFcuNH8mxPlTgwZ40fr4W6yk36UlR0NszWG1wZclk/c+U8HPZba5Z3gOPaO7tzDkLtSu
fySl+7NtrIs2ugmNxIdzzUW3oaeE9yx/yuIjVuTPeK2f3NFHIA/dNhyaRTON+C3SftEPWIADyNvg
oC4Al+kPeAvXXU0BOp3xo1HWUFFE9xL6oMygB1tLJ/K1Fb4A2cHZCoegRs8Z0LGUsEEFCmwCAYaN
gYBZOLBNDMLHZ0pgmLzP3bSGbi16hTA9x8NyIYYSQVmHFg9VstDTN7VrgERq5aWB+ogamV593Rk7
4WUfow5sluY0dw5lZBUMVGe7CBqNtNu2/ntnhRhAk5UYk2XHrKbWQQWnuvii1FQbtVSh4U7jLk6m
bVEbOa/wvzsV6GAsMgL5iBWQ9GqFXr2Iy/CpzszPdUNftTAH8EMFRM4mBwfmJiHKa2ilVoBskXpl
uylgIIJHIIw+HPEVwQ/kIhGAd9C5Q62U9zwd1uoznv+5oseAYDELDoUDxyBwQy4LuMKBp5qLNuEY
9Wch7lebVs6ux+Og5XI9ve3mWO9vAzNsFjVe1ZlT+PivIadFxq4v8YsQkPLF7uoGmAkoapM83Hng
dMUaTWeMSHUU431ZZq9Wv+l1ORFsio3iZNbOCTJa56G3SIjsONGwTah/5PVpcoAeg8G7MSsIXAxP
WlnuPfgMWhdR4e8B9GQrq59XMTQp3SUTq38r9HNDxBLTN9L4nCCiDBCP93ntfqKbD/sy7aBi40KL
21A/TyOyV+zU+dwarfyMkW2lFvAWWi/lbticRgq60AZ8wNTKaqATNA/9SDJ9qb8kZr3tzBRMI0w3
B1c/NzSUpuW9CHGUhyrwJcOGgoYd67MLxmRTqdUX9DT51uKmbqYDpMNpSvkw7pLmFD1ZZ4jWsRR1
JtnKc8qnKpIes3nnqfcmrjql0bId2r1NrXCRY/yO74gbpWWFh0tlhac6j0k0jY5qCOfOSoOnxnbK
5aTna7PXtF0bwM0pFIR6NXB5661QG9RccpBQi4UyTGAbij5c5h7Kfneiex9e8FtH6PrxhPgM2/EJ
EZxDngf3IggUtSaWnYeCXytv1BpsF7yb4HbMnBtarydKvYxc6B9T3TXuEzFWXOXMQ8OJvBhafzua
7YEJT72gLPsZasI073CpR6G7ccnNmXQSxWihHrwgI8hAnxd2N/PFnAjWoe6J4oFAWpyI9zrrVllw
O7bQVqEOy/WUIqjmL6pVm9YKzCbsLh5gz57uvm9BrREB2GfN/TRViIyKc1WX3IQBmiX6eMw8SVju
Ea15met+pGpET5FbsTPUC5sIyKbr9qU+EsyEvLGiq2KbwTzATbYtvB4TpR8EK1vRSXbEIY3DUCgI
nVOIDemT3tDtTCjULoJCBdpRedlmbMt4PZj1chhp5Te5/SVT8WsEoLz6urztsSoj5LbrRRjDQcJZ
iuNdsegWRfaGVosD13CfwrOzm/zYR0G/1eyS4G8CF1vnLYr4mfyWq4p5Gorx4mcCZplp7sNO/aJC
OZlzZcJAFXkoeANT5lme2mjacqKdsWN8gRj5qKT50zRgFI7M89DTvoq6zMYcqL9NpraB/82EsWLI
YVbvTujth7aqVy02e7QVYtGbKVB/hrFdq+WzJo5ymEzjWe9EulA0ZRZyc+rD9MV1EOAnRtivkdkv
46bc53b42Cd+yYjD5aKOeRU2OPNhvr+0JQqwx4rxGRfQa6VeKrfbwKR501ASY2HHma70VjBTtXub
kiftwUsEUrfTMXI4Ib9BkOCF8bV004uPUFWaOYYocK4p1J2oAlUQKe2sDSsOiMpYjp27KprpCEH/
3Y0fOkSMg70oLCb4CgmwWowl3RVs0JPUxYAUZD/N/SV9hG6m1MkJ5u5DCjZtYm0UX85je1O04RNk
H8iJCZadIXrBAQUdy9649Jb88cZGybwNPptIfhSnu2lTG/tu7mwjJ/6IRWabAF1MFPy1NNHFJsMc
ggP1iw27r8IBlhcMrfIa4l5dBukuTdSj3VrdaYCOOfO5Ve+0Bgh+pHUHDQUNY+/yQNky3oHNegYz
nB75MRetldx1aV9doNrhhMK4NTOt4pN7m9mVh1/NlgfOMLIJZd1V9QNCaes4GIByPYtadxw81YDL
MWp15Py6erzDlbq3gvauAxSgaEC0B37jeYhFZFaEaDNi5+IJZgHgeFzAK+7FrRlVcY6hl+uOvUcF
Jxk3rZvu05H5HCca3AJUKRgVcD8SCNSHEejw8RXIJeNzLjFmwCzL8QfG7L76ovkBP1vKyZBYAUON
3lnENgwTKN0Qn3Ccpcir5qliYAdRYKA5FlHHgzpPm9RdctJ8zA30WiJvToKMCq7x+SyNoCkIOfjj
gK8XNOW5D/Ygh3qkXF2B4Su0dmoSBAu9jV9yD/67ZnU3VJRcbrRUhmXWnRCVy+CqxcoGpUZOuCK6
Pow3GDqpjXOJXZIQtBKtvloiFhLZu3NC0IOGVtDQK58HVKVy3XRgveue6EqCl7RsFSrhy+RVT33e
74sgfPHx2cysglu47Z3pJX97T5eg1pfrppYJmnPEamSV1qzw4+GkKlh/XU3dlb35WmTnJLOnu0rz
dmZsGChr5o1DgXFCjYyMieaGsHV1SRr8ixmCAMpGQjCDriaKpBfjvm2Iq5BTAq/0m3PL5jsV9BK5
2PEicZTbZCDeOiEYHEXosUpjfV7XMTki/vSR3Hnnrk/FIXX5EUBJ8bMoz0JJuxsZMXLtABQdZPim
mKtxMgJta5Zlh1VYaVC64jtmOqq8Ml9ARzgmL9f5JiLm7SQnVa7+5a/9bo3OQx+08VzmbI2Nqm5t
wTHTtVUDfSoDZuaiN8POXpQjOSNjeSiyLGYeum6DFpGuuQvVYNpGbX4esnk/OojJGDpkjXswEYlR
3bW3UZYy3fE8ABQoeHeVrW+rlvOEPAt7hUfAWphdKBmYxnjKezAQgWsB5rV8f+PDh9IGCoyR/8ka
VW9nW9i4CIjrclBNVjTtBip0dPOdrRuyc/zxzjOZIUOcZfZlCGubVBFVdH1YBkn0EtYDZ29wTihZ
QH28+H5+zPX6rY/etKa3loUsnXS6fmP29meYcMaMyRuETPsQkHUxUo6ac9/u5oXKoVNbfASvJ1eg
tIAeTv4qktXiPIT9ya5OfU51uZ8dYDT0SrtqXvNbYDsf4oMfC9a0l7kT3DBEuxjkK6ETUC4Jsw/K
LieSP6OZ6OkHVz6fSXMs/kTOSY8gFDcPWfuM3ymYuUF7a3oprD4lMrhXeRezlXdueYWINJ7pujtT
HXPFPqNJSdGCLuYJ8nLlkQMhTyEVxd+8rZMXu7a2urRJhWW0DTMuTS39krk/8jUYAhkpqF35veS+
dlg3DaxXpcMnWJXuOh6onjgYqiUL7BXk5bb1CH/Cf/ioRm296IU4YZrv5qjIt2m2TcboMWHgIg9O
eVyiQmHm5De3EaAyH7Y3+00Bi+LH0arMQxJPPCYZOrNAgocBcnRUluSmPL85KinnmKrGLyoDnK8f
x5sspiHyqkR5B13rMpWDJK6wFCwwiY+knCRNh5SE7N7BZhYWCapDhbwgVNNcAbGZIjeddy2X7DZN
XkYbKLGP/sDBtBVk2DdzIqw2is+1sBg/pRrWEblvFINLnS4+wRomWzThmnv9OYT8zFl4QeX9XDpS
98oPUdbWRevhzsU+qEPNRa+aGLPOxqdm25+uJbMoZXPX/TvKitnUCwpXIl5Be4IxNZwjnCfoOHYi
FsssenTL+NmYqrsEbTbqLX3agBb3F7lL7pPZEyTRC5BWcDPA1MeQXFWl7pbAMw72wEFsDdW0ql3l
ko4ca/ICeb1wD74E0nWvlk0xqBqwi3YYkDmv5C1gwIbNTd5cXVclZZ47mFPfMhzdCL22txiix4Xi
9fFO1EyMclC2uK9j+Cki8zdczmvuy9Ql5WkyBN7KzCWlKKBkJsDyYzHmUjvLzK5eVIN7Ub3uuSjq
j3HBfeinAvDf9AcNCsS/FVShUwjb1ixVlSVcufyn/qBV2XXhe8JcKYKjZow2fZvubSly8JamS90v
gxjLAScG+xQglp9di4ZJ4V3kJ1MycN6x/0leBORvK9zkzWl2QC+GjAylyNxKn0PYclQWdKy5JrqF
2sH+oAPii1Nk6GcQbf/8lX7tu8kSMd/IBO5suLpl2u5vfTehWK7bmKoJpcU6pX3K+J3KmBm+NLYG
Cbj9hLubj6Db23/+f/W/+491U7VdLi6qZhuyT/XTrtSzLByZBLErq3IlabmJY55kGbiJlCXUlZPg
siyvIsVENrS85bdIQtMpfDHhwjSF+2QwfBjVvRXWDwE9p1ZP34Uc3LSczYEfbvA2Sib9llbBixwz
jCU3mdw6/fMXMWRP+Nciu6HZmpDdYoeqvfbbFwHrp6rBGELH0Dnx5CeX53gfD3e1giYkeim66oZj
fluGnL42MGEcReELDR8Keww9JPqbKA5ERMGLPVSrKAdArlxirsCtQe1XXuRG7XUyuWfmOfSakTcY
3wdCeNe4JLG92nDux2yiJEscGr9lwKl5/ab/q/7Q/3P755eW0t91mf4/7A+5HLN/yQf+W39o3T43
7+lz8vxzd0i+5Xt3yPmT8ih+dVt1kBWoLt2X790h/U9dnm22zbHquKrFMfO9O2T/SW3W0l3Bse6q
qsEGf3SHbJrjtMjJtdMgm5n/m/aQbqvyyPzpyNUs17b4HPa1f6Vj+vj1FIz7NO4MqAJrUQ4h8H1m
SCVTJSPoz4r7JZUzKNmn2qRyVpUyvaqZZsGQ/tjLeRcAglPktzf0JE7h50xxw23jTkRwnwYmbfmY
HigRv1DvunfkrA4Y31N34zHVy7SI4rmOnSZuHqIMK2GcdbPcbmCTAJVZtNowh6TA+JAQpqU9GLtc
zisF98lp2HvxQ8KkM0m144hFJWiFLGaHi3wIO27kWOZLSBpVTvBaIGexA7NZP98kPhtECI+6gjY/
RU8TEFB+keqfSbuPWoaHcVv3M1PTbKLDpreMGinxrcLKXvPe+kwNrl+o60YSHBXuj3rjnanyoRim
B8LIJ3lU/Rphbr8MPDT4hT7hdNTzlzGEE1j7c28Al+8wzTeLFCKdSgaKQNMibAL+ML9QWTaoDvgj
zA9D2ZMo9d5a7RZ1pQF5XaMCJt4YcNB3k+7MirLDSPnB1sonSmpoY0FOwj09t6O6bWvj5MrChZAl
DI1axiSLGoGsblDl8EPuU02vXsQJmhBj+BieNzPPt5byiCyTDLJg4lA5yaigOIk17NvqQeudDSQz
7ZBZ7IAySqIFFvxm4XdIDovJ4PZlkpUWATuohf1F06NVIn3t7RCviT7KN1qD4bOwYqYdoHCYwT7l
bdHNLFkKgjvcg2PBsB3VWbBqEPDPNZeWjeK4FLGzbpoVB7zPki877BWMpV5oMFocGBVRiFJkSSqQ
xalclqlS6lUDWu5FTQWruXSORTmRulYiC1wBla6BihdFZ+gDlMA6WQwzl37V+wtCi+YRtTKrCiDh
l0Ox6qmjIeE7SSSPoa377E0QYIG7d+iNuUIFbpKlOJWanEdtrpdFOhDg9aQC1bSjz1pCjQrG5QFZ
75ZsIwYoVPpiWfJzqf21sggoZDkQVvcJpfONEdxOCm7ffIEH6abqjV0tzGXOaLPsCZQ0pnQmS8D9
kAYnX23MxbQqH0xPJRxEEQwJfR2RqCxYVmKRyQJmLkuZoeG+pVWDMSQ4e220xVevwXYu1oEIac9o
0ZNKTCsQpviIaO62pGJ6b1I7bWURtaGaSlSJP+uor3qy0CqouLZUXh0Ke3qzp9D1RP7ssRNVNSdy
nWlxugFoxFs15SZ0sOSZsIwjqtFWXZirWAbyaEbsUjEOkgP+SEx1MFT0JkXGGoabIqqevGACeW2J
oxKU2lof4eqLYnqk7bmAk6cuSIVQDL3ZWD6zhVwFDqLVzNArp50bVR0xG/edeZeIcN6H5p5sDKIg
PMwqlt4ltFXAfUa1f01ZimYDXRYOOs4rh5z6GUCGYTNBSxJM52e2M3iHY9xgwZly0p4JhFepQdvp
awJ/zjK7YqPb4c4ZjLcOOxOHOhKWOGgpuvjZns437Er3eRpBt2dEimy1rkdoFIEe0auhW/s4GQs0
Z/OgGcsb9DprlEIFzC7PW9SV3W6itFs77XjDNPfBs+iG6ZxsCysC1+16Wr8iVWKJmXjlj8EZDRpw
wVYhV8OAEBXT7Q1LO5+PKYEorkHBGRzg2kDPFV7nBAmQtsyN38fBeeU6BAze9wMZtkclJ9baRTUG
Bmdoe46w3OHEpfwfK+1SiIl2JEpwB1MBVeEim2Wtugv5itjDp6NvBMemVhEXBlp3CkKGspboEZPl
xBBlJd0g9BQbFHH+HKETHSiyNBsu50CZ4fpXqTYvfF+5pRpsALQKs5Xm+Pdt5E7HJGX84w/WWSlD
8wEeKRddpXhv+mGFsoCjwhVUudryS2V68R6hKFFE9sbzq+iTl7vjPo9pS5N8rwx6jUgMnE7GdX1u
N5ax72V7rayqhUZbGUiogAqmnQYrs0i46Mk1Q688M80ke+Q+qc8GQ403eHeTxYg/39IMa6m0po5I
QifpwiIVsLCqA/t5w9lZLTLplbTSMZh3YJnOvkGaSE6DyoyAR3RqNa4YJBMRaZjUQDRAEPWQXPCe
ue+oFhaunn8ee6c4x0GlL9A6iYNSm/gYQsHFQNEfPFMND8xeD9UUJ7vCyS5h8SVw6GHmSkTmLkm6
g4rWGFkj3WiHwxR7OfP25ZhRmA7Hu6kr/JlucWkNk5i6d78mFWo3pLE2GxKx7BW42lgSrXhreE02
17GUctMrsTUGBvcumDgV+6hsoDeVmnkTpu69LzHClQ6BszUe2pEs5xsyxHaBkt4pY3euiWtfpFGJ
FtLwMfU5NgeCV+xg+9xrsjsk4zRXRQTI2wBbux+VwN8YdjAcJHXbxIm5iKzYeYi5bi6bVH0srSBa
EOU+ksfGXVnLP+eeCjNCHeq5Nzpo0KUeFzNVthlKQs+wZ34Wk+GeoTfcN3QZ4br3z4ZTG0sCbsPT
VLvjhmydfp4YIEqRaY73ieM/aFl623GeH83ScDZJ7JPySCCu70Lgg/SDd0nxdoPShyuSSk+h7h+K
scPG3cAfxCK6ccdInRVZnixq1yVtxcvsRaTY1Qy2IVzU0IF0mE+LMgBdkQfMbvP0YTCicgkYR58p
1vBUdXSjMuKASUS4gbDvn3S31zbUJZ6D2E73DnSMmaOF6iqneB8QCHIxXNn0wB50ShokDhVq/y3g
s2nm6ibjCPBL0lL+qoTFcMtAjC+BhNWyx9MwhV8mS3vEDNFuQ6daKZ1DVBjRNNWIT6yjMPSp0gkn
7DQCrIRhFiuXAJU7vQHnaw7T8JzR2p6pndLfYd/wD/j+4Oy25rlS4uZI9cO8bcOHph57+pUa7tii
iglj5IaDXSDcc4JeOHfIpUvHfONH5WdGjeKQ+66xIfsUxT59zBgWBKbr0daKdRntzY4bLPt6Dt8l
nPU0fdf2GJzgPj+HRXCqWqRL8RBfEpJDao1usOpGt8iQelQAyArKNFziBdrZIZrFMQVRSJm5Ca29
G2trDNIcJxgugoHmbfFRNSvifvQdUOhslSNvyVzkVv4nxiQo5DPGVAOfux/MY1Eq89EqX/ISKyEg
gYKK+6yN0QRNsVfP0AMxNHJuILfchIGD7kW8pBpnjaKD8FMnY0H0LJ6/AoB8XpZcMvU0WNrVfevV
F429EU+0LzptkxJ0OFfHE5OLhQVYgNJVRYZaxFlRU4yZ8vwJ4mY+02X3NmrUC0rf9562BQ2yslq3
XXMXl2N70HGEr93Ge5gqKzgA2zoMTdasw+DikG+5v/5x6SgSqdS0gLjGKF789OL1YZAL2si/P/z6
rmriM+qGvv5ppa9Lfl8/90L+F91ARjY5b9elX1+icdHvf3r7T69e16pG/K0aF92cGtIOwFq9i9yg
puLy/dGUTT+/9tsqpJ4ONFTlW36877rOdQuTrjIq++091xWvm/0fLe61vFzBe6IQaBJ6TbxdtiM+
jOttIx9en/9Ycn2NFo8y+d620hzKgLVCSvuPNa6Prq+hV3Apos5dk3seGgBq/64ZESnwfbM5RGaa
y/K5lco8eS7JpConNMRSHOVy8qe/lVVRLmOZG08eW75zzJZUYkX/7CPW2XYyi/66AZSA3x55KIq6
skPDMHLykfqZ7tx0AOEmHyky3ZtijzmPc1h7GgSm3fWPyFwCIbvq8fpfpRW8RY866KyS/6kis8Ov
C5TEpy+uNC332arYBdd0+cYu4B6aLpH0fmnlu+uj63Id9DYVWfni9bmN4G/TOtx25co/beL6/Kft
/FhO2tiwraPEW2K65O7UEvLdhgE6/Krf6ZNPHL3VOATKyB3QOFqAC6qwgUiWqGd6+ZNW0LviWSZ3
8/X59VGl+GSATQlFc7nO9Y8oG9n8DLRFev05RO5oCwPiOtwJvdvQALnug+ufUP4iP55edxNhIXpC
k6utYsQwcsdd/1yX/Xh6fZMIi29Lqa5xZ7g+vy65rkiWljv3tBNxfrT7MAglCtlTMmHDrWRPELbv
iIcu6o17jEAHK05xU3o3QnumLbYBGHDA5DBTM22rEz3j1+OGueRG9ZjKkMBhu8Yi4/46ZhBFnROd
Ei4B2llrsQ1n+a1q6sQLP9ixuohVAjcUIuYDf1uI/Dm6U8kMrcJxg4B2bTnA5Cuits1qhedoTdV2
Xan9KpiZUKerjKlG0S25DN5UolzY+hc/+4L1b5UKKbLQF6bJt5PMbR+9iJ/IH3KNLmhVxrAyGc9l
LaI690bH+pXwZcUyqQjYBYwZNUtlWNPT9fxl0PooO5RPTVU+Cde864ZPnoqajykvLIODQdZKltdr
CgyLDIOdJdJ97hb7jRU1+yGqb5uWgSBk0FgVWzuN+BLMYLLH3hc7mI/Alc3N5NU71dI3uXAOVj1s
rEbfeJH2OqTjpfXEUw/0cqqejZbCrR8cND2mjhrRIJ+YEQwkZgrOb0qfhaCj0C8zGyTj2Gy0kawY
IO9TMawIdt31A7fc5NRBMY4VQllwT/VIa+qccYB99ibnY5fmdw5q4CKAe8/8Edxmd884+Bin0438
AmJ4aOIlcaQkQxGXPdjbPO3f40S7twzjY+WqNxmBeIRFoktiBkY6YRTQ88yaPZkesPH9rVr75Hy1
/JvdFE57LMIWTVE/92yNwNUVYY/boSnXKsmICSVX21iC2ZtD806dTaTTXDoOqNFM3OMJSqdE0deF
Xc5prW66FvGK0ezspnjwMS/kSCYtFQmPRrIU6ZfjcML6uQ8jfSNSMlaERkVluPPwGsTqtNOchNAO
RP8D/7uY9s6j08TrnFFAZtk7xXwMCIKLFH0pHPwnMNMa1SZr1biPgc3kebGOCblQ/HHPjOc4Gh+V
Lt5gDNo3vnpbxtMN9uclSG++rL5sQuBrzwHCj2jEroKNpW7Xnkuk9MAPA7OEYaPrKuDbvV1r2gfT
yY6VkRwyR99abXiMHROpyAVR2Y3XU2H2bTI9KTf8X+rOq7ltZc2ivwhTDaCBBl6ZwChSlKj0gpJs
Czln/PpZ1MydG+tOzeO8+Mg6tsyExhf2XruJ3ro0fL2nLwmOGrZq5AQbh0Qa+7IA++eYG0e95xqR
TZbBKkpWpKPY877GK0wMQusjZbWarZLBlUDkXdK9yPHLmNBkNu1RRQHsc2MTlhw+TQdLGyQaGRxV
cxEQc2nsfxURHK2c251j71r/hsx2JwaHy4BSc5wO1n2617f7wWRCIQ9iUNe469aJ3e/mOPgYjf7B
4icwPtjzk9+tMb3SUS/McTj6TAEpXli7zo9Q6PeJjMETOas2Dh7xmWzK1NmW9a5nQA/6bW3p1YNT
ty+idA6iUvia5T4mJ6pEWtoqvELoUskc3pISSa21LZmq2CWnVR54nFA0pd0lnODg5cOnCr9nfIBx
VTzq6IFZkfPSbjU+fPYcPGLpfkfbfTAUEPpKW5UtSJpcvETSeE+NcSsicRruXFaEjrVeXFPh36pw
eixi69XN8ncSDGj4/W1bTK+iTzzGlsse+UXZFrtajQdyEbepYEI3MnJEseG0Z60u2DGBqPBZsPbk
iLY3+oatDgkPJ/w+14/KsHahUxxbhLe9Csg/s3YNsxBZA8akxxqSTZ6aLIHmvVtyusfyOdHai0Gw
fDwfR5+XWOS3kuYgYQLjWvNF4yUuDD5Jmn5Rcez5erDNS3s1cb3hvN8SAHuKtPaxI4syQRhtmvEq
rJKHZrTPdq+ulK8XX3de8Nc/S2ghKsi32L+3gaZvfc0/9Yn2DKR1gSr3VPmuJw0oRbiXglbbJQhR
SlNsfP+Ob0NNOxG5dFUCQw6A8kIbL1XYMxjVd2Ee4PRzHuzc2M5ptOpCoLE+A0lrG1LyixiJ/TwC
tusfIt156PDhxEPCdtTyBsIyCys6DUN8mKR91rT8ZoYxU3Eyd5VxKKxklRvlKrya1Us0AO+0afSQ
1AqB4tUAO+anW7ys29x0j+n4rsEfHjIwh/O+NO4wyZn7k9j8fMTN5GWKwnNK+ECTouNHXaewDxcd
p0yztnuMCnq7mcV0giyx8/tpJ+J5ZTXvvhM+A7FbTxb8NB8Z5pxfi6jfmSiPBgv5hNbs2qc4tbZI
LfB3cG4WGj6KfO2viwxTb/OUdcOBtJZrFcqTbQ9e4bbbhBBySCzL1mqgh9KX99kxvcN4kmiP9GAd
t/4bwbO/ZZC82aHa+02+EyMCPIVWVS85urPrHBW3mIli4hAI5VSElnou4d/xs7A8glkW7vDofKn6
NiRnYogcwP/DGtc8QVJrvf0A3KUGj3GaAVWJiHHbNM65e7VwlTa6fkZqfyW76bFq0udoJJAPHYLf
4hGOsQ2STltuA8JxFvF94toTFuwUr0XpL/UshB5sHK1o3luOdjCm+ESS2IJsUkwtWXOSBew+AlKV
yLxBI+JlxmMycyL4kJ5x3idohqLIWPOIlSw/nDk/B1W00dPIyxNGiNrGsMedTzXhe1ZbHHFZrsH0
KXtdBSeiFRf4Oa+6+smz3DWy39uAYS15raG/z06zKotknSbSk6OxHox0HWr5Cpb+jn5saws2C9aq
kkwuQ079NjtiokhhCk/JPhrtXdGXVxPsdZClF+k8ubXzJ3bPsrXOWiP2EuC/Uzurqlwa5bj207dp
RBkN9tnNavzzA/TZ8cBgespApJCAMdh7OEfcAoxd3k2nspaIn8r3xq8+6ZpTuR9JmLFwUDgefvQ7
LI4zfFpP3NF8F/p8j1EwB+1UcYuvtE+6yfWdekaaQkXmfFfmzMFHqE1bQCeeH0nm6YwrnXFZJKFX
4Tkii2gDPDqbgl0Xcth1BbEh5dadm2WefzlBjkQA9yHTcxuttmkmJzhKnoF+3nWIs03ni7GBVtOW
1qPdiINiR1NY/i7PeaA+jXNQQMT1fNVckEcTp8jyYRp/ofu82hoBUfpLnBAqEOpe0k3PkT0fbYfB
LHNMm4x2MxaHUCO7UroMAqwdEk1onYqN8LxmAraBV+nP8ijb17wtj8oMOI8SeokBJJW5lDRGE1Nu
Xxt3BbfGWnGm1EQZC0K5mGLX/jIgCGlmkzO252HWN8RBbbRw2rLFQCjmexEJ5QYZ3ZJMFzN5GjPd
CzR/J4L8lFYU34RpMXC6dbL2LD/3QLWe04KrP7zNRXseZfk2ivAJzj/zznDDdm/lKBJNuo/G6Fe9
HNYtDU/FfbEeNsTB7y0SJHonWmuCSpmTA2LEzrH0Wx2jRQ8Q9Mwl/7C/Ld50LJzSD7aGVJ5tfjPN
W5kiO05xeDBjopBbAhaD8cgPZJUS7EXApZKskjzh9gnJighgrfaChE1D32xCoshG4OGDO6zakZ0Z
bqUwNMg3S9Z8ylazVTJTm9dZ7K4mInKq7pIyy8+SapmjvbLM8QD260COA0Rba2XBhEwz8EKlWJs6
ATxdtu5lxBauuhXcjEZQ103vaSgnyc32xpzYjHhckc7IJ8k+xmN0MFrWVXCdh3SZtM2GuKCNmNEp
NXeO4oDkkXtUgyluiL2oKEGH2hftlsb0KA5K6Uwwtu68zmIDZVLjNzuOb4a9PiprMGbjnmDFBdJq
bzbFOnd09j7VquOJ53dvCGGsRvGeGOXaxJinnIPVgHCHopwQleRbQDvkoocMzHm8Z1K5uQORJbnq
Ng8wTNG7DsUuQH4yY4kFgm3CuGxM/RjJeXN/2ugOWTwUu5SMv+xPNGQbOBO+i9fCML2m9UqNmB1V
b0Otfwr18K0oGLOW4gw8Zu9S3Bb3+Ba6xjKB8H8XNPbU6s24GXVSg62G55Fu9Ol5VGpTESkeod7s
G/ZosXbsSLEEgsZfUSuNJWNHxMZUpZ50TxOqakm9qHM++3I+KxF7PZESZqqO/tR4qYWee/zy/fkl
6QjFruvXMrt09/ZIILangO9a5tput/fFdB7ccTlCz7JGeS5kfA4i+2KH2ionV8Mkl1vE8ano4bOM
RGw0IUd7c5Cm+aGhfbMXFfPzWjc93yJvDoOC5poeG+cFkTsLs6eICm0vGe7HmL1iwr+NHXFCbsNM
I13ZkCL9lrOdEzCP7dU9xwiSxoYa5VjLg14X676KThZszVQnhU/XWQvYa3jTXuM2Hi1QGBnb3oDp
JNtt2SR7faq90TVW81SuoiDwCLHzCDCmcbGvzAK2ksCNHuE5Wdw7M5ye5T3nRBfI0tNNh/4nb9xF
Nnz4OJUSw+sSewFBiZUAOCyO31w7dTPA9vTDIdNhMLkLgfmDrLeM8ooMS6YyhrmV+O2ivNjEJRPU
eoQL0q6QpKItg29FRnVZokXkJ6v7eKfv9lHPjFa7BKWxk6HLDbVdl53YWFpO8qL54A++DwuS4Q8u
q3gJ7XFYFoAouZdb0JJRH8Zi/fPlzy/A7It9bufOyqnJAB/Bi7CGzQAOLX7+F1KE+/rBJ96aVI6S
ezfZiJ0sClZzQWR406C8n/HHP0xD/vq9fzVFifrws+l4IJpDAnTCsn7lj41gKZd84OdOdtbAdOh/
BmiEIkRLXAsTLwijJH3CoSVIoGwauYGsqbz/mrDJpmEs8zO6wch1iknvpW36y8zn5/u9RfNOQHi9
Aveybq1yZK1kPRAiy3UNRIFmIxveILPqi5SsrNPQx/YtwJ7iagR3hIXr7EgzA2yR9tmjabUvWeFr
DHYoicxSNK/E2FK2+cd5UHcEV4T9wA9Rftt9/UaIGB/MIFf7n9+GLI8SnCYvVTdmJ7jiUJh7t34L
YxdtY5Wmu58/1gbSs+F8y5IQmzHsOlyrZxpr/TwP7TuxVc4K0m6ya8h3IrQn4bBgC/WmZtubamdH
LHt3Vv4Q3TRiMFVpzVvVGAVJRwi7mn5GLUdvUYPwuiZNSr0CjK0NBozNDsYSW/dJB4x7sp+64Unk
eXpJg/Irygf2N7PLRZENoWdmktg7/8GySDtg2ph4OlOKNBKkHfIMH/UqgyxE3HDNiODOs0rGUXs2
p/aPMUA8D3VMmpmVeajB/fdU4cBFBfgypI7YFqk+H8asxwGrg/7yaVdbvVy1uNo6KalT8a/aPG8O
PosBZ4gxSU9+JYTtYXoNXHZVR/0uSdkXYkGu7yTIfPX6aNfnHpMCqK7FfVKK5JmoFpanZ8dBi7Bu
YUaP2mYajhY5jT49DmyU1cDwo0RVUGjceiQHhmt4eMe8oTCeZlIghBJ7V7TsL3nevbUTxXxJyvzu
w9hN9alHkYFi+jBX/iK/y3JAs8kOv0sG6g71QW6x9VOYkjiuyqrap/Fj6hcsjmP8b8OuS/NV2vNZ
cLVNAbzVTrudrkEYd+el04RrUW+b0sCf1cBGoFyBk4APqctzdPBITuZwkyh8dU241ZjcRMpZz6Le
9OxUGNYyCpy2Wd946o9NN85uBbX4i8/1bbXNxZFQP8kkVVmNGZHEqMTd2NG0yutgFQsiebVoNyZE
PaDnLoIP2WKUJC9gIZt6myDfa4hLQjcA/56fnX9UGdptBAsfpnlhyGG9Z/47ulUbI2Ib7SfuqmJn
Vybuw0OgMwWMstWAC0orb7pxKM2Tj4ktcPcQbghAGiNOp3AjM4Zsm8KJN+IZ43AcPtf2hcfCy9Ak
t9F9M+pnboiYeMOBIZpWLqfuqc052fW3OLorWHByBnhhbLVpyaXyp99sWJephuFCfvKVfqOWTmu+
84DVx7D2CqFXHbxaXFf7qAi35Yw3TzjHnLBGE2Kg3tnYIuH2tsvZBSALC2Aa291Yyq/RmfbMrb9p
qPDVO8BDTPeWPgymQ3qo5iXg6Md43ejtGzUS8xVGjBWSRtQVjX9r9XPJPaaFsa7qy4QsqHWQRWUf
ZTIu0i1Zr0tZvP24OinzwyTiRTXvPjK6QHk3zZtIgvVtGw/bme0VSrNa8a8UjGq1VK6cuHtM9JkN
q3myszeyIbmytYtUH4JapegPSdPQGZAMWybLji7UxKiZR+rZmQx0+fXBmce9Y1ePE0Hrc6i2mPBw
HYDWKZjKOnJXsH0XEz5FeFauXTzLwqThJg6MgM10Fo+BMWxFcyik680JbCo+/hjbdm7mvsY12Tik
o+L0PYXFtK2XhtOu7MDduGNPLlmxsOmMyxXHTCK3MSUfXuNwG6GRYYeezXTXuBPnp777Kg1vNry2
fuk5TIPH+6WtG15q5vgLBgw336F4vgfa6u6iBJb84AMJn7OHFLY6Kv5fgOsHwq6X2rCW5daC/GMe
CFUrAgyvt8h5d+L3PvkTc300pMqVOQkolnXOHa6Z6W55DLb4ae92kQTPZ7ma9P55okaP25SA3pvZ
D/uo4cIV/gYh16ZvDbYkEk7KuR7nU2c4R+JBiU3weo384Sjy7qMGTVpvWa6tE4PFSYKgtuzW1rtF
yhTeQh8+pHXHndmnwGhPRMHthCrOblR94gEVN13VH6gx2Y82D6WaH0zcroUUB6Y1gPnXfVc/1Tg2
TcDmtB+4s4ivBuepBwOSGYtPc/zQoWXo0SOw91+Vkb5VUbnpSIqMT13GQd70F8kmvle3cjJWCcSK
ziZgicPxt3+HzTjm0OyV6keOMEt8KkawxGhspdZNNHnGgIMus45Eq5X44GaCPnuV/nLVEVtJ9OVC
wuOmwR8YdKqnsZAHLcObxTHMsDWFOmMbv3SN0mVwNZ1VcR0cfGKHES2o8M1J3P3Pn7Ar5Di1K8un
AgMRhmTA0wPQ6kPW3YPlDej1KRCcdcuWjhYdfE/f+OoZuKCAIzg92UP0kBqmfSWZq/Aq0yZ9ZCir
96L1QcO5UCXsGJ6lgPuOK796T1KwqjAK9OPcGMFNzcLrJ1W+h2315BAW7KnU+ZVHaXANWkt7ZHAL
bCPfFVMIiJbghqc6ztOnqDmIMayuP9+xhNmuwfuJ9c//AzfpHMs0uAjuKLg/q/2keveUk/uKsIKv
aNTcU2PjV5s065MN1FdHWd5u0jkmZzb/+VUgWTo0k4q82ImeHQ0R2MIHL3FPdBv2P18FWvJgWpW7
7bR8GLmb99/QN9hOxra5t/WwWUps5cvCLP6Qf3nSJ6EhNzWNY3n/5eerCVfbIg0ImLNqlN3+bCEK
bOHaqhqb4Bi5Jz4XTBZkP+0pcjnK5rbPMGk2VLlpNrIZYFnQjNNVdSDbEhb/yx/bYU7KMDcazaO0
q59/vkUBuIO5X5/j+FDGJXwCU6UMDKCP/PzW0HR3k4048X9+W0bt8/9dFv7/CPqDcPrfqboJHvzd
1Z/N34q6f/7KX1TdIHpMqUwggEqC/LmDff5b1e24/2FiaHCkiZ/BUs7dCfBXVbfUFeAtPALSQokN
eO4vqm7jP1zHdMHN4Se5s4Lk/0XVLf/JVmEwMbRxplgOvjVLiL/XdEN0YMUDh2TjprnHWm8tKygZ
FkgeeozRxTblUlxFa6xHmMqLo+/Xh9712Xkdutw9tyJ+LLvk3OnROYqml5Cwq4nA7T5/dCtnjXLJ
AqZgOPElS6Z1MEev3dC/I4S5mhAq/LRbO5n/Ueozy9BxnSX1V+Fw7dfzeoZs3WDh1POXCGFJUoZs
Iq0NmAD4bEzuTPyQ4Z96PP3Nu/cvLDvOP70gpAPg2EEyL21bma76+xckUs1gtLIPvGiqEYfXKj3O
3KjIJ3mIAmH8DnwqAGuQV2yNwQndZ84Gmm4TNfiDBgF0pcsgerIo/nZjX5zDvH6BC6+9x8J6x3JM
RKRKdU6cNiQGBWndZLHjEWE/U0LptCtjuq2tAKy4rOqrnmzQvA57MyyOpv5tQl7cObp+SWMG7yR5
LCedbS1IlefRZrlXJ2wl8wIcg9ynLUjnUtv5dh8t58a8J03wyPM+v2/VCf/J74h16ENrrnOCGCwV
ribpy/tgCjtzn8cHUXeUUJ2tX6GHRwsr1lzWKcI9mTlmudIOH3gsUGqBN5lB6+4rYc6M87F816AE
6P/rBzWyjaOLCNFXgSWwS+SFXRpk51mf2Vg2zpEQuXJdu1HC2K7Xz7QKv61R+zBtX/8k+ecteHNz
ZOhaddQw+e7+/bst/x7gaLGytzBPQNXio68b8h8tDU1Ym9CQRp+ivqHHTD6KMKKa91k3lwLz4UjO
91RU45LG8d0xcO4ncfbhQr1oIfReXQqFHfv65SyG4ED80lOWqluTds0FXTuK5jZXC+LR/vT3L4rI
aR90VLaT0bhPzgBgXyeJlfUVZKhFYF8jn6O6m1z2QQajjTBMN+VMLV052AabiCo/q3FfCEgS7QzV
yMYC+7/4u4y7getvTB73V0RZmNY4Fu7/uZ88f+uzCp0K3ZgbhZ6GWYNIIQQ0kK0Cj2US+eXOtCQT
gOrLnej2GqAEOFN+mUJFD7gaiBxSqVd0BDZjPmBQSl46g9cQgIvRvEpIurSuyESy+lZrur/2s8zd
Dc4v5+7BtdgRMFwrV//+Ldb/6YLmOUiBa0YJyzWE+AfXil0A4IEHYm3MAh9pgiEAs/qOMnBeJyaS
Uncyt7MJicXQYmPZjSy/2MaMaVwuYWo6a/JGis3kTm+NTr+itwZKuQ4AUMXb/u8fKjftf2EOw1gn
sfHweHHv/MNxnDcFkuQ6MKFqJauS2XybhJkXRdXZ5orxZmX0B4TlWrn4+RKTDfwpNY40gz4RPjGq
g7AkhrFu2702jsF6sOISYwtZuCzy8o2hT9gVIF0QiyXaARTIZKa4K9Q6KtxHqRl354vYduFUrKz8
TN33NNjZndpSNp6p+mvsfwcipr1L02cx955LRlNcR4wHQLUQfHdt4VsVxg0VzIbwi2Afpzd/qkIE
Indnyyj2JRoNj4R0CF1BOpP4UlX0oM3Wjcljmp0vYaun0qenLkcAiWk8PoV3pFeEmx452HNv/y5B
/bR684Z7YxV20xFkBkda+hwrdQLMhqWBTPDmz8wCExO+QUSTBfSpNSGiYbSIsyHfRsOXCd2afTg2
VQQO4SznZdmHX4EDwqZRJA+7fKZH0eNXJff3TrUocuuxGZrkiD340oX+yYmkvnVa8ogjYj2Bf32K
Cpx+HwEQMdP32ckI9rHLaElccbGIszJm272Y4vGtijrji9E1roTE/GJY+d0Xii2Xuw4FjsRqPjOM
Q0jRabjEzf6cNNVZVuKT5c0qL+DhYFqJcDgFOG76MVqaiXOHe9O3uq1YCnN8LqE0YU5vPsoY4Q2S
zqWjufZGQ5sAYuHLkm2+y5y5ZWaIRh6ZQ4yx2kHVvJZ19CSzckWwPGHtc80KwYBmLNAiLBg70xHF
ASFBomHxGiJ0Mu/BhnOfgfFJh0Ni1AcySj5bVho5IOZ9kuvmZa6DdoMQ4QSX4lEEzJjoSvZ+OzAG
vqf3Aa0ZDe2t6fUrmsIWtpxEFGJ5EjjBdbIxrfvinIWPaLObjdvmD04FuCxDkCpbkfA8q3Q3debJ
SXYDGSNrvkubPhJTSf6ZdXfbAgzG8uS0v9sIVowjqvUYC1KzLfgBpa2pg2W72aZj9IdXW+Mvt228
6u3oscKVBzA8QK0TxTfa1N/kHDYMCml9/bb69rNgM0GgWpY74u3eLFLDFvn4VpZkwuU4PWyDvZRJ
Bljjm2LV5GzmrPSrr5HlThPjNRG30wLCAPZtpyJpg9YK11G2chmKjiOg+Gxyvc7Futprm9r0UeS2
7ueYDI+Gax0Q1yNQU+/6XTxWttNaFmhW/LwQ21zlywpiPPrkfDmH4jGJjHEF0UKlTUG7Gron636m
Wyl9Vg5UqKZftawYHzYeraGpp3Wk09iOPl63KrmPmt1yaTbFUUvnR9lJVkNug8yjvOjkMCxtSz71
Cu0aWSHY/jreejUBcmSGzwco2Iihfqr0xgUDq7OsqPdBsiXsIjpMRsbyIK3kgjs1+dHMdapOf+vp
5NcayoM0iF/pWi6EQjiL0Ehx3iGcJiO5vtgDITckYJJr9EHgHiEU9NhZeHYURhKGxEtVl++Wn36O
Q7hPK7fmqhZqEzctxigitsgeJRdc77aRq4FZgeGH/FU7ab7cdQmwZJHg2KuD4KQoGjd+GW2KCj4R
xo1qoxwikM0xeEf7+pSY0UdgaMYi65NdZYLjKmZxa0mtf0ha8yJhXS4IGGIWNhHKPYToq4NHZcJg
tFVWnMhHd3nXgu4iXQGUyfT3JTDHtev7GRytst0YFIWLPie03jEbsXUZoVQOXXiuglNlY27IOzAG
jLE+wIzZbI6Njodexd3v0ELXZ2jBchDBhz6MT5kpsAyQlAHrQF+EEYMO+pSWsyG3FxSilJulsZpy
P1yPiNIM5F4G8k3mmyX+dFT7SHXKhavlOOAcFE/s7WcZPWqh+t3iqVhUGcrhlRs0THl6pHgDSjZm
pZB0Gt7oeaz3gCiHta9lHQUS+OjIBnzZ16u+LvMVvORv10HgaBW/0iofl13XUg3P4ikZ24vWOTMh
XV2AQ6Bg9leQ9h7H3XoAgCyBmy7zWOGeAcwsBustNBkd6VM1oPNUn0HeHo3C/ZpH+DqhxposyUKw
Q2nfk4vePKcjF6HLKzjoeHxM+zdD5UMi/GPsQrjMDWup3we1nIgK0EX0aEk2NcEc79gsbHziF05a
8pHjJFkklNrrcUWo/DDymhrslSpMqn6A0o95tiWg2HUjE/N01evwU2eOWxSQn3jH4Jy3p1TYX2wC
jQV1066HpOEbHLSBVcplPSQW+9Y7AqJ/r6N1HwTG3g7Dx6DA3aZCr7HyAWuqeRvt42By8RWygkPX
QzdtS/NLmulzT9pgpg3fpmqeY7s49paGAxBme2rjYKiZ9/kqT7hqxaU3fiPB1pbSCo620X3WwbQe
muC7jg7VAE6TCBkuy6VlO+FiTOxqYbYdb3TUbis2VbRv4yRulQJeMvbaE3QMDkW7/x1nRfzY4+KT
GVTTIQOOoIubm1U+jFODyVPxjSVzWDgRk80YdxSTcHw9qYsGBvSoXuYl/jw0Bnby+76nQFr1hGrY
VNWXQiWkZ9E+NwAadibMRoxXmrJf/W8S2jsOdidbzQ7WCFfk30Krd1PBLLflj65tGPlaER7HlGW0
Y1hQPIt43bPS2ddcTwx8g6vG3mfVAstTNnUZMKxmbFihCK+ip9v0TY2aJKlPbvDLdNP3EdcF3rcs
W9ZCtvuchXxlxIPnD+W3ncefTAww3ODjscDEGSX8yIqQdI4DtBxBfm2cGGkFD0FNvwrCtjWXJBak
8v1YLjJ7eCdg+bVJ+qckKxBlT/4JHdtrVeeUfK8uM9glN8JiMZTigiqLCgKztlkM68jCUsm6BFOH
BdNOJXgnkQCvArt7jfTpRVU6A+AIhqzb7nVJWDuGqf6id9FeTL670gW3Tjzscikb+6MlrGVJogQB
hNH8LNgnGwFNi5iD11FjqthL98DmN1zX1V4TD+zYXSrFYqNyzssuZt0xaMzqLakvC/Zt3Iautj3/
icGDb+KKSFoNpZ6sD6jdQI+1ZGDWnWEjQho+NQxzS2Xoz1VSa6ugCXaNhVKryyDS1eKGIHniltu9
hubM8cVSvNSUcZ7S166reZQVMlnENWpgyzNNIx/14uqwutMJysQqjEHUpbhpXYyI9H+4q/NtEk1f
rrIubnXPdUotVEyGOhmM1ici7jGD4i/Nq8Bd0GWtesXRUjvcVSqt3N7fMLLNznZhfDe22DGpxCmX
1frSr3+B10SR3AJdK8ZxY4n4mvsDIDhYISSEI6iKhqUhWi9sEBfVChHQhPo2waSjO6herDw4tTJ6
njMETbNxBTR3KdrG9GIJBr/sqlWNx3rLlgKFrnHCvJlS0akXO5jRoy0TQhm1BPEQN4t7y5avkVIe
zDyk76h8SrH2wwmazdzEBFsj5+ZKML+AcQYwgv0W0VX+Uao1Keukqs/9Bpcr7iphf1oCs52j5NaU
sWBvh4u60J79QTtmWv8qBi51Z2Sb4qvxKWn9A2lgqzCCm6tX+0ilN61oftMu3aoAXLDf4mLDuI5n
q85eExCBTjhxvo2w/RU3O6MyLmVjQL2QJXeeBkqfScyPzBDzdWMLBY6BeMkTz0aNCpqgFHS0oIbm
SH3got0jaHHK6k/fWFskFtwPBxR/rZsAemrqi9Vo36mtf8xhvNch5gZD/tbNU4/koWJQAcxXr94S
mXw7E1OCOmmOLXVT1HDza/3oj++C76ft42ofFvEc/kZmQANfroH7cP9NnRMsQgLR3/K42cs4lHcd
JAGG7a+kbqHnQhi2gaeiywNx2nXV0pKzl8TbEq0KG7HIgF7kfJpqOsZ5dM6z9pFx3FMRfwRkei2z
bnqKJ30v+4dMRh+qMz9mt2Oh2v22Q/2jQZJJruOygM2ZOaicUlzOjfxMCSceeYpZVZ8nhkPrTFC0
wafY5xXc6WQCntIH1qLXmthr/DsPIrUenVIKvHXzQxIaCSKrVi5NtyUHOCAhFGD4Rg9t9E/ZvnFI
3ESGexLqvmCp6kuWNTudWmVROvpXmqPIS50XqjUSY8MAHTU4zoFIe3SF89dIipiesCEZQz6U3JWX
Gr35FHF/IBgHgw/nyUALTLDpihA23NoFoS+W3i71MDti1WIXG/L293lHLloLH5EZlAQ14eizfY/n
lmBd8eNrbfRN+/eZt1nDuZUcK30YlmxPCPXMoS/IEJVhckngDKzSJqa4jDetoqkCBnBDT7wzDapM
w5ieLaCTqyoZvgs1vnRZ+Erffex1Ym/Jfr7ikVy0tlGAtGXTkBRPo0k0UYZsqzCHfQwaajmzGlw4
3biW1gTruK4Y1MVIDFNq/qoap02kVYumA2BtAc5YafZXFsHN0PvirZqSRzfI+/WqhzawICsbQyuW
2FatcjF8/rzovaqPMbTFVZ+cS6PtVpbTjlD17F+RtLHk9h1oCp4YnRlMXecQq24CWsHhqduEdNkl
ou70ZSTLCkO09WDY7UKwmaALiR6zuH9u9UwiHzGgRcin0EElX4vwUOTUDlnJVZBl8hY13OcD8yHr
RgYbUMWZItLksZ3Us/h5tu0LGMSzb2g3objogALRjscbn0Ay0uwwgQyAn1z9BbHiNZvdX00h9Xso
8LZBg8Vlembe/pVoFhmN81U5zTmQ2c7hLbA60pfxB24IaMGvBAjMqE6t/pSwnFmavv7Fmng7x06w
sAUdG/6zdInw6NGZKW4QfK2nJHnMnxQor1kfmNLKO06OhTD/Xs/HCGHBdciDrzqMtmVA0kiA+CKl
ydOC6Ls34nw1+R1j0rZ7nQwcMSzP9GWV/25qkzOGJL5l4kRbl2aalCx6ud8BbF6OlmxH8kS/56Q9
ZvH81adFtOS29FRYur2M7ewxm9uXrgKvoKMkMHX7yVDWly6Boc6/kjlA8dxCvlNT9K1Bce5mkAbR
WPyKgU8aw/wcD2OxzSxuF/G8BKKJNB0rBpOyMc8eLN25DZP5kGafrTkmS9cJv6sghPuI6TRMdgrb
iBXQYESTfA1nvE7jzcattsCF8zh3DTXPf1J3JsuRI+l2fhWZ9riGeVhoE4GYgxGM4JTMDSyZZGKe
HIMDeHp9zmttulVtUpm004aWXZ1VzAwC7v9wznd6feuVKx0HjMQVMvnuMZck1Bi+U6z1r9pkHw0v
jY5Qnhm2v3Ph47vIbI/3tmxXVdRTsvU7d8ZTXtT842wczyaqzJpstVXSCWjcefQ1Orm/6mX7xPL/
lpXmkzURZjV0SKVNZ9u59oebAnVPavOcpFy1rdfd5oUp8EzLgjcU2Zr1QVYyKhIdwd34SrrC78gn
chHt6TElrppvrRXTsSC4ZzVY8zHI5HsuRrjN1APTx1gZvMiQDzM2crXhOmE0zK+9Dwi5pcYdivFH
309HNH3A0/pun3UziN8RzT263WkuBM4+Tv6iPEvhxutB2ihnvS9f57eUVn5LfHh4mExq6tYfmUfg
R+9/WKO/sxlbchtuzVn+YbSfrgamJQxIfD4vrOiyt2DXN3INXXVemSWvoReMt+B9rrFSkYEnCBti
Ql/VLgNci0jlEaRnhe5ixkKAuvYcZxQGzXy2ck5ndJXQYUDahHp8q4VxwwXnMzOKSN4Ye5yiczZ7
WxeY5Zzy4cH47zZOnDxEFsht1Fh5NGBFkXjBUe/FqwU0ukhT+FUYAQLw9TOeIzS3fmhGp7E2YmqO
+eL3VrDP9PkxmkBM9mLTxMabSGHARNMvu+mD0PTtl8Iqzy1Sxa7CoADGeScGYsq94ApkFqUMQvFY
/tR1y93buvlaTVRehqdtg1rT960LlKQq0CFkQR6aHssxy05fCWYE7dfHBLwXeUBlBQKmX0C+VLbx
SP9mHReBgcbRk50++fZt8FxSFhbvFHg1SxJn0JB6GbQai/fEcWhtRVwPzwt6rNyYf/k9YdxpPPT3
Ei3vNP1B9pA8leUy81I+FqRub6oo5x7okmQ/BjDQx8nI3mrbJlGjCjLA1kYGTIC/bpRXS8ikZtiD
Eiz2rm+pHiul9ywG7XOp1CygRsU/6oz4/zNsKkagioQrpOCnDmmt9rllkR76faLvKr9tn5u60vZB
0kBcqkEuWsj0uXfhXpTZZ8ztY6BSO3iFF5+8jip5ah5EjBajSOEOlZHmkveTPflhVLAYKx2HZG8W
ooxNHOecwcBceU15iaMJP+A87iIzw5yQz7CF/X7ey9jIjrMYQMMGzUdAk86EodfvTBgQLnOWkaRX
BOdxnplnFjJ5IQOxXsEmsM4WOP5Ncm0zFk3SkAEtnlxu7WigAguGFj18pt0KFCUrrzPdz4j7Rpv/
83cawpGPxnKPk6k8qJT3b/7la+rrV46W8rfua3t9aqOjK2ZGNJ6BqraFhZ7oxUmPJMd5S8qCM1fN
2c6d4NgxK2fUUjwY6sv3r5KWrT89oEvLx5Yxbi7S1xm8dgBuLjbCqq1ueUAqyrtVD+UlL2Vx/f7i
2WNJSz6AOe/K/aiZA+ByadyBLotT12V/wP2b99zS3ofYqc7jBKnRX7LuIFAxPZWcjw9GYjx9/6/v
L7OTXIMx/mNJBskLnyTvydCemCywF9QRibax+tI1T6BE870u/e65mvNfpmyarWNo0Fv7HkmqV0S3
YpiTvZerR5u/S4RY8okZJJs1Pck2QWlipJkBUxOkiH7fr5bV0EvOBcT3YlXM/CuSwAqIXoK3J8vN
K7l+cgNvk8D11B+PeXx3tR1SRFHl8lLmEjVtbol1ElOkUc2J0Jce6mI7JR6DvDXNp0NadO2OpxOp
f2kG2wJV7w8vcz9Tcjm2tkbFuTg8Rl0LlI8ogzRaunurCevkCfMnu5c1uwvjgbsR4STjbEvvlsuY
TKS2mFO294kBhegEosstYNZGBIKgn1+g+eEgdBIZHPIAQwHz8x0TKexDVZtcBsj3ft+e547xaxMw
Z0MWEvo1A2pe7DtJGxhs/HJGD5/W7BE4Mnutj479Uq6BUSBmrzmbk5ZB9OR0j7BZiQFAsmMbSX4E
6epfUMAGtf6j8WP36Ma2cxxAyvEwJUFouZyXtNX+XrTzoWUwekJ+4ENVb54NFTNO1YFnvpsu5qJ5
K4A75HN6pnYZnfmU1Va1lzIy8dQ6PCy6v1/8YLmQM/AHCxWE+ylJtx7sq92IxAmPGiliTtn+SfiJ
EYzmATYyNUq8rJ13pJKe9SZPTxOJIdLqGc23/SXK4/ZSVKS4ejGAmZI6ucF4fY+dx+9Xrp2m4aEV
IOUZorko4wrQlG0Lfq6sNilrjJVVFnfKf5Tw7bCcvKSFqiszwVOXTA9F0O5Azsz72reDY6xk+UJq
zVYjiPRhYss6M8E8xWI4+ghw3xlmHYOUnrTRJAa6ytOg7JBWwtxmvAR1/+oLkIydFF981vVpkfVr
77qK87l4j6SGFAfL59ZvJhIYIv0jKIb3xRM16TfEJeAZw0HXWdqxQ0vFU8IM3K+ZQ0bqiwmYGYaF
WA2zjTpeK7X9nGb57ftL7pS/DW7wRUe5jmvyFjS8AiDqVnUTiLN0s0082fqqyBE+s5k9YjEH5jeu
x9h/L+XS7xigZ9gCECNoV6TIcmOkGIYjaZ27zBzWke8n+0ywJRmt3NvJrjEeEz0Dei8uvBUc6rL2
H0y0wOuGCBsKUI7ciZkLllmYrqk1PPJ0AA8usZK5tktHny35tbPkWSJPQrVg2CcosUCJQBfLZUy3
ztSftZIFsW5om9G051s6M8+1L9Is0z8YQm0MhDlW0g3tWr2enPjYRlV0DMQYGvRfO9cwnr9T5Vpg
N8gBIwx1krRr02yMHfsa+kUUV3utN/4MRvu7YWi0tS14zHTSLtwG+wnacSpK867DW93R5x+6QsMv
Zl7zWiSQaLNNgpIqNLATb+sDC1x3F9Tsj/tO6bJIuzjafL+hYANq87jhACWi0E7NbdsF6b3mMrZn
i1cQO43lE/GB9wclJjsFugdLbHMXO3gDR09q7XC0al6iAK5YzHjHEw4nFdGwPZz/0+Iaj7x3gu3U
YG6nxCoemi79WTOv2CVjZu5qCAKRg5ZZ1yTuDNnfjSi/DUtxPPaKuCQz47WYJWrsiAMm9pQP/yoU
pSnOYPKOFNkZAKdJkZzMnmGSrehOjIUObfswAiGRCv6kKFD90BxLbdhl4KEsxYnCxsUCIwUdBUJq
xgqTdV5JqUvA+KifpKJNWWMHfaOmf7MYDbfOV2EyrE78/GjGxdlEWHKmUX51NTydoh4Zu2E3OecL
cUGpLZs7wYs/iwnshUiCr05kz3YWB2+B0GdiSCaW3lE+b4thEvu489dS9jiliDO4twWj4izu83M5
Yo9o7Ww/2lKcu0YnJsUy1osNSQk2obtx4TLAwcGdXfT5vgcSvUKZXr4BO9fAXXbEMUW+c81i/VI2
uf1FYMQqZfpW13n0XBWTdcoaeIpZzdRELB2mUTsu2AjtBsphtnlB+mNZ9mOMhUKzjRwVePWnyZBZ
pI2rY42Q224Ymy/+um9LbtivsrfvDU/KivpgeXDIV3JZKG2NBoG+YaqcLCthvmjJiVE08Qs0UkUF
Qs2fCBYqo87epzGW34BkFygYvbz17KB7o2V9NrX5g9S0cwQg6MGFHLMo7baAEYZczKElHQkI6KtN
F/SbfsGWqg2aDNO2u1teANjMHyHCVZxywGri0FW8uAlwXAlALlckuUQx5XidD6UZK8f0NG4wlZ5g
yGFKKGlUxmy0j14UAIXmvabdvbkllGgwkU2LOYjDOwqHYW7DqAHZOCMk9yd5HYN+JwQkvEAx8civ
a1aepe9ixcurFTlPo7kwFEvPUlQ9XfH1SkXamxVzzwC+1yT9RjctyinL79eRIvQNoPoAi34aLHQd
ppv7HJhfANTPBe4ngPzh1Ua22v3aaBkWmJiXBJ4Nh82wTHtPUQI7xQuUihyYcAozF8QVMCquYNo0
xbaNp/g0AhBfx9RXvETpulNEQluxCT1FKYxGCiR7qu7pzMkkkrHfMwrlFdRDU5CaEMg3s68Z89qp
gfgcq0DGeIfp/7tkLr3PDMqttInxyls3d7Jg7Qeav/Yb4TBfhoxBmBzVhCDTHB3zZAUcbYi83Gi3
KELjYMNqlEP8gAuv2mb+pkFRszPGINmz79kIlb6DIXei2WfWHZPM0xLRA5kWdhqhPabisyXfOT4p
MhFPtE+uyvjxHHVbbwZEfa85IUA4LIHyq1wgqRKCYsaRXNgxLDr5QvLjpfQq1iHYfvLS2HIiN/fK
Gup1NbCw89vBvJf6TMCFmexSlVCERe2HNpJZ5BFeZKsUo07lGak6mJgTQo5alXbkyHWs0o/4dE5a
TR6SIBhpUQlJhWsjd0qy68w4DroHOUqWwmnmKlspI2TJU2lLkcpd8lJgY8NCtpfcNwQzEcD8lEGS
sRkU+2PDhwOonCkv6CSV6jQT74Rfj30BgU8twU+eCoBSSVCxyoTCKPRYq5QoXeVFjWqjq5MgBV3q
9U+vYqUaG9MysmJMuSp0Sqr4KVIioeTmHENNt87f63HesTcZEGBzzbBdWtDd40Yg0QrLV4JUEmEm
iY/D3qFZXNcOGVg+YVid8k90DflYtUrKEj2ZWbBxfmaEaDkqTYvRYXS2CNjSdHCw7C3U8IaoFPrP
nKAHm9UaUawa9k9yugbp/REmUVmIsy5yoVFmWBAx+e7jL86h8UAF6oU2qSuhlz7qhIGlI8MIi3iw
WOWEWcy8oQgzGyRCjMk6o3JCxToKmqxHa4mH6uap3LFRza56NP6hRyhZxKBi440soWqT4jhzmzs0
1T1cVIdBDiOOwFczPrxrKz2pDz7Hv6cy0GyVhpaoXLTcHtkT10gwXuaEN9cPtphrQwMpmAf3MUa8
it+3WI+80aHa/+at2YdtETpjQSYbzDQ/m0DPPVipeG+i1oRaOALytoBYkiV/da2dIOaNGeZbqvfY
ILwnwwgmpBwOSUQNyE+q4idShlvWnyTYUxQY04DivByep8lCHjK1EE3wO2RkpEkM8SuiGgAipeOy
mwb8k2qXxJY12VsBU9eY9qkwmuQl6vE9W5N/kqZJ3mXZfPrIPxnmQSHh8/shyDEviMZrVUaeodLy
WmLz4BsmD0kK7mRBGsEAuST9qMyOAsAo8ggCzCZH21HUCUgMpPKJhofUMQCGuCqzbyG8z43eNT2R
DzWmIJXt144os6CwbqKW76i3Bx4wNiMRyHNXTaI0brE6/pxgeWrYWA4pWb8mYYJSpQomXvFuj6zQ
VN6gQfCgX+3JwK7wX11H+zPQy5tUKYWA/t7a6M0sMPTZHRYoQ4tu4FaZ74I80bIEMjyhhx6L/XU3
s9Wx9ekxX4xHdpvZpirQrRLAeag666lWKYqp+oHAgcbFoTIWNd94H1Tqok38Yq5yGJeMJQjF4B+d
iEaqj4OlMhsJakDOpkJbUPtiaQrIduTWCF3HcU+oyuIBcRvnJ8Ci1CJNQnFbKeVZcWDu4dg5js6C
GICZREKgpAWIbD3kxA1X7QkO9GPaZOnK9WLmJZla35kRnEaVUYkYZTnxgBwyBXtKmhGYgo+NZd4v
aXfoBvaajvDaC3EcgpWNO94DxplM2qNwVBmZcqAMtChhvGb4KFSOJt6cad1mQGpI2LTc/gVlMFN+
wjc9QjhJfX32VCqnZv3WGQBqtHcbVmsP6Em/Ugv6KxwnBGYke8ZEfBath2aQ0E+gmoXKAHUS/Uft
okDKrBlhINEQXdYiHyY5lPgca4sDzkWSA3U8u3QaKaMjcaNuRUWcLOaxisc79pitbOYfc5eAn/F+
zHX8u134eLza+MMI6accDHPjzUVxCh51xGgOrPAfk69lofSKFuWVqa8gzMFK1SEAdg4xk4vdbfV8
YGdZwXbK2Yd2br7NE8D5i+XsVft8NuzlpZMYbIsBV2BasH/Ou1/4MzG4exoviT8xPQcLTHcXIdJo
yk+/0YNbp9R5vI5IrxkGIdGMdrql/R50ynPXw+9omjqCPRLi1jxxn54073AgmWrYNYOUup7PE4VW
aLZcFpmeELiTLfIhybXrKCLnMKcD1S1WES9AlW0YeOk1xDcQuKGLxgMjryS4cfxb+9SG6OAEJEKC
0Tywm+CPZaOmS3WNz6hrOG+n7NqI/qsGIp5bBjAf9Cz6ZG/0hq5C6+zfxuziUQWUFKbvlhlNz2zQ
I/qrnV+lAUZzcjka3SHkojOmTcBi8lhJ3Qq54qFeNenjUJk/OlcStzq2qIHS3LsuQX4XTt1eixRW
UpGu9dKtQaZ37qoHPBOKpiekWGDak8Hb7OnGuTGbZSvNiW4TLdKi9+1msEEZVFAzst76SBN2ZLEm
bOJWGZ6MQ31Kmwp/2Bz8wGe9bFGLP0FhNbcLQR1bVrnS90Hk4mTwx/kNNdc6IQjwW/n7fxWV8P+T
J8YnyOR/n3RwSX//Er/i4S9JB4b6d/5lijH/w7PIuObnEejIslw02/8yxZCR7XsooF2U2j5J2OjT
/2WKcf5DNx2cL7Zp+aZPXvb/MsXo/4Fuz7H+H6MO+JP9VQOPXoktNiJs/gCm6/3NA+IVENptjKdI
71zc5zyLgdiQUoCMA01RSqNWfsRxGiaI2sa8fTSM6Sx9alfd94Fmy/fUqw7j4oCuNE9AqC80JwSd
DeVzBCvov3y0VGFzXFf/jZrkEZ913/2P//5v8naEqTq7bJtpCZIk/W96/dq1GgeOPDR5j0uVvX/W
wP2qHls7vsoWCe3y2Hva/v/8TY1/cwmonx2GCdO19SBgh/lXlwAIFIqxFJCiCU9cM+qwQEJWW+cY
QgPDJUbbgMy7n+Dfw4b2fXjIC+vJP7gWO8Il3fS6SxypW1X/8GEYSh//F/eC+nPxQME3JN/P/buf
YxSdI2aIwVvs+9sZFlYZa5cKqG+H4Bevy0Kzq6EGl779D8ah74fi79/a9PFS4fTCVPL3XBcHJF6G
zVVsOxSqSDYP8CtXmG+ug68z244Sm3aw3MxNtHHrGQ4s6mHmFtnOgc4P0Sr5ginowMghG1x0N59+
NZPybkwzzMTlvUbPPryMbveQQSGx4vSxZApFO2c+M3xeidkHU05Amauvg46xmm4Ar+cJzjLOTOyw
iO714CU1EAD5ydodaFzY0o2L9+LPzq4HQeqPxqpyEZqDK8TRsSOxSVFbwq52XvjX742PUrE9dYJy
2akJYu+aA4QjDNS+3GOJZeBd81/Q5Zl7AGvxcOcP92pjH3XNiN5uBjLtzr/jzmRN17Qs2mdiXkda
sAYOwqr/+Q/PqPtvD4OLt0cP8N3xCiu73F8f0szUTaPgntmO7n3OD0USGvFdjCcE4kAcNRF6UYiI
pDCREawgtnUvSbKeX12QlMEGFB0ylrgHjreaX4yFBf6z4omwsv4lghV1Oy50Frc4oWu4ZRsChHC0
ZHVoDmFgX4Njrjh2txLI5rIrMrBNVCEjLVHcthu8qxuz2U7lj8i+pClqVrkRzcqdrwpK5a61FE19
+pSnD4W5Hp2rXv4GkdiDlW7UdwSr1GtYkrZFdWiAEIgtRAvbO0SYefvtXJ3NbDPr26LcGZCQCMIq
dy5hmjJkNZHUj4N/mGiIAVboN5GSBnQY6mtVIUHdYcKLxCbothG0nia06R11SsuV6T83KWy+nSmO
egPdfD4JmAIBeuhjA7SCEb+P2H7YeOl+4u/TYPO2T5lcaxHIMghdtwn9Wkf64q5Nrzx0aXMBUTYF
d7H8oK2dkqc4PSx8SsSupOTm4qoIl+Y81eZaQ8wzUlUxezHkTQ+2+XiZxckdt5bNwGHdfSbNevD+
6Sgx/u0WUI9PQIFFc80Vpav//78kTk0xMYt14edb3TnlwZsnnwKUtGDbSDlZpZa2cheCvHxkxPMD
Eww8W+Y6NZnCxd2dPvu6mPluBOLozpw76JBam/C7/sWllNCmp0obw6k1t5RkSEhAHY1rQ765hklk
yxfm7bVpsUMcHtsyDqHVAkDWw7mz9jWdK/p0LMDaxuJ5nYovHanS3LNJK748mqmSFm7J8zAyKIHk
bqYjGQsiBnvkSVstZ4a+K8WzA/5tDnV7ryFKqOJb1n+gaNT1i1ndpvJJ8x6DAgbUns1knm+BRQ4C
/0zoA06gKxqKK9MIZmIhiBdbKTdnAiQrcytRWlrBoxVcxujRJxjd2ePYXNoXvX+y5zc7vwrg7w7a
Xs95s9LfPd66Cemp9MCYVAsqIohR7O9SIItat3PEjwmZeBPF//DjtUhT+utNwSA08E3mDjjdKBz+
dsenfpIljleW21Zbfk1lJzZeY2KDqiwDJT6Ow6hpi6Odajx/pX7VOfbCKVIiTNiPxjyfzaS+6f30
EAzBBxH2Lb2N/BM55rB3reHodNHvYozOjlkLIkZKJfT/LdPRV6j4bNcnHcJICEgS/UaVzfFuqIwP
zdfgRmnJP0SOUST9/b6mprJMDCEONl+La/tvz3LG0WynKcxs9LMtFwRZyoNGUqrAhxp2tlxoyD5J
PCRabNTp9ya8DWM0sEt3GX64zXGcMmTTNUd/43yCsiXwurU/tMR40DvyaiLvY5IwQrxyIZC17Yd1
O6BO0vJDEnuPmi2hghhAOirtEGSwngNr2RHwYZDAGGy63N/O5nsVA31z3LqHSAZbtyp5owiDKTJK
9aLct5mxcVr4opcCVi9GVtYYRayhfKj3jBafly5JQ99pN2OzgL0lZ20d2ESK8kahewEeRjPMQI0z
WyeKCCpLeU5IFgWpJ0iUIsbSG5/1Mt9kZh7RvakpA+qTquW39BU9U8VWiTWaTA9dC+hCQARmCwiZ
n/QDR0ShQWbCRRBUQnzxR23OQ6h1jR+WRROsAlZDMITkzdR08+g3JUL+QCtO3xH0fmo4zzMkSn4G
WnXyzI9SxUyZup/d8dyG9SySsx+QM81Q6DEqHPPRMf0XN3bzfYsAA7rmOEKoIV8SU04PxBahSqcJ
rmsbUWemOXysjjz0uuYeOYS2dLT+LcN+8SjRIA2Gda4WiQ7eIeiSvCj2ywiYN0BSr7GFcw8aO1M2
0b1ZJXGRkzVcemk1rF/r/u4tbb82kz7YtW0CxjLLr4mpv8RWYXzAV3PO/IRWsRcPpEnua8MSiKiJ
KPxel33/ahpMEqxTmZy1rKMu6dOvasqGrUYYxwdZ1/OhiAblyXLSrcnG45wRGsxzFH+N2YDruknF
NomR53imbM8EFb2yQIu22dBxYdTJr9mf4SczfaUzT+ZN77jaFqBIu/aDfI0wH8q057PWkBkYbVHu
KhF8Ru1IlKKo8f3l267Jgp1BfBFZVEe7pIctk45tfvdEEccQzxS84xby2yk5xm4HBmguuH2dj6Ww
0RaX2d7qkxdbn+cwASG6qubq7oz5GCIBQu/kiWBnSYY+tRMfnMqZ1t9degmflBhIqCRFAF0i/mBR
329ihnYrBHk9Qp0y2Glpxb6RUnJMCFYpKDyqCGPAFN3sCd8LhJgVAcJvhFgfKh0FHxiKV4nBkbw/
q1oLB5GJ1p9AC55lwf2JSGid5ci5k5n2O3KuWu016yru0MssQbAdaoTUWvbl+YOE8JrRU0sLdttX
O5SMKS0UNmYu9qmRtqFZGH9mfTR22Tich1KVFQV8RNSjxqbgYYMb5IhjMZmPIOhT7ihyMQ21c3E6
i3fDtzlsmjy+Th5WlwSyaRiZDpW8Xn4Ifk6nADHhscjHDsWYVj7VNSiqob8EI8cP6z9eSbt01pCa
Pic7yw/lxKSJY+FYs2sE82Zs8j7Q1vrs3aJaey2JvV5ZrApw1djrMePyrFi47KJovDdi9rBph61H
2ePiBLZScGnLsotwDm/jgSsDENg+sVSEWdT12xRY5YoUKmpykaMTI0VVDCi165Jlexm3b75D4Au6
4RPntbExfF+JrcuwiguuTes5w43CxPhtzHUq4xiW25edw2U0IYSJEu9XLe0TKzxIHyXBDgT3usJ6
Ja/dUV5QhSTr5q2TD9mO9W6e5u4OPYHFm0WabL+AjvP4uo6jnISYiUNSdnPHGJAKMGua0GDlsvTN
sQUUsDWjIsw0IABN3zjrIpJjCC9JK8kMStDzC9/ItlMDzM2mpwizlqEA1qVV085YJ0y+i+R5Zua9
oELErZVg/SDooIcaO/QobrvTEuF8Mtt5DHWST1dzYOJcETaQLrdjMM0FG/fPAek5SPF6QiB6qtHM
FQcssHs70N4JysnDqaJEF7KjSkZwnzaHLP3+L5C9OyBFHiVSOO7xlyp5mRp8P5qciAn05BvHNkY8
CA1hahlWSGu3NUfUZRroXzhd7Q5/2CFlXLyLp+GFkoSclAnEMkIiDKk92FOXOEQ4v8MmrltI2zZk
Jll5JwvpaWyihFyWDrXLbN4CjDwa8m2owhzJmP4PbLM51kz2pq5tPjHb/1HMs7Nn5rdpZBcdNAJ8
dd4FTv/q0FkNk/6q60jsNp6j0dzqpJ7zbH46c6yFHXniuhtFG3qhEmyPeJ9RCGz71gbAcNeS5DeC
ELiTlI6JK+koNFpItox87GWyF73rrbMRFkchPDrHtGQ8m3tjWNYYLrsSXD9qS7xhW4RfSE89PUVh
if3X49IIUP0oOJtyiLNGWFYkPJsGuFMkTyQQ++3FwWqjaWm3LnhfUYXkzmYwX0is6A+Mb8XW8ptd
FffVCv9UdEjG0WXTsIo63Xqw48haT5nhhN7UDSsZW3gWuH9pPFntu2ejrBeAlGyDEs3Xd74d/RTo
UtTQMdhbKXSx5Es3Cu2JvCS6Fz5WOFXaMadfvBbO6JFFGbinuUhPmW+tfK2dDlMBaTUSi3FETW0o
QhF5TqORnHr/M5jtnIztJTr1ny41yFlDhHf+/hV1NqYO7bFz8M4meu9x6m/wq+FuxL18dBr0KKPe
bMbZxS0ZaHdU1OKETfc5yU39UNTCu3x/ySlXLzGx3sA2O8LMC2bKnBPqUenLh159+f7V95c2A4iq
oy61ltfW7uCEom39g3jS0NeZ0N1Nj9r+JEW8hNBYSBTPgUv3OmZf6qC93kSkcs5Zeq6Itw8m+2Km
nRna1QwRs/ag4zUwxpGscpzNVXkkf5vjdlwilkDtsjHbEjaZbW/cNK8hPHvB1klYMZYVzMVVxpX7
kKgvhd7tzDyuz0kJeGBs43HnypbNt9ucan2kIw1qfx3HmbjyFyXzKxgRQPTBWoMKsibPEGzjrCmg
EVRAexCQCrzgqepj7cFrklOmEUGp1/mvIVAhSV3irSYGU/tMGkhseT0JyCqeq7xbYI6147sfNzfD
ajY4WU0weRWbsKA4kWTHFktvUQBjlbzFiQN5ppHGA1Po/sJphPmPjOV8hndTU/Pgr4dqB+Qfs+zg
fRR8BgQ2ERA/aRzVgVwOKdSTY1nNSLxG53PqEon2TixXrxxQomOIXpldCish9xBVEnwQzHFOtVRw
fztIV2FactJq7Ggnr8pChxUaCSjamY5uOXuNjbShIKEnF8ulnG3M1Ik5naY+RxFkiBvq0jNucsov
qX2UgEz2wxz7D2XTeQ+5p1f7LLN+DvO7s4AvoLXkIWmaEx8SNHEtc+6VQdx7pq7IDoZm7tjieehn
nnFQ5qnTDmE5N+MT1O7nDsi2W6Ao93omJkMU29uMqyAlLw5dQXCpLHGf2yU+VIzEKPux22dKNW0j
n7aUjjpViupgZDo2pygPBrreCfibF8UL/H79lb0PiuzkJ4uXGJR5utfmq8YkHqCEseuVlpsabOdg
SzdBr8TBHITtpP/qkDMW+vy2TJXYDMNK0+VjoHTiOoJxqZTjVnSSSkm+IClPivIgTIsFYiRozuXW
kASKQWhp0POgSB+RpvOyr12k6p3SrC9Kve4hY1+Unl0qZXvkll9YNOoN5rl2uXUI4wJGKCKD+ufV
vgdRTJ4TxPLg7s5z276bQOFXrXQQBxH+SpP6toxdwziKLeqi1PfRu48UP2omSHRKnY9NmAHUTMog
GgE5WkTfFlqz6UZiwiO7/zPhvFNqfxvZf6fk/2J+94BqKFdArPwBkZneAuUYMLAOjFgI7NaM11pe
ns2RbZ9yGVQsBzvlO7AMedYxIizKkZCgsu2xKDRKzqM8C2YuXxvlYqiS/jHmsxINQAoUDB8UqMr1
gKH8nZLvyIPis4UZjzBuWdq/FdglOKtZ8GKgqIb+NTbnc4WxIsFgwSZpnU54DOwY54Xb3vhpMvOa
dKD7rDO5h2gqtmUtcG0o/4YW608Dho4BY8di1JQNWD1S5flolPsDif4mxw7y/a095RDxSvKBmmi1
gKfF5an+RMpPoitjiT2cDawFQP+aP8tXYhn4TzJUuH3rHCVV/oJFxcV7jGFlVs4VYmpvEPjZshcv
MdaWDIuLq7wuZOEy0eRsxASTOtRTmfY1KHdMWf6i/kXGjWkG80yGiQaD/4vpQIdsZihZkMxRFJOo
sTxbhrLkFb975cchTGdjOdoXZhdtXSjPTrb8NrHwsGP5ENJ+QqUbDgLBTtmIV8vJb41y/5TYgKTy
A5Wj/LD16oxMYDx2WIY0Cv9Vln4S+XqLsBTh0dhbymPE8nakafhtG0CqCMzEK5B0bzgwkpVUHiU8
u1+OafMiuzVCH5JmsDNN2Jp0ZW/C5hRgd8osvotDE64h8HAxRJVPE+YoAOIb34z8lYttqlb+KU85
qXTlqWJisV/a5aNQbqvBeAqCmjwFjI2ULIVyZQWOf+ow2CbKroVta1nuhXJxqe/XKFuXT6lmir2e
zwaGa/d3XarF5Wur/GA9xjBNOcQ0rGKekGe/GXkC++CF2Nqr5tqPeFCeHeUyW5TfDCXrscKAZmNE
yzCkVRjTho7XsFFetQ7TWlGQgA3n5qni9k5KXOYVBje8XTdDOd7YjOMLRXkrEJsg7n9tMMeZLmWz
csuN9BQkUbinprdDy0C9NxSUNwkmuxazna1cd7Xy3wFWS5UfbylaQoOVaRWrntW7YT+jqMPCJ5WX
bxUpX186M2NNyx9M1cEtdB9GR2np+xwbM6rEWW9ndKQsCrhPd9S2w9pRHkJIVvw1bLwryl/YYDQM
lONwxnoYYEEssCL+T+7ObDdyJMu2/9LvLJA0I2m8QL/4rNk1K/RCSCGJ8zzz63uZqvsiQpE3hH69
qERVZRYqnO4kzY6ds/fabGslmp0EkIB9M2q3Iuii8wH7YkheDOX8B8xgPEHDyPcnk3tkgAuj8H5i
5INeINFpdSQdaXckNklP+yVdjJNm5F5iCMZ4hKUy195KCMEvnmm8W7HdbkJQFivCanFiMpYwsGYS
o8VDiFmz167NJMK/aWsjp3Z0+lg7W+3x9MtNOHUwa6GCegYxb64R5vRVbMRH2iGqvaI2plGWxO00
2/RpmFEjjFIrDIP7VDtNc/WQfzpPy+X180cPBOKUtjoqB/J3n4YXLdBuhimE4rBGOAgtdnHo+njV
2zPOUNqYNaWbOZwvTXvB9ZyIawWEAhNvluxtrEic+hmWOOa0dmLntNCe2kW7a4tPmy12W2y3M/bb
nKWpwI5boYNzU5odhvfkjvOzh20X8RVKefO5wM7rDJc89VBezVtZegmu1+e4MG+TYrhOMQNLTMEu
5mCnMKyVleJOZrhjIQ8LU9BLgXYUL9pbLEjzSnGSKlH/7EXGuoULGcUwHJfgsVgOTQtBVWqDGMYj
7V5OsTF3Ngdrh/g3A4MzETjviXY899SMbdqioO1oHwbRhyrKJ17TlcAsPWjXdDQWTzaCGxwgSL3l
s4u9WnTV0UFJu/IGIGwNcnTgveLgY8pG75dg0TYW/7lV3P5dgX270D5uoR3doT+9Dli8He31trXr
exrwfwNDJV8WS7io6ZnpAUyIYNcMIMxk2McbbOT1vqRbQC7DFv0gvimOJmHVvsExu0fKcwrYCekl
mQ9xiM/UvPW0W73Fir2mf/9oYGSvjDuAOssGWDWTN6zuSEI1YNp9If+Pe6b98DQccRRuK2zyrfbL
F9o5L7HQA8fBS5/R5fSx1zte/RzjcWkmu9K4p7MJJTbZrAiIMrz5tJO3ZHvMwbRVgXzAF4fAiQas
jTLbSCikx7SiJ0NS3RgzqUFEc5xH82YGCdCCBujG4HzCP79NK5x1xM8Kjl65t/aTk7xt9yW8ojry
Gd8qKq+mhjNGRDT9vWk3OMOKBUAdAvUqZ/KWI0F+VtsspIctHyNIgwy0QQXioIATuEboMSBeoa7R
HISAFvd6JlFnZQFJkMASOk1NUJqfAC3zmMQAFQArNAAWojabVy5RZXCCsX9WQ3th8jhEYBkm8Awu
J1t2nvAGUnu/zzVLQz5AdLOvJEeejSWZZ3hEQmbuvLHi+d7WHAiF3FoGwcEdMmOjbOsuZMtfG8Aj
WuwuW1/zJGZNlnAgTGjSxBC0yL+9aFfH03uRRDfS7E70ejJoSkWneRWuJlcsBYBKGJirpb6s69NW
Ey56UBdITME8l8FDgKdlZTIbV954lwYcdZ12HNejJ56hycg1YEd85Ib0mSuEp1VcDUAGULlV2Skv
QbgehhmzcT0+lH376JnQoLMALpk9FXtjrCA+G4h3IdeN29KANt6gfQb0ITTxQ2n2R/hYaRKICxKk
dNSF4vzNjGK49YCG6BsWDDQLNaDcJ3I7JIV2sn56wEYaehWkPEEjJPeWUwStRMAkEglpqEklFsgS
B3SJD8JkJtx3n5jMkQOC2HJBBe+Dc9nyNP4Iwp8SEAogKXKHDAnCqNt3mpVSh2AfGNgy8tjRwxo3
EqxK4TUhK6SH1q2kapMWMlWiQNbeYpyhuMTLCJ9l0aSWdqpPJi/9GIIJNXuDFtLJcabnb8sgH1N/
n5eKXo6pkXN2eGqk0R1pCK9mfQB0dOsCi2mAxnjAYzAmg/jDmQHMDoOHJszEoGZSHy7KqOkzUr4b
qALXSnNpvHa+F1OSrEYa6x61gOEqbO3AbFB1DWuMNrd1QHHjV/M90rk6RVdKPdKMNe1/z6bc9Hns
TabfzJA3DfCcFosTKB04H3jH2xcHxE6iWTtJ8ZaL+Wh7MJ4GyOZV33acm/srLWtfpwB7JOCePusJ
WgZvMSV3PWCfaIDww8+JvtSjDza751kv7lHvMmkDCzSqhlLOOHqAU08F7kyj/TG33kagdCGdil2r
d1DoN8yDR6BD2TjQ0jbEq5F3ZBiS9QSeyNCcolEDiwAXLf5wimzyI+EwdpKLc9cD9dRzLJsgHoUk
a6/TecmQhldI5+0fWODERadzaLL4JJM4A2ETX5uapeRoesY4TA5ooO4G6/h5aplnLgCmAV03ipdn
ZxoSRlXVXeQzbM40tSnW/CbUZ5TfpvsaTs052TUvDo6lfRfQeEdI+UQxcZ/4VsN66Fjr0Cb+AGl/
WMIxXzQ9qtYcqUATpdq5ORLUdJsvFb0kN4ZtkeY/FRgqMHAfveZS2ZpQhefrpO3MC2xX/SoQ/rAV
Ia/+TCffsOEAGJp1NQ38Epp+paXk3bbXTKyllm+DDMkcg93QFJtA07NKqsKVr4laVYjcboaxJYBt
zUC3Fk3fkmC40PMCf0gbwFmtR3OZh3gVg+2C7l2sCk3ycprhdkyDHy4FIjLJ6WZum7d+Ygd2ZPc4
ZXsUM89LnONo05wwWqcXBIe7tPtTFlP6yaOmiokGvpjFGZ1gPAy/9QJ9LAdDhh7L2nOx/THRjDJP
08qUgFtmAzBzNMnMAWlmj9Z2jPlDzdY5OmVvXIbKvncbiy0BIFqkyWgZiDQHVFqTBE8AvDGil2O9
Y+lih81guWjCGlOf87bg0vsorfbLIE6qMACyy67ili7sQ9n1B4O3ZsuCbRDvx/yfxNQoldxkEG8S
1BsI0R/hotlvQOC6GgCbIe8LEuOmiO5Oik4mTu9FXB1NG6Og78QcKsxZrWhQHCMrfGwIZ+o1e24O
l6cavDiNSeut73SKgeJGBxbexFHtF6ciUoZRdZ34RANUt0EThzvGOCuVYtNC2Hnq9m124tkRTDzT
vq2yyF/nZXGE0nEMyd3Zeul0nWBLN7OK3CMIe13EBuS2bOhhk83bVgaoUS309KNHuKCTNEhEk58W
6RV0K9RFgdMC5NAu02Q/E8Rfq1l/DdC/EvhfQFYoXXJq/howIL7B4rzwfuQxVkzm4WdzipgClGD7
yRQELjj46WsxM+zKrXA3oa3o/GyDwUxr6qkTChxkODQ1rVBzC8cGgqGbvQIghMap2YYcn/ItYzg8
hPFpXVFPlNOTa8JDxIf75O9jsxDrHNVsD3gLcbh10owWZ1g7fktBK7qasTgjveU5DWEjl8mm1STG
YUAwQaOWh1JzGgdNbPQX3jFzqbYV1sc9fYs36fgfSmwLjXucF0YWJVG9K2KHw61Sh9myLqihsF1q
XOTUFNykhu12yS5NA1UEjvu8vpoJ1F2VkZnfOLHcl5CTEIDw2kClHKFTVhpTCZ3s2odbOcOvXDTI
kmie6x6yJZKBdodJVRybqmlOpxJ7cTS/JPAwUw3GtDQi0wYn5WloZqXxmb0GacYaqblUna2bgiaC
LA3c1OhNwWIrmvjW01BOe0IRDSVNcljMca4h5kf7ExovSUPUiafRniOMz1LLiUOon6XGf6Lzv3N8
gKBQvsSFDSOUjIGY/QGcQC7hEC8tdWhu+ZtSTi8A9a7ipBuuhj7YoMKcT+fyCjsdhh6dmGLJFxAq
H6h2Xw0NLm1iEKYLLFPGV6lGm/YachpLNLqDA7IuqpIfFqw3JOeIGjr7ZUYioQZGminR3gcQEhcg
mI4tN/BcZuLaTGAcd9RUI8xVBXtV+W64Cc0cSooKXqwQdKurUa3pHJw1YU2x+irmEpSrOSxrY7bX
c0xjwsFVMGvwa/PuQ4HtNA42hgtL1Ptda6ithdPUhxvbWu1TiW8lad4Wz7srSjgfFnr2FN5sqcGz
pUbQLq53i8/8VSX2kxD1wYsQciCZWFZI2ry1lXjd3jDmU8tD62ej42MGBKSGzm8AxUsZy33UrpJq
vvFNWpALEXhTAcALbq5txHcYZw3mlx+e7G66kHQeCXMZ31iAGh4zOQheFqaDhNB6qHPv2sR/iOkh
o/PUDkBJuiu86CsB0TfVaN9YQ34njftdVMMxXFPrrAXR4bhkpx3MwTNkedOWJalaDXY3nFWVzdPy
+V/jpl94jcqrKnEzCrqU9labdj8q82LIg7dwiGLilYd2XyTNRzU1xPLE/t4OQ1Sc2NwiD7OJzzdd
4JQnhfecLE178mkOnluKZjSA9I7L+IhkHLqBmC79pXNPgj6EhIehetvV+Qen2umyTyUZO9VwQK9i
ketHsyBQU3s+s4d+eqo7NjkO0uGZKoIHrF7WBlsayCAVh6cd3sK1RPvuh+UItdF/UVC6DmGEWsGH
2zI2zCUhHTxIkdg393GOjQWYdbH1yqzegyt4bzXGobey+2Wq3LO+SiFexkRrE2rOBNjF+OCO+bzy
lymGtaQUOrjUv2uRrMxFQcwVbQhSVDFqZk5+o8j/Weyi27i9s2x9ZM0bRx4GMzolwYZbWdYLCX8O
HN4hSQ61JJu1pOAYHda8+CNxkfup7MZ3N4Yzn4a5eRbAMQLlax6gC59YkbkSHaqKkUiOXRVjpZYz
b4HrNNahz53HLiEwuPQ1+beyAL+r2joaBASaYb2r80reL20HUGi6IyVw2rpsy5rWUTH1aY6zEYrV
NIo3J6dKsPMI7z/DLPIMTWwfWGIOA7l9lPVZ9jDkEyKTvLvD8ewcwBp5dwhCb8umrfeEx6nTmSKh
QNF2z0iQyrq0n5STmJcs0BcQKNI16dP085HTBSUn+aJ+LbKZAoyhz9aRnpY31s8MWm/g8VQ00Un2
qbxHQlyJvesZDbZFxa/mLpdVQDSMHdPMkhpoT7P/HG/5phrkeMbDRa+X4eLaTM9shwLKxf6LcnV4
UHFun0DsZOznkkWF0mcaDjOnuzsaZwn66cLbLAN+5dycdsJsor2nUvs8D4FgIYucrcF4lhVda5Wo
5MpAZedYVDF6sm0t0EkQ0DGWnx6aNr0YFjFuw8529+FSDY+d4VPit73aZAx4N0uLEaYl99iCjvej
r3WareGH+zb0NrZp2vfzgFtccQofAPuuevJelnKc0YdM42VtQOca2mRjR0Z2iNjB7pIgcJDaOTdZ
pYpt7Vn1fdH3RDAyTdiIEKmQ5K6fqbi+bgUOyGC2ySoyYvM8S5CFCuAYQkzNlcS3uplH8eG5g4SM
wykyCfdeLehyRTjhvJF3MTEKTIR9/+xRo9JGdbGQqezeiPE/5W5tXRl1nK4No781hd9c1bQbDcrt
q3KQ1Ftlfon6Qx/35pIUN0witSzsbauq8rB4rBA0O+IDB2ESz7FQnU/JQzQBO0ghoohFvM1Y4Z7j
eLlqZ571ZYJQHBfISCejjW8Ez3DrIH9Y2E1uvKn/AD8Tnw4Y1bosdk6WsuzYELLm0OOs58XcpGbc
PrnR9DTWvdj4CQtSFGR0w5qJJ7gozDMj/5TTOlvyXnD+t3y3ueRdHdi6VuEUifMFrdpIZ2MNjzM+
qaZ+MxjCuXKJt9u1XJqRl6S5hIrKmRp4FTvVz8qCE/Ixdmo7x91yAEe2HOIQrSi+aUOiOjJ7ysvB
Q0Cn+uYqlaY4mwMzWSPpCLajZMfIkeJd8kShB+NL+YMYjr2ZTCuTdKqSMKcBES7yn3DTEDh/WYQn
cRwgVXdUsC9yLQCvUU8R2RvuDGmYSICKN1+qV7h9w12Fj/+E+fgqHV1rZQ6kuWaRdvAhiPMIqFnl
OJ3vTYd0XoANbA0wzFfkUge3MxnLZ0v/o2F86Jujpo1mJ34JeMKu2uI8w1RjNlSGhkW7BO7qrmu7
Hg0gDcsiiq0fY4B+AKXWntvlE3ox/2hVTwumD9+E2V8zXrsy/CW/QJbeMer0cfwtB6dczglQSdZ0
wqpLWmYHjKjmJqJTxylU0GYEP9+DMxjGOLmReZ/czEGJINbitPX5z2BiBYciyN6Nyi1PpR9Xp+gd
Hi2vhDim6rsp9Y37xfLSy7FJ39TNEizFHRHp7S3nJWWNOakgxBXXw7s3M6LCQbIJRnlpuBgi5Bye
O24w7Ad7fi/a2Nmj06jWhlf41/W4+NeLa9aIoGiVd2kx79UStGsnNfxrlSOe8YugP62dGriOj+7C
k9NlxiPWFt1AUwNB2NpFvBKIdBeYqY3m1woeOxDkNNOwbX3+bXhpZe5j2LjdcY796sKeqkfcv1BN
lXhyE2PZRN3o4tkQ8snPwCcRD9yCLwN8nCN6S3BeD5BCRSkOTZDEG8aGITSfRj1CdCjXTRAIUEGE
mZZ5Qc4twUvXmX3u90iMornJ1guAgXqAKpcZhk1cW0T+8jwtuIDvSlpEq6nOSJ71op9CwRIerUqe
4/1wd+BPCv4BZtNVwWJF96Z6MQiVWtmn4RxzxCAwuLcmuc6AJ/ghehorkQR90vXsgR+taJJQMlf9
aWstp1K/e7jgd72PcsvnZglxPdbjTeHwgFkujZs8yh9K/KKkFJjXMvWM/YINhLZth25Fd1poZ9c9
ETCmQffOTpYDWatU2LXF8DCbCXvxILib9UOZXNFGvbYSTTYju2zbV4/jRKNFTVhSVUrVavbhwYnP
ooVMpgTmxjoeEdTItj/GqbyovABlF9Kh8SrIlyuMIHdRRn5DYOJyDO4z6Jn5MN3GrvdSm5zkKquE
MXpjzuFLGDiMYDEL1HP9iGQXqq5znZnJYyrJk0LL9DACTuuYLuswgSdP+XdGhhYfWMHPzqHpbRjT
Ts6EN3oJGfeiPAeMfz/kDGhASV9n4n3GJ8+1VO0zjSvrLLC7am05HRqWMniB8HsxJ7joE2EXa39o
39jQ3gIJ2oZWxUnIHIQEunUx0b+i/2CvJpXeGq1/sxjqkGCAWtUxLvAmZMM0VbvGLIxUM2Ig1Ewr
QYecc8QBkM1dRU9iU0XDRwJo1pEZUjGPpL60xqZSi49+MF/rGnOgydPUWc2lQUO8az066pTKSYJt
mZsI/88mJjUtIPrQsaC/t2pl9uB09sVC7bJ2TZTIcf5vSfr/tyZAHxH5/9sEeHwpXvLfHYD6//Df
DkDP+5fl2UzAFS4tk/kg2Vf/4wAU/zIdUwh0ro5n265DRsp/OwD9f7nScyS9Rlub3VwL0X6LrjP6
z//gz6OLSjNfChc5FLFZ/6tYrD/08v6nK4B/IxpLuM4XvXzheH5LIpXcSpfTOtoZUPUO2kGbDN7a
93h9QvdDGq25p9LBIuXMJO7hFQgFSRB1r658hHxrd3Tfh14kZ43W/SdYwknOHrdIXE8Np/rhCnSZ
ljdk29QI7B3jbXg5+MNWczCkKzcsH8l5u+ijirK2b4EpkV0BLxg+c2+fyFel6/YYKe+qyCm5UB8a
iFno3WaUwNEwRutS0v0NiDzHrkJjySJOA/2xe8euPn4Xs2N+NVS4voUn05OMcARBO0JH2/xil0Fm
5/DtfLENBebh3K9uQFIxwOycH5w5Ob05O190lyC7t8h7kVrOXBphKyEb277Fu0bJPi6HyaZhxGiE
zmyIAYvjUVJ0Fnp+vIzWggCmDhDUAhfqAV3NsC5WkVLHmm5RGYr30LQ4fZCINwvrgXDdd1vRIvec
feoeS2Mozwhk3CSqgk2JXD7P0fQYaqxoKiATCGjv72u3+1lz7LcI0VTespuzHeTwjIWwf5aOdjlS
OO9sFW+w0j+19XS55FGxT8BOJPkgGVoRApk17rtvLa9tTG53rHzkredtWj/b1WDg4OnPhMJLRjop
np7EfgzSKdEh3NAt/OSx84N0C8M/wDNqejmyWJ2zarw6D8W6N2lFex1+7MaXF2mrdr1p3JngA0j5
k4iC6huT1O4DHVWHzuQdDfFu1044/qa5e3fNY0JqV+mdhG22jXJaezKMXlIL1pZj3f7yuv+DMVXb
cX9z2Og3xzLxYkrP92319YFwGqptuJg8EGWMBDR2UQ+H0bWKQgAmRU14WZY+utGC16g68/3riWhg
gtG0Tc9g2o2EB2Odm6xhlVYb0rmh/SlM7xNcG+AOxqYm+wHuebcdkqNMrf6cSuffS/LP6f+E7+U/
fQf9nv9q6kT/yfrkIsHBDIbGXq8TvzzUHJRyrZyykMwzvZlbuiuDKw+Nql/8UtzQmzjE+iTYZQvR
u2N4XY3zbsrqj3iS4WaCL1DRGoFbiW6HUE50FThpinZbFu+oqR9HWFh//9X/cK25vkdulAfCU/Kr
W4KF9dcrLqOqS4dJ0ZGYqf1c89lIlo/Wo1HsxLyWZvHqGlO/KoA5CJNhXEkmgh818Te/3J8331MO
zWW8l45rIlr9/TKAxAd9V8NqQkTnrm1XPVGv3cBD++6DPv+k328Rn+TanoKWgcfmM9Dv11tUDWHh
LG6H9xKjoFGocA3MBLFr88wp+GJEOQeEXE+b7foShAlXQ+oM7snoZBYjywaYqBQICqpNbIwgK9xv
Yr0sbcH+/Qpp9bAtWTaGdovd5Pffop9IZy8gMKB+whA31vuhrx/CorzyrGoXRIQEbkN3PIV+dkW0
0N03D8Sf6zLFGvuVLRxuBier3z894PENq6rvtgvBOXP7IyrFtM6rutqmIJTol5mEaIcekbuYApvl
I+rInbCWh0LM70Z89s3VfPXk8ngq/sKqD8nO/eO5aAldTYOh6bbuTP0Lq9IMypepdp+WLmejdYMD
22Gn/HWVlFQX/7f++IeX+c89nXXIBBzgCh3w+PVdjo1xNIs+RjQrFua9XVmueYEWvNT2sgIbhksT
ZEbuim+c4dbXUDfX5/67krrFlWR3fprWf3lCPZAWKSiRZmsl5VU/9nfVSIAWQ6zZVySMy7coXm4C
v3iwDNILaC25wRET2QOONyTOzW4p628eCvsrNYBLsgFZOIqCCpaC82VdayVHGB4YqAaWeQNRl3av
2ArEP+bUPCPLexZhf4g6hKHxdOUa/YUxE2aMjwE6nX6ORlR6yBeHoboT8UVJALafQSTr+te55ewk
s6vMmDCUNruOZ76Au9Sp+pul7s8l5vfv8OXB7gCvDEHId/Bg6dqFf/QJNuNdO/z9sfmHBYbP8Uzb
xMZlCTaD318g18iBndkLtuiweVDlfKOy5dRed7I7jKSTEv17SrXxJhGo05vZmExqsBMy4l6X1vCa
LVjBQ/O7Z0qvn1/WFPycpqLmcqWwvS/YBwY1XVKCMtxCfgMO3e8XA58bjLiUB7yzpxssjYcsKp7m
1DvKwV23UX+HXWbb0S2tUeRMxdEYqqe//1b/8KRzVdTMGg5h8rz//lOZZZLlzG80B4kkwKV86oV1
0TJYaqZ2+/eP+qdVlSJTsydY/R3v60aHrNo3a8wl2zitdNJ3y9mvUFosx3gfKNhqjL1DVg+kGdFJ
JTgoijaxour85jr+XNGULXDXKssRrrTML4+H31iWOyX4h4UfHC0sYdEhnO5898JQ840bNa+d9E6H
SLz9/XPtf/5c17M8hw+Vnv7ff1lVaoOcF+LDm204O29eVTzn+FeYLpoXeV8/GWV+NU/V1RjUm2Sz
eDCqZPLMumitMjvgdFHTxzMjJlnM1D5oPyHPah7sCanX36/zj/xNvdQQZMmvI5U0lfjymvbwo826
q5ttEPpHSw6voVU9QQgkeyBY4btGTkasbm+5x9CEKIro6L4x0Tmh3NwuXfuT1u6mEDBNfO9opf1r
PDTGd9eo79HXt0l+bkg0n9kivxRNxOiUtY0RbEsD8B4/mBDmzWzZF7OF08OqHnBUzximy+cmnzdB
7G00U/Hvv5P4p+VMSsW6S8mseHt+v5+sHnkPlow32ix/NiOjOUBWiEiYErl1ez0OFvR1UTO/Ldoz
dD07YsOuQiROoLPitVyGa3hlDpNlsp2GxNrVUEMJBsnWk2GhvwQhMCTXFELueub4zYwkoLvbwCJI
94tZ7Yk+9chZNJmbbJrQWzeo5CZ7Ie7RCcTm79/1z8XLV5D0HWpDvqclvrwypiq8CP2rhdNN3ruW
M52UIeNtXzFamWnfD8b4XQ2m7+Dvd5id16U0RoLJOyO//LrtaLsky2UWLS43Y4LERMFZXkJSSo1C
jFQDaO3sZbzObWfa2Hnr75QdnS9VDWIFJ+Dfv7/z571m3eKCTGSQtkPT8vd7nSSISCba99ssGs49
JO9BGl+mLQe++BH09uVctJzU6IINI2A4JPnFNF2mlzkECdtuKV7M+GkOfegi6soZ3iNQs6syGdEe
ZQ4mBKp5pGLnKci0iUlN1zavWe04TC7Emi6DvR4FZoroZz4sJyrunqJ+Og6+wgDEzMpDojQNDKRZ
G8yFNFIEmfdReFW1/ESoDBmqjGpYu3X6EI0ACKtu3hgI/ZaQyDgPa3LanCR58oCJ/Pj3n+0TofPr
TfQYcgnKaOpGfa78uuktiW2LMsJ7FmXIkDNC4KzJfAh7F6KEJCnTwDNVV6peuWn4xtDJOaDuuCaf
XPfz/f/tBvTvq1GWgCFB6+mzIfLLAhzlXYKlj6hy7D4MVRTk2AqWRlx2PWrC5HS0Onu9VFpXRTbr
ZhlxFAyqe//7j6Irta+/iURzqUyf94lj0O+PEqhY0u5weOEPXlDlVdGrJ3MMq/WeRIiHUqJrrZdv
3t8/8E98dUGjx/UoZgUH4y+nu6mCwugQvrRFhXLvNSSMu6RUiYkuB/L5gGm/a8WHGeSFkc9EFUS8
RD+tTt2Jycd9lDkzgkmE06G4Ti0Vf/Oy2/KP38TSPUX+xTqjS/3ffxMahE0JRQBdZZt+kEBoXfYI
4MGomA9EqcjTkdS5FQ5oTYl6YXka0YQ38b5s83jPU0Oqlsc7UoCGa8R+aMk8tPLKWht4XK8lzaiE
9M4zx62ugip4zKso+2YvsDTl7MtdZU+3lOTJMFknvC8rZJ/VDFN6Y9i2CDYGC5iqY3BGQR4jvSre
I3H/yIgKxpPdJHvSBkzSfJoLq6lxB2fBbkDthfwHoxY+OEwxYIwoi8azMuo30k7mDcSI8eD4EVPS
FCV3tayHJu83JNDjdREng6jewOL7J3WXPbrp7O2XPCcXTFPWo3Bk3a6jbTxZ+0lmE/IdGCdTSmYi
8tETs5y8TZzTxsRzQgqW/hmTrFQbszaPJD74q9IfidwCXrD2Qt/cxyjAVglnY3gVJZOSCLsecLHz
mmCWDdb3bq3CeIsI9UCv65TYhXblNs6N6SzJypuZhVUy/WF2Fk5TtLVG9OEY5QPxZkgTs+LNcY4I
nsCn2vnOs5NXy9omuLh3lVzuEJZfoxJ8ytGqiQT6emdZYr0kqNCDHkYWCrJW8Ex0sX+sJmz9TJEN
OrY4nhkzY8thHIKqEFx65V/6gYHhvZPLxhmKDU0Yf4tEHbAgPjtDwK/3kQ9TYJivwpxuJgnGeMpY
IRw5nfWEjDBoi05zW11WKN42LrbglR2UzZWDX75iXV/ZIU2vwISdKI2Iy0vdYVvKrt7ZbXQS1iER
NajNVnXu5DvOogTquEipLXt+6Rd+/mCW5dnn09MR5YWbAHH+EDfFro9aNFsWjp/WGXdeWPRPf1+i
7K+br14uaD4IffKWPnXg7++jQ2ZL0ilo23mOU4s05tgPb7Lp1muCfZXS4hthndD6I2S7KcUmhXVC
zMWORO19w0NO3PpVMjvpKqtf3SV/wfvy2BEVidHcTlaJbOHNipO/X/PXAzKXTEeJMsyT0PXAuf1+
yVjaurYIyUBuUwMPepptgimUJ0REPFm+elQxmdzTppgj/5tT7R91PZ+sHPOzceZb8o9XP52NvssI
+9h2Dmh4HMxoLe38qXpDKXo959RHzMYQcy/WS0dqhcKgwUD4FT3CkwS5jiy94DlFh0wLkn6XukTU
Snt6/m6N+lrEfV6nDWWPwplz8ece8cv219cyckY611sQitd+O1xhdtolY3wd9rSUSnHGbBaJJALP
GlcryWngJsRFW/WwAt0T+nDQUbT9paDu/a6e/9pxww1B51PR7KEH6f3xwBlzPScOFORtWIg7J5T3
U+O9QjN51qaryZVvmFduvMTccJQIZ+Pn35+dP3qwfLzrwQwDusQm6csvR56lTpRMs2bYGlmP+3IS
FHCzg3ww3OTeMU9gZDSYf8+yYUkhd1XWrrIghXNgvfr7lXz2cX6vDrgSZRJxYZl6mPZlH8njBcei
mw1bx59jiH5bjTMOhsEmaoYnCS8zScJLw7ioSK5JRno2520hlDiBcBXDv2AdM06coElvEKauMr2e
9WPTXpVdvKurtryMm5TURx9fcD3FOq3GYrXyyTn0HPzysUgd3ALGe+vqUdDnH6zwadn9j0hO9v5z
cxjzjkdBRKBvkC5rBB2k1/58jDAENAv6njE6Mt7vL91+D3Wzhnwy7OPRxDtOEAlDgYyccLc/WSZT
XPvoA61RndVlDcII69g+9NgwmKDH3xTxf/SF9F2m5gKAqfuK7id+8JcXgCJm9ptxHLYEXwZbCfa2
8JzL0i1Zbx08MLb68JMoPQiQ18lofwA39bayd/E3LLXaIDTLlJxOwJFAsxr78ZtWKzKMPxcxVltF
JcZV+oIi9fdFLLKQgAcBDaHaqMU+aEek/EFm6yqsOCBFWzeGe12Rj3UpGvKqQhtlojvuCXsaIT6m
u7jrzSs7ENOVx+Itmym7mBYE2omV7u2+bteTJoEjVV9xgGZJoga0ptq/GwnGWPuiafconJvVRM8J
EFy3I2+02pmsXitckOIw5+lLrMWwNB8RI/els9b/aeUzydGCRPoU8003JNuqs3yiXzs2MR9PHWea
13k55ZQzE2t02VZ0fIiigP+tzZ5oTw95XzAr0zXf0Cc5IZmEFCSzgo1HbANiCrIA9lVZ1mhe2EYw
Dc47mkfBLkgXHprU2HhmNV662DOiSERHgFmA34wKDo2SNqKMYtxl+h5aBsoquyT61ocgHZWsx9Ak
9g5eiMs6lYfQE/s68NW5LXAuzcjAM75O3qCnLJOpvijhEa2r6czuzAqfISr7vlIP2oACaqKEANDm
9rqqhu7Mie23pd2YbmadF7l6wwVIEt4CJqku+L52QtPkZ934+Z1jZ8UtQAU2LX/jzol12frOxVTF
8srpq3gb5uU9ADJxknP+9BrMan0E1c+npjppHXQ5QCiybWgjPmmLDOCADPOTGRTSjkhyjCx8XNJw
3ix8k2z5Bpx4h0VkDuMfS/SjS5352rCdn7BqZqgtKNL6Dk1JyW0mBzFWW8qZ9sBwjDN32CK204ek
sk6Wy1Amj6CjXmnUFffZQNJZ1pItNHfPaZUeh8NE9XmSY7zmSTChoCLRXCNCJ8639ND0LPN5NL9V
M+bNMURfA4xThbxUarF/ekOCySkiIEfJ8ZjbU7uWxnhluwtn3f+i6TyW7MahJPpFjKA32+dteb9h
lLokgh4kQAN+/ZxXM7PpkDrUrXqGwDWZJ28UWkR77TH3s+ZR043EUYzK0K7enHNAatSFlU6/UX2y
bDhPv83telOTF3xXbkQGSlRAeikltoVFuBfnRlQoiDJWKgMsD1wvD4vTgpmD6DHikQEMnWma+AYK
cV6C5G1iKbsEvnUUSEup0rtoLfI0eatXykwhdJnwqcB5vS/TdlskNxZQHhIkwMJoW2s97+to43j+
sArKIH+pp3g49439VHTRYxsY/dlAbAWCeheHOX8PwtwnhtkUtHJdDKH3AmXIfyzb6ioymOW2V6cX
Iq881DsEFaQdDO9eFhvdlQS9iyi8QrCdz/3tbI2zAANLH8JnINN+08QIcVgm1OeysyjQ96Uprc8l
Th8gqPBBhQorEFI5qmrz6SxevOoHC6UUag8kkdbJH5bwZGNdpw4Xl46MjinJfRLuV+6UMMxKCQMT
HmEvlIviiK/gs7akOQRu0+CiU3vof6jdQoIRumVXN+MuycrgsTMzKQI84nxK4tGKgatEwroLJvb8
VgnmGzUAiAmwNu3yweLefRrwPBa+/9LN7Xizsd+DbM231uRiTuWIo529iKqYDsJ2Lj5euJXiZWwA
+ia3eq0/Bkhlf3/nqPpd3TKXPcXkhXh2K0VC1kSMV5KJDZxOuR95QNblYqqHyRlWLafxE5KAY4x/
L3Li6YzlChgla/qj7XJC1cNRCBTakeRQzW8tlVR4pVoxI+yOHshDbQlCRcaqPT4B7NZ3lQnXnc4U
eoP28Fv7GwrtqaD3gIEXb2FQoTnwR+fgNnvju7S/QhCP5Imv3sIYWelTRIzONVPYzsoUTadeUP+L
jmDwyKtf/UYflpEXYi8V+RECQ1dupxmxPN8JYvSLts3AVYzcjhrwEtz+4efpZcT0dhCdE5yJCtoh
+Z0xdMX1wWmy8ErBG17dwg2uPxQaAR76axbp+S4N+UfGSuCUlvZVaQD4WeM4x44D4wbn8y6mXt76
lGwTP0FAgVPiKZOEP2fVNOx+fzvYpC8YxO9wLRtoeWUmP/t2XgNZwK2QDHfUk/U6hBey87nfdpkT
R2ulz3q66owCraCs3C+SEkNPvs2sdOZaKQWgC/4nU4pcaJDE1biDFWyKFDoun45XMVwtm/mhXpZp
1Y43BXMiH7sog1SY5XuoB/7RsjA6ZTB+VlQ+wGzjAlPbgnYE77HajG4PllVa39xj+5mRxhK2wXYi
nAh9RXqdi3MU0nzHeYIRfBrbHX3AZxojP/WL4dK5tFGSML1VRyzVKg72totV1ILlc27qiqKODVrf
fQZaksTSNafWea0NtgFES9U6v/WVJkieuaGwZrCoLLxi3jK7JyfCawBm5WAZCLD4iUPn+NsRu+OI
svDWQ/fJeF/jpmgBTN/64aroXgfTOBv6P/8Iur/q6nGv8aWihREOZI3wsSICMPao1nKlbgncGXMX
C2mLEeCwMscbccB2/QGW2iZPy/ZSqhTuEclTPjPVvVooaAZ1YeBWXpIxv7hJ96RvoJ4pSDsUoT/w
dM8EGt4wS9YhjI3znKNnhcw86H01uR4tPDlGuN1DNDg58bhPyVgezMiP38vUv53Q6yCNnH2SDyQ2
BKXYsNwZtnEJL0dM/1wFQysD8Ol3wVmmYbBSPf7bgpWz56qjbpcDZo0f6WkuZmhoKzfprd1EavLG
zhkVLGoBuhyZch1p8nwqeZV186Yz8w0EdVmZGR27HyFaLpsIYq5MVjNm6X0RJAFqGLormY6EW8NC
Q9KOe212lkvVIw2y6oTH1M4vcNA3dp+TfD7aHWHG/XuF3QyQ95aZ8CNMP4sYFPpHYkBIpkzwvFkK
OmdLP1DFzU627i7ppYBiTvR4T03UE+pR+O9BXKv73+FFvIOaRVEE8GvHqnnZxf7PUANrscPkmEbd
X3fBKaxucV7UHyywhm9BttzZjSgl7dnh0AR0rQJlzlGQHpXQ/pZxNEDYutxUDWonhGbDvsxR5w7G
K45FsVzGKloHSVQ8kSz+3tsodMF4or7v2vhQW8TzTnb2kSm4TDKAGOWk4bztnfk8KbyeZQmAbUo/
27JDJs4YaI95mmSR5vyM9xUvQ2nW+YAjTEtT881dcEVgf0hqbW19948iYQfJ2oHyg+tbYY+DzQm6
iTXtrqjs6xBZ7bOJySG0YCa1JdS0rKzNoTX+X+Xm9RFwJlxBjK7rYBpImBhxVf12W1ECTRsZMjCL
W9iOE8IMI1KSkq+74WxnH6QUxG6/ecTTgbb+bQpAQpkQ1o6kHFy1MrUII/QdFtKHEuzR5fdJdE0A
VRkqumrPuEr2YrpNij1i96ypKHiBN3GGgHHqv2PswAneCpA+DL8izZ9p60ljYR+e5mx5bgUk8cap
7rs0bzj53Z3rOusmkXDKsm5eDXFvHWcRmnPchzy8ZQpbp9rr0UgmOyxlZVyC8tbJBwTDW2SaKi6D
FXpHtwLjaPehIM/bZcM5TPdzK+mXsOqRmRg+wNjl5oZYtZomY/bMGpLrGObJpevlfRDn3pkA57+y
BzCKbw+saI5OQBLspQz4uTgR6uCxMe6zMj8UCBrS8j6zU+/A/Rtj+jD9oQk+ZVSxVC+JFJgE9MN8
Sj6tqYRK3vv1Qxx+dT7OotYGuLEkGRklw9ntEpLTZmE49Nq32fazy2IZfO7Zgg4xHmz4JpgreSC3
4oY2oCZkFNBZ6SGJ+88mB/jE00bXIWF7ub5/32Lowdi75b0LL+hD4yuE/8+5E7gs8TDviyh4Emy4
wDqx6aCV5BqwGEz1DOVWnIhmtyxgCSnWuLjK4en3G4C/5pAaTZqi/uNk41eTg5H3bsPlyg+fvfxp
GDkiWl3CIooQ6QOONfCWA5cE5Qd6PyCcPrbthCQMLwsfjQ9B0aNvcSTpQ3ou37y8aM+1PAi8pM/C
L9xVOw33IZqN3aLcozOnrx1kho2HA2j1+yMlEpYli9ifcuEdbHKCNqPAO7zJXAVX4el0nRumJhje
oC8UMkNmyd0ZN5Vz9BYyi4Zuv/RWdjRh062nrs/OOZ4Tq/WW3dgwzrCb+j1DVL4KR3IAwZFku0iA
rKgKcIsQGCFSM+KlnEO3ESDSKp4th/dSZB5GOhJVIzNOZwtm1gEku/D6kxxqApcF81/bH3esOzgn
LeFuZxhhqZnkByYHk5K7yoZmg0mrBbpEwGYdnUURJ4/EmR27QoC1zpscMKrADDlF5DuAcmr65rpY
tA1T13FSq5wyPXS9R9Ug86hMs5m8lLa7FQeeKvsxs7PgFFvph5FFucHU8oaYlSpyKYj0axm1jbso
8oOTJbP/gIhQowDOoO4pMlav87Ybk+6Mauo7xe+318H07dtdvJrxrO2iOOLVB0zArSLes2rwoGwT
+6uLi4KOU4ZO82K5y/kF/1u/kwkm2KUZV32dXX20TgCMwUc18mvsexsb4o0GiTF2Eyb5M4OfP8Wo
BRg03MDKxeZ3b/st5kbi3kgTAM0yTOV/Ierg0yz56jX5/Fq1Rq/CbIoeFXYkvoPzDl8LU/d5jp7m
V8b4wLsE9WoUguJswn/sEvWJVaXajfACt2U2Q8HP15HrL9cogD9iab0bvG9V8CkVkDfGATpLmtt3
aaKf+qWn4izw/caQjln6rf3sYyid4pjk6inu4YwMYRbtuko/LKHcT7IAjNEu82ph0rEKdf+RSV9h
MvCSbanewMvBk03ZEfpAW0n142qwCZmAfFvYrdgWAGYLASVkXp49sAVwyVFomhbXVGdGCVAGCppG
9RR3yuw9cPNOipRZs/wnq9A9RjAjN0OY/8haf/vCiL3LmHbtOPqZzlXhFw5uFsWMy9b+ipsyYvAS
3CXxSCqwSFDVjuNX5VBFMRM/OXaJ0BqbNGw46xAP/uOYBOEpTyiEBklesT1Px2z+UxfqWY3ARYvP
3LTBClESNX8YgZeq9OOYc8s4RvdYMJx9VFgHPqQ/ZIDyrtT1oWB+QOGMt5b0cxq02gNj4XCFpi4o
YV4N1ygUOPPAQG4C0cggEksaZhGdgB+7oQQrAjL7LoChgW9mRWjyjhk93BNpDceYKIXWzeZVF1Xh
bqmGj8bgh2tHr90UdvXqxgNphMhohvBTD9jZ26F5KHaehNCZZMOwj4b+W3WO2ZY01LiRB8K7x+y1
hhIpQSFjZskXYhGc0wJcGJq2gIB6C/5OEkWiRvSVMfAkhxADyoA1F6pm/xmlFrJDbd88r2V1zntC
Qgr1qVsanEzlB0/iUJl6HHXj7EYrl6EdTsZ+644VZ2APq76P5dYidQcv0aVvM+BEPvV474XrdtoW
OQOc0T9w55JOykByF0IS4UJ88kYHbFjGGKsIolMqzEu1/EUrnj9qF5Ayonaez3aHHJSzKOWijhEG
obkFwECVDvyZ3C1MpQP6cothRZFsGq1JlfXkPgUxjnvNPC1Dv8+F/0Q7/NWEyyWg/eu1uOtm+2Df
tAIhfYvdYk4q74M+vtLn31dufIEP8uqO2UxdyIANp5Lx1LTDIxhv4MJyno/TW+MXT5nLmggRK08R
Ed5xm2cPLGo+LQ1NM8rlV1h57sEBY9H+Bq4Tx4j1uPBg0tq+/gFEhLuKk7CjJlzR57z1JXVCAUHe
RYzBAHJifMt8IzXEXvR59zAJnWzbCbGBAgzNajT8m/pGnvszATjqsa39j6rku6TS+ZTGS/SQUpiH
SYleEJPrtp3DdDdrcuZzTaHKinYFlwPwWRaka/Zvl1Z4EBp0iAQD+3gDCdxDdfKu57Dbh9ML8FTn
0HdUDRaJQducKx6cOVqg1jdkFbJL5OpaLpadiG3NmP3QOe6dBTt9K5dk7RpCmRVG9o0KM9AQ8yly
0rNdE/dTsNxy9irsBAm8Q7puq54B6nIKiBlfA1Rx92OSb6bIHuASWBt/xNfeO9YPUOa/vtOMm2Gx
k7Wuoh/ZwMsuovLZjGYzZ692nH1UFZ1apVhDO337zxfOl0ofZjjEY5dcsqjESz5rfFxt+MVoBpvo
UL4C7jn4iWZWXJPWpDqPX5hqE3utwRlYQkLgVhB6rF/czPsvUsnZCZT7qEN6kPpWyIal/edIfPnZ
aaHWdkxkhSoOIdsrPBTTfpmobqJSvlUeZyiv8zoMDt1ciVahJT5155XFDisSrPp2eiOnD9xX0r0z
40ruhaz+ziEpe4nmMtKOzxGSxv2WmzEGpDfAVgdJvYZXUd77c72jTZRQ1RPxOpaGcJ9u+hvQAp+j
iIha4QMgWULmxzlLEFY07wXMAwJdMWcnVv4Pvtl+kOYKbdODvtf+s0ZkFMQIjXRa2ielwyIae8P0
cwK9EpwZ1om7Api8H2XynTb1sYrxQjSWYZ3SEI7XheNdgB+nyfeOsf8MHlAGJaigoqr1z+P0w2S+
PWctERMxhRE38Ojixh41YIBksA75AN2hY918cwKmGnMiLCpSgOcC029rQd6W+oTh9fNXQkGwCK+D
QOp1BvvjtyKXTN33zK2wI5XpHbnAGHjGAldoOH2BaSWvUrynLtN7UZt8XUUKEysPIN7/AAjsAqbM
2vZYgVdARGvyx4d9UI1/ZgsbaMPJN3bEI0kGEaGgRyb0tV95MTsI8ZREuxD1g2yB5flyIgS5tEEA
BuBDAD4v6KCRD5Brk0+KuHnTkgJzux2+Ypn1myV3T1HPJkLWkpwokb06sGUbny61NVxTPV8YpkAl
iabzrh+ei15bG0T1QORy8L+t/5Mxs3aRc3uB8KijfRRa0TrygKpg4ccoXnZy/Zu/lQKvWnhpdj99
uiTYtna/cirD8hvzN5UzVA7iEMCNbSqBTNuy/X6lNewVEcpXH23JybPRbtZD+cJt8dAXds46jSQT
41lbTux5ixKPTlKTMpHO4X7sSUOmvdWEcMeZ/tcoqM6yJ4wry1uINSPL+olVDzKs3VBCy3SY96Ho
CA+UHBGzAUhnsa+4Wv0Uh06HAgtPO9DL22CXUTJIIjoq/WXhMwdjEvCBgIXi4or+OB5+yywDidfU
OyInJwJmgrPfqm5XBRQ89oBRxevhvVWSuUquL6G977Z9fUPgtKXaNSrA0VZVB7XgyxMDnIAKDCU+
XcSK/ABuRn42E5v9iIM/zNUMu6F6qiPgMfhvb+579MLI2Y4qEq8h4rm95frVeWhfVN+1V2RUkf42
gWtd2rw8+9M4nlz/oQp2Y0H0g1avPewtPeTi1KXBZkqT/nHsG3SYI41GFSOriPh06G8liVakjFWa
6V9DsRpzrpF3srvthzej55znyvpycjs4IPX8LpasZlOAlsMTz1Fe2EcvGNbay8yxH3p7O7X81/Dr
tPQucc6qP5vin3rKCXHNyBSNozb4dgMPIsiSCZgmH4S0+lxxDHasvLqxUVOX3aiz6hxFhPiSvaW1
vCdHNtzNFLxOJs+2NcUobYqerXTiHcPlwYrQtmVtVW0SmOUktC6vs8dmA3eBsx5GfcynwT1kLRFO
JXa6DTf4TwVohQhCzMN0pszOCX1o9J1o63Z7GxoY5FCXxfkYGKjvgDVyhDhDdHFTDVtat+fxnz1x
baCBfK5bnqVEkmZSup57DRS6rc7Pfnx+7qJvz6FtHVxusH05dgCU8tpDfs3/x2/hPjmt9yKTgdXJ
hAba4y3qBl/s+ojE5Fx9lUl5zgLsyzkAxRl75ZBVz46eurWaZwd62HD0+FbEiIB6g2rN0kyzSHR9
dQmTIQjmDrKFtV7qnyGfY4pRdBiXzE7kYdHtXSW6g7GiH79u/802FjBNx1vLZTMA0V+TUHNLpznG
nMMb003NzhPtU1sVdOrZbXqe/tE9j9NYptMmU4aZNBukY/JYF7ctTd6OV9fNXWoIm1UUrPat3dAk
WFXDWBjyyL6cKb2ZQChq4Ab1G/s+Joc5sLx8aI5zSB+AR4CL1uGDbbDWbWR742Ri6VtLojGOBSLG
g5ATsWHJt79M6aNwy90god5qK6JcFeK+tUm+c3PtMUtmNJXELQyxmvxgFTj+SVsOtBZipIi+vHOI
PTrwBbNv+qUBr7+bPdyI5pHy4nNopVs55tYNZXENUmc7Wua96vgB+hlbbQAJZ9sQUwyFHDVzN1j5
HtZryFm3btJ2fpjROcpEWKcZdQAsonTY1kV5ywQPD/bi2i+uO77R4atsCB4Hvu1p7fAFbBnHp91U
bhNhSFyBy3pINFxTuyYUxbW9flcElIicXw7oT3ZubOESfOYwFLQAaECwS7FJM0ikgBP9bSHRTuHJ
ON+iYuNpFnfwWquV7/i71hnaVzMxjOtVs8bzylmTV8/s44tLbPKJkh4qhS2euyD7/D0tKjekf0pj
bPdDfrAj/K5Z/alU1D9ndXCxnORY9XJ+yAW6mzmGZRiWoluPpgdh6wW7KRIuu8uM5TirIEZZpApm
SCFU1O5sp/4mdlLRveBV5CV/JzKuTrkiCb6Y/PuhF1uraTHWJtg190vIN/JXp1EBH1kvfHUaECYI
48AR2qZ4HO3vEQCRCTymiBkL12g+uEGT7EUrgBAtbyJp2yOl27fvTIKS3zlKA3WZgTOPj51fSZoR
x6gvgBM7vb7NHneVk0cPxtSvfKJAh4OBjhsW4mSXn2Rd3z53ANat60C7wUO9DZcbwMVYNlFqVXFO
/3eERtp8Q67APQpIklkDHYDZnqujFX5JrsB7L8tosoMuuLOyvLnpd1f0OOanMvW/0tDxeJ19r2cZ
X4Mbo4VSlsVOkm5++wHRT0BAtTjbjf8d36gBJE6tnYbCR4Hex+gKkLZREct06qiQEf/6vnSn7uCH
y4eaufMjl6AB5dzhDgNloKNHbfhykEZjQcs1+9Tw4oCYQkzo/UspW87vIobfw7C2Hyi7UsX4z0s9
SblDJTOEoKstyAX4CChDZ1jwTmGIdCmhU3vEpnTGZoLNtZS1y0bv7bDRO6eP92wngKPLgm8v8dZD
OqY03uHGs8q/TYcwMJ7yd+CdT5EYn422gaJb02el8oeSBDZ2ghay0J7hcToU750s37UPWrCJ3c3s
wsgaZyzcoVmHpOiQ09U52zBnPwv9dMnLF3xJ3Qbn7b9ZhhZp483J64vXzO++ukBRVOXvNlNALlB8
63XGwjXk5SqAOE5LgrrJbt6WzP8epf/hd9F17rw/mmTvRaJPLwaI44Vi3VE49HaEXMJPC3ac5B5p
Ct6zjJZgJ2r1H/c0shAAHIhu7X0T9OxOYY/Tup/TJHqq6+AfsTgk5wTECwTigvj5bhhZzFaIRTQ9
ydaS/X0bURkyy3bAFHHvJhsSRI5lQ5yUx8RsZbnHqXaeZFY+NxM3qt1EP5q1dzOi63WjOiE1FxmB
RmSxpBAtQronibh8lXksKn1XHLp+2HpR1/KWNy+Z42/1HP3rQvFu9/zZ0ZsFfwyoSQUuDbbqfG/z
WU2h2ntpNoOWqglsDGHaBtWfWKpL4mI2EOpsu3o4qYlLiQEUW6/qiivsKR8cHnVgAvuw//CGKrzq
hi5UC2czlwgxw6QadrZM7A2yqP1MaeOxi1uhQ+y22OInMJXjvYUkBypcT0BIniEuAzgOHNCTxL8K
XdwrN3kSOaQ9VNCkBvFZ1sXQoAIligLauJcTj+v4KFOkLO59/E+bX/e8bUH7kJ2nNyw62Fmw7mf0
dT8Hr0IHC4wDFAmBZ59zaLWbCiNeB4WmCahvIKzniwF51piL42zirjgOVYMKhGBC+H+bqcD66/Wo
eQQwAme8JZti9bdaBlcZI26HdT6wE4oRe6rnTQT8HXvxjUJQTyRM9ZzinmL/IxlJVVnExEmSsZUO
1fvQU6cmLjMm/j4a4E2Skr87wH9c2ylqqMyoj4nKS4WRtQoEFgsIPoLjJLU3WcyrXOJwN9gsfh0e
daoYZzOk/NRsGiAYejgyoE95L8ySIkZZ7H8Kf7I5jZNLTsNuCUkPzWzHn+GbzRljaLH0mmloxZRp
tBjbTBCu3eapd3zEXU028gRY9ibK4fthOIruxkmbbdU4yFHeAs/hpMuQNIT/8t566rBqoCE2zI87
vWv66m/ieeBxnmbdRKw0qg8LW/SK/gKpQabvCMnz15nOvJ25lLRdO6tvPwmcWYvAe7bCddUU+zIb
tipfiLlKsEXLs8NWXVb239zFYIHon6CLjkAQiFVP+RL+BenF3KE5jE7Ur8JY/RdCmJ76o6QTZ0rF
kToHnBwLoiK/AtQjwgIaRLi+ceJorVG7TK8Ys54D0d01mM9W2S2JRJv82ochZZhpTkvTutug7B8A
k6LlqSemxLdJzbI8RLTlQPM3seN/EcO6RrMtC33XD/KOJEa1CWtapJQ2zIFGZ3tkxdXySr7cqh75
qGLTwpdrxTUOluE4M4wsOofWOmCVEzUcZvFHO6DMaoNy71e0XS4jj0GiK2KN0d4XIlQr0wjC3EpA
waa6FmA/V0Z636UasyMxcLL0EABLDPIhSzCnaGwON7ckyNOwDFQHkhZ4ZBq+6gRJ/ij5GtfstyCZ
5Icot30UAwaWEtDWtbsIcxQl/mwkcgn0e6Tay13pWOkmp9IzIz0z1w++C6m2cBXu0EeWBwtIBg9x
QGs85M8uVd5WAW1eVx1OLD9vdqVLkY5/MGLEaghko1bteQ19wenJBnVNLfZVqRG2UMIPEU/9R92N
37/1g2RdC6nzvrOxCSQVJp8WdgwPbxXtPR26h0DS+ZROtBxdzQ4uj8z0E3N3m7F8RI9GKeF1f+GM
eR8kDQKB12J8wdy3bKrILA8SS6CnKE96MmrXKuowVbXdZ0MY4M16IHc96VCBCB6CfLk2irYlRSW1
RpuCaiGg7HcnoGaV/18c6i/sHn9o6/s10WNr35BUMBm64WjgIWPJqdPiT9Vmyy6EU1DYJCpl7G3k
gJCfvfCBs+TJnuZDHKoXcjEpVh3e1jHcxAR2ZgQtbCO20NMk73XpfzVdcdDzck6G7uDG8ylLo2Bl
JcFD5LcHiRHh1sGrXTLYVJ+S0Vj+nbvxf8LjgkmQUtkKtK2KSP1D2rsn+UCfDRF7fPkQNUpiMv2O
0QokXsnbsI0H/e5Cv5GRs0lLdcp4chHjsCguvsYyeZy65q2bJdykD2JPXvrb9j/z1RMYYmwNEQeY
7YLqFxgUoCgQPNaSWMFqmUib2zQf3UYdPgKSv/YDkS91xipZpn/8rCTGL9+MNSfnQEEmDacI99rG
n/rXwqZXXDr7znLL8DCzAMUbgh6H1e+JTBXUO+7wWvvNQ2eZDzUOu1DsCt5HYuDkT+vbtHnht8Ww
cDIEm40xyDV6w5Ul3Wtap8OKxZSN75p6Xs5HZNFCp99zrQ/5CCtRPjudjetDfwnlvOZZ8iaNdW0W
trYGMiCZMoc4yQ61wotC40JHr+467Q8X3q01WXSg/iv7Im1n33gKneDs/uuIr9t6kxcva7+Gjj9P
CTYepoAapM1h1KQHMf5O6xOI+///JaV+83+/Z+xH+s5ENL1ralIbUZas3NaBpuMgPqtPJpQUXE79
YmdwGIDM//UW/DV9nOiNl7jvrhg9ouEg2AnvVplOP0iyu0/IljesnkVzJg4J0o0nOuMV1Tt9ulOP
9w0DQfZjVnyK2bUEOdqVAMH4GPf1yRpBqowU9hCrw/rsJd0mklqvl6wrUPoMybq32z8erI5Ec64l
ZiCOjHE30RGPScrt2/cddZOPUjGik4mdoOY6U+M+uLkOckHcRzMFLtu06rH2MxbwHjoYRyAacXxa
pt9/x3/oBcC+aqlHcKHbxkncFVYhw/Rz5uPSUu9R+RJdVjb3AEZvMS45eTqZ1fJBMTXPoxIBpubu
h5QL8RopposRvG2TO221Cxv64FwQncTord6zMu4H72HO/pmZgFqhXWfbmFJeqz246dWixxQ8UPlf
VKMcDXgBSzxe0la1a0VI+MYdxDt65nI9CNKvsoIGJojsLW0x+ahhjXsUQTnZUPXWBlFFICs1BPoR
GEPzS+fMfOnyfA8UYm+3BO9MKjFbr3IePPnXRWWKawleqcIdF57zYSHOlIBT9F/dyd+hm3kRaNsu
GuLbqhOjvXMRQi86YVLSL0iR+z+iD/eBjMS5UdkJV85necvUk4jRsEPaG2nhvmpwmmGWP3qtT8kT
4Kp23fmvBzH1vifZgzQXHLpEk76ws34dppaM84KJQjWnTwwsaLOG9j9R9v+K2fyJRshXeij3Nk/n
uk76ZQMVEkMqmupRYS5XWmhyzYmX4k4gLzhkFEuUe8vT5wdylxF0eNcsH6FKl22c5B+ixDcwz3Bd
A/Zz+RKQcON2mLPyf/Tit5x3lW6Ja3J5ApNT4E8sbzGbTkhhcQlWH10OOp7N3Eimuh1fW8mthoDh
NE3uQzcmyYEQQLPBNlIQWMRP20PC3o2+88M3EATsr7mC0fneZzPBZOvkLiQxMtlA6JiymrKgGq/c
EXhDFFjz2gYpsoGZtGJPiF0bfxsCiOxk2PbsBdZGzZhmnIuQvopoz2WEQ+hWzsl2jgFZq1vBXmLv
2eypEz3Xe5S7zCeya92GAIf74I7IBBeQYfzXuM2y4hTKCT7OXn1++MJx/qMUmHjjN7YbBfdBcs1b
ld6N0mVG3ZzdinI6EC3fPEqrs/LYWHjgoKiCqkfmMwHNm1O5R1P4L5IFnZzG5rnAYPU4a/7QRK1K
VR7uClX8c2VTHoMB2p4vUnPqBO+rfkMRaDayQNtfB9W/iuloYOxlRzb7IVhVLV9cv4UO35v/0ggE
r4rDdeMA+m8ILxFUH8TkoBqPFarIKhmoiruZTwAzkxyDb4VgJM8Ds0HTHKPrxPG52OZK6AzwVVS6
qzrOv72s+SKh+cl1sEkmVnMjeffFc59wOs7gzp2Igt50PmI5H+x0EYm/aLbdbb2IR8cGcjVQ9pIj
dwA5q9k2as0in0VWnvViB5VyF2DqQZ8yXug/NhEkpWbODiy/rx2g/XXtcHgvfrKOdPfHBLwsqwx2
Djqy7U1q74VPcup/YCxXjJMpZnMmbj3rj3k8Z9Sht6Bnb9OyXJ6C+K0cyanoe9jOfUhcM9R51DcM
HDWFZz5zwxYEC3m2bvb2/M0qnKl0S2FpHIZBRfjfxLvsgJQ1U+DsWYFodgjY0MuBXNxygStDOCX6
9ReUs+W2jQiHT6z5SRCnxz2WjQu8RmZMhQEAGrl8IkHVFozesc1MKuSe8d11rgGUo6THUYQ+Vvr8
USPEdDKLY/ZiZP/POASLKVzXDYRshlJoYZdbP5QH7rKbu3eUEKj3vJ3CQGEvzV2Qyf8iu0OG4Z91
OBXbwYH9CwT4Wi4kmAD5XU9zZHHMTdeK0famXYi8UjGvIMle2fNBixTEBfCBzFl3bJvbwKyO/saK
79lNa6m50JmolhrVaXc3tm65yruCMXnWf6eDOOHarLZ+xd/D8Jd6E0TD1lbJfqZoktm239mkFG4r
bd2bAfFA1hKnW1eIdgL1wOvEIhuc65IakITbFeX4wKxo9plCsADdlnP2YycJbVdMFpOd/wud/6Hu
zHYjN7as/SoN39PgFMEg0G7gz2TOqdRcKtUNIakkzvPMp++Psg/+crlh97nsi2McQSopk0lG7Nh7
rW+VB8FldSidMdbM7WpoBoYytvvS0l+jR445gX5VNeBCCDomcbpM3jslSy/PIMymw4yEsLqZEsG0
OgtSct7G68af3spCaIfKLcgk6RCixEK3t3XcN+s+VCsH8ZLDjJS86ekRWnh1pYYq2tLuTU/14LD3
BsNxEONNXGAwsYP63M3fw6Ag24UkDfb8hvpGJOchmVARZDMnDt/QsdZzBDTytb1M4P3AAVuQD9z5
dEsPbsa6N3Esp9U77yDk9tssjBqKn/qDzN9TO/bGESXyZqoD/V6zOmwqCTMoXfn0eNzxribMddVm
unvbNVjDg9kKjvlUNNsGJOCnUC3y/eG+KghTRACRsWpEZR5cDaygs2DyPNX4VX3AdHbU9OSl2s8x
HvytRXAXWv/vPbLyNRFwJhKPENNu196aAh1JjbqnrWl4mDrSfqM3L32gbmdNYKywkQD7+feov2dU
A7gQtE5L424Vzqi8utE1VopispnSV6sZDyljEO3c2OOz6dyjQ3uiq9d7YWY8EYvOkUc2KMFsMkcX
28KikfzUbROihd5yPBlAt1d0FmtwdQzxELvAaMS7MJl2ctCKxT1UEW7OlttgkFri7eB/U9+kzbnv
aLpwflk3gaavikYgleG5j5OPRqv2ombsHPooKcIxeOsYbjpV9kzayHGmYvWH766jXw+kChE5LQmj
7Kr+dnQhzUYUOpEWvUYx6TZueMIt+UUq7YlwtRfQSoEucQH0p4SETi0wHmqtfvfKCmPRUM3fC3bL
dXMCsVhvtayi+zc2ryNHJTv5CNTcrJggBa+aQXNMDEhcUMo12kPnPkdh9eoY7dsU1G/6qB9tI1zb
1si9YRQA1PAo9wQCRj3psyY2rU9WRoY0bp7p/fQRH6QstMcEfmiujBWasl2f6idyHQj09JM32/QR
u3bvcC42SYyfwmToFaTHgPRP026/AkFlpMP8iBC7rTIJ9tYXvzl1BEe6KZw8IW6U+B7RDHKy8lE3
ydfFlnBLtisXRn8FJ8LaUNZfiUO+s2k9tDPI/pC90AsNPEAN7cCLS1Od404ks11oxcOqy0DeO9z2
9InGeS3G/m5OocQtV1/r2VgCPmlcKfE6L2KxIydxVYH2gYTRemZNuxjHW7TNJdsRNcueWiKoqc8D
VIm7KJ++wIy4VHFU7y2JuE+i+ufsi7J8SGEj6519EvVwlwCNvYxNfuxN9A+Rox362vye1X24FUPJ
LM0qKNSH0VxVgiGWQKuUEXFtjdytSsk7Nh78Sbm6r4it3ocpzaqwba5Nq6sYtZBlRojA7tO8QZIJ
N0Ih7ptcyQMGLnp/NYB7Uq4JC82A4rVje28H1nof22SkIp8q6WDfGT5NzE8Bzqi570al9TsG0z62
LKQXeOU245AH7Fc0WZZRR0ym2Y4YxF1hNMY+J2FszeyblDud7O5HIwrVvl2U/PkY8cOTk3omMr+t
qwJ7o7nRq0m/bt3EfsxiQibkONNCsQv036PP4EOZ0d0E8nifFwRK1Lq70XpY6i69K69EbOpVUBk+
l5qhVPNe8lmuOsFBP+LYdKJeNKnsInN7FCZDibhunK3TaThXtKHhXlDbSnPITOI8NFVvSZ9uVZy9
+MD7N21AJaGPs7ZpaKuvlcGW3dnRcDBS9G1DPa7tmkRBp0royyQBG2Toxpsqt81NO1gPKUO7leoi
iP88EJtSG5lZYXMznc4ipzffuHgMWZ2bR9+ih0e477CB632aA6Qzf2+Utv+KDFkQYshbpCP1BQL1
Z6vsoFkYeXSz2gC8JiQiN4/WsOSfYg4cnOCb3wN2Ec7ZN9R9luWhl8nofcxsbKk1LkY6hI9xmlxo
m2yX/5EvMKzS+anUanlVk3/RBj2ntsi/o+V0qEP65gjeNz1RsvQpo9euLrH5FOTdDS3HuFYGckP/
Qy6zIZKye57/GzQUAvZ1/mgMcXFsmHCvkigPdx2LN79JrIF+JP8AI/iEc/3ZPy4cG98bHVsLq5Xx
02WxUWn7g7Vo2Xql7dOC6Hjllpx/il2D7CEr9Y9ZDIEnUAMA4L/Q9Kb+Jc512zvpE9R87oyCVn8B
plcmC5MAxn02HMhAuq0d89ugFbCKEd3Rw4TxhfQCoB94LXTdVu4UtOPlR1KSRyxIO1Fxyvnsu1pA
G/kSXF00+ckvAeT29T+Yu/8KNxAOBFWUCK7N2/6Emv3g7bb0vApm7AubzpYXYy6Y+argBTI+5ioU
TKuq4TX8/S2II5977KeLDU0IhPXi15dK/oTJcIhMNsljrzZBd5fV5XuvY5qcqkdWdWJy8R6A9liR
/XNX+2ZOY9gkhpiiZcwzcztmmAyWSGwgxCvbVCyNUO41snx1kR17vUWopHskZ79rlWzIcY6vIDjh
bLBrnxNkf6ZanOmxW9dRGmxS3+m3rWONZFgRFzyzBOsVGsIgeQ0IZhMuM2Kq42brTF/xTD2bGdNE
Ig74a87CdycIYaO3bUZDlzgrLcLr7tcGBqLRGD3Rko2ZludRudk5qB6BmjmrSln38AQxU7lbaFbz
SvRhxwi/vGPWRGZUck5y67ZSzqmDU7aun9DHkDzhommaRpoelCBLItz3mBkubhRs17itqEjbwAtH
7RvdgNgsGVAW9Eakf11l1olYD3IluV4bzF/XzqBdFqkVsNTkUJjkubSRdM4Xf3bcL7K+YqTQ4atp
gm1TxPssMjjBFPmzJnBl552uTppN2F7D+ZrmpatGSb4nF55MjlM9tS8ISJvHuj7//T3zF8ayI6Co
0r1wDcakuBN/umXcqQACOVQF2wQy+jG3r4IieVJDUzDhC9uVMjGDRU7vmfZ0Sy8nOVAtmzA3qscp
9mJJPkTnjxi6UetkDf6itGmfncR666NsMw+jfZBMkNehNhOTPJMVXYbFP3C0lpf4p7seSpNpuiYg
KZP5kvrpLfR8p4zocm/EckzRUTJWdnUaCKdaYdC+F1oFvSMsfue7/Fuw/av77cN/Lv/irSgnwvnC
9r/+809f7Td3m7/9gd17cXnJ3puff+hPv7T5r89vQ5z2XtqXP32xyVvIcrfdez3dvTdd+vsL+OMn
/7ff/I/3z9/yMJXvv/3yhjy9XX4bMr0c3P7ntw7ff/sFUNcP99bySv745vIGfvtl/xK10V9+/l+0
fuNXCU9FOMK2CFS3lm3gD1q/Y/9qOzZUH2D9YPXUsrEikV2Q/Kb+q64EGBY+X8EH7LLINr/T+g31
KwUMYC5+qWQcKNx/h9b/F5qtcJkUsFbbBoRdy5Y/wXp0K5qATFK8KYverDHRhRKM61ot8SJTF/tP
+IlOpo0zn0TMrHvQVv7MqTNL5Jeist8d5u07Ka2lrR5iV+Qwv6M7uUJski+egeumj8VW9f21muZ5
U+kSbIMDqkj51uazLI+j4Z8QRIazfER/ejYwbTo6ADDsCuxF8JP+XJXUiUJklc1iY079VQ5HgZo9
Po3zTNkd0EzqrTtDR7k7Z+12jCf3puWFGz2hKEMuv5oFNWWj0zwYahZA3e3zDZZcmhsZ8TgVw7IY
V+aOh9NYlf40b1CNvUeR8jGFLmYKvSfAPQGLFdhozkta6YNbOLcJMvpluONOdnbrtLtAzOR0lsv6
WzM/yV38eKIH9GGSr2snwWPqplu/0wwvVPZV73xrpbwOi1Jf9aV1XSpUZLk60CN8wTawTkfjApb/
Pep7TyTWzkQQ5rQgGtJvoEFPcegccse8FBhOiNvsg+ZOBOIqmiB7Fdo1uoA7MXIOnzBz1ylu1nzV
C5YT02EYq13LvI5XrOsHzKdfeqO8czHeG/1AVl/AuKpApjHex5Ui64jv5cO9Gyy9tvBsn4Ud7eve
OEVNdTeT2mfrt2geRsSLBAawJY0aYgO7JFUFJ9O6a76XMQph333W2/JLzWdH240j4Vi8MrFhSsw4
nKoQI/5QL6e63IOLCu1g9mvYALwqM4ccGCXmbeG3Z8JPr0rlfjDneyZW9y6lJ9LH4XOI4CMWV1lu
Lp6fg1MZlKjOPu6dp0AhMgQaczQS7di3uFHk1ASrNmRuLYfW2F6Di7UCItRBfnYceZLbOiR7IQj8
FzsSJ4YutFIlPEE5niJgAQxlcR1JPqMMGiXxbDV+D8QYacCoJjL8r0K9JsI95DjEAkTyUn0QhkOw
zWy/+Y28GkPjqnTdBzuwn3xfv2eo80xa+bkZgaQBqcIDzgRhghDvJ2JGpWdtwdU5uoMNoyk9aRdo
kglkqgJ8OBnOT2ifx5o5W+VbJKXpeQEFVf/uFs1bXHUbbDHTplSYRZCtHMYgLnHowWwpioK+iS+/
EvqHbSOh3K8S51brByxHcbegeixYbfG0abH2rE2rvckdXEj0PWlx+dkFxJC+CYs480xOfvjOLeGJ
qj1UOnSbLsYClqOQ1tpRMCpNH1PijbhGgGPrWrpe0wrjQXMq/aovIBHqjaAlgBu+t6Z3Ci4Ymhiw
gT5gWNY0a9ypafmJkglUZpE2EDKJdeK82buNvC8JLMfjx/zIhk5AmaUOakz3ZjLv+ShRFZNET9hl
t19g6sov+h3B4kQUajUhrOF81wMQQUg9fhsXZ0CndUw26DtxGcuzk2Rogiw6Ue4sN1GmCDhZ3qDq
UIRUIaDerLHQBnQF1nzs+o0THyN/euiH/NiEBhHymcHslAzToWImYyBlTGIXC3mw74yaCXKnP8+2
UcHl8VEW+MwV8g6iJK1dBmGUyZ4Yqos7OjV+XOdbHRCyQSToTq/oCWjqPfFn/1QGFus0a41V88kO
9j1otGATgq318F9szMF8ILqxvI4dl6kAJy6RdnRb+nlRmym1K8kchHhaJJ614IZjn45p0PoEBsRY
ZhSolbUo8UdKqAyemfQNQdwNienLvrYXhf0VykO8NevZoDnzPnXsNRjmuVeqPD7osgbiAtN3C64B
K+Jox5shCsMt3cmAFEV33JaLh0eZ6AgGaniO+29tm2uHog8vpUgbr2iYCy/8IINfkJE0GxhZSIyA
KqnXzVPNzPPUBSVIm/4KsDyEL9vtVkFZB1sGWsVa2sLYJ37JJrfT28q6IDt4yoaQKaCWf8lb299q
pJPEBu4jZmeQgFosu1O8Jy8pPoVHRmWBx37KHcgwR4ZIY9I4trZxxiRVY/6m2Ut44Xgryjre25X+
hkKtRefB1pnVHZknpQlZkcmzvWQWL1RuxhI3kym9nNe35Yy1SrMA4gVy3qjFCWto3F1NetIschx0
e1lUgjO0CO7TXdBbbxIcso8CmYQmi7SQzt5HHMPXWRZfR53TkDKNiqN715CdYewmTlXgog5990kh
ovWSOX5M8E4zZk6viYkBRDUKe0d6m2dq6iZzOslTSsROEA77bgy6L3r3ShCJ/8QDCJ/C1uJNr5cp
J5xJeyKeHJfVomLxp+7eqDmHm6NDk9ePknuS38i76A+fX8gG96ZvJkdXaV9Fo0l6tox8iW47xTG9
dsRX3yJs56dirJytrwQN9US7CaVoH20Z3+oBJn59Ts5wF15kyMmunXNaxgEvwO38ezNTtE5C+0uE
by5jjh+vHnJ29EXmgWbBwsBUcXpYaWRMFwlDCGLLAR+LJwdyvZcjbp5YXFAzNzdF2V8gLUGPsK16
zewv8+KbYdFgl1G57yvk+nqhiXNbxd8SetiI5ddt3jF5ZwtDl00oQNcaSEaSCt18fQ5qvybRsRGr
0UyvQ7K3bi1kHZpQL6pCj0XyzgrAPbGiOX9PAN9Y66rltF+32SrPn7HzgjuKuAFqkeATEtWBpqha
JU3Hr4xC6h4IF7Sz5oOOFMPz2fFDcI1KIej2zQjVVJBrO+26ZeTO9LZ56EKTHm9kvplDPx2EbRfX
20jWwxn8xXqy63Er4vS5M9OdPTTxVjOqVzzeX9BemDuXGCXk+TrS+8rFeh54SY9CiY7MxRGtc/B1
GzAEKZwTC403c5BlboQEewB4PvoaTiKErRbAOGR7AXnmk7iZedLsjPQJBLXdunJdT1uWC4B310Ya
vEASfugD5mdN891yKFmFeTMBvfCmBk0TyQCoJwgKFkjZwIlekK7W9L4bjzYmYhcnRYa3Gcs957+N
0KIrTOjHlBYTRIm3oZoem2G4VXp5qxQ8HT+vro2SxqTWq/2IjPVg9uJr6LqnOJIfeS4wSwms+f0s
etTNX/OcK0bg7GEKmg5RwvA+RtoeRfsRU+2IUQXNluY8dhCUIl9R78zVFVqgESZEWC4YtDsRtu+w
zDffTHP6MpVqOIipfsQDh7NX3mpBuzOr6XkIEmQs5eBN69qh7UsBuQzeuKztfAHvdNDGlMWLZoEa
5F5ODxGJNgQpq02gua8paeFUaUh+wkIeiwB5oZ2DQ0i1e5AN15pOz11E+5zRLRax5qIyABNVkn2r
GDJv8kScu8J+S1I4rwAuZjupmV/QsYLeuEdN8jQAIbTS+qaMeiz9ApIcY7to3msmndV8br8GSfqh
2f5zH6Dz1VvtHUO0p83mSurkG0dWfVtbZDVbeIofwcpthd1TP/j0UCHK0SkkUAixWO3rb6zP1ikY
H6Ig2lopbjoqANoP5NRVkWzWCXBjsD3ufWZWw8Z3OOnMAk8vY+F1mK/sZEZLHBGuK3puRURljh7s
sZfcgz9+8R11zmKHFVOmVyCJt+S77tWsfdHj+BEzxyEy3Ls2nKQnZ3IH/Wil6va7KSZrP2bx3i3r
TWnp0cWIaIQHrnaA5rCpVDCvjcrRPMP8DtACLxja8U1riGcIB9ypuCJsq1U7EB8AikREImgCjqfu
/RD6jUjp+MPDwZimrezc7lHRMA6b6Dki+LC1i3SnK+hNj9jMy4tZwMvvKYCQ0KSIkHRANmV/SDtz
3KFRuS3t4cg8Mgx585asd6otPwzBdKMje6VruKzDvvHzx0rBUmEgGa/TbewPX+l6Hlg10YVXQBHU
NLprwuSpDzLmtry+bVcQucEIrx97xJhwiqIs2fQhUd2+Vn1U5byBF8z9kj1j7KYAbXC+uONLZtLP
CxdAeMLkrc8dKpBRfxNVMH26cfWpwWzVIoGw3kgo2jVWRB9y4ogUZxvDgAHcDs60khpVu5V2+Tmu
s4eGxuuaTQeRVc2BWO+2TDUOMewbjcc906F4BMn4jWLo0A578MqemS1EP6Ne6YSf85+0p8mY3ysg
Lxh0pm1bhhc97ZFAsSMsQ3VrcSggiG+KPXDJp6B/loLRUl5gv6nQbKxK9oVOTXIlFqukchIOJfN1
3bo8RdW0aozmNa4GsWZCRfNRUD6jC5GG+8WZr0ynfuaX3BdZ+mVkdWCQiF9ThgRUuEseMSWEUz10
BgagqtC/d25/dCrgZaAhVi5eY1AKiE1CnqC2oBcgAXgNGd7LiA6WO5wnR3yUIz68UgEEr3NFRd2/
IP1ewpGQYOmaa1Nq0DorzuzF8YrmJOyG6kTv06tm9762ArUey+o8VFj9Jb6zzWjrjOeNJ2gg2bbj
fazaOFaAxmpz6YIiHNLkWxBn+dnkjmGGU78bPixNXBrrKtWsgx3CySYaXXQTgiA/WjQa8cvi5jCX
0W5c6CZKihbWqYmsW/MTqh880dz8876p3QcLFsQ2bZyV3vP7y9R9npYYK+AMPIll8JAXKvFqk5Y5
wt27OXJpc0rKjrnA1uqYDTd6gqUxj2gpzCpbl9iNscP3N26MHrVNDFDURaXTSBToLnBpVeVIchP+
7a4EdTYazmNsDvmmy/JDW6VfO3sRaSwvsYgYPYVhui7d+YkYxVcZo4lD6nrfBFWJnAQOhsGKjnTY
uVjLo9PUjb+NFTpjhsoekEKOBJg7Vjyj5hZmBD1fwhuYrH7INCS9K0tQ3s4jXloD1waX1F6JO2uZ
IMEPI+O36++z2mmPqHPXNomwt5nrjF71SABOdV0F91ZgjTwCrX5BHOSFGk5bMxyig1kgDepnGAjm
rGEaevZrPkDEg3c9eW9hUPNPAVHZeTZeWU5CEKMZXnEC4LFYg43wWUIx3OfE1BymbEy2aQWUpqLr
vxN5ekdmeXIOObFmaadOnJbxOgjRHsiDYz7wnRUqOXdkg9EfaJhVo6d50dX8IlP37EcZYkn5EFhg
6VJbrGnW+LAvm4uDMoeUL3LXGRPtBisTR7BiEx4JJuDagJQDXZHy6tnZJySfkxXtWl4Gqu1EY2Vg
un+FCKzeMV37aoLwPcLtxybRzdh3tGQ6dBMWsxHLHWKxq8Z3ApTXo3pg3HnfDzxNSZFxoppUuY18
PfJcqz92HQq+0sfHEto9HJyhveeQmd5OaGdbvybd135ypYC0x4cgYV2fs3zcQe8Hj4tVYz2yYSqL
ZPNh5lkKObN5fqn3ayLbUQ3BAF/nlvSPcVVei4AA8hTpxQaOA8/x1Ly46cj9bMncm8RExWXk+1pz
7K1TohJb/gb0AJ4LDYw+SaUH8FfMVlt/Phv2g1+C5FEYsBDKQdJobOcAnblurfgMeLVLivCaM4fE
TwuAVKd3NkOzvZq75ML03/fMaY42jWPK6yJ3MJD5OCFoYp4quupJnt+gHnY40Gn6xs9h0Taye6vZ
Y71R9+e9GUzEk5TWVZHr7TbojI82hVOFLHgRh0v69o+IdHFPQWnC0qlK6xK34urzyth0aVa9TmyH
HaT2oQK3r9vKOMFkDggaH0kx7kyG1BbaerO96ZcjYFtG1SHxFXejUev7OUGSWybtihVj3BNsNu5K
LCSFJJTaIY5X97XkJjdw+RTTOO7Gqr8g7J++9obOwN9cchAJrV4O7I8x0wKaJHd55muPuSTUE1nZ
LQoW9YAgbt8POozFLDrbtV1sGDXCg5xv/Km8ayblsuRxV4UhT7ke2mdI7dAfLFq31Lr5WfX5OXIx
FdUT/0/V/V6oZvRQ1FyQZ9uw4Um41Bpr19FfXREN4vkWOPwAzd5RsR8EOmCMTGJhczJ3Z1vha0ew
1TnyDY/5k+V1NGS8aKyvZ4TJ+7lmtlWh9TgLq/FsJ8G1ZcedV3O+dcKKF9czywJvz6LM4SMepoeC
YsFLNfML2zekbVUt3m/ifWKjedZM9ECDNlzFBfnpSHThwU2IyoEqZNdWQ/WSY+pKuKWANkQPfRy/
lBXzs2iunoycfdAsZeI5DaszJ7mHAT6R1xqKOldLPzqrg7xgcyrEjXy02/YboRzpTYg4i5t+a429
fSyJvCNeofAac8ldIOv9099NVUr0joQ6AyvcbyCH2BlEz+SZWMkVELGcjGnzKurkcBLuGXvsWsl4
uuQ95kpujR5gYsngTLcYztKsoqctrwkweiZCKN2yPnwM4MGYY/a1Zysh1kZLEK1o2/fB7B4xrnFC
ra2rGCne/vNungkiamtrD4ngqhEj+qiCGxp457QTUb0G6nUuZk2/zSMNBhhrMsUdBVKUfQ1CYR3S
Mf9i9bU4xlZ35fdNcAZmW5QjHidhnhRrGA0MOuPAXu8Ns23vCgnQIQFckYwEK+ladT0mSYhkbP4m
NGLeE+gsE56ZddOPUBptGd4TTB8TI7yr7LDc9QQ8bbVZsMB12AyqFjmcPe9ZR7ykAnWKawv5rJVl
u3nq2Q4Ce8DWyadoKOzLwAvWrj3HaCUYfk0TlnawVbOHFRoap7t4mab6ow1dh2ZoR+lJG/Rclr1/
7J7tNklQKC3m/sRn60vPoOWsY8VI/9hibxVdIu/zk0o7eWyN3D4kLMGhkUS3JA3WRxMqX5VVpRcU
MEZnE+lGSctm1yfKuSFc/X0y6keb7J2z3WvNVulRcK3e/A570NzVzVWa+l+1tK7Y8KvFbK+Thj4l
NHji4sYK3ePct9aqnMEwy0y0ex7jG6OOyyPUNS9IZACfqz1GCND2DXHqJMQoHnjYzmmsLi2V5IWK
yzwWvQyuCxeMH6KjszFTXMxEoG24aHi0OR34aBhOegs0pe/tXbo4ekiY11fghC7so6CQzSK8y3hP
Q+gzsA7GkyYpBrGg+2tIKe5eQEUmUXjdl6U6Rc6G9V16EJGZvkeheVScH1LHty7TxOGGauEWWej1
nMh17Gb869xy9nlZPtt+2lyjoAy2I4m9a+l0Ljex/0Wjl0mCeldVK5xNnFE7SQploXdeoQh4dlrn
ykqJrCtkzeh/AN7sZ+1XlLGsni3eDvoCWjAfVRbctAzrvHbKi6vYji5R+JCosT4RuQA+saLjEUwh
+WrupB0zQWIL6qljK+tjQU7zvfJRltcRVlzMYncpYqVz0cmQFkUFEdcoU5imqBXtAf1jH2jf/FDQ
BBXfuQNGNFHnuJnrHWA335u0At0RyF83ZBbSRi69sKLcSh8sRQ4w22DniFRo7bO0vSaNSZwLNZ5y
1OPwg9BwS3dE8vr5Z4c632th3HqVTauOl/9mR1LdmwecFdOZjut0Vmmyj8LB3mu+1p2Ii17rDuTL
MJZnMcpxO8iC9vvw0EQpaJ44zA+6Zro7rh0wipkj8NinKVz3cBvZoXNtdIjVRGvnVKRtdEGB+5E1
fbXFnVJ7lJItqFb9UlvLacGodx2nL/gaHmoDH4t0BO7Mh/aOzAtgrDF7PupNNOOx75EwB7YrwNGG
x/5NzVa8zvRssfZhnh2M0FnnIg6PvYsmORlPrsaCR17ER2hGCzoyg84dVS9QSWgvgc+LOels3ShR
CPygUs5saO5SBo30bfet2T5aUDT2EYP6LOZGjmv1hbFrSUPdemDSINcOvYLNiNbGm01MkC7RnQPU
e45UiTgJRyuffWHU26l9KsrFloQrn2n9YeCUenRSeopNg5KkU6DYA9fT20I7lXm/T4NGehPMQpTc
aulLg5WyRIKNUTPuCT6rd0UZYd+hXbHYXGC48zhMEJdaa964qf9YVvQZOkRF/Yhcjv7SMnHI6QqI
D7tJuuOo1UctnnpPC4Zg3SuCYVSNFNX083rHkoenvLGPWU4nhHOH85Cnr1OXBwdNB1astdY+8nPr
KxVLemu4wfw4JO4xUPhzEyNJz37uHsdcdZs24XBXSJ2AyMx9FrAPNlXbbvRqUmed035msD92qODG
Psp3jqQ9gOUltenbYcc39UntWtf4ggaDTn74oZf9m2lKwlTTfoLNbwJiDHwWU2zxVznv74dB/c3v
Uon/yLvspojytvntl7+ERTEldoXJCEA6mCqtT5HID2Ils5BBZZXSxkVQwT3j6GFPGYag9JSORH4Y
FZTNJOrYPWOGd0PXSew68JoQP57s1gGjSRB4nKIGBTi5Gq3xlifF9RtIxRJAtK133wYmcFtLN4+x
0u8tAGUENrXw59T41JGfHIhhB22eWojH9ORyL6QBAvbUjDe50vJ7P9sjHvRhZRrHv3/z8ueMC0lQ
j8mcA0+37QhhLsK+H958o2jjO9wBm6HyORMQVZUOMBHS8JiaeQJ91GLAM6NnrW1eS/jRkcxQiv6G
LdCsa8SMEl1bWDnnODZaguf7V5fZ+a7SrZeWId/FhXrDr+dfIactEpc0CZNlHeGwBzfJuvHr+lT5
AwdfJtum/w7yJDyWKpDHMvs+07N4i9PwxryuZ2Fd2oQY2SBwh3UyzNIThMyvG+CVJ1yUxPNN8OIk
JnpEmEV+FbTtsefLS5R1zw7lpKcS2F1YTq8Qgmm7yczmq8hebGFzfINH077I9oPVk6rETkYKvHgG
fx/5xdmCeyNJFjoLF73e/E+5fH+RIUmdR88i91Xa5v8gwAjd2Y1g2WFgqOxXFH+PBplem8Ciyg1C
Yu/QRoY0Mw+y3qZl5ZMpooO7DINXe+aEW6vso7d6uKUT00Sq+40NetwTqkgO+nRMlnKw0ecl4yAe
d4MGxSJN5O1UadGDO/aMQBIYg2Xp0O0wnHvUyzFKEEXwPdo3b9LL8ZxUg5eWkrtkEORuFcmbEVQ2
wob2haHOfYcQE17LcNQwGyxcpcEjuvINFWe70QxCXS3qX32sfD6QVDvind10A09EWGI9SBgnyCJX
d0EgvmUT2mkYHJYXL0wJ4c/xDiDhcwadYFdLxmalME4Zo9pVxzDlHpk9FP6GPEazVydkY+BI7QcK
giPVzSb38dajQe5onZMD5ep0RdsZhZ1daMZJ+eINHSHMvcyez2ZYvQaxRDg5zd8a7t+TJlpOTI7R
LXhpmOD5XBDbQg+U9fKKIZCBCuAxQPVtiRzQbAwtUnZkxtHxoKlcmCAmY7jXuNSmIwrvY5Ib3XNk
H0Lybk4qKXlD1nzbRmZ4IjTiUocd0ULolseuoZDVZ7WpspEMJogtUIxEcfi8Y7sQUGnXAjhMbj6P
MSo0XrrcSX/Xlf1bCq//S/qsH9a9v6iz/l/dvb78SZ3FFy9N+9svmnR/VVJIW7IhswTKRT/3L20W
Aixkuw4SXhtxoLvEMf+hzTLMXyW6HqUbnE2WPHaigf6lzTJ/5ZyAYAvNro6skIf9UxaHKu2PzQhB
GzK5///1j5vTX5Zndn7DVMrQ6UxAH1u+/8Py7A/TmGU8ml7TBHecjtCxysdGL6kdpp0TfveF+zSY
7tMPV+d/2BJ/VnPLP/9V+6cASHrLjWM5OWZlx9kb5DkW/T/sO//0F36SnDFDb+pYgm6IY9al6tRn
7T+EmAmuzI+6yM/3YMFRA6GCBuxTG/bDlZuwPOkNCA1vBkk2YdUdR0YWgI7//lItErK/+zM/7Z/2
NLR9h9bam0Z9VY+PxvrLMkb5+z/ys5z69/cipFqCul3zZ2XzIocFzsAfKf+bvTNbjhvJsu2v1A9A
F4ADcOA15pERnCSRLzCSkjDPM76+F5ilLjKkEiv7vtxr1lZmaVlJiRGYHMfP2XvtZqNB/B1fYKbM
MC2HH+SiC/n7jwIQbJuGlNblpWdYha7YieVCD1l5EzrX7FGTlDgopPxOCm8VcXRIsoFrrCpkfBQ4
LSVprLwo3ovK0FqHRJB0RzhhvP4XNZ31Tv/K/nDRCHIVx/qu7r099UKdHuPhFoLnWum/03pFGwS4
Es4LivZIw/qGmCVN5NdUKQ5KifNECbb+SEhVSK+XNCNzUeYmgVY/BqQKWsNEkBl303Rnw86euhzl
a0zbKHFXfkS/uYK3Y31rsfpF49cuRiF0oERdReRQm0O7VAUIfWK1K/wEKr0YuGlqYi6TJKFpL+a1
c+6Ta8P+0SZ4edjDiurIPPHQMXeKMjFvOR+Z5m8SsMo0aEj1RAgZrSOC2Uz0POlI2cjoqyRNxRBM
eH1rDu5S0FIP4nA3JRW71beMZot5rMJpXI+9EGwNkGGOiA7kUFLSvOgaeJhjY53r4dGL9qMPxh3O
pKooYLyYrmkzfmkU71p87/miMW8pOJA9eMBkwKFN2x+jNjlNLaZybV+TzUJ6R+344IS/tiKaiyJd
Tlo/88WkxzP5rMK0WbsmQ/1808tHI7uOzfs+/Koa5jpnXMIEFMTZpN7YJ7Da7PpkIA+MinKrad6h
rmAtdl+B5S3j8iXfiHZcAq7jQr5YIazCMZlHYTYHxkbIBMEF0zapQOUVp8swoRsqN50iz1noXplx
+dT11xZ5jhEdS3Rr9yk7UtlO9o/QWtS6uBGRtfMBBAKeXiiYXZVeWwXATOFyq/AgaNrNpy/EOrO3
uuowsgFN9O+ldo+Ln0V1129ahq9e1O4qdltCuaO9AkeFygEuB+EiRnpQGFzkSbZw1GWGEw1w1Hfh
v7ZMlzTI9gpXjh3KqmnzNdgQXzHXGhhDrQfalJoreLqrMh32OuGpZljiKI52DebdzmS6U9U3Wqnv
a7W5Ix9kT6pLW35GlYKAsL1VvWYfkENddsbZyomeCRo8WtWp17I1d+dOqbM524Ql3vadYXcrwiQ3
NvldYUvWGw+HQfYBW1PmZkT2fPNKXJ3YMrVnM4RyBYlcxy9oQGAK0AwqcweUNGhlLwawIDAeRAYD
4dpY0PsMZlGnHPyAyD5a0V4Ddo4bXmuOqBogexA/LivqT2LoiuBBtHKhasFVGWOsbxTSnlAmKq6x
TLi5FPgMFv7LyOl2VpnO5SIbvCcUOribMshw3KKj3Bujy5AN2owItmwhl6WEBoMUrUuH6175ISmY
NJBiBHq6e9fyPkukLSMiRP1Y2P2jTpV0wBO0GsisrRrMMrS9CZ1h7qzR573NQlRZ+9wHAWPtx+ga
bfZMtHsK11MCkNDtfNrauDAxaWrjuGiLeCkp7IArz2WLXhXJRodtj+PadTazQ7qVXXIdBTxmTNzJ
fZl+iw8aUPS302VIwyszem5aZx5BcSCXdy9r78bp1RVY91kIr4hufsewlqi7MDi2GMz//Bb57TuX
/O+fS/vFOxfOgvCIKJMLgWueQC77LzfF36oYN/9Tyf8748DvnAX/D3oCKPr+z89a7teaE+uA1zz9
4yn99o/ZU/ncfHtXgfJ3f1aguANMi1kWO0DNJDL3X+4AS/8kDKkTES6EmBJ1uWQ/K1D5SRqqJqlK
CS9n40jd+rMCtT45gpKRoRtNIjHVrT+/5X9SgV7eNlj6VNOy6A2oFMjI6N+XoE3o24nlsjIP62EN
I+sw7OJDepCn/OCclFN05Z+ZGV1l/K+4cnfjwdv322AvN8km22U7FJZH6oMFTe5TcSyOgE+PyhVL
zrHeAwiDA29s8w3ZkSt34237XbDFirXLDvhYDtUhvAKocEivuoOY09M/KLtu223jDTO1nbVJd8Y+
3tVHfR+d8mN+DE5s+0/uVbMPj/4RFeBebOGar99cx/+gOuaEaKphUOPjc6R5MpVQbyrLuFfYg2Fx
orIc2b2Gq45O7f/dR1yYejTRDyRp8BESMSVb7rlvZx/UlNplgTwdxutBSApLTdUvPsMVehqIIMFQ
FtBrT79FNMh1jYG4b8YzqzuiJnpKIqo5p1i1eneunWYBInhr1i++k3Kz//ez8Z+cU+hujKzk1Iez
uaMvdhwZoBM8xNFI8wBYYgyyZDQ/CHT95Xj5CMQjNLmwuvBc8AS+vWwKPIMO59+wSKaIlToFu4t0
Urc/8Hxqv9hppkcP1w6eSttwMEBentjCtkQc8cAQp/ENWMCtXRe3pkjPBqCZUb2iPwKzMDCuosiE
HF+vB8xnsL4o28hEqvHLxTK4B2myrlNBnsDEsF8ZPfMrBTf4jGAlhBGpsUppABVdFa8m/FMMlUpU
SjW3UrJmHfDxzGH9RUSbWw91QDIVYg5AWtYwCd1C1ITSQQCl9Y98nVmmjvjc+b1aUd2SfrXl9sdH
RsfRvi4NtC1hD1NHhxBVurzGZWTQnZToaRjrMnL84doS+ZkyPgIyfK6tgfLd5/uGRr+JNXNWqN02
qneG5T0ocXXry/KWfK92RizlyQvpXwPV6J32tml0kO8TeCrTQdXsvSSNCY5Fk93XJ0QdD2MmkYcM
kVigUxnGNp5jnvmms3AuXWCLtkE8RBfR7zHbIZhVsrnSBvhJhQ3TszFgUmnBKgz5L4x8A/BjOr1C
SSYf5U9MvAGGDP6u0otkYQNZwYeS26iIJKaxmUiJb4xa9YUibZFNMYOuZVxDZFXRwc2jAgRMy70N
+tFcFC0FAjLddYWmPvWbWycJ7rM241eVU9fbvkrGRsADbD5Ymn69xzHb8vgQV6wLFuyLW0/vfRqd
uGoWvVI8mEPEHozBscwf/vy06tOz8nbXa9vvP+eiLUHkV+rZ1fQ56UQMCZ+S2pn7hnXOmmDTQAat
7HJfNf4Gm8ShqpkH8mg7MX30PF30JjMCbFb5Teaa5yGZWIDRk2NRKZnB9s/f9HJ7/vpFJYuK1Hke
xeUJyRANok0ifhWg/5RwtnRH9R4oxsyT6gdmUu2XFyUnxRC8yXlj00kypovz5r2g137QJI7oFlmY
YogqTmndfvFrj0cgwsFozJW8nrckqLcoi2TnXVmhe1tW6r2I0g8u0O++imkTLk/R4Oi2mE7Lm6/S
q76ds+vsgEo486ou9kQzfnC4hva7c2s6WE51Vbdw2l0UBjjow6BSgH5MLxBhl6faKW/AtZBA4Nz2
ar0H93D06OL2yN1m08nvuhDgPWhGYIwewwPppd9Hrj8r6n3vlsosl+a5ah9N2azqGAUG395FQGj1
1cbzkd4lj5YbP5m9duBiwzzJCUhujYXtdNOGd8TB1IzLtkZ7FoBit4z4TkemlhQMdsfxkGj5HlHv
yWqjVV1mu7HR7pEopnr3heH2jeeEuwROru/G33OT7KXB36Rx9ITZekdA3awk5cgcYHGWzgL3zj5j
wegrb6sSwKY08Qrv7ZxFYtHE+qLs28WYNtDSbm3h4wMAxD/9WUFmd072TjqwtZFfxoGFX7PXfZQ9
oBOFZKvAXwpeXDKRwBqvInSYEZbsuUXAdYDgG8RYPARbUE7r6YyrzFbDXLsf62Cregxu/MLbGDrT
azJl2SY6nXrfTgxWTan1WcnAmPvwXEbWmTCWGXsFhqH13jP9TW05x8QJ1qab30RdgpigPLmaz7qJ
vEcH/1F43qrAOUES6tcgO8mJQtQvWrt4ABs08XtJby2ANLUub6cBB0tgJo90DhYJdMNWmW5D9RAM
+n3iFI/xcJUr7JtU5rmKnT6MA7Fz4cwZOTMVqhEKKotUGZbrl+nurQhamEQCSnewBNcSyiOrH5DA
nNlu96WSAw1y/d7y6LXo2ktXMdhxKZroBwThZxDUK4Tet0gSlVlrNl/cni6HbROvYh9ptjPmy2+Q
8a3yzr8hJENR1YOdKkdH85B5IHhmGA4HddUEE//Eu+NxfZrWV7Wxzx1AteoamI3TOKeqqfdKXu3T
OnywCd/FEwBOimQamBPBNh1LgsoRKIZQ+Ifh0JrqwScvVxXEkyc0j7RgK7BUhoG/bonZQPx1V0dM
Umh8qa13V6X8tiyNd2nuXUWCS6XBycFsZ7WtOXO9Ym4EzZeizLfdUz34W53Xy0wrEWvbZrhoG2+v
kOQIyfRsZeI+ZuSRciWV/HGoiZqMjHt4iPj55bcoSs0F2mJ4B9nMVX3egsi85yPfQWnFskaLCH+O
FKo444Iim6HVwckxNxpaj1HF3zbQr4u77oumjNkMk8AstrkHho3RerfTeq9WzPrs9rvdIjMI6tc3
RUT1USbZbeS214ycdGjY5d6ygy2+zduxG9DSdKvp6itRvPLceJdo6AYiGX0Pct5BvXpoWvU+1Npd
V2yLrj2PLapOFqMp2sFq4p2RlEggq32phbvaTl68Pvsmq6+GET9Fbn2jtA4JxTxLQ3HrIBgKandi
QywBdp+tijcZ92HOd/XU8ktZN18mG2TdshPhqTYHAJUWGO/Ozx6Ek6KQ29Qe8MFRO2ArOo99tc+b
7hDexA2ptFn+AL8RRX6MYktDrudVmPPcp8K4r/FgBMYx9QXcl5jWUUhV7qASn4SBrRLTMmqLmTvN
mVHZzmIneTCiFHFD/UWW6sGNox0F2kLqzdmtw/X0N6xuOPiadVaIRymzbIePZ+8EI62QeDXYBcYn
7stJzWyhH4mYzwvrWYOVQvDqvVDKkyzjF6et9135DP5ho8NNmt7yfZDs7KA8GdI9tmn9RUFrhmhi
UWHtaK216+ufybA4WK5PWzZ2ztNXJF/pjjCUVeHQWwn9TWlM3Kbwe5sBmIrIM9V4yirIeB2/l9zs
jpM7a1jWRUlzmCe0ppzAhkMCQnFyuHli759vzv9tYvxbsAFlyn/v1H7TxfDI0ojftS6mneTP3oX+
CXqGsLDYg1TS5AR6+ef0zBKfDJ0yFNiUbWDDF296F/YnFBdIaCxN5V/42b96F/YnzaSl4fAPG64B
Yo2/0bv4ZbBuM7ez2IpBHzcMlabI+zpIzUcsQkZhkZsSLEetWGVSxd0RrR39Rj2a3pOnYJEvGsJQ
apJxwNkhdHKw/NXRsiKXHVDPTHaPThBvOlK2kBHiXmJrOY8RmrbgeN+c29/sgi+HL2wMbcthI6wi
x7DoLbz/uoraFoXUXWPRM6uwHzytm2nuVWaPVE9/d6b012dRIlomzQx6SReflTkMYhqbGHAeJ6bZ
SCbmoldmRLiY6gdVOHfB++0Cx4XAgSaDEJAs7IvKuK+dTlQyIACdhLCarODEu42cLe0HurVfUgLK
AvaPfz6Xv1SnFlALDmv6YD7xsqPA9hS5CvEWi7EHEDtzJeC59L73PxBv/HrJ+BBLm7QbU91/eYf5
ZWIWYQIGLTQOEJgVYFWC5Ln2kJAg9+cjer3873Zd1vRZbOtMS9VU5tLvL9kwNnFS1FwykdMGINbE
hPv46GjZotPzgxVciei+ZuWOjDu9O5Ctm8gOUms9r8pnWX6xPRQ4xrqqn+vujuBoIxmZvLDFfa5g
BKvmMCvTfTKeRcf1AIc7QBW0tQXU0HhcAC51n+HjxskPk7CRoU0Q/S1CIB+Nd10jXGsAJSvVDykN
fEGEq+no//twhTB11nbPabJX2nsGB/K+9rr1ZNUFCVbUdzrmhrYEfqq8aN/xgS6UdCXRzrWNug7D
dGNWzyhwPjiTE3Dl4oak1YTey5j2yFy4i/1R0USdNCsNnHWo39aFu6mY0FAjzoT0oMd6G8HAEouZ
5wwno+02GT4sGggffA3913t06nipjPg1CIQ8iO8vKCHTeZT2g7EwszuVvgwDq3WZ+YiOzJXK/tj2
wTXH0T7C3kv21swvs68u+qCZZiDwo6MT2v3npuUntrLSCqS5/fDYOcl5ZOQhQ2+l2s0usJ9b4392
Bt98dVb3tzvMPFTGunJGYwHFaW2THp3BMpQtBqSVZ1YreqdHT95oiBlTirAEr1xdf9Ak/XVVeX/2
9PdfQRQKcuKMr1D2+dIhCqconxAuIrijjQgnLmcwWoXp316j+VTBFN5UJX2l113xm6113ALJKCs2
nXR7gCobgvDM5AteV8aFzPT4P6c/P/bT4nj51E+jfxufCQuNM52GNx84qJ5KK7bgMBGo9sNn9vZw
LT8SZPxuHfvXp9jqxa2IKNjEk4q+CnDYwvtuBC+Ze0rEwQo/OJzffRDjDD5LaA4jjYvDof9oDV3M
4RDHRHAdeVDsqhp21NpzGburP5+7X/ogrJi8R1WVUgQMD5ykd+eudpIubtoMSGX50iFkH4PPf/6A
vzpIl5fnzUdYFyeu6BJAHhHHE5GB6+W0INhvaLU/IXuYfxN7kfhrP/chfzDR9wcyL4AkWOQvI53Q
cQHhZvW6kqaRu2xRTaRoknOwM7HW7ERlb8JwuO0IPR1kcKD1tFMICnLjRZNj7QrzbaOtjSa+kzVL
fJY9jkigZ1F4F0c/+lTdIrYOk30LlsX3UQp7yVr3IoJ/GYiSspVXHRNZomF8E5/X98y9JQxg5QMT
IAJx4T1ZDJYttnNmYh8NqW4l2caNVWEQ0tiSu0uaz0tfInnQo03jVtc6WjqcmcgMqllgPHqkc4eN
XJHwuUFXguIjmU9yHyiSM0xcKzW0Vzn0RwHch43uRunSfQwYFDP6Lhtsxvd87aLfwBXYjUmzc/mI
EF8A6udFaWJC1K4d8q/HCg+E2a70OFlbCjpJ9XMGbRaetC++J3RkgwyPQIfxii4uRjac/xy6z4UC
/tzU5F6J9kZB6pkMj66cyELuMqVLhPrzILV0i8p1G6jhIfHIv6QV4yfqKsnXcFH2Od5aGqFr7mO8
dtB9apSTnX0aHblBrLgE24PnKIKOr25Ds73RlWiTKmhFAkj8+vKIJOZU2M5GEQX2PTDlGlMJyQWU
GF4IG2oaNoA95gVIFI5+Z6ISCO6i9iT905CRaJlc6wl25lM13A5Zs0iQINscHmWIXETyRUW1WKZg
aEuoqbq3aIfjNLgPJjw0wbrywbU2bXWVGbe1SUZ6pc0s51tkgAZSmLnBuAX20pLmJ/vHPPEQm0RL
7M0E1d4WlDo5OGeAujTtDDAvyimmZ1fA8gjO0+dKixySAh5BEh9zpdw6dnUttB4OItIAxZubXTO3
nfL74HoAhJtDgPFD5SkgysZXoh91Zt30lX8228egxebrqHcN0tx6rqTBBjXfbMJbuGyS7WA9HPTK
POA+2RYm8JJEW7TBsEpTa1O1UGEqWDuWNoeetxL4FQrMmkIL9nSvNzEnwPHxN6Xhg2E9c6kOQR6S
PMvNip5f878p6sTL9emCoU4hFjwyhkMn0hv6Xmvce89h7+26rLmy1ZowZntn+dYG1zaR1ox4NAvf
r4O/2VvaCSahotxVNrEcWb0BY4zN2qs3qa2uGLbMeaecKmJHx+HOst2z6dwW49eRpl1W4EB1v5jY
vTK/5hTbeFCwDUFoUCFI2gWGT9QlgryJYJc130K8dX9e434BayKQlIwImReik5eOcbGKqnQEaJk1
vPKK9Calp1ECIvAKnqrp3CrNhnCaZT3kd4V98+eP/l2B9OaTLwukVoSqVkQE8wzIobIKN6eJTFiZ
ohQ+eK3/7i379pMu6hmpZ149xnwSWKulIF+gAGxV4nT58wH99oX0r1M56UbfvcyVwDALHzmNVzy5
OFfsD95HvzthXA4LLT/4VYqG979f8RoLhlrIa5z5vLrCINu4u6D4oPKyfvcSn/CDjsaLlb3qxUuv
b/KsKyw2V+o4rCyFqG5LWcU8J5pRPzbkM00gDMBniwZP6TCmi6qHUUrhP+SsZKa/9AJtafP0SeL5
BqaftfLSFgm8jHIFV09xtV2iVwsVF63A61KF6lIvcLdk+iJOcR+hFWzMB7i1h5YURbIjZ2k5zkJE
YRN7gviQmWVc9e7AIPTOC65VWpBd0O9b2bKdh/VnmKuSWlUrD0r+pWI3BZk1DfWdgcfQZudT9Uxp
m4NjXXkuc37MtFUOb8+3ZjnRLQTT/SWH/d+u07/rOk3doH/fdbp6ap+q6ukf2ypGPvNWuD39vZ9U
TfMTwl6k29NWjptw2uT9VG7zIxYq0Jj4eUxE2Pzop27GRp5NqAqibdVGcTPVnz91M/Yn2hRSZaRF
kA3T7L/TetK0acV4WxiC7aS/JTRmgjb8Z3VaCt7U7RXDcVPr0OEpXUmWznNubbIcP8x1yoDEPPjV
KeFhaJVdMywA5YwtekEQiI2Ke9DyMD9dRe2zpW2c6CBJJCFdgfwaZwpHTK89AlZV/1vdXaGjZqax
VoHAKQxadPmkhNcGYtPaO0bVozR2LUEsMNvNHRB0vMDxjzw5FsFjTcyEcYq9Y66uBdYdIdYqtZn9
WRJUPv23+mp0kcKyycl6jK8rNTt51qbD8qkRPbSpqCTS8t4yTpW5FdQ9yXWLRREhL7vViEQhWT7a
44tn79wApTDaSOgw1taIj6K8R+vYoVz1HrvkWCXkR38X6XPVgGBAhvlV5PejdS6MZAbvz9oxEyz0
jeUwvEHoaC5UTIft7QjMJSdGKHp+vdP+1qP4JYiC/Pu34OkSTPv/o0rN5B3x7x+1+YUzYvrTPx8w
45MmtNcurOR1+c9nyzY+YW1Ap8NWVHMcfWr5/vPZ0sUnHdw5OjGcioyf3z5b2Cx0tkkOmvJJjo/u
/O/0dafX5Ntni0/Ap8dbjv33hMi9eI2WfdcPmZDB2gBGsVbMhsxjlyoqCjBL1YBVMKsPa6WctMVN
3hKgDjKP1wNLelhoV36X99BxCiY4EGFfep2M4TQjjJ00NrMQm2LvGEG8l/bQzd6c3PNfX/Gtn+NV
ZfT+myPlQ+UnDAQJvDkvvrkfpGElOsdbJy3hgBb8WALyYInUObM0vFVDFbRr9GftOiInBPew5Z6N
8Kr0RgJ1pMv0ZgCF5uTdHCv0Q+ScsFa5JAjGL9Ch+EnkYf/KirPqhONnOnxsNaOvmR6TpkKyOdMs
fq5bfrvEd3prMgGdd11VfXCUv/TdJ4CjOZUhXB6bdj7r79u1r4B0z7w/UXhV8qWKgfZkLtgk6WMZ
EjwLeqnJQYyGxEyCrC5XBAgX847kUYbbAAo1Ni1lXWRbKfIbGZSsjqmTLLvpy6tFv1CFUt0Q8jnB
oaEWAHm3l3HOnfDni/WLGYLDoPalFc99bjM+uCh8ewCWCaRCGxq/bi6Z7TsrRHOgezxCJz27VTbk
AU8gEETyqs72amzOGVN2FlNFO4V1Wq5SGI5LOhAH3fHEvZ7EJL/CguwpTu5Ce7K4EQgwK5K2XoE5
QVpV+uphcIgTrPX2S14w6AoVEqAzELV2MShXoZESEBUR0eyREk5rN/uKc7S+ouuARXju2f6wcya5
HkDEZWjGyYqkURBZ4RQW0tXVo9IRho2/Lzza6Xgv8Cg0ss4fhL8bmPmHSjluy4QwO1K65hUxwHRn
oJN01i7O/WJWo9M4BJBz88a/y1BImVY/Hoio041sym343jBP1WoNP2DG3ttmYA27vhRXiRLeGnYF
oyfWIekgq7JIR73CwqZ+UMrrU/X59hmDpm0jiNUYAADPxrv1/u4LUuJMOhAGax4Tk4EtA9ratVfO
4BJZ7RcAgp1BHlFJ1MFdDVpxzxleg97wlug+EfCzM3y91UysC4Fw261ecaHScFnmmFP+fI8hDbz4
tuZkTjINlZ7+q2jrYjgCPtVLGgWmxetaNrI6rOn9kgech0tdyck0y4tCYQPfFGtRdM8NGcrnIQs2
kZpuItPEYh52kh7SYB7J6v48aIxw/DCZlGkaKSVKU9F0eBzQvc2JilBWvjbUh9cHc7B01ButgiQe
1E+G910YIiClDVFIKCtrU8ZAJQlOGdepIrOtPvSfo2jkiaaIJvfPnqtBz3badvxlHhMvEpV6O0O1
w2QgxNqdMTRHn6PPSFwx94Mcmx10lVldIMbicdgHjurcTvJWZtLMeD1jZ2ZjsUwcWtuVpT0w2W/X
KmmTcxNI7iHzlM+CPKIFlJT6UJF2YSEUmGfSrxa6WxXnjO4CJ8Kudz7ZzHRdEprQ3X1owiGeHj+r
NHZWCI41ZcC9r0AeoMUisaeNCbgaS9dfxTp3faRRk8gm+DoYbbR9fWNYTb58hU5BZPicpF22TUoY
KGWK3zMv0VUw63B2FdqExV9Pms68e5Z4sl7EBRE2pq9gtDfLG5s8vKPZ+yPECzaxjUODuktDATzX
GDbdyA7Fyl0eKzVNl3ZASJeVBuahaNE5cwSDL/ozrT8PvsY1Gsd0XSfDN9WSmOikvCb390WK8soD
43rqAs68FufDrmzir+gzYMMBB2/oziltrBNQowB/Bgu/dvpMW2R+ViyNwXiwg/ZGYpgAB5WSsBrF
NqiPim2VrVSb17cMcLqZSXPiXjG/dna7oGcQgu9hEGA6WFut4cqmUbIryGciN5BTHRZxRegtYsFW
je9fF67MaCsUKZiZE6OZwx4NvkJIuvH0XC6NEjFIHYbWypoiXGIDZu7kauFY2oNVa2KWZFl5Lo34
2SkznDwB0OCwUEhjIIcyTr0eu5os1jKHpqv2GOd0eG7QRGGkkZknaoX7b1obEhEjw7KAbeQdwStu
UZO3KmtihP78lIvLDTMPOVUK+H+a0dPIZ9q3v9kM4EyPkKW2qLaGgU5n5BvA21wBGmG4k4M7XAPP
lIOTbUnY4W4nF8hsaIwLZDUrm5ty/vriTuMxWGs9PCRIBjyFfrvzAgnME633MnYYUoUIxkx/su+Z
EHQCbbCWGKUbCoOwOaVk3B21KAUdzjSBju3aYPncjHK4c9Xz613d60Qt/fnYXxECb5djjh2ngsV+
CwqlYFl+f+yWEcrUA6m4lgoIv8wnEoA3PPCPmcp7YleLLtwR5BYJmq+JdLV1S0MY6mF9ftV/FFhR
rwNBOpwaMExsbIBuRQmJokrGkemjZsxeASij1L+UvZocksE0N38+htfR6rtj0PBnoHLET0qSi21c
XD+RGJlZJ0Srx0RG8VZr/KU+bCBxwYxGQsVcFog0KdlE1hV4+5z+lEVXWVGfssFPbmKdvLJWK+YN
oC6qTPjdrt/cR5qnzYQ2EL08LSEwKLQNeKltZBD85ofqxrDl11JrfLCx0Q8tM9FdNc3XMkzUvdOF
eIlUbUb7+6qQnTm9au3jqO97KGt7x4nU1Wv9qoTqo9f0i6DUSXJNqwEHoE2qS9NH21IFJylJF5vX
A0Yz00OBWDZrqxr81SvOXB3yY2g37o3Rfqbv/UEbyfxli8wbD96BIVCOaLAPLl7UAzWEJ6OeYC+q
PTpuAWErBlNYAlDTddgMyzpxu3OlaMO50ZR1EY7tHdmXyzBTipseRlqCf0QjxRM6bbPSi149GkMI
bqxRor1TLQ0yFytJt5TK5qZBttkLou/MvDl1NMmF23XrPDFeWjdtbwtA2gs1dfe1FmhrM+u19WvR
6cVqjWVfW/KyYpkf/VvhRN1S0+k1+xNwSJvaW02/FKJN10oAXayNvRvCromJrnWEFb6ckibUH3++
JV8Hje9vSdoeLCckKrO4MEu7eKy6PgexrYsV3QfeaH3/qESgUsIKY2egUZnVmr57rXQi/bYQ41yp
gmxLnLjTe8a2y4TYGmG5VLOi/8Bp8Sovfv/VWOUcVVelZaL+US9KGvTYrRxbFu1OsYNln5mH2MfI
Urfiu5I0B2QJUG2ELLbseHq2Iw2J0N0MsV/Grv9MUoE85tjzfF6YWFnH+4y31K537mpPL66hhj/6
uppilAuulLEzl6YBS6KB15xlqgE5QSVzTW/aZUmnfl4Y6lUPPJ4XNqlYrhLQXulcEDhU9H++Ir90
RU2NI6PxZMBc5B+Xu1KtEXkt01RbtUV+m9dxvR5liY9AF2w7m3Wa9cM2ROKQNM0+EykzPuJP8tFD
/Iy4OGxWee06eNRhmCtxjhIv0pggFslLEeQHV4onLQi7s5qrDYXglGI91qfOmo9ikPPWICqtr7MN
HBOgGy0QVCAqn+2UUuZ1dXGcJNvGidi2aVTfkXy0qnxvr4Ks3ARVi3o6tq9TxspppQzzbtJctLZ0
twYSfbK7s2WTG4RxOuSItkwJ1l5N2YZECgOF0hU0pA7CJGTBUBX/atoCiFZL5ratyrUZ1k9qN6Z7
BGEzMDb9Giz7Rg55Pq+GVPtAlv7aQX9379F64JlAQEYrwrDkRQc86gk46NgyrlQkKCs6BacJS5m6
guimDr5Q7ukbCYQ7TXIBXyTJ916arTrax9J32kNKBIVHzoElFiPUw3UH4X5vl9kpjZo7Aty1ZdLi
G4pyyg6zrBQy0yMJx7Iy7pwC6XPuS+9IKBgFi4lTZhix5NAkZMtWwDvUjc5aDll/67eKu2foggaZ
CjIz8itmUZk6K6yvGn8OA3p1ajIyOYfUPwIdaWdeOsCc9ypii6ccywy78h4k/NqLIPV9cCP/siXh
HMJNQBgz2Q+5rd8vLZpSDVpv6gDBmMyvR6NIF6KJtrhHb8NRmEvsQuRZldZnN5ygRRks0MH1jW3W
AvFS9mkSuAD7IoTjRaHPex2u02DDzrSKGHSuWt1GMhi3SQMvuY9yjZmdLFYV0RC7vCL7Axi3vhzS
rppJNwqRNZs4x3MATE4A+p+QSJ3wBIbAY+C5VI7ZEvOTe5M37kbxhuvRGJUZMclkwOqMXu3shI39
pUPADf61O44er0GkPoxIPL6yUSGKkmw6FCe9Z8/I9e2ahwbbAiXXz6/2WisSapfNDFpNvPGDpRXx
dyY2459PveBW5eS+v4GpkskrMgT9Y2RlF6UGxMJ6qCnOVqYWa3MvQ9FCPlO0JhTEWhDeHrAtiBZG
Q2C47fPa7D2OBVpsNicGwTk4ok7nbce4PnOc/gwEzQRXqbtXpUo08Uh08hYq8MQnJDujl2Ryx2ai
bl9jMoxwi0vOv6oMBPFd+FgFdXntQUVYj0GfsGaWwbrpLYOWAFNict/pBAzOIoICsCYqgAs0qLz+
elAYI3c5++kxw5lVF9Q1Xvo85VEeMgyfZqLsjYIITa9PAqwhgilQZsjD63cq1DKag9+3ZjRYxh2B
cEc2DfVNRQYOkCmXORP5H2ouE/LkSrIQiy6aZwNEvVLoL04xyvNfx1YELoEYts0A1tJwwhANn6Yu
pM5B6AeZ2XOLDc7ZpX5MxnYSpVfByVBVdvrl2O/hZYab1zNaVsYp87rX2TDKt3IvDI/Wis/+L53w
fcXQoTTHEMdjmRZj/vD6b5nEivK6VzfUlPQKfPX/xdJ5NceprFH0F1EFTX6dnIOi5RfKx7KbnKGB
X38X+L64fOpI1owGmi/svbZCO35IXEte9RDSX5syCOrDHrjCVH0t79Fl0aUGvB4KbPtBgP2kO6ED
Qo+BHUMP3P3yD/Vj8aZMr7n1mmMe9aDbwEMet7VP0iRPoOQiezPnsybIau61dh4Ip2AM+sPCshXh
8FMvIWANE1mT81PRSqfpjLzooY1tddCw3mxDHS4BqdP+vw9FggI4uaS675o5gKdsy+zktrrY6U3S
z4jy5izJDtfiyF5TcZoILGCFSkSQ6yCUTGHn918Ezl2J/j/EH1uydYyXNrLAUBn5tudOhnZ+s8qp
+usrsJ/iJhrlEXJY/LXCsD/7mUlUA+njW51WjVLC4tGz5O444t4WwAc0vX66OWIQWqjLBMd+htTG
R80GfJ17YAVIRTr9e/WRcZLWxPIvZzK23CatTXRN1lAQkmHzy7QicH0l6URGFJH+yNVHHMizYV4J
LR13IEV5urEq8IM2/Ob1MtCYkADQb/Yr34+Ho2L1dCzN1j63OctEXztEfvnJx3jjjSf3bIYhxORR
5IJBjYgG+FIhR0s3f6DNLM5JBMBDmaO30I0+3WhB9tq1gUMUDGtVvy/yrVlCN7E6Es20Lo/PutuB
tY/EuCLv3P2b5hoJwdC9LY1PuLGJivFKgCCpSSmvkzk+8rbgpfbdxut1G1KB81ppdXVxeOAtH5eX
1A0zC/drSGLxUg7kKxNpu9Fbz7jp5HSTG0ew1Ri8jskhna/75Wrs6DN201CEWwfA54qJX3bK9IGn
3CgOMWG919YHJTd/famnAQrMxjiyfD+YoWjuXLg3o2PcZVTkN1Q1G6ghGX/oYYiDYj6xDL1sr0xj
OOLn4w3MNRe6suqLmTR78hsMFDkeErYs6R2i5vmSvHfvLVj5Z9L8ZxEbFZbma5o5SwAb93SX/KlI
Y5tivX81Ulc7FBmeMGcaoaw65htLvlOmaMDttLC2DcD/rWi7b2mnKZgLa3i0nSZYyaHQCEJS7j0K
Ky81SySuM/uL1mKf2QwVYOSyEnPHYY9rbud3SbJxzC587Uzt6//o4TwrDj46ZUjM/Wl0EFRuNac8
Oy0TltJrsn3nMHEeSGUhIIbLUJ7KlIIfgT50y9zN6V5cFFaNR6p443wA3GvQT0FtkYn/qxDBu1Sq
OLsTmacAja1HPX3DiSVuSFflya8qfZe70c9U76erXVZk9MR4swIEpUBFNqZiRtL3PSafOX5HA6fX
mu24KuQAyLwTXL8WFR3c2GLrmOUPo9PDJ1Q6B/9PhT2sGdIbI5k/vWkXu94napWxBNgO23uSGqSD
/vE8uG62d7FrZzNYnX6xpum+lK46LnjQHt77UBE3L0YNCrGmVyvfbMTTGItxbXJrS3CgLPLDsX/K
wX4pnEfgx3AJRJ9tpkllRCU4enImOuU1FZrx5tYO3i4rMp/L+AAXJelMjvZChHy6G9hrbBcKLRIU
UgCh0pBz0dMC5yN2OkCtsFVm7GoXpwYUo/vgDSFoFKzSzED9vZZEP4da+/XvRemWJCwwD8XNDKaT
kE61De1209Au7IECuYdxIJfbb7FBCxj76+UACDOlk32g1nXUv+lelB9IcdjRKVOA2OE9icgIyRR0
b1eK/KSzQFi+jTx01IGBXz8jlFX61dPa8QjqXdv1kzO+d37yaUj9sCBsDVO7R8z+DoTv6Rul49Jq
RLs3U2DnTtsHNwvEwbYTytyZFO68Qha0onKNdRlnCk3EYF6Ry/x7k8shaJvD39jDc9bnuvaSK0Tw
GG6J8mvOU4UsVzLacY263bsFfb6BTPiYa2Ox7wtMdy6ovge1M5vrMjtYwzTcCBIWK4uZ1PJPRcTp
DarRdlJjvlvB3hw7pe0igaLv34doNCS+1N3BraPqEMH8Y2S9iuqJ2eFUfjcZ4+wBDzkOpIbXLUJQ
0GyW1rre2zBiMnUg8bU7mgNiowyz3NRTnhQjkjFqCG9bkG5QOZzaftauh7avyO7CeeqlVBWFsgC0
MtjaTtXY4spkcB9nZgJM1XynLm1vbpn/dHTkOCazlqqsLbqOpmD4CjVrirvw3CQ0XIEOcCYF+NsU
9scYZ6/LGyuN/kcX6sOjdrtx3SnKqixp3juNROWFJ+qw2CAVC/Jv2JjpevnNli2kW01M6apoArkv
BO8UicFnBBtti9PkOxfmR2ZlX3puRpvlW9ICnrk1xPVR9fB5uliTL0OybtvXjJznNzW4FOVpnuzi
BBQ3SmsKgmHfmZW98XjqxQ5hD0YRwCuYz0aYD+ON0HJwAFP0IxwrZoDj8DcKqSg59Op1Vmnhgyra
fTTUbhm8gH3hKsK+aC42jD2do0j9HxbTnBFz5knmubYzy4mHUdjjWsh/F4m7GmBqf8T9jg0XQAfG
WZ++R1Z2qOPpmWzLvwzRuJaEQW+m1ig+GXhsh2wgVsjvPqVqSM8IMnWvE4S1Td05eyfuvQNqz2Nq
uePVt391FVwyOP3dSwSyXbhEorUi5FCW2DdHjxxC0wnbfW+n2lb1h9Ft+jfLKtp9nTQ/Csvm+BuT
9pLW8LRT8kFXaJkMngNTv3bqlDG14CTCSwhMv0CHqsHpXBNNGF/jbPrAXP0DyIi8eIO7KwpaFsek
EeHGGFegzrJfBRgnmA8Wy6KE7AWZ0mC2d9+LHVKhJPjJIFmJloS6IvgoMFDSbaLIAGob7dsSiHHh
D/mRyYm3KxrqotD/xmM9nqOQpebA2PMgJ3cXxeAapimMXnTNaldpdRKExgBWfhgKpqgv42sZdvGa
QoeHkTJf8MPmr1Sl1NWhuPpFkr9gTbn30EcvaKm+/h310dgdEmOI4ZuwIpzlhESqRBSJ0Z8aa89G
hJ04EK5iraVmhHtzaGBJIBfrJif7bUbpltRO/8II+JSxYTiKskWDjdT5IpV1kknWHQtLOvvlvySQ
4uVeAgNGPkz1i2RBe3TvlpNZx1yPtwl39ikYgO4G3iTXRJzVcKIncSg0heqE/pXhOImQwSQ2DlcR
Zm+bAUFNpB6nmtYX42cetHBjpfslq8y/KNv+9syfQZMWVz2lCYJzMNAux/h3XfzXRcU9O/iQPclK
Z+9In7pOEkTdaeGDSugttQ0rjZKNE3KTx3V0goufMyAgmiGd7op76VzGEC+KTJwNt7szyrMPhWKc
VqXA/NvEztGxIX1Ws41mPiXHOLnz/zG0z6kxiftDcW5dK/rsdapVisOa2XAqXaBY7AZIIoSBX/XN
ccnZMbNcW2dtQHSTixIPfnR4cT25m+ZZ0PIVPSOCYz9/JiDurSOzwfIrpUFdd1pRnidy9bI6w9Zu
UsjEOptYN2y7vS1QA7qhSg5xRtSWFo7490ORvNvkS1R6XP9lv89cFfSfsSJQzNprbferMotyY8yj
keVacr1UI67LJAijqEo0BDylbe7wyGnPaeVDg+MKDhzPxyzbTOBlp60s8/hz8qpPOYwuZ2Sm8Rjn
v2w+G20cmyvBDqT68jNWpTenFrK/Kg29fjWZ1xQqHM5Dm36kLSMLGhdrT7jrdjSBO/ha/NF4DUqL
OArW/VgGe/YvnD927+7LoDZZi4UkVBhmnh6TEmOC6r3wkmnqg2HqvszD4AjT4K78IHrVANEh+PjK
qiF81YdUrVMHJr6yQrmXRcHy1kLEEX4vpRKZ6bo1/OINB7uuVB91PEC1w15sVUVMhEQ6rCR2zsNU
OFcpOp7mk3lnLicHy/2B8H6HcOVFE8lHO3+SZjTBogHXT3H9k1k+GwmKn+Vot9RkQgpyzAP30MVn
nYHz1zePlXGuh9p+HRvzsNQjpCekK1x6fwhO0wlXopQD9xzeYpQ7lLLO1c4b8TZmnvEmk4gDAAHm
3ZxzEIHUPALMLv+Kt9hqprXl5Ope9MOfqc3sY+0IKHd2/J+S+fvy+KJ8rogDcp6Vp/vnOh3lqp7u
y+sAC3eRYz3szFjROsI70I86QfRTcCGHBRdBxThkrui8sUJ+Rh/b0oWeeqv8HMq52Ef2dKyTdp/6
VPdLH7kM0svSmcUTKtk6o2FuZaAoP+epRjoM/9cnKZ3YQ38iMNuS/X82WYY2LBptcOUxrA1x/tc3
VSVRR0lFSmFhMnbkFzokTXeKp3jXsa3ZBy4a6MzjF+xN00lzounaTto20xsDolumNnQDxS2Nkt3S
vWlQO/bNqED7I33dEYxHwmvlg9Sf4PpMXbwTMZkQCd6+fhTpp2oUV32Qirc4tcx76hvvnk1AwDxT
cvTHSAjBqdB6KAJIWDhe0ntAbIdb/57qMvjMSfkh8oSVAnVMQubmNjBzSH1IE2tR0iUJXnIlsl9J
TueGGuCLfID/JKTqeHxYgQLUI8hi05PJeBOt9neMCHPUEXmsQpRE5JBN1g1R1SMKJPEcpRzPmWbg
TlF+2eyFxYyLxISYJ/n0slSRbJ33IyPWseOZKKpyNiE27b7AD8xt3/5VBmF1HXnFq7HVHUoWU98Q
M4X1oiN/uwvaFVkx4wMS0GpZoeCM8vZjnx6LIL+hsu5fy4QRptfCWPB6m9MlaW1IqBc6TmYKWn7M
tMZ5G+ZfquclP428nO7Mk4+jG8qDbyI1qDqzWck+0tZDWhRX2II/oMeY++X45OdSnDcvrnm3XXJw
fTbB+wmr4JalyMZN9PCReMEJ8Wt3Gcfk6tnNN1Hl7mvqWtxDfnEabJXc2SdQzWYumS61acFtQkVW
xzn5Tl7p78tynoP7Zf6mYTjWkCPYQjananwzUxYNNTXILivWaLJlwkB9yNJ83/WjyVk/mAARDBJV
gOHjWhSbUsyCIjv8Nlnj3kufE/3/vY+AMBoTdrEXSpO7nrMX24yL+WFEP1HwyPclabJGo5PuSTvb
VDghoEB+k17ZXHRybyFJMJIkdgD0hFPsxmL60almXFutlLhXbe680kIApnO4LfVAwQ27LSoE3h7x
JLsq9Qkw1VvYrR28Itgrk/0y1AN8rmlrg5jxMjHcPFrVXpX9QYOWkVdWvMuBrLdOJ46qpUUzZ6Uh
+efUpZM27JOWAVMcRgXxCahBWgJ+H15V3ByxC2s/v+eiJbyzDgeeWoS/slcWlOJNiqhi+qWUvpdu
/3QbUe+TmkdbEPQ6ir/Y2ziB98scqJsjDsBnRVz0PirL360MekCRQ/s+9LAdHPITh/gtN0vjmvv9
rwJKh0c+0iXOslvFXvCxtGNCV2odaqRFZpO/z3TzFjvdR4igZx2PZk5mBM8nmyfsanl6mLNAJPXK
p7LJwh7cmoWzZj5y2Vp70UAe9vCs+T2RV65xChNVH1T71RuKaiE0X4FP/cknOBVdUdW7SSnskRVD
rMbQ9FtfDnM87WX5NabtZhmoWiUz4EWJlIsxeVH4hnMH7qdfte+LAktz0npdOqCHi0nENMempIhH
y5kCenvaBqDdFqU3F3bQvJeWoJBzuvaf5mT5iYlvMguaPyFqGnmIu+gc1rvK7IlZQA8nx+qRW+WA
HQv6aWrSfrFSSN3sWFY5qT55cyrD6b2uAvtWSP+AycjdDMqDjw/e3ewKgVcrKp//9q2f0hHlvmz6
6jyVtEdETDLJreSLBy/spRs8QLzcr1yZBIkQIgm64O4mibNlpIIhwULbXXTzRqctnoXYGexgYPZX
zyhDZtADAsxNhXdpwLMdFsa+JXJT6mEOI5fk1QA7FurS8J+WwPWhrDoTkVJhqcFNscWx0LMQXpd4
NpBo9k5l4hpaRIEV3dROM0mDK2OO9KYF1hNrIW03PQ57inqTxQOY2Hj8MDnGPlBGfUIotFcOP9+Q
4qMq1JOz4VmPI9qd2CaCeNF7pa19peGIN0SmBVtXtE8lxUYFVghkRHGo0ILUlYy36EBskAoA5fz5
NsgyMpFTO76QzvBkLN9tLTxIGzv7E7SGdrdpPVdpJPKDK7LipmmwEdoa/LJlqPDu8/K3HvTadax7
7sWmPh4mw9+NQ+Ti0A3RuRWxTUaTc3eCmBFdBl4BfD6xRf74wj9tnC01yyLmS6qebz84ut6TLARC
ekruFDlm71OZ2bcaC6SfGerB/fqLEWz5xaOQiRZgY/Q+4TnXRbGm3Rs3xO8h7zD7R1u38mRI7Vww
sj6Ikuicvq4cqjMnXOmtHx/wTmLYE1a1bX08XVYOUKDXVLKrI+/pzWN9b1Yl26qNgUbTWCx/uGUP
ny+zXwkVFyu38VBrudMMUpaXzgus8x89Kv1jqDH6cAcjOKduD7G5N0qkNzZ/Q1nEFHv2oP1oo4og
grTxd0P+bc1DWaN7t8k1vmU4dNJoJ6OSyHOCoEZJTN6c1JRhDZvfouP6ZNEjhcMTZ71AicuwUiWQ
s2wsEKMlknufdd9lG9JOmyZx1olPBJqmtE2SRtkOpma6HhD1rqKKZHbbKt/ZnZR7M6MdMyXdvcfJ
suG5yJ4xMaHp8Yu5jsEwbBqlZ/sySZsDYKpUkHoptBCxmzwQCbFDVaTvRvZczMwL7Rh1cbl2DKPY
ZhppEjWT7cinOjACHI42MMaXmkhL6z/w1NNhpgk6RuHfO9D763ncdww8xcioDI+JOe6UC2dcqkJc
3QBgJ4WRTaKwAWKQdfA29195P3Jb2G7zZsRjevEZDK8meqo3G9LHqc31PwwcdprTRz9qAm/WYVCC
5IYmx6Jd2Cse/PGh9ikHo6y1t5C/MD3Q1KAU5vVMSrwbJVhvlu+/jarH8luofk20BQE7VaS2WqKg
X3uhfc2+I0aDq8FJuQUUQRnZgEPZjs1qH8BPX2lIWhhPaHg3G8pXgr+i/fJUaBrIh2A2vsO2fxtK
T9v0Sdttc+ToW9Y/0KwyPg+2FPvlmQMwuj1KiD07C8yE6yRnlcbQVxzx72Jx4hCdoU1O6vIpZ3Zy
hoTinkxlfReJCoBnz8deU9yi0o3uOOb2nmvQ+M86MGm4ciNkwe471Kg0g5Kg2oawSKJo1TWLidtB
qJpsGQizBzC3duSqU6fnz6Gk+KJHgO3c6FcnLpuN0QeH5d5moN9vKtlJwqyIYrdyH4mA67xblX7S
ZKpOyzmjF8U9abXilA9We10eao3l1ltRFy9OwcqzyqSJAI/OlL+cmsg70vA2T9lom2rwu5NfhBGi
iqE6OH3+t+4FlHIzurNY+CohXx1lN4cHGuTjap3r7vKobral0zr08T5lqJlVfElQ7e2sPWgDxKlC
H+1zrfW3uuiDs4zdb4XeYxWMqP6AnsFVdKb8xsYEWVUZNY8pK+SuRHDOZeOACyXmmcaxQSPshN5u
aPQfjQV1VC+Cbi1VPLIpTf6W5PTuw3gi5mRsaUWq+LpcGhMR3Z6ajLMb8AYXkWxdeWctmIzT0kf1
DvMTVWHO9jvjrCL32xBYp3Nbys0yXY0nu9uhC/rtkih0Di3jwTB+ulAXb8Z5o4MBBVIgp3BlU0Km
4Nv3hjVIEv+wcHRVa11yQKurMDLk1VaczG5QDjzTvN9N6Qcn6gWt55CftyyVHbyRGK5ODLQwGzag
r2y6K6ZNZUnLq4fAVB2E1EO7B4P6E63CsOOYcs8weFdM2xnVtMUxZ7e1ERFBVmIEfFKnbXUPALHH
NhvOnqyic9mY2doiNUEqEukFPQQFBRe/cpEFprL63UknOfDZ4FOu9A/d4h4zzPbDCLiFLfNiIJo/
yxJtryewm1soHHYMvPpdEkFem00vx0VC6NRW8UVM8CG0mupcW9W9SivnUhJNj0248BncO6+DXRuv
GlfzejSa16Y0x9fK4WqKhq3LmeL3ffdJlts3tNlphUCz31m2dqgHTiUOZxKb7Y+lCFsuWWFOu0TR
XGNjC7O8OPdhnG9rD5GmwzNtOSikR4BzLqKzMoofueQ3k5fEASVpsmWC1Rz9yX0jCa7Y4k35rCg9
bzaClpl88BfIWL7lRDO2Qyk/lXDWzRD/Qmhl7NzG90GfNQe9cHS8LRMU/q5jK+BoYjdxkKOX2uYi
jeAbhsWJIRXn62wXEV32Ki3BbsnOx5cSjeC6r3x/fq6gC9Qite7IOlqRmfcrzBpjx9iehLsxFHs/
t8QGTeVvvw7Le08WVJON7nHRPhuTQHnrIi/PYnVarkVOzv6UTdVqUSsT13bJSs7XyPf+RMD5QCuh
cERaFcNcuoe2vExQ57kUfxSTq9/sn/XYTWejF2t8BjSksGeuxBpUh0V2omQj1yhqYiYZNjBt4FG3
yNIKEiK8Y58a6XG5R+akaLfS+o3BXGizfG4Fyei89fLMRraAS1KSoRvY/7GcGRW8gcYSP71wgiQE
hcC0oMYQkhTvAzQV3GzRsBZl4t2kZHFgxwTWmySLzn80g7cuVQqbO9TlrXbPyNp+SNJTX6IeI3+f
dva6n9ZN8lpH4nVRQKQeUQEmyjdZSnaxOhNOJ1Ggpppop4/tddE4BHCDr7X9ufQDyntLw2y2ldAh
LD0DQ4JZLJW9aV6zHSrAoPUldOz4HCj+DspzGy/VbMeQ/1bo6k1UvfVey+qd1rwCzSDDQzfMgF7M
PCupDcXRCxJ6AB7/hERVPAYtkgO3ntTfKUaqQ0C06aWdtdNVNn7W8ajDQRR4FhITy2b70y8j4y3B
nkVkNNlbXdfvUkzZF0pfuKv+YN81g6dJ4jiPJLDqm9e1EdrGdJfSANwa46/hNvm1Erm3bp1S23k+
AwcCRy9NrG3DNilfcvA9Z8ORz7A1L4Lz9L0vu2ptIGa41lEKUVRD6xrI+hxl9XsVq+Y4sdwY5y1H
QkxKSl02ZH8HFE2P5UFnO8yepJm8iEg+E2DeVzGoDxx75VqaU3vxfo+xcJ8egAgYPsGgzG1nusYm
mF6BM4BdJJNwY86ariq1LuGkeoSNDhnH4a7te2QtsrcvJYtkbdSq99wOwJcwa1PB9HtZxTO44WqL
iJ40fZSqer6NqDO/rfp37TUsN7zyow7TzWj3s1sgDjc+6pxTwrlCbNfkMxbglVaon7KJTIslCbpi
an3MzVnapHzr6Ao9XdEF/YCvKLp1RojhRoCAWZvzqorkegIRxXg10ui1XCQpUxNhUDeIfreJhZ/0
4mFp5J7rc18cdc21C71fiReSO5wXX7atT2tuueDgGN4166ZmN00wtkyLwsPvR1rsBFmWyy5uzRKp
2TYzA6JNzD9B7rZ7u7HCx9SesFdN68ANrN9MfIzklWai4NtdJtzN2D9MciGPTldgulE9wyja/2sy
yGOs2QypksxdGxqBvgpV6GqgjKCw4BleaaWzzitEH/Zcs3s8n7cjtfEmkUBLXN1jBuRxuXdRBD13
FTtN/kAflIHYqs3qkpMn/NlFA1b+HjBpqiOn1Rwj+bR6fvsVQr/vsXfCF6ZLKWugDRP14Opz6G3G
3Ab92uYUXIJeFsei3CV2PEKGSIqbsKcQiCgNbFzS0uYWDWbFCWoH/Qtgb7WxVGd8kef8XfmKYx75
i2Fr6MeazlgZrEB2QeE139h3hk04hsWtJDk2b9PuIoeJVSU/fRX4BcJLMVPD5u+vRxYZYR7796G7
RrJHu6GnvzsdEUfZS+PLrppy1aSvQCT8S9rpsGwmfzeRnneUQ/iSVrQ+Ui0aO4HaEjKY2Vu4D+ZJ
qCRx5+Gz1Oo/kJo4kAUSd9+NRHYsLy401JdygK8u10GY0LTnlZceSx9kLbkc1WE0w6uuN+LaWp1x
bxxc3eE50IfuVQV9cJy10rJLNMx91bTuElZTajS3kcpfDYWFA2/tH96Jti81LCQt5K/U8fNjT2wz
ALi82wowfg22sbWRceAt89ypoQH0zd9CEUvMw7j6qjr1t6fvepgx9XOT2mLntIxRqFlRWnaGcxAI
hNdWHsMaqgoGT2gMr0FlHdDU/ZdpRb02w1HCXNEY7yRVupHMaMhTHezXKWWUkgBS3OYh9NXeSIi8
mW1Cuv2uTHCwvbUdyRa7O0wNRzbyL31iPkUMhMEGinOKsIscijCDnVKP/irVLI0jy7ibae7cjfkQ
jGR64HllHiULtbx7uOmlqwf3Wtd9s/K6uFlzKdSbeqrl0Y/QpJTkyoLraXe1eiPGerq1PbEGec8C
BSDq0TIm9XQjFpcja1ki9y7A3AEZmzK5VwYZu2HUkIBowo6YtXgVA5WjwXysTFFIbWqYTsBlGETE
ZpDeWFQR0/dY5jL+yOr33zJgYtWzrU09uQTvy+5A0Uqs9dnn1yMt+HeRh97AbqysrDX4sd/G5HbM
qk39Ay8xObGhb60bz3lfflZdE4ZkBzLZ6cNAl9hlxXShIqK4XZRxUQ6Qw53Lc+6DhswAKBoZ3N9D
2qf3USmmNyOdO6m+XL8WT3zCIM1n1LvpXfu2PY0JY+28sDz9VUp4xTapxAxhyLGSvZu85jasgrQ7
RnniXzQ1bztspzYQFzABtaPopgdZ9zADn7Ofo9xEtvmmZcah8ZmJ5rV3YTgxUw7YEyqPtPVUxtoZ
rLL24dYs4tyRo5twrLgPwAtalsBXNhy0zusOtea8u0byT16Ad8M8LpUnAdSHUcTu1a5oBTOihwJU
UwG4mLa5yZIrsjE5k2Uf0EjMisc8y/1P/HSZyt58h5gptzZXkGWG7VDjRWqbUUeQZ4jtUtItn7vB
g53YASTXVdd6KLunZg9VvNkzDv6uhmC6R4nxqheYfrUBVzDJguxabfNqdjCuEKUfdSaqa1a4/t31
4DUs14E7JC9hsg0HO/tttPF72Y1o7oL22IRttJa1yZ0c+H98qzNfg0IBcq+Ct8yfJ6Ac4ER1rpSQ
4yPGMoPKoIN6wuAgYppTxiW/3fpczV7XaXCag+d9xXnz20uG5NKW7c+M9fwFeUK7EuZQ8T6mrDmF
8+SFEOnIQqNblAZJRWPPqqD/AgE1bUNTtEfHniJI42TE5n1M6Bs7m94ohpvZEWRtVmZ+aAoPSYH5
1ArrqSkfyS/CuVU+y8Y7r/zWOB4uTshaQjTRz8kujachzd8QoadID//zw+YUz9VS29IETf5QfrX2
tJ/mplAGUc6lG6csWMhrVkyextg/5oX6ZjE9HlUUY3O2de2UdkG8Kg1mJknPsWbVTMaWAUWZpc7F
Uc5f1Focr2yKEfxE02xCAibVa8VW4Vi71LMKEwFUvi1yws698DAk3P6LCnGRbnYWsRvoJ/FQyooj
D51YUNrFc9Fwzv6Aoq3WCTf9pVDNrvcM4xo6snkKDF9FRBA02aOERox4aZMuLPcMaOONmhUXgzMn
eJPxtVseY3xEzzTeF2ZCQ0qi1HNSp2yWEdchRVdfdT84QgVGVJv15CKjxKSbrMwQEXkn2v6MDBdy
1HIwyLqAUYj0+MykokCUBTt9uRCjeVoKUoGf44Gd0v2MpUmcRetIOABH5NXQZ7pzHxpUFKwtsEtm
7qz9HYGadQEhewidvH86cpjAB9f/w3lIc1zUDKXm7WNXovhBeNUcpYiutRj6HcpD66cJhtNKxwN5
LAE8LKBbMXtgZp3eY+ytapW0MTluqRZdrbLOVylU+le3sv7IVv8P8m98E6Eu3lmo/wcdJb558kt4
rfscO6PbTq13zy2UuaJV2qsb/l5uP+tW9zh7U0f8p7t1cTPhzDBlpXbAFaVvw3x4b+0kPzBUNFep
qOJH6VavoiLkAlX4X3sYYHKOzavSHMqQ8EXPM5qDWZ7axHj1kXGZtz6/LHemQAQ574I9uGkkSs+H
j8aV6LS5dauiOPv3fS46LuJhPPB/cnguW/KUUhxbhYuNDB3xqmcZuundDn3F8kIn584KArG8RuJ8
Ex0yxA672BD1ydc7BoNah4Z91moj2O8vwbyyjBt6nNhf5UGo/cyT4SPYNoNQL7UWTbdFCL5UHVYK
L/efW6qL8kelrxJhHbq+NU95YJVIELFgWwyrT9VAUO/yvkdihTeQILodxpKVbDFA5kO38eetfjeK
Ly0OdlpBkm7hlpfKAUJfewFjg1H7yu0OxIwjuQGYJF1phSaQcnG/tRJiCgvllWthUk7ULL3WOMBm
YKCM7tMQ/yg8md5YHxorcm6Gi8C1XXTleXmsDr72nz6M9X7Iw+HaWSMqj/lB1QxUjFHKmLOtGuuc
2/1LQqF7W96GoYgONGjl0FuzCZdFF79UvaeD17fzbe6sVJZ3uyR0zYua9HTvOm64jb3e3QVkg29k
3jgPApWXR3Q26ciEJrUhCwWXUKbOhRApNmW3OQDYsx4FZpVo1L6jhkgFFWyikejqyGrL16jyI7jF
GqGUpkA9YfraLYnJ60GXcOxbw0VhYryLZCzuES2r7o7yXsyXn/Ofx9LpkViKZUiNLkNN/yPvPJbj
xrYu/SodPUcFvBn0P8hEIh2TopMocYKgVBK893j6/nbqr74Sy6jvHXVED6pUKiYTB8fss91a65HG
KbpeVVCTMBZdNC/9Jv9MpkNHbG9ZD1zc7b03wWhhTlbKCUCqvlj7BvoUkiBNEV9m+zHq9PRuzUhJ
280NlgwlAreo9gMixSScs1NJdVZRYuN9Ox7Tslz2zZS/p5uamh066ZswDbVLVxXdZq5bCyDJGh4j
Ei12bF7oi++DyiIYrDN0wHOo6fO0R2Lse9YDGND60UHXjy6a+zV0laeiQWejMFbywxCkuOo3SzeG
Y6HTkCe9mRHddyU9pPAajBeOR022YtH80svxUGkN33bGUDy5anMz1fS02jQ/Hos6UW/bpPrQDSEA
ai178rwlvWR5am/jjFiGakJ9ayrDw2QA/kHi3NjTi4KyJpW/wLHT+wyUwlMdv8dbDs9dauInSnw5
el5wjQxo3EPxHAWGJ2gT0DC67kUNDv+tlUbxDppFZCJHhRx5WznbNMtuu0JVjioG4LtzOAArCJQO
HHupcTFFMA8cW/j4r7UJxZ6XvToWOE/T0t6XUKd8f8JE4/++SmmhUD0FsQGNfpqruXRgu/tueqZ2
LIMIk7WlQBPtvdTI9rQm7LJ8eknbqX7QChhBoEm5ubpGbui6l1yf8mNY08+YTIC4JjW1LmUHG0EC
4+oeLfNrtPMeSlZkYPsFCc24cPceqQIE2202xJIlxl02LBCqpZF18Wbbp4ttOODg9v6YN89L7qo3
HkWuqwN2NWTGpxjQ1MYrluTktHg2MsF2RyqzpNOHth/1tpRGdAhOFF+lueNGDT+lduEGeUvHtdrF
c3AN4kCWQBBHxuM+cauPFt1mtt315ya+cVeFZhcIrzvbPlpqeKMVVv+I/3AhqSLUXD39jyReEhrQ
KPJ5cDeWdbWP2ouBvHBAPiqng5h0cjSjjKdoyo5USgYLy6kvtNerq1r01SmFv3df6p63G9TbdCRp
ZPRq6C+aXkmZ8GORO0BY4m5EJjLmIJaLcWdVH0quY9/VY+oeVvlkzk5Pn2/tHPXCQHRyIP2jpOnv
WmgOn+uu3SouoCkkqR7oUCJ56dTRFmTCV3Mq8ruJ6lLSqD7uSbe3azsPNx3IsESZaaufujKw6ODY
r8N6iQ1vvR3hyPdjELMTgLUIjavBb+GepLXvKev17N5WThTWbvskK74oNJQggbnG575fCHpgGafP
rsQGJNG7uYH+FNHRb8tU2zdqH06bea4+mXO8SxpSAypNUA7CF6c27SufPP6nCb1NcKJoWIRZ852a
4N/i+vo7jfNfUn399IG/0r2UYXyp6qVNorhH9Pu/hyUaCz/9hXQFNcD7AQ2oh6+UHvo/mLHkk/+3
P/wfX6/f8rTUX//X//zyd7R7QoT391xgaJfS8PHl9UfCPfmN/+YDs7XfdJpukekjtQGBniAT/xB7
0H4zYabmf1k0KAps9P+QgmnWbza0FypqlHDhcSHyW38Q7lm/ARE30VGHnx/4v/VviT1YzlvkpKfR
8UEHJ19nQjV2JXH4gWSDYBSEnC0pKaQK50o91zm96SohtlfQx91QlUlPOTnyqMdc0ENmKHDtxBqq
Uc4tCPXn8qhryz5SIVug3qqlr8rcngC8HmyYUkTAykCPJ077AK+ZpuL0ZJEmbTB2jfkxLrKLukxS
nQsWWDWg05Zw4+wAeF6W5awDoBlguRq9WchiTramkg3udi78DfKnjNlEKjf6GOod1Fhcmub9DOhV
ujAgVLtFrhvflqQgslIGMb2daHeWzdVLbV23ux2Q3kMZfRk9huT05KJbvLsVuIN6Tqpu19M856LX
XXQ7XVW3kMiXCQ1/mnRv80+qbeW3aJUMZEZkNBVCd97awhfMi1vzvoR+NvMW2AJvJ1h8hmKgasbV
HfU7AyDqRj4Tu9Pe09azCFutSuJ7+mfYpQ+QUp2BQAQh+J3Cyr8NCCHHMDC4882Yzntd6wO3wOfn
9dQlv0wUbWQF4J45cR2dUCVGNaYsx6eQVQQZvI/M7+PTB15acW9tZrvSF/oaeRc7u2RJv2vWJ1C/
G1vp/RTqUTWdv/SK0J10dAg09KVr24KqYd2ytivkzVSxPeKkZFS3S8MmYYPI67Y9aA7nm0Unk0w1
yJrAtdhf8Qzvs36gbWersjUooQcyA5JQvM4g6d8IH3kN92HDainGoYborc07sqAq+sojjDujLwON
F2aI15cVlCnQne/bN+xCkFzfX1QWqFMd3FQmGFF1tVHv5hbJPLawLJpjMI0RUg9Ununnze1pLy9L
vhANaESA5GuGHkB3Ryd1F4CiCarSPMiGJkWzS5BDdJUPI4i9GoyafEwWRYOUOrK/jCmt8rCGyfv2
OPposu+ccQhoNryVKZsW57ZVeH/BgoRNkORIOtpwBCsABQkTxuxSueArI5Wy0Gey2n4J5Ct2lE1W
vMrQZg6M1rSUVLtAttv1zYtln8GRi1dyIUjfdN2KjlTv05yzL7t2R3mT5qYu6LiMMmLotkGmSxv9
Ca4siuYOSHkdQDq1BP9FPlvVzCbbRNa2nT/TJB/SxSBzDh3OoS6hiGanFKl6V/JJ8Oa+yhZ0jeTU
wQPm5NaFavo2zvs7q0PFy8xOtmld10MmWfO07Vi13GJN4LGWXtLuzDq7pC03q4zQHXfeWOw8b3gy
HPMAU+FDr097kpRgi6DNDhda2WB9G8bzLk96H4/zVaYlSShgspoyqKlmAhfuXlHuYFCyDrJ6jnXK
dRS6opsc6h+biYNm/1Z1kpNMjLxwOPdBEacneU0NpvJFt29lkksNwai621XufI4lvE++ypukPLCd
1rOMMKX4Mbb5K1nuO8UzDoqzfLCWluwix1BPTrEycgAeqjx5VcgQ513+jV7n+zp6asb5PHnj04qi
TsGijxxr+c2C1VMqBbxtuxuYM8167oGXxykRMZtPsRY4RnHYOFUyE7JB6HIO5Nuvy8JJo2TqF2F2
qTuVlBgZk2nwc5OpZsAOxsbFBp3qut/D6Jum0RF0BIIDDFovNzUdWaubvdJHfi6i28KytxQiT4WR
XiJOIriEnTkzKsggzeiz7NS17v2Mc01bGemwx2XStknV0DT1pc5J0oEMKbGVKHLQRsdmxhlFnOzU
qYwH62awgVXGTH3GyfKzxrmijf6UO+nJdZkJDIpcFnQyA8piRiIa68Nl24tYfFdccpYtFgNuQky5
Zqd2pv6Zw6UINqG+h10sqLCwKAnsFQWiVg63FxcnGcwq+5IXbwxOS9/6sXE/slvkY3azfqhjbiD+
lAfoZJ3WvtsV1rvFLPbUXYB5zQ8IzrxW4LLlW1og381CRomDrlNLhyPhIq+tWus5Hs2PTT4+VXlx
0YiNaIfdyO8VYjBD++OozGQ3qYcxHWYUf4PDEHl64xBHybneZyxcpK7nZXY+Ntp0zuBtkxnKvEPt
Lge7NT5aFNzll7XZPvSmfSuvCS3OVgF5N48wQMWnJDMOqpud8DAD2Wnyd1mOWpufTGLCMYVAsTqs
8/zUtcudNpIbn+cPQCLw38sLxHVrkp1cO73IDOc9J2Dun0wsirx9rtLPmWa7ivikHJa9DIAMYeDU
WVA0Nqgw7Eg4PVwnt7AOXnEa054yTnqRfRs2ySnSuTG4ldFCBe/0ScvWQG5jsRC4VQfFBWSE9sDs
rXe6kl9cbXggVfgfuLx/5az+6Kv+13/sE/8/6PJ6kE79vcu7b7+Wrz8rs8sv/MvjNRzHQ5MLOiP6
olzc2n95vC5t6hhDzdZJfSJU9gcNrqb/ZknGkOQWwAMDX/lfHq/2m+c6FuUbjwoR3Lr/ljS79pY/
C/A5hS7LAh8I343+VsbIndwsB+mQ+ipkagN39eoc5KoTl0vMV5ji8HEEbe/JMdNfsHddedt+JCqR
p1tA3CDwEhbetwpbWqWW42qVqS/uqzxWrqdQ8UAu4D1lbWDiHcvxEplHMc7i1iXa5x/W6y8YdYXP
5+0obFtlonXo6GGa4+c/OP0wCFnQd8wpclW4MZylQmk3Rg6zl5VefeOKK++fH/knEl95cwfmEJug
h5f33vDj1LVmJ/PYpL5cPeJki2fdhd1O4gTxBsSPkmsVfzycIFlsbpoUuQR8An3AkuIyQgCBlMuJ
horDqNwZ46vV46vj5IkxdFf6EXGFskeApaTEcZ1KnFZ+ok/hrwhI/xw28TaIpEHEJnsdOuWfZ9At
zb6aSbX4ITk1cXFhJCFRBFfGF5qEDrK6EfkgCY0kqMg07qKeWkeDK2F/blVt23ItQDCwkahBbuZF
na5OrGfxPunoi3Pb8dJahZ1lacwF9hDiItgdVr2lMKlu5bnyovKPXJzylasS4m6rW/Ha6GkI5Ha0
ybFjnjWj3Zjt54my+oICgHx6IofhJrToTw85xD0SvYS4Km7+JRoaoga2R6TgBeHyy5hkNsHRnMVT
Sof2GuEgoBrIEsrPZUBwxW9k/YidxP29RlgshLhg4liZBWEcoQBI6VcZqwQf4oUq411HUCGBRIwn
LMciwd3Jc29jsH7zwlFgpWH8epCLim1QDsQpuDlaT0GCFxd/g/GJ7xcTQ4j3IGdZPi3zLBMh18bY
9r5lb+ylQRj2+z0vPnZCV6rX4iIO7UZuXfEuZgeHiq+2F8eP3atLkJugfLP5sORbuKXIbn8PZK4e
GveSeMPy30CP/Ni7M4R0SmePEHvgF4unrvfWbQcWRl5waoiK8fNliLIzZPhDqB8iAsKoahkgwY7s
C5l3FQ9UHD+xTYRXfl9P+5nlwy2XSZtT85DW5kGP1zsPrMgAn6M4Jypxk7znddJM1V/rW43OmX8+
3H9iD5bD7UHJq9p0HWNa3xCIDbZq55UNe41sPYnkxLTJYZa4SoLYlmlV8J0Xpp2J6TgL4i/Kwuhq
74uPZpqfxdhBV7ONeaF/HqEmtIhvTZ4HP56pO3AG21wiP5s8kF+lp2B+VBxrNxq+R+wsgMY1sGh3
y8T6lBIQs1VYp9prfzVJf2F1oUJSbfItJnPlvLEZ9VLWlmUwSTIEsRBi27rV9YuHNvwsAdJg3Mny
LslnOY1/XAvVeleDrSDUlkUEpAmS4VDRMu9lH2QbOWBCU/qgKEBjUsXB+ue5M4V68M3cmbaj2rpn
QW3G7L2ZOxqqWzrEGTh5BlrrbIYi2RwxS5JFicOWVvCtxMo2/dcSI4nl0NiJpB7E2IlxsDirK8dY
IrvrxqViJDNAy40E5PCVoDb13QEXz1rOcW2ZG6C3WznHGml/w/gUFfM506xb6nsHqAJ2YjojyK+A
589tdommO/Gv/3kCtL9auR8n4M3dFUPMaGket7ake8RqyfZuiRDkapGVzPTBFyOYkzOhbR3KMWJu
2VEEnbJwWGBxfrOyuPxiaH+xr5ER09g4kik0TbytH6/yFTlZ242y71e5mHOJVmEZQ2CMofFoyStI
eCbDoI3xJE73P4/hTylEXClHNT1XVEot93r0fvAmoniiyDMnqS97QR4rh73E5kMsfJJ4tSOpYhrr
LxgzLfstZzlWRzw45EegmSXN+oYyM6FXJq9dyn5Knp88jCz98FuqWcx2Gno0BSNnsOQnyTrljnpu
qiEQZ4eW6K1NpkM2pRgfi+tIYmgnS0/sWaPOT1Oh3RXgYVYIv1hqcVkkIyCJJIdAhbutWD9L+Cjp
KQlC5Qr2smWPeDydVGzLlluITRFSA5ArRTblTEOcZBot83M0zzeFR4hF/odsUobhvqZsuOHEmOu6
R/sg/cBC2EPSRBJeXVpcFBzFhZQPlV1kWmjgxpSxrZpMvzPHSegMrpGlzLdEdTI4N0yBtXKhYjoc
j5RI9EWSVUm67CWnIWd20Umz4f3SBRZIKGb2/CouaCoJIuw3BH9c48qWX3XqfguhYcvRdZaedm8C
aC4uOfXit0gIlpdkPTFitfIAp1Ywdtah4eOSdJCS+B9Bv1j8ohkCs1LvxNVRpnw3+sinmVHgmnBB
rDAmwmrLbh2E7Bcigc/iF9u8A+DMg8lpW9jukhORLNWQ+UJuLo7k1bti/q83JdYQeXu01khT1aQC
eU9xQ+Sk5BJI8t/wb2/Es5JR67SCIiTXEzZfry4HUB1Yu/BcRmFAigY+ISwY6TwxcEzIH6slbo54
RiYxt+yrmms979ln7C26irYe/Bzfd4YMlgLoTr5IRiKOkaToxNeTkLaaC7K1UKx1UJlFj/IAyaWZ
C9ZFIQvHi8l6ruRTMi4JtVr24m7VYbKNp1vzpUm1nayauJ3pQn4YLANN2vSy80xGI3efzZeJlZbZ
ghn7KSF1JbsTfuOTpOxlRmR84pzM+BySCUvx95L6nMO65gy4UfgXsgXkWEj2Uf6kAXYvrzJCb2IA
PpekaaKqGzNLN5IhW5TlPFgLTUOsYUSjnqR68f+qtYPNjsdSBrCWbLt+WRvrkJO+ktSUZHdj6gby
FDMvdg1E9znZjsTOL2ti0UG1iut4M8I2ZQyk5NP1XDvsOv6Ul1TqMZCXk20vl6x4nnISZI1Jfz/0
jFY2sDgC+piRB4Fih41pjntJjSYpqSRSpitWRHLV8uIUHSGj+Czvw2EWD/iaimZa5MRKFpWtIYfY
sgF5zltJi0vCtAxHGuZb+GtxNCXBhNOWOMN+oZ+9+ijOrIQ51wQiFjub4X41SARN45P4A4BrTpKn
tKYv0JJsqpEQBwsg3uTAO0CyAUi33aFssF/m9CKRpPw3gnAn2okEATVTBajxKQFsXOR1C9vZR9YO
irWzh52QjH9lDRjL9GSG2O3wM8k8iQnle+GBOEM9cFnNYdfPLyl7WB7pmvoBmhSguG3QE865TuFP
vvxE8pAJhR+xgWKS5GvFzTbjnQchquTxxDMVP1rGL85NQ93AJe1z9cYz+2OPNgHYPgQzopN8RqZI
HN8G5qleyCiJO9hwRuhuJiyrZIps/CN5R4kHxAJILCCPilYPsAsBtvl5xu27JkP5sRxSebJcj+Jm
S/AhvrokTd3I2rb17QK5rKSwJCQQigmDEIZvAVRDHvS7Qy7zI1EEzjh31aFxKbK7B/leuRBkX0sw
evUtyRCjrr6xG7KUTIjkeUdKAY2WXlKPQnz7vuKWEVO+sOM0q9klsXqe8Jt5ppioTMte8Rdjm62d
jb64UxI8cOmRJwin3iegm6AI4H/I9Mph5b4SGyJxgcnRljgH9IwKzHvo57Osj5jlkFmSyR11yAvC
5S62+4esPRY2LLDMu5S8htYA3Elfd8zZJOK85mKXdzoVry5KUG68ceFsTkD+4xoaa3oSd63PTVy1
xwplazg8T1IMkU1zjYBYNFl/WbzO2f9xd+QZQREGQRZHstSSlJVwFQZAcHKkc7FvMhXyGZlkGUq+
jvvtRWXVpRQkdz09Sb7kblVa6PhfUAbshBrBSSb/OJAYFgMisYpYOnmChEsp5tZts5PMf9l/aZZl
m5LVlMymbOWr4/RvldL/v8oraiJG+feJxYDE4pdYubzSNFqCmP76Y1H9+rt/5BjV36ica5qrkkjy
dLJKP+YYdZ2yOSlDOrzRe+dHf8jYmb9Bnk2OEd4InYq88UOO0UTGjiYTj7Zwz+KaNf4dqa0/iX/S
ooNEOnzauMQGD3wTL3hWnytDHpYAH+fNi3NIKMXpOe3x8wvaBjuPO7Eal1/ElzL8n8M0nkrSFVeD
HCM++ZswDSaMQlMUYOy29zws7x39QSuxGhC0xNlLPB4mjgQd8Eb5vs6BgUFqpvwOXVpNlXdnQMwM
XE4HZ52YX7viPd1qXvIIS4YZHqoEIPFh6Z4Gl0av5n0zL5u1/erGn2wt+UWgfg1Yfgo25S1QBvQQ
9/E0YvWfAxpaf5d48mDmLKFDLeuPiweyy9UCRb3JsBShpgZDB29IJz1q7s5aP3S0j871drEwdBUo
m5gWZu+TE/YHmw5RBdbYcfAo/dTwwMDAUUIJQqX1s56+0nZPe8IMNNE650ayA6YQKPSCx221sfLX
JYYKInzIPqcVYO7wmSZf2g1MOCym3Q/7/O776/0ocfanEEpeGsERtiDCA6TGf37pBDhJREWkxB4b
ZLBKSB1S+oeXXeF8mxKAiKGzVSLrF4G9LvvwzVwzwypiB66lEie+2TGxNSchdGUlOSscRpjXLRxJ
72CG1dHDTYn6JFCGU1E4hx5lhrIBG4IMtgLmvfMU/Np463q/T8NTOSQH8wYIF+AxytS3qHps8u7V
Wl0qdOV/sM8ZNacbtQCgqJaExD/Emy0Ar5VOEOgasgCg5w7onh/mx9klLre/gXwFrEx+Mb7vZohm
aFQLza2SPBvVR5NgoVVfR/I8mo1rfZdwMw3Lxuve93ThG7tYw/vU+m2FjBzSkJvFLvyufXKMpwT3
QanhsW7DX+z4P5GXYy1QQECS03H4F6IvP7/P2Mfz7EBhChWJHkR2S/G5p1fR9KcFfFhlbTy6PtHC
OfS6fYRU8AZV4U75fS6ftQbSDz1oLfWwQshSzdMvQvu/smQ/je3NxpwqexrUDrWOQX9a4zHwWmW3
qlpQFS4A0nhXtJc+c311jH+xyn+u0/w8K86bGkXHsOIwYpUN1oAeRrBJMJCp7R6+Sjcje71ujAJF
Pyq/NDD9KuMje+hPJ+Nfa+JIFemHPaamVO/7jqdnNa2rHeF4caeXj2pr7LzsFc57KqvmpoUt3QE9
U2jxrwbwV0fTM+kacx3DEOHVnwdgeD0820vJAFjtMLNhewUdHba38Rgf6/UGirO7Ns4eYUK8lGFx
o6D33iobwHS+GsYS2we0mn75ZzP15ywqi+JZRC6q6D6T8/p5VI1SZvUEqoyGJAoa8XRs+/io122g
OrR6tE1Qa9VZp0M1ZLGmsrk3U/sXaZ+/3Bg/jOGai/5haSJIyVpnZGZg6jzVoPmg2L/Nsuy5i8rD
uAzvDBuQS9Gch+xJKcdfnAhdbOKfdgaSN+DoPeym9+Z+6rsOUZ+aE2H002ZCMkZxSayF4tHjm3uA
7Qs6RHtUg3K/DguYVygAQGLROy+Vkvt5BmoC5q5INo7vECIZyUc92dQQPrYOnVTm6uuwof1i4f7C
N0BXF2SHZZOi16+ptB8mbRwUT1UsFArTPCW74QXU1vYXCKH9shMW2BWCBX0HuuhQuEOwdi8OJLFL
OJ0UDP0vxiIz9HYGYTRDI8MAf0HDz8+baICiJQfFU/pJYwQ2szBM70uAgi0IVjvZzlTt0o8K6Wwa
cv3wXTjHv7K436u8b8aAh6TjO+ILSnvmz2MISV9H3hiVfj17fkmsC1ebWUQbCmM3ymyc7RhFmraA
97XfFwtYzazwkzUKotm4gfNgPxTGxXPyT8mkBWH7mMwIArSmz8PQ6xw38IfPMEpH/UbDebK9ryHC
TDZwZr2JAlrprz+yUiilksLvF2sDHuymTMf9uBa+i9KYh9mHzA5x74d5yn0ri2DRVA4KbEJDVPgO
bt62pfVRpUQ1jNlBc/PD6CRERfDANC60G9TKXONkrvEdYLZj5QBrz/VAntWMIDBV1Noj6VMMb+ah
ONTwumSGGiQ1G9sMdy0skSpAsqoD4Um2o1eLQ1fE6A09gkPYSTcPqmPbOoF1vgf5khd+oyFtrkLp
2+1RfdqMphZ4XvOQ2CbZMGXXO/rZIt1vu5m/KF9HE1wTQHVNKw4pcBlTg/k0CqoFkh7L8GWuYErV
+mc1+51W60Mxpfd2BFEIX6+s9jGa1ECtdcJ/NDaUYhtO+Ib6y9wbsMUlG21lXfQX0hBgc4Wz6IYW
bNDAWwgu/BEyHTcCTBg9LzOAsJc1Iz+WaUG6FAdHfz9E7ZbuUT9MXxqNqqi5ksaCNTLvaTfzdhrR
9tSjTrPotA4WcK9ybaMikc7lrlOLc7RGcLtNQeyOwP7SPcViv6ggqViKT+F08VQciYIOHGfrpc8L
uNiouc0q0++ncuthCkIwEnbd7DyudlvK38iUTmGxbWUsmJCBxnyZVdBxVEgAnkD8OVv6ZgLFPxbb
MUPAiceVxe/w4h6guPhQozIU69UlM6xPUwWpElyCsx4FczafUY2y4F+A50/rth4gyFmtIYaEJoS2
uAoIa2F/nNVI6IP3GR3yxheLFidnF8fw1Se89EOYQGmVkT8wKEKp7ZYm/U1Ocs3SokOowfIxaEE0
JGCKS5AtE4mfW60tt+HC9oYKZwS6nG4cxwicQjqP2NjKDNfynZfd2faTq0M6Xj96EaQEEJQVJRaX
JtwOMQCpbqQgMUE8laoPSWpcAa3C5jq2AQP5XYnW3VR3TNxT0xTbma3S4mPHjbHRoKsDFXCImqe6
oCVqWDc6XHOO/dBONE5B1oA8p0bx2QL8krXEDCSMyxpy4Q5qKA/IiT7t+hI+O7zEPk53Vq8FfVRt
UifdNHCijAbiSOXHBrjSuveUAax7vcs6b9ta+o42RUctt1DT+LXhbh33feeOgQtYLJ/DYEWzXB1f
W3h6bGXebKta35ktjBewUbbwLJSxRdPnK/HvdoSQBSnPrQsLfrbcWflOVjJis4T5qeYUJjTzAk7y
G9ZH72jFbCbSUeXWWaudmupsc3hXZmbe8T0kULPYCMIpCjSIamEI3ZgNvKXKsct+b4XomF9APQFQ
/u+1ZWyM9Xfc5YVZDV24uI0X9gMQ2/c9fQYVhG5wiUBvEKHW127m1vGHWBr13qmo58pch3S8ZbD9
jkHZc+XUFQz8XzT6n3P8y1gz9nR3HLzB8UcGBiPZqQBGGUX8PaugBkYTuasonw+BN6bgyRy/BcKc
2MzffAKpRRMCr2rMvjVovhqtW2P5pmbAWQeKhWDKRiya0q+BWyIe0b+SbT6hSQ99vU6pxSQLWfmO
qrLBVLg1qOhhPzpEsnsU4fO221bQBFr4obDj0VGLcJg2bSF33loZacZu3GUFpL8wp6AvGFfOERWf
bT6UGyW5HQeV7rinLuoIoh8S84MVPjp0omoxxAEUPHMXHvZZ9UEX7TVl2OVVcaxa7/2qO9sJvKZF
vdODQNQ9lJpzU6X7Fia0NrmbVyWwZmufzQVcVcW+GsbNFIM349S4bXWB1WtXzhPfVR9r6CngXyoW
ZAxWPTCj8mjWmg/zUIP4XNm5W/IrKMXSMDIlxCHDmfLbwWrqHfRKME0VNxNBqtfk+z5SdmmuHvIc
LC1SPUMt2cFqQwbWCtkjAyzX8/sofA4gcZpq3n7XDCmMpQtUi++XKN7aRnHsp8ofSegOAJG9ots2
+hNMvCP8dsDa/cXMdkhI7zro8iBp3gw5mg4dSlsD+dXs3kCEeEGeLo8gUzNotNaeC5QKEB/bh2Dc
o1I56FWO8lW7TyL32Kb6CW7Fg7b6JsqO6agHtX4Du/y5U7igIcCfUvURLspNxya21/lRiSFWoAg/
2r6BzM+KZomba+dYDY+JcbZa5zhwTcJxc1as8DBOxqltzUvnuhR48r1YLiDDR+DxgVzDJJ9O+Wj4
pvLc5evO4EKTW5kM+RnuG2wdbmRmnV3POpWVdobk+lMZWj4cVsdWy2CTME+T0+4VWFL0gtyOasCj
1O6NpN/XUbPj1PmFzsDxLDQ8Avl/6KjBV8b1zMjFRlau4WfsexOCE6aB+MHviC2vvz5ER1U1bjoe
lepaIBcRpIxne1DJmRe+XDiVo51VrERO+t39phN9wzUu3hJO1CBkg7HvlvumeS6MdjvJLVWvj3Bn
HBCxItmuHMS7mUZoupSb3jUuZa7dNC99rRyWQgsgCN0qBhjUnnR0U0L4TUtJrwaApnf1BI08yj6D
q+xc70KCJqhq6yigMpCa7/IeykGka4Zeeae14S5KRLQJvj6iRqSVwaHAW6xDF1QoGa392cGtmXQz
u4fi/dBP9jHP4nt7Ms7y90QzqOGTeje9J12LbxLvaDX5IV2sU9x2m0FXz1Gs4DgaF6flZm7rUwZg
dFB26BuhVTK/ZBMlEoWO3ig+jmr4bp5/j2rzvikdSG4OLrCDNjbORqrdhGO/v6Z9GJM4SZrb7NXB
PIf58tyPoNVmCFy6R3QpQGejZF59MHOTjgPrCOPTvdTWbKv0Na3bu1q/t9m3MaqmoVfDWmjdjp37
VLnVEwI8N0tvXNrQfYK14oBXGeiNSae0QfKDthuP6tESHmaIvVKO60KdAkaGGzKqW+KHm9EcH6NW
eyaJEW80eto3bdniFq63JtmJBv9UDcOnpsogzWoeyFjkG2swLmy8BO7AbRWipcEFbJPhijTclo45
b56h1F426YAg0Pg1wfNFy+/UmECKSZUeDQjPJ536cGzk45782aWfUgR9isnxcwsSaqA/9uhuyHGd
KUY82CPcvhEPBxlenRI1/GbU+KCK+kzQcUxqlAQbZRd64Ts3zb8S5p3pXfrSa96NHs1BShoxa+fb
LplfNLt76LL5EQkjXy+Qdlxn86NSZYEev0tXdZcs6pdSWV+muH0wTeWj57CnMQcg34OymG4AuT32
Jdy/Bn45V8Y2KqBhRHszAo5g3pAJ/GKgoerbtvuhb6szt91N7RiQh88vCw/foOD10qjaY8hc0omG
bMu31IjuHMiSzP7suOuLnqrPuWbfjkn9oDbN+yjn4NXGTeXqJyf9nJrLdg2XR0MldnH0E9HdI6R5
2LXY/GC2ytYosvs4LD+oKivpDB+Ndn20W+D7U5l9WtRPZj1pCAuawnOJgcrNS0U5Ss4n9diDNj72
HEPmlfYt7FBL9NGq0OZm92vGdgXIqadEUmyoXjcAczonNYIxrkUvCYfLe0pZHc2FWKlCIoBt6oUA
oNqWyz9an2fVPC/AWTObfWwYUJcjy5MYlHrUS0PjRRVCtoatlperQNTD//HOo2e2Gu3jyIkdxPcT
0hMibYvN4jEkEjpbW7hp4t0EOSaCJv4CNQoT2Zw6NMwdDSEy5dkOpRU30JoXE5bU3Eb412jP0Gfs
D/T239t98WmmoErZdUVgSANiA8SfhNTWpMmgiz8DbdyZ/bcxGrbTrJAyS/wwoh10yxRx1SzYR7Qd
reR+qrODmJBwSfJNV3Zc2Rz/xY9ckKazTjKYqS1eICI5igGEC2AvT7JRSdeJDcVIxbCE0cKRGXTa
o0ZUR0H/cUDMaDUMdOHp0AyNk5juokDIniMT62cXFYAaBfUmtY5jRl6NsEIiKLmExHleyp4wjyCN
P2nJpssABy/NfWi3ArlHW0W/rMWwR+cGplrEBCBdqoaO4njpe02711fzkmnhE1CqTT+Fu1GLjkrW
7q2QBoix3pFJDSxlB21lUKvwTVUeDGSIKClEWVzPnnFvgNmqdCr7RnaAcmvrmumh6bt9ZpdBDPDd
6rBXqB25jshvKYdQNW+RtfJPI+T8E6rz+YprbKlBRM7fNaKAu3WjNdlBWW+n6psErnKDwoGwbQsI
7hFUHYmpXEF7ANd1+Cu/3BKd0sd3IyH+WhF1EuYliYF8EZIMtfKkJ+1DO9+jK3SInfDJW8v7fKGq
UwnVqPtgN9ZpXS0Yofu99HxvmrI46s5IR0+ICEdUJ2yy8MYuD65Z4EK+lyFZbCin5WLmBjG17FOR
2ih1kPXF25p1iLUQ55UwfqAdgBB5k5OaEPq6nDJmRZQMTg9kSBA1iNV05KG0cJeE+TXDIAkJlcNf
OwhktkSQiFBJhGmxmySkr9DHSMXWteHBo49KPhMlNiz67lF32/2kO0fbMS5KpmxU6ANLs92J7wHP
uT+RIZDiTMRFohEkVFG3l1nWMu28lESwQ79firNZQw6zQFfVhe+y3Lipda5uWznAdwhy5z35laNW
G+e20QP4l08TPEDN/ybvPJrbRts1/Ve+mj1cyGExZ8FMiqREiZJobVCiZSFn4EX49XO96vYZW/2d
9vRiqibsuiWLRHziHSxGZg6vrqcf88De9leeMEqkZaC7Z9U2DjjSMm6jUuBdAe1+4yTu1hi5S3Km
wwfZvnZDOuwwxuF1d2LlbkzSU2yNL/Ip0kTGzbO20AWQUzb2jgKXJCQXVwsdDbb2vXTjD55SjwIJ
c5iwiWQ36U/GwkPJOsEtoJxm8hJGtHfybYq5Ux0VeAFnm+y4DhkcKWCVeNBmLfMgmU6gwyM1lM8z
i7cB5T9ZtTpeQLPP2JAXHNvvmXTxk29egIXE2GZMgPSPz/ioZJl7CHq81D+WU7Y3Q3UlX0QpmZnD
1cqEtR218UX+jNdjqTTmTsotGM4dIjFEKCSLoaV7GYrSNUfGN8kjlNehCTC39vWdfJZo20kfHlgP
pi52+ZRbPFtyrIo0L4UgCs3rj8HgP1qHH6JvNcp77+0H8/s/meAf7O7/+X+/XZofHlbnz58gj+M/
P+L/DGo5sM2fZqeSuv4nJf34mkFJPxR523yv69f210U4f/RjEa5/YRKtqarGphlDmJ/JNjrMc00n
QrkmqF3bYpD9YxFuf8H3w3FYnRFKNd1ljN+QJsL//t80+4uNB7TtWeCT2ZBr/4xsI5nvv8x6XQ+6
jyGpHx5S06r3aVfX2GnIrDwZFsKvb9kuo+pcLbGrIpoC5yWWt2WIcaBHCaEu/O4JrXoG6uY6Dd1Z
C8a+vJWY7JTMM44bR4TLcnw2PW9T981tVoB3w1e6ScubvmpucDjBnsKeWfp1Sse5cJptEWOEm+Ox
mlZHwVJXSd2tQ+AyE7GM3H6Wj+4yZgQwvgGXWze4r2vN8Dw2cEPpqqc2AyTytXUpS9xmi7fVNpzy
ve93N4oK12NSoKejod+hkg/GJQHsrA7WQc/6uzDQcSjAPpTqxQ3u8zh4KJ3gvXQOoYI0rj4Gl1KZ
x0xmYv6VotzolrgZESdXRLttmTVYwc3ITKAA8DmZO7uccKggwsVQDZF/aGgwcIdp0CzBa0tFsgxR
GDtvFvoIgBGRMSzFt1ov9cxv+jjjkvRH5MaWUvNTiOImmd5kC1TaYlaXSOQY2JSzbtfUbB82/XFo
nMckUzC9U29yiqwhT0+IWDx4g3Lude8xdIM1GDagAs5txOVsknKjJMYhEf03RChOrRyFMwxzem9v
Ou8uvod2wFlU8SlKkxcLTRtcjMCx6heDHqPTkFiPEM5J2ltl8O5rJT5VLequWf2q59kJW2QcYCMI
2e3cIt6y4l0j/X4/oOg3K7Poq6JYC61qnpxQOeORjPz0uGfS+PDP49NvI8//SzRA3I7+Ljzdob7R
Fv+6j74VP8enj7/6EZ9Qq4AwQBjRP6KJDEI/yIDOF3hghCU2QaqjGhLo8SM+uV8sQqNJ/WaroFkk
vOdHfHLA8JgsHtmWq4QV2/lHQB3N/BSf0Jw1HfAyBrxCF8jQpz1vHolApHGTMe9zUHzkyWGXPBbK
Lndt2PHVVqOesIryQW4RaPPpncZbDf6Qgq1Q0wSAi6utkZYb07G3yOpgz23G3+3OR5L9PpMSFhhN
9+RzhkYzvWzwQXBWiIjvxsIGJDmAec1ZDIm5FGfQqhJdSRWG3Kpryn2oEgcD9jTOckzQ2DWcVWiY
6wIjhcocGQQ4W6SqNyVATgyAdhSgMIeaVQAYXrfkELy4s/UE1T46DA2Y3yjwessR+sN3tgVHGbpH
pzPXfV7chbp3Z/b+XRL1t+10sFtcpDuGfGF8Rsz/TmAqmSdUE8BpadtXWr/MTItZITpyaYqoNUhb
gnbXDWvvZHcwnID96cD92mSeEJGT/A6bhlmiiHUhme7lphfFwzAiFqI7KwMENGYie7ykcHBud9z8
fZ51VO79ylP6W/Me2zjE6zPsEwzkOsQhLsQOid8/6g/SfvC9uPtj+/czCMf4zCdgOerqH0gcIGIa
29Jfl4Lo6mkgtSI80qOtxa3UhxQzTOb/nbECiLv0y2BhqS2Sr2gSYDkQFsm8Ke91tZkLjj01UBbV
KvydiLsedX1IVKzedPfka8TQscFQij/AOgUaOvh4Z4Ef5aKdmt8sWOVh/rzbRBjG4PhtSLTkf5sU
/gt2YepDpc2AkC9FZSElD0Ua3xIwOfnLENj7HqjGlKCQ9tOr/28u3ue1+OcvlXiGnxbMnTdM2Lak
wbJqy/vOvAxAgCo52XHhOfz9V/0FlCK/izMEUyBjwV84L21noFaNcSmDyQpRNfahfr/1dATFwdhV
FrYSqRK/V+XF1pXr33+3/peCxnItz9A8gIQ6q3Tr03naYakWONngIOgrO4rvMFV3SbFs0a/62A+n
6c1UAk0LGN5FDOPpvy2E10XdPdaNtuy8+LYOQPcr1TnTr0XVYYB8ipR6n7nD3d8fqyaX2J8eBMuz
PLhbriarr08YErsQGu47EU4TSYErPApTnrWOY/00We45RAp6ltYPBCWcgdwbLAMu2uh+q9qbtvbO
6pD85tL9+8NxSQYeDGxddz5dusiaDJBEvr+okA2GWIuVRBVdwwG021hf2FYhrdPhKOXcory4SNPs
vSnp/IJsb3XxOx36H/n8v3zfNQjpf71CnmfDWZLsKdWRhfDPT62RD7hVYu26jFp2+9VTaVVHfM4b
GDbWc6s/Ysr3zur2XFirCXUFPLGhWSS2daIta2aRUxpQestLYUgR0uepPBRx8mQa8Ts+q7S3tNsB
opAzdXLPjWueQI7QpYm51XjEYTP93scGvjPmrtXSaxhbZy1ASR5FQ7e0roUBJSHbV5F1gsO98oIr
zmzHunvJhfKkNow8cqRPxHQaWIRyiCN2TEVYXS2jWQyGdtDZSFphfuxse1876TVXwvcMo1RPq76m
ZTjCQvEGlHyQozYeNF17s2R2gNS0qJr6Yk3FHm/C02TgRZRPQEE51ySyj4lvf5xLUVunrpB+x715
wkH4sbNPw5DuA1TzZ83oL7quualz6ximNt4CiPp36bEzk3d56H3r50wWrVOjIeWCFZVH+GeVbneM
ujL9rek9kBnayRoZ8ebkuZDbU1RXhChmduEcncZap2N2FQjmgnfAnM9K/a/9pB8UD0hO1GAUihcv
eyXz5FbJutLw4MxGJpfCdbZuXT277jAfVUTuIyQOp8Q627F3asPwqoztxYfxhxlSP4tjkKOoC7qL
qOGpKEGHjDWYHqNYxRhGYQrBglaPzYOWBG+FRsbUkveoonHRHQyq2AD1rnvuJ2c7JOapy6wbvaxu
kzECTEjCTFq2a/q0aUX7gtw50Ipg77TlXEWm1+3GCHF91DfVvmuXoxKwy2DUFpm4FWPfPvQimeeM
NvwpLhdj+6oUrQ4Lyz5WBhXCZNlfVZ8RHqykbTdgJ/1xrK4+LEVRrdu2aOZjyz4aDtA+w3wXO0gF
tRsWmMKYdR1zhKqvblGQxxvjUfdZ0edVdrVT5zgI91iM2d6onFuEa7KSx2jU0YIG1rsolOKkOOF2
rLzbLOY3KSYqs6hu51LK1OEJ1nk1EoONFNCbZpaEzJuDyjNmGP/MWZLDmbExKlFsxscOeluMyKkf
IS1zk/ts2HtOvx0UZ5hNjnEqk+zjrej7bzQDb3zirCh4X5zmUnrBOCsN7yz6jupkvGf4zx2EtT8f
AusFFvwMMaWNfKd8lItjqeXumAkXX+fDfSV67zx/mcaMy9p0xFmYc1GM8NoN957fXERpKjBZOGuz
mfhI+SCqADFKTKlw1yam4vfbLwxvZ4vktTWqr8gXY9PQKN/ZKAaKliydhhAoY+1IJdcH6XU0g/fM
s9gtud295ih38h2r8vTdjZAyM1lP9dm1t5jHl0Y4Z77KQ+C8+QUvXDXaLo9nulVUtsF+jrtscxlz
3jJDWPNAy1/MPGWkOX7HvOpEujiL0MMgEqiMSy1H6FArOefnSkAgW+eKv6Vgw4fuzgvbC3UfTzIe
pnBAvhZu3Sw+/jVo60cMPxj7YSdLSmnC9F037IPiuPdWjpfS2GLR9nFotZ9eDWHcAq69wS5wmHlj
Bzetc/Zo319kTPEzfipZZE4L9rxJj5NpnKoqfcdEAzFoUD6hs/244FLWeK7U/dbJip1KdFDA6+Rd
z+H3p2KYXiHokDZy9tYl8z/lbHUWtC1nq9qowSn5VfGYclfjozpx+2RJ7Zf2dvC5Z9h+3lX2KvEz
HDR6hpqEejVO3j17OHS1rXA1tXbZugUA+Pg+cORgkavhxmOF+9V20CpUxftvqicNFVtD57VVxbyn
lC4DnMtHhpbyxhSGsx/iYyIzTal7vLEuV8SJTmVR74Ypow6umURwQPIBVq2I6T5C5xAdl8nIoqLQ
uGGdXV3gxEF2Am6iWNG7ZjUPXt0eWPnNQ3V6klnVINvEaX6sFPMkV/WDa5N5lLSE8EQOijx9F8fe
xkVmspG6/1jYnqooWjSxdit8E0NNroISg5ipymyft9k1Mv3zxChjIqeV9S534hu1qy5+yb+RlytW
06WhIQAO8mkURjhL9Gre1Wf2RGdmxhfkYbFwhW9HjAVvlyXvFpMa6Dt8dG0fw147qK/yvyrVO5ed
+Fbmh1jD5zwJKMaJTSLMvlXVsWvNk7x2AwFWnqkrULntrJO80RFygNQS7SHubtzwUiLr3FrqjQaD
RxPyqsqw4dpHhNkvgc+LbSQBqPHcO2qjgWw4R6jbwdULuESjwx+oUXb1J/y+fTIjLCdTKS+K0utL
lKqxndq7IZbVsQE5tq90wGHGG/43O9+WM5CcLIC4IQRs60E03VPRNC1tH6/mOHWAubxbmEk3OKTM
QiVCKJp83Mb1RQ3Ca25opwAZX2FoNvAl91xHlVR3SGd+ppw71MQnkF3yF0ZQvCMs/aI+xqWPerL2
4JjOOeuLy9S9OkN0I1O3LLeCHpsGlg9M1xAeJ9FjH36SS2L57yvEKSw3OJUItOeo2A42ek/S5rGw
H0jp3+VOHTn8S5+bp+RU1fgRyT+vCo65snhAU2+4q+JjxkCsDnhQS9Ws5lNzlL3qKB+9xAyI8jE1
UVFp9xglzTJU/maM7+ZBRyEIpw48NIyulapUcAHNFD+jBnCd3Zs5+4tg7QBmW4qZSZMz00r9xQy4
P7T4C7NXHqyGLkBAY3QDJOjM8GphbKmjPIxjlb20dO3Sp7xqokyvsjqPY+V7Mjk3Om6yHf/6I/R7
AAhxI4Nj8FXLSe+yrM8ED5SlassIJ8J52QBIUfo9M0MwNBMSsFyEITRPXkmaxJLTbLq5HAjUTngV
RncpeuUUB6cUaWyuAFWIY3MFQlk+uiEHZ2TmcYLLlx8MhzmERtX5kY+UkjituOch8s4Qad89hEHS
PN+PEdkGr96lMugnH3Vx1uCUqbGcRl4xrxjYJ3FbFO6In7E0iYMXFHGbAYF45TxgUAdA7tgGeFgi
WDfr0UIH58aznozyNOvk25Q735umj2YfdW7BkmWWDfXGCfFtrDQAc27NfFYFiIbJDYsJuz3BGnxX
ex9El8l+scRWaCpQUxnn6Oiz7I+i99Tzvw+Dtsp79ymgOANDtnbT+L2sKQZwdYfC4wH3QNZ9bvEc
Ne7AZk8/pQkVQo3AyFJnalGx+q2Ndml3wTXtEcpIzfUweGveuVe0jfOZqvMq+9CIl015mgIAUCzh
U8oQbLwbf7TAOOqAU61bLdLuIofEVgbIj/tOuvx4ZLWWA8FBBT0kRNXtMKtWVnzC8ywb42FZlX2z
CFHPaYQUn674t2Zo3QfoO/e1A0zJ7d6c2lQWTp4zrNQiHVwH6vcllJR67DHmVYJ1WiuvGdJHKzXa
mwkdhYGbMhsw66JrHSbHVLCpD88CIwFc/DZ1Vl/CKL626qPd1Ed9MBjoIL6fpKzb2on9e1CAG8qY
Rpt+U64M3zpZ0BeWVkGRgy76UismwJEYgzsmwnlRzOOOV41Dl9pyaT0sXWxtZzeeu7IDH+sZHU/G
qARSyRsbaZhb2Ar7xmIy11OpAv1gPNIS1XLBKx5pjI3ieqf1XItCPnKAUIeZCkO5KnDFgwS00GxM
POI2vjEz41SM1gD6jHTos/YeO5uSa/CLuWIFy1bEPCtskBea3vB0+qrBFq85ummmLlyR3ytIJu7A
Kk2A6+wHq7Ze4QkmC1PLmoXmp2cRsBVtRImCoe/vUjvvUdiHA1qkgp8PVbkaqiaY6a2ZzOsqhCih
uMNag/CqspCL4fQtzM76qg4athhiRPDVpKdhsHVIe+86Np40RfdfvYZsh9oqq84muxO1vXE6Klsj
nX/8ZqJk0AosdovEXKYNp/rxY+ah4RwbiBEYT161tzHbTh5M3rlIpI9UmlijaScDZN4sza0Ipah5
JJfMwjzZaF3M647Y5cLRd6Sla+d0Dchq83VAHGQW2Ezy2BNGkTvOsK8ixwr/NOY2KgU0DLrPBdr7
Wu+uAq296Lb73SoAKGRhN/OFjRx5nF5l+1ZRPM7skoyMQoMKxpiq0KChbVkH645/W4r68tG9MYM6
8SAf+cGiH4gg/uB/pUE5NCrBKc3Ee2+lH6FsnKD/d94lSfK9/IrMBevRxlcJQEhqKpE22JtTe2mo
+4Vwd77WXBqLw5DZQD4xlRE9t+rGseKrLG0VXV+nabFzZaPZ9LeyuZDjihHn2ronmk88m5MMA10e
vg9N8i4UzkJmwD5QirnhY4jZ41lttdANlDy+OkPyxCJimQ5A/MJNecqKcNFU1ZsdupiDnKIi+xYp
yhxg4GqM8UOoy3XLhFaUE4Nj+IljO3cFLkuT/01t3TOoV6Af+S7wJnPWMITLVUJi/9KV+p1m434A
edHx4w1mJxs1ArlaG9vckf4YmBFNeOPwqIa0Mk22ntSRcYHAXVqoBNqITMsmOfA8quuEa9RFtDng
G06t4pDPQY4rIMmr/hm0LDgOtboXGIahwv7ITJjgOD5HgM8rtQOCMsjlMHfazx6yPNh3uXjt8LGy
tFUTZM8k1q2eiAeA/M/MFc5D6O8MY98TfudYdXGIUm+5U99CwcStrrAo6ClUsVRol/hid2X5Dedr
gX4nRVainDEnoaxiWIq6pQ+bv7ir/fCaCt6BJMjunNrZBeWw0Hrar46EN5YSSkOeTOroPQbOOEv9
YeNU3UPZqZuPZ1BFmAKgUX0Z7eQajD5w4FqGemoMHecDX2jb2vsejcHTbyZrn9cGzAAhFxsGula8
tGDTP82NMjYT+QD/rexRB+nUHsKCcpYDgCoUW79tKchNNLzQZqo3fVTr8ykCBRYP9DiKmv1m9vqX
ga+t6pquQ3uGQGg7jv7r0RSlQ2sb4TFs63TNIs0QTNDsrRN+RUrzOS7JivIt+M01kLvqX8eLfC10
RRbIOhqCrB9+/Vod4mhb+SmMTxnRC380ZixSIqxlKIQ/5nvpSHq1OiyotXQ+cggtdggzJiTUkHCJ
t3IUNFaS30oWF757VOhFRl9yaHiFrb69yP6ni8Vzxadocvj20RH29G2yPcS/4qDZ19FIrgkIJjlQ
qgfvnDn1ReTudozQig6bCwvqUyJIdZmTAXf3tlVJZ+ThsRfij90b1aWbzJNsjAdXRg36/qCkdJfd
sCGLR1nydzKGFL64CBoPu6YhhwKXYLAoJwgwUo6yoJbnqLD0mKhh5Fys86qLmb81DCNoaXlTMxCw
jRCXnHrI8ZFLSYGXD9VlBCDsFBbyPP65yIsL087LRLeISwEKIssqia56VF1aRT0JPhMUyRpaz7ln
F2JOO1svLw2jNohjHvEDdCd/3kzkYlA8ax/nBWT5ZP7Tc5buwftHh0PQQ+EOidZEpqEgQ1kEwzfY
YQipk9cDnzIE4AGIuzaAtWCexoBAoqgAuxwWHql362k6BuKGug1UMqXSUjF4DSVxlJBQ1JG6fLSV
Z8VusfQITn5e7PSWWxjF9RMcnZtEpA1AteRaszgZsbhLA+W7bEANzlROioKivMD0m1U285GCEVae
Ql0wI2CNFifquSJcFFe82p5D4v9vXipwFH99vtkNqpaqoqnGgvDTcHgY86ZjPkkt5wgsmbQFGLkW
zVyBWVloLTdxoN4qk3LrudUOps0OLw5osjDpyGMaw7sJYdxrHQELBUKow1fBXBs+mEZ6rZYKkw6s
mXaxGaJKo973jbL+uGNZ4zwnfXIvn2+9C/auFd+2WTCPIHaMeE521QoSrB3fajaW9nBvpwbcexpD
yXZBck+wY8hhLy7vJQWfRpkhW00JAgDqicWb+k2JRjSj6wfVi7ddYEEHTHCFB6QHkMuDl1BTMvjz
Gg38bgwWncX7WQ2AnhXmgCCScozmSGwr7NOoegomLJhSJP5K1wXmix2ydT1KIxwPgDAjja5dUFGr
wCLo7YVl03xb4S7plJuwoUWR47gCV0Wm4c5NnF0Sk2eR+pQqsgDYOjT4S7t38k1A9G1r0FMZOQNV
FnRSChiDbAZckQ8qhCVBbB5TSowqjK5Csx6qdFxFfo6jddwRLvx+FZTeoWmT25q8p2bwsFoT3lCL
jjcJddoFhvUQWND9bCRbTJJVBc7AG83vnlpuKhPWRD0ehDIL4upoDOlc06cZgyHkEVJKpsHcj1qw
T2J8VHzj0Cn67iPg/iN41P9n8AMyyn+tFvLQ/usmatvmX6/527+O30XU/IpC4I9/oBCkuLBn6q6j
8SI75LEfGAT9C/xTVlG6Z0oZEfmrHxgE54uJ8wYMUSRGTEQZfsJIOV9Uz2T5+ENj5B9ZcKBb8Jc4
A+RKo55gq0gz9TnOjCKo9AGqO2ta/S7QIbL00JSyF/YcpcKwpqN9QWcjhhlnV4+gT+v40eF/PPO+
gNmgRWDLqTHVHOUib+VYPVW3NWsRAnK+ykoVWBHUtQJQ7770cUlVsK8O18K0idGofOA4r8LWCWra
r0iApD+b/RGw+kKNzkGGIF32Xrz6TTp3y5ARNzzGxFqWzldNRUpWmftqCf0/WwY+HAzcHkcgqzrS
rEalQaB6to69/pCUuD7VzHtdABRBtpR7WoCrGuO2ZwF0tr5Xs2stGN00OvpGUF8nVIqcMysxTEgD
RgrV1sVnCQjbUk/GBbASGlQEIEBaj1WwsBMbYgojpAZo4wD0gRdQr4Azc9myzkTzkLPXaHNBccWU
v1PYzwoAj9G8L6619eKPGVkJ90JMrg8a4yddoIR06UCqu928a19EeNva1X0yBWszEDfYmDBwDjBJ
jOd1muyNIFrrMXwb6xUNtgZqTGuiY95iHdrY88wF1EvdroCa6pEVDY1iXov6VlMnuoh4jlAkJX5/
4zb1NmqAnQrG9bk30Rwbwb0/NAwJjNlYUDBbSLg0N1VXYuUW3U9tfRsnZQIjMF+4TXAvIW7yGhSi
21Z6uq9xRXcyZu31bTME6wAGjYSY43kOJNeaO6KBmOY9yEs6ktFGZx+X5v5eHuyUtfNx6G4AYKxI
nZvA9u4bJ3mRh1GKaS0vfR7q67H/GvcmpmTKujVGFvFcEY87Vnn70kgRYXtBqOm2m4ydpvBwGfNY
BdjOWY/xdCwM3JxAp0JP3yeIRcId2CMCfjBsDOtAQE/GrQONyezil9jqlhL2lsSM1nyysNeieW/N
QkYUgztiYODT5HarGsYcs3YyTYouXchiHhbjgLhjxXJuGtZqFaOkApQlB+mrvEcCJXtbXzuxu+Aj
Ni4A65gpzaGHg9+39Ef1W9Ri1pDBGfCxdkm3hRod8kndZFN2Tio02Oxi7pILx/irktz0VCe6+9JW
1ipLw6UxPKppv1DaF0CMLYgIHrzAPMTkpk5YD7YutpaAFexv3ca7aSfvXvHp+lX6Sn1jT82Wuvsw
RA4PkY8rtpguXYN0pJ3N4sLgqD0OB9kb3ief/lSrH1OFZhgeSGHZr5b5bAzaQv4oKYIbO4fmlSOg
n2qLJjmHAbDG8NKp37W2YCcQzFULucNWrAeyuNl9n/RkW1k6VQfecZgnONaIPFrBZFenlKGkZAFZ
G881IoNjOcwGNZzHYTLT3O9xf2pjGGnvYoJewXg9+mZBjhvaeVXC9WmsWUDijuhLWGf76nNeHlIU
61zEEzvjXISHKVxkyCj7bbHOXPT41Eejvw/1W4Afa8/8XuVLj0rEiJNDW4eLPuzWmAzOmwIXDu6D
wKAoxIst2YpoxKOyouzJd5YkvBGoqnqYORNSNekJogjW9i9dSFjS240/XlWE0xq5mVKvNnoOepxs
47rDaBxyJE27qKcLHto3zjASLKO517nrcFyXGlqhw4DTF8Bugcj1OCwRkdswB1jWBOyBSqEnpJlM
FLU0Q+tWbArBt5TZQRjGhmEFS05v1ciNPqx8qVOnucmm9KtlJtol1jIQPi9q1zNqJdzhIyb/rJDe
rnhAiChC7vEKFuQ3SCLNlD3cLxASiXExAc6T7AAFf24tdTysJyMaeJ/ibGP11ob9xKOZMTfLsEJn
Sqr04XLQ4QVyc3GHRmQ8QHISPmyBRin0Aayp59oIprVGO5Ofl+hJtIay103czepg5bhsMW0cDdVu
rigvpS4dju7HMHiKomkRof2YCpLZZM9TdAPLhEDekby0ECoxdSizPEUBParFoOgRCnat+aRyFDHR
iQjSm8Fah6kdAlivpu62iux5gPEKrczKUDkK1z7EU7cSCpIMoT3Xcm9XBA+J1t3IvFH2Cjg+b8lI
nHeSA5RrbAeqobZ2CXTjlOxVgXwGsbBj6dYS+AoURCM1WAP+2onsUtnBwWUnkBkkL/feLVNkGJS9
miqnMVPoSuNV5uGBlexlsPXBhzSorWp1imtzB8CQgNUQtB2CHXYrOR8ug11bdPNBJE96AKgQ1rBj
72xVOU1meB+r/REX7EdEytdND1qiY+EaZhvRJSey6j5wW8BqxPNhVbTwwMt0o+rEByZYSIPsApiZ
DbQKTRR3eMCgehWuJRmlFy0ZcpWZCFdKKLQb4v2CbrO/Hg2TdQYzrRwCVVrctWVx1xD5NBQT4NEd
A+L5/4ZC+DlKovL7W/T6mQbwMwvgP/4v4QkguPN3lfC5Q+n6owyevwLGbf61bVKK4l/rYfkRf9bD
jvZFxUiD1hbzNyC0Usbnz4rY0b+YiCkDsHNtyAGmza/+rIh1fDhssFuygrYRk5G6W3+icvmV5uoO
Fh3o7QE7/EeY3M9jJeTyLIBoFpLS1N+gg38dKw1qHaeiGQkNlp7gD5Cvg5Rdi25UD51NcTlayQtJ
5ck2hy2iXE0Q3BhWgMCeDsMWxFKCceNPV/N/AdsojwihaUzTTemXoX7ChSLONLYwt4KVx87QboWL
Kal4ckZyGFib3yh6m/L8fg65f3yb5Touuk9sXWW78BOSsvIULAp6jfNnUg+fmIlZEGAunXvruGnQ
66FDbocWaTrEYUwE78LAxIXeTGduPzyZfUadYJmPLDfOo+JRUfqLqTbRPsCoXTRYig9j9j411ADV
uKpGRrHEVcV4bixYdrbCkghIwzwzqLEdHxRuXn9TOqiMlkGUH9mWpAjC6iD9LbHAA/w2CBlvxkbx
G/Ti567oj8vA3IXBIk3Rx3Tmp8ugi1REomL3ihabmMUBxmeGGr/X7a1ftPO/v8Gfs9zHdyF6YiGR
ZJnMUj9d8tBv8d3ikfNzSKIQ2ZPRwGorDEjHDeI0/fDt779Q2tl8vsm2CoDVoKZyJHXn12+sE0DC
lso3qlF58BplE8b5XSPGZJU2/plqk6lIsGB0Cw9Yql2bE74TYXpbZmYEWkEc8PY4ZCpwEytC6Kq/
r+pDGBSrIRg2brpsNuRmPEB5N/7+wP8CmOdS/XLgxIefn86+8UaRyJU4oJojzoVPmRK9kULZ5vk5
dvVtBL5H3xYgteMKSFUoSpn+5M6ekljrf2c98e8PSAYlV2MY7+qfrqRfZYXK1D9YiaA4EyiQKREs
PZUd5Ou3PEdH2mGWXI/DExXaKuvGPdzjdVop93Wn/AaZbP+722qg5OjZPExo4X86mGIcIoD8sFvt
qnx0dIX5YLj3cu0wVqm6dEzxPEQm4zRmq+B2Io+iYJUkXgfio72gtXfoHP/eb/doJ7UoKcxFll5V
1by0DGT1lhffh7XZpn2/NbzsoXAQkIHZxwwMLz0wA9X4BBAEUXhWaCy/eI2nlD2sVb8NjX2kHbqy
ADyrSnvBNVew90leXCNdBp177JzkHXQLbID2vuj0FyW3n3RPYVtxTFuGDXD3uecefcfozrqAbsuI
e4k7y59LW3UYioXvnSOe7Npat6F1cTuJtyBus5X9nTievIqfIqQNXwQMOPQ2A0jjr89g5XfRpKZs
waMxe8FajYVXPD3pOlsIofO4SShGqyrjb6KE9pkfIJ99SmHbVDWobBh5/Pq9TtcZTUxkYH+3iKf6
sZP7WBRMGVg7m96zdwLGfZjlCKTEs79/7z48Nj6ds0McpAuw4Odp6qfvFtFUVrkZhWztrPSmwV+i
i2HfS8CcVU/46iXdwUq7dKtZ3cZpzg7ap3t/eB07r5n7cInhbpcVqLViXzYsyco6GWeGWR6zWF/E
yGoYw206LIZpAhEQk0PSmPZMabJq7ibqbRQ1GLdofbtEODoOmmQ5tnWx8MT4hEg6P81ZNvz9KUMT
+st9lih7h6LDs22uvfz9TykgbOpeH3MrWEHWSGcQms+qeehMYVIza0DjICS39cXRyIWGRLF3qn8V
yrpyyRX6ZG1N5iiKDYI3qusHjfrBcK6lj3hON5QgiJLsrjatdaWmLx+rVAbnq4n/m6XYxOROvTGM
4FolDo587bA1XAfU7LBpERRf61KWE2mcTciU2mvhNzqFvhprZaeY6hOO4+0MHr/tdAd10qXtbHJC
a29X9dFb7Xi0pj4uGS38PmSm/W8ewn/LpG1cxAKBcbJ9X2he9NUKmRWh07G2cuc9NZG37RM2rR4I
XVYK4U3Zc0NFzHRvUNHiGFLjniXXMQ2Y90eA92ZpaZ6baVz6pjVsKdtov/MiAQM47WJVeTWG2F5C
kRbe6M8n53+wd15bcWNdu76VfQP6hsJSOqVyQQEG7DacaDgq56yr38+kd+/PFDSM//w/8HDbbUoq
aa25ZngDCOlo5kdz08IZcfG2RQ+P0KAetiMi+HDrttlTnweoOAS35khWktoA7Mwj5g1BVW4tOo7d
4C+r4i5qrXQ9VZm/nSYOhcjHmaZAF2livzSO+9BUiK3P1gSEggNOg06TDBxpNQ05G6F4F8zFhWJu
fWEDrM+J4X0Sp2snjnaW4/zo0vRytgE1tKn+PXUCNDoxVQ/1/C7v0u/EDYRN1GWa08MbvAxQh/Xp
/ZX5itVqAyoxSZGhoNkOcch6uTALTL9szWj8zRhOjAq97VTod1mqfylT7nXJvnVIT/3ITOGFR+7O
Mb6lczAdctf9i8wsN0H0uoQnjvj4YgGoajiYPSUeiFt4r99IGb5EdYSwnAOM4xlbMQ7eKk0H/oS+
RJYjOKQjKcNgZCjuNRpBpRb+NO2GZk77damdX5kBuMcHozLADSF1hO6TVwNKLPyVbS0QZKzlShXD
YxyBM3C7gGlGUtwXvsMn19iDMfSKu+sJCqrnTk+AeTezwBKE5VWO5X3kyVwluHPn6un9Zyv5w8s4
RwFBL5wgx3SdcuPlo1W6CrLMoHQvnAQMRpiCaKijamWV6XfC79cs+B0kMGglF/yfXpmQDk8ZRjSJ
oKHOMhuYzGyImRaj3YLFbIpPVt9fNTV7rHVREVPA6F21M0ZO4fcvbL4+V0DGc45BLLJtphCSnv4R
5/hbOo1m64MpfGZgIDs29MFvZorXblOqrW1ENIkz8jm9x9ah/tR3NMpykWOMpmGlFmSctPazWapN
1S2g3uvbET6CaS5f3r/T1y+HG8UISbkG2mWoL7+80Qp9jtIfFp+mlvmdqHUpI+ssLu4bLd3IiNgh
45g+tNt7fQ68vOzZOaAvWTE0yexvIj/AEq6dmS5E2a1nNMMHr8LWX5cCXItKFv1xeRvnuQUw66lF
g8bHlop+XtM9avadPbcXqpi34K8OMTiDPpEcYzGIssmjj7KePU5bZpTpJjKIZ0HNtq4ZYU4a0+6w
MB7jLEdNtPwrQpp8ZPK6ZChAZAMzbN3mqHUaGjVoMw0m4XcGyrGzQuNL2KNKiSDJ46K1A5BVtIlC
3y1XS6JDP2yWG7OOl1XoAgFw4IMMjXFf+95EegiDYArho7NVO1h4ZvQ7rBSUpf60hN7W7a3DFJXZ
oe+K23CokcSpP5lZj1WdhtihH7s7t/+dOqZ9CVurwIBol9j4PySL/6jXvo7At2FeeBm6p5IfprfB
nCqausBRfZcD0AarX0YMcQaV/wTmFTfQ2qmfR6CCTHuxCUJkRY8UamX+FnwZYMDCAtjRkyfaY3Gj
z7W38qI25eE0zJeW1lnjFnDI9JF5YFYg6Dnrz6jcWF1E7fAwFYCEmqZ4yhVJ7WyhoBkWf2Xp/KWY
eAt1WCVow82fegWNNwB/5I/J9yFKfypno3UOpLxRUIunTPnVLmLWtFpUvwJQEhx9StsyQdqDYXK1
ysOaNKRRsIX98W6Igts54HwcKuCGiy1VagtGBHrrZVOCYRqLW2cMKs7OZItcT7WgJpTb4fc2nEdg
wAlClNrlMGc8mD7+nXobPc6+xsD6eSAJ2o8JzTRfO9oLOUEwqlPU8dUaAYq307wPMp1eoqcf/da6
lbm3V42YwOdPOf5jXtze170DfHExb6pq45fMFb7Erd1chHZwy8QGoSj/IRJyWuUASqpbPUVgSEM5
ddj2NWmGC1AcZb/6tvAB86r8eztiNeRHqIJY3pOpGflFPPEiWrNCRj2nNwL5t5tCKEgM/ErtLqyq
W4+PBVTQf+8dBI/TdNdNi8LpEyFFBDjnrP3MP3jKp7Jdq4knY12nne9coy4PYnuySeNUn1+4fr3X
NOaThdH3F0jk3nQRYdkfsU1hTCK5Q5dwhDEeMy/iQr9paecijnhURoh1FJviArDkZwcAdN+QWsQd
gn5RRPTw6nzgZEwPVRqdhHCGIh84fCN/SjT1JbP9YwCWklMUQAr4eJLgE+rWVFXacdCAWRuA/UKb
FGcqLETxi/Rn6MS/K+YyuwoCQDgCk/PAhUcGEoUdp7lKyFOd4VdhTD/CqFuTZSM0B3J2suk4NFH3
q4b15LaAqt2WA1DV9sGcmccNkbP1Kg+hQ08H9sEEJgdM2iwafYqQ4z0b629Od4rG+msiuXq/kARr
48S8adbuzG5hxqh4EHj1gUvuH22w++NgGigPM2Oek+AUJOMp0JKfrfXQGh7wwjD5XmJENUTivDJm
mBFkOvo6NTp23joJ7Z9di8eCMM6eGTlTRlKtjVx77MH/BOPPJEMBTlU6fTvc1d0RhvTwpVJglUKX
oQVSx+hDrdkXF20LsFzpzlavRSKVYthculPv3zrWcp/3o35h2LeuM4T4zTvI0dwkBXmNsnXGTVZD
l9Bsqm3khrfRLPpYsM4aaDP2VyPj3bhRdwQIctBskqXWfaDH/aVzy5NlggTX3RNMR5TB8PiWdCus
0e3RwBcnCFEV5RLv0sW+1Bh5rMparagNhxV1yQkQa8opNG6ygaFNlozrqi9uc63G5jpdLJQmAZB5
N10y/qa0acFMm186M/gmXDMrc7NV/I32CDcNumpDO/bWyuYjz3Ffp95jaXQhheVnQI/+dgw7kNhd
fG/XJbB3to69JNdwB3hitV8fe2F5o7W+1iv/S5WHp8EF/Yl4iiNpnYcoKd5fHJnPkFqC7He1ZHgz
BiGq5agLtKYNJn7YDHA65sUAw+NkMPZdkZZsbmwYGm4D772w14xqvAvTI1A4c3w/+YGYoYWAf7Pr
ueQW5uxyKt1vTk9+acTRpadhIduV2ac2wqlUQ/wOuuOe9om9wj9+O1sZd6bl31ryXsNNVo7ZeMhc
si2VwS7UbEYN1DWNFeJVjrNdeu9mUbr11Q8oIwtkBMCFcAt2oOuYKy77sizvIWevlS0lUUyCzWZ/
iiZ3W+EsXuXVtV5N2oUNBDgcgZyFdv11Mor7NmSGrGf9ozn796D2fvuV9ivGv8LpcLiwkD0y0/LY
2wauEVP8vWjG7yHI73bp98O0/PSz+KcFNvPCsU3KPq05oPrJN+sztPEc6uvgARoulHCf0IN93T7p
PtdDybqkie0nyR32Dt/6lIfmddl3uxqAUepFStYHBKnwaHnOiAoEjA7fT+Ze4U6oYmhnY/sBmZ2O
/rlLjSotOCNF6W/ymSSk/V1OJJ6FxZdAR3Otw/VDAYHql/NtNcFpDcLm1k0UaPuEDTnAM1K6+zUB
NrXSrfHLVCQ0myFwjoa6bhbrNkERLfCiT2YMCnro4QRps755/0tYb+TOJpcBoQO/XdoEL1NSbBC8
bsgjf1PrziEayqsmZ+PlYFwGHBJaiFTQS26zzp1XOdAJs7k1QwdZDfI0pyBdSNJEbNG+BZBlL5Yu
u5U+QTouBzMKd9LVdoG4rnrA1aZe3ttlfQ+t6Bjn9XqwtGNekZq9/42ePRReVkD4ClgGWCXHsfh1
1umpIx9EG/3FzTL7iMYX+n1ttdelDc8wpWzf9wY63NHXxUPrYJnMjVSRa8wyvsw23LPGYPGneWmt
mvAhSVJj5zCHt2JkRd6/T/XGkxdYFKAlfMRpCp8VAwHQgoH2BKyakgaQSAy0ldSRUstSlcDwQW4a
oPTGRe0uImy6IedY0GvXmW0/0BWHx+gxQgl02BOoNmZtcS+9TNdgn+B2XK55QRdITP4yx/pTZwUw
QKeT7pf3Qzmc6PliV9SHQtEswQutvDYNUFojoyCZdmcK3TH3j1oC6nfhjvw8+6BSfaNSAACOBg1z
IZfWoPly5bVUg7Ue2O7GJq9EvhpHEPpxpuhOA6XMrt5/3G+UXhb606YYntJ5PPcDcUfeqV+yKuKw
uq0XosVCR8+JoCvn34hk7mpufKAnNAH+5xdmg1k6QwpynHPBC9WZTRz7i0tdAX7ZL1KknfLkSzLg
2Dx5n0PUtZYcGCXY4/yDhutbT9hm0og8A40WFMRePuHFTjTEBDp3M0yAf4Vc2qAPsPT0HCfkZMHA
fRBNXnmLEBKZa9GBgAHNlPO5Uv+jEi+jpIYL3bqbrCaEFz7/NQzhPs4wDlJj9Lgo4J8izvrcV+kz
H9mA/Pb5gf8vzpPDpGvmu19hXBYvoJo2oeXfcZ646HRxG/2fLxSKcfHmbFs+4B+sp/oPG4TDgP6R
RWiyGB78g/ZU/8HmSkbUrmVbzL7pLf2D9vT+A/XN8nSD/obAPflf/yhOef8hCkOuoDcksnjoVD2r
Ef5XUwgtwX/XHJHo/Wd0R7vG8Z4/iNgBsOYsaipn6BBqSII1UtdPbVb+gsJ/SB11TJAWjSfjh1Wa
p6ko9tpQUbDVd388utu/L/SnxtH5lnq+vMeW4owhdp3r8fmB7Wt+T6RUafhZuKEt0ryYF2+CxgNj
H9y8fznvra/LDBdnaJ6qZ4rI15+tragjh3JH9P3sTN21xrFPspXb+MeibdBNokpTxa8ayV8aX3vs
665EBddFMdhb7NMyWJe6YSKx419jK/0Qe92dCKcj0X/pIwE6OsYpK6ND99ecOgcP7nLTXLWNwhwD
ZkOt1m6G1gfjGHgje5TmLwbQPaEBZsrbZ4DGR5TIe2RD4/jopzcIFv2AzHLhaYfBDj+1V/Sej6OZ
7BN0B+SfmykymijOVkjG+riNgPkDU3ZsB6SQzfCQZN2O3ukd6rFjFx5gvHzqIAcIbqquAhTosdEd
/pZkNZFDrV11TKOvKExvfE2/lA9tcUhBjeZan73fM14J77+Kt948GGjGV55jS37x8k0Ynt23RaT8
tVlcVwpBRhErba8CKm2nMf6HkVuWGe5VjkuX3MfR7GyVa0ORls5g+2tRhfX9BotfkJ/NZZyCxcs/
mgeab64yZEHg7LPGkMJ8+d3cJLbtfjT8daK7uwXbFb7/anTKz1Vw1Cx/RGYg2A7mZglPWeDsc1e/
7OJsrwXLX2E3RRBMUKH25x/jYp1mhUa97/9mmPTBZiCGvNr6MsUiS8Vsj5nWy7uMgqi0C3/20Zfz
AGF28IDdh8KOru0lf3z/ZZv2+Yz0+Q0wPiNj4CTjUHt5MWV1CkozF8uc/NaZwCi29t4fseqhEyCA
39oZtqGPJUQSi9bFda/vrLS9sdiU8zzuEgxJ9G5ZG6jDWQJxxPvEwYW5ba9qBlW2wkd7wHp6AA3N
r0HH0KD8lWJvNKFfLAL/jgEQeZpWDI5X9MsYHPLPgH4KSFnUHL0s2rmWs2JiDcoH16scPJ+BAjeQ
M68ft88m2OOwsYPhogjjjYFZQzRFm5qCWWvslZcAszbrCz392iOqbY/W0ZqnbYN9cAOkRZ++1eox
AA1dOTbdvGlX8WFpMeNLC4p8nneFYe8HA+BuQesGFnUGlNGpwGHboOzMfN/whDJ32LJV9zgErZEr
PaSw5CMd6HQYwiYHxxr/5WufpurJRhMv6Z6oqEnISWIh5QTXDnbpAoC0a/BxYMd7sweCM21TKIBJ
vNGWZe0BlS/j5qK3gjuziHYBhkzMDQ+Jae8FZi5fJ2ziDYpuyHs7qwLINLDw7YhvVr7s8b7psbFp
u/BrOPt3Dp8aJdoWyi0Y9oivjMlJzyfxrJJJ2xgoEYIe2SwoyMcuqjbjN7M3EDtAGPzaUH29j9Ev
uW6d8Sowk10ZdvWqHstLtBjcAyaFt8sMy2caa0jgsw5P384vjFxjFlnC8J5QGd9pKCYjSvuQ0fuu
aiqunPIQQ5AMB6CK56FBtlcTRRdk5SXXtnlsr+QNJPw9rOcLqhkoXv0hLhIkIfpLKmXasMWVoY3Q
e6ZrgVBmSbnyvRaXLBor8HBCnDKamy4LaOSoY1izaKp51/gKNcaOPjeGESUL0ImPTBK+i+Cx04Oy
lt4hjzu1p00fbAU1Xg7e56rrDlXUrwYdB4TQYp7H8/N++2G2RylgE1U0VUYI9Crc9NUIFmLYOv10
XYcIviEMW4IrV7Qu/GTf8u6QP7xfihFJjOLWQwLXgL5eufcjcNGZl9BinjXHHX5dwGX5Zh58QAy9
12EdoKCNj12/mqP52gW5H+nR3ojxdF5oLtlwGjLwQYjF81N4eB4bvCxR98fLBfOV5v9pM/973vLs
qvkicXnG4rmwS0HlGQLye3GSIyqYYPqX+3RohkthENTLiANXciygfoEk62J1mhf/qhiXHfd2Bbwc
WlZ0NHOI7hQKFpzYJP/UVt2NDwB98vqLhvOQBu9lgkq8LAEbPQmhb6Aovy5d994EQjqwtb1w3snf
TXjLhPUWQvFK2A2Af3dZ6qz6FiMPMz6CNjmKSG7TQx2wv2dYqdt1fWPa+K1U3b6jcRoUE8rD2lVu
4nDDpH9uIIcgaI6I7oz2XJNWh42WD5eyXOxgFbTpaeqwn1fYglDT5thhZ1jSN322lzfmo/pb4XQN
M2Yj+F3hNdg+78AbNg5aJRgq7PqSUBUhHY7zQIT/ihRpUPSFh5AqzqBm3ASiuI1FgG63uJhmVy49
+NDC0mXY+KOzhwt+dM0Q9w/QD5EiXvFn1NwlVBeoUCWuWi3+slMBHQsoD6PQJPjoYoaIJzgFbD6W
Ai4KipOLmaCSeLJdlHh5Dl5KLyON7vxyoh028kVpcdl724022bwAasAEBti8fKox2yd68DsVJVuK
wosSnwwABHg7JJ+U5f9Vhs23CJlS4CAr7WANPc5ej2WBZZPcQj5dJyhT5aV2lTTDdZg5H2Qcz66B
Z+tT0JkurTaZ4p7XqYOancUIaVxVdXnlLrgDwAlMzeQ4CSOC9uKYxxsPZkOL4HE7AeZGscfdSZhR
fge8dNjSeTlVdrAF5HOd+ukTuGkxtd2APtguw3WdI2DWjdex261c1tvoZ/sSXoiNw9eQWRuzOpQg
4J2Q4yOZd61B0xtLQT2cLrp0uU6x1TN1AshIXNGBXWPZ9/6p/+wU++oZwFelXveAFjrSsvmjfDW7
UR+LovJxuEOiw3qGx/semykZtxCAnz2B6kAA6oS3lM3mRzvZRWIfEZEbSPwdXHvfDDNEkK+yy1Md
n6vQPk2zjbsAZw+qY32cQHjlIwY+euZ3tFI7IN9z1m/c4leMDFyQDttnipFHoW4RCaaR6Xa2Hgdt
WymiVojBDo9eYjGclHX32QTAqnFKI4VINwsygeo3AOlpzC4IRkL0aXIgP5djtEZaZFXE/TYE1J+2
Iw0XXm4z7cyoO6iwO+TTgG7bR/2uV2bJAKIVsQJALt0eA+/Ilw83Q7BBr93SX2tANasOgms8bm12
eWfgdzqsfYwzXX3BAyPf45/xyZ2XXTLlV+jyEGvMU+bdjwHC3iZk674Kgc888xd2XsvRFNor8Xl2
iifZ2fK9318aEp3PV4bFSNvAm8d0jHNp22opo9j2ErJ/ZFPzetyYHmCvzv+gvJS8/vVlXCpsclzS
8bO8v0HWBfOgzF8bE0E3s/eBn3zQdnuWrz2/hhJKNvhKQ2zgX74HDY+RdCpSf5030B1Yhqgl7mpc
mLKAnDSNjyVSFGIW1bA39bo7lAVmUUIUgc+glDphKvXB031VW7E0/ryls/qjwMfE7gNuqQ/6Q6Pb
+zEsbxd0N80lo5QdPijlnqvmV4/AMqHr0OJwbOfsMdtOHULkDv31WEZ3ahi3aZiuBsiRfRpuJgOL
taq4tTiIhJ1S9A6Jf4LZm/og5v7LffjAdCzR0NbP4g2lHwYa6DasffJy4dBMbfRsHRrXCHUtBIVs
PynSdytbpxrn5VhddNrh/aX9Cj4jG5MerELmxtSBp5w9/VJrhigcYL93bXcYchw9gum6pGLw/RHN
M0kvZZHwO9xFhbu3nvQH2ZVFzSmAKmXRPqHJAINV7SV4K9g+79/iefP2/A6tl0u2aavKM2LuMADp
ptIbKL+7En3Gqrooe3FPLchrPlwl8r3PVwl1GCGLbhdNsbOAFeF05TrkTBhztqsiry6kAFIYeEju
6aZX8kYCon7QQd6rSejtD6gMbwUdsL/0fXSHnpr16sVMqs4XogFOrLMatrAFpND64NQTJvar7wke
mCvAHxbczsuna/h9MmpOTNAxho1GMjTaai9sLqQ4N6TCd3YeHzuua+fjhZBzUV1eufCgFq24nadx
K6m0z6yh4tAYe7USjpQX4hsH300Lnc9hVKyq+bcLIDGBSoVlxbECi6gMbYvGikq+9Cr4Mscwqog0
akqvxGhtQi89GtHUGNWR4x5xAMi63EwPLrGNB6Cf+EOTbOQ9ESqGz6WjOsK/zVyi2bispS6SigZl
0VujiTYaM38s6T9YmW9FLgc9ffJ6OhM0QF8+OxPlGLfVeHY6HpYNUMTnxDq1V5bJuU8R9f5GcF/1
QNirzEF1xbwEosV5F2rxGOGS1nt8df1H0ppgX5tvgAtEXGQbA8twKczEfHjR65uIEsuZ/CsXOaEW
2PWUYomoUQKra9+pv5XSiC/Y3xEltkQ92+03GqzBAY+hyEsfFf2MCgq4R50d6L/jhnJbYA/x565c
Tpqh9o3eHjSPBw1LeEzhDLIyrDbHtlbtpWAfXAtZj0upswZqPYkQk1bAvdOhCj51dgrjdbqERxyh
VM3JfUWcpMoNdy0clYw3m1bIx3e3nq4gPiN3Gdn7KG2w6CElsDEtHr4DiDkGnvFD0sGJFEDOf1mg
Bgzq9x+++VZAYLqB0gGcL6zAz8JQ1M5RlsU8fHnQFdqYWJHsgPWXQffZdynHcakyK1IwTcag7oPl
ZSfiOAzsOnvu56wb0CsxhHOsokFcqZPeLrsJkvr7N/rWhgaEKREDgaFXfKsyDUO8AQiXYx38FFtU
4dZ7obOX1yOeJRktvURl6/cvaz7jds8jprhR0BdnmKzOgZijbQ5qAUS3fm7SwDgXnmmrJ0fZgDOg
sCgJ7yTdoPCnZT1cOIAwyhC/K2vTR3iUReuG971ZSvNWFrSf548lZ5/Tc7KgPdT4HFBCNbWQ0xUD
sC66e66zPLLi8bILw13hZY+GFh21wT5580HN+iEjXfM6SRZ7lK1R5qR5JotJE3X0tDuEHL4pK1Sb
B+7CWaVIUCF0R0l4YTXYVrt/c2LlbE7om405O4TFPA1730THWvFqpcihrJf+maIx2pHQyytnYn6Q
Esri0ATecpibK4vSNqAobboJ7x5qJpLhoNM+T7Dy6tw+PvcPzeBOCkCJuxrFkhJJCMIdZe8InjfB
4gYxZDA67gPVJLiCYXfdRGqV41Q7xtdB/yR5S5mstdhYzyh5mlw/8RluJjjHGcchbg+hM61rigrp
k4lnDqimMUJfDFmDxUDOgN6KcFp1/INx4ZQIwVB/p+NjV/RXMz4cBj1AZCcrTN4IE85DhLGmgyGf
M3pXQu41Hfr6mrWfB1oBuFhW5rwbWPYe7pxo+njdQ0V+2YMS7SsabQ3kYQQOIptWRo2mgDtspIIR
VQOTxqWT/swmDX1E4MXLsmsxLhVFgy5nMdDZ4zRCu4zxsfVbd7T1sxYCaeNSNodc3UhY6LFyswq1
lygVJuNmgJqH1cg+aLRtU8RIUbB3Z42x0oiOJSxdePvdsKEIXlvevJaTqaCXCUVkq+nug9don3TP
22N6XmLk1UCbGiogo7gxN+54IY2NgMGGvKaQQIUbz5qBBar2tMP8h76vHsPmfnD6SzOmVdASFkvr
lHTjNlgo3YzHOmfVA/BioyB+O62jeV7HtwirPsc3m5Q1GgjM3F2mn9wC68ilgo/Ubj/Y0m+lIC4J
EBNkOFmovLw834zACq3cd8kNcXorPLUfYhhhCCuGE1K2SIhEyKAkVMC6hRlpeKwxZXVGxkjtdLTE
AjVqf1EsB99iY/glzPKIs8SH3y2JorTiJId4/55fde45InFr4F6xxTFQ9n15yy2CgrjMc8ux+YT1
I9nMQz2zsug/Smewg/b+/gWtt6o2D6SJ44nZDtj7sysaJW7nIWGvAXoMmHY1oSfCWfGk6Km3VLoZ
Jr2yyntdHXWPjhR5vfRiETv6YtHtTmn5436COABqJ4F3pVH2SocEYfC96Mzr3Rp/0UsnHTeWXtMV
+ZS5d2Jpj4DqugtwANN+hc3/DtLRPMQW7se/D9I58f99kP75/t0ZOj/73xk6NSWgnn+G6CyYf2bo
NtRxW4mbG1Q4gBJsuP/O0OFhgQdSityCTgl77Z8ZuiuucsJd41CFXQ6h5mxm/t4M/dVyZbj4DM5n
sVrczdly1TwUHcLCRI1FmkzxvJu94IMK+1VafHYJ2aN/NNLAvlPyjlwCKuHJKyN0cdcxx+1QQq2K
xg9Ita92/PPVmAjqPBofNcWXV+u0IQXjqQcoBDPgKW5KRdeoZDoT0TzFgYkS9Y/3fvt3RvMnCsB4
64oAHQwFkR/gw3lY9LGGrfUFkw6P2Z19UerZpUytUjxk62De1QV6F9ZwKUeDilLgbvN1N9N5Zhwi
D3seilVDGqhrzv37d/bmjQEmA+AEFQZa78tHYSTKyMplCtZlpN2JgFA0IrOEHEco77oBb5RN1+9f
8pnd/SLr4/Ej9fX/rynr7Y+XrcwQxTekq3neHLk29Uf2zaX8K+Z1RYSvung10UEo6BhIC8mmInn/
Dt5a0H/egBxif9xA5wFtamq+dIVsXoKzYKTS/fuXeN2q4Us+06MpyGFWna+xxJ0HgIIdbzygNaUj
MMVhKC6GaXINi/Pg5Ook57mEe78rb0PMP93ig/LvLQsgB9tJ+Py6yRD8fOtCt+wRQmyCNao7HUVu
Os1rXBaxxcj2aYFkVB3h5gD0nAzX9lkAKCrOX+rc+xy13QfjeOst1ADC8GBh6Inqr2RTsZv2QmvI
g7U1XmK7Ksphe99Fb5aporQOmnrELTe8oED5jJLtWpIhJHjIG9XRB7jY1dN6CZlIctLJhEdSNKlQ
QubHCXuWZPOqr8hDxUVgWLaKiQPpkM2Mdujn9Qcv+K1FxFb2YCSiTmucO9nVTVU4KiqDdacY3DBX
F2kxUNcbhV4jEgq7KirXSDCjhNhvwG6cUKvez/5j1Nof5BOvyjeWGkgqMAem9AXPpxB5ALA5GItg
jWm5PiHCSBfE53SvymFjUclZZryNPljfr1QznoFNutiaItjHMXR2KFihZ8BsAFeV6g+Jg18udcoy
MhAsHGCy4zZfrA14G4Oxm57Yx2RQxzpEfiHVriSiyYTLnxEEmv2rnoI37sOtbH4piaWlMLnhJ0lf
Av+mXDBhilez5dxboAj0edoJFAFl8r1f1TcyRnYWhvUsa9GgG/xsbS9UAvrDbEcfbKg3wqWLtT2q
gbT0+Y+zb61VihFdVtPWTw55b20cIXPTj5ViRUobdMfeX2aW9yqjlrcL1tqjPAYTeh5IlsjzUq1z
/bUTpHtDoQniH5eMcZv1ZE7DZZZT4i63DqojQG3WvS2TJDpb9OOLud/GU38AvrudkUru0m897ux+
nhwTCyWpMn6c4KtkzMkquMrjdFOzk3Doovk2bFVAZUdPRIajUFU2bkNCT0WTNRaHhLNfMGSZyUMF
XiL+8y7jlaxCubavpfjcT2j6TdaylnlXkdPcY4HIG9bRrG6ZIsyd/TwvGzWI7i4ONJT9LqOZqWYe
xpRelVuESvcRPWUr0q6paAc8LG4wm7jWcSpwHsOHJqouZ1PbEgIPOhrQPt7uUvtOMyZwPtEuMU+O
1SN8SzUa5lgZUUuz/cqYr2HNO9SHN3JrzoR89ihigQSQOVz12PmYGLV00YpDonOyx3ruLmW4nJjt
YbS0LeXKTrSt5ig5ggk/ioh7gETbON+CEGIS3G87SGfSi5C+hEzKJ/hUGSR1GXzWHUuFjxLzafQg
wYadsBY8ydx9cEDjQLDvKA/KNkNnLXyYm/IbJyZ6fPBnNDdGTGBCe5gvprwvuRHfiZErCJi7AAlf
9VBX7TZ3XJBHeObSMliS6FNTZLdhKkwnGIe0+UROsA+7Gw/4nYBYnCnd1+6tV8BsKheAKPEGehGb
yNoHmr/2zc+0vfdUNF9Epcq2uW/4oXDBpxlsR7Kxd5iHp5hUDARlCdCl8ztiBiSnnrzxOrshd11b
BQ3xp9kOHrKo2aNNBn0M2AlLJGIyLiRKC+Ka1iC7yBiSxGSfoPeHGhp4wER/0OG8SeTHJD0neaKh
No6XdNioyDWMdMOLEqXEcGlvfD5NFArxMlrLtJlZYIobT+7CwORiKOvtloyppdNtY57EEPKkOH3E
G4IhG9zI4oBlmMAqHLvD/mqB6nAymv4g1aBWwg9KQNf4064w/aukcPYixza4tPI4BLRYx4fQvmzG
lWCucLbZIL2/DzHUUT0NKEaoTZHvpa+1jPa6/523dLe09FOUbMykwzyUzA+kjkDC0gFvqHv5G5sG
T8ormdoeMZJg6zFnhk77WbS/pg6NvUFzL/Mx23pQu6Q9muQ08lwmxdxSJVMPFxdRGkwtum06x68M
iTCRXMES2prDsm/TlYMlRJ0fjZBREj8lZkaCApOR8MJLFGW4mMaCWyEXSePVHo0L2+L7I80GMT+g
6VOBB5En6rHGSubO1oxbRg1uYiS5A83jZZzP1oLc0SKdxa1ywIVBC0lTpPZoQ4/oYxtmvy31kek0
N8evHoyRrFkxQ4lBdSTkCpmNJCZtqFGNG6NO93oIAwIg1sSkR6G1NkTw1Vr04QAr7SJ9h2LDsQl/
g2E+pgAtBLIxThGGNOEFpgRHm2A05uhT6Oa2D6Hw4kQWcayDApFencKKS0eU0zEfPKNflUZyFPxZ
yNuVpEWmgUYTP7YkKYqZRww/UAWXCPRcyHhMpC27dN7BnuA72avGfnz/kHjriKDbgp2q/hYUA7qF
k3md6dN5am5obcGBnna9bX5w5r/i/vyNcWQiz9DH8RC1fZk3J4HKqtrzMQ+n8ZijaYvCNfoStKzQ
oZPYJmJ8+mCv0InZC5BI/IvKABNyVkWJPi65bsD2W+hi+1OwEcSXbgd/WUP6FBoPHRzmoGpuAgKL
1/0l7f2AXlhCzvr+83pF+fn7izg0fDz6MKBzX36Rzkqigr6Jvw7jBDHQG8ELttDy4Es/kLicQPOs
ZaiVANae+F0D0RMWj4bTf18sE0kANn6i9h7mahSMH6RzcC24/FmBRJbhI3dMBQ8D5Oz2MqeZ8g4f
mXWlCMFEgZ578xBvjDGx8xH/ytRpxLBG8CLyT6RsFImo3syvwso+BiBeBBrVptkqP0JpPc7WSD8d
PBDAK3vOCOTZ1ehH6wTDGgsYh8A0ZSC2MFSrSn0nQ7Oa6eVYw3+3VhM/LigPzpgdbqonz8mvBsff
Ld9DHHWrXLufaJMmdXtjzAmWj/5VnFonL7KPXYPjI+g5UVNsc47nJvmUI8rqDjYQbX2jBymuTSC5
eiYOdOd54HpWXzXZqoRWnYL6Rommm0hgUJjsKpqGBAMPhJPl9RvpzUqFKBFM+Wx+Uo5epkotvXBe
aZWRGxXhSYPYh+uN0Xc3oq04kPTMTIFED9gjV8ZKYoNPLKGuudEEt8AMyfFTjIvUXg55NnpbriRJ
QBnhKlTaWkCHCPAcwwivE3RDLQplhVGh9l1wkTXnAmP6Z5ySNHilyy0tdBmXSsJg1CMqztuOEXgx
ZPuArCXStTsRXLYRTZa2qAZCr3PNozK7SyfY21VyKftL4HPMduM6uBN1TuQiU+2y9bFC1nncpX/V
duyZwbuykvCQTaepBbu5DFuZLxg9CFmiaUbRXdFz0Fuy7vZhdpM9DQskSJ7TsZ30kyVpiIZvWnrv
ZCDjSMowG1u5KIy2nX81uyjdNNFxxHVC3sTQ1Td6Ht7587QKs21VkR7xATEyn0V+KZW85d/bPUXY
ZJ3G9smymQyT2ucMXv2c3CmFrsrriIbv/5e989qNG+n2/at8L0CDOdxsYHeUOikH64aQbJks5pye
fv+Kske2x2OfAc7NOdiA0GiySDbFULVqrX+I+mKTurfAoZj8WeDECKNUDAzo6CWEOnHqXWp/ArTD
X8TIYkmMbwbGAYGlqhm3bZKsNHigsAdrBhFqEhr8YEGdBkzFJ4lStlGqllldL3DufOYfvkfklI0n
eZqyQmjG9PoRjxH3L/AAR1MVGMjQWvZwstKL2r412hxIHTFt/SQR12WfXspMlRTu1EH04e2w69Pu
XEIxjRElVWaHIXJEEwYFQc7El0ltbsVXGRNdmU+zmh2R9FFKuUogiwRaBxyqLWHkCvQsFuYYfyTQ
MYdNrYDjIh0jn1uJMA+or3Z9t5HvnOxxU68+lziDke7VVKFB2OARwePaAI9J+q4b11zoBLGCAmwE
NkwqntopGTDY4SryD07OZVa4XVQdLOJBWYQb+tsxPE1q84ek+9/zIzYcWBhD6Mh5ukeE/mMXjOpj
1HJ9CC0D5UaGaSkcCQlOlRhl+ajJDlbEwY3jcMYm8D6Qa5XxJwDV3+vjqqSf2aQ14QZRFv7xNHK1
VCvVGLwVbiHrmuDOh/zs84SO6Z9ED7VfZQwoJOhzNgbkt+z2v0s76VbSJ0YCN2fsiQKV5lwWrc1s
epGQV1mZmrx2Db8ArAT4EfQFJPBRguEl6PT3I+AvI4bvTuWnEWbo4IHXlGVXljGcnDLAHC8vnqPa
uf397xi/QPExyGLdA5uReSwj2o//NAK/SpYpgQtLPNopk4ekNUpmeAyG1+m4SEjAtnr5LPM0tYlo
lwXfgLl0aIynUPncM7toreaiLMPrMceToqO3NvSd6t0O6Kp3Yb+RZVNl6F9spO9Grz0P7bRCErvf
D1NJDRMHmPbOyKOnseuwTLGBw4JY6ylIWmhz5OMMUwaXLB86ZocSStBSsZIKyrIK6AI+7m2kHMhB
IguCDpiL9DlAw743/UWexme+j2Y7UWXuGMc8Zt7JfLN2xDWB6HVNl5RWPeAJINoZ+du8pzLX9Au9
Vp+8mEppfAM6+ixPAIJIjECdOtOyDYOHyEWW3ranU6aNmDczKAlQ0oUNyiU+qRYS8gDdhozxbEoP
ZmUfocDf1tYGYZcrBVBwU6UZzmUUPxvtk23AyYjoI5R4U6c7idrSM+auVI0HlKRlmA6hQqVSnPVU
uAdkOnK81oOVnMImTD+E5t40Xf6kpyGjVLizo+nMZhCTqFrTbF6UKnwdBxtfKZfcwHjTKB5WLCQe
6DQVEj91oFxbTf2MfRAiajAkOv8mtwm3jLIFiAU8PA4eGtDXwmO2CPw5rMOFxCL4gLTokXf9fS8B
AMBgfTe7bCw/XVhENXLOiDLcZU+Cw+A8ZDoICc7rssEagVUQL/KG6pju3cScBpnQK4nYl6N4qTIR
qMrNOOLwRkogwbdS9jwS9iLLvgM1bR7q3UhmQ9YlXaGvhuBjazGYFsCRAPjGgIvkqOkUzp3WQ0Fp
AJEk2SH0hmUTa0uzwJlE/hTMhCDFaiADbEQiC/s1zj45k+OnB0AdOsTKd4OFXaMqD7YekXNoXMqV
nOjajncv4bZJzL9fg1TvP6uheh5HIlpIFL8yXae9+6LQYUmmRRso9wuvRCuuN+3bXEkO6M8Br/ri
93CAvH7rAaipC54tKenvoBAygs0xgqWfIJlD2VrOgyrrNnHNm0g9oIqB2Vt7MpIEOD4JAmQdwnp2
gZCYAhnVW1V1UajNi8nsNOxbDNwh6mfi0RbEemGNMoCXPotYXdh6sS1GOHqNc18a8VIZxFmtu9eI
R3xEDmgtev/jCJuOy+jc2m56acIiyex+g/m1TCLICWDPQ+zX7ucB3bo5R0AIow8BuLOYkAbsEqL5
Ev7f9gA4oGmAfl9nqBPXtrPNNWPntU/A1mYQwJhfVErzIoroCkfInZEiZENKUm5FHWonp24ktyhL
68jp2dUx+CRDM1FWz6hgXaBkeu+aA+GatgvTS8ONmPvhKohRnjKCx5dZ1yDLnpFJ2USpYS1Ui4gd
HYOZPjD1f+jNZdbxh/kCwxewP6qE0AzB0cgE8XcDCz4QYzrWqrOStC/sHpcyJJSJr9rMDjJn8PtO
XZN99o+/B6iMAgr9Gj4qMA9//D1VIINm4N676iLeXz1GyyQ4SvCYCoZDBuLyvbVzKB76H+ZGvwAj
m2S5wR2CwyX5/rNYwyhl822zd1YF4JZpLPGOJU9EZlRO1dH02EqyitDiJ0N9Dq3o0LvxQYAhlDge
mQ4IyE38/mrocqz84WogHY18ndRFdTRuwk854S4phaI3hrea+uRjgWKmnE/kFYAODUtsZgcyZZB1
/tohDpPTMskIjOkKcQmRF0tmvDy/mp3EK887BPlFXjJVA82G0cIfSp+/qgiRRibicVAg4ctPI78d
jFXioLcGQ4uZDpFxSBRZK+TG7ghOFqMZEp7ip8XMHWO7lQOSyp3iK5nPSUmV/v7a/e3BlZfOACNP
wlCF6v3TpVMixwjRvgJarj1JuFSutphb92v5KibZ1yrs/12i//9fOvYydfDPAIVlWz1/es5/0AaQ
e3yDJbgf7JnDYEIpRrvmO9l62/ug2RpVTXABDsHlN0iC/oGIXqUapEJ3fyuKfYMkoGYPT0GiFXTK
Ziqv0b+AJOjez0UvtFqIKQn2QKAjSDNTc77r87KB+bjtO/rKC5vHJO6WoT1dE0zhAziuRYMEXgQo
LuiTRZCBrDQt8uHlNka6LProjGJbFWhe9cg8j0OwQWWHiE2qdKJf1041CFeDWGuYqmUfF6vQDZ6L
1q94s8ns4bWGhytDzSQFxsZ49ND77ZFbwZ53FZDxRbIZ6c7R7pexa18OuIWrEXaFttxmiD/rdf/k
OquaGkSrfsmrB9JJ9wPiPYtBjTaVhridY8TFunnoamzKFXMjkCg8E/jqRJ63Iaq7SyoEjyEkDQDY
ME/BJWVP2op3GIdDMVTFKpISZ+0UP01hfgN1yFtScy8WQiMNUpZ+Sl1o1+KyFrUdrLIi1LFdR+wL
Bz6sROExiBpWqPDyYmvZu0wkxVrFLGsl1mNRfwzwaN6mcflYlEq6AHkmFl3ilhvfgnnVerhWmQaV
CnJKOIbvc2votrra4onnTdQGe9yZBVXnoamp7CrRinClXNdO8VQo0U2A49+icRB8HqCS7PNAv7X0
50o7ot7bncOB7zZ1nq9GHBUXFfqDq6jrwbpry6TCjlvL/E/TNHGdx2pVR6TmJgUt0zhU723cJonF
0dkbKpc6TrEwASBiWHyq9WjaGL2PpidV2rQOEWu20f3sp/saDYJNY3HTh2TbDsFFYefnrR99lrMy
1y1uis7fpRDsF+6IjFYhnzrd3VkJWd4iQ18ssp6oFx6MGmgrIZswrM1xWeD3uAq8IcXeciAfE+6p
6VAr0K8UxuukowhRWxq5aKY2oqwfO6Sc1iLKykVBnhWmttfotx4h5AIlHBNWEeJYgZUvhYN7oci+
wIQnvkKiDEW6Jlduqcaf/M7A8qbxzzIve1KRn9C8554bv+ilmKNltseRfCsaL59SLdgXXfWIQqE4
qzIqgqHJoNA4PGgNxieqaF8iNPOHmMPrISwynvT7vMovS6ZlUdg+FmRJokyK0+vWSWpsTSYw5pLs
DZjHYafl6Rm9x0YT6r1edsexdgDy24u8aa6MGskiI8aHE432qMNHswPrWPXxZ0dh/h/qvF2ug9h6
nfEYjfa5RP5HyJhl07ER1P0t6pwin648WdkE1nDrNVMFI1k8CV8nzsa80wvc80rRCuZGpbtNm1JF
B0R5zoUBXw+dbw3Fo7iq62UTBfuoTp+kMyQGLDejoASZCSDIEOLAuXYo7w3Oq2LnT6Vmj8uh0D/l
ITqd+rQXvXkI4+6qo/AyIV+K/dVmjJ1HnDjOXPJQeYG1V4GMj1RmEyVPc15O2yosEQl3e9gy9mOk
lDdGz+PriPJGNKkBhHxdkS9Y9g9jEmt/GIv/FtXJHtXUJJTBIoSCovBjVGd0Jl4WTaavmtJYqlqw
m0YXD80oeB3GcIFzOzKF8QFjO5i62vAWl/zv2PzpH8GDctz857H55llkzX/Wbd08N6Ktfxyj2fPb
GK1/ADuChDHeFtqbWs5f0EHjA2ruHgUByKm2Cb7wfZx2Plg6FCFAIyrsVdel6ds4jQ8jdx/vKixY
gCQi2fQvxum/69HwKHkqMTvgMgsI408PFemfItVHCKpqhIMvjqTI112FbYYnHNq+49psr3WloE7W
PrR+StKhvZnMZJ1M+VmF3TWGS8ypJaQcw8CrTvdQS1wKGz3FoDzXq5GSAAVU35yL8cw7bwu9vQZZ
v6SyTlJ8Wg7tcMDS9gmT7A1cmFs6N/QFloyvpP27JcCFV2oha8F3L+mup9TZeBAFvJEUPU64g5du
BgbOfMJGuE+AmrcrU6kpyyo3mU8xwBWUC2rUeRHJxMu3MvJtawR7QykepwbVNBspzJYJEQYTaoA0
bTTdZRPOEXm9y3qYTrZ56qYWqfXpQupGGmKFGc9Oseut6Yh1pvdvIKz/fc/+8T2TQHSeut+8ac1/
js9V8/qDRtbXvb69ZbxKGm+KVJMBi/qOzjU+0FsCznW+GpqCF/oWCrsfJJyciOTv6FyawOR5KDQB
nzJUTOD+xSvGLj9PQOEY6byyZAHAfzGR+rHj9kNfuOaIUBN2CwI1nQrW8+DHi0fLvXMrsdC1j5jj
bYQ7ruvKXphoKknTUI9Ap7V9XPzwRukudf8GXUoC21f0bReT2yPEvE8ta1GKLzkiJGF2NwHTUVMf
uA4Svb3JYMRoDKIIAB5Q9gGPujtqeYuIxC4+R0vNslZJDrNFReaEoz9XzrTpVFKF5x7UPqwziaWv
4uCi7ZHBnFYJsIMxjqFE3UWY9dVNtiBPCZaB1CWYUKcYAOQjPQo4qMnxQMR3pUwXSkecHdorDizw
v0PjV+3GBf7Ki8rRAD34VE4fevUhCV91dEc9BIhdakpow66nztt7fnDXjde1f+1ipTAKFaRta19U
g/UiOu2+TiyCU8/PF5+0qcZFUPo1RiZC2Bo4s86HKC8HQ0/S4Xo9k2I1H1UV/idIlGjBzUcbW78C
pb038Y0sitcyvbPbS0sAeQgQfhjblVf5S1HGu8nWFhH5N0O7p2Y4+YDLylVuvzSYpZoWM5FeX5DV
8yKIgvDhxox486G2r3vdXMqVjvpqA0BAkXA5pT0aMPyjhJXZBMkvVJAcJusevRYd7ubp1lP8s0qb
QCK9gsZZec0IVBC95/AsMuBSDsh77ahCw3/i4UhIt/UvVV3hKV9KH49lZz9kyUPhXiogmxpFgfKK
IYYCZCZ9zSwEMbFdt7x4NzavNQF9jWqYPuH03mnoIFRL4AN1n671jq9EPEqP8YZfLWJ9QG2IynNy
hXzWSgXSJbRjjUoOTJClmSYbL78bpxfBlSiLVVJdtvBoxYBgEncN6Voz6c+q+kEVOxNHkFDBSDKr
EYdomcLBY8xhWxBuwTHZNH610/tp3w6vk5cilWUu11IUZmGDIynTZWBcZ/lDVL6K0jy4EeiQvn4Q
2WsTvM59zb/qkH/liodSzKe8GCvAMs1//dGG+ig+VXmdf2l+dt+T5/HXcQD9fz2v1XPz/MMC5WrR
jFftqxQMrNuk+dYjyS3/Txv/8zof5Q+sCZmjpAz3xw5Z/Nghv+31rUMm7CHkMRx6X8RAYUH80CeD
6JDofuPnsMf9oBGIYJuHpxCWEx495bewhz4ZJQhpCoHqJ1HRv/KYlj3uDylBG9FDyBlSMcH2qHT+
2CNrqjWg2+0YqwbPlcQCZ5W1C6P9E6D65xwIUgQAWBB+kCIZ2KP8lIcVhYEyNnqeK60hRMpGtMWv
ECrYaPhXqFPMNDbZSAZFk2dbV3hLqbIUp2cTqXvkqk1D2VYZgsvtTThQTshQU/k0RQcbqea46cHG
LLI8XzpgwmygZEWa40x7FXbtop7MNbp+ZzpISGdwlj0TL71Uz9wOgwVwYd/d/Mu3y/Y9eeIXF9PV
TNQtZJIQLaSfKohK5YBaH3UDx+V40RtHEuELf3j9/Y/8ehTVCHklhFrXHTnKf59EDzQforSwuJg6
eOROIlAnFRR3pXZnMYGbKPACYDAIGRVKRgfk/i/oHLIlnBmG3Ot2vHYZS9wUT18CR/u1zb9E7l1v
BStA7zAOh2XY6Vz1hzLgVnTUFQSKshaAWhuhBoO0gL9vm5epvO0YZ30GUmG+TP1VY5ub1jPOB65u
31arRjcXaYVlA+WXgDHDAtKpQlavGfJErFC/THe1r5+gWMwM47T41HUG+i4TzhOgHIqjnlLk91Gw
ZeBFLV5NqJgO3gJUz9KiHtaE4yL37JVfaaR5ztFjZ7Rc2ujZqHqAVtiXGJdfJ0gW4AAXRtpSx7FQ
cboCJAuMBNNeCZJFBKhmqMmwuwFPs7BxPYaqmzUOXWuyk/JuNrN711z747jMCn2lplc9/pO1FSxk
UQwGKjYwixhV8SykptTeTXUD+jXb1t5rDe64IuuR6AZmsAFUTmvR58cklD4gCuP60Zxe7UHBkRoh
tIi8Akhhq0nX2lUZ1msD9J/X+ec9J5tBwYF0AF9RxycBef5I3xptsuxxmu6ddD1EzlVhNlvXVjbg
gzdMaPa5/irleNxGQyb8ZercfQcD1DFrxGsnLJsXCnxjjfE2T7O1Pd67L/nUQTJfMwafGZGgOwBh
4apwTdEIGspjKB6nlOtZPZFlWWkTBhy1ARt1W1ckPWplV/KC6x5phAklXHfhusF+Egjbj9eoQm+s
GDejqTs3lf7aD8c9fHwyW1B4DYBMfUsJ/JPgQcnrlvvwlGJzBXYWO+iHuL2ytGFp8fOjver5F6cM
RWnckCE9kAgF/SYdZtQ74CCg+vWTUWWPWW4eotze1CUZs0m7wLVrNRgkp0bI9Nm09sDqNsit98gz
RynetX67yLZcjvMBI03hHbtaW2QyPHIDgA6JeOpk4OTKEMojlmplUPX7t3vOXfzUIaNdA2Kf/l+i
TX5ifEUBOnCoORtoGQVrXdyoNXU5kLKCJ9BEo4IXNnoUAb6ATbdqlH0lQuJib2GS0cLN2B7+0Kf9
ouf+4Xx+goJ0pRCDntFzx+Nx6N1ln39JsSMnkaikWFngtha0f+jhftmNuhi9kjJXsU34CekypVVR
aP1orDy8cGpMMxgg8Dl++8f+VTjzx2hl+5qfntPX+udg5ftY5f8Vq2DJbvvnUOa/yd9Uz4l4/j5/
I3d5i2NAAn3AUBF1VArAsDy4Z2+8T/T+yOugimBQe5FVFu7W14mloqkfZrqPZ5mUPhBCZz74NYpR
LPMDT7lJVY2g4+2I3wK5ryPt74ifcor7I0DKdSn9MGR7cHxID/5dodtSxgYDXGe87SxE93QPkUun
Mpsd+Mv6ZCV2t7LTTn1kanihttbwGlVYNxhhvgTKotSkmwd16fUtPP5CC19A/t657lDdKoCWz82h
rXDdnfSPXqfTaaYjSusMd2d1GjmLPL6HYpS8ugNFHITJjbupV8W6GgJxovxjnhsCTIJTIYgQxW2w
KoHX3XtuNAB5hE0kTDW8CS1XXMfeaV5Ae6eCjCT881hUKeo1aDmUJZMonNvAME+o0FnME+6NVJo4
ed6tEeAWAWJgV1oU/HPySIdYLeD9G353XSNJDMBlOlCJmg6oxU9AYr9964GVhkZpnM/ryyj/HGaB
uxvdbLi2ectrqxa3UUt+OrCZoStKFx3mdY2hhpu2Acg6L5ZqoxyCoXgepxBVV0Mdj+T73NXQa/oe
NHhzmRYTvWpviZM+YTpidYNzUHKyz/FZambOYV4xf3Nk01t7YhEKkO+Oo8j86Lg+Nj1Z8WKWegx4
Q3cxxoL9lyshNmiywUKHYgC2dV+Utr1ta83aYnvQ39eugoSFmb84TcoU0dXLC3uy/YNXTBHIfxoK
NV7q6qh+dDMt3Yx+oJ3HYdjfOFH6Mm9QCTtdQMcNrm1AZDsdXAlQSrV9rtrt26EDzwRn0Jj7Sh30
yzq2yZDLQ+uReoPwlHvrdQ3wkJEEu1tV0SP/5ubt0LDClmreiVODX+0JH91h+dYQOpuhqINH0yeA
1RtdP6t0DxfgLINhJv+dZJoWah6pl15r2PsmGYxVGQvvMYrwAkpAy7lZH2/9As8cV354ZdEc58X5
W2YjFluqWow2HQ3zR1h432834dO4tRUiWsN0zW71fqyucBUkLFKQ3qOGf9Bf+313mBZRblfEeyZI
iAxX5gW4L2vv2S1SNyJ11/1oI5xZxSIksfJXy/y1z10Ckz6orf28HNjqsxjdCUIUG86r3ta3lrl/
3+y7dU1IvBjIZjxfw6XVZs1q3nBeN284L+ZTc0Zc4J6lqWLv549YfrNFVHGrrNf39V1Q1oj0yFYE
IaqvX+flos+htcgWH6OvpQlPZjUvzseav7l5DEQ/TG5iRy9vHK+F6RbajyNFta3WWM2mk4uT3d1T
FuyujNw3Lp1Of7bLyXoUeKgh0+sp23krv47OHTe9ogADhrwPvBXSlh21ZGfEzK2fjvO3LLTVTVXl
2qYWQjsUptPvC/1z05jqwarjNjqJIbP2bnVNomdqF23zHEai3NggnHa1Q2q5rHeliKzxzKsVfTcw
01sWCSXgsIB5FVVafEyjwtobKEWsO0U1AGdon7S8loiStN1OmERWml4dHLtJb8xoys8bxfUWNhOc
nHA6PhgBIrjCs9KbRAAvtRTXWc4bv+0xqsglqTYeT+zvT/hg19zN1byoO404K4eKyD0wu1Nc4bq2
8MC8byab4hdHN42tqxctaOkcouXcPm+qqk13asfiMs0a5O0b0Z+qEUXBheeVyRGq89edK3Tqt5ri
42kpf2Hebd46zyvlaJElLBGuTtV6JKdYIniTaejr9am9B59/fF8luSdeAV+0X6gVzKnJTJvryI+y
ZdvG3VOA6ZQwJeK6B97fVUb22ZuUnKKqOtwp9ogcm2XWJ7VNi/NJoxdR4+nBcwU3KGvLi/mjGaLy
4kJpA6il84rJN8uLyfmsKKk4uWHFeDCvGnV7BSfLPoQ8zejVuGmABC5sp9Tvlgn8+5MaBN6h0cZy
ZQKueiEME4OoXhBw0FZ6PeQHuuTqIs2MdFmYtc0M01hnQe89Nhi1bqoJNXAx2OBmg4hoe94is67S
LLAuMVrfw5gztjFz/rN6MnpgbNb9JOIB3S3lyjBy+Vy4OfZOZhBBp56ws7asZu+VHSZ3gWXny97I
P1ElzVEZDrLpPi7d5jC2Yb7FXLxcWVqn31RJlVxhEv+2NDe6kfsFWESMAAkfbtzxrQqTfS8e31d7
f20wryMRm8Swq77tYMXXdlAU0Pmq+Ov6932Nxu3rxbycRQ2l4vG8YY5xFxg5BoZ+D1LXh7Te18xp
An0AtyEXVZSImz4EfyGXIusaSk19pyDCe2205WZeaw+9fkrRoZ+X2iQN9k5L8m9eTCrNhY2pi/W8
KNSpgjUZHJ1C78/VQKsz5g25s0Ou++tHhTzDDiUrhxJ3RPPcMi+rYwE/z5bKqnLr77aZ97F4bCFS
yd3n9nTUQIEOvXpWAkREa8rSdxDarOuprT63nWo9+1XYgtGy7MtOy/PDZOblam6IHOBwZdc+RomS
bhUVir0WJeo9pe7zeYM4FORgJ2U8apbBJdJ9mZblkKbv3uiuaG+FwDqXfkts/NCzngJjN7d7vOyY
rwGOnE+lTtrvTqWPWlsGoDkKnGStMXmyn0NOBQ3tv51KanvfnUo5auOxwMjkolSV1yqPLkfsbmAd
q8N9p1NQ6AbrAtOa4d7IumVcqeHtOHT1bUyuf14ttDa6jJPsZt4lIf190BANemus0zgh2eUnq7nV
HjLwI2ZXbNCJC67ACNwC8yDZEoPh7SUHQ/fq+FTHk36O9nJ2lhZJfBnZRriK9aR8FJlzV5H9/2Im
N8PQFa/aQMpi3rsDTLF2EOV525t6LIL2Rf917yg0i8es9+7SJDe/WBbC8Urxqo542mmZa98Ncm/r
r73n384KO3r77YnK4tduboxa/5QVLpwg3Z+2TlmEt3qJd5w6tdHnNi/O0y5zH8eK9LqCWOhB7U33
CGInX5lGCHrVTUkNsqmp1epioOu+sgsVZzklATspj5Y00dejTXr53dFElqYHi2n0MVPtiaxKuvH9
BptThQ9/6r/0gVB5tIV5NcGZu1KCcpsPWXmat8L7w7s0xv3cNG/Ek+GCja6BphRSlKxCOTY0+mYx
b/+2yQjrBY/kgDgKd8Sl79n5ivxtunk/zNAkpFwYFs7fTkSeUsUor6YmZhvzodXytfLi+nI+cD4l
zglgyfr9EN5kCohC4cv7yRto6m7ziNcQsMRReMwI2lI0kApa58IKkHQ2xir9NBHi1abvA/tUyvU/
baHEtzqA4Caq1J2lxODk7abzT2ql9Svd16gAKZZ/ghmKgYFskAi7Ha7nx/dVU+9qUImkTL+DZVeY
9+khUTL7djC5OpNaVmeRXMRNQN0AOC7W8ajSOgDzniKUv/LasW7rjNvRqerdvOtkxdVNXn2emwjU
MJ4XbrUrbiNvCB7U0haXTmzdtSrg/KQu1R3qcP1yXmzzut4MjTpt5sWBeRqldMPbVXppXI3ueNZl
Dnk1rxtWSH/XF3kAQ33+1tJ1rnwk21YMSfWFJT9+apg3tmCoL+KhJ/epTsY+9FxjbyepuU8bTB8X
88qkHB6G2EDT833dvM289fsuijP5iAz8dQhdwRm18lT+N3lorcx26KcsCwVDHkzTw+ysSqlnjakY
L/siK/wFpjZ4nMaXBiyzy3m93sbk4YxU3X7dwrfSsxo689tu8zaYyI6EQm+7eob/JXNTca1mWw+B
3S9DaTzqgbAfKBBn0J96/cKEa3eW+D1yeX05nMJBBTAhoEbigWevcRcu9xFv5V4TjpSy/WvZo59b
5wM+xPO6+QNyUfl1m2ne3M4eMF00DnjoOUfwvMPSAcaA5A7iD9u8aNqDhcmr0ejO0ZlEvh4chwCp
SsxLLwhuorgvHvCBjHc+khRgH7UcxAb58NLQ/O3c2sRVsYBa6xzVocUtw87gn9jTcNTjZFhXhqqQ
v+zsfmVZSn+cP4akGtam0SuL3C4IVQatPgtD7Z7oeziWSeDvmwylCs2Kx0VQ1fqh1x6D1tBue+yB
yU1U14NbareKNyFiUzfGYW5EeS0kg++lZ3Mrv5RswSZaq7lV0a16LyLy63MrzskQvglalwlT/TvD
F0yfnOJjG6kmZCOEAudFK1OPkZcydRWqc8ypTy7Suml3U4HaRmxZR6GN423lWgo63AiYxFM/Psn1
eNeOt6XfK7uo7C7ydnzwejc4zh8WzEDE/+RyRwkYJmyeLHqryR8sZ7DfvtVh+/23QBnDleGDn1OJ
8A+j/NAarzsAPEU4sbGmRYAVEB73U/+1Zd4mLUzSm0lpboJUs87f1jlLw5riw7wpFshs8H5QBSuW
NaEpNXn5G+8NP28YDWW1ddLgJjWKharV5kmXH0oivn5UKeUHNxyy9fu6JsC5eNAwHXT0rOWVYjBI
wvrM6Ibmcv6Y1+MKgIJh3ITn7w0myRIU8+n239flk9tcupRa7MCOTvN6sk9SbnKaLs1sOLf1hrle
2Wfr1spBsam2f9QcpEGjNGifLZQ+nEyPPqv0TtR6HOcqyIMAqQ+4aEOIz1HjdLdjV52TFDGudUfU
kKJQGjBF8aD6bXKgSIIhqVyEc2vi/dLVm9E2hqtY0Z3uGrETQEJZFR69BrmjFUFHvneDEm50W2zT
3tmkTuqfzCRb+V6vHaYsg5PoCgo15WjpcGVpzZrBP83fxrhDSrKqX97W2xC8u7g9aj10Yjjr1Tal
/PlgFAXG5jEOqgC5l3rl6cdJUe2T5uTpck7H9X53IBpI73+x57yBIQJ9GRaTfsT6DR76mCgoOSao
675Hq6Ywuh3okzl0fV89B7lFhLytqjcovJroVnS5ed7YpVvIu24eymYwD7n8mBfzDCnecYA0MtbF
DJBosbMRAvMxS1+Z4K/uQtiV57wk9bLQo+SuB1p5KGLGg0ouTk1lnVpRgAJjydEkDATfej/N175b
irsh88M73HuqpClvA481fQylrBnHy7kJW7hXrVAzzBcMtoZevjSDuNzNjYlm9NjFaOZ2bq2nbCD1
OS0wNU4eZHRvZg9tn+LWrFsvdZLmD2bVJ+dpDMRjbhxy0jZKgernvNjLpGOKx/FJLCybxyVAPAra
4EQqrLOe1BJxgXkpTi3/qgaBIaKYrKpW7B3bfh5sOJGhUz9pAUBiF1z2NlEqzJCR5/4YMzuyQ++p
8HJiJTT94NqH0cPkOet5fRuLc9sOrHoDVBj4rw7uA75QeDPAsj15ZbhrHL9FYsXxtNU0qgipAxTc
a5HdX7o5Ls7FAFu786MLzzb8u64KvW1pd/a2447cl0514n/vXkDcGotIU+vLQCTWPnQHe6UVw2On
pCZQ3Cq6x+xyPdWx+tGMlXgrcFFGHIJFayrWpALru8Y2gvOy4tATHl9XXQYQJCTT8aJrsNaMVn0N
R/UltOz0nml3u558zTgIrbD3WjCGcDp75Tbz8xhckK++Fu3JMvL6cwYkcWFZo7Py2wnwyuS5Jy0a
cnyZ+vFRmF27bod0OCsiw79VcOmNhyHJl5WtH1Ne8lNiuMFNkTNzGDESPihxFd04MKlVLzDu/EgR
N2boSNLoUC2SJPloyUF1Hlkju3DPwOzfzktqqrfTYh6Q52W/E9gUSzpw3SohI5qlHM3OMLY18/6t
4vrjE9rESWW6Hy2Y7GRIp3BbG/jQjBpiCgkyYNdtUdzjMF8dcn3sr72GxAu94CWs2v56XqWYhrvS
yPmt58W3nQQQSjsxD8KY4A7q9m7+ICX09dv74vyGQ0zC1OG9OUQRYzDj7DpPFWM8RAXZ/db6H8bO
a7lxXVvXT8QqZoK3ilaWnOT2DcsdJnPOfPr9EfaanmfuvarODYvAAOVuiQSBMf4Q+jBcO51yo1lo
1SKLDPcQmo17YLZst56qPiVz13d/EWmv+McVC6WEnrwKdA1pG8U/DvBJzoWS2PvcaN/KRCAnkov8
MglR70y/gnWG/OkN70OMZbQw/6D0PH8l3p8hcRdaaVrXqVD8pzHAPRW5zQoufZJEi8mqpl2Pu8Wx
75F48JN4fLMa3Le5xNg3Yhjf0u5seW57l6M6LK+XvqqMb4GqKMs0CUzkn1TE23NWZn6gzS5MXwfR
qv1GGVPEu7USj0Krb45RqwWroRTxU24a+QpET/LkD83/OpvUMf//GSc/ZZo/b5iv+K+f9z0uAJVf
8Z72Rj29sjvHQp1MxhXW8iPTnX+QXbGDHuDYIn9gDPnTVIviiku29Tr6uzhPlBe/741b5xsH/tvW
azVExlEvyVXLJqJJ04PPL7aS12SdUa2jwVS3nFmvn7OO0Y/qMXELFVTMfDomQoVfnWjHVBTBprKn
n6IHmVKVa69IWKJ3fmWsPD/5Dd7F7h7R3VhPRenfh0YTsLgN/86CVCyGuU+eyT4Z/a/j/L4+ppmA
1dD0vIUXU9U0yNjxPUaGz5puXsB1SbDqk2K84y4V7EqfFW1XhOM7GTKwFfo/++V4vRkuBZLcOMsj
mv+93FG9pt76Gjok32ujJLONXeC1Z2QjhoSlV1be85hMvO2UQcHcW8NwDIMXI1D1l76FSttV3pNh
NYZsZVCWn/R5wsmSUxkmvGasbiG3UmMdsrrBIfl7dyU3W1FmuicdSaihGNMTAgtrsM39sh9zfS4l
ZG/crNzY41tN2glWe2ssvZIFatRkydkr2n8OBbMdzI9LNJnBjhoIVbueop2jgSYtAz+8UYdo9n42
zqaBVvPWG7xiOif59T0iwR1qX8y6Nk2kRve+a4GL7rtOicTWKESIqZFmoV44+cZCi4NmG6mzWGZU
/rZFbd+qZIhPWkB2Xv4ko13/HtFeuFUiJtc8BWSL5p9wHj8VgX2zfee/j08SF2EvOcE22W+BktlW
qZHItpyU7YxgOf13Hpo1UHpV9Uqj9CHiTd8DgSxahN/zUOMuZZnykXaau0RgtrTPJGUfm1TXXzoI
w0iy2XOZnya7f1xA3Ftrq/GL0IZuZXZodsgfVKnrr6b8tYvQ/o3qIyRyt/iR1eWL5kBXQ042utRl
VC/M0Cp/jB16KFC63L1vmN2dqWyhK3xLnwVVrZl42VNsRgOB3+USlO5BF61Tw1dCNKRMlEscO+mz
z6JpGYajjrEPTb1rx40ZPHlOOV6a0Ml2ojd+iSIvbO5GH8x6r+ub0sqD5ecQXFeR3gqGVdqmLRav
TCCaealwlebWIGG+o1DIqgdIS4w2WzrA8PZOyGguWW7YK2swuwv5enMbsD89xGXVH2KrrnB8ssJr
QS0EtMyk7yvTZqniTurOTQwdVZAweGqofm0BoH0M+eBe7Hj6iMte34kMJVIEx3VI84a5tyGdeWXq
Xr4PGmvpNRjT+V7/TyBqCgz2mv44tH5+qqsyP8kziFjOQ2TX189+r293Sjy4D2jomrdWMf1dEAJi
lk15ELqSbGp/LMh2sCdqnVRFttTugmUxib8wNKFY/ncTT/NiX/RjdaMmb8wQ7D99oMaHcT7Isyqo
KPoFbnyQZ/9X33dAXobDcbZonapYywDV6wDTTyfdVWXnqVd7xmt57DCXauUOCoLDMbdI1BWKs4S4
8dKVRbJTSDbsG7MeVhWSCT8SCoC80S3nkqRWfsMK5132m5HI1mTns13Ux/4KnQKre3RZ7x6UTPWX
gxtnZ1Hm03UaKqSP52ezzXp/qZOxPI9uaCAUSNXSm7yDPNTgoGZccBJQl7HPmefTtAv3KzwW2OiI
MK9Pg091wknzX3ZjjsiIDPEzEHZ7HbFePfZ24Oz1qs+2SpOptzwAWEYSJ3lnijulqW/+1UbFyrSN
7JejACHuYu/rct+zrCPZFmfPRirblkEf7vqqPCJiq+wdWB17P0m+zr77otZC2Pm7LcewO1PWuqrd
ulCBtpjZPHyu9XmQTYzE3kNIIC2iPCpWH5noT6FInmAsQn+bW/KAy6+5m3zA8HZIRSjuIY4OqjgD
P/9o5haqasVhgEq9lEHHK/OHyU2slYwaYWoi3MeaUUaTin2c2RgOL7ZoePXzvFyUZpieZFS38R9U
6/DmxWa1DEQDK1RY0SkKeuSKjCg+qSn/K29KxoXsk1EZ+FfTyFpwp1qlrWIf1T78yqJpERUKk6pp
VyuULRMkHAzvIA+Bw1nYOfzY3+0hL9RDi8dGTmrFd/xoB0Ogu9e6c/fsML3ifDG8lEnDrUt3GfvR
CfFQaAjsWu9u7IuNZztoMcxRzy+RBmRaOcrmXFOd6nR8rscyuGV+9aiTHyeJKQ7yZSrfnG6trnlD
Ut2d85WOFqDsNPexsEWwuvQucWOF69qJI5xN3erWzwfZl8QKCaW5mYWXEF/dnaa76SzQpWwsUjLX
yGWyd+G/viiuUBfMzM676fu3pOiRNjOSW25M8O8Gp9+aejL8qhWPxGihane/BRwZkA55VIG2rBVA
KqeB99JD35GmUzM15V7NlE2uac01mP+MiPPyX3+mzvGqJdH6jz9TTXr/SxOAKds0iTeDD0jY6oV3
GEWiHNKEB7TQSQX3LdmAfwVkUx6Gql2R5dDPgwYQsxUZ7htFgvyBXqEeOiqZjrHT3E6T6BJSWTmm
RuncvEJYt3cjUnhhT3l0HDLB26HQUiQ3q+6915wnBbzjkxOk4TERwkMjnP42bu5+ZRqPQRsMx3Yo
yDjVVvcukE5NtbI7fC5RYliOgGW3dmJbT2h8dc+Z1v0GDOweEe3qnrGDrQGNIrAlg3XjNMyJCRDn
OZq0pn92A/PFSqdL7oKhpkaabAIlmZ67RuisjvWE0rM1PqtBFF2gaV+iOYgh+viA0FQyA1AS6iAc
BLJjq9FFXfK7Lx2b5Fq+I2CNkXmxGiidH2V2kOp/Vq8ybYH5sHk0OtTYULVZJFhtPJR9YbykLHhW
380xR9yvzLWvaFGaX9HKW0SYCFGYc8Ut0tiQ53nh3oK/z/y4/uqT0aE9GyIWr4ravpICnK5KWpXP
rAWh6OnGvQAZfhipNy5lc7L8jd35Aw6z9ptfpMgDZelwsueDnMAUS/+rNXNEjgynvY15/aOYXymx
llQo/fFYyzeJHZPr8jMAmW6z92aODNlaZ5fbvgAlYYs16qr6Wq5QrDz0DqDYYrKoWfbcGG367J6j
KQg+zysFbLrW26xeMntvm5p3nNiCIvfllD8Lazuk0fRKCD73VOi3zngRSjr9LBrdXkLIMc+YKtaA
nFR9TdpBvzv1bJ9CpnB0xg+UeaKXdGL7XZq1uqvD1kIDytlQHxr3wzSIqwrECMxrnP4y9GZrR1bP
fYNMs6s9Q553biM17CfNtiPUhNDSbupUOw8o6ZaDrp2DyATX24bsSfMJ8HDJskw2Zx/VaBx3yoQ2
gWmM7yjTXro4yp5FYWeHmjT/Km+L8X3M+3/0D+ibffcrXQffsgtYdGvVsLdGTWgoaM3CAM6YpIss
pnygtFqzSdyw0EndB6gaiuEw9YhzhVEznkscuvcAXIIFq/UlSR2DQlFd7aYBZqem5vl7M3kPcKS7
lyLWrX3XGojJOnr+PsTdY6ySRW2yoj6aPqsv0SDqp3XOn2hQqxuSC6ArUlNZyM+ZgvKs5uYHKHx7
O9Y+m8PCY2KQ7aQHTb9sBctIEO3/iUOX+2qjKki8/zuOeviu87v40DkliHU3KdfA3aFqBUmYnuVh
DHzsOoeaKoaMtMhQUpyr07Ph1c56FCVpqHn0d0A2e2wlFh3ysYc+YVVTCDKtQaplH6Pq3JEGyp/c
dgoPce5bqyAz0w84/pjk5s2dMgE5tKBJyJWigd5FSCDVOtStwajPmOcgZ+tEk7WuK8QcxjjLrvkI
B24wo01TC/05LLIf7WSnvzrbee97rX32ZkZVS+pjIOFzJP1+DZSxj5dZ0tibShQKMKQwhvLaxo8p
Mn2LXLcmXIjo68SAP3HcONvBVqvNFI/hhTJhtfEH3mL/PovZdCB5sOq0jjKNZiPgXccQIkjC4ruc
ChTSXffs+7NMaR5bOtbiPqKqnzNyxQNQqPc20NDChuiSXbCazS4hufGh1IpTQ+H4K9CawbU0ymH/
2Yf6fH4RA0rQduPGD5+dnuu0Oz3wxlPTKAO1NuWmhYH/2fKQ6jnWwnnLIo8db5q8YjJrnBF/Q4Ui
Vs2VGSmms3IjEZ0d/UEGkymZkNlSi3Vf13hitaBXD5+nujCUFcI+s296KqAe5o1xCWptVZqsLZMR
zpuPfvaMO6Jq6ecHHiHBkz6fhrUFp1D2fp4y+/TUEy1nJTvlRWYapGIpT8mrofKZZPG2T5J+aQy+
uJpdnD10I5IUvjk2FzXy41XUqsGPJvEvbPOVP51VsZUy0o9UJTPWhqxryMSEDynKtTsLP9/LkI43
NRvvltJYT2KC09KY/YPZMyEv8dH6jVBGfWTvbj05VWttgiI2VnIsGrr2pWPsELRptfS8+rcPvGg/
Dlb5IO/eNhxQ8dLscMNUQ05/vmdlIMrRwuxJzy5qxQgvQZLhbj1PV+GILVY69trFR131/wwk6FBf
lJgrTPYhey9Erb5EKOpik1sh2VieyS+4AEY4+B5ydCWpEVa1jDD5XzmLIeyzZcNGHxc+So+Vwp62
GrRT1Dpfh75P9FNR1wLiCvyUslCpBctOOcaBdLKDeLZv5iznIkcQ+6DlzghWj4M8k32fhy6eDvKs
1fWyxG84U/d98WY6Crn8xFtOpsg2SRKXdwrAeMrWkXoYhFfekQp5cPxOPE5CR3oCHI/srsqROng1
67jOF5XlUG6Y8+yN3Q/lPSpy+CJ53B1l1DdRkUlq5cmsHV52YvZWrG5+Vjn3Dq7EQ2PxcMqm4SN3
SS4IuNqIFCNU2Omko8Ba+kb0oqf2eKGC+duCh3Y3JuRtMaNy1/JKZWx1BGiG8CSbWrnMKrW+a0Fl
njKUr5Cp4SJHGarNEGJ3JUdNOrYfRQASwx5N5SWz4QLP/yozsIJjrhg8UXMzZ/5cF/FY8XC79j0t
wldbV4wr4uHWU5RVnx9GXb7bo7i/tB2QK56srymT4Z9yknYnRIWDU1hmKMSEZrX6DihWNCu88xVZ
TouCTdU1V81twutgtclCViHyzIww6uyzg+Jr+WvdejzuvvZj7JNsa7HJ2PZ6XZ9KDbGdaYBemXvs
nsl7hz+Zk38lYxaCSQ3SvZXbOnYXbfyhc7sJgZwehaCNaLz8ULkAybOkbt49OFhtlXg/dVdFDibP
9LOONM/R1LpuVfXt9NP4ywRZ9RIb+Ztr6cNCVQr7R5o6P8fO839hpXjye7v5ywMvZA9CAdhXNKCV
53Zt2TWK/PXJapvglzNALQtN+wcZl2GhWKl+VaYcUX/EI89t0eVn3pn5WTaT8tHPzPL02Zisr27Z
VIKntorLkxwtr5PdzG2o7+FBB2KO6qfaxPzdOLrMi+pH2ZVXUbRm8avNSrukCeZhLVbFQyTKs2z1
VlYd2l7/LQeMTto/TkqMpYuKFezn+PlK4eisaNvp6nWOsYGo4JNLKrVo5Zt2d1Ddh8+WmjThMTIG
SFdzIXQX1eNnfl/0zrCJsE/ZynR/jggE2UXvBhnBuvaa+UN2y1EkC7KtrBGk/xklKB2oTu/s7ba0
TuZ84AFyFgWo7nWIzypAKcCVn5FMrQrqR+vvsTL23aSEVKzD2MuW8pNk4PtyIzXqVTtQCh0UxSYj
X9iYGTQupa3C2MqmDMRIrG9gAMCIMFSbNyYHC7/K/WiH77IlxyYuZc8Kkuj8OVA3CoVpcnplRars
ZZ8c2tYgk71KLbCM4496VEwWbZQkewwYo33i5dPCFGy3MGMs9iJqg0uB/cRTqqJa3pSmuZJNK/Kz
R015ko1KDmAFtIymwdmSdKueXJ0JBK2CVxmUw3Sz+StuK+cgW57V2A99G2ew0fQeHDhKzy0GxWjp
CkFt1ICL17M3OVMRy1FF1ptVBoT5/Bkp5lPq9Gx+oHRseidkeKxRp5TXpF7zVxEH0YMcJ6+T/fJQ
C6akLG/2Ztlq+8I0D6Eezz7G9kLxiuZcGF12lV2wDKz1YDnuUjZ9nzd6wve50VMDXSfdz4/ZfJBn
mFmyMhym/Xf/9zB5ZiclcMq/L+17EFXpCJbrO/AdbV11PzTgmJMZeKg6QBXcso4vscMewVSK+i3O
1MdWuNFfldevWj3pf7b4iC4mMsiPXp0mW89Vx32UV8mDkwzXMO7Cfam08cYgX/3mGhU+lrbzE9kn
HBmiVL/oVugeKk9QHK706SNQL7lROT97rfdXWdOw7TMAC8Jwd5YyYFu/NYw2P+Iav5DGrsZD7bXh
NULoFaMUrtRGe1vqVfpGHr7aBOga7CKdGbixW0w0a2a3MdGdpS5UtsYsEJm45s68K2BQNpyxS7CZ
Qcp9palFsv0O+EX9mKs+GYfYD1A9d3T8T+FNNo7+MTZauMqyXj0OYdZdkUtAnzcojQ+rzH/leiAe
DYqfe2BO6Vqd+2P12sDnfq8UcKRdlmS7LNODlyEprvIDeX+kS6fje8Hupl+UlSHObVu7CL1MOdxM
A4JB4J7NFub2V1RJ726R1RS6GfsZQPPNWgcljCVHs1OsAHplAPkegvrNRm/be3698PJ02Paupe7N
vjonnRteETBdNo4jEDk3cWOx9DhH6R0mo4za7Yyv7Ua+dct4DV2tYuKiSwYVxU/3WZq9mR1OZOsq
NOyFTbJ7+/lRepXpJwXoxmAb6SYAHUv61FyBsyzvCLKqR92m2q/YZXlXfc9lq2BlGxlVtBYRWj3S
DrIJ9fPBUbQ/QeHFe8DuFlRUN9KPZW7wrstBx5RQrZZIMOtHGZjms++m5tan0EKm28or/x4qCI11
sdueU99TXpPeRiBMtZ5VYaWPGkQ1C3TZq4KcNuK5sYl7MKMyHJ62E1rAaysEPDL6qV1vCt8R60pH
ChMJnngf8Ms+ilm3rhxD7WeoaS+mlTrPQ6fW0I0a+Emu3722ULLkgF4DOmS3jnkdQqN8aIxwmZK8
wl13dM6a7kAoSuKTbCmQMc4YgDrncfCUpaiEtwrBOFCWT5P6AHtlJy8VSdMaGJEyUNj5X9PQdQ/y
A2SXPGNdxJagV0mFy8Hff9I0Wd4INzx9fnKVNwjARfgZtRV0Vgc3UBJdmsChoRb7SekDWN7zqTyo
LGk8ZDiJB0rbPYz5GC8AK6yCoEzeMjNp907CGwaQb/LWiNJcatPo7mV0aLFNyiPrxY6qinQZX7CZ
8TJlL4wGaz+uheirywAM6tHPq+yQp+GfvIIrE9iIvimu0X3uMKoA5bEhqo4pWtGf2w/kavTPYIgy
xIWZ4EFuRuQIaJG/kkRvsXJkfOIJfaMO7LNlUKT60tF1lqMCewQfYubsLfJ1JpsykGiZusSShILC
3+NktC3LCd2VubPSLYDhTfskA75p6gdLjw5t7mgbLdNT1EQ0ZrQwHQAd9MNjJZxiB3tDX9ixGB6t
rv8wlGoAeZblLyLPPzKjd0+II+YvnVpRwkVu5CCDqamWqOgIeyejFEnrld85IX4kOmoCOiqShu9a
09LqzGJPXg30oB8H5V62vYiz7+bnSNlWOgOfJwoN7LZgs+3yvjqUQQKZxgl+mGUa/eUO7Y/eBgsj
vGFYtmUdPio2sim6VqlH8hjZvm6m7MGvRXxpFNdBgjeMXkafmmZeddHPMTB2Y5vgcWCRf0s8ZfxD
WfanzRb1rYoKnX1Prd/sWlBedM0Su62y31OGgoWlut2lbXIdVLOP6v+sNuOpwttBVeT2m0vOlUap
XzdwTdCCnmX5AFV9hmoEqcowNew+h5kmATnMrrT6pVYWhjICba/N9iG37fTiJz3en/PZqKqwPrQ4
20xdQl9qYZWgVjl88Y75SA78jMyjczJUm8oglRpXqdixPyhWOgAsipOW89qhh79BGyzYTGXtvOLp
qiwbA9iaNje90goW2mgU55EU92vLI1WnQjx1aWhekuZPozXYPNl6ezBs5D0BeqYL2ScPk+tG3lKG
e/QkyX37WnQQw3PSoy7UeqVx1x3FWPuFrW9lsxT8mIVbXLLItV4cWHY6tiZ326T88a+LBjAh26Cd
BSr+c5E1NdaltuJ64adm/GxqkVjGrRJ9nilWFT9DRUDSYY6K0P46+x6Xh+pH2URHmaPOTCq7dRGj
1VTrxkvYOMaWu8VeVfgMvqioPmSVYm1CYI5LUydF2la5dwxa448+tyqQ/o8xNeVO8LUtrUp5QN2p
u8qhM6EeS7I8O2TJoD2bY5KgCARcPakdoH7dm0G245ceWx8WggvPcJ5ZJYWu2GajYn8PcAf9w8yM
4ELV0EWlPTjIfJg8xIbWbUF/DcgrkTKTfcB7iqXASmj7mVvTiuLBHeLmzC55MaGstDchpr2qI0pE
kJbeotrkUZslq9jwhG9iUAs0p26VkYx7eaipuH+e/avP9oo8XXyHI0yrMYPH8Z3tPmznJgl4MKvs
2CmlWHtqjFyj3qQg9Xrvj7MlmZudvZRX8pRPj21deH+qqlnrtvA+SgV1PbZQ6q1RAZVpZWVhftCn
50/sathTAw8GhG7ZIAhES4fG20BfHU5C0R7HETQ4sqjqnBkb32JS1SjpZf2hVez+7dkxfRc/IqVb
TQ4GAroyPHdjEc6F5uDBKbzp2bG9H0E0pb/iunpv0umfA8phbJlpYnvtFGhQxzW0tqSoL6nnFsds
MvS1VcOSapu6vOYCQrNTYlOglPke/S/lT0pCxqd+8kOxKwcOJxQAlg0N+i75snDix6rVqhMkguAJ
gXm1OCOdri/juFYufZ7mO1J7yhYGpX1ToGovofpVv1Ik0upeNH+MrAgXOcY8L7Voo43wQvWgQiw4
Tbzm101bpfcqsF7UNnYf+sQhv53H40Eekq75OrNCZ/js8welP+gYLzAoLwFSsWBjVIdVyBq/IhZ1
Ta3twWlMKzsao3eIWM9NO7iPbPi9o90l2M8VPrLnkUVa0TPDK8oEGFtlFZof8wVgkVJEyfruVBei
eBym/E1eMLiiZKuux4dWb8oXOJq71TP+QPoh9EYkVTyHB6s00+Ik21aITYs9YVPRIOy9c4fwPeZd
/FxircfUUrh/dkpkeX/KiYVT5tv285jb7lp0YKRn/zYb3sADANHo1QvdbQoq8T1xu3yttIa3yxwz
ekUrbcs38NXvIVS2mxwvfAXAuR3ZNS4QDM+4Nb1821VhvCHzbCChHBsLL2K6GMGe3ymflQWbWUEq
Zqlbg1gFcWMuo7oKf07etBnbSdzNNsy3EWDkh76olBezrU9yAKD0GPEypI/D3L6YqtaslN62HuVZ
PLX/+wwRhY0N5+8TyS8Ldrk91ku1R9dGNj8PSq1sayh51MhuKbVCzA8M66mqEzTHjAiAT6GYT16J
ESY/Pm4aWoH/EcSsBXLOPH2iwWBPATcMbRVeZ4iv1i6SoAFfzX52fdqcesfXTlmDgqXkJ+G5NaXB
L6Y+FI3+z/g41l+J+NTlXU7uOdwNJGe2MTDK1zIyrwEL4VuFwvUy1bryHoO3cTrjnpZ2dzJ9+MAI
GBj3MWvxMuoKsSnmqFtDJWG6Cc8KOOv5Ijnqv14ko3Aq/+tFycBWKolt66bPuJyw7Wx+b9/YepaS
eShcWZhsaCnyzl1B250strAq86VqYc0STlsjSQvr5Gl1v4wgu62wtvDIqj5NWheZx4Rkx3j45L1O
U4/GIe6MxgHFUEhk80ErBbzCvw+yb6g788GfJvNZ0XSsxAptWsepnd+rwlRZ6Q7DXjZHJhT4tcXN
dVE2HqcY71M3v8EbOsh8OA9QumkdHBFlyryYsNJZeDxnuY+Yj1VV+gj5HUk/LevNrVplxssIpBWK
iWFu2ZaBB/x/m99RDQLrS+K41oq3B1rndaetogLVxDozQSQAgriRjadwnWYpJKeOOlk+2V/tch4j
B8ZuQcpsvk5eMmlRffvu+9dnqWKi5mGTLmgWElQuD4pJYaSGEL2R6C3HdsrbVCA8RT0jX5YuusN9
tBpe8T01XwrlaWzr4F5Opn/JK+eXOrd8PFt3oUBbQgbrFkc6fWzU7WRYRCM/hwy+dYyiPPuxhkuN
M+1ZgFASmLvKv89CkS0tM+2Ost8sgSar2VDsE2w0EF3K3U1cO9FL3kTRtgvdAF8oFrciQMEIva0f
o6ZruKkZ6l6uRi31sYA8dy81qzwqxix8qDb5esqsALQy1o+5ESvoSnjulo1A+1CKLn6yTCxspig3
f7UKZBzMtt/U0ZzWndGVB99K84tTIUGrkzxZA5tvqbI2b6bZ+c+6TmonzdCgdf0q/xHC7IiKOvs5
2g0lfr8ITo2lF5cw1YOl6N30Z1+NR+RBc6ojeb6dKJOdua/8S61jhdZlv9O5MRlCAXE2Bxtt+kjM
EKhvrTZrt/TVxWiI7pxOGPNobfpoumH6CH0HPMqA5Vtf2199m6Mz9Uf+WdFb2zsUfivTXXnzskcb
qPiYql8eZVNoqxBk0931cJzgTiiu3RDoQGNN+1GFZ7ut+EEBIBfiPCEOvAq7vv5R9e4Bfn73p6U8
A2zfe9Omtl5VKJqcKd6W+yhzwy1KNulT5TbjguzVLuSl8WbaOBNbAVgStqzTa8XDlZLkfHMnWBBF
LNJ1bzs1DPyu2ZBEThdYS7lHCcTUc43qoia6gxK4+R4MTHm3YsDnqWifwQEPt6l1z01eV3ehkFFW
a1ChchSwKqyLUt3aymiMWPwicQf7FPxWx2tepGRk2Pedxnkd1c8H2ZQHM7HA8tchmd28+gq0XRlR
hZoH2nP4+xMEMM+dCVyyc/SOf7zjTftuPpihPpHP+d04YtzFTd6nIEXpkofvYYO8THa2rXYO2c2d
4Kj2Ow+PNgrqjfZimDpISpWdYFLa2ksb6s5O85YqIA7ezayym0CNXgPFGx46M2pWsll6YQbJMm3W
dRDEr9ZEVlpTSbbLqFJhV4qttL2V0SnPFERewQ7KqDHLkHlxiXXUfK1t4hA76V1zlNHRc1B+WYeJ
48AkQGSHCupKtqYuFpBmOHw3TRO0I7U5mCh29URmy3rS5kOiBdfUd4uz7HK1bMDiktq+YzTQIePM
2dRj7qCo0ScHdZ5GZTNCYmTnxQC3kdxZSPAKyhHaypxgEkEGN99wX5BA3TrRmx38BjTbZ4iLa6o/
FTxXbpWqRde2RThaDvu+Wu/G76sNr2l2GKpF67zGQrZlR7cKFKwV+8KzNs3oDG9Ky3YystJbErT9
zQmq7eerwve3qDSAZnV5LWu1crCQ41nKN6xLgRWbXsRO5Fu6iKefObiwS9cscvI8+ygM9I0d58az
rpFWy53E+V2jrZuldvJhxchv40DKm9jvqRtUZDQMW5B4Eyioakk3fYjKvBUFhEwW9hNsL6iRUee2
H+V2NN3pI6RcRX0jsnZa2jfPfhQ+tQUm9ZYoZk/KyT/Jg0rBuvcjDHNzl4KwZoYdbgpDtvfd+Gih
j/FDnRyx1KHBXxws5R4mQAEPoGiaqzqiMDuqYTxPYwa/CiA20OcGlAWXpf4Qkz+dIfNNm9X/aMqo
2WYg3rJhWmR1N579tvfXVI/HXT7/fog2xZ2rvDk44+x0uzNXshu3iACYHAwJQ80/mCmcRTiN8Okz
MMZxFKCmOKOH61zNT59t4UMb8qn1bWREHgRLrn2LfbHRjSKHHj2px7hNPgJPK7Zu5qpHV9H6h47f
dV3k/rs1FE2x9Dvllwdd/zj5VfVUVPjWqdmULT2mqSfZl5PBSONhuLaxUT2NU2OsI2bDtQwGfgcc
IKqWMigvsnjDlzHEK2/Rs9h5sEsSvgsqYMGqJgu9bPSm+x/Czmw5Ul1b109EBH1zm32mM9N9VzdE
uVyTvhUg4OnPh1xreq659zknKkKBhgR2pROQxvibG24S/FpB8Hwd/Sv2dYqom51WR9QkEvkXL3jt
xWLDexxyFKZkZ2gvvWWPWx2swV6N2ks5xZEio3DNZMwJb0rHh/ZmtsMptLx55U0h2AhsCYY1cPNp
+9WPbOmu3aFoUTeIItYb7VyihtFpglWqX55VPxazsTZaNt1W+6DCkGg9/TK3vuCZjuNg4KQPqpnc
+Ydt9vLGm/PswfMG7S71n9SQijjCsY/spMRKxfwqbDd/Fmh6656CoI5ITLBFkJocdwWw4htjnr0b
w3T7ne/U4YOXT3DMa9P+ORXAz6K8OLo1oHtfzsaNamRsoaaoDg3bN25y0PWz7SSn7ykqrrpOtY1m
sTK6KgJb6NaPiVk0j33j7VvyR7cqZE8FPonQbzY4ZuBZEgu8KGLTASgmrDs/ubaaiZapUSEEhulX
vTI0MzwMXWzdZXEQHwJSx1topT5swbm8RlPo7yqqlFfhyn8eRaiQ7sgO3QX2GJ8zRJ+/GrSh4VCm
Dcbz/xXH0zQ+q1iqOTopH1wQm9Qigbs0moSR3trKJH36UHEV+m7+FauLUEfnGVmscFHd8vPAPMyF
+6B6SJKh0LXEteVIdZHAsM+Fdwy8glq6CuEv85dw+ngDpyK5dZcmDge5nRt+wRwjllvVjCboTrMN
rWOpZc8qZGh6u/XwptnFlOsvuil2faxz5/3dRH7xc/Ls8vQd6nmkbjVQR+sqEfoesnnF2ifyrt3S
OLH2PDbVcAQhLayVWZjuNWkSc4dNvbP6R1CdEnIH1ZXZbNBCydBtjbRz3dnoXKAX91yH/V/o+IW/
y+wu94f500kcXOItaR1dyfKooBy5ats6/aWXiGeDeUCJEvFQ7MDImLblPh2G5DOv548pcON3N8yj
dZp18slpoBlJWILpXJfPXhblaAp78TZeukg4B4fawW9ejU4VChG5nr1YLEcfkmEhnQz+reI3kaDR
bv3ZvlWMF8dx4GdipnDMeGXdA5bOtjJOgw3sAphFSyxEA3ZvuoiJf8fsMB8xFsKSRp2mBuDFtece
Uvh3KDSG8TbWC8pOXOg7nlvayq3T7PY7zlrgTspeu1EhdUGArizlWvR7G63EkdEsqmuEmffK0d14
Z8x6pu/z0AHKESHw6zSyPYzzVEGQQb+pGsfuGE3k6rq+tgFx2unVNP1qh8JBd5c3LRJc1DgfWHh6
68F15XMBdhycb9y+GXWIyzFHP4veeQqLZvy0jAmr0j6IVjnZKB/NDbgKpbUlfZ+BFgeFmXZW/VIb
PPMhDtd71Z0XAack9qpj2GfNS2VSnMpLlFfVaNu6f1muBsl1OdUwQdJFaXDXU5l/YZmHSZJGaR8t
kxuE641tOOoZDteJ8eQKMR7rxYFrtg39KcGM6urP4YMaVKEFNDyOT7ONEd9QW2AA/6wlMl0WaxCQ
4SE3tWitTwYZusof79hZJZc5E+lLr4WPURa6n35ZnaVtGW98WO4GgjcaX8Ogb8oovC1m3cEJ6z8N
itnOjbE0wrawhQVTChgR2VV4WP+Z45U18ji1fgW0S23HRV1lsAfzOS1c76vbLvhqJ/KSDQvez8id
uk2QyZK7y+zvCk1HKjDR44/Rj176qqifGgfHoVa4zQ6eQvBcCcysqww4Jf9W/9sRBO7/x2jVb8YC
ahQY9L7UfwOdeuons/8RQ5KhIGU4zwNrz00dNrgexUO8yzzHu7Bb6iF9Y3dUJE57U5muuy+7wrqO
GQtdw4umBzG25lqOwn8JQ6dZjXZs/ATYeDtZGEFFdvfaD314YxYx335Fx1DMDMXJUA3PIMOIzBsV
rhY/KcdKH6EiPAcamU8+noDVqjOC6U4mFJhxLCIxaf2qWFCCcg33rpgsCO0oG/SaF15nO/xl+bZ1
YGdqWyuldqAFvbtt0Z/8mte5s0PNnOfN2df/nGuODpw3pzqRsadEp4pyDeqEJ9NuNnWXYqhICe2r
+VdXzH58mAdplRugXvNrRk5rU2haxha8bZ/Aw14VLrGdyV87ITlSPsv2yRq9r7iaD1c03vOe/mgj
HMoSv/PBnAUCfqoUT4UAVlyxPv4IMNWOLSrWK2Gy/e3t+ZdwyXclrjs9GzUW44PlDmf1MAwF0kmO
492rTaj/d28RMqBc0a0cVFGu3ugkhzkt4e8vXRmM9lUdTctRGQTPho+NMYCOdIOTeLWP26q58N9A
omZJkrLehBEju2jP68961RARXA1xVV+tTuJHnZr4nM/TcVjgbEae9GtAY+VV9lZ1LVv84GG8JB8A
BI+BqfkvRanbewBP9r5D4OslSfSjmvB9Jm4h9TULkRH/+8x+nvN1UfQ6T2fKZHrDlsltoBp0AxQh
q6H4ixIGzINifM7gnNyqwaA2NtasdY/+MNTPQ3EP7Gh40SXq9FaZne3lAqVhOxe9xhNODQatwNQ1
WgQkl1F9imKKqC3CHsupsBGdLUxVbadGe2rKK5hJK2BLCdA2M/5qvrt86us6alBiWGZ8x7/n2t6L
m7P7keAx60E8z7VZPo9nY9HDWQPZXQ16pT9K08h2RhNCGRDpfCYbPJ3rqJvPFP9Idw4aBY4l5rEX
3sQUh9cFBTMMjcwlWdxcEmqilMcJzUYM6BNrsw5NCfpqBIOC9kRNrGO3TulkKrM/zbx0Y1KnB74V
WXqYat/H4itaS35X/AsF8uJOb36kBUr0k15NrxIwGxJPfviQ6q4gzalFuwhxjJ0OBgxzvinF8XA5
lD6czdjge7Nsebykqi/qSM1TR7VpGVvD73HFXU5Qsd5KwV7IdtyncowOfTrPWzcsojevbUjszwG1
3sB0X7FgVFGwW+c01gGoLF2DV/S2dUFDm0m6HSg4tofEYRFUhC8TS5/Hxu143tln1Rn7ZliWyZhD
mWg2qa4DCuZchd6nmmGSa3iMcmC3mUAnb+7eK6vRV6g1ABYNhPXg2BYWafi4vqSDL/ng3OGHGMSL
I3X/0wFhJjTRUR66mHEOZCdEjSAyjf5zmuc30QzJj5G3EFCHMH6pF4h3LQAoYX2HAzab0Nt5lN1e
S0XK/xHjQcQfhhsryaqLauIUlTfLFF89FdK1rrpMs4n/4tc8w6z43tX6rufXouzl5duZlwZwACrp
lY9ukTqi4NCfwASHR3UURZN9lJcGSf47smbGoSkbgesclf9tqT1pZj3cioxND2YQZrrOIgPBn3gO
7rLJptpRxz2yI8OfIxXj0do9/+vITmZtDbqr3qKmsIHahSx0KdKNxLXjPE2WfZvW0IX1RbmGQtB9
rwfxMzqPcJkKawNWd20VDZZas5ag3WJLXBhKC502arsdxUfD6N1P3QYK0XTFwallcqOUBZTGwLfa
QFP09cHp6nsV2jrwZK98fs3i/9D+GIJyY8e+/jZQCqgsEX+kvtlCBpkbKKFtc4cLJ3yR3os/kKrB
ZcnonjBA2zXt2Dw6tfc7DDP/E9VNkmQLCkLHAzOqcepGUGnhNRruc8pyadMNiXvrmstTEwvEE2kd
0jVxEKK5E+gru4mwsVTlysVWIsj0+Y5lH9xnc/J2NRSmDS8NlkrZ6KxHjKmvft/EFCSRm9BYKo3h
8Ah9PnnF1kxu7XzkO966DkyGwAJakKAyH2TjrvVcoEtxo6UHv+XjDbOoXMFtLs6VFKw0PXSV2O42
GBnnODuyCmGPA246Th3naR70+ITuAvyfhC5bCuqopf6sTh0Hs3msnF9qaBJZcNSbGucn030U0k2A
17mPkbTTX4G0H1PJ9uO/hv57zjKUaV59bQP4GlY8W2szF/JNM81Xw0KacyU/Oi8SYE4S80nXh+Q9
6zvcDaYCSUChw15gbwDpNsb1ArM2VtWLj3hdxlfRC/BJ6ZCvhqIKNghgYvRgtGzLSlB9/jSlB2F7
DndOEl0NADrbFsjIc6bBkzLMMP6tzW9TH3rXsME4/ibWonpvQI8cN9wAyDBITb8rNRtp06z1XnLN
TNGKKpNPN8dt0WA1tpJsMrPZN365iD6RdIzHF99AIiTKNXFX1kg6tWnzMTrVh+uSlZwx2fkxRnzU
LfKIqxyxqSUBggeU91R7U/eeNT1fCzxoHlBACbbpjO1HiqIoFMXOOcxNUu6GKQt2Zfo6FkWBSt1S
+/FA05SwNnpJ/YakSLZHOu6gD731UtdzcygGDTrpXBTvVobJ0wDsE11vfyNBfd/0ogfqbY+/S7+c
fzYdpcGmWrjy5fwL2SR5qoRxaRaoR9k57d3SU0vrv3umD3L0TyXOWdSGF/094AXlvlwc37M2o7LX
ju54G2UPRkseY1u4fzlJaLFjfYwi30F53teijxQ/clxJEfcOXQfHklbE72ICAdboun4DzCh9DS2U
EADNvyOMXBxZa2Vb1Y06F/vayIoW3LR1z0r2xVxOj5Iq2cHOiQ46OZ9dT1p4b06zd3RLyk485TNS
rH1k7UxepayqHfteNfhuAEdmu7CTWo99feF7A7mjsKTykDtfc5oiuuaFD9RFXYbaejwPiABMZX00
aph1gZehmodAcXksiprnheZQYWvhiRptcV/6+HpIOVevXqNjMYjH28XyovpVQ6LHaiPId6Vr35mD
B46/r187v1zg2xY+NbIZ90WN5O6U9cHt2NrcD73v7mLQQrf6ElMD0v6RpZjIfofnoBwOfcmH2EX9
Oo5MUBX/39SgShz+a55Y8oh6oQfHHKfZ2jGXJbOxr2EfOJe+H/ydxNlk7ThRfjfC6gTvbbRvuiap
QkTOX5H9CE2l/G3laBLMeeI8yzxNtoldODtLJG/cc9Odb0A/NfgTAGXgO+N3089ErwuEDCkSo86M
+lfjppte7Ug9e6p3KXSRxAEmy3NFPFDM6k6+oDKkuqpxCuGuxTAXoAQiuQbUJJAoiFl//tSn5pMP
UdyIpZnt8U/TQqj7R1cNfMcqkoA1ODZOQbQTNd/SMsM73xznq1k6yTH1PC0/BlkbbVGFWuTpi3oH
UokSf8r2CmVJtOJHp0DL2D9OqJS//v9njLZW7dyy+ec12MC/uKJEeK0rAuwyj3WSWs8o6n53nKjT
tiKYPiqOANBpLVp0eb4STStuY6t9RZCDTEpXGtuIyg3AlBgxuyaM53OEf2ZtpbmGnJfzU6LMe+CB
Gd5UvQ8erzandYWf4tPMpmg9ZsJ/qgQcdxX7Hv0+UvPU6LicUUEMmDGLUBWdSNbxPkeyFOQR5Z7Q
rss7VM12YvZsMgm68xgs6NEqwKE6gbchQHAdFs3Crh29S1iU3iWR3p8jFWNnuK5GdEj/Fa98Ma5k
45GJHp+sGZ1No/PFWRd+vlZyOqxS8PUEqfFVMW7Dr1mZP4mzAjiqQrImgn/OStrnsOr+XKsDogzh
FPBjIZL0v6/1PctFhw0A6B3Q6/Q9hfiyGrsye68mr1mp2P92xDILoyKBm7SdyuCce613LgPx6ISF
8eAtTT2X6QbF6HAnE0//ioGo6Dup3atI0aKK17B4gXrDfFa53SarcAWcfB31kSXvqBrPGks4j537
BIxyUVjysnOQTdkZFaSVLch6V2P62DsOGzF3KgFCC/hU4GdB9TmgJcwlqI7+FRvURGdAVb4CinGM
jSy5j4tZ3lDXfHQRc4/WWcitBLPWBmiToev2Wk5NgwFXiQ/ULPx7oyk63J0Fq5ISvmg6hC/mLIAx
DGXDW7O1H8YMgw01wyvGe7cKw2fU1tu98EPIoq33bBgozngo7V30tE0v/Vh2WzszfQTi9fSiBuwU
BMoqGmpsOskK7ilhzxdb72OoDvV9JM35glgR5WsTOWVE2FBado0w2oIgNV/7LJVrWMApBOLafI0d
OBnDHD6iSx/dQ7t7VGEJ8+ugQ07dqJO0TlgsJ03jJGyEKTFz38hWB5IKDX81qLZIM/M89BQ752r6
5AM+cXeGb5hIgEj3Yc9GgZjOhtlk22ns2zd2RWerdMbPxg9evD2qaPW7I8tw3c2JuLFNOb30kAfj
wBLvdqIHyC1kzU51S41NYSCMR1ar06WwSW6qeF907Zpk/3zu89l/ysr60Et2KbJADqxDC4/cQGGu
YrcYr0k5jteJF+Damrt5+zWigmo4RQI5Tyb9RoW+G8dz/OMg9Lvvi9TUo78uB/ht2EALqjfqBNOD
VsFh9FjGVM+/56lzTR/jkxYj7O+4ezMIv0XuqeKD5mnmrEt0Ut94IYPvtwd5MtGKfrODYtOjnP1s
RHAfmzkuVnk1gBjxbO8sZgSwYqlrUA/K9tmqiqNRlsWPsKrnbafnFZs+J3oLwfqL2Ml/6GEbICGi
wWRYppliq1XJ+A7KQxyqDnqhOrvpkfh1dPvFcdIY6XY0zr+uOqRXo5b502BE3k0Y83t+XXWUH7HL
0iceC/fSCFBDar5u4aZpJ91wawkjvDVNclfq58YdZj/4LbYXIePqoR7CN3UhePvFpmia6IT0a73P
vEy7V02ylPpaLUa03dfudYpdl6Fxz2oslTxTdOgq7EmpswNAwrclQSN8OTJk0R673H5MQiGu7pC2
FGELswIbmUIByfqrkH1/jRtDO8xu/6pCqhmXQXUEXUNs695DkGbEDZ3Uwm75XlzUoGSdiQueVe9s
2+muXu5q9iZKnUs5SCTd/r6IupywOuuS2iTcMV1JAX+94b+RUBf7iJwObkWZlZcoQg++sIW9VgOm
/UnVgrJuZ0fbCUTijTCldWvASfuaUOqoASRp9B7HLNqd5VFhJnmwnpt6eBOLmaOVv5eAX45cM9h0
S1cEbbxoReV3fQ4YYMzYvS5x9iU95FndO/Rtnb9D+F/5EKdfO72ob1xrURHI8+LdsCS0lYqKuTVU
w6MNrUddttMac5dkluD25mqaWR7kEFtP8WClFwCGyVrF8QsEXFPbSMMXZvBs4i82TSNsBk+/otMS
PKR2luNlUPLQdWTwYKWDfWVlfVQ91QSdDNfcfs1enYAQmHFXpGJtmlik4Ybrehs0WfGkXM4vfMd8
cO5b2w8evi5h18F2JkWxVV01kEtEi0cnvlehKB5IrpYL621MD+nksDxGRYQs7eBe3KX5OorsbG1E
fGj/GlCTKTnPZ934/T3/X9cADptuvIAHiBr4149RMXOiwuOE5+8zv6f2Mq3YUAMHVz/9e+B7sqTy
x0O62daurFawGU9lblc3OesW6EMIN63rUat3X/2+DKnSDFiop7UX3yaeC7sXHyOJEkGOUklAAtRI
nqbSDv8qRHsquir9YKELzqbq++eCXMOmQtHjtsK6fB+nhnaS0UiFerYzQPsJiYgB4SSqdt1LODm4
Vzhx+QsDuz24EJTbLbZqqYir33k7f6Qg2t56CKfr2a/TB0fAeQcVHJyHVtw4TbtoexfV+as0vxyR
Ca/O3zHNcOJuFen1fo6c/qgGVKPmIX2Iz3Q5wmX006ZbDYHXnG3UnM4ZMmYruJDahr9OZl9Sv/oz
MgCJ3VSJxAE+HkGDqnMoyOfrAa30fWdiKIlsi3MPqtA4sBkFXdr584No8xHUjzt+xh0QGG0aPwSe
j6jfZPOtk+jVKfI0c1flY/Rc4AikppZY+iGOZb5XFI+Q9YQaqaPWfXaLfNgO84CK5KTdqqleZz6Q
4Yleq9Z6M5KZZyr2R4uy8o06Kuqhwxl76ZeLJ5I6SudIUNnzH0U3ZNtIQ/f4e/D73P8tps53FhtG
G1r4Bi7eHiSTn61dM+73cGJnvlRB8dAuTU8lGeCjaRxK35oPwVDGW1Of5o2mS3c7SdO5N4LGuW98
AJKzdLyD6nbxvOAI/Vew/fO1zsv5ak31ieV9cBoarVsMpollvqjQVyteVE/Nzf4+oYBZtvZ8fSdj
jDLg1MaPluE49658VR29LOrrkMbHWYKg/9JPU6pDoaCe2GkRICP0NthyvxhZRHaTDezVxsprjfbT
+IObpVzZdTvducuAuQyEkgwfKh3JSWFeofc9pvrE576AZhXklVIP2XBC30BZY1zqnTV/rQU7q+L/
l5A6sQtMvDSluPaVTEgGlGsv7mGUoDZlrFEmDoE3O9UjOvvDZQjHB9WLra56lFkEETsfzFPg5/Xj
XNYtqL96WKkpKmaI4LbLLP+iQjPqF/seVYW1GlQxI19EyY3hyp4RNfwa302VcxmXxIvJkh1wyFcE
PtdIKoZmrlG4Sb0xOZiLF0KJiJveULVubGh/iZZKHhuJtf1Hv1n66qPQWl5o+YAKEaSY+M4o+49S
H5O33JEVa8SGDe3SlT4eTbUuhqvRSffZdd2Vihu5BxRPkrhX3amGB5znPW4ywM/8qd2HiGPBYg+q
GFHpCf101V8kkA+RU1qrwPMDXGqq8K5vqvzML8sSyOYUfRqDO2tfBJF79z0JDdnbUvj+PlkOZlu/
E05qkLji3Tl7FPtVVw1UsRcfs14rVzOSSZCI/zO53Ub4pH6dqKKpTdLcIB93UDPVJcKxREUM4PVa
ddVAII0J2pR1ymLSpnblWutpDsed25nFUw+YHYyD6H6z2Q+GqPv0JDaAsuURlRvFQMLMcY+xJYpb
zLFirA5z7d3s5mO7UFf0WAPYk7tXMBT3iT3F2ClWMQI9LdR2UZ1Szf8T+h6skiZfp709bdVcNZAt
p6ojfh19l3ghpZAl9j2gJjeSPXOK46//K8COK11F7oP3nwO9ZqG8RPyWxGQe4dFaTHF45UWORVpd
3ared5NnIrxGhX5j2nZ4KpeeCqkZ3pQ0G6uoPlnDgYnCFUFZG2S5hbkOquZf1gXfzgj/6Jdx3WzN
LrW+7A6+T7YBPu++tFwrcBErOITTSMm1LbYdevjrr34YD+LCNx2Q0XLkN9F8DICHVNJktorBRRV4
yNFU/kCJyIzCF4ktQDFb9VvT+egbhPhWWiSjf9TShbcqMV6JhvlIba/burovfhSyP6C9bj+7ptWd
Ao21UZ96OUQS7X6qjX43UC9cdVhX2Iij9MPKtPOEWu7SN7CFTslqxFXM3sYevPhQ98BYxkiMVzEg
d7kpWhMjF8Ff2ezM8apGYuF8ch+x1azYL4PutC+xDYnH6jLq5HM0ntyav5zoXWqlrmHvihA9xBHJ
ra2DFRvMxkJfy6yZX5pKypXA4+SHHI1XM+r7z2IY957mdb8jHl2UGLZWb1r39sQWsBbpr85LP0xd
2hTlF5NKVN82pT8mZ9UkQ5VQ0fP+2RWuD82z7Mt1wL1zcWxkcGWRU1CONP3UeGWzJnnVvxjDpO0j
4DleL04ujxOIMgNWE3JcpM/+5zEqYB4WCpD/gBXQqFO+uyWVy6+B/O+j/y0WO153DC13+x4OjvzL
853fURjJFwzpXMxJenHlUTMfnakuDjWOSHd1j1d4h2nym9lp9zmlgh9ywvqhz0/LE/Ya+sJ4iMiN
nBAqbVeqO+Ab+4B+mrNKRFgcVcyteYRlVrllJ288qFDra+O2NE28ETwypOuyifet3hW3MxLmD7Kq
9SOggXmluuoMpB/AjFFYP6qrBJiN8/wM9mpQTYM3C1CrQum5be7LwXyiuOdcvxuRC+eaOd5vZDyB
pzQ2rC2xKGUbjjUe0sj+VHOBFwPUSYz5uUmj4fjV7YNw2od2WPOiTnetPkEPwdN5k2STj0ii7l0F
Fm1rWCHGB6RHlGdy7y3ypnJXI7F79ApXfwhSN12pGbIXb6ORdk9FBYk8IiO/EBluJte17py4sO/q
YQK5YeEho2KqAfaQ78bGxjZlmaJiDcwMWMaQZC95ov9IxLxPkAX8qUlEEd1AanfDbAL9CJPm2DWl
QLO+zjahM8fvmLhfk84Of8dgnXm9pz/dcMagXe/9TZtOxkl3jF1qO8Fdh9LNE2ZIcK+WuOqOCWoj
/QTEOsJh5CnRdbQSO4e7f5kMK26+602eAsvgV4iFqbpaZCXDU13qJsJA9T+v5uGTtAW1g62v84gQ
6T8vOLWNri44Z+50M0kKa7L1klauk7bvj10oruMijB0jq4BkOlol4LmKOxVrRVTijYDFeIEK/021
NOrIaMzoJiir+EYdiaxM4fD83Vdz/nVK12PabddGcXWKluVzOFo3kcad01Hq2GgJ5R/EzVcCiaxP
Hhq49ARS3Ndl+ssas18+NXK09eryqWh7uW96NH0RJsPArMTVQgk7ljDLcnecfrKXyLGwSnq831xv
ZS/kfTGB0Cz92sP6kq5qAM98JHzcGABU00PV5PNFmtn1e0LeAjQxC8MnGfifk0go7sRQNbc8kW2e
bMiYFbVhb3Euak+JPhcP48zzKM3c/sMOhvcqS5InvfPj49AO9s6pWCe5fbIHoOs9pq3MkXIfgyPJ
3KXOVv85Qoh5ZAEv+b2rDklCQYmB9Ih1GpyzbEwB4i8k1PWauFH9djka5vyUIZtx6Aty2oCvil9S
HjSYdR9RARzNypBLrTM04U1kQ1mnojr4PydEvp9dWd1/T5DgPX4M+sP3RdQc9VMUXfG/LpJEwt5W
cPARJ4p+6XLUXqneAPqqOv2+zLp5F/DiPDv8oqfWNLV9oln9bQELZtO4E/LO5DPNQBtXtpHNLyiL
pceoasoNm+DpJZBuDYbZGXZqFB2ehLwF0pUAcqAIxR5CEZ7rIL1FFyTCbaY33p0aRFRHGJV8xvDP
ecDRE00E5hg4C141s/utLm+Gk32aZNWsVTetRn0/Vlq1VdfzqyED+9LfVVGNXUBVUERKi+bM1kU/
og0wHNN4Gs549iX7XDctJNEnXqatKx5rFw0NrcSPojfJpc+VhuB5lNwaXeT+1TX9yqMwvdHztDsJ
Rw7tjTZW4IV9K8FIoQXQEnRkyViOqd7QWOyjcnItmevXBxWjEucnyMZcBuf4/XWtKQhQZ+MDWb7B
HrYbZ8fNX2ayksW6SfvlMZzshCjDjZqhbgVe3OiEG/qdChXjmB1hXAKI0irsXNwwIBfBisCqE/0+
SdroxModS4LcDO4BMgMDF9pLaOUJbL3MpgY49uF+xALuwWzT4M5DDVdD3Q0kVo2sNWgjqClRaD8g
NFacmsYZ1+EUhqumqboHQ/rioQtmH12O0Dmobl4j3xhGZGz4X7BcRFznYC/sctUgqCButTD754CK
6T2uFbCxAZF6NQUeDzeqHgGQB9WwOtnP02ReVS+DfHGB7XyeoZ6dHb0RGB+PIK0h5O2nOQouQ2/6
4FdLDCvNabD31uA/Nkmrv8azW+1HpBn3Np6A7zCMZys2f4BndHcd9YJD2sTJ+5B/9Ik0f2Rx3VEN
NJK97XoHXsioUi91O3ZWwabvPQxlCkwHVHfOkTdul9Ew58GkRtXkAasl6UQ/eWAmr67okAhxMWwg
O3mQlQYuTGRPOgy5v0wgUGNDAbqj2oVLTYjBGV7jGwOVsdsamaN9YRRP9sirJPSzlIo72MAAt7Vb
TAW1TRK0SAg7ImB7ncU/Wq96MoNx+CtOPuNg0NA7R72iG70af/IMzawm1V7qNGVvAb2KVbR/tLJp
gg5lWm8x5ZyVnIrwEuA8+SQ0f5ct0workuT6/JFaMF0rhPlTF5Z1Ow6sA6xyvFVxinLl3uTZ/HWW
H/hPQZKY9/A2YyhelNNyc4ALretiPcniboCBeG0mHB0Td2g3w5QO+xGPPBzoWGM0yLzzU+bsSdNj
jDVdBKLVqZhivEOnxFhqmeuVQ7ItbKhw6kpm7Won/trD6mt09gd8Pb7G1IQWIS9shCLtRl27aRN/
W3q9uVWjDUo+56QBv+f43iyQd706FV9RGcjPMsRVSaZT8w7G+IDAsgdKO3HOCTo3SkDyXRtFts7y
KL6kWjE+gRE/WjwLVuS65wOZ7TVUs0RsKwu2mw8ZEDDvgv/imzbtah1MYN12w6XN6hOQN/OuqQEg
6gsVrBY+GIzWzB/CyqEo5DqIqSwDWdivLTTn3nLJg6/Ik+zQoEz3KviOUEStj5o5hIcGqltLxQlk
Dyt12YCBzcCzvzlDuG4Hf/4Z4l+KGmMBQbq2wnts2CFv+R0/GCmhZW8c3I3FfA5J8m20uDbeB3eN
qEP2nnQ85o0J+JlMLePdT8bHtJiMh8zHisKzJm8lI09/D9FUILFtFhcjz6dH17avVClJsQlnX+Dk
d6qWRh3VqV4Za3XYtrGfs5GZhtOfaA7BymWjuO/1VDumfSBWicTAaN03slkLY3HewmH8QTV9SAZA
Rg9lP6GTWM76YRrTaO3nFXVIVwa73KTGZI7Ni8W75qhYIl+hhRtizCVwiXY2VhBPmbY0Mzwua2X1
5cb06+k8qq4aTkx2U17nFSxNmKguoy44TrG8ZHrCV791rw10+40XNdHGxoT7wlrmT+NEdX4o/g9j
57XctrKt6ydCFXK4ZY4iRcmWrBuUZVvIqZHx9OdD02tyrl17V52bLnRA0xaJRvcYf3Cn748meSWH
CaLyGBvq2OrkQTxuUKqgfm/N5ymM2BkPHupydoWa9vbe7/cDKqQ9572ecPVwkPMNZz8imXq/91+T
G/nkkNVGNCboMMgLxulZdNn0XE8qPzDkNbeyKjvUoOA9g1HRXrYRAWQcctNgcNLjo0mFsBZVTnPu
ODJGS46/C9Ri/IucQ6/g0TXhy2O4z2J1Bny/M8GZoTPh2eqRw893OVx+hmKrXwROEOLivLDmp5y9
OaquLkMtHQ6y6lXqc28l/hVsUfetUOMFBin5WxJUMFbYGdyr2FmIHYFqZSV7Z57QytOzdi+rTut/
uBpbCcjIyRsKzPPn4GvcXjgy/Szm+aworfd1iHrb/VNrUgZKjri9rEYaa71TZtmTrMYhEDpC/N/a
kU0PDtg3+TFjZrQH3YdwTuApfxM6K5BVswDKXhPM7qJv57PY3DtEESzDTHlJMqe6WZ12mBxcRLH6
WnMqMS9mp1br2AT2Wc9VMcYWjHSu0MYrFkWsNtAA/qujbD9sAABPj2bS7vmhaxLE6ISGuK7rnQfF
rZEnNDskh+zuVvvq9Dw05fRseqm/N3P1mHWJcYqBb55bPfeJ1rg+X7dX76ZW/yGbZkoHLi1zL7/U
3WhN5sG0yLnPWu6F0jVHMx6Mp3D07KUIpuHTq75DRY9/lx1Khp0rlCsWYupeRAiVDqkRfssr62cY
hc/8CsJNKxKEHpRYf+0Q1Tn7Zv2RcrJ77bUme/GHP7JLFlZPzj6ok6usRXo1LdDhCI+yOiJSih/L
EGxltbO7auc7tnKf2jADcxY4CxZ6Mn/pWoaBiVVcQPXqZ7wCvBvK7MMe2y+dpR669VLzit9+XQJu
aR3C2po/G5r5QAujTs2XXdoDLe6JteLH3ZFiQclXVTPlRPJOOTlzMQRgqzrPJeMydwBnVU7y6lFF
2mGhOHrGU1WZb6RyyIaEaFaqCIW+ZYNzcTpPfw6yIXgZeJ3KUXZe5AcbiNxKVjUNK3qV9XyfEKwj
t5q+NFlvHrweFCBENbbdcyGvZCE75BDohs7Sj0ptbShKvwGuPG7YvPGotEDPglBMx8ruszfS2wel
dvKbKcz4VaQaqE0fgcY8jM6+ofQLeVORJ4TSq1CDlol9q12Idh06s81Rlc0un23cox/FpazLMcio
iXXjsKmQVTfpw/P9ap4Bph1WWwRMyQPahXIf86/JHvc4KjTgwsOd8v4xcpD8LDlGVs2witZOVGG3
Ied9/CvkGCVQO1ba9oeNxvxvn/3oze3wp7JaGwS0Y4S/CkVPn0OQ8Ce3INlrleUI4wqj4qAyEZgL
ISunSPgh3NOx5TbIwIOSDo68r6hyLjkFaYFsNbWwY0TkN8bS0M0B9X6HKiHQZ2N8l31yVAS4ZWOM
ur1KtIJNvdF02yjIUljUWGPqtf4c5/nvHJzZl52eEdxUfnsh5leDpbavSYVqI9v77NSBFz0aoZJt
GqcNX4lEs63qgN574kPeXATiZ1hCzxB9jHIp/I2nMZ2yQzooM0S7tMANEQ0DRan+RB50M+JN8aW1
yZMNM/GHh6b4snbGEDBijNEKZoU7LdO0y5AmERzpQHmHSnmVNwEaWGscYi8C6ZBFVzbpSbXbX05X
iBdZWFb7ARhitmBV4W9XiIMMjsDaYx4B+K16IUS3JMIRPMumkfzeWu1yrC/mTjMp1KtT83aexwdR
Uq4V1TCXGKhxpkfGoD7KYlI40wej+pSxgmyRASyzje5w+Je9/xqNM0N9zKABx/u00Um+xPNGfq6y
uF9QA1ROLmnMXZDOiMfRRc8XLOwzfkure21u4mN/h7Y3nGy3CF5zwH3rcOiGtRzRa3525hf3Ljtl
E7mPDbwm9SpremlZwP168lsdv6ghuWALEF9lofpxci0rViO3TY3NoyPuZ3AIyl7CLUJAOZatrzq7
RMg/dBcB52miGWV57NkR1H6OpRRSLcdHofcEnFa6MxWAwfX6YOjIqfNE6ohGgRJMm8C72B6e4EWJ
KL7lZn/6Hu+muDEO1uxGlcyOVXksjGON/MZY+exI/9Ms+2SbcHz8BSodcDA86+ccxxQP7X2B1csz
ymnpCQDVq+ySRewIse0tdwDj1PvPsm2Mkd/zUXfdyLv4rWr7u3UJhMUZgRgS1kqS/BlIzloYTf5q
eGr2GuGD0IZu8SSbUssRqK+oHZtqxhtVNmFqzDpxv8Ews+eiwbGodDCHC93uVgpSq3Ksrbggd9AS
D9MJKB1A8Z1nokpmlD5kUPT4t6hfmmiOkUlgs8tpwszdRTd2wccgom/T5CVfYc7zmAi0/3MNMo3f
tL+Fqf3SikZc8VsgLOjPMqoc1xA1S1Z2VqbqVlbzOv1bZV+aHwbN+iE1/cyyfdUjdfgGUIQlg4di
N4yK+uKn/ddd9I8BoND+DjBqQKKaEn5ViTHeiBTBDySzqjvtdJNN2VQ1K6i8mHeSO7t5c6G1Hipq
9XStSSU94a6BAT1htQjaCC8+AojHJs9SfC3UV3Pqo1Xg6tV3zqH1Qm394LOumhMQGU7Q+f7+n0cC
/lh4kfjsCQeTdRhUlGsVjjZJMT6Xuk5wys6yc4+Uz14N4RXaRnwgL9PjrOMb56FK021keemiIEuM
/9bcKItwvooqMD1hGGYbDdkR/1DAgp0qZafr2rF0eXuiyFmCHJkLLLn+Xv1v1Udb9t/jRtf/MzUG
RtY6Gt95o0YrDwLnMQq92bhrvsxlq6KPAMWyVFvDZMfia+4Zs1J0m/ul14MfH/1oVaBuhhk0ha46
sPFMDcxzmNyb0vnqUdX8FlrToz623YszCHUr75ft8o7HnEkp/k4liOStYQ3jRzs7T5f/FLaOJTWi
URTzFc7ZpMaQgpAjHmNlp2q5GFT7YH62wsx+yyEo8WbbOwqwskA11KYf7diOwpGquxYVqX/qwwjZ
Yi1y42+/BE7z1S8cF7VTqLvZqzthbhm21geiYjyIGt7E2lj3N9lZJZzx2qkdDkZjog84SxKR4Rmf
UjPzN9gkomZQ9akNANQdOQKac1ywxPVqHmMERoVwS603T/YZ2SVtE/lOuUAtwgN/PqP4cx4Rfykv
GynzgULQ0blLgcx1/kHZrC2/VJwCyOz9a/4f36v8sr2uVVcpjrELlUB0dZa/kNKJ640C/WuVZxj3
Ksownv7HVV6kmCrHbrSTV/+jV4lTb0Xs/BPohkECMN5bbdtcHwXktAQV3Sn9V0cIDnLbj7a68CDD
/2uwmk5LQHIFUR3r7yQxI2BbbMdURNsiZJtS5s6z5qXRrasH/Tqm/Uc1NzvgpTbhEFZbuT36Z5Sd
Zvq1Q8IQIPQL9mQeHgFA0L06fbEr1z73dWC/9OCg14kn8EiIec2wFIoFTFj8nx2nv+mtmhFPso1F
EPb9zZvbyjQi2pbH0V624a0aY+bxR1ZcPR9uSuhn28ZUnaUYNQVenLCXTZbuS6UHTAla5KQgTtuA
UQj9ZiEbKtWEN4o0LfcZ77h6d6dH+6Mqr0bbeVJyKye1VpXw6BUETIU3LZFnSI/3KqGh0Citb3Ug
hidjZhTL9gkzqU2horeYzneV2JHAggzgDSJ17SnTzUTP6zqZmEKbyJyXM0RDFmhV5njapuVeVt0Z
wOGHarqKx95d20GnXdNi4TuauMwoKEK3X3GNQXfh2iC47u2YOsYc3c6yxp+fjrEUS0XXEHycb3rc
ng7FKhkdgmFz+6PTHap163YGWoD/+aRqJjtMQbdBxqKGKP2feWS7oc76KyWOE//ME85XrSv2XlSb
x8c8sr30gmNllO3x/u8WHV44uY6jkk2wLI9d63vvQdYi4x1s0rnaJKjgWXXY7keItN8tY8oW5Ayq
g6dWR79vopcsG3/oLLRsdv1wqebe9BTiC3mxFN9dqHNH35ok17vpVvgA5fFNGlay3SWKVBkjrEEI
ATsC8/pmctv+Iw+2sr+romCjd7nYAwDTvwkVjZvILH6WLYc0U3P7U1pEWCCyqSGmzQeZKrAfjcDY
tR/r4UyKCmW7uUMUznMEYeTVxVfq4OmWWMuZcm9E6zEifhHEr4ZiOGdtLkjyQJXN+HfyM7WabWvW
+VmN9nIExDvwXbNLcFnX6hKZnWKd2vr0JIusCNX7FTHQhechCCCbBDBKVurK6LZuAWZENhbz4HtP
nvKewP6m3j7mklfTACvcLobFfdxjfrWoxFr1ctgo8zTRoNzwWSFGNEMa70UT1KuuMOGqcCS/t3mt
lqqQHhgjG+24CU8eTLR/7pLNSgU4Urb5d0ikPgMjLQcybjZN02rS6qhZPEbJm/TBE+lKlIa6t8ph
8+i1epwDlM7bqGCUroUWNISXYveb7tYNWFG9/IyL9ICqHtow/XQBzWl/RWP6aqeq8yMBTwNFh41g
yUMApkF7wu2xPVh8wy24DWc2YNGeSg/ZKB+V1fW90TI9/xz7B8y39CeFP76+kOO6XuGN6Bo2umWh
C41j8DcKapXH2Dax+M3LXmMTmrJrTXQ2X25MIyYf8SYigbKsmhJ0L+IFW/Y5RN9TKz9A1USgQlaz
SL+l1q9prsgWtXC+kkSvT2bux69YwelrteffKKuoQCKpBT0V2Xp65V02qxPqIS+ypSJrvpjIHx/u
fWkYbn1f1VZybvwqk6fa+TtWNhkNqndZol1VRSeF4nlYU/eqhTki8/cAEHfNOKlLORtczyXR1v6o
ZqxDdZqLdRGM3gI4Q4TjKm0mwZz+X3Wl6ZpZG4738T9j5EBZPNpQ553g9qp4zFY2M9zneQyqBttd
VOSo1o82efWvDxxH0GshAlvkTf/7XyFHyoIDxk/fJMGFWwbkqv6jG5z+SD6nP8ornD/+Xv2fbUrU
2XvSBsvHDZmRDMfHrfLq0WZV6bpt0ZzQHMM79gSq7oUnYgN2U+xjrWV5YvXoaeHqCGiTjPzXpazL
OQCHqGs9GqqF8c+U/+tAfPugdMsbhfDhy6XJ7vExcq7HDLIDKErBL7rTzoOot6Fajz+GQXOwoBvt
kzeGuJRPEIN1dH0+MO/dTCNbzKYFZJ3aU/3SVBG4UHIX4JKrnNUb/HRLDvR3E5fLzLdrDAW+I3WR
P5ezrtnYjfsqKmIeRWrokyaAjLr9hA5BsvQg2G+d3Ea7fhY8k0OSJm9mmQxYmPMdsuP/mEQOkMVj
ItUKMTL7/5xkiNu9/ABVZQnmuIuf+hvut320UAioackw/OFN+OyQJPvp8qAu6qAQ74lCVgTEM+Lb
Adw09JWSmx5X7Xo0XXHBfCrcVnrlnJoR1YC8tcZD6treIY+ycWe0JRSH3DI3nRdaF0I7+does/HW
jjX6hlk7fRNWhWd4GLjvdawQAiVciApCkuz8wkHUtsBjZxG0cbZGcQyoRVYUzSko564BNlY8OdZ2
hNwHFrxfVWqjAIVPkEoqsrRYZYMdKAACe/9AwPc7HoYHFwTfNGe6fyolejC4reIEXl/bvHgZwtH9
3pqYrPIHSpeycxjKdGsGMVKK89hZT3LVJgraM3O1j8nUDcLKnrr53toSK20U/otpEDIaNGUtp1SC
Qj93rp3fPw+KbbQn9kJkYJ6jGMFPhaHbb+8faPM/ACLmLIDnkB6LeDcZToUqiyi3Jixw/zOK+mQb
q/5bZ2Ghu2+bFG071/vjxUr0YoSY9lgN2egIQzTTdQg2B2Sfoyl6wWp4kZn7HMzSZ6pX7nKWGT2n
7FKfkL1F93HuUFObfCnZPzULho3WIsQ7NpZKrCn/tCE4f+YpQGUsTNSbj1/4LgMxXA/NSFq0Y1ND
aPaTfZS0Vst8K13lrY4kY2lHT9EMvGHp9D/T9rNns/kzA328qhy2Mvj1fRVC7wB7Dza0tPpsIS//
XM1NYZEbRye1Xh9N/qhqh6BEyzjHpnIeJPu8nChNyAtpIeeyTJGv4iFtt3XTB6THRFPv/uYv4rQ9
TS1xxyz2dr4+KxrUsbWG9m19KqoJExA65WtYxRpm7nlxzlA8Wjbg9Td1GYzHRzF15d/qmJI8Xz56
Zt22MMDegyOlNSDylkFVGsXoE1mNfzq+4ryLKANSwQr8Ylp5tU7dynxSUW/aJU5rHPgtTUezR58k
TAhtunzRqwz/GZgkio2gWgsRzfNezEyb+JuHuPhEp7Zp9OudRkzNt2PjKtEIcx/IVP3qN8OTBYKd
tPuuLtLsfQo195gSxlzKag4sYFWTKNzL6oAus1El2WtfV9PF0dSvug9wC846fTPoKhLk7sgcbf4b
kf5TM+n+Qsfr4YUVF+xqULwKv/VeZFMshnm7XFxkLa8yfWUaiDe7hcDpNa0vJLv3kxpqIKP7+iKb
/mnP3Eo7PprkiBB0AtpoPFe+2j+HSv49syrz08PrCGZuPt4IiVlAQCFvG32hvpPC2jSuY3yqKsrR
ETj+i14idGuo7rBC2df4hM1QBfpn8oIUVXEEg1kdCa7VwCAzh/xkUULKzBMBj6YRx8SwRckZkfp9
UONM5r71y++iRsEGHdfuRRYoHm0CQKJXWSNbMaDCiqmyrCJtpF+yKtg9xvcJOjeda9YH2ab7E37H
47wkzFNC2+hfsGQi4FCCfp+b0jjM1qEYog3qAJhGAU5mk4TjKAg8VLXhEcsicIVYk2LsZrkf7d5W
+limwWq+yBE9D/7e8oB5yKolUnUX60QsQDskJ3suMkTCsO3S97L2aJfVexsgrYVSxOVR5fvW4rco
mupLMHafI4YEEGvLhHwdvzLDjMo3t2yIWziBt5PVpMLCopqFPbTQQG3LRoG1sdpvBCf9P2RMFqmB
mPBixDUoyDAtUnpMEcoh/TFFHm5txD9eSASF60IH/pnXYHNqNWuPjqlZB+HNT1bfqE9lzvsr7IJd
aY3bAWeTU5X2xlrz/eq1RAmQd0bQ/4JaubTZEn8VBTyVzPHg/0X90tfy5tnyJ7FNHU07aCjXFDpv
1KyYrBuWr/om5My7GtSOhzur80MPCvYpzhTrluYplKogAyUw6U8V+b3voop+RGmbvHv94C2LmAe2
9+Jh28adcaiHYjyN6ZhuvMwkoyvwYuaw5X14iXKMtQDpDb9E4r5181uvko0lVXMOhxjgpYsRYjK2
X6Qd3/l7qu8sKyMIksB/rqKp35SKECcCqCOb99HdFpVKErlSnY2HSd5FFgnPxVJRi2n9aNOGcjyz
OqGZHyNikgPuW+aaM24azaYepEg1/K/1wJrH95r2t98x3f4yFq1L4NvNUcow+301Nba5K7RQ2dlN
lZzAyCa8V1AilleyDZnQH2Vbx1vZPuqi3SHV/tYSZVymGsaI0v5GVi2vx55uFkGR1bosqgPhNuOb
Zng5ir6auuoTrNkDs+T0ktrIcISdfqp8ot/tLLjmeqCPtTT8gSKAthE6momTD8fprkBhKmF6IQTx
EUJme4+gdCx9zFJuNupZIER176wKDEmstsaFjkDhqVcxZoXlaT67OACT9mqbt07go4qshvvLUNy1
g1MXP25VWbQV5BHPbj5IzAOpqkAHlVnlQw7DiOUxuTFPXmMwfwpjMZtHh+az2RoWAvBdfG218AmZ
zmhdaRPioBF0cjJXe1O4+kub2tolRlNtYRqOeB+FqFklCa/JYZmufHOqKHuOpiG66a7JO4W7sY5x
t5nB6e0+KtNZfLXYeQJVo73qXbSx58k8NhZ71JbUlRxmG2Gw7FhYT2zK2jfRHORHVkraHBV94lc5
zy0s4XMgxf4P/iALsc7jCVjCPMvCVdKvNHe0bWcaf5tku6wmXTsePR9g5D/jJw75uxSvvSWbUeS/
29b5XerFSve19idPmr1Uzbq4AN0uEbJJ7Y1epuPGH9xwE5PUQp2nTBEKLREQdg2NBctBp6nLaqte
29M6VYbkeu+NcoD6Wls0O3t0ZI5QvWaZsDa49tYIeGbaVXZ00DXObquRxtAn+BV23D4VSrvKTNx1
MmU8JXoQPKe1BqIhKQn11gLuwdzWCfPLjiebQBFGFEFHDGfCqmWhB474QQTyR4rpxO8SYibJfByv
wH0uyswavxCKu/mBZX9MpFMWjhbq33T0OVa95kbPbb5NvVBdm2YYXFEe1dbhqA3XxFPEuu6n+NlU
XH44Ua89Q8K5EMO/BWForTyoKSTG5pS7O6fcWS7RDffmrHoM4PTebycTVl6Z3sVHYXrFhTBUc+o1
4xbNNHSCrMpzXSjlFnAuEeFRx9ZbDSYUMm3kdEtkfu4Dy6F5NeouBUPHbbrel8/psHvMwaYwPGa9
8kveIqedLMDGfgEOQzLe5Vh0wyHWB3q2k0Pg+K8DXAWIwqbGLVCs9hACtFu0jqXfBh9WqIlI2ELj
edvLaq4F5UWkLuu6Oy1H0XXbth6cQwk19DDhpDLrbvxTH7ASc0MwSk2iF98GcxFDQHuVFQ+nNYXI
4S1wo/JbHoZPLfYnEAcZCPzl1+iz3SRiBzeafBckoQhKYHk1e0cFJZSoJwvo/2cQoJ015dX0pk7I
CYsyL190TObWKaeFS23WYquYOkKiDnoAdVKHe1aq5Gym+MxbCtFya1T7VYCTzCsHU/TlkOf9IVr/
ZyNE+jvVYowr4JxzAEaNnPQ7zmtsBu22+GUXbLjiBEGtDkHgvmiDqywKI44ubv3ce4i+kqSwgquS
+N56bAek+zgG5+uBrIFjoqahsAFxFzUQGOSJgzcQ+Wm+zkO/XNrhOGzkzZNXg5mP9HXdmAVbWgqP
p5hgutdCXfZCHpkW9hhxtnRt2n38t0cOl0Vh7w0CXGdsdIJTiXpEaquFvlDafnzKVYQo9ECZj11N
s+zDbHySHfJKFsWkfFaTMuzk2BIVYBu30qG6oUAYXAIHA7mFWmbBxVBQ9w0KZPKciHyxpi8i/hZP
yVwonQU9b74SfoPE7zASU8nzg4nsvPqvcT7aT5wiNURa5sG67JaXycBhzK8aBFX+e9aYVNJuKNKv
Iep+Yi/ZXRE7a2+jXlw8peqA4JbAm2sEajF27d7zugwXvNXUixOFzUvl24cSmM67MCOxw0hvWN/v
iuISIb8eJVZfiFcvE1vZ7vSJsotUcO0ornaLUW+glpWk+tu5wGFt1komjvD3svGtdsGm1d0NtTcA
QXfCcQcQCc5XcomTFqWNMARvPE0IFwmUNyaN0zeBlvgUOtkvd3RynIJocur4C0lm8ronfi7Fq69A
XUWec1xxGChercZVz92Ias/cWZph+RoGKJl6prjJATZx3kVio08fa421t8OoJtZoghC/F8nS7FP9
8GgP1Go8tCGZ1k5NCdA4K1EMzYXfX3prG8AjZZC9aFmQ3eQABP2QGlPr9j5edvB6rhdOMJj7ynWC
ayPcPdbcQFvsrMKNMfuNExZPjVJ2uJUH2ETTHNuuu0N9JVrLqiEycxGqQXn2CDB8t5SfU2qV732U
oolr4pqmypsyxYE+WNsH2WtwPuFoU33nzKWes5H/+f2uBtIZ1C11d78LkfzJjqKXNrPEtenrnz3o
9E04pSB3swHJzyL/W5iAdBZj5+Wb/9Ehh8g2Vc2xASdiAkUzboZFjJSJcKPwaGqje4VutdMVJzur
eeldZVNnoN6UYmi/Q+Rq5OuPamgBVqCsAlIYCi/9ifU9L9E3Nbv87LitfVINrb5GveAwAMFsPxA0
vaqDIq7dOJS72NS7hdZF2akK/ZfOd5VroLc9gRMhPivdeikSxXtF7ELd9RWeNbmmam+aHe7kAKvU
MP1EauMJ94AORECVLNO8SE7w0+p1HTfWW4dksp5Gw2/cVV69MNW+65jfrHs/FEccr8RTFUBdGkvd
+wDct5JD+RkheN7U1ouNtwjMArXeG+lgXfnpJEvdqMvfwUWOJIQWLAVAkuegM5O9bhrqdmyS/JZ0
frwtYzylTsAp2OKn/rhMuso6NNVkHXJ+ibDoU2T4TLw/8wXoJRrE3CdHyUL2P6qytxVE/HNQDrLW
t4Bll/fZ5MSTAV0BOImP1MKq6CfnksbwWeOmMiDZ6MkpCQ2IchoC2HnNb1Hv1eS9b4efM+/1D2el
LAX6vugG5eDUiFzjugjEBMWGV1Eq8Zq1Un2aPEPdGSPCJIanFWc8wHhV2KFyE4Q0ljkKoz+wtbtF
vT2i5rnpRw1J6lJ55+UVxvuudziAy8vQUdN1likbhARj7ESM5lnoUftcGH63T42GHPvcJosmgO3Q
qFW/mEzxt820MPltAJjyw+M2XEyUc8nexFAS5cQu2TjAnEBdctRnqHPb8K7F8hDdFbySC+OLFPdK
x1Xgcwhc5D3dzHoRWRRtiHg0JzKbYMT88cS6ix3JXGA3+qIRudg9mjwmPNtgiEhu2XlJGnz4ulcL
FH1IHU/kXDn05Y2pvE1wfxaJUoY/u67+7qVKDtJO7AEUacGiFWIBVoC/g18fvchxQpA95YagUf0n
CSu450H86U8VeS6gY++FIUxep2n8PRENNi6WJl5awIMrM53sq9aZgGejoXuy0BjG0NJ+JjCT73Hp
c3FdL6wb7+NqaTrMxJHyvfSACubJrw6xCOJcJiHvzhKfUUYCHLlcDmBuOGC14viXAjl0IrZOcsR6
hlQF0vjboFbra5mJauUWDnFaZEF4pmv/M5nQOutMNE4qFeESJxz+oD/0M+7i7l2JYETYUD1vROV+
mzGAMJ7H5k03+nPuo32uBAiApwaGYDomK9vaGJtdldbZixwrhwglPajBUL4jYKOvNWysj0Coi4Xd
hGzqkWV1l2zeiyNatMK4ssoEi8xq+nMa2/4yU4n+WlHvHF3sdBZxFSXVMouSixrpf+LAe1GNUlmL
0hve8awJYPNONtuzSLnlCFnrgRjfyea7WznMnKtlyIFeDkMKBbwtngbT4Fu4iAzPeTVjHEhRrkrV
HI6wf6yXOpqe9VLtYZzg0uu2kAcn9b0qDPt3xNkH+/I+fAF0qG7LbMAVpiaqrSc5Sv9dfkW9tt85
YHX4RCu7Pjpi134FpK0fZBPiBvo2qZt2VdUvbjalv2ONB4bTgcmBQC0wDhrSQ2ia5LwLv1556Bq/
N6P9lGAX9KcJvb2PMdCHHQU+mtbKSJTPYzVsM3zVY117zqo0xiuvsD4tfAmy+SZlzD/jskIzYRi1
hXCSj4Lc1PyTRQc7KoOdrLrsXeI2al7nNyqqCoTcYLg77zEZglVN/O8gh/HUm3kavNcaC7bLCWWJ
nt01LeHXBcHANjPWALF7jvWuNeBNo2mKjuiIDu/xhxe31rvJkfrAsTJCeJVBuoXyVOe0KV8gfF59
9miDsgoQ370EDcoAsugVa9r2jlYv0ygNbp4BoVxB5gwmK+wSWZUdeae/pZ0Pq3a+Fcc0VFZufv2f
aTTDwJtYTz5iTkvxsrC6adNNDfCveUI5Q1DExTLncd/KNjmP7vhnQ0CSljWC28k1ilmg5s+Qk2sd
qqSVI7A7bnx1iziWWOCtaB3QB7Nmlx7rgAeCWCcI4C8VoL5byyR3lbLV+6HlN2dQrQ9lwsLNwUt3
R1jffWPHvpTtWqtp60yQInGUUuAuZGxVL7I/8HlWVq1idge4MQ557easq4W9I/jowyr0xsuAduzW
GlttoXYj3La5jadnvGCOE65bdoQk1qk+OsIG0aoobuuN7EgR3NsS8gtR0bWOudDNa1frxrd/ajI0
VCboyvSGtxb46k7o5tqRf+A4oF0MN1wpro5npG860643ca9rQy+51XORjg0qrnYICWCuTtWQ3IKo
ObNMIjUx1zIMBZ46sNSyJuSuEUTZto+Ucvm4CefsGsACfppyXDfg/9YFrHFTEbonUXs+Iuems5tE
sxnsWp1tM3MEETVkQn2B/aqpHAIT8roWDuItjG19Pc3isrK3cdl/5k2HlPrcW+kpOLNp/GZHGGjE
ov4mm8XgAlAIcCqVN2HgZuFXb+tsy7jJVdXfru6kF0j+8Vv9KRvZMqP2YNQJ9HFRnNk1kgUiW/7N
G5MIrcfgE1djnAO0yAO0qX+TfbbGKYCvD00YPc/W1jSFH0pSrlgN6l99DoNP9GV9rRGdOqQehmVu
rozvQR/s5IgciQgY5DEHAzK1y6nAKBKI7IssyKGSAyS9cGiEMbe5wbEDTo69ipLeh4y598OZKtit
810Oh+29ajj+fYS8KzD0IyFkkCvzTRHg0C1yaMRh5xtk24TGOkiaL0PFDdCIlaMRN8oxybt8U7eG
/TKpeDxYY23/ii2wE7w+vnCC+MZ5EK0dc6zQ5dTzC0jtZK/1IydKrBmuPWe2ZVOO8Q8/K4nhc5Nq
qKvazUg+1OrshOd5t7xHRUAL+/JYNBWikShBrZu6sdjOIghYtaXyW2W7S0brCx2nn+SCgjfbmEVd
8qgFVNOYoIYCbJVz170qMVo+XewlH8BgEbTiIz2et9YsUeglh4jfmBHcVLSXt3XeTYfBHtszS3eJ
i1lrfit0omisrLzm96j/dyvNqdmMx2r3oiUqOR94P9NccxEGXo0m4BdC9/1LHhjNk8jc8/9j7LyW
3Eaydf0qE319MDuBhN2xZ0ccerJoiiwjc4OolqrhvcfTnw8oTUuqmVGf6GgImQmCLBJI5FrrN/Ng
46btQ8asMdlcFneDH5jfKrJtOVSbtEeiEhMhnlW+Hy9jLTCfUnMSubeC6MlOETdxa1VeBfgwZObU
JvFXXR+6q6FX5GmIkmIxm8BWlWrDSCOTxT2ef8ioGwCc67ZE7xsl9ooNxsLi0+Cgad/a4jEYSYX3
GSoLQZeqn/Ki6DE+Hq2zqXXhuuIbX6VIokjkl596AIQX1xm+FJP1bjSaznawi2E9N6mRkQnAhPOo
TaSb6UVt0KPBgGBjoAv/Ia5Et+7LrFunI1XFJewamWzxqrfeYLya4it337G7M2pXKahiqiyMFqGX
wE/0KvXZ8/CPmPfiqW+0XPFc1x9Fq13GfOECcDmy8BvJ0tuJehwzsQkNCG2qsMNbAOzrkpCmb7KU
TBOTo7UTpGEWWs56NgW1f5eaFNUUT+8/eYokw6vhMqsD3nwzPBCTAYLVY43MCg4nNGDgb/YI88BI
qh7vsl5fUh2OF66DggBiBOadooh2RQF7fFE0pGVqZOqskR+lEo2x5dbcUTwCaI2l8EOEqCBwVCAW
czMRfvZQlpJZPjEuwL2LK+Gnsc0p2y5bKpEYPinGnV5TZinDNH4o1VRulZHyjR5IFapBoK1KN63u
51E1NDpqXr6K8Md08LTJ+4NvR+Utisf4AcpWvS4GTaznsQCNnWtUfPh+NEYUzSpVCn3zdjxw8ouZ
g5GU4Dqq4ZKSHrtR4TsppVkgaDm1vAg1FnKImNEMBJlV4e+YGbD5a/zyClZx2Wq5RyJhZLkQKd4t
TFzgyYHGMmnqmzcY/9wV6Yjk49QV9FhE1Gm+GodRPeqJo93LHMV/ZAbF88j7LJ3SjB+cFElbKgEg
QH3ULLBXD0/WpCKUj8krNP8zizr90EQ6YCMM2B8UVsEPoWY+W36AOrEMnA3Tfr22uqn4FIfuMUWX
+cnXmhVpXuujXRjmDtGrcm1PTafXggWKFjhL8LS6uUlznQ/DWNHYCCSSt3MToXrQ0Q9c+k/w0JLP
PX8pdsgGhKIG6rvhFqTOsuRzJ0BvC031D1jR6s9WDwR7Ot4PUTBTar3aQZ5EtzjWeWqOdbV0YmT2
dTtoFkXSNp9rvfnY28j/g8ja9w2qYyDJf691B8iZ27Kch4Z7jhpvso8Ry6YSCo+1T+ie4FlQNjp1
uoAgNKWOY1WN+Fr2xUOQjPZL6wU8sLUo+2QB31kUFTggCYl1KRDH2tSBSLaNWryqfY9yb69vq7zQ
KSPJgYQ/oIualMXRg6i1VtVG+6CX5SUWSrH67W//9b//86X/b+81Qzxt8LL0b2mT3GdBWlf/+E3T
rN/+lr/177/+4zfbtlVTEkSTY7VtQfbAZPzLyw0xXQ5X/08oksgaNCe8OYnrLRuTBGVT5v2tEo62
7TwTCyAX/f2AAAfYSCReRnNc2eSpXtPU+uI3mfpEdpooJqnEHdb21SkJMG2QddM9ecZH6cT2Nhzj
HA2Ylm/LyJHv0HE8OrqRuramlqaq4WXun/fCsVxLFdOcuStKQXVGYBkppZJnEVEwbgTr7EU9mVTN
fW+b0PPPrX7Po8uepKvOo2SGyC21ucmelGQEf+qrmdSrIs61zxiOtatc8vzyC57JHnclXFJMr83O
8LdRZCWPRJzhIYohoFtuG4D2QN0SyEfs3pUTc2LeuBPMft6Dg6pPJu9TcojoMuaWXSnK4CyVZCSJ
IeSp6AZsnHrgz1Wfa5eWMtOlmfaaIchWhqPyHPl5oIwwrYkUBTWvaaB0gp0oYjSeEPnydbtdFyIZ
XxB8rQot/B0MT7DGwTC6A190rHiAmFQf775vMMSK7zzkWU0MCxcKYFO719UjDzt5n+FDdZ+WaY8u
N48CXyuag96UEI86O34cxbCp3CmIt7r0gFwI3Lqpqeu9vRx6MRySHKmQuCndVUGuSaX4HmUbxBlM
guEiP6ct3hhpqObnudl1mbqG1sDUloSJikTSMO6rZggXkWeKIzKKaJXD+fkkZLqPtbD4qljGa+kV
4lHgIbUNpI6dVU+dwgEnsxwgDD+PVrCjyOWimEosdxrJ/+HZOiUoFSdEsi3TEQScmvNI4ITEmm7W
I5nqd3KBhusVZK2Pb6Lj2itlLFVS7RWlk3lYZIF9tuNBOcn0PuM7BqM8kLUksXnpgwZZv3GJ5q95
TqRi8Jic+im9H6oybKDwOavemDitRikvbVTEW6or6VE3KnMfdUbCB6vco1ZSQDYwgLkHzDSsAinH
xzaEeUpeE1lhN/o9UYDJ2F660WPHTlha93Bsmwzem7aUMqoPpdk4AM9z+n845G13PvD7S74dWg4j
CrXc1qcu8MujVeT6eUTCeBsjMbOILBd6VaYZJ81JF3wJ9UFDtWhbdqZ1LUdshkOlbqh8sG4ywvwP
K1BQsnGCzxDiBQvk0V3+erZy9PeTlc20a9rSsTXCaHATP09WVYziayaD7NEjMFvAmFU/ZSr6qJ70
s1OUGN0D6uyXvPXwhbdUuc6Aeu306TASLy1CdI9JG4Jljll37x2CstgWx8GM1WPioJ+BpEoXLnqu
mHPTizep/CiIP6MRbj/HI+GpE4zaqQoy6O1K7QEfCaIN+rv+NtCb7IMd8+s3nUuJwAQLn+NPGJj2
AwBd+8HvXRgSzngfTF2WzIKVgXrzdh6MasjlygTqmZuNIiqUzVL/LkdD4VjK8kTkm15jxUuvPFvi
M45pm5QkbByKs6MF/gUh7fYAcl7dQFnWHwdBtMgS2dpYeosjjNpSMMcsTl0qmjNiQCcbDNBbYDtg
R7hzI/1T7oeXoZHDg4AQc5KVlS3tUpNo49XqAnmpFlSzoqBmWH2KFIBltaJ3wDJN7TnmulqWpYVQ
Cirlq9hNO0JTO13XIz5HABkeWukbD1oF6qengEl8GOQPv740LMt4d204plAdU1Wn/Iplg8j6+dpI
48BhwCeQBQ6X4r12M7BL65Ei4Nam5U+LRxdpzdXcdK3KvoE14a4JjYWDtdrat5vUXA3ogax0sk9L
cyJozRtCoG97mtnfbJMiUotGzA1r1TljAKokfhrS9QwlGacGI3Mj0rS5EZkp05UfXolIxAFozbBR
etd97BT1jxl6oFFOUOxu2WI7oWtFfIPrYB3LvB6XCKcNn9HTeXnXL/PC+VjWuvFQj46yd8w2XUet
M3y2NB/D4N7HkFxV9pmq8sliWCyVH+6yJvKf5+MFAvUrMDfIpONrH5owA5sYmXEgvcgkpZqxJ85F
rr7HnioLeQRWuTCP88aJZdH+0J47KYlvR27avU8ezcv42jOTn96YpLji4DJfCPMmisRjnBs4LUzX
hpaY7jo38ESdr5J0sNtzQQE+UG0bQeiyLfdCBRGS+3G+1ttA3zV2P3xUHWadTlaPyJqMZ9G2CPBO
/fNhVMh7fKTDbQ9u4S5q628bQ8VcUsI1X84DupbluHJMx5gNKS3bpZDIc3o8DGFkbWAIygfTSOtF
0IfNa1wsBAil17KH4znauGsiqYFmjtXFB0x81H3VGUi1OPUXx0/Gz+6YI5IQCsrqqFiFDgg3Qnxs
oLw0Ywqnrw+HP/JE9dZUtu7VoHVP5OTbhzz3IYHkVbtC3aN5iLSuvPnk1KYxgDs8L71S2fUotd4r
U60pYdVdZXbyr61OcBUXAdK9MpfdIg6L+kUZjbPtI3e60A2IfxP313GifYHX2e8IDaM8kpXJh2E0
T76mm0e3SJzLvEnz4Gr6jXuAMqVapGXgMZVDjXoT4gMd6YV9KVgxBNZM9Jgs+3S8AaBBIaoRMDEX
arz1U6hq6uTnh+yIeosSLCWsp8py/LtUjVi5lX6dLguLj2YZnYO+tdJZJGD1LSBIZY/XId5cE13P
6Fx7nRAcrmcuH/kIa4M73gXKeLdBsIDUtGIYZ6lL4v+qSu6i2i+Xvi5zRBsbE0xz9uSH9XCOADhg
ZDHt+pZx7B3y1YpUX3oXJ9PF/KslQF+WslGMTVUqzo1lbHTn2BXVxqJ0b3NfZ1FCtlOJ7tJ0yICV
6lGhhN/HVzPTr17ZOL8HhffRDJzxxUrj14ld9dkrWszFeHR+euz3aDje450lT5bWML3EfgCIaWqn
Q2UtQVT1wMor/fR9oH1E7RrZnkrRDrKPTM41aChQT+15T+v7fg1bBVGRso9vkKu52KPE2WeOEd1C
Ecc3Ee+oILfXuWGQ8zwMY/fHPN4oyIGqURbtLdujPE1ma6sUTPw34erp58gYi01sPs9PTzE9Quc9
VIlU3IS7AaXH6Yk6d86P2SKOujVmKu4aKJC1zCq1usFBbNfuiMlirzJrc1OER2pPGgkk0sOSMAA0
KZpgiQpW085RiWJRLG+lheFjYzvKg+t+HbB0OUhE/3Cb1O97hr5t2q96QG1+7k7bfrwHRyMRt40d
5Q4ZpOKTnSvZChMe7YwlFSDMooi2ZZok0EL9YYHC4oC/9mvuVtT8/twoosTpF+WFFRXO8W4eaCLK
grh+OOuKyWyVYR+6N8uqBigGaUSTr8OAHWLXYhIRpGFy1/p6dJMhXpR+OhovNtqCC8126iv6E2T6
kaRZDS2yK1avHUaqxwcyIAU5XAV53LBHFBdInawOc3veBHYwgvh5N/72Ktu0T6lQyRrZ1scAiucx
S6Lupjhpc0IP8ewDebopHptSkVMewGK6n46YB2Kj3eGIiNvYdFivm/aB6iiJvukI27J4qd2IpWrW
/XY+ZB6AsqUloXqdG2WJW4CB36fqjV9L8hI7BSEysXCz1j+jvuifSSSS+EmQvPeDGEDinwPzXpY0
6s43hg9zKwVUt61j1FFQPG4O8Of9RSMtoL0JVa+t5ejFMlcDee3SRl5DUNHrNIzi9dw3b6SwymXs
J91WGSJeB3wS2WXplof5Jc30Okp++zpp9NP3rlunKOp1PoOOpvxJb+L9fOzc9f3DfH+FT8l9243i
Fx9oPhikzLcP9P1884eCUVkd3j7kv/lAr1Yt3n8gKIxE1dPScdUrRrCshF5DvwQRcQjFwA/VSR3n
yCpPFkBph2UVgTwzSbwdxzoOWdSWxrJLa/cAwC3ZuJ0QO+wdh48KSzeqjfhcj75GmBIHO8cIxk+V
vzO8buquKQEVYBcA6Jg3VLjdRT9pL6mIuWFabLsbCe3pySmSz+3Y+18DO7qkIiw+mDGFFlfx/Tue
5gnhM0KhVoM5Y+irKAKRw7/hdhneEru7RXXRH+dWIz3jUnc6MoAk76vQy8M/QArf7DBJQqw5836F
3aazfmurOBlhIIEhQViZ26KjEJxgJbmWqdY8WgoJ2CavMBiemv3YT1pD0XIeJE3dPAa4zwwQ5y9z
l15k9RLVb/js0/GNPfpb+KfGah5Nmq44Wj0EmHnU5jZ70NzH+TxvJ4tdhHia7DwfnrYqCHJEnHbz
YJel6tbRqa6COGbWHgD1TJk/EfsmAlBe8bFQlmbZGB+KPuiPiF74GDFyVNg6YuUZXbefmzXo0jEo
WRwZaXJJEgfj5enVKUTfjSGxP50P06qCao9Mr5SZlklnZLssBU6u97ill1VT3HxWpcTXWvqpwQfO
6aBCYuuJZzXV7M4syDmSs7JgTeCR2Om3wo/Rgq4D96j4akjJzEp3SW3jkShCuSrtCm5yDzKvCtJD
pBTpYd77vvneJ9HPV12BRZKWNSe7beNV5Nn+l3at4RXyBZRssBIqaYACrOC61wuETE3YFxe1X4q6
cM62FrOw0joF1UoZnKJKjb8dMXrKAaWu6m4+3u/G/IJtV34pfeVJU2pzP3dhmIo9YGiZOJSh4CfG
4mneFL8DSAme0qRncdK25sEcx2WHQ+5tHlb89oD0QbEjWVDsqhGxudFNcemECXORpa9eFK0UF4ph
t1zqB0DbLeTaf47Nex0ViNwNLg4pHsRcR38zv24gR0GVx7z7frjwCpuHTfa1SoHoLWt49QeTYvEh
zxJEs7CL3mCH6S2VzinvlNaL9ikyoe/35lGyMeH+X47LIJX47c4qWE1TCWg/xXG21iYFYiMhMyG6
zNlBmC02QD7v2zTi2WCN6mXeOFpcXNySGkSuXmKgJD0opUtcoOSppF60tXtwHGm+MawVxIdzRq7n
a8wO01T5OYfdvCAIrm/+UOo4O/jtXU2IdgwqI9sYgZE/YIyHEUWXGEdH5n/geJqd29wgwjN1jOtc
HjA8JbTntKHMhIOFfe2g5u0R97TuzCi37+a9rG61hdB8ZdW3w7e+MQm7cvH9mPdtX/miNDWlvaH9
o83B4SOT+4Xaa78IpOU/gn/wN7psi6PW1M3211GuPiU4fsjWYhirSUdaOgKXtrR1MSVIfsjW2l2b
B7iZ9nfY0pWHyK1vTuYprzimrGUjnZckZw6NhC+ujtrpW79y9X2oOynBIbZ5fVJdYyy+4Mcq9a5H
bfQKDqh86wN4igi80JaTBQTU3MS/E3aX34eVoLI1/ej8PWsvt7GhTRJv59gY0rq55W2pSeafgJLv
vT4eH5WoVdCjdqJliM/cp9pHbTyTNpHjmOqrN+bOr78V1XR+/lpsC11pzTRUE1UhEkTW+yS2jOyy
rePkQeiq2BaaPhwRJhyOZdBi2/Hn3twn9X5DCRTtvGlw7vp+BDkKZJvnkdICEq9XHpW7P8+nxt3a
FmN9s52wXVplIA+NiLwPah88tfWIVe/U0pa9lTrPRRSW97mbPiqlVJ69klyDawIRm5v5CNa6KKxm
MzfN6XxRUsrD3JzO1zQuId30Up5lf55PybuL6QOMDu7NoscxRQn9x4rwjhzPVIeZm3YT3oHKISQR
0nucN2a0jtsOFmHvW5MSr7pgGRSc501mx+G5ourEmmAcNu8G5qYm84ZClBqfIax6C7IS/QfPRMQF
UUN8zaZmbiN3myFIcjc3jamaSm78IYTJftVkcZ67k7jyD5btYi2sJJBt2iLft6DEfViJrzi7wmsk
gaEWnlxaUo3uXRdNNxKONfDX3Lq3TKdGSNpoX6BIQDHpunOPEMoyTKPxIXasRy+u6pPt6cPDEEOq
K4A040bFYMD1ceUSwq48qJB69ShG9INDtgIE6kW04hl0w3MxpQ7tAlcjOFJynxpRR6bh7NSD+ARW
q9qlru9T00vGQyawMMKYwzoRtlgnPEHtk7CRLrYrDxwG/fwW8ApZ6y4DgWqZQH6LvIl11ULFvMaj
jxSzGH9/a039laYkW1NgzGUWGodVwj8NXn8yxgHuplVXVJ1EcBd0uHnMzTgpg7uMBDNqqkiUV0Ad
SHf3wz2gau04+VCuRp2I0zXjnTpkLrrrOCiggNMufn0HOu9vQFVITTVtjeyb5qiG9m5e8uPGIMy2
lFPExLXuzKY/9e0SYm9yaqaGL/zXoo5wlpu4xo5rrrh4Vfjv8JDxRl9ZtU3LF9pT5UK9/3NMKMaq
yfBu6LswPcqiClboFWRQZ5jK5rmryftvfXNTh0A/L381XHkwi/ezHHE5mZApxddbKazyaGph+uhi
S7JG/genn2nUTCsUDvitLoU7oLRoZiFKCTEKy0rbOB9c9xLbXfISdlm57tTMPcCXqa9+iUnpbAoQ
B2hoxxU4YsKerdW9BEhWbs1Siz7kZniYj7GaAXobOYuLo3X9Me20ajUP/OvZ0RBRVvhru8bHsZP+
KcuyBwPP9KuLeMJ9YpgfgwYCdq/1YuMMVoSwaTd8nI7CIjI7UGC81r0kS93a0XD3faNjY6As0WM0
l6FEs6u0EEGeql0VcLvHwghWEaZCV3/qKlTgPKKvrb0ZmdHdry8YS3s3Y6uqaghDWJbUNaHz/88P
st4yu76BNX8OaxV4gg/qYc60vuVgY3sqz6Gu8i77qlYUw1Du8AzZ/u5mzjIXcf0JL0yECtrC2kvu
6Bs5LY+AkyPypvza5F05wTv7fd5izG4bm3j+XiXQodsI7wS58eA+KXr/ATpPuvVMpCOzqWnksU/B
RfCDozrs1uYfINLTdeOOAKnM7pmca3vGLuWrkdfdM17F3l3lo0EvpsEQC7Ed5vbOCpJ+9FSpR6Oo
h2rhgt6C1KybC6Rrs2jVm1G9jDTceqDFgCnykIrUnrrGsD4ONVZ2XqcMV55+wAJUY7yLyhIJNLEL
gON+s2D3msg+DqCoTJNU3zprqr+oEcv3N7dF9REujG0Yumaomvkusy6akpjHNfsHBZ7pUiNBZFmw
CmxRe7e3TYPgQhBf3amHnyA+Qnl7RN8bSFY3dLgQFh5sxmkU+XxswjQ923l6Je9rlCnHarjWSINe
+24sz4BSEFXKt7J0QRyq43F0S4TDU7sBqzLQzm0kNDLpH+SUQ22Byl3mPSTNnt2xtbDDIdVKog0p
qZjv+dcXrvFuBcZSwzFtQ5Kg49qV6vuZrglkozdUph48NX+1hNI/mKifPIzguErh2Pf21MpkZ61Q
+eg286CoR494T96DmEG8fDqirMovOhiG49ySLlgMMyh1KkqpswssJnhNc5XbvAlkdauNOj8ZWuE9
5GNV74n+Ji8VJdp3XSDQj1MoNJYpmnFDn6EJZ4TQqvSqozxLU0ybDCfQySOtp0LKMlD68jLz/qcW
SlDyMmsCuEnxNvZny9aiv7ignGk59sMq1iZ0kdIyJCZZFPP+5WkRO9D065wqiaMV4q4vi+G+SMrh
kNfZR/CTXMWVYmOm0uiUiZt8V2qkFTd92q0Cv2r2OiwWdynjBmKrVp4zrYNOMInNJ0rVLBJPiPtK
c8URvqu/mgeqQNlaoGc+WOByUdkO4m2lDi+DJfMtZE7xXJ3a2m+fm66TV0eEd+Q51Wc5tjkPNL/A
tZNj8AkY9lFUKUuKF7xEV1BNDJoCAJ76NQYzscr67quKkOCTaevWCcziV2OsgbYTA5+msUKrja2N
zdKWtEyC77ShfXq353dxdE+GUVmBMo1PBTzFtVek8bPniK/15N2dGx9Cs4vIPuBbQCTDkiwJHmYl
Qg1+5WOK0qAGff06d1GJD9Asi5c54k6b7xDuYEjEAaUZcPdVgZb+cPaGKMZVTNEf4KwUp8AGrmJI
44HYurwUCii2Ko+IhnubqvW0AkmrhEK4AkLl17eY+f4W4/JgkpMa/4rp+ni3mq8bSejL2uGpC/Js
4YWGwcMoN1A50+O1G9AMciwOXISF30aFbo9nD1h2oSYhSEeKR2lhv1ZYsei93u74+6HyaUhGdJl+
oJjf3oVTq6dMZCya3j00kFkOafOUg9M/tXKQC4KNcT03v28i3fFOmKexEVgrWsAelp7TIDsB2ou8
hNijlI8g1ltfpKt3lsiGVSqq4tSNrhktUkhi0QLrwGk/M8QixhRFQogwevV5klFGTiAxD55qxudf
f6vGz/VRR9VUYRiCL1S3dR695rslWoPiVRwLSEhJUftf1dC/WJD2VyWWDydFg5+V6mdFieqz4a9j
/rqxgS6noVJ/9chA19VKZkZ1sUi4sSx2gDaJrL4OmrIYmoKilXSKVeZY3a5vq22Qp+YtIRh/C8vb
7AxU5grU2P+aGzm0Eishhda5rwrC/p0oVqD607OabY2yV0GJBu218HCYtqubIgwNz7AcP93Qr46o
DmmreJTFxkJeDt6ahzpHq8lTWIRfGzs8VZGrX/xQynVqNBba/jAXYhHtfv1talL+PIdZqkZSmf9M
k4eAqqvTAueHSNxNNZ5JYzFCvrIe0RXtNrYrh8dMAmnMdC97LSBZu2Ecf+GRHS0NXeRXmImwiYpW
3QnL964Ch+4lobTxexBRoyFL8YpFCmR/6dqPXKDFpoe4sJG9vIwR1T4zHlI45WgvoKJ8N3d5U6ay
KfRi1VY1gjdeU0BrJuxupuK+1tfIatSRwQTffAgkTO3SAb20CfTxpEVFhl+km53f9tJuWQ7ZR6Vw
5AfdQuhMgW6xm1GreNh+Hm3fv7fjJlypPdrWTrGFDN69+tBlQEyY+dPo+GTnfHgPQekah8pGFyb1
bGQn0hw94yCUL2mhbIALVX/YIEV47MefkxCF1AQ1lklq8SnL8mrp5f63vTFo2qfejggr9SJ+NKpj
FrTeY1w19U60urqcmwGimfe1bq392vIe567cKT5aTpafEI73Hgczq6kBNOFmHiSxIZahQKwu49pA
SsFBpdOP0BgpXOGcGrVtthizh4vUyt1mO3eS4VirTl7cvbU6ULoralLFyohBnwSBu2Gat+Bf4uDS
RTsABtqmmivu4TOPo+itm2IQ4o1taF/wXkQrnYJyUI3qh7xhzV6LWuOeA3UsDAkprqqvqCj4VL2w
oplRx3BYBSCWqtqHXfK5CKvbkKWo0bZjsK77NrkaU2CTqWm4rIUy7FUhyrUmfWQcFYTq2jJ+nN15
VWhAAEsKnIvD9gg7JHnGryXeCQVeeAN8+oMRJ9vOrf3f3SrQlgWMuxF6+hhsrL43ENFKnEey6527
MRo0sD1ZDNTTnfLFtMeLK3RrYkHqewiaEo+1tnwp66MBZ/lzYfbaxumLfqe1yGaGoQMnpfRuVqNk
Bwsjnp3W24izqwqQzoSrfdnm/HbxNO3OG7QxvVM0pP5b08zDeI/LwnEenPsjDwFCIDYhU4runeaN
FaiHDsrn/nsXlB7/bXDuY6EYrd0KQp3nOsZDanr+nWGPJdiA3kCni02YtktQAagrpys7Ev0RrEn7
YMTwaho9IJ4SppOTswDhooUPnt+0Dz3QrZVvSwQjZLWaQzSZs5oYLEWegQKiK+yFu8Bxho8jovO7
RNVKDLeI5ObDErf58utZy34/acHEmp6qDkkERxK6vHsGBKWRclF4/nFy+DgGagwqKO4M8y7v+lXi
uTg7VX0Iw8/s93Nz7K1X8Aj6eW4V6B63XRg/1WlqX+ucZPT0mjhNgyMi0NbCkJ3y3I5Fuy29dEQq
8Z9nZCIb3s5IZvNVs9cIzpq7WAzUUie/ilMgTOUECKRZBVhyrczUdcbF3DkPj/aorAfLXLeZjh7q
pNjid1T/iwiLqRbB9Sevc0BETk0vF1xXhc+CPDUt9FcsLFeLscA8KUsJDF1khyJLEFBnOEF6MXTp
qamkxHxjvrGcRjy89TgKFtCYDIBmStWHRMPTsW7tfvH9EC8q4LOl1LlGJVpbEHJ2SYlZtJvJj4SZ
6TaC7bBDXiL5UJTNdrZc8jN8VoKS+k2jJ8a9n6HIMf/O//UTrLeaYb5fsnwoA8+v3zX/9/Swefyf
6RV/HvHz8f+7W9/Wvzxg+5qdX5LX6v1BP52Ut/32sVYv9ctPjXVaB/VwbV7L4fZaNXH9T1zydOT/
7+DfXuezPA756z9++5I1aT2dDY5J+tu3oQnGrKo/3AjT6b+NTZ//H7/939KbzpK+vH/J60tV/+M3
xZB/J/EnCEaE4RiWkJyte52HLPl34jxNt5DkMSnBC9aiaVbWPi/T1L+TbEbk2FZ107HwIfjtb1WG
Mft0SuPvwrBwCWJU2IYj7d/++dffv0VCb7/Xv0dp/xwv8UY6WkfkBN7drjWIqhQv8nGPchpyTcD2
dqkuFrly++Hr+PZ+P6LAp/N8j8e+n3+aLn5YwzRh0TYJCqnrofRwuxYh6g5+QHnmL4Lm/3T+d2sk
KiR1mdusJ+uw0X6HnudcQOL2/vLXH/9nCPv3j8/P9uPHN0Jb9SzDBP1fy2ctAnAIUAUheQ2oT6Uo
1l4JTP8vKjBzYurffVfvElaV5qvUXUHDhEyOgI9GZQxclOBtQywpsgnvUw66JFgUfi4IzZMcGVpb
c6r2Ux21aPQuhGVA+1rCvS0xO64Nb0XOjchk0cK5Cjf43YMMlnldwc8YMuUxszCeHZvWlIdff11T
uubf/AXGlOb54df2XXRVRiSK100h11CYln1IHKx56GfgwPDVGfEF4ef58Ot3mxfC/+7t3mWN6tyy
QyvBP7kGPzqYyv1oOAeP6opgql50VvIhC6yTUUY7TBg3gy5PPaYff3Hl/Rz0/HlpGNMl88PfWkHP
76xe9dcyrPrik2Pxb7RQJYq9H4M6EqrxF2/0H27R97FqpA6F6NPSX2tplkmg7CTKFuAmC4qTto9b
ramg+PUXb/af/qqp/4e/inRPMiBWaZGzFMMKXlazdG3P2ofp0G5+/bP9p7d4N+WY2uC0na2OFAuz
L1TcCyrwkbeLWGE9//odzP90Kxnvph1L5fxjMuQoBcVEZ4ZfRbm+c10zK+w9eS4zvVVqUoh8SW0k
p5w7eqz7NngW1YO2MLPRbV5kmbmpsUCXTcWWL0gdItIMUwR0nBRs6Gx1H1daa453HpZwVk+5BN/a
DDScVvefejR/InJjyWho3dKPDGxOADt3SB3pKf7euNYEXmnq67IKfBdHxFyJEzxfSZ9Y0apjfjGP
bVgp1Vfb81KcIgrRsepAkFX0QQqoK0+zrxTHB9PBdLHpPes+QZVfMVdAwLhONpnXeA28WzxI8sjv
14qKDCGlPFOsc4U81/+j7syWIleyLPpFKtPokl4lxUwwZZKQvMggB82ju8av7xVUV/Utukis661f
woB7kyAk+XTO3mvfgDx1SQqsq1TEP8CbuNNNXTmqtAJzWpDZRCaKMLGwN0dSir/L81bj3LTCT2+w
0PrWnt2oX3iUiF3fOXcFCDBjaZegJRuW3KilpGVWTFZ/5UgrWseqe2iIZ4VY1ELu9dQSePYEwGmO
m0FsQQpP0yYfukXfJWA4qjvujow5fqSOf89Ptesa1ARCMZr6kmJ+k7gXzRHHukH0/U/4OmUd9s06
WvsB+mHyss6ClLOg7nQNOXYhZb51FqHyDXvHod22XUU5VWUd28FlcI1lBxdqiq/lRQyzGQaeDXgj
cUbqZU6XZN07dRFL0OWxbd7pPWG2Nyn1DOqdguhfVQSMFHTfoM8GHzSlBoGJzJXBkcS4euTlEhxH
8MohlY5bFTtnzvuWrJi4cMvNont4l4oZ4ligfNvXQkvLZH2ONWUtRdB2HjqwTe+NrneXycrTI5FA
CbnpAF1J1oFmtmM/lKvgMLIOReO0QWPouVjDTq9tVC5uYblUdt3ESO+ISfWK746fzd5N6+S2opoP
JutkZXNKp7+CvgUaTR/B4dZObniEVyKv1p6Vx7xDZKjmvPAkgzdLwEtaBzsZRPPstXHnfFkWvSjv
NHAeDa6/OFXOHbWJggq8i0eNhKml18KJgy3Q8aKV3UauS2+eEbZM5Z7AYxINvFzzX+Pcw9Epktjq
A0MS1H5gD1g8uomVD0FB1bXa+hoZTmfiVglGRquMMw9ft9GafdjE2tzCdkdpEFRYTKqQBMkV5ZKN
/DpD4kGoum5gIewMZ2NPCaOPsi38GRml6E/rZyw7a7mtusWGgrYmOpkqk0s6DDFj3SNu/Es6pDEa
xYsNT8PteXeZ2CSJc6RufwORG437snOKZTvGzqhv4qH2axHoaqqdF+zdRr2HRFB+q1IkLEggUis+
SkuJ+KVbRVdtBvow09NYurb2pTVjAY08x08ZNdIbsbbhW+dpjgXzh8bmUO41L12KSHMnU98OK/7w
EBHwgMaSwma38RoxYK9vTdgKOKBw8Yg4Ke0wtpSFKiXzgRwlHk4OdOMwLX5l7jocK7YUBZ5ZcmCD
2BwH1eIYcMvmWPfVKB5nrMPSP7YjyAhSNVo3rb3qKl6ZWdqtvZid7e38qU4AO5SooRs62Hac0mEv
y0mvz03vrUh5qqydpmQLuBscKsY3s9tobaf8kvZypcaZREr05o7L2W1tCMTYSzejJBWgFGlQBZu1
35B1WNWqg87hk8VdSyImEklzbMS+AfXY8me35yGzqG3fzV2swVEpe6GK7ADbAypM4PlpnHwZm9oW
j1bsmuuTLJYq++plmTs5gZfoPhaX1LVrwt17GhwQnXpXh0qH8H7OuG+FmHd6jgd+68dGVwBnVn1V
TZFp++l8pRema8ybQpR5xlWQA9MCZmhBAm2AGH4kwbJZfe7HzmstQz1jtp0hnNhLG78sSzNZ2xIV
JBxxA1prvZtsSlB3qOCzZRPDxmnBfjVu90N1mGS38M61/AF2ZjJeN6tZDmcaB46+rXQ/968596dm
6HXC0W6g0aR+EtYi9/IdxcQCR2GV9+w3e56IzYjNPb+NuxYOCOZJe9y0hE4mB8/ramdTpsM87NvS
cr3Q7YAVbnT0J+lR2aZs93ahV8bebTx3DBuXxe9GNFD1Ih+j9rjVG6vxGCrKd+KT13p2fc88qdnP
cTfZE5l/cx3vEosOa+j7zdS/dFrMaoEZpzKvemfA9bmnP5oJijauVIAy3Gl13LvRJhntVGjJ8mro
lT4eTG2exY0OHzmLXMet3StpybzfQmsx8Jy1pYF2ACmf+c2tKxIoGk0URgTBFMZt5xiLIH8uwwpn
aHOXbPUBDRhNAnQF9ESyvtT0c4EyptmjhyG0jZQeNd1ZulY5m1mRSn6CW7z0v4uswKaFNK/FJILn
RN3PSTslt2BhRiUhG1pJG0dDVTXeym4+pqEUrGtCpgXeHbgdAeifrEHqJktxxHaIGmD2lUOkZlw6
Vg4Kgd/j9eBOV/JEX42iFNpJG3qjOjee1J+LzEZgK6SRK7jio6JwEpaN33g/PUZPMqN+Iy52t7qp
Kc89eke83ioX/rSZ+rLSy6DADCcj5tZxIIrLqExQbxASjmbnKzdghUxadhuOvXw14pZmHELBjkc1
sBOgRCf8i9lIoSxpyGZDJJFJSVkqzWfq0AQKNuZe2DO4/jvrsh0AqgPljaTRyrQtVd6z6ggIdOjw
tFHfzfMA+ODWYa8x1jtwVWBfmMj0YetUou/2CNSshWK0KVDfRkizG8U2pubMkX9nR6XHJTkhgq53
6giibbaVRcrnU1EkQw2UJJ6dfQrwodvPgqnhzqfTluLMGKgRYCgHdznQfTZqR/+RZA7ka/KQFPtu
fPc9WyzlldpIZGVDhMkQurX0iypwzc70IVwsuX+gU0dCXkCVB8B5ZNt909lkjUyrGoqAraEv6gdb
kOVqRSNhVaoLBDsDfDwgLZf1a05iUEebL59MReBNJvQXlBWZBZ51LbUpjjxNMymiso0ZnKuxNWRM
3mOcmnUV1KLszerkqWlt0FRRsoKYNWFlACSbzFK4HfVES4DIt0HXrRbu98rBqVwwXZovtU0CeEsV
OZULG8E667jIIElNDvF0Jqq6CXQ6xMkr2kRTw7AmMy/5sQJ7Q6po11OTLUi0EdNRhR7xcbNRKDKL
KDHlpJYbLbI2mqccMqdBvtCsN/ODSFGlI/wd5KTN28HrMlWj4oerNAVzO5EfHcCc0qyHsgDhja8I
1XJ26J2q0zomFrtTP5asnPo6EGnjkxCeugXhXgEbrXE5OavUSgIWlbT4320rBjoQ9Bb070drcZT3
4HXwHubA6B1Tpw45AAL7vSI3AjSiX3wcMy2ByFw0qd/xVPhNGaLiSMbvtlASwn5lUATi7yCRnHxl
g81oTzb4Uhvp13a1lPONKLRKe9UTGhc/UtH7OJNbQu0HIq+ctopfGmW4Th8msaJPHUDE8TFAAjkx
fSeSvdNCNVh0p+zqIPfMFJzX6lMf/4kcwfRVNPf1qsFQmRmH7LGSMctuhm6YDfYtjjFNgZqTKqvI
FG5LJ48YLbJ7Ifu4jU0I3lLM36uFh+h2luCUwRlUiTSerFVztYecs5SDI95pVEx+l593flQ6c2wB
EZYmKTAI3VnCDqMnG2x7va7L8Xlsim555aqRLC0GvaFoIYU9pTx6tixQiCkaJfLUrWVsfq/TOQVI
OhZeBczUT1DRWZNo28BZMqZD9srUqh4lBwrALdInmjLbEXOEcLTtlkmjSwzDeRKVNRzAuktjx6pB
RvIu43xgN6Edc7L5asKnupBypj7xbn01xj7HNi1pi+dBAytKEQFGlZFC7rI897Fa+othhpNwjvQ+
X3TbCVt+9fzDZZtvhn0FWW/pVt/+3ucmkSE0e2XzNZOaPqkwtxut/wHpvW7ueK4mfQmtvu9nUGex
sBxOCV5tab/GMctr2gGZQp1XL357lh0puD89nBd1fnB9zS3RCltJVl5VtZsotV9Xg7PYBhejtcL5
nMx1/NqtxQxJAjiXNV8zTDTnJwbhGhtKl7Nb5qZ3fUIlvh1IP7ipkNIjLUTW18szk6Q2/2xLvwcl
R41Sb25hbhWXKGiraOEA4SzX5QmuRDd1myXXMwLF8rnFx1SGVrp6vf08LMo2tGMTs4xEnxziP6gl
vavsrXiExYh68TB2T4l9Wo2FQPpAWtUnlY4PKofOu9IeIm5DE+SaHnSIdIrNTWDP8We//KNC2LtS
XjX5kGpsXT+0IMoCuzCgjdu3JmnmTaYdYpKNzN74pEZ5qUj/u6qb/a7qBvuV9ohjrgcNeVak0B+g
FP2OiWWLShtYY1vfL6k61DnjfJUwnfPPGB8flKbsdwW4ZqXQqA/cI8fI98Vs7VsPRWCW5KGdF91/
dqPsd4W2JXezevRtUmuTcu/G6rFp3MOfn7EPngH78rn+Uu1Ca7YWi3TWA5jQq6ZU25TAoT//6o8u
zbtCGsE3NqszVa7JPjHoQCstHOLuyEo8//kNPvrbLz//y98+LaWmlnpeDznzplXlBxBZn/zqD55e
+131DH8zS77VX5oCuCaXwEYrAfWcLE1vuRrXz9R/Hz6474a4BneqXvRuPYhh2U7wNnOAOIv+dCHp
L/Tk26YIFP5E7WcOlv/Pl+2D6qP9btjLVcvzCsrsQaqXuXzO9Toqp08ep4/u+ftR76uV2Z7rJmPy
bH/G5fe5u6rc73/+yz/47W8ayr/c8FjSzBZ0GQ8O/E0kjFWtb0t6NQM95T+/wwePFB2lf32kjNJK
5oS/384g1qQ/4CT++Rd/8EBZ74YwlYK01le6TL5rhwm0aOvKmb95idiv5lNL4taf3+ajK3T5+V+u
kOn4iW1wUKINLNi9gbDgkG/Te/3PxoX1bkwjl9OAo6jL82p+M6UXebRlIs2/yoG3q4pqxmdz+kcX
7N3gVkU3YoPkXufUvCS8qKw/+M0LlZrA7I7G+llv4XID/k0H5U2C9Jcr5pWq4WB30S1MaRxEk7Dr
cK3ZVRA79GxN9JT+fGeMfxXe/bNbYr0b6jaU3lkVSb/vq/q255QL6EAimXF27MGuL8KkALLl4p3H
T0bLB+P80nD967MAljuvROF1+7yAzZT2K+cNAjq3+GvST4bLR2/xbrhnGg0ohzrNYZ0a/biSU/A4
zUkHHodwpT9ftw/ewvT/9VPQlJ0Iq8onOlzFae2mCkegDSBFfCLdMz4Y8ua7IV94l57IME9ki4CE
u0gvlBbMvjM/5v1gfjH7dVj3Ofg6w18mVNVVaBpE7JmzJb8IVIc3cYIRLjCc/rM26Ecf+d1cgV96
tOBEpYREad5VndoXFiQ5TrVKqOn+Z5f13URBA7VvS8o6B2tCDiO0UI1JRKHxP7xrl4/2l1GFwAWH
np1Oh9movk1Yj6AV3Qh3+Pbnv/6je/ZucugIm85HHWcqxSZtQxa7t6FO+Jnh5oNJ1Hy3+Kd6Xs5x
e2EjUAtBD19ti7hP4dqJH5O3ZJ/cgY/e5d180HpukxqwOekgwENyx3Xc+SB5Iw/f06byEX79Z9fq
3TSQ8/zYselcSOzGD9jiaqvLSvvkPn8we/4vh0meCI6eGnLxmtrWmoTKarEk7nHBBWiPP7lUb8vL
v5mkjXeTgJ10rpD5Ig8wI8b+dpDUD+ooFYtYojmldcZOyUWzbAck5djuaQXvADGzQvcM0n0wLEe/
7ac1ha9KgxwU3haF9dQV+zwZ6S2eBvqBuQD70YD7Ccw4KSTZ0jVYqCoepb6z63q+wRWr44ge9bVa
zZA2U9YahxhPNiFwQ2WK4nezZsn0RPU2RV/geVWTZNE8IaseMNG0GFygzVKTskLp63qrX+GuBWrF
9EH0ZS08lcefXbAPFhvj3aRmep7kNGsnh6qwJbOl5QXapf5BDbKPbBKfgtKB/lpNFK4s+MnAQJQH
4y67GrsUWz1pAUqHl1Oob4Qi0W2V6bWVtRE1SLzJw3Of5led3txYKZMxa/JPwmmeSWVnP0BTIo3r
aABm9cmG1bgMvH93+99PiOjziQXv00PZJ3kA0/5SPyGBHj8Ma+Z8Jcuq2VhAfraNR3BZXkZpJ69m
YiATF8jzn8fRB4+6cRnHf5nSqtIAlqQT41PA4Q/HBZQqvszQcOS15QMXTNbdn9/ow4/7bvK0R2cV
Wc7HRRQoeaLlNWKpR4hB4bxo9HpEf1ilQ9s1uZkAnlGEPdeNtaOi9cmo/mhNfPv5Xz7rQnMld3o9
PXD0fGhhCFAc+gn38FTq15Y53Vo2/t30JrkhdCSi60jFr3Sh+ouXTy7BR8/vuynYUgCZZ4J7Dm0+
bKj57LUu3ZJcuu9WuqkDVFBi5nc2tUn4NG/v+X/S9f0/UuWZPIf/hJH+L1UewbzZmHHV/67wu8j4
Lv/gH5o892+2411kqsKBl0iD4p+aPOH/TdiopRDd+Rji3+R6/9Dk8Z9cwc9MwPeG67mX0+w/NHmm
+Tcfq6Hu2yjyhE/l/P+kyYM5+C9jXlzMcI5lCLLqfP4S7/32jL8hnfUBg6BnDSzyhCLiTF63sbt4
QaxmEqA8giluOnQKwADs6O1/eXt5+/nbV6Xf3U41Tui379x/Jiv6c6OFjUHI1//8AzYt7bVPb5QS
4klZWfcw0NkhCG0Kwci1D28vfpAqvY3a8lIpxPvbl/1ym895ee/63V0PcNopte7Q274Z2r7TRCkx
OFZilMCc+nvyqM0INQUrU6nJqF5hYz1pNDVLuPcu6S05unjfu7YHixonLbyA9uDVkBf6zmq0KLeW
Z9ACTmhmRQLSM9EOA/BXUpH0m6z21FVDA2usWX3nLO+22lofVGwOXLeFt3fiaKpPk29CwkPfcFsm
eugtvnVvEgSzYKfZ5H4HnsurMc6mnQoWQyCwZd6HL5rDBu+LL+A9ZQQHLtvUGmGuOMchfvfXfkHs
ZaKZMVba2ji7FwMvTdLSIxNvbJS9b+cvWaatUY3EY5eVAUBTYAfOCgow9dUh0Qs/KEr9bNIrCXI8
d8/MNxOBRKpLZmwPkKgn1qmdR2mGcJA2IfrEMgENiFttbEEas8y56NxWmMWCVCNFaIFpkhPhJFC1
DmxUUurDlrtZlnUOh9K9pslakjWyPHKedQ4O7oNNLslVLxpIE3EqQ3KUqjA17QedUBVybPjjium5
WLI2XLRh03RrGvWaSzg1zLi27h/Y+RJCksOMScB/13bvb5Xzox28/RgvQV2RhhOr5XGqjDst1QkJ
wJSoPOskTCIBV689z8Yle3Il28ig8rxkGKqHYreM5IPH49n0ml1qBjYiqaCGNht0Tp4GJvhCIvzq
wryyQAeDGGgo6KkwrdJHVWrbbAH/M46/ekWAZTklZ39IT4jHfxidxKHvqt+WkQegLLcWqabOEl9S
jLeetl5rhtpkmYU776myatyUqeB4XDx15tlvq19FYRM6NjlXhNYR5C0tJ5j4PKgUhLymmHLMxkqn
ue/v5qzTNrFrx/QHn3j8ygBrHdV2SptRbhf8tFi3Wkq+1KCQjrgr9pfKLQHxcK+H3HkxF7Ok1+Dr
d53qfmlrrB9V8YqHw9sKhGphUjlUXw1MPqXwDpNj3PpEOh8MY3T3CH9sHBXdt2UYPIDDMtl67bBb
tFMljWkXV/W9V/CsA9//Xq/K30F0AOVMlBa51VGfDBwFiuL89pLSBt/VGSDSznZY98T1MhSkghS2
BfU3V6RjvCyamo++M25HOfU72VfXtcqzjdB795ubmd8rdn6/QO1VPtPMBLAMXsIVhiQnIOnO3cwx
72pV1XEk4JEu3XAE5LeTAN1Kw76YH8p4J2eeZdP6OTFUeNLx6WCVhDNXXJWx9ZJYFaG/8ss00C8E
5/GTWKOFtpwkQ9ntzEguzSZ2jJOfGz3ckZmPPvYnsJkPnpmdtRHxqElKC6GEMxkQ8VWVCyZahFvc
4/oL3f5rTi7XsUU/ys5+rFb6wvS9Iftz3Xgt47JDqML+ZI3wb5GHVa53Q+vc6folV2qxo1bPYP44
uhfQNNLDDOulG2t6cErVxDSuN6Ebi/jQa95TrvukAvjQD0tBA7KTxcYqvfqohgCZBsGdJqK0gU5P
JFmxAppAxyH25E43oeMWIIarlUgcYQ/Hsu7G49tXMUa3RZ8Js5fjl9RVcbQaGg2iKf6ip4+esegb
QmDuU4kNzsizXX35l0m8jEc0QeOxWMQVi6cZFSvfyNXBZk0OERljx+Ly0i7FYS0touQtSlVEYIqS
ttkwoacT8xqNxGXuZhw41hdqTP65U9b9Wrobp6Iz3fsdXBhwR85A6IEjvCetJSWXmKSHxDOOnQUo
qYyBWfcEkRSqTg7zJdncabJXimRya5JWxFz8SJrguLXWONkK16PbP+eo8LjNdQ70Y/yOIXbZgR5O
MN9sbeRGUZ8ufE5Qp5eYM8u6t0QCuqAoiqBcqwej0G4Gr0lPRe4j0cvN0EiaPhiX8b5sgYERBxyy
PkAl9PxfPQvs1/pcu5egXsfMEC/Ezy7Hap5EApknCBWVJQ0w1vY1m+nbvs1V6HS+T2Jod+uWMQag
Vrk7lHPxpin77x7dxKgFy+2vy97p7Z9+rF4HPdsRO2WdOhQtywQ4fB37Newd0PCxuDGXrNjYfsum
Ibu10F0BPCOXZoJJwYQnq9Ba3TbsjSdUT4/sNRGH6/qJ1I9N3ZVPFLGeYVRUwaBPtynEgtx0xNbQ
/BOaizOqwiczMfwNEqgOx1gw2ua1sP3duJBejVwR7yXz6eUX+TZtZpHne20yCVFSKg28Bnoyjmta
9/bT2DQQ7j31UGfJMwa4VFZjpCfJzVrfE4JOhofPipxrOqssxAX/OGvpukGIU9OjH2nr6/MZk+Y3
rV91Opxqv5TGNe2wvVGqO5HsJmNA5VeMRahIdwNjEpWDfrcM9fNoz2VAjIYbmJlL8nzdPcTtuq3N
bakBLh1wTF3s8bupPBegqRT9dRRl7hDRP96gpfhqEK8UGgMff5Jg7YyyvRbo6PBkZS526Ek+FKb3
u3KeS4L8FrbsPlhrlDq0TrFvDhUHxRYw/mbp5mt0VMsdc/vPNR1fREFN36z6X0Pub3tG9AZwFGQc
c/gKgSgnC9uyIs9PtgvqAZxMz6NXPbS9eHSVu7UQdAxxfhOby2EAaBqYLhhDs4UzlOBsRhgLLgFq
HkK18veSnNYRCtaU08YvjakMkm6OMQpb1z1EGseIEpuejy2932TwvBbkT8Ekbq6sNH+yoV2GTelk
OyidmLKcB6SsJ6N+xtiFJtcBAWQaVMQlIreWHWpv6xWbGlrU5Ox+H2sSaVNkk6hI08CtNZ6ZGjxq
WZ9zdBjsNLpNI/WreQTQmtg8aj55f8ST0SGaI7tg0Z+U+2Crrg01lG1cyniP3+7K0ljLLBLLKB16
o7FpDeguekZpJOPSDoKoaJJBHaji5vOMdLuYNaCshNvEq4jSsYyDk30Joc0ruR3kymPdFDeNd5Lz
IMGlaXcN2pfQlmmBwsdzwqr3AQM12/yrCeiXfav2Appz2Qh72aMbIOyGIiaMTijMi/1qeN13MAjX
NmuT7+hnURKplrVe2MX5cSJqLx/BxbfDPi7TBxxCS+Ab/CTtbnRLYwZn7SDP0ecOm2dUmPhw+fOr
uRvDSQ2vaq538A7Pyree0ZhecULRtmvr7PpCD+dV/nKRgwbF8t2w7HCcx7vBjVpXg7PrZ486wXHh
XJLANLV3KwC2IwrlLNiOxnzdJ+zUulrsnWXUdo1WYkY3roAjnEahvRDGNBu3hmXuSH795siYR51E
3JgoWFcTToDDSES9sxEXbI0sH0dmQiftTg1ZQ/UEdS8noXvSz8mKU9Fak5vezH8TqcQqauwSw9LD
BbBQ2FvxgfV41w/doRz7ox23Qevd2cvSUps23KjJ2CRrWMUqczesRDC1piJ9Lf+CMWNLsuK2ak6Z
jjHUtREEWaPYDnTOgmLCbzzXIMrNAjzVVBojxBQkSO7gH7DGPEA1eGr5N2Emlu8DzJvAcYfdAASz
zbw7NmmQHU+1xdbSKyZja9X613zwjzIegX9aX2KHjUvrcGaqEKks/ZfB6RH/6QjRIQDtG1v9IJX7
qijR4hc2xuludqmxs29woHNg1L7Ta3gmcflIo8RDDZN/ZRa5r+dq3AzLylbgQjmsLKvZI3TB9Kd5
oVNCIizZ2MOlEm0wpshz3KXYxzaBHmmeRFJM15kOuj7I5u5rmeG77du6uiYVyTqhGnQ3rAtgkRa3
/EbmzrI1YWhl9vxtWZIyoGdQEIAhR15GGYkx+6FN3bQxqitrro3DOvftUWsF4cquADmV9+jawBxx
oDqKB1svOBGSO8Uoz9tNWw2/xYL03TXI0XRQTlxyMowy8j2yflg7v3VE/2xUbN0LaxrCpqruZ8Pj
SGNpV4akMg2oodxgZm6OGNSbI7JHWHu0DIJ5rKndlbCfMNsm7Cl6MKniwXG89jj7MQZR0hmgxX+d
mgLJujRv2Oex+SkrSPzasusNcmCXiSOL20IEUH0NJdNFmj4x+tGJH99e9Lpuj7DvX6wVLd6yfrcE
l9pJ4ORkOWrqywusj13RUhVW+vprHYfXVesJwgB9zPQ17uahHO4yrrBPwqGIq6+cqaAhZw8YAgkd
vcAcYV/Ljtza1b4EEqHtIjOkIhSDkPjJHsKx0J8vctwrSdTSVNDUlmn3kyHab3W/vbZU9bDY3SZz
li3BPl94gvyN26bWtYOpgvMUczZqs1+zhDvOxhUatL4AipfNt2SeSlKayKaZMq+la8fuTI8ndOnu
co1WeOdOHSq/qbjV9CQ/A934MujErKGEPoCQEQTEoebXRywSrpO5bDzAd8r21hmYGDu96kI/i8vb
52pqHJYDdUXtKycGHjPtsPbFplaguLp+urJjbQfsLSPkoixDlhOkAgDebi2QSlBvLJgXiZbvYVuw
bZFnnOHNAcvGBj2gFnZmF29K8uLDWTdn6ILPpM8i3Sx8f/8G9eqbZsTdIg9xovTAgOaxL1oX85PK
bOoGIkwKVZxj/SbnvBjZ7euYdruhWpvwLd1kXlbzFofMsIEKOQVL7ZN15vC2i34e4HhbzEpRNTKw
Cqn6qLuo4+fce2nkGraJb9z5uW7e4fEctysnQ1IWk6jLEOkVma62tY00zR+cQ9cmIzt9wP6lQxW2
7dIN0Tr7uGXrN0unoFMG14KPcVEfru4BWdkUVEKN+1Z+je0eAq4zvziVfqNi8YXl296JdnoqSV3Y
1kb2MJUTSmbOrIsOTsiv1vlouu5vyYQYVqLRdkr86oluMNG97mg9PJmU9/f03TGksQ+7RFy3+8Js
qX/zd2RtP9zZ/U/diOeDoSmK1GRkelm3a8TcE5fl770GeHtuXE9OPW+qOK9hmXr3JprFOzoHJZFj
4NjYZDpB13Wg5g5u3lcHJHmhtgycn2hbTCld0YUGAhsxVuM1ve6IRYLlT0bJhJzhGFObmSu0+TGo
VLaNRVhx+Ap9j0lUtoeqeTQWqmt5bvxw4WIf8S4tR0gBVKnaGbx4Nz6lQy63vj1GQ0lil+cmT11b
qG3i5t+mRfvqW77cTvaS7PGNIEb2/ePbSz5O/dEg3AMF/asY8Z0krrYr7cY5mr3bXTuDydDtsuWx
AGMbl/1OcbR+Sly5qfTKi3SPQkxMLFpYFvhBBhw9lnpIG69+bUApBLJdm7uiBU5YOXA+SsxpVJAW
qCuLexgLLKTZfZfcCRNsMSkz3xyxOBAthm1c580J9+Rwu8yMF5yS5jewU2wq5n2lN/nGs0k1qdT6
Ck/DC5Sg8VB1sN0VGLFA18/l6jZXc8ZQGLTWeKU4RI5i8qOMURKTJuCGUvZGuIopiRwSGfdak74O
fmGgHnJtjpkSwjMJvtG6zjsUyjnc5dnduWmTwNgY/dCQebzTCzZd3TWZVFGXj+LW5Jx4q3ohbgut
3pcZOvULvL6DdFvpwr1e6noLUTsvoBG19nZhnFD0pVykFenfKWK96IdgBK7TzG67G0hQ+1r07NIq
zbudjOqGuBdsQ4b5PTVn5LLVS6ZN885sm1ea42UEftMKk3GgNOKVNLnibGy30E6JSoxz4Omqi9E9
V+N4RkU9QnQXKqyWyYsSVecbZcRNCLN8OhP+M06R0aVoj0DORINF9zbvYrld+8YJ4yQ3wgy6ajQw
m4S9XRqbOPYt3IRANnD45lFidgBPRitqlVdfK3+9b7gl+7jX5LlWxn+/DIUYD4b0gFeUr9Y02jAL
WnV+e0mZMtnpNF9rs7tDhAqnoPXVGZy8OqdCmFhUGvDt1eh9OaMKWffy8q1Vz8OZsTqc3759e6mS
8lY3xFU/psm2q93//h/+/hU64sqbkutpEZwxDROuddwgFSyqqwav8E3R2etNNhMi4eJb2pSTWm+s
anCu5/bcF7lOHioMkxWc1v7t2yVW+k11+UfWaB0LtCo72/Ru02ImCark81+7Yq/A2FBhgZO0axIi
BqzRG4/NdEnz7sj/ngsYIajC8XE2zhrZVWJFbl6YN/UwGDeUR6LMdAV6OnMgVRnsWQ3LPyzqpIqc
qRhOLjJvdMmXL6WhhlO2NBMFKAHHRLrqlCHpxuReWN3JOLz9RCutmPy/iww5b9XJrxd1evvqf158
sGGRJtFYG5omT4SCAa6r212LG+ik1/g9g84np35pizFIdLtosayKgYMiux0Ldg2lrapcOU5m7J8A
M55K5OsnqHAEd16+fXspUnyX/8XUmS3HqUTb9ouIoE3gFai+SqW+eyEkeQtI+qTn6+8onXMjzsNW
2Ja3LauozNXMOaZt+PO+XfI8WrEpb8ZCHaZON6+efJCQ/x/xmWJjXvWXdbDaZ+nTXZOCLOvsPsPi
9Dy0O5WK9aV2lXy2qi+4X8VQvOBxWLbNjPKlkS23P4nDI6XeSyrSJ7uutDv8d8XLVPKFO3TqRwNo
PNOw7OjBKgnUUrLLdlYHIxV+9XL11cV1enOj+YONj5QJSl+kHyR8Xjr72tvMyRh9QaBXqdqBOVXs
9/EcraAlkcnwzQIH6N8qORXaTfzguEbxjsMh3w9ZTKqkWD+J7dMf7bnTH9P+6lj3ZjLsVKy3d2yk
09eh1C9ZmlnnvrOPxdL5r7bkapkJs4Wwc6d8eP6574YZPKg7bXnXeBrRxSve78Lb+kQbP418+570
pNp03Npvhrbc4ZdYtrY4wqhCu56O/rnX88e+8YaNc4NrYwmk/8AKKgAepSo5DCmBy+TW+NvOFMel
zp2AkIL9WqOJtLtuI1VLglLZ7LUK83Jv8WabEhcmSi9CpRJG4r1k6U1p1ONECYnho0DlfYjjggbH
WE+ayyPk67FGXTwTIFg8t572hYHjgp6Agj73IpJ2hv1sAFHh3AzaxeVAWp3lCOEr9MTwKh0kxgQp
0r0q8dumNlTh0Q80MFOMBdyOYRDTboZCiSHHC8z0wPHlQzUxV6i6X97+xjbU7CryEeIGJBNB7hqN
6pAl2dfkKFi97hJ6gxH6Tb11obdQRYLJsScjj/Bmmun6z0QcH8D23vdmbO55fzzkjsme30sv+hjX
IBI0xniF323suJqDcY6fVpXZnKsK2x/iM5piJPAbd5DDbu3Ge9a+erAs2mfuSwqsZLihyyRCG38r
8AYdYpIHRA2YrVtBKvdNkW/ADVpBDTiMgBGIZ+PY2psuN4cN3tuffCheM5QFQZwSHif7bofbNfK7
hiQoIgHPSbu+mco5Kc9cnpoJLCvQGrZeLldXXxV7Nku8JWqd+FDNeyXpi1MBk0hTaPdw/54nZ6Er
t7RkryYU5wokRdimOrr2VX0s/G6lBitUvbtwD9jT6UaMFxVs47qscgIC04bWJz6ORVV/rt3J5Ulj
K/ljWhV+CM26Lxx9PueNNWwzooC9dnY2VZrfjR3t6eBlJDS3xAp5I7VH1bUsybv0dSF2M0jnmDvS
t5bN3ybRI5MlMNpYHBsvrk/rKk1yoTSLuKJCHtjtNy9Jm/Oa+nCdnappXiw1ZtuxNF3ML0ybJq9+
mSfK96GyiUK0x/rFZAV/MBPKub/P2mb62LRWuqvQLwckTVUvPkbCC5vS37+fWXZlX2NSdcvGv6V0
ZcveiCHFWUmq7XCgbEcoQi+Az9Oniqv372dVjMMMj5bFUYLjyMGmFJdF8kKB9veTITaoCTniN43z
XzLHZyjUOOlqA4e6tN9Tx9IC8alylR7bGgej7nl3TlS2WMI0DFCRMrLXlMlERI4FeCflvJACXEb+
2rLKgjJF7idt0zID7lvMct9V7aNIXYz+FJOhgmRWxeaxWo1DLoQfzawo2XxRx6wsG4PEZcZRUpbM
8F/Jjscb7oduUz3wmKSnIp479n6oMaW/ZA8OVO9N2bRx9PdTNqzNtm8ZOIkuz3dDgd23uP2+v8/O
DpJ8mdGu//0UDAkd9ujfEea+nrt4OmfpRDLAih8cN+k9PX2+nWORRIYARwB9u4vwHI/3fTF9jBgp
jxMZLXAp/eHeNPINrEHawH7qMPXw60bdAL2TvnX0BBPnznwa/XWbOmxYbZmRs2GfU6MR16wv1JYo
nr2dsrYbJKFBFnx0WeeMj4sakl2q3oe13zlOgd1u7rmTjXQ5+/GnWYIFsM31OPgcnXrjaAz18VPX
Y9Tmd5rPReoWR613z1nB2LczKy3IrScJDTTUMaDPtzRCQzOfh2JiheM4Jw2v/ECiDawYL61ecqzI
EUN5msh2uIUeM3sFlmecaf9Df22omvFMzf7174OKs9BrEmNLYscQen41Hnpg4gH7aXmtjSGy6bDj
Ri6c8H55VUX7sEib2ZHHLGPs9Qv27H5n6061bVdB4okRNlOansEq5FE8efgpyobZaD8/JVOmiFi9
Gp350PXVXluYR1JCU+yq/NXRlcnfUZ29uIUuXJo4xEFQDBzuoSOmlmZvPetdh4lsit2LwQEQFKzk
unISp26R58Lw5m0/x3tVyZUuXR5bb4NsAUSVbV+bGP7o3KS/3pw/U7wMpkvwDgXNpqZ6uYepeVmt
PUvsrWeAFx/rryTnF6aezafySka82P41RpC1tIIlnw+MC1+QJJShIJTbLfJ/xkBRpj1Ncnh0hH7n
xSbPLe5CHizaJaYjE3E/oLOoBaXoJjba5WZUpReOlp/sZH1WEzkXjuyeaa/vspbJjmu8iqnPtr2Y
XwWYV0y2zo4/lAibbprB5lbfSkMQFk/N1XQX96fsvAcuSfI1Zi+JkoTl/szbExSxv8Hwzn+6dhgb
aHaaB25WFuzx2h8UJva7JNpg4/Rath+kmYYDjuHj1OGs7exHzxw/fI3N38ifFnbAPahm3y0Ea6E7
KuZNeckrz/i0wdgXxNitg4pj3c9lDuSCNO5x1X/KtftRpdNtBr1nUC51RhKQSXKyc0JMBtEIoh62
aXKG3/Otl7AEFgHEn3X2wtaw2NrYLQ1lPZLh/K4NUkawAI4W5lyEEB9FLcqwxfMekIR4tXsUq/Vc
/FtMdk0T2X/jjNGjV+Y7gX9pOGKpDoAdstT0zR+K6zxIyi+jmlgCTvI6ZjZbZhdTPtKSdLFD1+s+
4HWUTfwhGiMGnyf2E0QELMYc1RAQbZsBaNM5DGNNat+OgF+VMNFSziGN7W1jNXx/Rk7CQQRcxkFq
zPeMiNqwyuKHBcRHYJL+ZK5XB4F/NEoMo/70bzV4M8bmytVl5/gpdRl6PYbBttrn6YGo7TocdRKW
ZWlvrDy/apb3XNUEbq6pfyjy9Bdf/bbCBGr49jGLQbxr3LGFU4fppOdcRM0amLdstLeVqHkOrv6n
T8oHQsCfKssRwdpnh/w2/G3KPNnKgqwF19DqsDKdOlhs78Ff7JJXkmbdaoo6wkAKd0az3nNYIbgz
f3RmvBG6qCe1sB8iDBBhyaYhla8u2zf80u89j1TMH1brWZh30BgAr3wYOSsBEgyv42hj/4e2YdRv
6ag94B2Y1I9l+8XGH5lVxcWanOYh5bHQzmYaX92b+TOu1XsMjj5iG6Uv6GduX8DaeK90oGj1uawa
TKFj2z3pBeFFSBVm5q4sp2inmQCLqg97J3scqKIZtzk7kgbIJoEGwGjoHs4m5IEe+mfLntbLX8QI
qCtDZIGe/FdZ/R3RQQ+8DbGsK0pTHMu3mjIq1MxOCChE0pAMwwDi6I87MFsPollzKuJ+F+clQwPK
jsIqLy59d5XdJE7pB5iMNMKifK2wNmzixP+a+yezIhgr9VMvsrisx65SEISoRsnhk2lVbDyDNYTV
vbQlp3qRgHVKXIE+xB4ic3D+6cN0PzHyQ99gvnro2+ggK5KboKDg2uXZ7kw6n4Rvc3KB3CaCrnNA
Y1K0ra7al2nyxR7fDDMD6Qcl6ST/u2loBlZXW1VpMtAZoftxsW0qd9NYdLbte1bGe9F5H7V6TVmc
b3yYFAh8p5oy1omKEuyRN0/nRRn9i2RG0U+npWiMAH5ihTLE/K+Ae8O4jQ4X2FCvLW3YJus20QeD
hWdoL9VTKV2Slx3E0YT9RUKzf+ykt0I2dBxjD6gPtBDjYHYCzH3q2f0HSy+0jYcmIiWjPDSKAbHT
rJJogPfptuQ+IN0LNQQAm477ji0G2WweLFKw3U4AhUhuSCG7QU1zHOpJfKqLG/0jzT8dhwkQ+i3R
oNFin/qlOxxN5Ec8m3kX9R7Ex8BWkxVVYmwjQ6e66W+T8NI5TYZtbuDQ4qL1yMBOORN2M4DXXazk
RdIvcRrAy7FzBJuWgQHbaUncrftgTTXvwLJn3Jr18tXrDjka8Z6qvziuoqTCSrFuGok62z1/u8+o
j/nO7B4VsSNHDONwfAz2ccUvrOPhXE8B8cv1ScTVSYeOA1N6ObBwT3fkh4WgM/sjFKIothxm/7X/
aOhrfHRqhoY3PlwOT85IgUTLazUV2hEcpnb8+9Hfh27xIFWb8N4bz5hBQKUaDCXs8sfm9oGyUjtO
DpPzpAfg49RNcvr7hM5UFwBB5ZH8cJaAl44FeFsAoezW/VI72d5/lmt2Jw1j4WaNMfGu4qEqfIyi
utNH7NGto65p8hijzAK9fkR09b8fICBPG+VzBM3uwNKeY2lTqb7Y/08iYWb8/5hCz1Nq3xGAaN4U
MvbtA2P5//2RhnH4QKRm6Fv5tizbNmoU7KDltjEih6s+/v1IOnl9jO1y4So0vyWSXuK6V4dlVv5t
ElRHRskSJp69GTIzPUGuTU9/P5q6tdzHrIvmVEtPZlJnJ1/YhFk2yyHWuuSY2PermpqIydkDQ0MS
cH3/PZ0SDwxBAiCKmKlU25IO+TaaaxX2BdNG+ffpafTMk2MV1mm1vWpvDuIsCTr9Px9qsWqnzD5Z
PYfdyqG09Zt+Pv3PBxAm//uj269lRJPwIgEluZGB/36Hx8l2amYz3+W19/T3S3nteMd0PP19Cg3M
//0T/n5Nb5l2+n1vUD4iLYvFOl8HRQU0ajI+clg3G0TwPc1ez97LV8N9XaobybhHqgFJOsBPbn1b
3cr3LM8fCCNlTDxxq5MO+Wt03XtRpNr7PDkogtZOPOIqRhbWiOUy3eB+jZJ7z52rw6QnBpLLydlw
YWiPI8V02ABZ+mDl82qvgi/SbOzzwA5Ra97FbImIhB/UXreV6d+Hvw0qK/n0yNI/96j7R9UAWI3z
JawQKF5QIaxzQAvRXwja6y6DWnaD2fXHv89KRUaFKMRhmbuFofDtd8RFrgeJ1qVstybzhs351MQg
QzHTH6XVZXTxNnkdBBW96YJ6WPWjZ6p3z0Q24Polcgl26CTj1qC3kpgyX3hoElCaA7z4xg3l0co7
NzFwdsvRkvf4KuooEUTHdta8tT3jxfUE2j0UEFpO+CogESogQbGiZawpYH77h2RqXtv2NCHYqZHP
ZLfoP9tBoQQHNmCtrbG1i2Cq7Iq1P6y1sTKtnzcuuLGN0WEINt175kHEXAUJGNoIzQatQJPcxUa2
b4RF3DTGiGwwtFC2yZfHeNSJtQdL5klYLFR47I8OeeFfTBpTqOrzrlyqNVqd+d0klNCpvPjEFHE3
MI1Em53svbQPJ7QtXF+KFBdwagbqlj2TcQiTzIHjwiViuGVP4qwb3Vx/etFrkQ2eD/loD0qfl9NO
GLKrG2UMBoy9vWGfg9LsGCs3nzPyhY1LolEw279rPB4Q2bzIoVxQe8U8rq58BE59BW50EuNGAUMM
astnHRP7Z+6YRy3mrRW/MLH5zpFFNn31WdUDE6HUImXSqG8ntflr18Z2kXOEPCoLoSewsekeUjxQ
fatgvgxomtUMXSwuePWmUFRgg+dwMpI0ZKvxj9jY0LhpqkFZNOE861fPHTZe1dP9jhTudjP2G72U
/+xUEcupQOa7RAaZ5XVerCPGWChiZcd8iH2swXXI7PLj9g/gK3CIj+J7Bdn6WpLe4U3LfixQQYJB
PE4kfqy3RDZhXXk8+Jfb+XPp69dOnx5Vxe07ugW7KEs7FMjYAmW2b/W8YvPhyC4MsiFmx2JYDaiN
yrVRSDjBHzI366nMWdOf0tneuMV6Bb31gWrNcpPzmmZkGvjrf3U71IEsIWBYhkXVXpsrA8V+nzE7
a03HImmBfVRnrIEv3SgevXublR5n8sBSu73aTX0nOpecoxT6RsXKGI7ahS9uZ07ibh7ubGW4+yYx
vzVPPXOnXRA0+xX7pmo4UHpXG0s3L2kr/2uG9UVRo0RZM91J8DZCX/2wJZyPCvrQGiTcZUz4irS9
A6s4RGnp7duG7STplqPTHmzShrfQkZ4T+6dbmzY0XIXUjawNpX/XRj8Hvr08Ms6sgsWjaClqWARw
WemuAYcj8bzaRnvtqv5c5Lh/Nd27qJqWbprCCohVKIC4Ryyd3KA2SvrYobwjlxouxE0jPe5EsiDY
SYl8GY0XnGCHpvb60DUQhzKUs3v0pGWL4rLrg24ajVCf5CMTxXvauii2lymYZmJbhw9ySqeT5hX3
62BsUn900a5PNJZiozXZ3bgSgqG1jB4YS9E9T6QFZNq/dP3JjfKjYFCLoMn9ABvxz2OtOGfIVCaz
PuApCxPJK53kQm2bt5xYtdFGnjmMrAASmf02+gUrB+uOVYmbN5mIAJGj/IfZtqS4n5biJTfSq5Wj
hybTDf1ukz+j1ys22mK7+4wh2JAkz43T39SVFfSlhLcILM2tV7k+yi/4o4thXLNO1pE1giRtzOJ5
GFjEUoOzeqm/srqzN9nenrOECKvkua9mhkBdTLBvhdyxi1kDGrr91czO92TVz1SiKlqW7rt3zA/D
ya51e+EIK/bWRHOVyNOYjFcbzGc+G8wrWboUFayQejE+s1IRVza+xpP8YFcKvrdn3IsTU3KdIzFn
5tNNj0SCXnuIYoHzjwOn2yrJmBzjxZvqkMlK7cR3xwwmrk6i/aqobyWbJ5t3ylC/pjQnwe01bDmg
1iyzDyzjPtUCno1d+VGRBtS8TSbDvVLoXkht/G+JRYgzpt4Jp7qjqVccgShUSiZoy/zE0CYadBwS
afONqFyDWC/ehOGd4fYcZq+iofa4ukv71JnDQzLbEiFefF7X/CM2/surW0DJusCaEf4u6yyKiJtW
7cZXxsKYVnBIXUV6Zsfyv2UIPWj70p6PXpPSDEsHssoImtlILi4xfbfxRhVgBnkkaukXO4Ui222G
d5ZlzR2+AtZbc4d+ZXhEiPpfN5vGdijwn4vlcby9qOk4fY2dYzJLNUj6HXvKqp7TU3IBG4xwmYrb
l6Z68uMZ4o7zrluDvu8K94GI9vuWTKqArNg8rE0R5nb9qellwT9BMlywQMRxYr1AYJLcyXUd3iH+
ODu17CKz4Sg2btK1KJGzcx1LZqBsVJfYRPTuGycnS1ckq9hM48GGBFY0YlMINw4qLmGuv1usQTPc
8l44t5Ix3bciRp0TR3gR3+qlYPE5t28g2DarQXFG11nplO91bUdsOfl6LAvfIxMjuuZm2hbdckgq
RhIxQWEcOfyeOCR1+CeNLVQnbE3aqXoeeBIC0EkUzMsvOjYqehh/VLCj5Ouc0Vz7Bkr6xEu//JSC
W6vkNWd6aHrxE9miFL4yu0d24gZzQiCdqLh19G6+5NVVAm4miyfo9P5Xl/3butT7pW58IEaUkIbf
UbaeyTneQw8xqeSrN8m+wawkIRAIPbTm1bR1WPkojop6fBNlRfaOYNvOuINSGpUJKTge/3BFv6sz
PZlk44S5O+8sVhO7ftza9bnRhsgjx23rxAocaazfkSuxkx4xrE0VWIne4iTI75LyPja5FYq0qS+2
+S7aJT3O8A9dffznWB77pI7FselOXHmo4DXlHmaQTKGwlh4ENx14Bjls0LrHicXcnnJp5t1m9Tvt
zorzG+8rmSKRf/sdMxtauYxt+C6D9sTxrF/1jDdpQvDs3jbgLDrFFZ/GDv2ZFrCchTGGllsMidqa
nKx5wfmhOXSo+Vh7B6b3bJTXEblz8wnK86C7dhb6iZMfYkrVoEYWyjM3WDEbxF2iK/08tXxdiqHN
4kyouiUjKE1seriVpyH/bxBiODV2+rI2er8ftEJHaaf9Cve6LC1SlVXhHcu7bYNwDw0gRSL5g/Tw
GSu9rt2SJfNWohtv0xpnmWyC0gXClzTMPAjugn+QSwTvXC+9Pp4y37VCzWm+NTYiGzUiM9WRY8aC
Lj+dwQkiMLfDchZqtzSfLAFPDnjaQLPM0JJo/heiGWJ3OmhoJdnqxY3+qAl9ayT5VYIZiurRuvrg
1COCtAJ4XD/r7XthOhqx4Om499+6Fmqic4tcZSRYrawczenNFAarAZPUcL/PqOMqJLuaul/qYZMm
fN+l0/yzaE1DxsePTmoeO59F6cLmJsBUkm8zVkxjl75xTGqXNvWeRqBluVP8VlBKw/6oab4TzEP+
QZf1lnszwxPvG0X5Fbw+e1iSmtmxE6+42r9Ls8rI1/Bvm+nE+dsRWHvLq1dtg9rbjYw1nRAbJdfR
aQ4GMuIDl+sS5j7x88UwM6X2wylWBvN7H99x1v0zFQPsqR9Hxv3rk8LaJdbco5OjnM+SZ2R9I9f0
eB6GS2/BjsVLm1IU2ue1bYm+cF3cgyulym0Y5a08AWW/JYfk1001ntSUY8G1qSkNfYzMub6SP2NG
veDZQGARuIgYe7ctA81uDSqbdcs3DSvkkj5xcWO/BlTQ1c9jsiC2dau7xHKfhorZW181X43XPLJe
QXreTA/MnZH1+867406bfG0Ktv8JxnBL95n6xetpYs6ZFXEbasqjD+hjMgzQz7NV9NEmK7HvfOK/
jY5XpJkm5pb9jYZZArifSG/3PfC3focTPDVhS5fYHxD2R1Jh9jHq6Uuq3GYwL3WUFUVMS2c8GRRq
GGo+CSy5pb4yCaK873GhMRlb8K11aGSb6pMShqbA5Aaoc0TrQ9mcG989+0l7p8YaYVxcfFYNcstu
Ns6QslYThKk9ZaFezT7JBd7LGAv9lLlUd4XM9255cW5jUnw9hL1llnuIcXEJbhOtHSaGV052Zlfx
lk5UjEq05qFxhm2qTyfUvcUd+sMwW8bbOHBCS+DPK367tQnzwXN3Jm0gA7Z/NeBbCUtkPzookIcW
GST2xDDLWUqNNfKbcujqwNVIYxcurynizCAznJcKwwjw40kk//Xe0IYUFLjcFQ9/618bu36Af1Rv
cJ4+6yrrgxS7XFDypqJBJWW607udCWRiYxKyav/FqS3ZdUydk5Us1XYa9F15C+mpeK/hQ+KvjKW+
7Qz6ktVZj1liJd8u+4GBPKHQqQHkemIKO9uC5zHfcCzj9wqxMSpcJtO1NmCyGoouRNvGNB2FkYP7
Xprcg37sMZhY9W+2vO22yNgsLfqEqF/f5cQiSI5Q7Kzrk+lnPi33TR+N5JXrczExwvkFf3l0y4RH
glDej7NvHkE1zNGSZtfMneWOR+8CZ/a378S6uymMtBmVS58Mew+ROd9JnhM5tWfQp9/tvPJWXFso
l+zvZa6x9wDEhd3RIANaY93Y8WhZos3ZrhJ7290I20767MxNHMgbznlZAVc33TeNHnjZWwCn8Jjh
IUkLUKxixgRru2njZN/n4rNng3VOUxS7VP5I6lzMgqtdase2sH8rYrVctX43doaDZqmzcEUXZzOR
CiEepzdQxDO2QEk8YTE8Ldn0OrptFlpck5wUhc+Dgngfrxz/Y8mSSzAOBm4aOCtNe0WKolxgsE78
E0VuPs8oIm+x7RlCo/6fRyoaNAu+Jt8YHnEV4I92k1dwOFVQzPZHATkkFI43ka3nbVU8c9wsN4Of
0j8EgNythMfrCrHXZuYpJJJvxMLQPjXMT0vkHx5DMfQCt0SBn0KDY0Zzvlscs0LfHaSTmW/rufoi
Rn1TsfOw8S0hdVpiensv+I/Pi63t028QEmTu8n6VkLgXTC8xQ+QGilKGZwajlO6EjvRPAyxhQnqt
O2vuX3Kg1j/ogQ7j0v66tkHtsKwocAR7vyRfduilbVxh3XdTgClrJ58GAkvMyfNATcVVM2x7gJE7
kmTp5fPM4IRhj2YJssNsuaRXKkSMsFKHWP+sXGmdiibDq+kUe2+I1U4M8c0Ww4WOv9w+kWn7TLQY
zY3WP7RpQiu71kzgtQo384avF1jzoB6kl4brNLl3vUS4n9truc0ql10NnFiqWoWKiijbzYzvnnmK
dtJNxPi95hPn136bDNxzWNxIW70oK4GB5oZ7Ekqrt6pGSgkg57clq3wHn+1jdT9o4XAeJ2g383w4
QhfnjG/hKIO7VFFFfPkWg8M7w1g8hD5rf0qt7cCUZOMJStAJktXGc20t9Au+1s5JCiSIl6y0s6hU
3d6KjQcLNVlQuyORjdl35nvWSWW3OFkWan0BeL3l4bbwFKESWLKgWdtjAQIgYPsZSj/tjogzXeo5
/kSyOvG7WRkmIFq/GtcV+fZ+HPGsBKuedfTJehr2lRXlPCqvWU5ltsDvQprK4ikxiz3Tpv0M1w0z
KkkUrPv2Apbo3rHpn/qiQDpLehiYWIRVzU/h9j341XkJ0hUdSWniUrJGpu5SmdXOlHgwV8bcw7S+
m73zaOoFW7iquIsBkkhGdWExJjLCkNodUl+eHJ+Dv61xylnD3ATC0fe2ZlN4CjblqdDmI1ybEx7/
lNTFdr8OnrmHJg7s1oFPbWnKjybbRADm1wt7juJ7cdL8ZKN1RrFIReAlly7BfuCNc71lyOodVUNo
ILhqm70lyVlYliD96rEjDvbSqkBXDqYqiOUBGLfnZI2LjTnSQudu/V5OuPY7WV1rFOoKD/He9no0
uLl7T99chdP47Clw406bHzWHdX02IzGcq/deY1g+5XTU7B0LROmNvpEzqALZiZ0+a0cig/MteABy
m02MNyI7V8TXMdRhx6ln1tZeB7pTHoOQeC/s73Och7zIP61cXsU4obVIeA3JIhF2y4YlWR4K3Rg2
eTMOG6HF6UEUWuB48bRZXU8Linz8wBe/LY2DZTjTrh0fVdGMOARYMoJ/pTQmyorlbengK7a++RI/
rJaKx8aHpI8PKBs+vTH5qJyVDEKxp8u1NCa1xIv9xjWNH8cfQqPMHkORb4pEE0+xyvtn3aE88kUt
dtB5T17VXLLahA6k9E+1xsyQKyJdJ6AJu9mJP1Sj83oYyadx403MDqQBt1kNpkJckYOLirWSFMVe
fDBtZovj+CrmgWLOQ+wH78VwOkrrzsMjMNoMYdMSRhpDbvpgmvEWL2LDkziON5GdkocSyVqgsnqL
sJ3xWssstUoMPKk+4oUkMEqvD5IKn0ca03KYFvB9q4zfUm57Xgqt3oi2fzRadg7lzVOOFJ8b6tn3
kWTia5o3TKCLbeZsbSa2TPPc19lS+3YmB4KFi77RRmdP6TmTmMw0ooeP0CboilZsK2HTO2+DVeHx
JhM9ciu5NxyE9SPZFBsvLqjaE+tVK2d5HiOfnIG9H+vVea5a9NTF+2SvzblzO5TBLW9Tm1NbtzPu
Hv99FGYSNjmWWrJkc2q6fg1Ro6GEa8tDV9S7QZ/ry9wcl4YKeSQpAaIy+K2prU322uWWkTEgiCL7
RsSX41cBlju14tlR45tXFu+q7DRuDKaPs+/ZkYuZ3ijKkHdsc5S3AR9MKifCjDKERKRXF7caTjP6
7b3H0vZk1N5nMtm03iygNzYHc1VHWmy4IE2QrTKppwJq0EASv/0qB+9AajWPirpjyg3jo9vXpXnC
XUcKBLIIQcGyZ9+imIjW5ok1DxJYiZmb8BtGG2WfHhZPfnUxhSoWRVS1DtWsz7hi7cIhWfZTNb0n
pflb1mQ1FAWpC53jEaSoMw/pdXckLULPD/YgR5YQw9tQGNp+bBgQp7l+9sdmB4m82oy560CSoGgs
pQ4roiYx0DUX+TRry32p4vOCoeLZncwvPTWp62y0hw5075074ly7+XZwx8PY+rU64sxzDHNMfpoH
g5j3gxnKFdSIi1M69X+0FLGFaXDsOtVy7y+UuIOjPiVy/jO6GHt0r/Oki1M2HzzIfeA4GHCVOVGl
a/7ITl7fmW56n6dgpReCJyiFCF4vbyc0xcDlRvHa0N7H24YSPdZN3l0SQQ6uo5jY5MCZB3lJnelb
WIA73KHWD6PuIBxDYZyaFFx23eK0N4QdLdpjTp3ErJynarZJISK5+x/Qi3/KR3b6B+8GnO8drXgI
gMOc/c6zd2urlYHVxdSqdnOZSRYOxkxJBAUyooulbBrns3dfzmt5bjUapnIa9Z3rOV9ZW1AZkaXg
j62zxRi0MvFNhlBL4XxxlMbuYelFBzqBWcjciwHVfryjt/Tc9WYyUAVbC8gFSpmvomBCFbNgDfp2
+Ep0XBQZKdFp/520eNDntDsIWz1rFWg1M82+kko7uMMYM9HIntfZfC7t/3QhjvY4/5Alnmzh3/Ng
EVgfKA39Se5nWHtCVXhoffyh4pKIT+UqjgTSYA+uv2XsvnQ1fDKT3N/We5jHX6gPinkGAtKyvsZ0
wZgW7ozB4FR34iJaaO155GrsfX5o1xh35mJ+H2RN7D3SAR28ayQbk+ApqdxNKboHEmz+H1Nntty2
ki3RL0IEqgrjK2dSFDVPfkFIsoQZKKAwf30v+t6I7pcTIVs+tkgC2LUzc+V2NGzbMQ3/YVHsXpX/
zEoHAu/hNucocdA9Y/cQzjeTcJ7gpeF/7v2bZIySnQ0Dfj2WDm/Fhz05xaFfkGlDKAcs0VAVWmtL
rJsJXLP7gfdOByqvqaCQiTOy+I27MloRro9Wvuwfy+hRlDyaMErTjqQMY0poUAghxKYLRfSw4hAQ
WQ6VcUYny8RKk41w58DMl+QrV73DjbkCqrJSFMtidUpzdmdRmn8lFG5v6oIbE29tM1UPUSNJJNqu
teJWZvFYpN1l8LvzUrfYmhNPrbkGvhdhPceqqk7Xf3SeZg/RbI1YVqGywPJnEZRWBKa80+irBWeF
e2c5gttH0p3HYXjh24aViM+N01GY1MKXDPlku8FOUOqxyyr3u/CKDX04Cw8x0HvXgDet9eVGueG4
o4doWpkURcgE8QXv769p4zPjJueWcvmbM9+uspgYUpgpVtpd85jxj9tZkzzlOX31omND6dqGvVgO
lKgoGJBV+FoWgX2iuuPP1YvJO7iuMxt5wZ4/6RzBZFHNbC5o5V1Vrv+hQk1AMRgfZFpSj132ya5o
s3yfwWlpmSoxGI30484ccnOL8wM2SjyDbfy3hkZPOmPJ2NM9hjgfemDbZBWoI+LONqx7G8+0oKZn
VEi4Dybz33KOhCurzMhWgXrTBOkaAfasXAegiOlAuJmC+muWPZW52uHS5GUqTQ8IYPmRWPjwFlEo
TWMO0yJYnzB7QhUCitDqNekkF9GfVkgqOl6TxP+huW8/8cqO2TQzD08/aYd5UHD2cxlgd/Po4fTp
PNYwFfpITGtb5ewsyek3iMp5TzFUsK4N/946W+7xZJ2EO63BFhGk0BIVOaWdRytc7FQ/IQXknccH
xpEofgnrGigItD9Rt1l+lu1765Z/piF5qBVb8MGPzSbU2VdfwPkLJiSVOcr1frRiQ56i2yGDvkdx
i+QPYXzfFU85hW8AY5rxUInwACpiBcTBX8NrqTDcqg+KdjBm8Pyn0+Anj2jhSD3/M3NhXYVVVN4M
0XKhXOwU5Q01slq9F0l02xaG67wCZVOw6FOSrkjbfR3MldkMKN+vAkJGLSb+EI9r+JJNwj1MpCr2
Xt7fLk3/l5KbP8ssga8kAonS/uOhagK1orvN4l7CPO+sK/TwUqVv4B/QEFBgopIKpYqM9Va7N5jV
Oyw/9ns9vLsTaRcIRjdtI5q1iffVKMQpJ2Ebc6fAPFshNYowXMW1/9nX8qlZps9Elues5XJ0wQZ6
aoh35Zg7pyx/A0YDIr9519ce0m7AReiMuJGSxwwoUNkhnPp+fl9rqJ5wb+5zMyq8ipGzGsqUIz4V
DLLJaTOe9dbhaYgNAxQiZfYoT9Vv1ET1cWn8V8OIxr1rP6vEP/msc7M0/+6Gq4zARLe1/fJjmGwS
vmepk/xu0eaCsv+x6O4yVSra5LG7o7Q5OvmJ6kjMk75uPBydbC6JeTk7MTsrlTNbKf1RFeAeASbe
2gFrC1bLb/i0n/hnHQPT3qfoVcVQYlDD3wz7x2yG2rvlSvqy4VPgcPUZXDhLOvS7F8nyQfE2tz8v
c+AUJC0ZA03+cEivVXM/pn1f0K1i3o2VCtJkZ/T87nrF89WrSx3J7RSYee2lxddI7mbtlM8a64NQ
WXRw6XVbNSo4e9yUTeAlh8rPCPHiN0Ms+/Ukd7aiQvq88j36uHoYF2wN0KvqozftZFAMN0nJlh6v
7p7WEspXIufVJKAejB2+pr0V3RXTi/ZLPsucpWSZX4U/q9uYYO84fGS55+/oIcnYbJlLYEX8r9pq
lzS9RUscoI2hUa99BKzf7RSDS4Obb1rSMxchL/KccavBER/3E5ZJ1htuckvXb3PJ4WhgDfXXiSAh
WzuCnWpqgpXGvrcunCbaDz6peC/qWowUy9OSUPbG2LhrQ4rsNb9jFYyRND8T7qpZ1E2/ttDo1ODC
tnmijulI4103crLXUYY4wBgw2cQ9HA/bDvCyUGbHIovOao79vUiSt0FAXZmJ4F3vCzSEyAnXR/GO
ucBnO90wDyeaW1fAnt1rjLMOr1SHkg0zBU2gYDrpn3MuzE3JNtMLcWYob2sqd9gE2UhPVoyVlcPR
9TVj+Rq+hT3VvnPkcLbrazT5ZK0zR54aI5/49L3QRbZBWdAsyFr7hqsB/pH/6XR9vGqrvtyau65v
GZhjeodc9THDLVvL4Fjn4fjomfBSWSrlwg4IPXfpryyXXw8G7alueYBHUh5cOTzV3LeidLoaRBlO
5sHzdoV/3Sz4ePXcAJbOUGP3Ffn6+qNONrjXac6+Bqt3dlM4byzLAw8rZ7ON6+V+YQezGcN9zOQH
bYaTTF8Xp2Bs0y1cnMACyKKjyxhgqq7ZW8d4xNiRBuF6UtaLU/v4zTyNuio3HiCKlY5wS/Np5HEi
5KVyccvkgaYhRnrHCnUgxiumSAts6WhGApmbO1dYf3zahlZLw2mUPJ69FsAoecswT2UNCW48Puom
sa+Yt5BHNU7d1cBCdtVwDIVA4xwnPAQmmCscZgnFik6CKU1OZGQprFkTyjT4kwfMxz0tUa1MYgp8
ICzVuGh3Fs5ZUTE3DJleNjBzk7sUAFEAW8m60iZhg4ACj/GVt+ARLtKEAX5iSLvcVbAc912w0ddt
bIuJqXbk96yB8ZXB2Z3xazURg86/yaW4Ez3Hox4+FMQSzEkuCqjpu2Vb4UU9pJg0SSxY6Im5ucgm
ee51Yh0zUrc9R9qBUXMStGuykzxOmQa8omCqqAlHZavfeSxw37Y2qZ1dcqGQBWiX1XX/GvZDu6nh
CxHgPhc1rKYoS18mXbGhnp2DqLdOY+4oBwcaj6090fLVCYIz+wtKtYLbinIyIuD2oU/Qmqw+59Mc
Jpw6CZ4hCO3kYG2h2dNkZLncao29myT+AY+jSBmpdycU3kZX6nHKXNA4Up4t3X/07vAdxTjsYJWc
8yh5qYvcBdYxvtYZK5Xc5crE6fCZZP3DYjBvOz2djHz8856e1txCG+Wj+lozqGwJZLxaSX6mMZCZ
rKBf6xqsFPLEvepBWihSsxS3xjPVzivLJ1jSG9IK2VDuy7baW3ATKQYbzgFKNmuQ5Luy5jsRzeaw
EJ0ZBv+x5uC6FV1wU3nlXV6PX4YYet9Rb6ulvw1z461TzfqXDwhgb687Bwt3DuzAd9YnDA8uGYXJ
x3bEbV5+XqN++Tg8CG0/UdrG+khpxMts2Xudlx7YIlwS1042dU/rJRtozytv5TQekfH5ntSdzqHM
L71pT0oeHLf+HWFks63iqRV48qHAonI9qggwMIAp83nYU70F2W3pLlHVwgNK3xy7OWZjd7HBvzXW
T+1PAFacJeCtPNDn9CJxODL11ZyfxfTizdataglmQtFRmp8IN0uCThcZtnMzjdc0oP2Q33J2MJof
akveXwUtr2QeL/AlM9HBpBlxNSywTralZd9UA+xMh4qVhd7UlRYPOvS6lUuQuW/D55ADDAhF73mG
jI5PCXInJrsHUXcfc2khiGo2KMMcpR8lzuG1DQATx7UnX3VjMUyO1MLQfrptln7exlW1JX12n5qc
LJiqzR+TV2gXyXTlHi6neQguIQtZPBQ12nKeIbOK4CtIg+bYzyJ8GGxDTEzmH6btIpbxOX7k67e6
jb0RkjRQKfv4bLNbod2OBYI2Agqn5Zknp50uQ88yB2PfYQCUdmMTyn8K0/hUTbPzTm/Uiz25T7NM
Hz1pm0PcpYQNKUyEGKEOyeAGzw02qHNahj2mie40at3jsYKaRFdVdRGdZz/6WfrEd44ffg+zjRI1
uS6N2xJG1tVHIL4yEpFvkszpySOpvhnFdQSrOIynou1ucErt6WD2Hllx3vejqj70bOG5Al+yR9ir
PzikbDwnMpcmTN+bRCYPOK4xeof+i2R7xRNFMij5oMVHlCCgLeVHOsvw+tzRN34d5m82K475+reK
PnUOsub4nzT6rFo3fJSITWiHZIbFzHJSwRliDfkZI5hL00vGAZdnVRksL8nkh2uanY4tFZs7EpjJ
C0+f9GDPld7835dL554CGwvVvy+Ltg5vcxV+dIgbp8nPy3Xmt+J+cfxTkQctgVNrflTcG5ygJpoC
wHMPtqPb2OYtzRQMrISkTshlpOPcfwlhbT/pFE2ibarbOV1+DV3Kg0Wg37r6pnOWbKNg3lcg3wNw
kKgA6HsKpgRnx/YaC8g2gOom36g9i6kPd981VbWxYqwZNdME2Dixorf55Fj9DDHyOvlSplMySABA
WZuhrR4rcZBJG9zF7QcBSfqVNJNVPt/GRVKAzcMhPrJArO0ee5r/3Tg1yRyPJGQzbzE143Ao8f+O
ofieMFrLkBVaOJ/YIb3IDn9s7xU/npj+WFN+iZKBbTNOTzAPnBTEgAo+7jpop6tGJuEGb8On3cy4
9nzFtKAeZOm9JU097HOySZCkiC358fXnsL86bzlTcnwfD9a3ZU3prpKsWVT/ZifLb+07r2OOH0gM
zVtk1zSI6kM/2y9izod17ql3hUl0PWHy7CzHQUmbAKRhAw97ljp6aCP6mbB2yvBvbzXzmiDfSNPk
lQfQrFon/7QEO0Im4yT1rJWa8mYrm+aIYe3d9NN3FUY7Bmm6PIwHv99rtwKzMhsAsy4ooN9Q8Hfq
XQepdQhA49AdG2ND7unmSy3Ck521p/3ob2j7sDadaBeFeP9rLBiSf28kg3Pbpd8azc2yWs7VJKbi
ujqyFYTfZqO9K++hQJRd5wvuaDWl7MwB5qSsLPCnChBTpbPsgGQ/BCGOlyX6XkKP4wVpmCJ5GBhl
86Wlcpwacexr7Lka8Px/RMBm2w4QgyYG7JU/eoeawUZ6zMZU3f9xYjrl0EEqaNbDxi/Jk9YKzGDP
Zh4btHV0HPis1q2+rsSvLgsBlWc0/pr0w4FCI7WKi8bmLBAHRPBJuTpwlLvpE0Wr3w4iPFkHiVsZ
/herzbra8MLz2s7jsTQt3SYSa7nIwG/094buIMUA1Ef3CCOPIfvaUauN3UboBXWkyJInDwtloavF
+rHNwLOj2Ji+/o4DD6weZv4uP8q5Yxy72sVnjyVS+zCGTJREue6oPCEJBx00lNYfssyHCXTvyCpl
xHUTBvwMQtm70MQP9Zw9N6W5c9hhQBh6ThNxm5KxXkXCopO2dJ6v76yj8OAqt3imiIQ0XwWuysbI
nuFtgA2+Ni53OhZET1MgaRGr3obQu7hhgLGl+igwQq3L1H5Mk+bolRMx+vDiuBX4nezZgTQsG/+p
NPFdYLxPzOlPEbXHDU8jlrn2DmTUgpPSfATBfAFTRWjUkpul55EKyZhnobiBvLjmnrDOgqXaglRa
VlRgbEEBvUELCKixT+WFICwOW7louGGSny7G6yI8+5hVxL6Vfu0J/DnWWK7tBSQa7+AqyDN6dH3x
afspi1TPPcog23Lc2Y6kCalMfbbNU5HXP/TlzniMFEJNcWcniutOzrdh4a1iN3yhzxsIhSFxyFwT
MK6tA9cLd9emVRCPfJ5788Cs/1saOrGxbsxrY6HRSzejnD6/4dMPvNT+cYfkql1Mx9S/633yAzFL
Aot4fVLOdN8W5EtltvZ9bP2LTC6xkVtHQkTC4LSeADISS6mluk9gwHC4T0+ZmyFcwecxcYWlRR3L
ZFA8Oeu9kN13DiEIZxU7qIyLr6lYhPbToU5C/7EM0vd24tHucQmtgFXNHIg06gKmg8yq9l3tHfw5
JPZXV3/I1xk08f48Kki03oAEpqV5YPilSf1FKoxytMXvp5z3bFxuXEHwl5vCtU8exm6UIR4t0URq
rKkwTUeY0wKOLIDFiTITxVObJbdufKriyZWFYNcC1jBJKCDXHCGDs8EUc7pzFZoGoxkJ2Lx/0YWu
DhkQE7uoHsUiIGRVY7xN7eKVcPxNRqjgS4JFHfOk3MQ+V9hiVT9x2w67wMWDHhuUO5VeSEI2F9/v
0sfBD+5MPdxRE0BoPRPfnKqr04AJexsCOuAwAOiSpM99jPg/pd5eR0RIdBSuc/xbA6SGDbWfN5gz
IVkF6flKIDnpspCnefbf6R93d1bNas22EYv7Ii7vTFKc7HEq1tWcrqvQzR9VHp+J0CB7u2hUJLL2
iZOe3bChLD53IzCKTnNIK87gMBT0g4/zIfVKkMAVxrOS3RsbHpyTws8ZP9IF/0YQR8yx7t5W1Ej3
/yAqakec17+tyoRrj+mmHshPwZu5hZF1miarvNiK3friEbkT048d0UQ5js4WegZ5RgdTLKp05yyY
YoPp03cHDiexPyCQYOumgByECPANjjSwr5LCvQfnt2NB/DWp2exzvJ+3vcDykYP3hlqILgJNa0WG
CUFSLQE/RtTsrejS2C6+inmz1OQp6W9HyZfLNnLgS3JOhcc0dgzUg0TrEE9uq8N9Xfh3uQtohOf/
1qGJfRXH3DlY+6x9iSHNL8N4VTV+fWmG4i8KYLqDXH20dJbdlkX1VioefF1MZoeT0NojTLuJuvLL
J6RmBu7QZbORvNzktfV9B1t9beOR2MiMmELhMtxFE1al2UPhDubip0lDAjoTBDXSdrc+1/dNZ75L
QdBapCG32IhjNbDftfflYJzAIGd+rYZMTB8UL5nM+8es0Oe6TIp7v2yBC4ep3tPmTDjcsu+m1rLP
JLNaljTBg2zH/mGysIDNsqkP07y3TTyuO6hPYWn+WiPs6Nhvf4PBlPedP30BUU3vrebP0MK7t1Dx
r+YbmIr9WtIktXGca3EAGavtwi+NRv2mhc1o2/gNrkhuvgWyLB6MV+5h9Q5vze9UcFj37K8JZsfV
L8btiudd5a+yYSHbmSQ/cR9aLGbbuylrn6rF9099dQVZhfX9UnPHp9QVZKeFQ0/F7P1HsXXhDa0t
awAsgTZNSfFaNRrK/xI94snfTsvEFRG1b4n+KwVicCv1Y+hD+GnIYZKreFwoc+feVosNV8RziXpC
NVK2bdkV2ilJcInaabo3bE144xJcEWEbedfH6UuTLe9gnTF/if46aF5zTi5jXk75mHLlutDxixrc
+IGqdXxrxHXYY1FS5EEzRWjtZIhpNhKSo5hUh3oeawJumBqCaWyPVVeO71hhtzoc0xce8cVl7txX
qFYb30BrrYb4XLZ1/tj4gb6PcIBp19OsbNEP/cTOH6Wri+PQzXwooOQ9/vvemGQxYgEnvK64/Ptl
+/p7tNU/ZoZSqH9/sPX0CIJt3pDGn3lguv7Oag0QjlmJe10yHPpsFSyGUNHZzCVOcd/jo7/h0HgB
M/IxZAlMomR0VlUQfEeeZYCd4P4A7qnWUWPrHXDeT78ouYNeUrvyWKML2GLSTG/LiPLWEj4ULE/z
UMb7erLEOnfzYueyB+k9ebK9GjPZEO8FN5NTaw2cECCOzQXc7WpA7IlC+w/AOqBMQ/c61oUNGy+b
dlPt31XF40je27fCC23r27q2Q26Q8cbR9lc5fcv6vul7van9OOQs0twFQe9tuEXBULa2selwUWRX
vWlmie5jjwTVG36XwQPOkm2RBfl7asAejCjUExFV6gyKQ8XzK+qSU6xr8ckft8HLsYUJVX+T257E
cFVZpxhqXKDGjYEOxFLSYoJh4VyBUerHxsa/3/unwUGU62JQkqkPSmzpvEfQ8tV9P2X2q6r/NviF
9qUcybrX/duQ5JqmqO6AbxnXibY3TktpShM34VbXVHRJVhHoGGzUy/x9KDNz05ViflDK17zD3O41
PttAMCuFcwObRKIgeL4G7V+vFxsOx9Kqrzkeea4Hf2XIaBrmZPXrVnx6RYZExpMyj966pMqB+bXx
i1DBt6zMm4aRv22Nz+tZfqqcIINSVxxSuYlcwxG5GgigZuO7N6PDh1quAEuB6VrUrbHLhzZ8Koa8
PDqSuGThlu2L0g67f/4s5eqnMSHy00hKTklauTAulnLlTIqxInNfRuw1kLqge4L23PUxd7RA1f15
SN+D1P215KII8uGGQm3fwhQ5+9Dl4BgOBCrTPbYPLgeTuQ/LyCtzlfqs2prA6OlVIBSZ6rq6H6o0
4RHlP+tw9n9KcQ1xlMV9ibOMKcS6l1xnO4Is76pOngcmNNyTI3copLRtp661W5444eG6SYX3NeE3
W9EJw3llyJ5hkbxnGpEkJ7e+Qj2Kt4XNw0poczNWBFMsye6ajpeEC4Ecw1/Zo9LwQWKD84k9bbqI
wf5M8YGcRShvO49RfQHNxU0TaI+7kH72x5jNa/pOa0dDSQ6GmBQxN1ySKwkMNd8B1bRuSxS0drnT
jGcba/GtrcqCHYgGXlfAo2shKXNUfbprhmZkNhER6Zaw3XD0GpiG/ZPI8flUovljm/mXHCBG8oQq
QsNpvQf/0Mgbm6aWsyAzxk7h12G1SfAFuTRoncccyBBHlYp3m63wyg39r+F7wdp/dAYF2G/Q246S
HkJ7sd5HOF9XSWAedWPMmw8hZhq952gxT14zhCR47H0NC36zOBTKDsOxdavk3rMxaMdkEsHT1+HO
beUdJqmasZL3H3wEmh2cj4rUscch9gqd7X3P5aVUFfPAU4QsRVKy+2s5XrSrLI8kKuhZgnM3fsGE
bbf5H9xF7V7q4gw+kVHWMdyBhEcsNPzrdCFZ56LpDyzHi+2smBRq9u47R3UuH3OgPylW+512S2pZ
QtT5rA0enKxtt57pMDbyscwCyg78lmBCP5QeKKYCijTe28DYB+nfNoKwdk03Cr6xp9FYznax8wvo
wdcyZfmLHh/ceNOY7uMxec2JW7LwkhwxMxI1xaSBCZUkUgnLYPrjZp6JLyCe1Llo7e1TjLuIlESp
c04K6Fw/MmpcSAEeOkeNOQ5HEkRAR32WBKsmj21Qp+xncAyPJnGeYyKW+GeCQ6H9NzefsCIXbI2n
CShjCx6Nb8YQFHnm1v7zSua22Mko3dHBcCNYXRyk45BWAZXRJN1LlFTHpS13jTd8hj24SColwI7T
2RnH+TkJuC0zQ4hgeRyHbF+yh2tieWga76YV7S3hOpjFRO4yjkmt4YhZvgdig0uXykPXnDrINOss
bX8TGxfncD17xMmDGxabwUwQCCtsFl4D3AQ24tGJ1N2coCyO7ca9JqlNlhS4DMy0HVosI2jkYKO3
icA/3fgVbR3Rs++ab1eIZjPb1btTmOaznqPjEthUgjVAa8E7dgY3XZWNzx60AaOvfRn3bVm6mGXi
c6spFVbE0EKSJJG5YWn/HgT2BRHyGAkqG/rQ/RADA2brDjc0nj0Gkf/Yg5ZuBZ+c0G7/tH3y7Hv5
Z+SEO57F27EfP8ssU2dmvEco2dvoU4Xuazxf4yHj9AEoCUTLHH8rU1/n3qeoBqA2KYhYEPHCXr+U
uvqJrI6UCzlcxcchmzCXCggjIeEWzrbqE48hSzB6D7XtWtCI+eTVWBK6JDy22nG2bPE5ETdmRw8l
gsvgqmtFBBS93pxyL7sHXN6gfUWvBFHTM/LsdmQpdmPPbnDw845sDV1BEUrt2o7TI80+D+oaZzd8
iDaNa92VLMWqcPoWZoIO92YbF9N707BtKNwt0F6Ht/+i8B2vWw37sqLn/LBMw6ek0O9KTwODXv80
7fLSMFJmcX0rcOSuYsAWhqzvpMdbMYMnT44+5xgejoQuuvKJAS49THVBqogDbWYn4bZCrl4j5I4v
TpFgOuWeo0kRxW3PTEgIP/fKfC1VgMW5xBXct9iHBcYHpoRYIQxiNGhXLR6+dGEJ0uvpUBRQDv8t
yGa8gtzb0a8NvZJlFN/3bbYgqk441qhm8nt0vRChECmRx1+scKLjLJTHhYaFbRLwsGaL8ut4y6kM
2uZvca2EQrlqSte80R9aHfPBkPIaELzbEp9yzMnAcePPMnS7DzdK0NBlaD1jgmA2TrTep3g3V8M1
XMCYE21aZzhHVzMB0xF1P3x0GCRZLkZ5AoLAJ6vTdPrJJfe+nXGK3sF8uP/3ydE8aeF7/Ib19FpQ
B0rojoQESdvVYCOA42fM7m2GlEs84LqBuSmk90BTAPsvS/tnJWuom1Cf0yh/zt3E7IqmRJZk0GEz
1bG2mVHrIz8FNhdwEMoWLtu2iy+6CEE7CXMYa023nVoXXChrpN14w8obeq9xL4m0xclOH9nY9HCc
qvoBiKDcz1afAqmpQSnj9t54flcdw4W1bOPbHzOk3R87AELeNYLOGrCZaIZqn8XO3iGZfi1LY/vZ
FY+mGB5i51VUvngb5zeu7JvBHaBCtpY4jLH7W2UB4IxlY5wKn5sfcNeK/uItB5oY7jDwbOzwrgmH
R5lVzkbKoaQw5ymu2eJGC27bEhbmMCvwOtb0miEkIxKRW6nACLkZw6RYB6Cg6oakbnLlSXZp41w7
OC7GzJQRmRwfpMAa307WanR2qSbLYKRDBDDkXqZxPrOwQKqPWUXZDXAJS03xjm7BT3gua1MHL0lH
tL+fOdcIgq1dXpHeCQKFNtE+NB5bJ0TRJ6dP32ubFihOv+6hH5YbcubY6aLlYcybV8B0j3OAEzqb
binjpBJ2hNofptUMgQx4kVLhe7lze5gO3Zx9tjWmLsu8IC2jgaeY1fmUHSqcFUvyPoumuMWKSypC
Ajew/NdO3y99o05uOXOvA7nZExrd+RmpZdLPhYm7U1hl9ikfuHKitiPB5dvOLkNiheokjibv+FDF
OL38bAkOcTjFWJN4MdWQIv4lIEdynhG9C2/DryjHiaw/smy8DcOHXLs+EX5u5HNMNsOPHzmXj6fa
0/eEPIey7NlCJ8SKZvu5xBqeRtwNyJtfaj18u5P30uOUW/l1V66XnFpBxNQpJGwz2N8z0UC7Fq9V
+w2i57XQDVsP5Wy1F33G9LGT8OVv7Pv2rsW1NBX5W1LsR46rKi5vYh9nE01yWFuuJrvMveCRIkPv
9K85Kj+GHSLeioU5omh7NOAlm0Z5a9uUtyCJ/5RufRP3NaafpaOSL3WJuI4kbQQ2rTbpLsk0oAE3
Zx25jw1NhI5t4/03Kdy8GKEUGiGsW5xnqBOsxLo+uQ8WuU9aakOSNCYIdiZ0chqyAMy2TMZj2C7i
lHGJYQ5v45NqqnoboCSdC+NwCNVT8yRgwOG9zSl5cMO9H0dE/BV2F/K9xDhwakRltiHDTAhvsjm8
ljdJO5/SjvINNB+xl+PMX8P7IbLwNhUZE1POOadaCA0Gpc2auB036A604miUrITzcFqDFS3aeVNb
z2qc4ObVxcpbmFQVKFYKzq3t7NfzBpprQ9ioXJcxEOgoywrWZFgrpM+M0S+8HgkvcBfcR11+JgXq
XYZWHHgCJvvepG8jlqZp0jfp0hKjRcDy2uGjTrA7DCpAog/5ccr2vhl4WI5LcMYOwMWaL7SNjsXT
ElCNlAwf/xjtWIPHdcpPg/3vzMhJ4nYIV/1E/Waw1AevLL5IrLZwGymTtn3K/ojR3IasuYOmb2nD
icTOpLG1VpJYR5fE/KhQlrjGrWMUmXbtt/13EGd4BO0QEx3yOIvcqNtOSgMjYbNIH2VzcrlWnkwN
AY4lU3Yb8Kpg7sTUw0us/foXQy+7NhG9pV7xNpXE2XAOkhNeODksgpBsyz0nXqBnDBW2jDjmZEkD
08gLvRnbHLZFD2TB916GtG8PJGXzYws/d+fEvfsW6gFzRW5/zf514RdE010TBPqcG8V6RS72l/3m
JVSoGjW6mw4n47FOE7jt4fQq9BkLyvQGEQwSVpd0XEN8SZSJPlDXyXf/vnQnlg2AusuzjDznOMKq
55OJy2toP71utG7/+5/E9v7/S/Ro7g/Km/b//bX/fp83lXhzbdZyLhzAZfXvd4hLWbem4y3v5o9/
v+LSk3Bsx5TKPeR6L8c65lE6fraKJsAQUF0/VKD5JQWF//OfjMLB//ny+rv/vi/O5ZXHAlgOrwTc
bgmatVH7ZeiuHEcHey80m3XT5vOzM3EiAJ4/YqUXOF3NxB7Wqfwb7tPRUeTE5HMH28505aWP7y0d
SFdUtVp5Mn1u4+JxIVoEBkew8x+vJwIdvxvVd4gg6ndZNACnrJlPy0KKDoPUfJrLaxGgP169bkF5
65icFMbI2lGjBrG6AaVCMIAZL+GoVGpSR20Ce4CaA19dsJT+aDf5LqDvcTqutlZr7eer0W6u8GoE
wQg/hTXzOhr65TZJ0m1fX83O6RMPDX8n6WPoaiDYPVUZtulvp1qzE1357UtKhfSmsGLUsSb8jPSh
Za+OPJdK2ga6HzudnrhanpJSP4+NeCrH8MleIBNpUlrRmL6TOMHjQZFcIhmfFeiLdP4qNas5V/+U
NUBeDVVL1w+pxylz5n8R9T5ybHSxcwaEEgKMAXTQ4o5lpg6OnRATYwS0ss5685zpFmYxx4Bx+uwy
sbMy9ZoF4RkStjn0gfssVL8SSUqmzaWJDv7z1kvoZi0whzgeJowRB4xCBer0f7g7j+XGkS5t38rE
7PEFTMItZkPRG5ESpZJUG0RZeO9x9fMgWV2qru7omYn5/81sEMjMA5CiYDLPeY31rYsRoccCAcTi
2lND9zB/E5zgP5OhBJXQsvqsIr9ZwTEHKVONiAoHyaMazPwgrdymzK8Q9NtDf+DN0H00Aq6PMdKR
aygsdCQgRxWUBbWLhkKPQda287xPdQhZPMHGYIUIC6rCr10yXalSlYvU0RGwsQp+B91dxm3xVsK5
HpkULkuXM3fG7IUTQO9QKvOsKsMDJAqDKxPCgxIOxVFumO8ayTILrK3hKOkun6ziWM4bB4m6/f9p
628Dr+x/sP6uPk1h8qvz9xz/w/nbEP+yHYFYgGHblmPCsvrp/G0b/3LpMYSFL6yFPtC//9sP42/z
X7olHNu1VdLymq07DNUkVYL/+HfFMP5lm6qJGBgZRXDmuv4/8f3WVCzEizwZZ8ADHuWWwXwUKSVD
qKQ7HdXQBeO/ONALzEaZvXRIhzqDw4SsUrYaX2zdV3n41mi4UbV28BmF9HRZoZvD47b0EEeGjCgH
vM56RC3WeSr8GflYFWgzdVTlIU0bzzw6s33oQoswM1TuRK+kezmqwRe8jVKFhjTxM9hrWSAU5D7R
y0WqD5UxCM5N9+AEPaA3zW9YHNInBwqHd306CBBjLQYd4EM0UKXW9JWkGZ7RA2kQKWv6y66W+nNv
VTv7NMhcAL1QGxaaQC0l0+rAW2Edjg5f9K1jjfpxipqHKGvIXuJ23cJZXMDreMSoGA4rLpWwCaP8
ak4IRbelMqLFA8U8BQm65fma3FvoY66cPvWuo9rBQ0a94ONMS4uGixI61hc1nC6+W992goiejqG4
qGw5lPc5c0eg9FSrhYZsDon0s+El9bkwsoem7joeIXT1fU+KyjGKW5+MkLFy9Ges7AfO029+udQv
twvl34BGX1Bdb2oumL+5frgGVU3XLZLKQvx2/eCT5DC9AOAUK6oRnwKeFe4wlge5gfheHsyKChgF
CDod1f515Le+9+PaqsdWrgQPWJTPesA0vUmL8ZibefuczFPTLtWqw0Sd6xlPCdYHrZ7t5WhXkxDR
BpZkcjQIjAMw+lNftHvV0ZQLc271eXTaI6qOA7X6hlYw3o9jF9/GWB1cIPYbZxnpF8U1bpH3i51u
hfybcZkm/Rlh/uBzOwYqir1xc9Ghkx7HAmJsztzhc90gNaf52ltQDNV6stNy1yiKc/znH940/nzj
IkGjOoLquK5xA+Mipv75xk2sscMb1C6Wht1EOyergpPdBD82aaJVmyozC9bAy4577NsAgxAimV88
QV/M1r5DAqdKrOHoxdsiULm71MQ5KUHdUswFZHGSbadEGtSqmiMLP31r251SrdrEvYeMw7JhvotT
zCeW7gCYefL1dpFZJvXXQvGvMByCK9C7irLrEg5Hi+im1ePAlsQgrAIYH+OEynGntTgVVLV+l1uN
f3LmPyHox+xQds4qqsh+Mv9lmTn148cmm64IibZX2e8F9us//6a6bpo8qn99HgobqSvXsFwdu2aH
K3oe/+V56Ju1lhsRKTuSft6nDlXIz5Cn7DvKW+LeGTHvzlghM8ev+pdmMO97o0y+Usx8K3uLzFgR
iDUcfH+vNWZ9AR9B8neOMKBzAHH/EmZedweoejpb2ajudcRX18jtdR/g8F4r30q+YrB8BfBOSkPP
s3VhdfoeF+bhrExqfyeA4XzRkamZz9m4foLSKtZq2ZgruxzwTJuh0khawT3rvo83JWigK8CF+m5A
PeaFHA4EllyNP09pBqkAK+SF3mJ20ZNKWARQFlgAFd8HJXxoG6391BsRPJKqCl6C0B2pqyX+NWBq
C6itrs8DiKaNBTnuqFaJgIfkz0oMqXpse8dbB1Ctzk6VIprnsE4hDS/Waat1T+QV6l0ycGnKJhbG
xVkbnJPtBv2T7MLOeqE4ono0vLzDoBIIv0hL8yAH2xxVudzoxDoeIfKWlA7JVVLoykNz1UIzu2tG
sLyrjKdiis7IvTabNsoQNZzllOcQRxshGv0MkeaOHsRVtKD64aAh7eVE8XOlOvpzzyzvZ8PBuic1
oucSvNw8Iht14unXGPGTODgJD/L8vFNZOIFTHTjGOii3RWUcWU3dhv5HMXmu248uOhuLGF2POzds
xLawW+0JoTgMpO0ipcxia09opok9TkqkYOZR4ane2U/rg2zJTZl96yozuYo5PMuHT1niNSc5JE9d
tTGkfxtwWzmhXNJT63XyWH2JbbCJKCp6pF4D583SxqfAK7XHUjgTUiQWOfM+sd88E9EIM+jLe7x5
7QeeKG/1fJ7KBlfrquq4T33f+BCncKTm/gmv7XVPmmKjsmp5CUCQUkLPhQOWavA3hlmx0wNIZ1ol
d/5hyJTB/3z4X2Ni6nLoXCGE8OvH/DXur1/lt5j/5eH8tY6GToUffgWYNZui+tqjQOdgo+R1sOM/
6V6qjkIn2RPjyxAfO8Wzvo49Eo1arKq3UAADP0LTEgWkP0L9trV/OavCGmMjQwuv8C4y1I9/Oevf
fQEZKr+A4k36n78ArzhzjXsBtihVorEEirBq9MwPuoYBY17WI9ZANJ0Ot8dQrfQlCngzJGWgVlN2
+kaOgjFRFlOKR7YctQzrEaJGfZGDCRYJfRp+qEFsQ/Y27kOz2Vilig6eVof7ygsU8FMw420LXcWR
VPoOi+X6iXxhSrE30ZZytI8i/zQE6Re3rCsS6RwAhhlXUuUqw+OO5GOgqs1RjmkW5Tgb6TN0nzgZ
Bin2zujIispR1+vUy9TXGzmYGCFo9gQFGDc+asnYvXRJap9sHXCvbMKeqDe4iTsr2ex7alwt6IuD
bIajgVSdr11DFTeNyRUniN/dS0Etbw/2Glfb+ZStb8KbwjF6K0fhon7RvJDpX9b1H/hcr6njEzYA
IY69Yb3BuajeKWYDxjamLugxVf7q2csw4X8dxtbsEoQYpg5Bcc/6XKwN8nzPuYv5JEalX/sSHfpB
aK/Mo+JV0DbAQ7ysxERcUylKDs6biYtrN47VVyAC0cK3lOgJTm+98ZqpWVMhPQqzC++VxjFWbhtP
j5MtBtRHVORHwKnBF9e0L8hdbJS+QmsqiJ+7VHjfm3R6KJNIfEw1eLSVa6fPfqb0SFga5aVx8mBD
FiwGWsiyQs+LaWvNn9IPFK18TN3AYDrJqYLwsC+LKtmqVaeeLTI8S7/ifUoCZH6QjMbXOrIW6KTV
M99pPJhqnHwqJt1Fz9jsr1WFwKRrIeOoa+F5irPskrYVIGXlSB4xu8geuYGoAncvG7PV+4AMteb1
D0JHjv9sqVrw7E0lbCXK4rIrV8aX0R0zwJ158KybpPKox/oH2TQs6zKl4c6i6PEE/FIc9S76GpRG
+iTmLlHx37aVR9njjtD2M/CHpBkYS/O2XY9Gn66UvNe2pTmQlPSs/BF7g1htAB3kDWywQd3mHaKF
sikHerSMqSa51lb2tbOvcG33Ij6NvvNkp1SAmyE/YnDZnJGSqm8bv8TIE+IHk/4BnUIffr6z8UPh
7Nv6awH59b4ysmSD0RqE9Lmpx+WPTecz4dTdKmh3uo6i8WQyRVCLpjzXVTVeK8yAbYQHgAH12TZv
E52FWTW+uvjhuI2Z7wN34h+SFD82tsjoglYXIfI/fcipFx98y68fRmo+930crmULHgow9T+60Nug
HOO7+Y8vt/IdI7kvLBZ6SwQ/V7FSD0f5QdH8aTCTmB5FXrPWLYqdauFn0werU9wdxYdHKMvxbVP7
LbKErAuWgTL2iCtVJniSOnG2E3I+t5hZ28QNc+zh5sPcoh2PbdY+OugZkJULhKo8VpFp4R6HSkLr
DCMAGBLqjRU5G9kEIIxINYrBdtNP+BkgYm9T0IOvKRAyi0YkACBxKQc58ntbdvogQFksB/d9YA97
z61iLKlVdRX2IIjyBqRNisHiF36EOxcUw/fRSM8a2Yq3hn/EHe+e/AFqbLd5Pxw5a4CRfj0+RXaK
GH48Gl8UKDSWyMV3d8p/OXxQKTUODVSOGjODvVnV7jZFXaUNkZIFedAeAFACQc7VYjuC5L83tMhY
FXbaPLokRpDu86OXwaLQJ9yw+hxMwVGpwoSUPTPjMpxz9024NXJr/GKWPFaKNHt1MoOifgBuHtuS
bBVERnzuhMA3poqtjZuFH1J10FdFW4wfczVdicaE3dyCfHRhu67cIJ3+rl/GJ6ggy3hklqudPI8v
jN/Pczs/7myroKgx29Gcg5/jt7qweDCj4stcPIRkC4XwY4Y1H0CseHrK8SddVp1Rnn2hQLnG7HIv
Ck092JiObwqA7pfIh08SjK36HCoeCClERD9Nvn2I8sCm3GxYh6Z184OdkWkBYFe8ZGRzADfrAT8/
zagFfZ8IZTwiVlK8CKtdqYPvXlFGSR/btjtE+HG/+A24BpTK9qWAn0Tp1vxgO6OxQbGU+rLTmh/M
IDWWdVH1W9mkfDJR6y2mo2ziPHX0YU4h+ZXEH0S1lr1t17cX1WoeASuaOK6p6kGen3XtsaS+D09n
qPlnQaDsmso7lzEs2oAi9xcrb/BlTO239wi186HlZ3C6f0bwRhmeehRtCmAuCzfRpk+UzXgNTIP1
EFLhPLCAYH46D2RqTtlsbF6HIWk2qs8EbHbRfGnJAsuACZmKZYdJzBHV5uBBnlKr225tZWixyleC
ADqymAqfV9PPd0WrOdC9av1Z00pM9WSc0iiYr8LC3KIkl15ksIxrNPEsI25d8+D7Od8HMCwY99Uf
se/94dRd9eljnDXZZzAVS1vxYTWP4goT1n91cl6mZaaO91oocHlCr3qTToX9AB8+vkPgxdqkQ+ao
3yEphtTE/WR4EI53KlHkv9ZIz4MsK4qdbBpt3OwUvFNxNlbEVfbhrGxq+jWZINpkORXrzAPSONqp
+Sb3YJKJH3sY3jy2TELg4vfxsQZVH3n4EOVzKxmRZmpak9mUE8EoliFyRG6cCe91G1uTQ+gH2jGp
DBXfP3xqPJHvYgM7Bdl1G5z7ayXyN418n/nzw6Hjwiwz3K3ghGM6IN9NA30ACKHjNjP5NGkedV+1
F0VfOaTrh+Yxj9L0sXuVQ3JTF/z3LIo1PMptZTvMlXJzsK2jLyjlloExvqZI+SzDoeWmmZtU4lmS
9uoH1kTQPDXgeVYF5ggDIkTaTMSBtbxKur3VwYVvp2otzOJDE4lvAZmne9Wu8vtx3sg9p5zCrWlX
l6C0TZRXa/NJjGa1Q5nj2g1VikJVC05pShXj3u2Ec46ZqAVmhHpN2UTuWempRfQjZVUVJR8Tl2w0
blgpU1VElDLSwYrMzffVc420ol4rykl2UWfd3i6QioTwBQC5cVsv35bGGT6Z5GOTg2WrR9Tiqsem
tHnDKdExnnTjxTRzF5U0PSEfWhgvLtiJpV0l9g4KgXM16miVIDQAbD4b0RQSXbPMZFtF63/l9SVm
8CSz79SmKNfy6k+AYZyaQFn9cpO5xcgiAZbH2lYn93z7up2hW0vTRVi+imN1rQeq/iybsV3+2pSj
musb5B+DZdlZ/T72JlTHawTOm7x2V+HclH2NNvHGfW/LTrlBXa8n67kJlDJH7WLQ9VMSqbzJgxBr
RzP8MsZJCH1WnWmlaRCuJ3S37wTr9MOkTYh0CTPA406J83t7gDNThwnI9BFRvU4byc3oWXU2KTLc
pUEKrcUJlwV3+lc9UiNY8X3zVPrA5dEJzagLwk/0q7reY+3uI0pDHicv9fFjXIdbbHiNbTJ6HuYI
A1OYJZNlzMAGLzzm8xux0hXnCfAxhtYhyuj1VMIEbACPb1pfWYXDpQEYAg4CcY0e2XQy16bSn0j3
zLPy0AFC0V4i0s+Pja+f8HsZX8sEGKbVIesFlnl89Yr0e0TzDI50XMaGoa3CvBpOQxYMJ3/eKzoA
vbCfeMPNTTLAfc50c2yY8tIZDCOfpaU5DNA0zVY8FeKjKBueH3I3RTAOlly8L+YB2SU3Y+LFR4qk
8TFU8wdzxF5Jv7PLFJxCrTwMZJU+2BWamhDWBKVh0Z8xKe2ZgujqF5RkY62Jvia5m93B6EwuARyo
veIg4u8WCHRYXg6mhIj5XNzcH+BkteAbK+cpGEi+4fJqf03CbJXicPyR3B26nVQ671H5xvZaLxCy
VLRLr7AawikxQf9RNa9yo04hcpgsFmTLwoFsmbgqry07M6+NRRaLbE26GKLHQHecr41DcRlICSpj
HRqm/NpI5frWSsAkPppKZe3Vlp9T6ZXxQVHBzEQ4mH+sve6UVY51rIOoBJ06AroDw30smXy8kERd
4ObUP5eVGM6ukXx1S9d4icbUgYzbTSsZNUwafAT7rdUqbdWLrkeVDWWlu9/bgTloq2Hknl/ZSqsh
HknbbLJHsnnmGbfidse8A9/6+TNyF0kYHELLvWwGqblzIfBfKyOxHuKqPOtWKV5+OyjA6xPUlvjl
oBRu1RWxFPP9oAgdlzsD5ERTTjnWdhlyxXrmLPO8VXcDDLqD7Aoz8gW3UdkOogpVqkggpKfraxcT
NdYQYfMoN2XkU0IKq/BA/qR+jKOpOE9kA+Qg3owsyvxuXJn4HW+w+u3f1OAk54+TodmAiU1v0+hm
99ZVv3Tb1uD9TbQ5d6elC92Xef+WX1Dc66qLuM7QaLPqi4nD9VRNR3gOd3J0tM0AScBj6Q4AOVi+
rX2m4G9mqewMEddPk1MkpyY2UOWLxvIN8wgEQXh7HW0QDc/UhTYxuY+3EtzPJvGz53xAfylQ8GyX
80bDB3A22D5q5/PscjDRj9V4jRxkEweGDYJqyRUGiffoQg25zUExnD6MtnOpmRuShoRTJqZcPGWN
vhNhr73VLqWVCon2rT43W3gLpt9bL0Bikn0yIm6XBSFhk/URXZ/hwXWBCYQ+hEN5OHgVlH5tKzpm
txvI90ImMgpuRUAfzKuuGwVKLyK6k7fXMJXGVdz2ZYcMV00S2X3tW7+HexUJYR0GGkMy3EzUcxf3
z4nWii1wvOCqURM+gUE7O3oL028Ew8HcXBfbqEJYYhjIHw1+cvbkaD+P6pCHtuO0kgt/I+4pKpk8
deTC388S+yLSbC1TBDJiKLtLbKC3JltjD14BAUaDFxF+6HY9qazX4eCA2cG3yJtfTokCbwME+kOb
KpQob31hfmx8JGBln9Vr46W1BOqg3qZH1e0x6FCA7LQCPaEB1PhdYkVrNYzhozIzmxOT/Q78GHIm
1NkwjoqhI7udInZyeKpFfG5Int5Gp8mFXaOEUDQRbcqO5vwG+WVjTcPJaj8aImpvYwAJh1tA+nMv
cX8JENE30zfGvZvHs5ykPh4geowH1zX6daSFn2Trvf+3plk0iXInO8PEOqsoWu01/yCKRjnz9BKX
et6UFFYXFTO2Heg+X0G3zOUX6axh+aNdT+0+Y+2YtL64yI08mDNNBQpLMRoSD5Q1IyxI04CZWodb
MMnE7eiX+QU1fxiwutO+grJ6livpYXxpJi36BiQ/Wahj055TcpsLiiS4kyFo/FYyBV+WIgr2PdJw
r7O/+NwNNrTbhZkUO+jLN7XIvzRK7l2AVCYXebSJNA12upp3iVTMTAVckGfDysUqgryLHEFpH1yd
N+GU6M1T5qMPG+t2+w1N3rRVzKujiwfNTKbhASYbRROzLRb2EOADKEzEcFoleByCIDdJEFeHUVei
bYFie/9ptl9j1n6cEIs8wnQiQR05T0bXMbWf9AkVE9KOx9Qt8OSSu/C8nE1SeejLMvCX0fk0UwOY
eiSHskTe8vl2fYkQ1rPTlemP680Cr+jE9aO8FkfFH1DRws62kpdqqTZvJfk/EkC19uineMyrvf1M
3iUh4yfKNeKw/oNqdMiiFdkDogQ+WVa1cs+OIA9nMSa70JReY+xinBS0RsiYcFAWlohcc6XvZJ87
D+hhg+qGXTq388oByA3zr8hc7HYqqxzqbT3YKjBLTiM3ZVB9VzpQqlQtI3uBfQAm0mS6t3ihm2dP
VUJ7lpxYgG31728xqLnre6E5D7cmsxpxriBIr0qYyHc8bsXZHPifBB6qC17TRv2Ci6nfj6W5cntU
0GO0305yDx/lvJ4vtX4/ZWJlBmGMQujPmFv774ZlDKrPwcnIxbNnN/W2EW0JZwuBHHnLt9iSj7dd
2S6BTYG0+mNY3vDv978MiThVCo1lE+tKeSCvVwA1B6R+qPMG/IHc/b0dG7mHuuYcBU8ZIfXZhFUH
shD66SodyZz3huU4C6MKu3U7FSBk50WRbfYs5CsAx5XZV6dWxphzTBC0P2JuNcW5MjnHjYZVnYB0
6Puhmc4pdOQRk+TWgKoMwCMsyeDfOgVP4RU/a38n3xN5AgmsM7172UoNpgICwYLboCi4kKhgH95v
hLwd7Luqn1Gq8w0kB253EaJ6SIZjBT2vqRyYtZipxHNRvW3Dz4wBwYfrzJK+sfxNPPIOt13XvM23
kLRT76gMO3s5sVJsZa0Eo3lFMyF88IzuKqd6JVwjvUYUDhS2spZLC0ACIlLEWwXEiWQV3RHg3I9F
u6nSxnxLS83cuOgyNvrY3cs0q+EAqrZQmdnK9K6JkMfCsqjKr5EdToNlMVuJiABt44VMJ4dV7h+6
sN7e1rzxH0056JcmbjaD1uzqqvsKw6z/7l/h+YrvraZ8snoze7FYti9bJS3OkeJbzFsUTNULpuCa
g/8B+VT7g5NWyNNF2S5HUjj1eKDDOyetAKMXEXsWEWi74UC9EFoabPTsVnJ1RKet3YBkn6yw5rVt
7HsVzxjZjErPwX1zPMjarazI5vVnYEP5VY6PTfyJiU13K89mYaWzFkP0Wg6m5O7bjHWNzHLNrhsB
5gqf6s62oUin6TFMWu9eYbl1y4MFsFZ8Z/ovIsI5onIBc8hztEWk3Nsp5pk/P+W/jgimZFXqQ/IU
Zh5gH/LFSMdpzqtioeg7GaV75BFHSd2gDthH7qtGmWdLPa5bTdXgvjb59D3JXNip5DQeRGU8ySg8
JJs1RPcRlCgHxdxEJWmAK2JvNTRJ5nT+QH/QIqsJzAF/3TmsbI+4szovKDsPu6Jize3CUYjIY4Pc
L907xbWDBxsw5NUfLGvpD32/9tE8uzKRDe/DukE4iZaMQIvia6pMyRGlovHqKsLedFqIbcYcgX5P
eWXxM59KRnsh8NiwspOtbJYF0AVAMMHi9mnzMUJYiLTU/b3sChUnW3t6Gq5kExfO8ZJpya0lP8NR
BSvAJCNVMH8DBaPmnfx73k8ZsCQKGn1tsQZ/LVzSi+OUFy9TS1pqwkqTrx1BfJ3M8EKVBIoHEisn
WAbeNiY5j2t31R8aRQN120bNvaN59gomiopkNzrKSallz0HkO6DjRfJmJPYX01G6L/D69gpas8EC
4aJwhFkGg8ZfKlbgfps65cEZRfMJcb5yoQpY1AZr8B0GTt2eSa+7lDl1NcOTzO/K55R5496qSXfL
nDo8un0795ui7vb8Be5Srol+xvuieS5GhMIwFZmudtDj6O0YlA1VrcbztC6XINPcixx10loAMsqA
NcbWdC3rXj1x3V1F5lbo6HXmqxsX7lHGsnjDoHrUq6WCiQt81Eo8xFiE3GJ1YXqLgYXqLqDWefUo
kCxSLXpLhRhfO/HBZ5n+UlDNOYYxqvuybFXxrl6qKFjs/4hqvCrFTc1tEHtESkV2k3fHRAJwFPLC
kTKXZGANqP3nrEua11hDPB4JnOmxMmNnJZBwOlHHj3ZajhaS7VL3hA+FUxCl8scwR80KEKV4sWzt
+6Sqxdex81dAIyk26A5Ai0D435x8+uz7okVsg3vGxOQAVYA36Afxbr7mVij32W9O7p0gwbvXeCqn
YxNGEN3m/oxp8KJVwuac4d4Ob5a8UTsP6BXrYt3GsgtZkOrZS9BVp1jwVkRuvo6HPNvK4zWXhKyb
o2vlZ1uth/xX8955nea9xK79Vwd+1MIvFOVF7kVz3//DOPlpvYvFbw7bnFqfX2//P39k79R7XfVQ
UZprsQ74033iQP2M4NEld2ywYE6HetOlyBnd9T76sWNUXWRF1jCLbF9qzGhu0cy3SVIFZb2Rw3Lz
84i0SKxNa4TDXaNR0oX+Tt5+XnTKtWVYjGfgeuIku9B8sbfGzwjZl6TqLULG/3YOGZH9EfF+jnLq
P8LW3suKpqx04kI83ql2AztxrnLKvgZF1SRvjJPsCr2gv3fQwHmvjNZGDhtBNTPECrX2IFT/5b3q
rETdpnDc5GjkZn02542sRs/9fpWlrFGYlSzkaG03tz4ZZve2tgP8/gxsEc6JEyarKWGmlhrks2Xf
+8ZsrI53eMFsl9j3zXts1aFVGBTa9r3rPSxBjc2fIg2+YKAqybYruvxeJnDlngNTZt8M6em3/mEO
k4MVgzK+Bi7jltjbvIf+DJDh7/1/PrU82gir4ugjFZI3NT8K5aQv3jggAFcW5ODmpqGafzSbvrs1
5aQrn9TopEKpaGoFHbq2BCjiRI9yE4jCWvclhmfvfZGD0WTaJJD5f8bNh4eFB1p51oQxI9w1+tM0
qaf3qn2P28oZhior4T/638vtP/vfS/1yfij7+1o/9a0j9n1EcYOb6t6eN1ZceveiRdnJm7CH/dkl
++Mug8mIPPZKDqhFAlHb1Aqo/Wb3WfYZsVEdDd9dI/rbPVH5LllUPwVkl59AxH9maRuf5FDdhcVS
Gx2xkc24i/JtYk/enWwCFDVPcKtfZCsaR9wq++4+HfEP8mMcblI0KQOUP499G5rnpJ11+got+Fw0
1kOq9MHzaPkOOmGGsdZ133mdjxRGnGFdPkCRmlHfmqnjCeOYX8WMCO8bGyTEvKfi5rqNE0xP5ijm
NKAgZd/PWHl4r6A5DGHR2TBPttd12oMbyqgK1bqN9rM7gYowjb7dTnHrnuWI5lNI8rHlnsNwICIM
Z9mPSPqbWzGiF7Kw9TQnc+3WGx5USB0i4kB5QMMmjJLJbCw15PcK6GKFx82p8zCgaVvhbDQLtYvE
9ozbxoTKvItNhRTZn/qbdLbBAl4ootrB3L4XFWy/ApoUxqfIMncYwyltdbSQlIZS1OIF7cc4O/Xh
t1y1/U9+4H796w5A3+DTIJRfhtASACXkxwOSut8iWZtw7GGhIk51r/ld9NzlzWqcSxiVK9B9UQdv
mfClln5RZwdW2ge/sNJvvj/edn72/HXnb2I85LrwR3H7LHtq4HA+OSmssRSpRtkKHfJoLMTqXRzb
6VOEUPamVEU2W7KlXKpmf4/CIakpbdiLoEUoXhkSuLa1d8zDytvVTtZvS7sU95VQ8OC0h/GJd66+
MFAJ+WSG1F01zSZb3T9E7dh8jw39pScR+6q0mBgFrt88YnaSrBMs0XRVUYBngH5J1PJb5zTU1ivY
/0hi1JcCstgxE4p7Jwf8EL8II0XzPvJwSqtZQbqIOr+Bql7IgHhoHVijVnzAbTHi0YlJHh577SrS
FRVyAnt+r/5lL3dK7RLg/vK3ccF8bDSP/nOcPxRngRYM9i5luEdsBme3svce8dlUF7WW2l9r3LrK
uP0GNQo+RtHhkxuie1hWqbGnihrfV1NNzgTXgtdIz84ylinLoW3U8Q1CGnrKUeHeqzmC1klpQySu
u6eUqit3vj97R5jdU9tr5jLp/XAjR71c8XcqdiN3cnTokXkonemSCK7tu6AP8X6ZnMdCtbqjZuCy
3SDfNdZD9dKNVbb1IOitJ3MAsaN+jhu9+lQZZrfijwn3Xe5WT56WPypoaH9SzaG+6yvPRmNE1c5q
Cf/ZnQd8d/wWky9+xAsLNX116Je3E/FBlt/2F5CAn6MB38aA7PxjDsh6iXjdj728V/JHP0btR+79
NvrfjYvmM1Mr48w9QuW5QqHUs4PuOmb5p85o+qNsAblwN4rZmVgsM0gapruiiFs7XoikJz1TZ0Vo
COSzVgLNqI6Sk1ImH2Qrgzy3GxKEbkKB2FKUfHRhXW9MZJd4dnXo7f7oVtNp2qAzl2zgDr93y+g/
devYN67gAuHKyf/gMkEWOep5dVJEPF4c5HawNXKri6omJKWBiMOZ1bEUVcxILOURmRN/azo/ZnJM
9pqLUF+jhEXmDqjJ6dYnd6vMmeusWMDOo7I1Dg5HFFH2ajqRuy4cP6dMXeQHXe192FVzu5GSq78P
IUwglmSgx0XpqMGP0PcguadVbb/WiuZLkhn9KZRVVwoRCLPmWbLu53KtHMkwEB15kNJ+H/7lGLkr
N+/DKEWYWI9jZ9QmYWeZS7S9/EXXqtHFnGU75f/CAm5BkVnXIPX+aYCnsb2w0/rHgF7OZO75v+eG
vGGhRuv3ejCRcPACDcAEaiItKuewpaeWS6VFTSu6pg7EybGoDikguuK+VXCs1/N6G4WpgcOTpj1V
Yzvco9R19edWVlXDU7zBL157kh1DbOE9yvNVdpG0QFigUi3eRURj54D9STYqKzka6LG2G40E5WbT
9E/Ccj75rVAfm+FLlxv5Q1XG2mPaRRmpONyt5ZjcUOiFixb36aGYQyIPHm7hd2c5KLt0fMKWZZ0O
a3kSQ5QBKcTwiKdrkLXFS2Jr+n2nsXAf+il/aUt12pZQRJdytCI/uSywzdjJUdXP3mJRW+fBCCcE
StYCKdndj58RefZ+Obm8gusITbFxxsuSVkgvbTikF9fxP0Jij/YhRkGgUX7G+bItA53ae4OPEu3l
sfIwxFf8bWuuGhFT5qtjOInRFH4wvHrvd32FfJLiL1Vv6o8D+YgHoG2kuOYBNI8R/TZd/dJVqntE
DQsC4zxAyvYYxKjq88sWu8bIw7XaN/Un5zW2WkpBJKzW/8nWmS23rSzb9osQgb55JQD2VN9YekFI
loy+LwAFfP0ZoNY53nfd/aIwQUq2KaKqMnPOOVyWi/2IC+Kn4ai6cyCyzP4YUJS6yWfeEPg45a57
pE2WPVgq/92s79JPRyPbj/iYico7wp4tKhR0lVXujZL4hc+uWIjIyxQC8VPt6fpFm8yAnpRxX69m
jQz/zIaxQ3W+Pik8ws7iorOJveNZC8XnTiXEMbg+CyTZJTuJUvD6cI7V5t4hupD00wGqsoSOVy/m
rVKR4x1Pbr51oLAAe1ovQj24GLktyHvlEWl45i2hEeXFXrt+BXpDRj2D2LkRNpK/L3EFEQmlrUGI
LXFYijQvf7e2eHTyUUe+bPQ7WqLGnizm8fHvK3CSPnJ4/f9eQWZEvLH6io5Nucf3w1hoKldjNySO
EGkXfc2hq+pttfRAw7Ra2zt9w8zjqpRK0MnvR3VSN4TPIQ/6+5hFobvPZdnfG21PfgN9i1wBkHHt
GTnEdyTpoL0WVDT7qtH5Xax6zipdw06JpyGIjGPz+vrrdUDQP9f/vh5w9weZrCYLB3mUT7kLsClf
dZEJS8ROn6cx7Nb5toAA4mcFKhtYBPWr5nIbq0PCvezkz7FJtuZ62eji+cLu3yPF0NbUHvTXNu3k
0ENIFCaMcokQYLwXm+bDtca+PplL8Hn/75PXEj1HkxhGKeYI4m/GpTkXhWY9OMb4em3wGzk5HxQC
7c91Wpv/cR1qabdzhPZBUFJzM2t6Q7yBnb33C7X2KiWaY/NjcAft2RwgAMRU4yeVHCZut1rzbSNy
nkwv2f6ckxea56qXpuG0Ho/Jkx4JIrDKG2FpIVb/+WFsid3DMPigrY7fEnXc9dGPkZBHcZW4D1mC
0BULZgz11kGov6jN72kCjNM30Te0lDeDoenrkuB1H7veJjUHsYxWeunOtJPyIYcUrijRRZh1/8hC
deOWOtSqROm2nrrYu+vDRmOj65T4hVOwd8pRPvvTqm5AeW7CpVPKExKWbeqNhCua9ddVA5VF9OCY
PBWXos2te6UYfq7nE+lJnCCKi6cSJPhP8V9ac8G4wjnOkvSy61tpkAwn6vSLJPHU1wbCI9EoOns2
KqK2qrl7QEurbcqyfxvtwnsqW37bS9S/lYs6h/VgJifDLpo7s4U2SBaqtVMLYkd+NlqnMBvqXoLH
frbk685qrF5Oq7Tv8OG1W8yIZqBKr6j9NbfENjV5PxORFMoG8dg9YVzirjLiF90jEkAzlP6hbUrv
Enfm6fro+oVgFCdcRXrB9eEyN+nxxwSAQ4WMfiT8hlZHryy6OXof2zgvTTafZx21mSc0/dVMxztN
G+yv9aVtvPspteYYdcJWEdZ3Ey3xhTciPQ8kX2FeueSmF1+ul/9+6RyFhuN1IjQ4WKEtu4uCCtnG
9lomkSIxHZuMDJ90rYuMYhwerIaT+1pRXWur2mqgAbfl5Vo4rTlQdGP7FfbNIXoFu0sYYGLDwbY7
o68DlHj9owOYcU8VT3WaBtfDBWwHotHA1xyW3pavc5T8XE/k8s91MB4SHEcSKAIFLeSM4mgbQ/Jo
WtMb6jNK1vXRiNb/SIoAleb1V/R/z5rrs1HmKYfrs9cXlyQStrOpHayrwA1BH6KsVdemyI6+l7I8
V6ui7e/168OID85R+VknkgkCTDrmS6DmSGMit2MD11x7b6M1ZYgNT1yfiJduQFeVlWn8ac9L38g/
HFy+8qJ3X67fS72oErD1oKE5IFdHNT5RqofOqvg3uv4E70R9n6gDKFf6+CHpTco+Tc9P0tPH82zW
CQphozlbdcb8BK7UQOvpQ0LQTtHIQS4kP0SL2/LLjckHZKfHBjbZaqC3Bv9GWQnoZ5V16Ipioq80
qGHkCe9RpjWZjSSP+qje2hsm2C8jAth7JxX1rWinFgwnKwLH8TrwusE8WrOuv/be5/XyYAtr76kd
eqwCk6du9FZ+QXupt58mriL/Z/aoVUocqqlGFDDGA3XXQ0YJNSq4f57XU7P0vQlBNYsyyXXxUB6u
9tXUIdtMR44aXB82mP3OEr/B5mp/5dCtPmTshtcnr18itb1lBpPg/a/Hp4x0It8yImqdpA4cJh/6
QZlNNNNCg+PmFjOpezZP5VF8KHrPPl83RlEV820uGSj83zaZDra8zfAe/eysljrK6yt+HsbrswXP
XrfU//IzirbC0DVWzfbalnPlICF/xeSrrmYZwnkkcyVba7OtGArSVaUriCprH7RVwLysX9JV1Hx9
WJLhd3BF/dAW+n9e/3nFmH+amD5IrmdhuH6xe4sTiWcCgMiRigfXBeK6VPx9jSD+f+IoX7k+oQ0Q
7tbvJlcjAfR81RgxtVPDpKryQ65FT9d/Eccz5OBxoWSHlGt//4HXZ3/+qYr7i2CX3h8J9GbWtXbL
rh0xoHcITVWnJOmeBlmbWt4tt3ByazNM/NtZqwrK++v3To1JSu7aZgLbUh2avqzkZQCR5vd6h/6W
7Jl+M9XKcNLI86lTUwEbhbmOUPn49vonb/2To/aCfe1/r/231xVxHxPjpH7867XXn+St3/+vn3n9
6f/6Sau8PezREbZdXxyrqraea9PbX6f89tzmYUPZfKTK+Y/rlp3nYa8kyXawkoGDKDalq/lIt3On
g5DC42rM4/lwvUpf6a42gf7GFo3Va3oAR2kGTM1eabp/xhfLgkZnhP77r1dcD0LXb/r7Cq18L52h
RFCWKv1wgrkGqyxd39efd/d646gC5KKFmvKft7xzxppegLW/ikp0M5OneKGtICWl6Y/QBB++nPs/
rGZwfGto2UJLboiEvZlXLTsHI3nQGI0REITSvcXLCBkcAfb1oe5B92sU92EevZa00V5ucy0ltWF2
HN+FPByAtYgv1y/XJ65/ItOVZao10CFQWV3rpAhP+DbpSCK8XhPrE9c/mcayNTQ9u5AMPQGlU90Q
tabYkI7PQL1xQb+Jqr4IcjWP0o3nXZ0M2X26Rj65NUCrUsZ3yI7MP7DEfRV10W8vwYodL+OGHqFx
KuREO4XW8n5i4OtD+KKdsl6zq0/+xoyAFB5wk0B2Jjdv2+our+8cIuKaGRH4+uT6ZbZFsslqwzi1
nY6eLEsvne1ah9Gk6UZWfPJIMG2CF8B6zXDQnMtWJo9/XzEaNsLJIUYN3JAUf302Q7411noI/qLd
x0jG3toCWSckK7arqkUDSI/+el3qGYQogspvFDlAhzHzB3Dc7VtBOfvz7c36kHS+f3/79frfb4+0
FS7zv9+ukoIdFuvfboFc9o1cWbZEdbqXrrfo1yfi0RAEHhPpivpzvX790/WaBQ2enMp62l2fEF7C
4U0r3PcO+t5OLxPlpHDcPmHELYjkELCuAWj+XLs+cf3y3641XktP81qJglQqp4l88KV39T3O412a
i5F84aGJfNa98RRNuACebeHt57m9dAMB5Hj63idboALQuvGmpcY9Onnbbms4GM910v3uK8X6Wl/a
xHAknSg5y4g8EkbNnnXKCOr1q2Uag/+4aMqx/uf5HrAXJbs3l3t1SGkIa/VrWtnZBoOvuDHNtHmN
ixsn1auXytLISlWy1+vVBefowRQR0OT1e0qnjUPCBPu9kRjJPoqcImhdATmsXpZjxl/wy4I21JT1
65iTnqhWK5psvczNSWyJURziqHhk5ocEfaIs9fE2nchDMW7xnzDJn7vyd9LaBJ/V+buOOjyU+jwf
KiLnTiV6Qw66kxTMwfijJvJvvTJIvFgfNY0yloHjFP25Xh9fL14fFrO4Y7sPJlffsU+myGIEQZOJ
sjMHu9yMJhU24uO9Yd2TgPhiRStGs6me2cLExVW0V4uj6sl0yLMEOrvzMAJqA57LNpleEmvUfRP+
L004TEzgIEjftfR2mxHBIHCgAK+A+ULoOmH+X3WZp7vUTe9zjSBH1UpZKzqOGr11j3blNtUxQhJ+
t3FcUoIpAFvE+eWORPz0JKoJK2ke3xQFWC9VMuHNvf1QG0jkLA8A0Tg84TlHw1PQGIlj7x064YUc
d3tBF9EJfHYE+XH4K9L0sYyIMSCCMIwyq9kkiGD9ufLKQ5ToVeCCDKvM4clLR4qWGieBbEJIG+ay
LBisEep52t6Lp0dZR2dS+fHt1SDRPGkUG+xLwMwVRBWuYp/gqRRrVo1+1Dsm7YVBFoGDZledkjOp
pn6u2JLEvi7fMSDax6McX+McgAQMbSfKGapnHVi+FKyMKo+Nnqt3eatXz/Zo/EJSUfvMzg5WlH27
SoXkS3+KLPT+7qw2QZnDuxkjDDyoZDaq8lEIFerZKIrdkgM3jMttyVHvXiIqWXGq0kLEVLSGcor7
LEB7RGZbQqxJL5z7nm6GqVvkPIv+qeY+D6Qwmtu5qu7HyrpTTYL1zChj+1EwqKabpvcaf67LmTNj
DotVkrlZ5Shx6kgGUBpXNSFzQb08cOAFTpSnb4Z6j0v40Hq8Z6rO+dkucCmrJs7SRStf9B7AChZC
MkNIyfXiFMwvzkKPuq+bO5tXAi6fjW+PqEnKwY448VU4tYyRF8xW9RB15tmYnji7/0mlcquRf+qV
ztMsgeJMFGUOY+RWtgNh9wPxDPVBIULVVpvHKhnRccX1u1YqT6pGAOIYJvGUHqTpUKXTKIH6DO+9
YtMUffKeaWp6SF3ybzSv2k+JbLcE+enEKOKwNqx9Zs9b4l6IpUjApZPb3d86NlKWxSApXNGjrTeo
S1AU/EWVOoRmBicrwW+YFOMep/NNws3Nm3onTPBbU7qPEZhvxiVr/Ewj0szRxwtjg0dG8c8zjeZN
4npfhuniLAOFqmvij+Aj8FokpQBI5x61bM53SCPqLUjXHHGYkYY0PKRfx/KLuDkRou8kIiuymegc
9YZsZN2kRe30erMxVGzU5fJKI6zcRjRzYqG1hPRcZlvmwWiXBt1CLtiDeq/G1sXpoy/Fu2LVAHOp
DA+ymIxnQ8VFXlkAvM0gA9m7g0N459QuTfYePx5xiaOhCKA0ImMkWX2BX/yqZftia+ZTO61aMQSb
GyviDewNGizUVDFFJf8mgOwiaV+LeT9E7kzwuzg2KjMJ6+wKIHl5re69fLpwVmMSSYjV04Q3hs7Z
yTXEuItqGwAGbgE31stQS7wN4/rEt52eebknL3lt/JnmZBepH4NtwPhcoNtXg7cR4/AN0ughNt2v
UYd4nhhy0zSgb9pM/9SX4rsSKANJs+3QzPMf8Ebir7BZojdwAqvtyR6OcKzOaJ8Ybt/rA75Ee6EN
1ixNYOuQONUS71Q3zwwZcHBbcXskgfXceQ23QkWwqzlv57Y7TVa2OkJI5VrmJ/yTb5CsxKaLm7ss
zTA+g3V3HPODfQNQAlWu062ksxgYSWvhPxv3IEt/xbPhAIpUHlGvPgh0rvW9InIV94S8LDacwbga
z6USvUV186jXk7Opq+7T7qpl6xbpRynCeoEoX48C4KKufpvDL1LC53Y4eC7tdZc2r1kQ1mLT0MdD
GJNParR8lqFPA5oW/aPnqXCJMwSo/VDwH8RpSawGef2N9W0XgkRswLp+TBhhaLgJpUALmdJoH0pJ
nl1X6FmoQbdEAis3eH+nIIGT5CT2V4p2exe92cusBk1JspuT20cPT6CvmdDSXGJ75w6GHDgvlMec
S/uOj4eaqrAYh82kgjdEO+NtcmN5N6A6mCqBz5Pt9kGVitDV8oxIp7r3I7R2OoKjQDYdQeFyxXHX
5ovJaQ4aDpnrfUm4jZBhMueftgIypCVVYWPl9x0bxc5KCFyPZ/XWWbp8/ztVnQ8ahr8Hyv6Q0nYi
HTiAFsdWlkNgZwI7+pXd3znaBIPbQM7XLCdESNSvqSsDto/al/KFZGbv6NA4h8fF3Usq065LSAtW
kQ/4+IJBrHCEpU6AKV+SQZ3jYh7uplYj972IX0d+1j32k1vAi0MwDvwCjGo8KWADgC970H5LLZzp
Z4WQ3sh2jQGNs+KlvomF8Jh07QMRx9GuiS25N1PlHsseTUEM1xRAq49HBtT22m2mlZzspu1i9B4u
D8MiKFk/TRm4TonFSVnyhxzZQvStTNwCEK3DsjUnwpbMe5Ed27jwfNyvkx/Nww29CWXT29bTkrCu
DAg6ATDAk3FKf4Z6BS5A58yC/1bM6rkXKWZ6wOOgjqsO+bg0hmhLG+xsAwli8xmfraz/lbTHrhFG
qFOLQYwSm6KjDOT/aPlyebdNI6jkwHbDAMyJccIhTbhJcngI8E0ExrK681u9+KrTNAbavozBzFs3
g/HYEwH3hl35BYtuvGffJaEKXd+UwRXmGGYomIjNFII0mtcCmICvLPzFKCJu8uRjiTLOb4tKRrcg
LD2NY9Z+5tkNA8FhSnbsGYQ49+kfu6NYcRnyWX0Jvo1+rx45cSCketN5uBEZhppbKhHiidlk21Sb
LvXorETP7F6vOU+p03NutAiKe2Jn0XguZPteam++nyrD2UWeco5Fa9313T6bTWIgEYWaonqhobwW
hTkHihFdYIfB1dDFZnSs1jdz6RGAaXh7sMwXVXlJ7fQM8mTNoBbV0cQbC2VRfRpHxdv2avKC8N/Y
G81uUONu19rJZ4vod1OXIt+ZZD64OXQgAe8YdAYRWzuXxICgVAZ+Sl0c5L5AyLB+yjiQcz4jxpZK
5Qa0who82r4zMvtjV8Vea+sjGt5NsaigDAf9d1U3e82u3jMXSY4zog8yDVYqrds6aXRnZ/V3Udw3
HIm3eWZjq7PmG6V32nDQxvtWxzY06nGxaRK4RsyNMZxSVwTSU7coFvAXE4kXuCMan1GCBqiXPpyr
eN5GgDIUK7oYhUmuec0838nlo4FeP1jmCJaW8m1adeLrgmFASafLHh67HGZrYfypAC8ey/deyZ7z
JFYDShBkIbq8i0xxN67UD9CAB0NHcORMl9ltbM68892c5HZgRu3iiw5jnMYJlCNStOKoDHRXE6gV
iYyZFRU1CBuey03MFI8UcpUkx755xUNIKIixRsVM7rZS96nWESRq+5PqUZm7Q7KdCtb1VopH0QKI
tCbleVppJWQDA/WJc6TDk4ZgQv+E+C63VUs+eU7c0DKHeQ3mInX4Ly2ggxrF+u3FhAQlQjJRSNS7
PocpWixOc7ckahVYdb7LZs28maZ2lzVWHkL1HoLJqgFpxuXou8JbAhI+3wqvCyfVNH+1pndo5wEE
MBmJQRnVwBHdD0UM71pafCZF8txxXADcJ++MpEDJloGa10iJqGFCxZlFZ4Itepz152FmJcKKdmM0
bbSJyXb2Hdrku8Iu9U0xwQXVezu7I1+QaAfmUcZw65k2vqi08ROT8XdS6HkgbHHrEjzfEkpAK5Tg
C3PyKZCSwBqynARt2AJyMl9K66YkBiuTb1Ye3WeuqgcVzvyKVkVoRK8FybdhWzr3WgQFE9oMFHuN
814pI+4mZHwYZ1ud28i4J4gScQFRkqRQ6VUbDMxoOWkWH7ZhZRvS1cfQzkQZehgiuEFQyDgL8RcV
nSasq3FALoMgx9zL1tuuOeQzCaGTHhhjrh2jvrq4RbUasUWD+wLdUuuyIntzVgF9m37FowUZvFVQ
xnjvWsQUF4sTeVoO7dikOcwFPR23C5rcRr+KskaiDjx5fXaKK3dht8PlKQCPJ1m/tRrdgi+h7YjY
L8Dyzc1JAM9EWDjF9XmKu0/OImKvdXLeEnPIrLzwiGnPNOIqZRxYBak3g8EQQtg3k76Kl7o8aBPO
ZFGusyGt/EVvJInWfmxzfZukoJ9JjZm3hLwte1E6Gaqh/NFx8KUY1sxUQFfwOPe0XXqlDrXZUEOj
X/Zu07F/LmT4j7WKbxgMuzN6l1FvnzA5IwFVPy3d5laqGf145NSS6/UeEY5LwVdGgarHyAXB0xDs
3v8ep+g29frqV26oe+AHVZDZfRGsukVdwcjcT92+LEoyJLPXnmSiDQVCElamSZMohe9QZRCqMTo4
lA0jjVY/Sj+m8wRZOySe1tuZ7ehjqbR97oiJYx3UZYU4/zTGvuTmz7XVasD5uI9jeqOhUobz4vBp
sB39BqbiYyUDmNOSILTFpkPZTBsIFJlfe1jOZv0Ezcw8SDeFusf5exhhHtagZXyR47FREo3EOedj
IVlip5iN+9gwA2HSc6OOsUKazLgy+mwbj9ittrTvujZsF3v+Zu6KvYBsT+A7FKO9pyeHevhuo+i3
gmPqKTLjF9Hyv3FlvU8N+cuuoxrDOJ0SUAZ0eXWQPcinSeupJIIo4cBDVJo98R5PkWo05Cs90SqC
j01y0eM08rZg2tSjYs/+rQSKG9KUZ2wys57q/AqdvL/Th77emp77B70w5kanekFRae3AON+nXrmE
YKhvK8OYmHDJyk/zYpcJXd02MEEZ6TR87pgsMnJqGio7R4VYlvMbmgyz2sFLv0MIMJ51kftdNC+B
hhgwKBR130yZQ7+X4S23XNWgZXdNCphsQA2RKvpJz2ZWSosOl54fYObeJQltXdOs/Ezw5quJMDeM
sgsEFBmYCsVuwlrXngovHsPGVG9MTaNkMM19I/vFZz2RQenNLCT68N5qyW1LcPdGUxNyAjXjoyi7
7BwlGb9Dm/EnCHGqmIzTtlubR12fnhuGcuvvgbKABHDurehmKVgg4SAjihTOE1vfg6XFbuhEa77T
r4pwX0IEOv2IBlLdSPyvcKZeCmH9NlG9+a4K4bW24EHVIj2nCZ/GuLq1NPOuLFfMilapDBzML9br
OZCQB1FzgVwbTAX/praNGvOXpnfq3h7nD7PkXzotpr0tS5t1xpwDu1uWbVbb7zjrt13el6cy5gDU
T59digV/BnhsGPFwI235oN2r0uYQSBmglxBna+S+zeh6G4ucjI3bGY+Tsi4JcQ/BTAKztQ2j9x1B
eFDqcnYviB/MrGSlyNKAQg5awhMp14XxUrhdBJl+Zmyuhh5gvqhmB7Yib/TbNZQkGc/W0MqtXejc
cQQoZ8OnnjrVLsnJ2yXImkg5DD1VTDwF1MaNEt/W2ugFVVbepJ1HLLbpzJtkYv/HjnDH5MTbV13z
e0yh/6SkVFeEjRyVSLfPik5do4HQY9eBpV3qM7yX5C532s/JLbBk93Z8jGS3z5Pn1hoNP/Vg3roq
qgzhHPUUTjYoV+Su4xrrTFQdXSJ4uv1OrZgRWMIY2RaQT5s5HRPvGCXyQQ4rQmQEfTHodbaZPcc7
oPQ5VAsOaqQjZzh9Dyw5xdJi6lp4U+RcHktjmvf6wPV2zB5yZSpOfSs/iD5Mj9XUaygmynMs44ql
0kNhLqHcNqxyC/uB30mViUjfg8tl9cNXm+5kD77HnGlVana+oQJwAgVRAPSKxiqqRziOvgJ9lU9b
GmReVQeaQGSqM7l2cbDuPMtxEEtGr0NPZ6Dx6KP1FB6bhhASdy07i9hCxjhT/CZZeSvDcjgK2jdB
XqUZYMi2ZBbVISVYWgiGo3hx1NwJECj1+6QcvnJl3nAIwfEqJ2XnUGaHRsrq7yzJAFGSzXpJU81X
8CpoMtEO2Oub0IROglUhtEyueCnrDgspRqeCJkYWg4roiTPlY09QgW2FlL7qCTzx5MCtxswWMT7e
q7jtPIN7y6CoJo7IORLxP+9nqaJ8In49VlNl63CnT2KnUP0GaeKRLp5Zj8Y6EW3R0gA/tWju2s1d
uqBPVx0v3dpzlgb5lOyRfa393sI7dcOXu8zA96LlUhkW0YnGC1DWDwegTF1w5DHjBcJXS4+0bXE3
1uwkiUO+gKqThm1Coo5GRsBF6va+Gg1FoGSe77UDLA+dXneaJG/SMaaj6y77paUVVSJx6LMJ+g4r
HyLswt22qSnhFyQc+zP09OyHWki81mgQm1mcuz4zNmBh0QVpnO3VQgbuzNqceY9xFmUnl4xLtwY6
j2edbhg3C7Joe5f22EWbNMMRzOel9OS2NLunpjHSDaOKF1xZLeFBKo3+7pJjrAs6d1NJSDcZQVd+
Z7KVFWlNePunI+QCZ6qVmCwxDNrzlzqNvPfG+GcCD9Qm0Ymttw8WV0AMjGkKkGm3aeam8r3Ce6tU
j9+ImtZBFzXPsesRW+MgOKoHjmCJhWxNH45qBz8Z0xPAcOeVUTZDg8kJUPTZsD8xMREOFIjZYnsu
yjcXqbU3Plql+t3mZk6LCtrBmMp9U3QeTc88jBXFd+z6TbdHfDR25rMUpNtJ1BPxBDXiMhuruHCo
EFCZKcRYFhS+NrPU1XT/O6uLFQy/joV6/TbBEOwVzrs01XfFXKBFzMudPnavqbQ5yLfWm511zysC
hdDEfNNLMlEx1JIhlUKYwxCKnpogXgN1pD6JbcroBoWoe0t2vrbNcC3RmjjWbjduY7HUQWu3x8Jk
VUrz4dRlCUO5mneSemyTeyW38hTSNz6Tg3fRKa5KJojTdAMHfRt5NKvtvnu2YxB1w8IaNbkpaxxy
/kAYlBGLp18WVEZoK1k4EZUrzQAAt3eCrgIvs4CPVpXhse/N2F8mq/RBwTxgwv4aj0YNAZpMNDJe
QD3XZKZ6JTk/kQuPlwpR0kuK2EX4hWKe0JtDJ6ajUrKg22YCn1ar/1RGs62NKdtBMLgFAvw7wTdy
iB39YNdonBA++qmAqVs4yrc+Ht1kh6buVdXKfJ9ND6oFA25Kh2pnxoC/m2pbC2I0o1TdNZYapBkK
0DKuDHTU1q7AOcsxgTfANrRPqmFtD5oGl6Xx0BTVe7r0A4Hw0SeNJz2023zvDQk1wQR2L2aYflCU
KjDU5hIjO1w01ue2Czt+7eA0IpMbj/3eqFEYK+BGE63/VZkdQh11DBa0CYbsvjSw0pS13QkNM7Al
jiIjkl0fltziG5FLlJHNB8s1oBc5F2SVzZ5KdKvyC/YrZLn0iJQnMZdMjaL5PHplqHvtNsmXN93w
NMRJ70wSfKe/QRGIVj5TnkiWXfsFrW9hefZR7dG4tqqb2IWZN3jfFd4Jf1j7nKpkctJrlE4eSksv
a+7U4WIuWrGXbfsNxnbu0MAIJEfF8Ba5mnNIxOSD1qi40V3ogEv8B6H4uFnkWQdRvGuNbgr1kSA9
WXc76T6RrwPz2LR/lTqCKBCzAeU6Abryq1HpIldLc9BLBsETd0Rkl8mpN+ynJmLJq5bvHjByiNZj
oZsLky0uj43wtAd9dCGSRiDWh9wIJttvSJHc6D27/TgPTDl1ypJhCRUvREuvHgXnEhdpg9Jw6iZz
6rdpwtqeVJc3ERTZvCoicz5ItVz/Q8U+YlSjWQNU28muD5jDa19Bss7NXCI44e8GxjqddNECa4GN
QKuAfdFS/hTlxerKejfpNL9SDqGLPeTHxcUNU/ccYTujocc4IYnNFhKkMOu0jPsCOzNr/CTim7Hj
o+MOHhn08Q2KUm5bllO6gbU/toCkzZyjg+son1pCRUgGrwKIxPYlLa+82lc04MKcNFQXSyV6XVIN
mKIG1ujQcOnHvW3QB6nSR4smA+XTvBGTkwdqR0h3wYQZiusMj6pkytQ0NJ6U7KNMZs/XZ9kB03C4
xROwjnRTApTH4FmxHhGoR1Zs+dXVMPji2CEbdqGHqaJC3mg1TJqGVNm1RNeicU8s0bDBEf7EgAfH
YPp72FZgMhP2hHo6qXL92HIwS8FmsyoPpDBXD13cfxXStYIGpHs8wbuqM/vC/pYEDnpWUAe5D9Lx
rMdVFeZpQ1+pvjXHVRMv2B2LSfV72ghq162oZCvZEOhwhCJ5FOTsl03bEW+/HE2XKO51T/KpZp5L
bbmAw6WZkVlFOBrueXCdMHKLA84zHzZcfOqHdkZP0JAN0iIKdKz02dLT2de0athaefIIeOBEvQZH
r+St7NL5gxIKYzzg55TqepP1430FN3xTWep9o3BrR1JsxwnIO/naEbO0zKmOjE1IM4r4x1VQ7DcC
75zd0KmlLSc3qNlSvxyTu4ST4SavMDB6svgsoulbKzlvdbr5VBN2lZECHGTTfMemx+88y9Kta+vg
pkfFBxp7GZ36RawQFDIhCRoggID168+sxTe65edApZkR976AzZdO9VOD0slLQmsUY1gAbj2BH7oU
3n1set9dKle1Z/4Oz/ySSd23KbhbFTaTlTqQVpQPwkcnv8oZ4vU9p0LA20KTNuGsjDfMJX5oa5iI
rX67EG9SRi6wjEc1AVpJdfCy/gzLGZ5HoO4nJGRuV7wjkt1Vcf9JyqrFeukGSFovpCgRZKXmL4y0
j4xXXD/To4lmo/vbW4ZtofePckx3dcTh3jQXjCwTmynlHR/FwVei1cyipe+InBjp81uX5iHrGC+W
6bz4dudSQNHO20B6hoAOdhGpE3dLTSVaNueZQflx3QSEB8vGeIN4jFHBJN3amGsc2sWhVKobfpuq
L+gxoaRjrDKNyZdmmDsVoIdLle4ab2COz12evS4qt/zgtLeTJecNh6wvomEZZWl4nO2pvheNqH03
aZSg58OpAq7zU9XztsjK3odFO+L4I/K1eCXql6Vv4DTaYOJRNU6NqqlsUoZC9VCaB7tKboxBtudI
GSnRs5XvnUT7yOJfji0MJnlk1eE8ZL3vwqBE9s96wHSP8unGHGPpS6uiP1ueSI7yRKXh5WR7sCtt
q3XM47MJ6dLYpElgGAZLOgeZcJlwV2r/w9N5LSeudVv4iVSlHG4xwThnG9+oEBjlnPX055v0v89F
l7tpDNLSWjOOOQbQWfRtLuVXYeSfuU4pKE4BkYXmY0w2ovpElK6Gf46s6KHzYNc2gglK0JtYN+Gp
jjnSc1Zv6COsBt8BA9Z/5+aScpw0E8wQF7/AAhXLCAfw7CMxc4RAJTRYrRdNVCGnbV8iZaDQ/QdO
AWScI7zs4SDEZvQz6ITuoRmTp8Vi6ON6PGPtx3dUJlNoRjRFtI8sbPrgaw8M3IgoQLs2veUhgeHq
BtzdahmWtyz/8IfJfIMlZs2Ag3sDeTvxtxa99ZYLmz8ZYtZSzUmAP3dWva8bJirLfHhE/3SUMB90
fOwYq8Yp9hopXVORfWnomtz0EQxOCL6RuLIR86X5tSHtmkQ0oXO7jQMdTEVc10F9UZqWskk7Y1d4
3Z5y7wu9/78hsr+icH43q+zTVas9pfA/Ry2fx9pgBM1J4fkpa2PdpOamtd41x0nvPbt9bhDwi5Nm
o08gkBf7UbEYDAbS2NE1pPThUZeQw0t9zmxSVM/okUAispnjKuhAIVmgAQcA5jDpWs2myvNz1FQ7
4Kvpr1OO4lWK57RzoAuwkZOJjRxpM6psEYUmD1toD+O2YT5kbcM6dOOpuB5mMYhu09Cg/ihoSIaD
88ZMybXBATt9xM4d7SdUtik8d8Oz3408nSmqb0Kv+qZ2RDWSHnHrGXfoq30pMFTM0CkTGZmPDekT
mhcTMbOrPtqTOtw4cVStl+gN6mDqV96Mvm9CKkOr2BpI+/riuQIbkwlSog01VJf0CBHGmhS2uMxw
nrgzVamoxi/FhnnMhYkUjCmhh36eYQP2yjK9MWewv4qVbWen01f6Qv3GqD4UpXsswqvOqvfqWRTe
YQVtV6btfPVF/NRW+hrgtr7tkNlbIwOfDMD6KcUQEcA8Y5CdZuG+g5Gnd6lvT2n2DiAGxWNuIZ3G
h6Eo7bU2du+DpcL0HJarfImfk5TObuJSOVTaFnACKjVDbKPHmxc7e2GkWjeqT12jwgB52eB1T3MO
hiFxccCR25xHNcR26jqIhPm2DN3qxlazeJv7yDnmclCR66y9JTBM6yMeHtQ5RrHI8vrbsUre4z7c
xhR2V6XanwezfhkY/14hirYWirgR/Q9Ux0CrR0V7s6g6Z2RCQKpSF5IZV3tQzP5FdVENpLT+4TC9
w8d8dMnRjr3lpjanBCOkHemo3mU1TnRIdCAMnVrj+ukuhsa9XVTPvekDolGru5qEk95ju5F1xWJA
ODsaWy8vL1MHrKlolt9O926stPkg479Xcv9YmtGmjl48PfWht4YAu9McRoHgwyqY7Emm4tlDwAki
wZvJzrI1YqkvEptC++6uwg3cYsZkm7eTrhyXBM6cKf+ZQD4OE42qsaGN2UM81tQ1V+JSHa9V+01r
m7uyG6vtlW97XgBWjVNPkEShv3IswmVfZTpWRxe0zN/cMK12oWPi86eFUjPVtswwHj0dKmwNHh7k
TFPqNYTCectzgWJaX5t2D2zVTo7D0pU0LSgn53MDT6u6BEC/P7GKcAh1WUVz2jwtqHyhmm0FY4tq
oEvVFmLqwEr7Sz16eAh9eIfObr51gEjeVL1mrjQvGKaKyaU0dz/a6HEQrio3vx+nGiMfUtbtk+zV
Hbl1+H6DdqS1N/rNi5Qlo768TYpq587+VxFHv1qZnkmljRmoHsNKLe11fRdSUe9gFYUkI7uBtc5k
TBd3Wk0UNqbJ+7ayHEk4mLXvnST6dOJnzzeBZJkRvZyZKbb0qTOrvVECWfX8z4TZi5VmQxZpwvPa
w8WN9iB8S7F6Y9jwlkPEbK9BYvhsLwR2PVg8MwoeII3e49b/w0xc6EB8xJOxMangz3VxqxubIgNm
pzm3FEumKoZ/BhrJwinvKyqpTLWaqMuX1k3XJjDIQq+XeBlUi3nyMS06HaDiV1WwlLLZZh5g4tCv
7tu83tnF8OhDt2uhfkve88AI7bNjdp8eYAWkLGsmmVdtiy4Ipe2lpkFndrRtGopp9WlyYeuPdJB0
tB5QYHz30awAFgngMZLOzwz9BEIAEePDMS4jPdsggWAOav8qBj/8gnQ6TkHGFF33GYFRg/KLnjVq
XSvxKe7gHopYb6A/xKl4tKvHBPJsg0Jr2Jl3NpULD32jlWGDtLP9/oVyNn3x7slWv0Mvo1VM/cRa
FrQYM0jcwnINvALl4aSC84VON1b+Rs8w3AWkzFNvYSWYc7+Z9TiAYI/ZRqdct4pCxaDPDNI1wvpq
1mFHKC9QKOz9LH5LK8xDF7swHZBfzsO4BiiIUgDjcWvbze/aksFH925s6gR6EZO+aVfRbQWx0Mzl
uAkFI0hReOcN+qZtSmu/7RVMkKZAnOvDU6YqFup+JUPQxfJq0U4DEZU6t8RpO0ebH0yS7mx58Awz
3qeesQ/nliTQi4w1vVWQQ3W3b7PhvSBnotFCIcSlXgK0E/K3EGBo5+160/myFtImBGFWIMLBuXXK
dx312d3QhQOqG56xSfty2vRjj01hQqczXP3ZqGkOu1QT8qHZdOloPqCMVOhIYGsJ29ZFbgLCjAWM
dLOrGmYXssG/r8yhfbIBsPl6gvBbBDq3VdZjiuS50igPidpoKGDgPvwGqbRwTtgMdpLTCx6AWzFI
4MApoRSwLDOYyuRzzMQx8IqVmlBmXlDVRI5jJGiBVBy8T8mwmzscnJxevcO93nD6v7rUpUGeRigZ
qMVd2/ebeFzAAHZG9tHnMXuGkl3Sqx6TN/4XMGLKGN5nbCBrpo3QKvr1DKylOzA0hSVWWiIWBmao
MdzM2vLclGCJ4PNb6SOGJR1fawdsZh4mL2NJw9GlK2WikZywg6OQZAFlKwGHU3F1u+7dBTBwo3EU
GN1FT7SrL2izcvQr5dUzVap/falwj3zSmDyCKDSQ8UsL0IDxRc2wMXYaH2Fdc53I3NFFIcUuUdfO
oTc3O6hLVGOXOB76MTRxQY9GGxNgaFGs43Rp15nhP1YD6SMur1nOrq26P51Be9+x4NWUytroAKSY
bM5AaNxlnrax5xAwaemuF5scjVZJYxlwzKC1y4yvetsz17hC0uHizW6+qobqLosh+B27emtW8NMT
WOo3igaZnG/uGXlggnsgVekso3uFb+wZIbgPSIACVL7sLRHojVOD5MoHhRpMi9VWi/mmHiOBO9Sv
imLed9IJoNtAmQByIAb7oi0F4T/QOzCJVWh0IP9b2t6HbhsfSD08A4Qiq6FgY5jTGVwQaZR9Wzgu
PTn1XNLSlZ+WbbwI1K1vIcOf0Cxh6NYdaaPb87HM7GBKliP9Amof6lbtaJy7zltZ20FhxoHiFwHD
xqSv84sxZT9KNVxcyzsM8Xyv4put2Qhmgg0ks89z862Mzrfd2Petgq3s5rPuV4e0086em0LP1GF7
nENrKienGX6HCpGErt1y4oIqGi5ZOfzWbXeTTvGLqjv7rgQKkmcBlLmB/IT57hzDKz/bX7GuHZty
PldOEbR186FEF5Itu+5foyo+j00WpBINqiDExouBWHGk8dPMHzI8C0hrzNxybowkUIbxMgP29U26
kiJnkATuEp59CnalRPJdFK7qNKUS2mU3S6k8WbF/kl92FhSQPaZ2Uij4R3il8QBRNBwTTgqB3HjW
6zxAsg5wmfHBYKy01c+AD1fqqH62y3Scu+5i9O3jMjvAbPM/+ffiqz8xqN3ZDOQjEiX9NstnP9PP
k9Mfk6b6M1N6aAq8xMZ4hjL8CBPAYyahW5EH8loMlWifFE+R5p2gzwjqeRTyqiBMJbl2X4ol/daA
aBfTkWjq3FNac2OdLqfO9Kdzkp9Lzyzq6G3VQtnLR2hFuFUN+06rzMCZ+2MH50pRu3dJvlzfm9je
SY8coJsl0U56q7fatzM/w2V/kLcYxnJs6RESnbyVFlcST0ek6wLbBrloHbTSO8Vd9yv3y6G9QSjy
uehCmG/z+3/Lx4JPxnJGd/XSIHjjpketomdX6WcPmuy+X6BlHi+xQ1MNPVwOxDHmgdJqu8yKDVWC
iW9dzn0SnWF+DSlaMYwbVs8osgY0R4Dr2wMSami38iVMu95HubeThyd7oc/a78U4/Pc85YEvi/NV
0jaGQX6VJdNrm9GHZjPIppAnIL+qdjlgk3G/lP2zhQre9fdZIqXpj2nS3NUtPkLYKFgAWQSyzsBa
Dklkvmv81cuSgApN8DBl5knWsPfZgY6c7nzf5NVhSc2gSDnM4Zh/1toFyt8TMKsDIEswYujat/Ot
kpSHdtSCpu0+J+sHWNi74zM43a0MZq907Vme7RKysFxAi2qOF8g3MIdLm3+eLqpCvRM/bzZr4r9u
YGQcMcSRzkVmEr4aFGvRjSKJqzPk0+RX5c/oR4Evsllcq+af5GdqjG/FCP48SRE95Srl9sIWnrUI
DTs1Oo/RfCYsXTGa8+krqMiGxnVl5OKoSD5aEGwtKXpB4Lc83TsB7wogRrqYunlYlOncmO9zWX/G
0YpVQQWuU79jfbpAyR/oOt+vpAHA6908AZ9cojst9tfRhLUas2AasnvIAtaGwl6GuXnQbFjRtCDk
fMjXo70ShB+jafxaMejUpX70o3+HigLUve54X41OyyrswnM5dr9yZ62iSedyp3T/VkRv+0uuaDcz
NHxDxGXlaKGnlfXYQ4l8XW20KS6yUEjIlFP6Kw/xelA4MF6fX5esab2TyUMey4K5H55Ibx1mPSH+
SSAud5ka4YwjFLkyzfwVEO45bcKzPGCHzVyiH8N4+HM19oyIxRulVB+icby0Sx4kLQMrfl9um5JO
1jxjHMrAnZVTnz2bcfEhLqBSDFxIfKi3YrkNc7zo1CRWeZahOQbu2uOrGEwiEMDdOPnfYK/mGc4X
7GjLvBK9xrWYMKNFvTlvj96yFwMnV5gk1VMSUhxmUcUkya13UxoMxR5tj6PKw7VHzm2YEWvH72YG
LUhnYp1CzjdbvVrOaj+enWyT2/VXOs/kvNyPplmBktkbZHzum266MN8aUDrGSRYJJux29vNvlUVn
2Imcf+4oqEX3ZhOdTZwoJafABEMlQyNSgcIiNmZ/lNXXlPq3KM9qGqPGYh1kgzSzfxrudA3UMf+K
2TqT2p18EiUH1ljKv1a/nMVCinmQn4maBPL3aVMYr7Y2fly9ixi3oXUPV3+jai915n9V2B9xCtRH
Y637ZULpKPtLvod+y1aLvZ0fMhM/wEE3TMfrr8rKyKX5TAgBGH3FFgelmgVgSt5a5xP65xOIwgMq
hk9lTwqvhwE8qRji5k62WFKo5yGfLkW+X0z16E0+swmc7hReub6wtvHOStJ/LzWJQkhW/LXVwEfR
P5L3yWn2xVbNRvOSgJaLtPjqI2yNdpb7K7Ys+bKc+kf2aMXjk6Wda/WLJMp7hCDxHOnQ3kLFv0Lt
7zY0oYhjCcS7OSyk2FG5RQeu5+I4UtCoXdAfSWccrneOAhlzGTgVNomPJO38HiK4mrPTFh4dc+Bn
0pbPQbuaIDljslaUep8dIAu1Px7l5iFsvJQhlbA4fyqX6ZzG3FlWT8QR/UrXlZfF9k/XF+XQQr0E
vuPG9YEfs3vkJdlyJBBPqpZwCUCjrktzNeFZ8aNF23rsLwYsD7J+Q/1dJdq7Tq6kFf4rgvFnWvCI
Cfunaqxpaa7maT7Gcg1yFOQ7UoooQ6Kt66rbysX+9726/6e67Bt+VVXVnXyM72naKknUx2jBNvN0
3DqDzDa5Z4LmxeY7rwZaPvx6U3rz2vUk9KyCF+FeWme5GN2nIdwT+GlZrXTgEVDxUPWj4mVvDKes
mib8EhuhxuLNnJeIUT8JImS31ml4dp1PVW3e/jut8inZBI+k0TMyDZkR6Ap5FvJ2dehviznZlZ52
dkz2eHcQu6qDPcrMehNp9iOfHlgFG6SPAuj0vtJSO4vhkugQoJRG4psNDhdibqJRu6ec8aVFe7Fa
PrI6bfstZi9rkpPi/n+gJaZKDqeRpXcWvW+xyL7+70l0MXl1AkKvv7hVwfGDK21UnFMOmVDeJxDB
xHuxHXJ2en1+isEHyLapfaI2Lf2zqXeGPKT/XqLp2dTGk6zj9a41/cuvXvssYTrIfpDtn/FJxZh+
+8qrEpoBMe7VkVO5ZbYbZh9FP2jZcpZtnaqEd7ly25b6NlURMHXuqVyecrHP0TS9Fe30NfwhcwOV
DkjTAUxB/EHvaCWrNZnFQRmqe9NHmZgQaWG4pUnCB2up/qgA/hjpXoJWOXSIv5E52Fif3Lo+34x2
XjcTTjnNWdXiT7seqRQDwlz4ZhA1QaLj1CeLjNK7v5Fv06KFxqt2bhX1TEG/yPL3higixFOXjQMf
urEbEkz/AkIO02l3O1O73sV8XjwXHE7z6EinV4vuct07TCLaagJBH6wisP1mvZjzY+q0v+K8mGwO
/J6OaIYOVmcH6Loec5ytdpwTb9sxMCG7Rk/qg6QKYP1QR/PuGnKT63f2WvxV2B9oUx1l3/y7T0u5
yyE9khdgKziPw8+kdJ8jvThdBecliYKslsIiJUSSDD8zWpS8yEIZlcSdQ/akgxYW468UIgo67iWI
VeH/FFM/YuMMK36eVRugjnnqGFZJgkFdjjApnvXlp9dBMEMHcg0G+xjnOidI4Cr7kUBdZwNcXcz/
3Ivs5tbwD12xE09pVND2EsryiY0uCQpOQJxBj7qNYXZvzAucJA6UmM3Xvse2+rmaHDEPc9++aVp8
NRVkWJcJU9Lo1Qm+CYyV+NZlSM/TKm/xsA3yg6pC84qXxRskDWZEzg0ysk8z2thiHA38c5jOuwhE
px86B4da34qB+/sGZEYcGpsE8G3S9PC21auWNE+q2Qhmnh2et56SVQJpB8l4D3lVUSunkgSSLv8Z
TPvRTaxfr9oYBH6oYewTUIhiCD3TQnTb+fPD8k/JlZNnfMZtsdZKOLD8+Vh3BiFlTAiG6a26RwWO
Ta/Qjm7LLOa/Bjg1XdLlZuFStawO4gkgkXaUKxozivDqW9izI3ukUtGjoIU0ME3P/y3QLwCy+Ou9
6lehbsR7EPy4A6cH+ABTgmZDoLAeY7mVcEe+VK5XrpHJhLWR2/D7gFFJdhDHBdffl7WdQ/9voBca
Wt/hmH6U7kZ+K7PTwOAWqJ5d14pJlt3gV/vMs58716HVG19fj8imx7GnkYbSEueyJVN3s3//lz0b
SnhkOOG83OZjebwuCc5eHjvM6dDtwFAYsvOU8oHR18BH6Vuu3GV15KfRD0CJKCGjOyh3y/hPIJ7n
up9C/Krh988S5OWRT6UTZzXq2TNqCCvHYM6I5bXTAjr+6SJvahtKwoPzLi6zqXFoU3PISILYRbI3
r1FcPj1Acg+KG3MhVtgghepo0Pl98nbd7b6HmIKcwbBoDogk/XMf7XRWI3aoNdyDANzK32fgrX0V
3coBn81pG8+QrXR87NU8uqQjubMFLrmXf8tpH8k0XXc8F7S/DNXfpj36CSS4bNBAgh0EBL6rfCch
mPiDvHTfujpwUmZDzYmRfu5WbqOw/FMPZNKfna33NCnQGtQGV9Bf1Bm6j0T/ybr7xmPNeLBRdeuY
w7ecAzkT8lPT21+5AjZ9zpEYly95KrL/ro9gacZj6CqkhM7OhCdirmDxlmcjO0n2DfjCHwPtX/y+
4YshW0YYHOmeM/cj3kj8me3lwQweTW4FDy7xAKDyvb+0DAKQsWA95KfRGJsM8TOJ0yWLUivyegoP
mULfzrKDNvkX5qe+v6f7t+lA14a9ce/h6UZ3PBptRFY70n7ATRjpX1VtEJ2/Vx1lLfGQ7Jfr/mdt
ljjdM8i2k10n6+RUlLD4I++BMuiRNsUNtK4xEwtEF3US0GR+VjJIYGvhVs0exXtKUChxfZlNCIkA
4Vb7o+Te4mGlcDLcgKI+in2cW38HpnsnplUC7iHZo7l5EKtbKvUp9bWAubWNOqgIGxE42/Zdzvw7
sh2EG//qIPKBbQtVK4gjOIpWraoylP8vsErs5WlkBEuCYAUpCIvdXlYZbHuIw3ESromQfqzm/rPq
uzu1HXZRT76ODxVjIIbNTc0XUawxh+TLKX6cvg5K8jfaL9iU9icEF41nDpUC6zWTF8+Ikccw8i3H
DqeMnkFQU09T0NWdkbZp0/EhL1C590EyZRZZboW6B1UPdFEFkj/8yqc4E4ImAIUnHKnmegcXUxKb
7aemB2ILgUQfFS0FFNo9ifWxVec7SZ/lsphsOvhUF02dlfDD99Hz3sTYiyGy2ulpjgFsYMwUlUkO
y78T4wbRwB8YpDfY4qm/Yy7H8CLusfX8L2/4GiLsFPu5B3gyqNpPWH72QAjDJH3JWowHvyGBvJnn
q0Xz3iUovpqlBbenAITVCudNkk3Pt1lM6qQw2hJWvV/TdEneFVg0PFrMEqYRcAQdrzEWgHGSdB/i
0/OAnJg/o2sPIo6oUCLFazpTJOMWGjpmnbRAHu2ctoGm0ocBmloCkxmtP6MwNgxS7xV3+qJG1zeU
+Nz6N1XtjbMYe7En/9kViPJfFQ12XU6c2Jtas1lP7V5lhE12uz6HwD5Zfk4nguR3nl7/SiguP/lo
+QawMNuhsdcLOHqpS3UqOpo5HjynKuriTPnYxDNQ2KYETRnEGfET7E3dNhmugc1x8P6uxgKoz0Pc
RjKvec20r5ZFMY5wZByWKf6t65VsL3HUo+MGBH2068tH8TBQyB4GfTgzLBMUiN5a5kGefpW6Dwwn
0nSczzBqMjS43FN7/mvx0MiW/NpGe8rWlmtXd5Yd7XrF7bYu/rMidcQiyttiij/lvFsa7bhk6rc6
7cTRLkhIXY2epja7nLl0MRWShUk2Kw6ujB3ITUrQF81OUjHxM3LCYBp9HzO0q/9nguRAJpVy9vuN
eCV5oNe1GJIFWZ7sUZ/tk4Ru8nw8C3ta/kolFozKac7YJO1ZawEvZdFZlyA39Os9CMtdPkiltr8k
IVXz6EURTILErxJQj7m+U3R3J2VvOk6nbCoCMLEnLbSZS8kf6cLt9GXed/haj42uONO5S3a9b9IJ
My7yzxSn6jvV60wVz2F7A7N9h/Pi2jugDXyuAa8VofoiXyFFeSngp+pDP9dfEiczyxwslnsC/Ek6
1D3KlUmMzIBwAAVfNBSHkvI9xc8XgGiBhwuycUGQ+q3TWkEfnBTUaH8tHo9ag/WuZuZuUxxvfyvf
uJTDRboNeeRJPV/yBUg0/1T2Tc8+YfbkxUhPY3evDsrJjA/dX+N6b3KdUu0ztPZLAx3IB8XOdOmJ
jSKGXZn/1HCQULH/LMrtiG2QiqFjJN+6+RxH3BD/HKL52itR/PxgGvvx1lP0k7xXPtgjQLWph0oZ
sasZyvVvM9PZyp1JU6IkpZFrsLx478coFvL64uB82cd0ml49G783X1xaKnInc2SjTEHIysbLEJDQ
5PxG35MV3edVttXL4RwtrDxrZKvdk+XOoNPp0uo/dk/tAKFgHnvJY5fKpuNXP5X7kLPnK22GXbm7
N2Zv0/qE14VykgU3x+mhULx1ivGUX1En9LqAAoj3hwWEWSjlRnZMiCuRa1IJReGeYcLZ/7j+u6sO
/vw2U/KAC/G9BBHcsvenhZIlUX3OjhoAA8Ak9Sqvy68kUk7wALwzYgVt4bQCGof7Z2gWPPFR2k8M
7Wuee5YHY6Z14I3uKamOUzR9ykqqjvMAqdpaFlxuIfXcj3r6S/N/72wW49yqAEwS8L0E/SACH/S8
2shzGnnycqfyyWqRP43AMvuWrE8FtpwGNITJ3XmuiklVRrWfi3K6KVyKMS5lytyjtM1G+N/idowl
2kyPuBarxqWoZruHnvhWdpY8QbCbuMLu3lS9g3SzmgnYRhFAHBYsLXWHngLOoK6boXqA8uKoV1lA
SZ4wcK8ZxkHSSGDIRzzM+xjnVJAxAxKCXpNNLVWPMyh05oOZATv7WgRIIvmTGpfUDxlGvpYrAF+s
4b1iFCsmR5ck8r+Y1JaZvoH2d+Of/otVIWjbM2y0k6+W3Wm6amDAY5Qwk7JgOmeOeM+ODv3ly2k/
h4R8YhnA6I3auSy2jBz+SslcXndHxokLIk26a1L5iafxCM54VbYDKp6ZlCzodXDsiuouZnxj6Dcd
wUA5jEd5O3XRg3nbOiqcZvVBzEgcJ08QLdAOp2/Qc3KwjNG9bsYXJoXx8sNvMk57Q1E2YgoHgjag
V/GRsq3G3UzcpXRvFjt6qUDi/Bet+z6pdV4/tGDbmAqUIj8N8EuCMPuqxy1RDHm9nuPlAXj6j2y4
jAC7oaHeDNqd2BJ5TRlUrJG7bhwyTiKMsYKvShtv5TyJBYZ596x6+g2SS88pZ3HOCWNLpu2jeVex
oWWXysZ2/OFhjpS15mlfU0qEPJ/F3lWdc4gpR1TEdM6PSVtKXrVilhO+87J8HT7FaojZzLkaSNAV
vvBqjvz2jdmnlWx3+bfDW6Zw/k6HF9mhS1sex1v5ZqVj48smFruiasVvlgKLHm6NOUOLOrsaeqmj
SKeVGSwGtNx3ZTQC09eOrd/+NkySjOXwJitizsabBxu/HDV8saq+WcX0Jd8in5SwfmL83Sp/8hli
YGz3f/8jVyTv0AyGIOd73bd/5OCPabLVjfxe7uH61ih5NGaYINkV4gpnWz9DLmWp6q8s1LVeM+g/
I8BgbINl+594hLrHrzcAe6I02V1tRvigqe2X1J0aPJTs064F92idZzc8iwtGlfd8lAMnxyE09HN4
UxsLU77pLSiPk3Q6YHbow99kU2j+r/Swr10PQJdvvpeAzArs2fqSbWfn7krJoteIv6sl6FCFAJeC
vvyfvNZGpP6Xa3ekYUZWGT7lmBaWGcSV+1P3d//1lN1qucxVFMx58ZpMEAnVB62ovuTdkpFebUSn
bsxaOSAee7aoV3muunNDdKI5vLJ8gx+dms8WpvGirt8jG/omPQ18CpA0rwF3LkCZcFhjtC6t6LE3
p7cBAHVVRatSNWCfVB/8+NX06KETvUyWdo5C5TWzgp5AV5xAEbKTaiVB/ZJp6+KNo30RiIEY/xTH
4rlfGfEUkgtHem2xfOJZayBb6+e9vC8l/B59eBqYFGHg/4Fu2LqXcjMRi/z/rOn3oN7B4JO3yYfK
Bzhe+jOU21pKR9S/a6It0s83r6YOvhSfHowII9yoVIbvzbYMQFJtKt+7DwnSvSn6Wgr3T0VKY7QJ
LSk0p3X1rdm3Mw2V2oOopK4PTDC8Ii6ErVuOEVkq0nzHZrI3fZ/cya8Am6VM6BySIqT+1j1jmQgz
nMOkUtDsty2cBAY5Mky0ZN3ph4vijFx4Kwm+vJibFW0P2Gyw8pXdnJhEIgcjizLnT3k4cg1+Wt7O
LUK08qaU9Leb2jfbQvGU+5U3kZwdnAltbyN91+gqyvLImkUMATgYavidvyOqj2QhzYIMoOfedaX7
bCc1gBQ+0zLbD6AeTNpRjWl4OEucvLWanLUZSfLpInc/TfGrEzP4xBXKlVoLC9YzdJ1E4Ouxu9Bm
ndSh3Vs5arBD8Wd31akkLHb18CFUActz3+KLhWkbhsNur1bwjGXqUerImUX3i9bjwNSRGsJHRMFF
LPy/Q+j+YNCv1lkObE+BBhAAc9/QESB6hOGnnvtgMlQlfxdfJGfbcRngVxFPY1gk9q/gkjF1nvOc
rkJFbMc3he74IS16v6P2MMS3OIM76RmFoK+IgvJATqrePMKNA/vdr2s8VAL/oikgx1caDuI2Rosl
VGb0hBxoJa6R+fIcl8y6ht2vuDXDo8fgIaETNY/XEtO13EqDqwZXh87Hm6RUKusqbc6KlmVzlKxU
koe2mB8VrVlLfialXWmG0qp/tBmUdrObGnkyhQJGN5ZB5XXAFBJo1bpbKa7I/HWbKa/Sq8kZxmp9
/f1fiVimL1rnt4LNlEae9A2lcGPb+ksSUr2kFiwtBCmMyM8a1GKokWrSYpD/k4uV9EVyP83fDNH4
K806HXiDNHlt8wsA+Oe1eylPV/9J4/ZPohPhMncNmBqSg6BQDOgn3NK4uRaNKKpIL0c604U2Q3jS
3i0V3yUz9Y177Rpd+8AQ3yelRT2YIgylFukPY3ToaYTVZxruiuvVVwWBDKGQvEM2l3SVhWyTeAiS
uPUVIgOJFjpLFeMWUrZRszyQcl2nMzqWT7eTNQDodl/kE6QhI2uRwlFpa5SFeQR1lv/J41nUdt+k
/U7K49e1lYaPNwDoHsqPa47HczP95bMbf+U+pZWogdEohWAqYjYlI2YyvL9rwc+u85txNl4kh7wm
jcvkvkzp5Vpk6Ov+XQoNCXRMTuU9y4fLJ0ryP2Xh1m66fRfTCaWAL+2jKFHf07yEH6S7NatoK2Ur
eWKyYp5wFiJFw5Pd1zbgQ5N9yprVs/KqA7WVx5nk444+6l6nayqd1rHNA6WlWiX8CzHaYhBa98pj
mivfy0Blz2ifro8cEPtrnzBI+l/cKsAuzMPOn5W9OMuFI2pnybczvsnhlpcY7A8y1TlIlithjpze
UEGzhTBYGlapy6aPll8kkeE4P4tXdHPKSMt3r6qfEY176PugplSP1+N3NRSRerd49peEBkyI0xDE
WmVS6/7WlfgtZvZZQsx+Wl6mlmHMXtnAE3l/7fJIdOhD6ZpWv7HchfQFa0eaMQyT2wf5ekP758HN
sb8D6wO7R3cBzHmrus1t6HeM2HYXafBHE6jc+CidFrEapd39QBstflu3tLUz+w9SJZSdJydLyouV
MkMJ0UG0Q0xDCTIPj746fAqMw/cQ3mne5ek0MYgvzov8Fq1dsrLyVf5u1vEuL6Zb+b8rdgwsQeTA
58y1CGxJvg39A2DBjJf5p+sTk4M71S9hNH03WbQzC3dfwuSmCQ3Cp3yoFCnLxHn1ZghGMDJyafK6
HJxmOIJ7fTd2kz2fpBsvh0v+Q7A4UtVYLr2XrlChfpMzVmr06LkWZCFO8r11r2+iymOUBYCxAOTk
c+UNkrMIqCoTtash+2c2AfwOavgtVx7P3lMHo9ZC7V0WX56RBvprI98tH2KVGTMcPm8CeSNOTorD
Y1Uibt0wCujR6K55bEUgJSiHHXJtd0Adky2IqJCnSQWyZe9Wfv9UVdnaNRKwJfo5ozXnY9ey9CHy
s0NB6sUI2S09C/h/dSCGyZm5ubMH+hiEd06Xb6IXkPbWOVKWdWw5jBm67Kf2JJWryGBQaWXm055o
ADAtMBpJxnP31awZE6F+KGX26w00erupexWVZWJlNhTkRbRJHGOXR9H/cXVeS24ry7b9IkTAm1cS
9K69e0FIrRa8K5gC8PV3FLX3PSdOrFhSG5IigTJZmTPH3IsBv9NfKVrDmAk9qaWTpbSX//6GfP1I
e+q/4rs3Pqtbon6vhoX6O4cCunj1NXHVLSDpPXdUET1ShaNyx1HWaUelp1HDSqn91PKtAJtdq93U
14OBvIWoif6gD/sm+nZPU8VdI6iWG7X2qyUkWKxzj6hH7bgCdp7mN0925X2rqqj6maqZqOqoq1k3
gwm2VCNk5vZe2G8q6wIxfav2XLUG3E/DQq8/DZSBPFeNlyx1f4Zi3C7+dFDCKzUMfCenuXjYq3G7
FM4jsDMQG3xiFnUDAeLIFWr6+ABLZZuNXFS16QXLrijLQ5LXn5H9zc1+VftArfYZNYloV0pCSKfh
UtnrrAp2amNTR3D1D6rJouZAR2PcwGWj+01dYVXxUH+rhwRRsBFUQtT0VoI9pQCgSqLEAluVBVbV
llSSqKvctTJ5q0lEqNGrCmaGSlSmy4ewrUsqH+ntpqDOrsCvVAlI5TLtwb2KGHKFCpIJWVXhYjSI
kayfcXCfUs39Vm9SLQXYHTBOnPWijRe3xIVw0h7VlVSfMnL9H9fRP3X/fgPVw+ssom7iQMX5z9N1
+8mC+qz2ILeRiDsv1SghO1U/bRI/uYV/m9sG0qQqcsl70OBBVlkkpmLUTdTUVNtO7PSo6AhEmr8o
xMD/PGVIFdRFVe9TDXephqO/czT3Vd24cb4Vgfbi5HlIjxOmK807665aczmz0FQ+PVJTW5GwvJfi
7ouc2ir9juk6r0fOPcjlft+FGyQ7wUPshOcc1datcra+EuTUw4Rk9p94A7Zn2CbzWYnE6Pf4peRJ
yZT/6gQ9qGjCGBvDgCFKY601lzIKEYcSntpY1ffVs1qdTE+FGs5N5R/UGVNtfAXdqEGfPQ92+Vvt
OJPpvZrinv9RmRQV/CJjX+XZ9HJP1vAUaVRqmYYvxZ2uOe/YwdW44BgOeOGPHhtv/1kg1VUwEvF3
DfbsW8Vk6uqqFZIaF77i0TFqzT89hBRk+POnjXaO++3SPmaZ8Eioz6lReg/zyJ8nKcACqgaqRKVG
LMs1DazRSl3R+7qkSh1d3K+iObnXppSy6a6CyiOOJPHypHLpKqYJfGJjb4m3MqpOqppA89i3TAm1
m7J6Tq2/alVT86jz5XvnPqkLe795akguVqJELKpottR08Q/VPThT7/y/mxv2HK92j+EIYgJdO6pZ
qKKU+wJHQU89tLGCA9VPCnoHx/FelMj7vv2xAiltsD7ujF7/lRTMHK3/awTJ0xxgzsptUycNJX03
O3pSRb1RyS91X8wloaDyL9xJAvdQO/ZWvaT6v+ws5LMkRwBWMDjVVe18++KbdXiffR59tiUtdpwh
1F1SH/M+vlir6BSFy/QTW902y+X9qerpkgmrt97jTFOJGntqgpSqp9QosdZgwWdKadlz0Hgv94Ax
bVfqFVWOMM38A4Cse8lGzch7VdzBbgFgLsRhbo26T6AHfquSadvVD55T0BcYHKSrEeVTByGGCtgp
1WO0Mf9e9qpU07v250jG3sAwPiNbxSmVyEF1zOh/hWipUyTO79RHOzVMj5ILbVpiO8SISpGHTmN1
1aDOpWrvhyHJpZR/IrZQ/IU5W9WYDCqvlxo8mv1nZHt1WXoki5nyU6Gd7tZO3rrqHrW6e8/b7I/w
o8/7a7mMeFpHYHMutJcQRrEP+3VzrRxse6r52QGjqY/N72BY0PRx1tLNTW05J5oofy1K/xsl7w0+
SBQye+JE9cFinJS1XtumG1W7VDV09fHvhclg+OjkRq3R6lsVVbyMo36XnyzJyBq5rLjRvwT5d7Va
F0vxVphA//7t9i3tuhAmTkoWc6+R2TGZtt55Vi+owgElwaNU8xxxilPTTi1AajqqbRfoOjmm8kUV
QNXjahBypY2WglSm2kiUgtzq642W+kd1ZlDPUydGVK/7vGlxEubOq6UvlfIzwH/AR1HJMVRV/gKw
cBh/wpaof9RkVLGVX2zbQny7U0YbPKwz7oNaMQZ6BNQAVVq+Pt/bJjZ6DYyv/ywmKp5QGlgHomtW
dpf/yozUpykT67FP3HvJMq1gL3kLlj3TfZl1hFgPY3ad5uznv1t6FvufEz83bAOjLPFkyRKza85n
yfJXhRrqXXrFczw0z2p3IbG0Jwm3U9NDPQzbuR+E9+w56oFq7fALLAYCE2E+WQAVS3TFpWWrUyIs
td40sx92kvV/aOiZpmyb4vtN3GKmRQj6HoU0yzSP9ePkvnypf0m9EVM6+xxtgO0GACee/y2qBF1x
/VlSFpV1e5mQ6fbyvTbmv6TGP7nenMC/1KlQhX1BCullyG59QApU3aco6W6dBSVUrcMmXReMcj1C
eS8GKNh8Es4YUz5y3rgHRSIdDxAOt6rCqFYKdbPwJHsDP6zeDM1n9zjI9o0/DsihIX6qEGMowYao
+6stMLML2AsjZZfnTg9qOKr/71InNcjVAPY0mCyxFvYtXlxEIOoBd8lvNShVEhR6EnJK7Usb1XtN
r9hokhRlcP037SCiBVuObKNuuYpbR284DP20vVelv7S4/FD1brUbKc1jfK4t8+P+tuxi/tU32cml
7bxwBgS3XCHgp39WBlwxaoVqo1d12kplwMktF3PebBomy4pCCzRKGPfnbOChhr1wGrRydO7LSYs1
72BG2gPQYzPs4wg4Zq1BaRxbe92Y7Y+TONWDa8DAz/RD2dTRFdsoegA0HCu8yt8MHhwpcI2wXJHe
2PUvHVnPoyeKbZUJsfF8nJDtQGThkOvlLpU2zhLmvOskmra4ktlBi4QGlHpYTUsVP4KTZ6TJhwS1
GdkZH3Tw1rbi5lgjjTeRyM66Jl8Sy/hxGkM7NHYBzxD52qZOmqONF9lhinJFHbaAG3Wlv51QoUzm
CeXehxiuJh9gBfMI+xXsLDbZGB3KEjWiKZvk0ZDdKvPgrmM6TKMY6NLEoU0tKkYbNjhvWgOOyfrs
3uxosk9GM6HiGpxbVmgKHh5sC6t/KqPR2VolIkddbJysMYFFZM6aAx+g1pWnVUjf+yejNEVoeAHM
QPpC6MHHkFYz67diFNZqifvPrKB7WnrLPhmkwSmVvhAO/hEMoFs3WbdOkOFxsdTZ1ipEguBQhJhF
TpcZcUptFOHYtX8KKFhFM0Ny07nWGDCGQLv0FU2nI6LpMbQ64DWlLOVKNPMIJtSngu5lR2umWOva
dbVxtcRdz5jUYkjDutLTH+rK+NUygrC3oMtXxSuEF1BmlXUri/GQp7O9CvCBhgPtPxmBJXmc+B7c
4koroQFpnkZLaZhrh/BNH+fflj+dcasCkJdY2cYUrxpF7TRPT4PXTGskR2eg/q8GFMLV4EueDKNf
c9y9bNM/lUhwtxrKZ6C3hcr8V6HXers89wVhHH1QcJoMVoOZz1far3pMl+fSadCr6W0f9HfAG4Rx
U9CHMtWHFTDtbZfWb5FqfrHAgbQtPhVMBSuAEhX5Q3FeIvowNZ31AedbZViS0CFLJrmjTh4AVc7G
nGbnhf7cZdQeaxqxpU6up9CQ72fxIbcYNAXsgmSmsdGwD91iTkegsazSBe3cJl1owAh+JWNvXGnb
Jikzx/FhYAbEwRiO9i/MlN1tT1Og6nY/Eqxtpt/xsJx99rFVag9owxqBEMyc9rpwAInVzdn3kG1H
zqxvo4HFtIwyODrOgulE1R09oyi2Wg75L2JFXmXwLDeKvO9F7FCaY0AX1+uVZrkf81LcjHqyj3nc
bgDd0BbSNpiiABg3RjNMRleupth6wYoYZDOn5DSiaTPBhENmE4AqKlUVxU/SknuZevp21OmWiJt4
LTLEmQZY/aWtnA3uZOAkOqT1Qo74BIv9WJb1XjfKauVU6UQ/75Pu2sYu5Z3RWULykXcx9iDuTH2e
dxOh1mJIOqVq0M3DOGS7yBjnFeCR38tfU8wfYGlxj/BsHFKgR0+QNIpebmnYZqjBZjaVWM2ScttY
DBevynYyVg6HOUqkVDffJO2QqtFUp235KBY+tWd13opy+y2f7W5tF3jqYlDR0i87R5QVf2lLTXfh
/FwHFdKVpdW2Ohbf1mPdzrj/JJi9lBNYhDajNVHIa+kh148mCEmBQMuYGrQBKLMBvalKAJ+GEVZT
42wl0sqkL5CaW/jRoNbcVsanTaL8GDnjZizgA8xARsPFiV+MYZmRvZvl2k5nSvne4q8DxzyhEKkP
ftTRfJvKbT0aWBYBnDAktFhrxMrApwON4ZDHYnjOQt0JlLfslK3cdoK4iS2E3QTjyvLbIGw8g1xz
7tWo0ek5cbKhhPf7N4hojxqwcyqLN6tw4n2RD4gNZsALYzwfk9ILZSJidGL+Y0PnuSUgTw4ZRMe5
IHveDDY3OQ3Wrqxw57yyZRor16O6WNDHtjLEcxLoV6kS+QnUHZS8C/3FGT0vg25S06hC6N0y7Fzj
zW3pD8/Z98kIREnjMcExojAr+ytodUiRjrjJsnozJOoBnGC0IpcbkC7Prjb64KYTQM5u+xf0MfT+
JvjC59AKe+3qUTJnC45fKUEG6zzqkT3iGo0J0ByAX0ccfzGqb0fzttTVtN551ATjz/MYahrAJHA3
Di3u5t86whl5cEFxdZwQIsfYLez4aWZS4R1LjBsgBNXISYjx51NzbdACvbieywLvT3ukiFhrZtDb
MxcFoG2DywvK9jAa2lYM9itZQMGonXqgcMc2m56NS9bVm4KgklAgyHaAbr+TjncooVnYFaFsYHmb
wDEuQ6FR7CKBt0mLR9ft976FOas3P5jFse/SdMvHppHPHD4H18GOrtK/uqjfZHODTIzSnjvFv8ED
NRtRvZXxYB6bsjCPg23l69bRKajl07EZfJabEWKZg6e7BnhgYtKBqa3JGwBPCQpr6zt+c6x8a29N
i9zRavxYG3RTThoIIBekIZulBfhVdxY8nUCwc1hfySQeDoT+wcqcWlyp06E93l8H8Ha+wsgZWqPV
veOR8lHZIBltWp/bwfg09HgJlxJwr26AVadRSi+Gj1pSSKBuNmKJCkuuqGmm7FLK1l0gOJ5WFmZH
L5Nba1uZixMwChqFcGJzUmPXR/2LhHG4ToriqRgKoJ/qj8Qy2yMMHlr18vantQlHoS7cnI5OFLM8
j11mH+p26Y6B3nbHTuQ3nBYhZXIAGjKA8ENObX+kY6rWjlOVNUB4xcFBrbACMU5B2USoZULB3xSr
ljNCGVmPRb6sbZ/zxNK21s5z273p0c5v6AAqSmyyEe+UYnPPdAiXoRAlLFce8aneyg13mcyyuop5
mdRbzdKf5TJmG8JpdsJJUtW3BoOSekVTr2vVPee3qGa9ykHpBDWxopGzPDT1Eex2fRxrhzQSwVUx
Y5yRy8lamYm3Nk34jlOFF2Bd5ZjQlCdPDhDPCBGtZfh2LMYbDhRnG9VSI9gLZQ4fuPYYOpH9Vvi0
F5CW3iYWvkmBdkUgg2R32i5dFMrFeCl9zKUqLNxqlAFqlIyNx7GrIVUqnC7f6E1JQWFc4JMaq34y
Q9YJAo6kXjV0xs5zPm5yulnWug1WafwbK6oY/iXJlm7Xq2UBmQSMXhZDS4PDfS69xuxB3y78h5U+
Q05MugKMcEedNrbnlU0Yu040zFNqlVuUfmj5/TkbwV5V2smyCri9UwdVL8vph4nOwpq/s2WhiWGo
P1zCE6/zt1pmKdoZ+1ASm1bodelmxnOCBdA5IwQ2AMpmX1oBFWU0uMha92O4jOzA0rlG9ldqcIeG
ILgKZ7I3niB9p1CM9ryONAKTAhuoZnBxCsCfskyOZYYxo/4mCtrcVzPT7miOJWyUqR6BGprkR9f3
n+rqV839Uc7A/fYyyei7f1lkuQcMRz3g3xPuz02Nlr7J5lG6SPM08l5FQrhuJo663xViBvRt7BlV
LvdLILy1q9Aulhm8GHK6xPgPMP+5BhOmnF0lOoJzYoN8sNeABuS67bHICIZu3UEmTtga5iqbN7re
X4YsJqc1IY1pin7AU5JEY9btejKhplpZAxeTJYJ71DqO3GSy+jum3mNmltEpTpIdhnfQK/3oJ5+D
hyX40/d0PEa57u3iZUZhCqxh6u0bu7i2qqpz0gUvjY9eSqBoSpdm37PZY8WW7PuYyju5+WJjLsBL
au/IVtAZ1XYcUapUsnfwjUo/Cj3zVnNsbvqm/fA3bQDFx8lkQFxJpFOY1iku/M8OF7IVfard0a+C
ta1F3k74rzHZkHVPnXE1YhO5HzRcdRIabGxJDRgEP3bVi7efR/pNKvwxaKd5d3DW5UTscZAUcLcn
kkWqsTU0Fts5LxqLVzUb5wqBPgrP5eS2u2EOmpNnOO1GreVzbCRrbMf0dTkYrPChBvJyXbdUC+mE
GtbRTDU5tkEpFQ+dj0/FAO6nwNPPMoonTxgFNCrx4zfaTcKvolton8qOBDLY4tGJnzrtJe8wphs1
K7SUDMzUahOnj+VM4uns+EEo2wo4dS9gkbcljsujvy4b+003QXOVlbi6hv4EFh1nr5KNf7GbI60/
7+UsX9uy/4hkCT20TI85/s0sMcjxoxkNhD2Jm9kS2i/qtA0F0YKYv/xoZjavsCap6r9GOoVektkb
XUQw8Iu17tZZaIzybIDUXkU1mVRQYA9T4xKstViv5ShxUaSsC30Q6zlbXhsv4VroCoqWq8NFkwSb
1hU7d0r7o5nHN4/zH0orjWNaE89rp45+p/pyCPCTCgO9WNVacLX6qd9QjvvWZJ/giQyGfTGdgzam
IS0fKMgbLDqRWIZaMfjraUlJFpKZ28baviJy2vet/xdTkqaIFmxVNcJUhLQN40G47UenD8Hal0aY
2cYpyOpn2fkIRAow5GZ3aSysBKdpfOik/RhUy62B/bWKPOw3ENKQx9h0ho1FSAeeghwLomnngNpg
L/S2gcOEEMnflcV0wzn72M79szCdDzfIz/0IAg3eClt/e6oci3/RNx5HuKKmkVF9Hy9zQVcnFoZa
X55c3bkgCIRyKFoRxpn/QHZzhdfd+GBZw2dM7m7dkLWsI4cgAHYzGQtzM2hc+6hAFpqnbnUGqj/q
jymGXWbG7aZ200Xiu8qwRALaZq6MkizA2HSnRf/y8PtNi/os6uIqTN/eyiDuVuyS+3dzRiCaWvnA
RIWc5gaHpJnTjduPY4hTjkn+MQGdlI/8464/POCog6nXn2GS5rHW8FftvPqjdN214YN+7OZnrdIp
kjPXU4GVkMCQY8hjtiQSz6slGx7Q7W/sGugmHbEPvuYfAJqWm04OJ8NFzjiKk57T8FMV0QPOuiMf
O9hqqbvJSXOvDM/QwjrGF8QzWyNcrOa9crrHzhKIEbD9qMq5ovzQhHpBLNcyvre8yJYGIKwlEmJV
769hZM+dLa5t5v417fegJ8DniPEAsGwfVH678enAh5V9tjUn2A4C08g8Nl5YXW/L7AI4I1umQrDR
yW6pg2aOQgvnSZGv4PqDTBzX780+skll9A1I+mgr0u5ESOVmEMEBtrSU2xGRYEkYIocRq4zg0CxZ
rFpcJlZ9AmBrIhhwWRJNm49k9E+TA6YysWkKis+itzhNpPMWvSh6PQ3aoPCMx/v9irKauItictns
THUorIL2o9XYi8zuhlvUXhRsHn0vQnhA69QBcmbgqLXS84XsllXcuir68nBTX5rirXORp+T1waDp
Z8dppzv+zx8aebD/9e39F42jb+tsdPaDlFW17bN+wOkRk4D1LE2VeG/+/SwlR35aRJGS31RfYsMU
sQ2qHFHSQWeb5kAc73/41bizgPjvNTd4bPVs3tvcfZLaJMFbu0ZHcey8uf7MAv3m6uVLa4/o+nz3
mKXAtgyaTB5oHk1YT+ZjXvl0rPVYdGl2EmDGmwG796Jyk8N0DCyLdtz6PU6BBkpMFYlAAiBSVLJg
2ZC79oYdrqL7xdIK4KkE1LX5pSW8DzCn3wzb+ChcfaN1NY4/HjzMMakOYEGLY/REr1jFmYTwCQBc
usYJ4CHre/3Zsq+oWvB1kDXcW9l8ZpaO0+gc7/Dqyw91lvhYrqyABU+7eZgA8dOIKHu742RbAOzz
NjNcR4kZ1bobqwI1ovmoB/1LVdY3XIToemjjvT5V/XpsNX0X9QOgXzu9LHZWbaAlU3Bixq4ydHiL
axQHYOs/xA0HX8A/MZtBC2PSLKu2H4jvnZ/ILLsNPatwv1LYanr0CBRPhMnU3IjNaN6OzSwE9+Ks
8Av0VGh0y6IyDbOovijvD+Un4Pn1Q1PDSoM+anrRo29qjwZLLvqHhyFud/XkGqupnN+o7AkMsuJL
0HPKnCNRrWrf+Ebw8SWcj9IgJkT8yxscznLIaPjm+J9VO713N5qoUBsEcke9olzD3NUWeOKt5Xwv
DtUwf47/WpZzKTR8jeg/2xhI7wkGpmct/oFA+lr5506SZzIDUmJuVR2CqTsBjS72ubMBy4o9zMBl
kxk5E03SqmiDXk+rjW6++k59Klso5E5LFqpxFm2nXrx0+mvSwXJW2WUs0YJz5/fPc0slo4NsOMb+
890mLUn7k0aZet3Dkaj7pFo3EQIG5UVU9MQWQWc9T069DeBMHSwV67extpmjeJtL8eBk/TEzyi21
WQ1LCJKAUNGY+xhsatP46drUItPO+BEIrVf36yuFRv+ai8mR5fbhyKqHO4X3UT43cXy0An3Ze64v
SEPKs66JnTPIj5mazdbq48d40KP1pJEnnQBjrpymyc+OCeU7zY0rYb04YpmB523e4CrT98u+oC15
0/DKGwGycTUOkdyaSz2d2fgfcQSpd0NbnCFoJ2FfAS/yW6zg9ch5icnSr3Wdk4tWsg5pCJ2JXMBF
e0GFaXuwkPl1sX1BiO7A+y9/SDYXIRaZ5mL71zkh9s+SkozcLPAfMnC4izS4x3iw4mU1mNgF2wOX
PMp+VfXsbNAw42pKjbCG7t3GrEz4EeXbLlim1eyM/sVnW2XdlsgA1LetmTfDjpMNmZD5cn/E/ee5
V3CYb0r8KXmwHk7KWhuncAwxAXTrTLSwm7R04SDROhdv/jW22HualWlf7n9AVXT+fVV2yn0RO6/V
/Wf4VM70HYnr/3lsuRAqjn5Hb13lanN4/7VI+/Y0WwXIRH/okM/x8nIIvuza/4XbKGMlA50+YSt5
MdVX928RCHdnF3/H+3f3n0O98LHRJglBcw04VyYIafXFz7b/vsdX7lwnsXOYDce8zAG9NUvMeXMe
zctgxqSAU681SBH6uGT/zw/B8QA1yUtzc//h/ckpFROPOO5Imc/FXUIhkIxcO0r1ynEZiTkk/ncP
elUgglQPuT+XiSO3UYIzRDnYwSUnNbrWM9sPvXrgE2Y6B5ha/WZk0B6F6A73X1hLGl16B+GGOYmH
+4/uzw8C+1tLqnh//+7+8zbCDQb/FyO8P6mppb3FOhLL+///srYpD4AW8mu7AG1lGU/OEH7xcpBD
fRqVMUtvz2CI+WWKaBxEcS+fWMHbg6gGzuBpEYWcksuzFs37XGOZw9ysXQ/SecHneZeKglOfTmmg
zuonyCuE3A1oY0c0FZ16qHDRfWztDLYEsI1HvRNiG0e0TwEW1cA8L0jQ0xqY8gj1Mk+6fQt9ZBWh
Rln7RvG5YIUq7Q5fDpJX+DytG43q/1LgHGQmjyqQzAuilDEPPt3Ie/AzFhbqKSIdTqTODy1mSIDv
u208LQE2I2PY+XSltVXEJEnP1LulYjpPfklGIyD1UBGw4+xxGdSenGNUv5g6BRxOMsypJ53KCJCS
eIP3BM61zVH6ZGG8yLs28bANovRmas41H8atbBc4P0V8MV1sdzTruY+wzMpby1ujQ/mIMI+iK4TG
5C4iOeG2QL81WlZxPqfEcyhjovohXm5dnvMs4cM76Pp3s4RpZQDRSenYsgeU+rn/PqbYmxpecyiH
YmdN1T5IHueiOAxSK/a+E+1dV4/XjTPTs0IpuHesq1f1+6HvP6zEv3qtL7Hi7o4YKeos06yDFNtf
PcSwRSbOZWG9x61HnM/t5PCF9oD3G08PlAEJjXtatyvkhdQdqADf8gmYz1JwjkLoT+673APBr0by
Nt29eDQZlwDGks0paMP9ti2cbzoghNY03iiyvGpeAzHaewPy0G3g9SBoqTmsdz1rmRPPMNfbW++2
57T5ZRVQ8SZ8GWQa+l4/7L1Mu+DQJMKyjR8q81cW4VCDxXyC4bzHxj1BGVW+v0EHBGoisbuKTLw2
U2N+02T7CiuzwBeGClE7aCNto3pI8z0H4ab69hiRiaUKsOXognhOf/zSwUGSUAqTNjwE6/EnmU26
cNkARc2Npk+QU4MOv9n2N2zWxzrhhBSM5OEsunTChiZ43giCpABsakpqFGEjGrb+j9c42ipuVStn
ZaPOWHZWO4V1lbaHAXRZSx1USLbNxFHJ7KAn/Txv5TLsKgo7Z1cjEzQ6b7NNjd7WAFSM3bnXkkd/
SA+mRzss3UjTrBC9pv6Gec3N7IuwljMUlfJA6QuuwXvtWTn6vfYWx+WW8uhpBECy8slLbYMBH9Cy
p1bYcSTGMOV9Kltq0niJ5i9GJZ7wXFOJoje/aNItp190rJ3GsdPHIiJfKjJ0SajPxmsvnGcMXbfC
Go9RVVIKAJKb4YvWCvNMBSUImXPU9TXk8bh4FsuxhHaLezYBQyP2ftvS/+LjvCH6By9r6EpCR81i
uusa+Ta1UUfryfRhpCL0uYnoCeatl49Uwqe15wcgOWzYf0P/VcD8hRibXD2cxkFJapeosS4xWHHP
KP86fXuWrt1wtoUSC1UzHfNhbVh0pRsuyfHOb7A+i2i7J0GFEZ1j5lTb8/xs2i04ltpzVgb5vVNt
g65vF+/q6/2tlOZ71I87ULrtAYAPZYH6i44ZyOKN8QIWt9rLF4lkl24DEKLK/cG2FjjbbvWWE2nr
Psn7Kauh2bAF18OZttiCzA2xpzP4MGeLx44MbubOB61gHUnmhB46RZiv6/Z5EXgpUZajoQrfYadb
2KAdj37/N0kNy4dSeMQAnDIiSeG27beBcvPr22umx2GO7x/cbRDjre0/uX7wklHZpaLb3qDn4wJ2
W9ruyn5I/gZa5S733ed2gsrTLHgRtPEfPckeekGlITAoG/rYZ6nRq5ekx0ocyVLK9VlHBhhi+2tQ
uigBvPaVtAR6T/IoEMH5e0sxArOBhNRJMc5hqs0fPn005NEfMBKlfweDxBWYRgIyrBuyyA/zHu6l
88SgQiqB20qW2avF0XH9hnVOJpWESmC/p0aPAU2XkD/Dh1ga46cj+jbEcBKXQi8VYuUZpD0rMt/g
meY3G5frhE6vjn9qMPjDodaJRw3FogUENFZn7W5Mxix0jHQbeMGlpiy58uL2lajw4FmUYq03JUSa
Y8yJXdfzNzjpUWsVD6ZefwUuA3twH5Bov7VW+2de6DDTlmLfwdNwUbzuLOOpG5AKlF9+VjLw++mb
PN5liDe1l30R4J0G6R1knG1cR7JhF7G3BoX97CEMWors2fHygoZmqnH5fJI92MfW7miILFksc3mD
kfRVFBe9yV8m47craiQiY3mInQYjHQMAR7sdPPLzyGRvRWzvXPgPG14B2Ic9b5sm/fCNiq73GHox
DbsBxxsn/kWxdO94Mx/BxNSpz4b3oRfnOisQSeJR6XvVyUBh4cbaZxKYb7hTfjoZw0NT2HOs31eQ
sd+DaexQIXA3pkT/bjr9Y+Dcgugalkm+KqGX4JNxLnAQL82JetV8RltxxMyZJv7nKh9xbOmHN5K8
AKTSN5sczbrMzOfMyT5btBpYdNKjToVdZMWjLfSn2qQjISFkaTrYOmCJa2yTs+Uraihz8sYOA5Rh
6ZnfWkSdLaXWk9gERY54xh1o3vjlVyPYMTvQ8DVbCzZVRFA7d262hVfioNKLve4MH4CwKRxZ85d0
e05WVfEUmaInc01eli1sPaLe4FhMMV1nWJFKOpjDdWm9TZafclJ/hkGCzgCyXrWYd7YzxXU8pLZ9
amprdxo3kJ2dNQln41QNr/NkXAONXdoTXFm3H7B65gs9L4+DZbzJ3H0p2ogOP+dEeLLJl/FGSam+
xvE5JRvoU9KMnGehBS77nHaLp+yFCPlixi0pPEDZa9nYDzNz16zI0mOfgePoX4xM+7DT6ZkCMS5F
cst1LcO3dg61sXifYB+uKlffTlF39lCJozIjrpScirvBfTUdplY5U75dAmVrXDpvcQWSrC4oTNPk
80Ue+iAAgFt5JQ7WUr8upLumpm72sgFrboujnegs9s5blmV5aJjjdXQBKNFDQWCFqqmZYRGkSR9C
unlrFs7pXTJ/9PiwJWN9XNgupi5leYw3oyyyLenpE93X3aqYAk0ZsNMYhZqXnIsvswHB1WCFnCZB
f2GNWSc3mroiLMloNui1/Z1NS2xZQOzESelA/h9lyUfmQwhesEZQrRnWpIQGtffm8QzyGAGtIvBG
RDefkEmrIsS2kO4FMhJbH6k5xiGJj/yyGPSr63721dCmHNlU4phNc/xkm8vRaupfueYyw6gtNxUd
EGbwWOr+TzlNPudOxAwAo4hdZfZK2eVvQiygdpwezxKf07xGcB1YLyUgkairD6kvEUig1hY6g12L
d2Xab8kXPOJ8vKyqha43e8zXfZz9WaaWiuL8I/v3wRxDnYFH58DiHdzukGXOg26bVQgbtt5QfoOb
5kDoiJCsrJeeoKbOg1vWkUHgvzDW272lX7EMK8JmVvZVVeltLOdnMqyPxPp/RJ3XcttIlIafqKuQ
0bglASZRkZIs6wZleyQ0cm6Ep98P2q3aG5fH1lgUCTTO+aP3K269a9YNd2M1fGqnQSKLy8rVTGZj
/Zm5vK124uIDRDvi2FTgOFUOsLAJlzxFb8eyvHgWW79RmG+k90e6yh6VX6MeK3B4MwXPS3Xz1xKR
xUYwy5ntx9DXwp4EEY/7frBHTgm2u8rXrOjlhAf4i3LLd9d1TklNI5VEFIjn48no460KY0N7Xefs
uAUMXEEMo12+9IN5TRdi+6bYf1y75bFtx+bqzOK3wZOanskHlXGZrbrgWYQckwvwd9bb90brUS9C
18c86q94DN6lUFHWqXO8VP+l9sK9TYjuyKMdk//O57CIjK3LS7TDcZQ5A3ZwDy55txDuklGZwOAy
k4FvQPhQotfE3MqEkTzE/j3s0j+Ut8xOsJrtfwCM+8ofrnNZPJlifrMt/cmTlbbgU2pZwLUr/lTE
Er5CP2nI4hIQF72laMbATqJ2y72sJziKhEhgwzr5ffnZeTlZZTkwI3SDL8i+r/P5oCtK38RwY1B9
Ltr1PUjah2CJTzKfCUAZDsWSDhyC+g6dX4Sg8CqayUahxyRlWOUvXFWfdtwe4zw3dpm5RrnLj4/+
EbC8ozYVLt1oHHCPDWfrzmbAsVCn3YVUJmQO+UuRmfy8yRvywgzgja4yAlyfzFGxamAZiovh7Jmg
g443AzzSGxJkMmpMrB4usKPn3ygF3FH4QIZrfzZ08Z/IiHzurIBvA6kxrZTcl8B5VH++UfuFUIxP
RNo+5rEiGrYW8w5FEm1Cl1So1xglAoGUd8q3b85Untwm1iRfrw/JYDNOdFQBidihVhJeLi0WcaeZ
T2PfO9Cv1a1xWC4Wy6893+iIcIGlnONiW0c7nahsJtPWDivtEIQC1Dtx9P68ianwSRlH+sYzMlUZ
lhHHfDY26/imOPAX2u5hNvoOv2bViWwjlOBnXLAuwSHnev54YFQDsaGHOrDNR6rADna2XbEqdXfc
TQyysPCMUveuIW/gBtxO1fRhj/U/txrgVD37kSwdjux1haJqyD6jp0cOUMKb2bkb320PqLLMNYoI
yj9hAGKCGMtPX38GFHiRpwbBRvkX8o/YeRzGJzCCYxKMB+obXjwiGDm2DGBGwihZGFlTsunBEPqp
RUMTUsh5msDn7FG+uqrP6e39VUonSgO7OODDrXdSsGWlgIIO1vldHzTnxh1v6ezYkbX8Yxli35OU
yNTIAZhgKoXcEYWqCLXZcVaWD71JVraSFDXPJgHRPSrIDvo8zl7aBdp9nB/rqoimRf+jT425nrmc
xYduVwdvD3nxy5y+aZDSY2/JhyRPoIwmGggX84SqEnt18ywsAM3FlF+VIki/x3qzc5JLkq43JDIW
4TYNAyZZYE3yli7ir5rJeNP2V17Q5xijIJnphqSLw91VPDOAKsHole3sZALKKrLPuXaGo088A1mn
zCf0/QwaNZBY7lLh+MdqmBWIy/qxrvqrXVCwVJwxGSFM9aY9juf8g2feIeniV6XAgMt2JEBX+/8C
V9/oGTr0cPpt8jJWojxs14lTcY3kS0y/KQ6PcYU0Fn38J1mtp5VVsVDtk0E23Y4AsS8C+EKK4nmO
xeMu1vXZWbMPqoRoPEQXQUwsAkn0f3qsOU2KNUT/x6O5VW3oT8FzXznfpZffFEfeTi9v7RYHaReX
tVfnlY5dr67AiXwSx4YmGqio2f6SsDvaTZV52m4QV+HDsPRcYHv/5t4nLJcluk3l/e+aHuwzrstz
Y7juzhnm34Loizz+Gv3F2w2aR4ozHQc8nKzBCBYaM/mEZkeaWJcYrqntCEhqsxScdt4QION0JyEt
ukL5A44vrvntWTXG6atHphxTnfswFB4BX+XJWEmDrsiwmxMn0u3wVkxhPNhf1vZsSCRUdZwuT9vZ
qcV6a2NeTyzQZzYtqy21cGc2/k9P1idzqVGwz/S2xsOFpCueb2yrO1+jwNHt5kqFK6//lot8dL2L
IVLa5lszRrTBFW6OzS9ijIxGrcdFAxMumtlq7AmySXL5x2lOcMpvOrf6Q8HWHmCPsSpi7BpiQ6hh
BzWbLUpNFTHQedkf/GK69NT4cRzMx77oX2UyhbiS/lHlim/0tZORu8Tm2fDLb6+Cv83bP0WQZ/c+
nlS1paCurPR3aSVuI8cixz5j11jIP0u+T3ri7OPpNiJSL7P0SUiEw/VASbjSfaTia2MIhNaAlscm
XiAXaxMRRfZK6NMps3LFiYgLu9B0RxUVCnIz0b90Kdhmm/HiJVgbh/GvMbV/24AulDSvvx1/tom/
D83JbPYQbecADUfSNsfaK5tDAzm9zwpXn2Tl0MSGtMJXVAmgsiS/YLyrtm1laO7MrD3JYr6Xnn8O
kJQNrqxwVmQP9P8cIP+g1xacuLW97LymuA5Gdq3X5WGhm5ILZvjwCeHMK5u4IQdLN/VkTkMPoa2y
xyX7ZBSNdy7dC9uFMmXBt+3HeNedD9/0922bPXvksBu6lpD4lQXbGzmq3PqBWp4aGVW0k4zL4xwt
gGNnOwlulpxeB3+0dsQIFmeCudDGWbQGlR2SlW5Gx5+5zMfdra+ec6Pg0ceJBYrL/Um1qYlmuNCU
9DJAQIk76KA1BSUT+jvDgJuox0vVutXe5QibmAqTGeUvVXiE0bPGhplRH71yCn20NlY20Ww2+h+F
GTyPOHmxcD83m605SIjLLrglhQgeBQhXtIg0i7KXVXnUL7ZxGibBcOH5iC/C9eO9UdMcaCR8SMiE
Haq9CBce25rUSpl9yf7DK2KsTGJO6PXyn4HVDoHwb5WHmbStJiqgluxKPsIcZh4rEdmTm8bXzQ7Q
90ex+P7ZqLck94gUuOGewOqolB0sWGs9zXmNfWhxPmpimEOG4gersFDFMO5lLtkXbj385454NOe2
lzsK0EkKn9r5cUU1j9L4v6EOFiTohHG47MPr1q9Jz/V0tt3+1NSMU0mxxoceiesE/gag1Vv7GTzG
suLz1BlMZE7xjpx9VmZkAvHT3s63NS/TOj3WPfCezUAylOOJi/OvM7x2Y/fhZMUNWQWyM3xt4Zzq
4WHrcnGlF+9Hl9Plh+XUbFJoH6kFuuvRsR7aUiNBoV5Q1jTmmu2RVKttpJCotd50ujmS7dD1E0Rm
5bnHT7lDFvVKqB/Ztt0+R7TWFb9G2aVhZ9tm1Es+PGsO3mEDJXspn9iUD1g0KvXCfEddsTAcLl5u
nLHpiP6n7WMdy0fPETx08NsNcBiVzt9sfJaRxjSWsISN2OgVmL9dLOc5SZk/8wJ9m6OfgbYjpEcB
5V+o9wxdJiEkX+ijPAihJdR+TEHZ7Lo8qgR/0kYYwatFyHp+kUl6ag01sIBO8V6MIBaJme+tVLp7
NY6vZJjIkErwIgrMJrkqWYREfr2URfy2ouPY0/MXHFwxP47CMa4Jz0a1afeDzLgW0vWvAQcBd9n6
y816833JqXOgOOGwYJk82dsQPzvcvwBBHvaO3p+mXWnXzIizACsyxXFR5mswpdEkUD2BgWah5XrQ
UFlKO64EPvBdII5gFl+4kvF00rS1AQNjQHyezl6zmFNVJMlwEqJm/cnn5xkVR9Fowo8c80ZFBT/1
DBCjKoPy7apNMKeYFs8wLJSSIS3qgQNC2hdzFtTkbbXi0HA4v7X+hIHCzZHgnzHQLNsViJnoMjj8
3t1l3UNpJEzjazR2vnFpUusb3eZ47t0AlE+yk80plgqR7XMHA15SB9zkXBDmgLekXqoLi9RVFrG/
c6lSPqBFjNyGDu0lK+WefBMzpFX6WNhFfx5867rafXXI6ad2ZXxEiUq1FBatZPL+NJPf7HU3nhWw
4a4zwHcax/XDrDcK0CQjXIK4ORq0DRMwP+yXyvpIeKN5ITSKo06/YeXZW5p2mDTD89SlE6FAuEVi
l5SDTdZfet5f0KJDvHa/Kc/ZrzaNZIiIgIfyF5H4+mQGW+4vT+3thhOBD4LJG6Yqi13aBGALCIfN
MsItGDcDlhZd79B9Hjjr76QPuWOOy7actHdyim9D3VKDIIOv0hhvdHFVUeATLe8k94WJN84lGLdL
T+MKyo+/I+TiWcFcug9OxJJhFC0rh+EBfwPvfryaJ9aIO2nTTaxzV55ndJp75QfINyUPqpz2PlsS
uAf1guQV6UCRNtzfg30ohqU7DRIbX9uLky0JxSC9c1eQprprcnNPqgof9MAQRsHbW48udrHnP9PC
idP+BXJwcTtR1WybMHREgdhNd+c0dOghTvf20wDa7M3EobYdgKZ0Cv/op/NvmpITPmNNyp1ngAWl
Av1HrjfRns0LwWYHRMcAyieYHfJ85WHCNTHQRpqrzAO6Lmkod9iZJwsDY2EtETH/yXNlfFix/K57
izbe1WO/MBDWzovj3JOVdV1MFAvGML/EeObyuXZPwgRVcBakGb5nTScCxD8I/DcPWG4wCXrlbm2u
9oCyUqWrEcb016P1UA/kEbi7NRaE1Btf9G0yVkOyG7OLf6XVBTXrL2lJwnHR5kecpD3FP2Zk+U61
Uz5cvyYcXgQITmeMaiFa9hB39h3xVM/+CNopzZkdz38n3X7ZG2WRMsnxkWphkSn3OBaBz243J5G7
VvPObNYbqqFdbkNqxHX8rJwVZVmNtJ2kfGxBIxJdirBsNv/eCKVBonjVt8diQYnEGBqaEITH2M9e
kHaEiPdDzxfFjuiPV9+dgn1fTWgXzfUJuSeFvynbP21UT3ZjvdrafHHgDkkD/MKqSF2ams5OM9yt
yoa75hlzKWmgn0ZVPIFX/W47Ccs3l+QRO2wGBKjmW7HjcMSNiXRrqe4cI31XZoagyhsuaaW+W3KE
AHzhpT1FePpofs3p8p8hx302APeO1Uq/IaOerVvCkSu6vnVM8a6ssSvEOOIuQT1dbTeZjoQIvxrl
h4NfoHZye28p5En5QLaimpG9oq5L0Vqpt0p0lEwTFMeoW0jiDHqqK6z43Z/cgImbSkVUvov3qYQx
497PPvopHu4SIf6bluqK276GNLdO1KRPoUdUc+jGPnH/JWMMCGEITs6EsCqanV08yczBe+Ev896i
37I4lcbinV0g8p6S8wgrlb2XiJ/8wEFF3ZBNvypi3dZZ7OeaAZ++aCpxK43YmPuhnNG7eQZYgKup
fpztF8IoEQaToXOhMQbaxYiJmqnIC/bb86zIZ4AZLg0+X1sbZoRaBS9lPDG+VcFMw6eHLLo40htd
LyZrkpquTpuPB8vBMdSbBl7b9SIMszxBnwCM4mEB8azP6wSMU6uYYpEK3FcGJPvEGQbNTjuYPfzy
6G3XqizU+zgykAWOyA9azuKSD+bNK4ken5yTSIr5MoNVRt6D0U9NOMDP7FeslmkT+MyWBM8K+jkb
yZ1sF6HNk8Ho9XiPidQ52hzWAnV/1oBODJj99ROTwku/jIwTKVEJCm4C7At4t+mZl0xDhAQ1cbEW
CsMXhn6apUc6AlJNdCFoUj86+Amyln7cVeDEd+Z7hzJXaDm0BvME2Nvb0Mf1P9IpDWTNy7+pY/cL
RpQCvTDe19RGr2bzk1p4a3ceXjQm0n3QTHyCcPOWAaBLFhT00Xcx48mjcVWzwlKBgyh919ayBrFr
hq04nObbrNIUAoNumGt6WtORfy5Zmbl6nI296sXF8Pw/HbieSQ7B1amsc6yq9t5LOdml6vFFAdiF
TYYCysIVMjZ5HEmX57wRZydVjw1rtXEyLOM5dmMUDYlwMR+vDBn9Zs/5+aXEQgNlLjFqeOv0BFk1
sY3i4HG3X36+5Od3tTXXFwpgEGdycW9/FzTe/30VCjBmULDkqMI9kU6KqW3fzkFxymLS5o10laHs
UU46Q/kqfKraEPVomCaPWLrcvLTNr6XUTqg6fw4babzICkLT7shIph8V9fX8rxJOcFcvV04+VgqX
IOd+GMLSRVFDUCMIX+u2O3/GtIQAEtHSynSNh8PlJ6XTq0mT+6b3qe8tujtvq2PoqzUE9mwvWZY8
SVlMdzNMQV0xUEnfOSHiIdjOOCssfG9mWQQAd34QuhXV2UNsfzm4L6XjpXuvx3TpThKDgNZYQea3
YWlhUI3N8o5WycW6dObk20+tnmnkEWB+not9y++vQf5Uq4F/Q/TnosMiwHZvUzNnfgmEHhGRybh5
y+VLed10teTy4TWBOndihASdGWRTC0VEZrSbp6vF6DZiVXW3ZMP0SRv+cqvwWjmVbUDXS8KtDKXD
ZhzAqaBch2T9AnnXXCFyOeRN/ERQ7GH13JfRo5yBxMjnNdVsVZPTsbCKv248JUfDUQMOpIxnAy2y
wZiZKIeA7mzwZ3Yh/6AHTvA5Q2SOF/h+JroKy6uDKiCY7wPhMKJN6lGM6g+ZfdUFLXN5+fmdHCwJ
seo36TFzpzvPdQL8e5vd6H9/a3iYPNlGUXdvV+rP35gY/P/vi6zORmLlkkLxc+n+XLU/X/j//5lO
yXNLUMPh59r9/ys8wK5U7Fz/UeKC+98Lu90u9WWkMWGzEBpHOYrjz5/hTruayfotStSLJSME6zC/
lDZVvMyjb1bLZevWZktfeNaHbaop3s0r2iXqU56tsCGkqhYrmcRUsIecRDxPbiIfQUWqVwrJ4hSm
0XUjGIceH7r60whQcX7girGj7vZWQyWBnkSU0gpdi9m9TMai9l42R8rf6oiL9btpxAiGBfGwrsjR
i3HfVY/JuCwPSYAvzeUkCJVRkzMLjrdUv5YBQd1ANE4mMoVk6MGe5CeXq01Fe85oNlTyJc+G3/50
K8yCPWgl6a+y1I7aY8hXZVMo19JJ7Sb+TUlrPG16OinhDqmnoTdzaamVxBO3GJdyI23GTsHuu9wK
uXNhQE0W60Ca0Fswxi0OO0Shc3fw5rKi//jFFPKLW8niuiKYBF/YnTfiJ2pj+6Uy/ZImobEO5RSc
LLpyCDJnlBdMkZ4LCYiCgIkLjGKasO5rytjhm0qmMLiAPUR5lNhx/Pxpwc+iYm5I+TWpUjTQrI7T
CrlSraDOsrcPkz1ALqC33bdCxTtJqthu9sWBAHDj2C2HKk3zx2AJ2NKoc4qrBs1M8VoM1Z+lGMvn
KT+BQZEygeb4ztPGV9m2mukQb4vvZTgVwRQ0/8S1L/m/rKVEetFHclgqUHSTALxGmoemhMjAYpOe
2rmyYTSNcz9OOvId7z6veiCeWDLpVUFYawg5RxuMDFqfJgorsCohAlsWSIHa7U4+vR9Tn/IgiPN7
bv5vzEkoouPs17wO667NfsuVoxYI1gvYhsYA/4OslwJrBA8/XbEv4evkzOmyBm+AkUZwQRegRnun
jfp5DGykY8ZCjxVHFGFeXzHZDHaHaDzR8iFNGmPvdEfT9N48+W80+kcrZ0yhxk7uhp5M7xFXqWMv
56KiqT0dCOQAxO6JpRRH08e+M4MieT4+6ZGC0EN5m8f+tzTK+siFSeYvRB/cAJJ7RFBIc9Lx5qf2
e2YObuj13d84Z3soAy5dw5fNA0gzfeB/pD2r3WCkwynxGKOn9qFepjyyAGpOlvrD0bdl02Nw4g1A
1AWLkVAsnd9RYZCcfJILzX3ixxgHJsYe2x6uPEofMc6qrbkyJCxAnnKvcMLeRM7XgdeTzjbUl7yQ
1eXnP1ek0bz2cfO1QcQIz7qQDmddvGKxLtpzyCwLOhpsCN/Pl3KJGodeYpG7x8JMCwxGE2qYnlc3
MYtdHEaiEw4dUheGx1nP6jgvNUIqFBkYc9mZ+bpZOCcMZ4jahpUXkyNSS73gNJDeYnzXNmizZWUH
s8zh8nE+Z0ddp/fz4AcI91LmmsT9cAjdOHQNiYpBILDsmfzsUoPeES6n93XDSMApiFmW9Iif7+B0
Psn8MDRimYdL7mFhY9kcg1Pnkz7TNKj9i06EDv5ZgiqCrYTH56LQiXissSotg5zOysjmQ9D76aHi
djgqG6CgeXXdBJgZ56qRZwl1dPW+6jBkDKnL7N9N8myWxudY6se0X6fXQojf+ZJ+WsEQ8yAk36Sw
mkeX4YRJEBpcqPqh67x3K/dfeKjBfsAchYVvMpsydrITM1xjelDhuJSvaBfPGSrityRBmJHM6REk
8JfTFvWpdTnHvUDhS9O+v6vIX4AqxFTlpMM+a/ENqp4InwmD3LSw56vvES8GSj9WzazdzH4p8wwZ
UqxD6X2GI4Wk9uUT1xQEixngoOg63Ob1I4Evl6yVJ+153tZ8ZYeSet1cYsBd/rrl+ECoRXPntvy4
rj/egjqlj7ubXgNVs6A4ujnElWcf8VSyf5GXw1E22deeIBmAIaLMEr8nVXGunhXa4cRvHo2sP5Sr
aGhLSL7Liuc9obZHRoibbbloBwISaBQjtAj6b0rXAjIe01uu18tsj3OUrRmwjbJQcQQdRdQ4rsQq
D17Tk7c+55clYzCxO5dISLxcEKuvkCAZryL4Y5EkwiHUvbdJhkzXhYqmQ9Dr3Ra3E6EiQo7mXS7Y
KotcJ3hUw6VA20asDm4lP0tPrq1/mz0+GWHPcN5FSfKH8yrzvNoifV+D3rgzm3gg6e+lsroVWYl+
LrVr7gphoCtYBkw7DPpDTnjswtrikvDHY9A8dLH3pJwWfJ1UOm/NvjD3IV1LsTJIHTn29Gw14o+d
JaGF/3rp1YMiSNlYeqIcTNYOxxnfsL56qwfZVCNJzPX3WgUf6TQ8JFl/bilJD6rurl2HBz/jxhox
SuASIrwBaTs8HPsHcXzPmLi7vePny85262/LOo1Bf4mt/CFzieJZIQXCMSGkfqnvy3iwwmUNA0+r
MN0Um4TxUAq3HqXdMKTWiLrc0bpVy/ock+KSlX9WCMvK9rqDHaPXjUmTzh7zINYh2Nw1T8AVVIOT
XuLY3deWH/HIJaphdMJcLn9Xq36c0/iuUlYRjdqnbsV4MOKlP5VieUSbStCZanZi0lcfMzRTPHQc
2RgZwqFEskxRpemBLM4WsRUpxkQncJ/ZOMVo8nYs7YddagAplV/bqXgHIN38yd57Jpok6seOoiXm
1NrBuLX0uF+z8bkwJGGX+MKrjDdSudN7VeBLkkX+hpvrWqZijuJx+Ud81W/Tsq5TBrcpMvMlgaIO
acj7cFuiWiyifObeOCjh9sT0CmNnaio88tw6zMTJc6yBY+TYJeEeSGowTznlVfu4fKgGryTCMLkH
/HtPmS5SqjPJQxsfjTqSi7PJv4q91eVvCuRtD2xyrarNUam7sK7H9xLQHEe8vcNT/ZD3SRTgKLW7
5gM5NNQFB3cEQnnQuafOk2nCNxcnq4asQAI/etBwcQ49qL3uAV/DF2Nli2F6KmA6gYor18RzQhbY
aPO93dHW8FzZI/L6LmZesvjCfcKU31CGVDnWP7fDzV5z+OpxINc8ie3dQBrpjwAKqNJJH+YM3SLy
JeKgeiR0qpvMhwUGWJjqsdMjNiLkiNFKQjthiOYhyzYPTlclUTK3JT4CU0VY6HHscZQw15lYdKkk
AI3Ky11OyzVIfx/WveGcPcj1zGAnXGvmOCQvHB+G+WSrzr5L23Q8VJKiHsM2fU7y1YDDh8qrlIn3
uUrJpe555EgwG9wtUTKhohCo2Qt5lvWI4tItmM9N64HnIxKGGBWBAPgCheF2SmnUmmuBsid9nw2U
oqLD4cO0vJt8js8AN6HVt49N/WhUcxrFTom2LwtQYQE5m/1pCRQ/Q2U+JQZKTF/HEAo+TL7DBByQ
OT2Mi9x7M84PIi+5NNZ6Py7iqwEKiho6+dpW+dRQwIyXHA4hKZAfpj/fxsw51VsaRttzDFuJ9T2V
xfeUdPVfgsXT3VKLh1rUM2TKZemzbB8Un2Q6MLDDGOwGnKxjGUHrgrCjrWQ72qeeYdw1/dpEY6ZD
yGKEmc5tCBL7MrLVZlMMihQ7e7csvH0BGZaa6OMWYvjQte/6maAjY/o5Ofwo9c1H1+KdrZY07C3/
Ovs2AH0xocld2M/IEmCQT2UN5QvSA7XMttwpP2pF8WEX61k3gME4N1iwfhSESv1aySY4zp64WoGV
ndPhO3M87w6puHlWtXyOmzg7yAGXjZrKg5zNM6aZOFrNJg/RABDju9QhcgSEAKIg/dG+tUFBv3Cd
H2wj+Wsr69bWM+McmuybWxIFZXYC9e1PmlAb5BDXOXJku4SI4XYY6rx7mOfsPmUbqm1/prTPodvP
JBkArmdZ06tnCi6rQKJ4kgtJP6b7Xi8GoW6pI/Z5h+s1TgVY0fgQJzo7lLONiL6TSFRPuD3ZIvmG
+1Lb7T7oEHjHb+0WaN0L8U5hYrkDUX6v4k26gYqlgCYkeENvtOahKgKUJDDSqJg61r5Mweb1ocdU
GtY8/plLU17h9q0IBDot3GgUJ15Nu+H5YHXxacjdb7d8nS0BRUCSYgdmCbyPKZ+NL0jqVwCRD78i
wyrZNi3i/va5+2ElBg2EDOCtaqKcbIq9xb62swrT3pN++dseUBvStnAw+aB77SGmSMe/BM+RM9mH
WUaW0hy3qA5ZgoxueFrL9Fz2zi0VzS9TKgetkEK6noEEUdHnYH+wSK9bW+eQsc54tL9gcUC4wRI7
hAsikkuWcJhXELlLA70sq99VzpsdkMtjdNeMDITVL38bBs29vUYIxdbG6KF+GSiZLyI9dqSWEsAS
kNlTNmfX/rZHOP+ihnCqbY/7dG2xVDZzSCTCaSqRfDhe7IB8Yg+oA+PJwYOAirh8GjupQj3Yd12V
vShveSYh6qXGq7lzRf9RpuwEM0LRwbksqZUcTMPajTbJXCmhQt5WUjE4t21aymZaQJMKh14isiGS
ASLqJjYvfXXsW7Pdd2V7N1CvS/XoR89BEfsuDvaU+KfOj0ZFkn1q15BhQIpjWvzqRp5nwnKYkDWL
tE/ENs8d6lX+FOoH4soDBArlJ8UO/7WBvkfAhn97CNxT3L5zyYf1atR3bGiS7TEhCQUZtKAtJlZv
TQF8tjkEGefHG5W599vroYWbjVfqC7sdqfVVRaAtkuZ0YPDgmv1MJvGFqDBELO4dheX+VghhT90c
+8RDgQIyI4MHTKe8DYL9PN9qVJXHMZ+wu+T1R4FozmmYDhfGcMyxXnYYW7mVAlBdoso+dBa8L6bO
nu2m+UQIIrvmz+JjfNSkiKjmWjuIgXMbC1TObTWgJzfj45Kq5mAK19q1U5qEDUkAQWBfptR8gmIj
G3AFYscoj7FUdjWSf7IjZkapoQdEd2cPVNkHlSuzw2x6UE1YZlt3/XKo0DkNmOi0Px9x0n85lnhX
ymK60jEziaWJhHDKX2q65daEs69TJcqbLjKpzNmTn/flu1CoLdH/yNvfZ2skd2Tq/lbKudNt+S/D
04bo5mB2M17Jdk91ID0zvN4u839tYVy4LSyO13K1yCsLNILXFS0uOxzMfBt27kuhyWMIOgrICmpW
AGLaDVOCtSUaca+zqTgDa/I8j1GUdlBqkHbqEOdgZwTCPlOwhIquiX/ncY8dvFpYpLGdYDcHSsiw
OXAtcc0hppm7T7pJTPj15FcNCL0nxPHeRGQWqQVTB3oIKLQZhekipoMxtC8yg13UROzA7aXNDgn+
f0GW4F7ukivJYt+dTB5ySqUwoSNoWgksOygNxdDNbujaPZSgqFcMUmWYVu4/BHL9YXElzcZH0a64
sJ2hORjJ9ecSnrV+a+zxmgmO+Ub7QG/gyiPkzVSiVNvsTg3jFgaadn7q8TtJwbbVTtWlCtRbV5n/
RjtG8Ftj2RsRJOOkZFXyWxHaBmoygT8aJrZ5Zk68VLg46WKzQ3JH/qaJ2vSeDqf639LH87VovrGd
s4a7GZqcwatggPKorIf8QS3Q/knl13uPHta0RccXcPT0RVHgwcSBZpRptS/iF7HSic6ajLoXpzcq
yW/gl35fmhPWuZJYjwZtCZXHCOqARMTkspwFqKyHdblfMUWcivm3Lp2nNbbjfTLF6uCO/h2ULxJc
z7utM9vWxCzB8l2fwBEiPbDuOnCnSNhIKZ4/nQmRiRJk8rnts/BzP+JSciIylNawL+ppN2T1w1TM
H1O1+bnQkQm7iYBE28gkEThUku3aauwHiyVpNPzqcbZFR5JPOOnvqfaeW2t5NWz7nMb+m0vcfekY
ZOLJS26JuwRTz8EdHHuX53uZBymjqrXvJhJHCQdFljXaycHW8z/ZS7yA38Zsvc52+sp8zo9rJ5dx
zf90A4dDK4bXQA/nZARsC/y/qyRFdqrqvy5d0KUMViZ43tO+s95Lk8+2z6GQe2yTJ8SK2I3BvmKQ
T92RUGaIPixHkt+ZiFvrbFo82byV6dFtZvfQC5dPCoujJ90/xaSNY0NAJaID6oL8JwwSV5O45iid
WIdSBCJTmZuEJtT3vJHudWkFKA575NEp8QKiMp1inHnNQjarwKJ5cVX6n2/b/xXKWI/gMFaY+YTV
zOJlND2CuuvW3icWWkw/xtXn05Au8sQ4ewYOieJ/uHqz5UiRLtj6iTBjhrhVzpmSUvN0E1ZStQgI
IJinpz+L+n77j9m5kXVVqbtVmQns8O2+PO+/hYtFURp+IqRo5O7lx51IO/MAgRIXyL07zYpgKME5
a7KP2UCOm1R1seUwxM8jrGspM5uxbtFPbVjoF4vOy2geAWecxtEOL6gZXHSbgRn7VprqK5777pQG
5fzg4KSSSuS7XImfMPkaao+tyU1AzvaUj/iK2xGEmRP5myUcf0W4b8sK66lVnLF7obTNXrFB5SB4
JhfaaIR8kUtMA8j04DlF9uwZzkeyJtS+FDlvDYgMxAG73MUD8Bil6Zet0PFzAjScjt8TleBJiVp9
CnKfVeKkCsZaDiyYmZxdIJAxk3b5TQh/dMlMYdqGZxhenCBgSm5ZujSSQ3+c/QHPoE5OjihBvFwD
KIpC4lbGvcADhdET1hT9yfrZdbjIy8K9mLKiswJxeYnr+waSpQwZ09s3IPs8shTcWDdgumYVBNkr
IhnqfS5pIbF0wcywDcJS68YX1uX2sbTbi2yL8k5InDazsYNtaSHZjbqvzpSQbiBE49zxGGhBlmzq
gjxtVOQoh8N7OMUvIqghWVHzRowo/bblSGppKKEA8KmKmwKzUuslh6nCkymS8zhFhtIUc9B1vYb5
vF9MgBwDWXZCWk6gK61B8WT8iAscF3RzY8qvag6rUQtad7WAODl3iXo/caS8VZnnHJdNE5TZrXbt
txhj3U1UFSlPEbfbhmV2HHRUbDuvhD3YBe/zv9RRYsjhs+BcfJw5xC1BM3OwQmW3d2EkUBLb+jgV
xGVMxGA6k/i0cyz40bjDixwQN89eiG1zbG7IJtXlCVTCUyVgeSQtgDSAc++ONzLXS8R19vGYZIq4
u/mt0clwcU2Ef6Rgi5NzkPMEdYNcDTepVKd+qMItDGs8f3V+iWGVHlvcPti0VQEx0r1te1UAeG1T
wLnega0Os+TUc/Z/Kwx8Eoj257JEVdI9nEVS2qhxK7ZgkflmUll8Y+fy07NG3s8q/kwEOYuuaBS5
fLkgYNhfyrj+Nh7Ku7SJLqDtQvR4JBVm5+5FYxh8DvRuTH20zIZtqjAcnDEb/roWjk0e2IzuWREQ
XJfp50wFW2YPj2bwbt16ueCU+Bxyjya1IgBFzZMJVzE3phZnpybXDkjtaenn8SDbk58pnEbD5xzh
UvFjOe4CllaBxUuk64q+0yXqd0kyPwZ+HW9GQgAIwMe66UiYBMMbvvqfBcA4JwbyuJGFgsfSj6Eg
9fZd78VnWmly1q3pbZy05Cp43JSpo/G6iTNL0PBQ0icmk8zeZbFmWaAhDrVMyxc9lR9AfnYO9qwT
Boxz1ATR4zC8TAPF7YUWD5jugWl3MPvE3B7KtC+vrAfvWtN8SIkiYlpd7IpueYkrwl5LE8w3iENs
16cpPPkzYwQm5GOK+Waz7ouxVgd9FsMznSB+JHj1KP+9G1rCA54yG4qY9QXswnckzHwefHfeuBa+
ZMY3Wk5KFWznPnZZFtXHtknVbZPNlyS0pnMWgpL0LLY1QWAf3Z4wSmUs+OcCZ1giskth5paiCT6J
2DudjfBr0iklHgY7P7CFeerG5YOP1nR0MuecNG558DoOEYWfOXedx0pC4WS+0RHrfTg0P12NM9b2
GBzK8snBtHQm2pcfMWoCF3PXRWUCZhBJzUtchpd0QGqblxZ2B/gMHblvLdzW3oelAJetZcPI5FFj
qCuHiTAeLC9O3F66HXLYX4G/OtSw4qVoMBB31gqA2CYeWbOGntOV69Rv4oaVb4ULOqLk1JstxZKm
8C/++D1mpPw14h1bTf8xb9qjKvgv+u1d7NPbxPoy48OA8WSIsEpEKLDHDl/wDgP7ntmnulQ1qR8h
9UfhT3yMPYqCIUGk+5RzJTLKdC4SpPoRcxN35s+4Wz6rIGwPRRf/WgCc4D77Zp850UUVPK7Zn21h
vMHCLshkBt9VSjAmFuBky1rdjr5N0y+qBHgMqLg9izNcpxG6nb8U+0nzswLniu7LHJralDWPDRo0
AQQX2X1Y1pOEwn2An/dRjVD7RRfSBmr8S94g/+LD5qTZQzwmDEUvR1qc6yjzLpT/eEEGGqPTP142
q6sbokB3BTJPzTy1bWdu2i2t5AdRVgTtKl5LHGLhpRrFKoPR9wOFCYKi9pEi50MVlnheIZdzM8SW
l7W00iTpqU069ZOFTOJ9cN/LxAfiIi5LYuMijsqVdwd1XNIYKNxZ3WQdmTZWHSTHmJ9R+9xw/1d0
WKUJ5sHFx8hpa55MbDpNVv/pRKxpP8d4HuHn9PoD2wZEjs778ao9WPUFFUN/Jo77NQ+2YnyqWdMq
EgFlfLSW4VFnENnbyP2c7X7Z1ZJ7OhnWfcAgSDYB1UJP/qcg80Y3QvJW9zVIY6d/YnQFdpKt0KWR
IiDJ9TUOmvFFuy+82yEvg7jwgN34i6xhq/NQnUmu9a6BuJSC0ybQuu0EJQZZiC8gEkzdYQsLoOcp
4JJl3rXaezGKD3cwuNCYBnB6M4C12ge5CRbvG7bVw2yFv7NfWOc20hmUG36mnD53joAquA2c+Cs0
6bGpB7lTQeZuLATkmc/INjBqVYbqYj9U7Xc621tvPfzmI0eLNlAvdSvoWAzwMTGv7DFAdaillsMm
1NlOlvL2KcFfbE0WfAX22xXYjts57r8t0ErEIMNtNIDSaZP+KCfujin2xbZllStK67fvqjsFI/+A
t/aaGG/a9pOAtVgWDzHwNdiJ9E1xWBbT7G4TXVOHTIsEW5paHBxCZWnTZZxk1d8FK00/2+NVp/Gm
znS9R8/4jmVsNqnLGbfpUKS8PPOwGu51TxqaZFd/1jBrGI46VlH18B1RHXVpfO9hjsNxAzhqR5iE
p4zF5ceJ4Zu23nPjQNAgbWIDxe6hUKqclHhvH9xkLveZG16gkF2NBHhYiB4uHdyEOO4O7hi4m0KC
ioCnCuatb3kVs/ylWkKz4z782Bnrutptw4SnpD8iFE5h8h86bNHB2nCC17FsGEVZZpWjUOcABZQ6
bLaJ5H8dLBDdjEYwEtr364cU5flYcs9fgvivgycQjFt0oAcKM54A0l5I3MMsgglzRAA2IxoiEnu8
mIAWYTa/4PEWbP5avM8qSG/5O4wEneOMC2mbpV50ymYsUH4KNiEs7mxwwkfSBg+9DO1L4cavmGYJ
cfgj1yECmJ+dtfFuiVJyOqbvrx4MZv6ENb6Ibruiuh0dP9wO4B8JppG0DasSrgEqjomKmRfBuQ8E
O0xS85PkZJJR910Hw7nGySiy9UiZ9PZ9tSQoz2b8k4IdeAs0h53ChSCtKA6ZiKhuY1y09mjIpgbt
tIO/vca1GPK52DcNuX9kj3CVoiC9QePmJriaKxs8L4oBnR2vfV0JrBe0UnFTSwwBGU+6gxDTbmri
j3HS047j/GNSM0gK2TxNQfOH4zLUJzdivq/uYwsAj2rNSywi3tCMtI16dkqD89Cy9wJQAm8u2ntJ
g4E/YOGI6A/wHd7goq+vC07ubavQ2LF9Ppd2xBXpT78wc6ggXGgZDkh5YH5f3ReY2LJqX9OL5WWs
tFoPGkPX3znLALIHaJiTJi/CEXehE0fHQUVHMS7PAwhUVPuYLK1q/7Y43xGDGmevYVHrfvrKOILc
ZVGGdMx8d+qD6gQi6YpBetyNVQy+HK5CnXJbW4r2FrFivFFiudaVn22bxf8Vk3mRa3AZXaBYITzX
1g6+m2HaOHP+Pvb6MwpUeKNuC8k7Elvpb+/ORHPWDnjfumuU9WaPyytRWL2fpnVANwjyvsKGkbhP
7gwDKA2qv8DuYzZK/a6zmgemEui4a3CzbcfbPuQNwO74HtUccp3h5LMtQjnhw/g+qeHojjrYzDmu
eTbPVMLzwwxxw4QQULBMR4ed6GsNGN2q7CfUriZkNxuNpyl3qa1U84HwOpsUanBRPy9T9eU6qj1Q
P+dvqP0cbmRJkKT2vOoyoIZJ3t4dwNtvJSJv03dEmKZx4MbOo101Al8QtPedG7cwHll+sbb9k/NK
tjp4b+q9rRAI/JhoaVcCMDcV8QCjiS4uTcVBYwDOXTxUg/XbWbm9myu7OxpfvXZh2F8w/aDkyosV
BTsrFWxC52AkNl4/Es6kIaMhjnPoVpbjuL4WzPMR1UJxEujTEvkE5Mk1OS5l8vhI6ADFJErq7iR5
vtxkOfRlRwfoSEmzN2v7UT6DkMjYRieJy6Ejv3rOsOdKiLDU2vRg+PZVDQs3sUZnh1XfjduA08j3
lGPuXghb38j7IPK6g4/kwNHZWY6d1T5h9ufh1UscAzMNMoCFN7KJIMsxN4YuD76p7S95mzi01bZ/
x2K5BvWsOAV8aFWZO+Hi/7fyBxHoexYdlLPyWMLN+uIMMVqzfe9LNgiaPvh9TveLZ25bUl9L5h40
J5khq7CwedWmZHC1IjLZXh+eI9U+DcBWawngIeyrV22G97zxlr3j4/O1qrcqxGjm5V/WBMzFr967
CB16mfojZEhbQJyrfIQ7Uwn8YOa4ZB1+K8q8kTmmSe/i6drmC+W0oMY7J4JYqhDA14BoJjvCo6l6
iXGIkInGVoR8wb30D1Idp/Np6ji68wwsYyDPMfss67bvnd9Q9DuAiwUSVvWSRXzg2QrvEMR+4pB8
EAbtwsgPa0WS6XY+ze5AL8tIDwpxZvxxkr+48FN/S3rpgrVldsoO753ajVP9Xs4QLYp8eMezA5VM
HvCVHjXfwkTbw4OipogVKE5+HUZs0/Iq3ImeJ4DM+Mzljl74sVkGu6HHt5lk37RYbqPgClVg28UH
pxK3XQqUzYqd2y9852bjxrTRJLUmP7PwyS5XBwTJDu4TzZfBjp6SPNmwhMTZKfsHXYrHeHLto1N+
SjlREm89h6yqqhwVX+vq2/OyiSMz3oFxcrJN3wbMH8P4py8nZplwfupZvuhKEGTR039u1D/Z+IkG
xyZNn6bV/TjyLjuceDZRFPziSYODgLpY6ho2hpPcOeFQ7soseqCbIUAGsc86TuAKkhZCDPa4QJMy
nDcZOTTYlOe5MEyR0j/7oTjkC0hyjW2AddwvTKvPVspbtFhOMDhZFg48EDAJDXIwWSQCWydvqeV6
t7VvHSK7+XZ9vaeTaBuK57ifzCYqytdxDckGQcnVFprDJMkN6/ZvHnKRDrSXgQF4L/2nKTVni6Hj
xl2cLztN/VPjaSomXPTcgHCuX78REqaTqaYrrRTldqAcDKnDvUmtS+DhvUBTea8zUPR1V3LD+m4T
RHDI6FdbPw0L94+UgOqNZWby9wOYRIV5JFWfXta9habeGqq5dcmDO2Kyu8km2rnSGCF+uFrpJSom
l1Fnzo/GvgPzclVV8DnNLQWZQUMG1LyYKfgmB/DHchjpcuLMAOcA6rfrm5r1yUviCJhGe2U4awBc
+JObPAXe1RBpTIsXd6A1pCW2lM2Oc02G5BiVGM+bjJyKt5JSqpJYRkD8qEuSF2UIkc1+hHQOYI/N
9YvrUI7maiojMjwVS1i+kvtbX54PmwvuNOoIsWxZIyE1ungn70ysf7uhc3e9LxMu7WBv3q0Mg4+V
9mzoII4PLszqipkjxu5ULt7fACmIpk2SEk7xmUCdt5T1t/fGM31GA+5c9HMyxTtZpfciZLG5RDfg
qKN/7yE4tAcVdOOl+xymJuDujJaOooj9SD/Ec/7UahvRAJu8W+ud16Hz5AVtWM5yn3OP3syqOzmD
84qMiPjkLbdVMByURGeMYpaROGqcYtm6LGlu6mQw29xBeEz4KJieQHwU3gX1wIAwNZxW6qtLGWHu
44ngtcv8c1tX+xALd1+wDGLfhsm4m1h92N+L/A/oD+OR6GpSAn+BF7x4FAftm6Y6YVjcpKMPJCw8
FkuOBqDqe0ohiJk7zaOnwtOqOqQhHP2SEbPu+3tWZXzQeoYNVfwXdf7d3K39F2V/ijmfevHGt+u7
Fle4SVwKwLroOPb3zhjez4t3aCyGFZAFN5TCYZ5paRSpzL0JzbVwZpKkEkj+IB8WHXKwwROLQRlW
duCd1aoRRt1xiPDouQ7VI+lqTSpr3unIcf+bFdZONyJYq3dTkX6G+XKF/LFrQ6yujqi4TCBe1pxe
2CmFN0PH+SJgN+JoZhXAEDwaPex63XtqY/lrPJIPBCZvPHyBRD3HpxyueOkDZVsvQmktV8um+woZ
xZb9GQixwDc2HXsWdXniXpmTBp7pY0DkStzWkutsWf0VKSKvX+NXwEbkJO6Z4/YVNhzwvf65EYxN
qPF/x6bqdovH/rJFxt/psNt19nyNXYx1U8Y5iQzSRnrJ38GhX2GZNilskRT/kjvjb2IJeoXjsmlr
+jKGqYfD+zBgC6X2xOHEAV7CT21W3cuvt1gF+6xZbwvTU+DUlV+ZH9Bj7n6rRr5KeWGOojJYgDqk
ucizEeIApy+Fc2k1L4CvniY74pls4XCVtvc6y+HkmN+B94OdDXc9aym+crc99tVqjA4Xf49Iz3I0
SQcM15oKl76781qXdosQ1JZW0w//J3b99DsKFhFjNnjn2qecoq+SI7VdGwqrx93g8X/VVbuhRSQ5
9j3vTmQ4QlbyMq5WKEKYOBRoeKdN6uAg0lJYeOeswV0bJczNNJi3WDzaAyNanfxRPUMi/YG0PITe
Lyb/Y1gl2Nv4H1gCEk/vAWxf6wbARjnQGdIWfEJAYGgm9RRopCXHPYAycHIP6GwDdl77AekWFV4o
fXxbU1q1uph//V21OMlUtHtQBKyMtWGli5/viN3n1mroyfFi55Uk47TPCMbOkoKivFIP0yScTdkv
zO005G3kWHyPaFXbpEAvoxZz6zSrq2sFGFtwJm5aB5+1XVUf5Dnsc8wuxZ4oFesZVXd+r8o7tP/F
o2ylbc1XZY/uif2LwqIFSgBH+Mw+Isyp3G3Cc6Hs9q5z2+5Mt9chwhR750r4BmVrr0GS9U9zSIab
9UN7HNq0PLdWXZ7/90+fDNDqPHD6gE7D7/77wk/Sod974bayKjBvb3ywOYstIbS/3HozpZV/9vTc
ghs21pMlyUYONGrfRRFVNEvVsNxAVx2rcOYBwPNzjfk+jayfNjpX1ofdth+J5SW/xHUQyJeEhKfW
j24LDstuPQLDjJF+3um3kkPZNhNN/2DXXXFI+GuhO/EJh6Qj+etmwYHCRCgMqcN6oEMEWerMxdbm
Tpe46v6/L5nW0+Xf7yXDhTVkfP73Z5mJnw1m9sP/8+3//jDoy/ismtv/+1+JeaxfiFMTF59FS0av
48aHvaFkOXphmodJ9v9/cfoQxExcHn0v9y7DELv/+xKuv2xzneMV5byHIvtejFRk/fv9f9+bjEmM
1h6LDzVULi6s/nFuSDZa3oOw2KLIaj7FsBMOfQlsEVzoxFu6ALdqYw5uEA0V5yIe/QWcXEkHguOy
vF+W4JzWeXjubPdb+HzyUhwqZ8WBFaMfnM6zaVDIcrIj24rO4gD8FIUu2OnXCAE9Z+X53z85/0sU
iG0EqOkIfKo9K8drzzP5gvO/XxZNlx+RZ4GMFe15XL+jFty7o4X+ryxqJ57JinWF0TwuJnwrsSRn
l7N6nMPHWZLpwEKmyCO57WVsfym+l5el69ZriBIwjx9EmLvatLDv4hTMM+wK6ERtW+8GAq3kkXrr
vNjKAunaetb5f1/WfX/npvYNNH15Lsbc+t+XOmkRCYoe0ylBJ/Q9NjP/vkWv32Kvlq2FPl7hBZC5
SUEyGP2z622A1ahD0c+nBbnlHFDQbibPXMoRCmPf31r2b2U7zTktLJZ0IeYtZ4rOuOR49nZ406WT
NLct99lTaZV7Q+z/jMsNNYHluZn/kCse9rP6V7XS4W9ZHNY54obVi2JbgmZgTYInSZbfOXbM5vgE
Djslc0LvgSTQE0qXVzq8oKeNoPjBfoZDvfVDx9tWoyZKGaGY2s7ygrSGRzVo/zDn2ncUWokW4V1N
6os7RbxBVxKXlCNSUuFbnaoZbIpHYUQFUohGinSjxwArNn7kre+Ha0KEHtzW3fk2SI4qBy7hzA3C
RWPfTB2l6G2ACMd+/xKZOr3Y1CFvFL4cJ96YxvB0rKGErvTJGPsedlIi5H3+TLeutawEznDaV07P
cYByPqTceNzwI1K08Z+RojyFI9DrCv+W31CxZrpX5KVb5hGQ3bBpJDbUraLJEs70Mu2MfE1F8JkV
8mjK+qP2LjX1HFOooVVRv1FysOOobu3hlN0M2X9KcoSDxFhy2IUNIb7KsT52VXCeKmIVXknAa/Ll
bQG0PWlT97awMvZHQp6qtgQ4RKayf+E+N9gIXf340HvuXzaV/ZZJ/sACWXGtlv0Gkshr5MCdJ0rD
T8jKoWronUyYPBsWT3UcbZ2ypAe7exaJ+AO0W++iOr2ikSRkWj6LNJb026WbygJz2Y0HoYt+7SM7
pLzr2BCCxwC7uzLJ2XTiXnn0yWIoZFowWzGM8IANobqqC7eNyh9rr7uPB+9XcYtDrwdZZ6coV1C5
qXS3j9g9K1jisQnLTSKKp7kcgkNn5n0bpE9tuArSRbxLPXmXTZW7deMzD4r7vm6fLSOGG7cFcVe4
jwQc3twweI7Xwrm1CwCNkAGR9OBAapnHKL5Ii8oQRdv5ksDxqyAIExPbjfF3zmESiopfFe/h2nqO
STpC4lQlsay5GyBByl8jQMj6LgsjpqI8/qiK+l1Y2TtQLiyJVPsyNHSO9wzxlSdd/pPxPrKW8j5w
giO0jQz4LrTim8mFfT/58WM28h8rO4xN3gBfCHaxtdPrU3OqCMB7AYIbXog2KR6raPhh6PZu7HdH
e1jIqbNMRlsfNFqEtMFMzBmP2IHyGz//MeyQtFa/46LEqTDtvrPky2Kg8hb+rmcFe0e8wECBO+V1
eYy66J06NLYGCYeLVjKmzIiB8fi3zxaKHgTypDRXByYkrm1yDql8ZONTc1Ahz24slvAhGRoLqBID
nOPRlBic6gS7fVPIe+l21N3ibzx4PnuCmOVZBmNsUGACpixkp2ixlcZJx5LRaoZPerH4DLibsPRh
jKX+rhizK+Z9EKb2H7sDJdMJ90el2L4aTHbgQhYWnIH/IahARaIB30q58M4vzV/f662dTT92FXJn
AshUwOoqP127h4QbnpvegLosOGs23hPxbRyQOfxon3lPd/M+jokgxsvwjS/9FvP6uJaJkogCvpgX
SQCEELRLiwu5LgIYxEv70y/2DxuMZKc6gdbDso8tM1P2zGGO9emGlTj/MLC0cFWrNl6RfDQwbPuJ
2sTK9TELFvPnPIRPPioth5PiPGQ4JoUsGIBGgRFxyvEhL92PMW1+HiN533AslyRVT7LoQPwsYqf5
r7EAW77KCem6WIoR2S9+xHEI02+srqRCx20uym+XpydvAy9o4zD3BA5PCm2/hfFCWi1y3lTd7uwu
ue9E9TI4VrjX5nb0RHLoGyg6GK92adhytMDY1vSHxRj03or9JSJ1mk7sFt2TT2DGT9qncH62++4S
5vov7j5cNwVmz258ZUdwKjOoGZPzkNdzs0lXRKZfRDRILt7RG8yfCApEGCT72Tsm7nhXdkvyABEf
4J8bAR5COoKHT+6KwlrGOOX7Vy9hlVDFuynJznW51mFP8qideNprgTOgGNnPAkSjIQxeKMTXu6WF
x9WVIAvCscZBE7Wb3MWSuGTLOZIYDasUyIZNDGpU6RsmU8hNs8zOuDCOdus+tvoKQKp5JcA8PQPd
AJsTL9ytIY2YUSmM8rSGgg/y7KDcA48A/trZdw6OVM52ELDrvH4sU1FcRcVB0+saaGr9lgocutVn
EbP8LIfTYLipR1VCgzi5a1Jb4vrvS/PFsiPadCSna2Gc22VQGKtr4DeeqOxr5iW4XWOFnEUy3sj+
Sf4hb3zpcspogiLgpVskmhJvZpHYm8x7xuLAViZnFpRddFsyS8h110+rCZ79rBw3Dr0JBDmYBx2L
NKYEYjCNX0nqT7dNVYGebNjQ8LIdCnLb+DZwp+AbYPuVvwB1s2/Bj7PxzcYjOieABl/SWD/cjgz2
cHpdBjFv3jeUyMX8CL6x0QFKREvfLfuHXLW4OWXPxeVkuyGc+4d/vx8lNMZUbofsJ/oHMtntVoWY
mHJFpCShMH4vrSsA7fRhLmP1OK5fEKNvVU0nutuE8f06bJRzmT5aCWlJHmDMUusvq/ULR/aG7TO9
xNNAqbI7C7P/96e9o+W2o9uagyHfx+WNNUhOLWplmFyGKn8UCzaHgCLaMOXQhIwXooHNKZdojs7N
uI2DJAtDwYXqnArpnms1vPZJRPkJeaEtC42ngGvi6M6TtfpuIrwc2TZeanSSjr4F7i+v0oCAJEkF
a7NJ3prVL96PISWlWxYK8X1jDNa3VJ3FawP5nQnL/6gG4uaiWJtBgvjWqf5roUPtJBmlLZuI8dV1
odX61su/X4x0skzsiTdNpetjZjvTawPJVOA9ef73q7xL9tEUyIPyMR02Oppw0PsKH0twn4nYu6ql
Kl8r3/ovqIvm7t+vll64dHxV6uC56sn3B/PKVcEd1UYPalRmXl1v9nFeDdPh35/a07xZ7DHaRpZJ
oXHH5pVPy3AwGDPxv1XVqy3j9JTOobdarElAhow/ATbPs3YgkED4rl6LeJr5VLAOmbMIViEuw7dW
Z/VlSFriImN8x3ZKXzleghlX+t7WTUD0wtm7Me57HfCgnTg5OR739okZ6CcM8aJd+rw0XwB7zsBW
WYIUpb4G5SJ3cy4QBvzxUnfRfFs3vQcdJKaJZWk+QbYQkkzDTT3SUlBS8XkcgtnCp9a9WCa3HgwX
rMd319KK33IDRklzuhoJEBw54oE1pKT+pqMKi4X8/Fx41KzK8R1uOW7BOGPu4rOPJ+cwk0hgJYW+
B1OGbI330+ZjvyMCwbFudSwkrPQPVRJ5dKlirAAhi0E3yVkgYG+pfVGfuiTed126w8roIg3LZJcq
5tYI8MDcDg9lxTq/9WK540ZKq+69UeW762ofaSR+ZpPJIFh6PE0cqBkwCswBq/ydXqZmS03go4qI
fdrULxZrn6Rbj381pc0jC72hybgsO7UOnpAzS853IiI2yjNVQjdkaOGxZX7lMl/pdfd3VGC8gf/D
eIs7spQB85ZcDcIOafR26j601z1bFR/uGmoYHW/qdojupV8D3mXf4Q8T+YuLMWQJJCeylV38o7l/
BT5XkxhZwM8e+demNSwbvACsqW/tuKvwHBHzs88xppvG1eMCV2nAnstJx70vpjGCSIkAqQKzUyN7
hDC6I+H+J6ks2HSC7Z8ThE/uFD46lgEjGgbfYwynTUlrm8HfgK7gnHKjBiwXnXNYn4YUYzYH6xMs
rDyOQfDDhhgZuujhsCXOIR4dQGIT2WBAbbyXqf+lYjiQlXHwURBrchJOyWVaKiog6mfNUFj4EBQ4
th1zw3RuSTZHkRhs7jb4oD12X0vuPOADYOUjGtaLpEPHNILMSfbCNRXjmg4f22YlWZBPbmgvRLJC
vO9ktAPiBHi1mgQxJGKygW2BK8GMliIKxdX8mzPL5l58bQCYKo8DYiSBWSb+wC6z/qmrjI+v1VFj
4nOIyrXF5w1rYMoJOwIe2bk1t/2UiRL1En/SY6JzvUUa/lZLKHYupnEmAIjvpnhgkH/RNRhOTyA9
VWZ8CIS4wWRldnNtc8AU5EJKUFQ9wBy7c35q6X7IJBoPVk7ei3Jl1hHjshmKYrqUKe1jIc8iFdGe
S4nBU+fhaqeR02yHtENr8h8qv/+1hfxutfUX1ICaV/ekYm1dOMOdHu2PLGB+mhOLCl73vi9h66Ko
KxhtiPYTWOB0HI9e4487L/9ZlizfoFNtRTz+qmWXwcTf5Opu5O048QOhhRV/qjY9Vqr5ECoeTzGf
d7CS9zH/q5uuoE0Li/jSpJ/NIF8zEbz2bePssrK64r6+n+T0l1VGc2xCly1l+p1yGzpNtCSmBreb
zHHq8yqhjnb11U6TV8gTu8XtWf+KDwCk+ynoL63hbhO7I7Wv3paHi3/g9gLfexeRTjoiHr/QsNfa
HPK1Z6yPnlhFAiwEkzpQhnyKbqI3ndHNzlYQ/RpnZFo46T1RHDDTM0fazn8AigZEgrnVXjIMASG3
ucIdNsQdkMjiTV4BgouyhafewqYAMWDrexXlRwUPyIQBxWAL5wB7rKOCyawIHuTKrdFzdHUToiEe
7z1QePci1EQViEwxubMcT+Hhb+duCfjgxu/LSPIbn/618oEoujgMENNn5jBQWTsQL7jSMnvPVYEd
GrXsa3FG5lr/StnTe0efSDLi4EGTIZSB554dW7PzIEOMprI2QYpsFcQKM61VAT7WnNLgFzczAo3O
roaswDHm3yopCYixKBDhJlqcIQPDyDnkruYJZ2hXLRD+qZm7FB3GjByxe88B9W4uSSlXKszQhvJ3
O6k+VBhctZ6fTdpB7ZXZ6zwXwVab6MPnmTC3y2vWLqsWM1IkELFra1L7MbKj52U0HGXS1R+OnbFf
qIQJdHVp3O6NpCLJWzqEVdpQFYCXHfacqXY+iRJkSp9kPqYAJkkKLUtaQcLkl80K+ncYIhkulKI7
9jertbJNDLi0BDtePR1jZYFlCF6iVIptOMawzkFJzKkD/bCIT/mQYH1gci8c8DlgTPGBY/4JInaM
zAb/h6Pz2m4W6YLoE7FWk+FWOVuyZTncsBw+A02myU8/m7n9w4xtieZ0napdS9qRcEWY4iXovDub
h0vmjzSIpf4e2ZYfd2y3uma8Zl30LxVVsCZVNrGAb7T+mvrWjTEUrS1pECPzf0ZD3435i8fzO5bh
kzsotOgpI+mjUVXPnIZu/mnWkbPxyBdi9tfJC8K+aqb8JcH0w1FyCnLtybCDo0ybDzuhz9LpuJKF
2efgoDSVlrHqAAszM3Yb3tZYy0ILZ53mnCk9Qd0oCVRPsjqNYTFs5wDbury4Dn+ZdGbdOKP5j5Ke
uZ6m58fWaOmGzbaEGoODs/WBpTTtBoYQq745OJLB5AZw9eHGPGkoDRFhYt6DLdAMv81/0i75V+t8
HUL9jZDZKqPCHKYA04uJ5Jl43rA0++ITdgDS4FC/SCvaW+01xhrFxgevkAN7pFH8NroK72MGFpUV
yz3xSHSkPhl0HdsqYohH22WW2EevTr45eFeOYIFMdfzBqBGJuBsdoDefE78ZdmVTvijR3p2uXRKk
v3fmsyingRIqwve+nr3SGHMIDftbi7zj0PCG0BQh0krRx+q05zrgot+n7gqC7KlpkH4sc694be9Y
uR47asR5hxtb1wEo1ONF6apFw9BQYijgKW+eOi5N2x7mX5DzcA6xeJo8W60I9tEeGH0mVXOyKDnj
DYlCqhtvTWucvDysUZBmmd9qOWgiGlD+ipzXh19SNFFYtrGrM8x2c45B9SiskNs4PFEwdZMZxrDS
GbQGhm/FzvwS+yHs1l3S918+JUXc87AVFCN4zykCc6yB7hyybSYnFsL9p644cwtsEYYPYo3QpqHO
o8WPwL1V4wiraAm5RLbK0IHiD7edhqOj+TfsVC8Jvre170dUlzpUc1PWlUoPcx5nYSH+Kt3qtrRg
kUOLr75Zv5FSoWJroPLO878a1EWaW0R586t741CyMEh2RQjqrv1T2dz+DVOcKFXteVwN8zOEpsVO
hrcxv+0ut2FgWSjqKkF0bmo4eFUg95xCQFKCdz+U8bqOOSdGDbKXHQlW6EUJ7tVL1qLC/2Q4HwP1
9igaKR8ZuItiprJov0EsGF6LZDUGGm5Q1R7G+W5k40jxeqYfvip322C0U53+hXo4KRvV1Hofy+7H
DOs9LoKn2NA3Iok/U/QNr4XQKn002aQHGvilN9h8gg6Ok8tANcXGT8vZnUsL9KtnPAq7+8pGTmwt
k9wAml9qccm/Iokn9VskgjN+9we904yxUn9D1PzFCK876a8z4Cqcqvp7LDCTmQUlHfUESt0EKVcN
Kl1ZwsbsRvvIFATrtDK3pNPw2WrllvX7+v89S5qjzHGeCHP6ALdyDBvyxmPlfEFlXUeO//DC7u7w
FLu1SHE0/YKzAVc4AdSRHGGikFTv2X9PyJpngCtbL0f4VWATqD1fkOfDi27Lk98BlbYDucZdIRC8
XcRrYg186pjlaHYr5aEMm/ag3Judxv6qyrVPSvL6HVJPPEzHsVIT0BGA1EbY3MrE/UZdfzItb1hN
U30b7fIcpMmL7QCTFxF1hONDjMFKd4Wzokfz4abcNiCX+yEqLI5J+DmkOp3K+9QpBVoh2kYwXzif
TMwoZKo/ydKRFW/MLzPEhqB5mMQkcfc2apci5G6ToKI7tvGopSp3FEDFOKwo7HIqYrhoyetxwjnm
AdSIbcDFbomYarr9Z9rW+zFjOvEC9WE1EbB68188Ga/QM521ncH6iKxn5Y93sqVbXXSvwBXbM+sE
asqxvrUqei1q2hU0Hd9DdbMril0L1MbW91aRcaWs41H2w86OZ8en8v2VRyXckH0NfvmOkSkD06Ed
sVr8Nqjnh4ZcEZ537gpNKjBMB+zJS8J2Hsty2WIKgPB3noinLpTBaeMEGU6POttJi4ofEHxIDTnm
2+7DTaLvFhvDsrPTkro9vFtjeHITakt0dpq9dWlbxHNHuiBvBxpLK8rHxgiUXvEO2JFsHUmO5fxv
c9zw02c8cfKYSAxktkGxrslsRIY0oqMm4iqxMKv6lRzYvhuNaFvrCf7HhKJsWf0bQgL/Zl/ixaMy
F0AghRT7qsHexR+IUOpzk0SMv3CmS770uVd9lOnc7SnJJDjQ/7gbpockSf98cA/k7d27wW6qha1O
fM/eGBD8GQJILxb1bYrCQ2WEO2hVS8qtzpqEOlnXNZsd2/kU47SPk/w5mfpyK93oV0xYt9jMMYyU
j0FFDo651F5ZrX8MLXiZlJS8uEFwZ1BnJBV6CXOA2oV8N+leQLduEq+wCzJChlOzovv5YNfqFAoG
GogX+tY00VZ5L8ZUA4AQpOGtTvUnM65ABrXuJyTQ6OhlPT+hh3Wx7P95VflTOcUIUj9aQUZjgQbK
ctW1Cd91qdYwpD5E2CfbWumYi+IJs6HkcJBmzkV2yldRadQHETKetNArBFkCW9H0CRCTbh/6xdQs
+D+1Gl6bNCOGaZrt2cbCnvVEfBskdeJ5zj0WXxC7HP4v47pvAzINHZ4+FypCUbDdaAcaITrqpTx3
si4p+rwgZY07fdUmNdJe27zgSLr51nDs812riEf0WePzP4m8K0NombCYArEX1qk4jI727vfCwudH
5VcQfBg1kJShGJC+zFd0v7mTHGSwtFq19zycRuVhUCULZJkO2yIw2lNnnjMNn00zeNEmIu9eT4I/
rmSk98xDOyhu3PBHXOetI/JMXimkElbPIrLP3JNpcxYrvZXE00hlpJ1PDD2x3mQR4s8qj2nrlb9m
bz9zd62eLPySbA1Y6jo+C7lRk3sn9A9aSG5Y13FmNxLCCXR+Y77LhCtd+wsyDCdxfWTpVuwKPpm+
np56d3BWzXC34hZ7EA+KN4ljbxI5FP3FIlV/CIbxpBmTA1rIeiFdiGrfarhKUULsEB7KmOOFtd0t
Jgj6hx9CQgTWpLgExQivLZRvTuRtC/Au+JaBJnU2CBJZOauBiQfVKPl1XLPesnovmwkrBUnMyB2P
ddKRFI4hzJiTuRladDbLbV4mn69HEvUPrealHZkd+zx62jnu/gyuTRD+DR/R/SebrZQI58HOiFvu
XtWvKmZzZQeMedz1J9f0n7zRpz/Iz0AdyeoHAM5ycAX3N48tnWYQqK3Hc+fo7kFvknIvGkAjRZus
d76qA1piZwUe5BSSebUSObvcwP5BDofE86MNpr/Cpu4sLJW+wmBKnlKT/Pj4o5y241Yb1uuq1jbB
KIsTes6X2Qryrgo8RVBTNth3R66tnLA9Nbq9eCkqNAGnbccFF0h6idh8cmEcFwNVZDPRAtYOCVZU
uHvukszUbrUPnieYUrZD0r923GREji2iAR+BKv4A3sPcX3twsXnQ+aPRLKVRGhQU2Zuss5DuGRqG
RuKTVEP6HxhVr9OgH4022VvJiE0IhxN0MRtdFv+0hz14r7X4/aXDszut9ZgdJXpbzcTVH0bPorM5
gblZFusc8eykQx5aTZK0Ucfhdq778J4L+B1jZe3Rb/KtbjewoCIbgFJYYu336bbEVl/if1jSmIXb
dl59YJyL23NhEREfu79ExdeK9PqyG10sMklybzxmvzjZJxbRqsJtik1FilIQyFwLiFPIeuTM6CfL
q+NEWcqA3mAHMwxMveqG+VNL7chqbhW61q3E8LyRHjkA+rOi8NNF31Zp/NUlLDKBTlz4RI9BlgT7
rGKvHbL87PF9rKRWY23s01UesjatOQDFxPfMEDkwJrv+5W1hCOcX63e1lsbG0LCKhcFmTHk+QpgD
HD0W6enhHGFMgOE0Ag+iXbVojrYzfcd9ZjL2rXQ/fcF3DpuqqTcyMV4d0hdoOsmPHRH37StAqqbJ
w+dAdVs786ddNu/80h6nak2DpPBuVmB8Tn7+avU/kxq/lEzbQ5kWXwMVeYMkxw+3QRrDGVdXu+ZN
9FG73kn040dskgbEtUCgC3An1zfxm7HaXWI9h2qrzbNe274lGbsBf97FD48kdHOQccWybAH6yx69
kojXS97JN1rCsFN4W1Z2rxo/LTB6GoknRih+C8zumn5RkXYhirLmRoWHq/YE7vdFEY7RjgLhaSE5
H9xG/2D/O3DEAJeYuJwvE4TTqDXCJYSxZzkOJm8dDAFtUn27CR7kbmzfNRNep9XZPPidu0mafu4d
wU3CAUt7RF3tdAhM60k4ByPT+XfylDLWDEeBjQK5PYA37/Bc5IV1CvqfUqN0ljK8eaZnY2zJf3RQ
fkRURi8cvK08DATFssJCruymbdVjzUXjYvfbNB+DDXLGwAC+NG3ja+wVRc7Ip1PYLoRnjCvOoYZe
n7Nuu1c9pvnPm0tjHb7lZhxt1EwoEPnzUGRcG2IpllXtoeKGv6mv/1aEghbWkPGCVTZxtKbG1QBs
DYcW+Zx6trew5dDLF08az2XlvhVAG5j1EvaPA98mw58l4UKx6MqC99DgTOP3SsJ6ZFLvvUV9zZDY
cf8FvCE7bknkXBfhSCjPMJ39oMaTVQBxtM6DJGWmYytb6CIRu7GpOMsyYM0yYagjvMp/NE3HhhWp
iCKcj54zX3xp0stSkq+4MQgcYKph1FwKK7mx0ZvWGpPOsjEvva91bOJKko2t+NmFvp+vXQmhvnT0
M3lEOmqLjg2G6ZwoECy2bulc4oKvLWQfY186HR+LmOsqK5Y/A+v8MkbaKwWDmeaHwQ6/NkAMXfyp
wfGeFInwRWQ+jynjU4iuPZFz2+Q5pb2EeBrNuvP1wWZslL8+WxsW9BNj9dydGTvy6jNuYJn8SoZk
KyRph4ramW5YcVJ3y55WQW4fbDJKnii0unMem3t31I1N76gXPdQOXifWoIZWA8wNO312SaRjOpLf
pqTLSdrlc5iQuhnczFjm5FbKvuH7UdKPRGW6Of22tKuBfsIVknbRtvOL7TjmtCBW3Z9Zc0o6qQQW
wDfWrghQSrq5zYrDTPX2vqv7dynLN5Bjn1ZSfYTuVo7Eagulv1hpYpFxbM6JhLYCAOASRQTQ1Mj9
SgX9RkaGvQpfxnS01nY5YpTTw6tegxUOkg8ZVExbLW8pKnsY833sxcUEpA8b8ffgsZWvJvNW1gYT
a9LQDpGmt8Jn+FfktFYEBniXs8Rf2dheCdMhx6HG/9oD0d2KdS9u/XQVBOmvdMqv0timjkHwQPDS
cb1xG1i0RWXYTriFjJAjVP+M4bfmKUpbSEV464GXR1zBJasSoYp4gQlu2dio5bCp2Qk/tcoC4Vja
DBO1fmkb52ryzyS6IJCiEcvSkDydUSTMm/oWDgNtZ337y9bkeSjLG2gOcMzyRedNtQlI2aJIA3U0
EyM6cOnGAkVGIMVpxXt72Yy4kMx+nAF63qFKcn6kLievi/9N5/reUJgUzB4ifnQQ3mnCSjPMcCw6
vQOBs9L5U9ad3OqqfJ1Uue8VjiqfHhRmyqzga58yhlAmtCWcDiFmaE8GfHIWZmoypnXoEZI2hUnn
pJPxrOmtdkw1edC9ON30WGaWCVyLteDftdKC5LVHGd0XMn8gL9Q7X9/bDoIBe3U6H6i0NCPttVEC
idWy0b50692pqocVWoL9HCduij5YtiTOhlwlCyx1H2w2rhF3mpoZki2PqLntlf/7SwyStgszD6fN
pIyS7SpmtHE0Wm7xHtisMv1rZg2nGFC4hogDQfjZv143LNJqxos4DQCh17R6pCvPosu+BlGYk4Zd
RwMntY6Cb5kwqzACT7vWEbwqlHnLRhe5VcmBJQFw5wAIn+C/pHph19VOtNSjQV9YWXgeQ5v93cD3
rCPSkmp+TDgjmw8UzNc8Ef9vkLjQa3NjQ7ZULdZi36iIAmEhsTneMrzsqclbyM/q9wHkQUmf58iu
k8JPJ/bL6wB1Zq17VsAzvhnm01m1TgOLqN3zjrCpEiGiDo0CY4+HdbKr72U7vrkC1GckyFU3nPII
RPRhGdlH1N3ryYN9Fz5Cv3+houYXDuEcojb1pRvyQqnEj9k2b56NYSHQjb8hI5Zv93qwZP8BGVEx
XdohaqSjYAJWYbbkeEAl5MF6KYWLRYZROoooY41QhbgJsEwN2DQVwWddqR/KJw/AZvYqJxRNm2Ch
vSgOKpgcoDoI3ffZGybuRex2W4tRE21JYBxGb26mb7isr5Lyr4ZNNN/IPZgo/CIaXEreaIV+ywOQ
6OEUr9NweEtDCfgrEtUi/anC+sXqx1e71M+SkpjFQ7kNjddgXSzdeCrc9rm3QQmb3Z7VxC73st2k
hoMTYdkc3V8/iR+idV+LjGMzFNhDTR4E+YtExKftszCo8obrCdcPmJVJ5/LWADwJRS+EjvT/f0CX
OrQ1Xb5rKWPIZG8GkKDDmJ5Eh0VUsyw8drmL0Q29ecR6HJswQElXs6ziXWFPNCwV6c3EXJdarGxC
6z3sSF+p9LkiQsDyYNmxYWh1eUKYJyXlDqc4aS4BTXV1Ge1gFe81qZ780NgbDbI+OYZJvknWDEYM
nNOMz1AWGA5muYSNfEKjGjiS6i3S4kcwDVflbqaq3ydlefWGflPYxT6K5SqeERdmeKpb+I50zXHP
0qL4c5gYyjsMgzhPSP8mn+A57r0TXgHlEzPZBZF+TdzwJtst4zi2lb55Nt324IXea9Ghe5VkO4zi
NWoLumNLmGA8Es5IcMatqXn0k+1Yg2KbZLm0K2oPopTTQNE0o5wePm49bNNGXrquhmw8oVqJT8FU
G6H+wAI9uBAd5cDpC76KJ7WQP4X9z0wFTb2IQFlX/1oevNnKTFq6fsk5ox/KvGCclQThssyMdrOf
lwsoqTMJFQ62wrLFMdJ0gCuH9ME34JS4BPOCe1UmrwI8ZJSa14iyJ0fPPqsWTCYwdEIz1r5iuduP
6buyP/Q8+2FfT7dbMF7HhBNX53Gcbd1a8APEARxGgmpnZgIettra/rw0qPhSy+eSbymP+LjIjeId
sOXOGrNT1nOqxNb4g2x8Tyhy1cb6AveRbrgRuwOoUlJ71krUeUa0D/Celburzg0v1MJCgczJe9QR
f4dxuKRTaW5bTIeLxJ79wfq5N4D5j+U/l67hUVgvWuI/d635TCIIVT5tfyvS3CP4jrCAQA+3ZTHl
4gYk6qHPreslogWlWMvYpTEt2aaZLtYs7A61X/+rLe2PVNyOyzPo8NQFvmdrp9zhdtHqhbnwgvaC
isgVh4o+DPwkYTAoyLRb+Un/rubq6jC0/vKEQL83YurrjzgTsXzPxAKPf1xrQ+4aA3x2KuO2D9Nm
AcsvKUcY4tET289xWXjbXOdqG9c0CaBuFFr2WvXtii873bhFvG/94RAmLnGIATi8ThmlU8zQkpHN
bknyBDkhZj6wox9D6f+kRTKylckDS+fGSH3e3DVUREEyrpnqPSv/s1XULwwSX1kmm50j2PXDqKJQ
JXk3J7jheYb5thzecak8pdquNrgulUl/5fL8pWm64hY+ou67J4lkTlzNWqCKh4sgnbZ2YjKXWcDt
AFEUFo5l5vL93PNnRJw75hjdzNTf5r37kfb2zWnFR8mCakUIOdSsS+epv6Sj+LDAHpzb44+fmPuS
L6Fo/2Lq+zjfhkv+Wd11xRU6ZL1nt8U99Ye3ZrS+3Th+lrZ4yWkZZBCnoMOtHlRPH12TTLoPlS6k
R6CztbXDTSW08oNEnXbRX1ELYTvn0x/Xu2fTs/olqrovnC07DHrWtxJwYAehYjn/1vTMpluvFGzJ
o6OVTBcWORcjq9Zc6w54YGfs1m9dMy+QVempZ+cmbGOPXmp5cMkARKSsu8yRuslp61rZaeCVNZLH
5kNdD2L44ZqIAZaxXs85OFLIYst+8q+TBw+gAMBkATgppidfmXepO59xkCQcRuMvKRy1GGpcaQYJ
CC43B9VPgN1BwEjF92ooYRFT3pejy2LKfnEigTeP5N7QbsO+vdHc3kFyLbZIL3ePD3My8ucehZ60
NHWBFv5/2eUr7LwNNhyHYdD14cTEXDPDflhRipmsnTb7JtSzrtJuyw2XQlR3wWtlzRLO502RZU9D
8YXzNO6cauOXnlzHFs+944UP3UifkkIjlmQTOp1gkpDRok19egrZErNpuwNf5CGGb+Sk9RuVcn8t
Na9clGgg16e123CJl/jJFqphTvrCLQlvN24NLBsRJVTmK/0ds8eKO5XTzENQcDBM6rKRxYbsUNo6
6euUAwt89WLKpoXoKIiJqeZhHuZewZyEkBb9y3XhLO26vI3wg1ZlzTfa47PHULsyeLuvcjCGcFmN
tRMV91iFZzn5567bU0/2lnXt1ii6ax8Ox7DKdnjVaoqzthKfWtoGX9yvSt2KlsFAEYQXfmpazCYB
hmFFcGIRUaE1NmINTWJvaR3FdhobUajAhJh51Es8I9TFbWONhgVj1NcDO6RJdj2gxoakkkxadIZq
2+Luq53spHuuvuwzqg18LtFEhWGHoyU21T+nkGer1s9mgsA49fpx4HxqXXOdNOC7MP1p7Q7LNiZ6
WovThDVTUUE1b5xPLfEwI0CqLcromKsGoKaOG0G1b33Np1nJHJPLGZAz1znm+0ViPFseydtcZgdT
NcT0bh3n2kS/7cLwor/5GRyL9hZ16NlM848h6c+y1mj4tqDRhJ+9bx0Cp7wHuX0sgQmshDFhtwXE
X3EtOfUsdld+U14LT/9SGpbGilVaa3VEgorzxPLIEuRoBeCJzOKXz8t/vfWbp+ajdFy1TTX3zhie
176zdLnZL+KB8Lus94PFmt0ihKmptlw0bcYXtANNNuLyZ74p+aPrNoGBnM74MaL9NyaKL8buLedU
W4Cf5b/3CefPjVmk8POFkVkPi+lOa1gkc31ftNwru0K8sJ3exWxv6RZ5twZM3SENIJNrv8fEnVve
FWuKBihToC3DQDYnPLbosgaqpn+ahu5u9xPZhDTYFETtLF9CJwfg5/KhWOX/W65VHF57gqlx9I2S
by78EfpIy5TL2u6PDNg91OhXhd1J+Tlk+dhbWRXkOAF4MLSxEZQtMTFozbVl3zzBKMooALmvxdwH
JNuStLr6WFyW0VlMvMY1IyAwBIADPeeFZNhNEMRHp/zuJv9mEwDiBKpaXC3XNP6HXSlZCqWdR3e4
RDQO6fGm1Yd1qA1/zFDlvg1Ry/UHJZlvrR3/iNrZtsLfDg2rTM1cQcwe7nVoX/nnaOugAJycOuEh
xC0tdJM+N5seD1001+CoRPmhWShRWUFor2vuZYElWbeLr7rpdo0J6yFsGT8UreZwmATZgKu064vg
dbuxTe83byyi5M6J1gBW/EjOhLyKTdwwSBjafmw8Mtq+sWkGunOQF9zB/5kyBhrnN49hJ84OzkRn
kZjm5cmJwK8J0PuhKM8wwq6eDB4CZFrjTy92a4/r1pDPVlUBSXd3XATpLMzCTxob3ulGpzjFW3q4
6UrPgo3HIoftk3bXxfRLRo3oWrlDqQIi23W3LI73omIISXxGmZTkpmKZoQCuh+6JrcOFvKQ8ZDJ4
NWhXXYoREQ2uFIbxH9GGf8onvd/EO7BQrF0o3SzJ8txtOF5BhJOBLcmaC94hhTBkuseqNW+iaFt0
SwpEPI02qZpGtgJpPtXVuTQjhj+WWxKk66JlRcI32VtzXmcQCQl4e850KOkhnDRsDo7eD3sc1kSK
cpxasjcv2mg+Wjsf2ZAT0wl07Kr61Z46pnPn0gW0amCudvvx10c/WIU0Qjpzp5hwh3MJSq4nPyG8
6o2swKOYyluZckGnUvQfeK3r0GNVbSg5wwuSMdsTMMOWzea0r5e+0raq9U/YTpcgWOiNitgHpLz2
xXiYuE3iVCSRbrZqU7v92VCfSTh32Zr6LaVVs9EFOuu0roMX8uWQa1uUKnsk9eRSihBqnrmOzFJf
1D4NwLK+dnF0rWsTvZ6JisnkxyWzbsyhHuVSVQ1og2qfO9X1V5tm+kT3H0a4pm3vxYgDemCg3E3x
Yyz9O/Fvsihc3XQ1XLWguJl+uu1gRQMbi7X4NYgftZverEI9rKz9S2nIIHYW68AReZPv0ySE1fHS
K3lVvVxXFnfpiEYKWtWvgBETYl68h+cHjog1QBRMemUW/OrZv1KAeC56VNuhYiGdpeQd5HfcRRtH
k+9ZSXNER+HAxis/nLb+Lstp2fSQKpJaPELbufJIzIQdlN+40nG8unDV/KugNnOlyhBPQ9G+gy9A
L9aNt6oK72aaboXoN7Hh/yorQ79IhnOBwONbwVOaGe8dhjOgTuvUjzcuoFD82Sx652BjLdvfSetX
kFxGGhrIZ+H3Bfjvd9yerfqh9PxL5J+ZRxNd6HKjrRm00b5mC8iawOQfwZcN/jY8VpE+LKW6MqtN
u5CbMs3VT4MXPHthgjG9pLBPqI9et/e4KnjV1Ax7tspOfW8eUpiB8LD9V1PzyafzrMYVmQeR/xTO
9LDHWwkUIXCHQ2BZ7no2Tkqz+osJHKWj/5On4huk5jdR7g2plvcRrwGBQb6TmBhf7bp6rTjX6d3+
HJrgZmkRcknExtCiQMjpox9NH2l0AL7S3t2y/ebzwdzULOEFEi4PYDA3RYayhjEuEtlG9zre9D2X
y250trzVT/oEFiT+C2unXNhm+FDdnrFxG+sKpjpLCf6Wc/FDn68LQ/xFXI6MSgL3mZU7861UYDkG
sw6Xk23tzOBIIcm3a9B0QxFuJIMvzw/eqJU6EMZYcjoSsMHVpwvxTicmWp0jzugYKCk6Wm7zHYvu
MTjtWrUgi8UTPPwnRzBQlUyQ9Zmu0feJdvb5QsVFgD1YbL91OaPVUL9WtD00Ij6lCbFg/d0ox7WJ
wTeGcKjjlhWew/1XXk1j/MbFdgqQ24oesI/p7CRYUpU17xTc/Vnu3hld5AgXEkBzc6nwK8kGRO6J
U27PDWYvbPNp/uEqcdFrb5MVxr6T6TWx/EPGlNswShosCGnkTK5EdzSCOnJtWwzOehcjT2TaA1qT
XN4HjghgKgejtf5Z8XRSbv3jdj5yln9rZ45uou76yF3YnufBIl9WY4KjZ74/ITegJdKYCBX/g7gF
WyV1idUqjlKuLsW8R06Z3Oqa9s3f3oMblOh8L82MxgL2di/Fe0HsUiQcSW5AQZiHvzqOicOHIxZW
uI6qdNcOQzt5SIT6JO7gendbzrtL63ADNqAQBx2MZE+bYaoN3ip0hRpqdi1Hc2EaBpGEfteP8koV
w6+qiU00PQjq0D76UBviSwrHdskGM2AhXFyBCxJTbjKYQ/afhwOyF/ihVPI1ptEIdZQRufNhYlaK
/bbJ7YMjV/fjXzPi3c+5ANFtOBZB/6qUfpQTqnqOh5Mc0kBkvMWMUsXU9kTjn+15OGIHfp3s4kbi
I6+cKzoyin59ZtOEeBy81nw9pjp6h+gMjEoF5zBkAGg0juIR2Jo3u9RneiM3Mkjf35JUxtFtxtdQ
IYwHDtYzvYDPkb1Y5I/rMGoXk+ehCZJu+fF9nK46b3wGtn+dXpy9XnK6zb9PmL76ioc3cTDN6zHb
2bElDMNnthuit4wbzaoE+43wJA5NVJPh5TKzxDpOJaaBIIsgHM/p+bjCFj/U8c6ptFsirD9nePPr
+lM2eHhJUUGFdrnET91Av474KjuiDGXOM54CRBvJozkWpOO2e2FH8x4ru0Qwo2XJEcPZM5In+up5
3ty5jI64Rph/BlxZiJNtaLpETYqLcUvPAHG3/lH6WCq6gWW+hvHciIevAmmzM9JjOF16b8R23Lfd
hpH42hQFC+uK6LuFoDXwo+WWz/eVpvKEM4w0/0MMVsai1T3jxr+wQlJCe++9vuKJwiMQ2d1FK0DI
TeGrlpAaxPv6Z+hsl8vx0684TyS8PhBqPuQwqrxVlLPuJDBp2LPIVayoM7+qvAF4WMPiYcJEew7e
CBS+BL3QGbvkZ6ezk3Hjb5WN9kI2wbdHkI2s1dvkEe3u1In6qlc3QVih869ZCnyiVuM85ud/gAO7
UDEkfOGSJAmb/NtiDJ/AfCBtY1CeKu9Nzy9cifhTt0W0ofwFxzeIL+Ca9CFMkGCgBNKEnpz8GP9R
j8lUDjRwdYrFe1LvzDndHkRGsVU/Rm+xzEpQJ0mXLkEh2/ypzaM/5bvUnFcTxsqdJsyaQCEXFHZ9
EoomyD2Ys9avv2lN9D5yYGeOt1YFJTi+5KZDKDN2kK9JiKuljWbfzA8WdROhdSZcvQO98db73OBp
5QJZVwHC4g7fT6Tb+HSVYHxiF2EEPHXF9Caz8rWwmQ7a2lJLgjSwzfkqZkO+7mBErlhuPiOjbEQM
GiKjSw25Dp970sfbttTeYq3meshi36n+pK//NXxZkSweue68j2BiQkPMCwnqkjr91bLV8yi30RBf
6nBc0gz7isPi04duYDxTzPVDSkxxma6X+OteXbNYu22lEf5tgGZM6a/wS5JBCntaqp5qM3ju8vFZ
jO3FHVOW437EWU3bzkBs0y+cf6DRP00s5RasGN2Ccut7xZ6WhT8LlccR5PpmI7zvPBKEp17zfpqC
ORAKCZRF3gnME5BetWe38C4gNG6G+SzJRXE22eRRWq5xen5Mad5zBI1Y7BcZpfI3Ow++qcDdYBlz
wvAjCkmaGfzJBwpEYRHLi+X6/LPpa8EmAJg/Ng66DZugjjvAsv7wijSEwLoYc/E6EfjLO/dPs8do
FaXTj6lde3LrPNSSQBOa5twWOfB2W7gJgZdRa5blf4yd2XLkxpZlf0WWz41bjhneVqoHxjyQEcHg
/AJjkkzMk2PG1/dCSl1XyjZT9UuaKJKZEQHA3c85e6/dMAGFw3sLs/qxbOVHDapp6YpXL6PXJOH6
NLOGF78Oocv0vHUkW8r6iCPrGWX5MepJjnPVXGIOwY1T8LiMCqUFPXKgHuHO7iXjY+9DjfUnr3+T
zeQlIdpxE5TZD8/0fuQU+XGDwjXr0BA4Vbe2sUpzArWfmTbQel6hS3/zNDpIqPuJGNbNS26rNzVx
1/ekuM6W8KUe+ysXoxxm3py0VPB1lYPM2YdUWM3LeqnTgGX8WvNLdak+xlrcqx7niP5lFeGxSJpT
WnafNgXAMnPqT8RBO/hQS0zyS7+u3vCQkO7T+dxP1whLMP077EymQgQKm5Gc3QsWebSZZovBNHmJ
vYcYGz8B5+TLNSnxSbwiz3MveWq8AbBDGdG9R117EEgvSs9A08rGyi4cICNEGOGbXEpv9N6jur2W
ln836tHFMwT5rCRwKYLZQAEtEEGgGemaYZXG7X1uuD8sr7kOrtxFlv3AP/49YeSHeoxZPqlTpkbi
cGgyk0LL5A1MAyr9A9zqLo/sk8mQGhqF9T7GyZu+KMLgrsOyfYMr4hqO0SnTAHEJ0z+30bBlZIfO
cWEyQGbK2n/Kur6rhLvpkdPCZmeF5OaMeMlj4P+glT1O74Y+t7MrwlosHolwfIlTC8kixgSSnXd5
gIEqI13coSqvKlAicfU89BUX1zFfpXVtbWirTF9uTBbrRaY7n9U187R335u47TwDDJk/7iqiKxBB
VRPmprLkyEn3NjKaH2k7PUcTs9Z2PJrdnOqoz+m3xAAbBRej9d0XB1YCxGpGGg/ykgIrAUzWg4qW
PEo5eI0KUY+uPQcZIzkIdJTrLvDqpMjIqWzmeYwvub2gHHs5Cx/nAKZZZYG4Wr20evbkFXih5qnx
kUTHYSl98ZK0/GCq65jh8ph4Ro6DqV/u4xg3xaCzPOQerLnM9r6m8q6wrR+1QjXtz2YpUGksq8Gh
njBDekxX+1QRdYPmllSRcKBL7wiXRJWEtDdkITzpDkd7KLAaVqU0r28Bn4qVLen+2y1yrjTp5yit
eVpJnBbacXZTeEMBE7RmCh+CnPIUvKPO8B6tc2p4NzjQZrD9iHoEWxEiX+6liTyuQHtxq/SizHxY
lT7RW3LTVsVer417znB0gnveYmCQvBBdZJS9eJgPmfr3iC+oFsDXu0uDk1idzJ+9mS+L6F63Sn9V
ZMan2YZnLWYAhHZrjcb+EGIQpG3cvZC2fnDFS+NoCDNr2mM2ptKBxb9RE9oilPF8Piru+UytJLtp
veKFMc9+FJySesvs6YvqmDWt64QnNG8U5wx5GSyGgNVAKFbm6J9+MguxWgfLlfvpGagynZheHcbG
l8kNHurWf5WzCwoXDsIBH+mvQzJloQFrLLg9QqO7MsSZ85lwhDhbIJJqhWjxVkAmp/rloB0Pzptb
0LiI021lHeNY9PRCYsZnLrNZOuinxsWcUpRw5WxSglIRrSu6qQvIzpwMOmL63PqOjwM70OSz/rEu
sNTc8CEBde8ZWhYuUbtuVK4widxOLimMsd8xR43zR9PBQzl41Q9Lq+68CdOvhI7q9OZFi6Nb4s/R
/OEiW7lCe+sd60eHfqm26K1N2exHqwzG+th2I8E4t8l7tJYQgzJyo1ytpmCexM6wwKWYNSh6JhJY
fv2D3jlLK5i4nwdOTxEezwXW1wdNlMss0Eh0dp4nAR6/NN8Sg1xSFV6Ebz8IPXq0m7YB4hl9BLmB
kgk6TYahPvNQuzY0eb1Mu04Bqj6BO8/r1eNgp3BYx2jtC+9rYI9XGRr5Mfd57nBK4LfUGTKwHTKG
uyfO2yYZNYJifgOSQ7GU6FDv9Iuw8h2ihrPDjnBDIwanXn0Rg4nWzoMqaNbpbcmhGNEEqsaSfrTh
yGrt1jHTLkEl36PAXNUDT4GW0VQa6PXkkWJowlk7Bje+qKuCMqcOTkEQ8WEBOSdqxX4q2B1Fk5wQ
gL85ioOERXt7HroRdCzL9Ri5xrKgx2hzB7M3xN+1ofhIGPfBjovv4ru0T7iBpkp7RCnY30TJEL7D
0mbQVKyUa7VPwhjhlDXQtyVcf9fKyajnNtcwTsP+t7ZI6xju12KfOwQklB54BBQJqq6yOzt5bibq
Z8Dj7oNFwg/NvGkG+2YXVKoM3EbrqlPqrrqBEEpLFOkqSOkBhBpgFEHwDz7pKLkhyy05cLakAy4U
HmVaar4EfWX1otl0k9JAYnd8qn6zbhxYm7pJn0TNsG0fhfEqHRDrNkWQLmd2JbarnrWqdoGBdOHF
FhEjQ0lmIyh9TP2jcLjJ2mc5MbBCFbUuPVPtSpRWTWWg1gvLw5BzOA9911/Xhjc9aJmVgX+8Q8jN
vNLg7FQ75HxVHutQ6YjN5FQby6Hlk7gYSLJDqntimVRmu5wa3N1g5eiZTLG2a+IneAIJcF6A9D5v
QzZfod3T/zp7U6sfE6m9t6Jpl7aYn9w84p/GCR8UIcxc/d7vunJleuZLp1n08znHoV4hJhTf7rJK
TfsmCkO2qTR+pNn6oVs9/D7Tf1KTgNNOgWK96OQgLKNando+uoc4eo1CsHxpFLxl8uwXJOQaESlS
ZgKYCb+IA+3CpSpChWftEifgqSiiYQHa+ErM7ApHwD4bvWc85sA06EZHKAOVl2AARfcwMmwfjKJf
uwPaDvTKZO5xyFuCMzviMdwa9Cn7Cgmy3VTW0uAdqmkP/VeFH5lh3BpDhI0gnJ655c/IEW70arh6
Pt1pbU7FNchkpByDSo2ZRUPQp+f6Hn3qSzjqnIhrKL36UC2AbFbLquJUEA20sfofHgnTMXouS4h8
w9AHSGnMJ6eEoEEjjS+tjAyWsJaEn248RsLa49GkgxxrZK4wCWpM+Vo1pKe5kBvQU/Bwj4b/knaa
fy36GR9nNmjbNFboqAe7MWtr6jBiy1s1hnfsHY5klsr2qWXShwmKTesU96E2vtmc860JOQ28InoQ
yfciQbcoPODxoY1u2nhUUrvvoRpEuX4S0/Qdd9nQqe9V1YA4DSbGq7Pn2c/OuiGPATAKCv30jd5o
ztSjpREM5WL8XmW4UVv4gbNSpPN3jXEzTOI1NWPGemb/gXJxO8li60feXWX2EABD+OxFoa+CkVlS
1pGahefubbTZoLB9khooQNNFFpJTtesMg9NnwPiSUjlHYqaB7CPmnE5zxnrXa5jToq56nwJ3gk0I
yVxyUCmotUefIwcqPRaDHKMvp+yXIaXtCYd6ZQEWh45v3U0Bu3VoTRsamTPuOioYD7THpMmWFws1
G/4GQEqFCIxF55RfKFcJVBroK9de8h3oIm4c9xmnZkmUen4e++DINeMEBm5tFU0gPBws8jdqsF/n
pi+73Q4b0HnIeP3A9eET7KfMAwc+Wl+ylPd17d6Z+Xy9K+skemoUX6/P43jLnTRXBtJaiJaVypi7
0Ub+Esr23XqJRfM4ejE7vccCpsvwNRow2fi+/Zm0zF0cy11eyUWCpEr6H2fP7NMAUoAblBpmsO5D
PucxbM9uhCcKpNfB1NHqcZnpZhBLtcgvtU6flI73tJsG41503orUnm2ll9+9zkGqoGW3k/5Jt57T
hdP6y5gMjh6c9jiFj94k1/i5ntKu/rATTlQ4pSuI7tsmEk9pgA0NC8uJqBcSmGpkVQZ5bzce1lhW
cnEkVS6V2yHyLnT0GUL5tbihy/lYuRP51skPlRvXyCP5gHikzzTwgCBSEfpkdtNXZjNKN8y6kcIR
1DSrNIHLpU9AbrBbQLIl8OsCB+HGk/GuBtnQIpfPsd9otfHe9Max1l69qiW7IcwwMJcTWTbVpsox
8Kbl1gz7F2J09yJlQBUvbCG/pIffsq7Pec1O0CX3QSAdiuWrliEyrALrKIJhQ5WFr2vA422K4Xki
7Q2YE01sXdITQ/3Vd69+tUT19wCEiEKgXGVx9d0f00viGftQ4jIODUJBR3PhGsQs4vx6YJq90jT4
ZGHVtSujCB57Hl/b655pFm3H6U3HtS+R0pgWbXLTkaSRaB8wzuYGJV753nlQIcf8qQWNoGVPlM2f
raYmlKLGAw8FH9UI9aAc/HOSfulxvu0TZKZ009l3lI5NI1znU/4Z/Ix6E/C2x3zkJCIJJbGa6mns
s6ULtpV2E0D5KQYi3GH/6DiatfCLp1RgRAhZI3SAYxqUudi+rUkfZQ37bk1HZXeLIKl/WBWuyqqg
IaCZ1ayoZD8iRhZHTUOLCw5hZvDwdZm5gw0dr4JyOuncK3Zv92vKyB3J1Gh1J4yvronmpNNgEAzd
ph+gxcYClA8eik0RkYuF6P12QuAg4/G7CZyXVAEmHHEiESkBXB9ocduKvKcOi2eY2a+zeaXV8WqR
KPdphYo12Ziw3NYfVQiZU0vUYVCju5PmfaLJd92U92ltvadVH65QbkrdStcgb4EZckCv7QT4w0h7
DaLSLkRxtyRnYu8kyWcDeFxDKhCBkpjxXW+eJS04MPi6Uezqkpfc5OEtxh9kd+15yvExl2Z7iofu
fUjH+uh31TkPEhDTVYikqGBiRLwhjcRQuAmmBM1DizE3zQgiDH06+paE3GKsK8yfgLytJ30mZVg4
Y9nspe99OGZ+bCHrWCk2vKZEaSYBv9FjWfAbKIml9+TrTHRIwSFgbeHbBsiWEcJk2LO6d+Nz0+Gk
bRLvEDCW2Be9sU5lHW06hQElaa5oTN1139H2BkoT0+j4cPFSsJErYyk5aDKKpl9qiZK6he4dLlAA
ozipQLp2t66TWctR3k0VEIG4FPdNTAdxsiyIK1TRtk2dZL4Uc+vATrE3phb/oyQ2ahLYnJtWOwVm
OS39bKKp5qMLGGmZADR7S/se2q3awhLpIHIH2k4g8ZK1jQA938hQPBVp9TUazXYEicD8tnTAChuW
jXAIiYbEVW84gJ7JqVfuXBaPfrmkDA0E8+QY9O8iyYMnMhfuy2a2UmOpXA4+uFD1rrLcZPRj/2ix
E4is5wJPKENr9ZHK9LPvPOT8brirdMe7SfwzzjckRCNeqj5oDn7wait165A/rErWU5tD7gKR2Ktw
J2iOOr1gWuccA1g3YzqRJkAAfJEn7YhHKXwptfs4GJ7slLlkN8qVqEgng4fqzOf75SIZ/Xzpo7lA
38WDiPjqmHYD/3zgHKopgJTnHkOOoguMvi6SU59SVQWn0rbv3RzlCW2MH6TJLEKaxgHrtyXnHTDQ
PoyAJwpkFVMcp/weixqJquN1N1u7Kk8qQX4X+Hq7slGuhVH61sTdrWaw5lQZ3LLMRP2MFoH2Wn8Z
6CLg1YMEpSfUHgn0vdT07wgSY9Fhj4WcAsHU1p9qR//Sm/IUYkc/CBMSwaCCc4d5VwLBR/bg1wBS
1Fcs0pfSeeVmP3vzG2J+vqZaoXIHLJDVV5fWL4Ib0uAigYU1b0Ym17i2KudxoHk/l2fYd9BaxZD6
tSkARyNLKhPJh9iqYF0ObCa6OCSCdjCOU6ikFtlv2HZE1nkL4orkuoOhwehpVhUcDCgFN4UHI04C
XrDQpsuqfirCoVxWz4095tssVBYoZHfbBGSLjqJ8ghtJdlaPXyDmKnRIRFbJSMKMPahjQfN76Gm5
axkNGYVeAfBwv3OmgEm8fsdwfQS3PSHjo4PT07UQmrnqgypfapV1odJ4bCKgGIRsFmsYkrpTcZpP
H6CNTNjc/TOduh9ZgeYlG48Noakj4ZV0D5Asp7RZHPli9nhbY3XgVb/TxcePbtN7AHjMMDBvCLB1
MbOXrJippZmYMJz3urM/oCddCfVMz2OEdBrSh93o+8Yggcd1TfwBwYzVpIGkWedqZEfgnNcQKhO/
euhdHMJQF8gvyH2lp28Udzo8u+WYlu+hy9PUKrRjRUEI5zBmG9IFAQGUlFeaYS4a/0dYJVt9GIsV
9nGKI0SAaK4cWMQUPwb9WoFy+sZ2mL6FPfF7NH810WAiG7Hj0b9diYjZvKBxncHMpVDAS0nSnLUo
i+QhyigCbWv8asinXiRMMXoB8qTOCK8r04RMBEl4qksEN4lKm7HtFxlOQKqsvj3oOOA4xbLLJZa5
bknZwrkHKsaZR2uoXl6NgdTd2WjrJSgYGVkSjI1OEoVR3zsba+Czx78QFmCgq1pLES17uDbbC4nM
GZIzF5EBkvM8bB8M9PY1i+7iJ7cqyxSS4ugVBM+XOYKXGfEfGZxfRjtzGYhOmybCdp9m5kZNufGI
ZHNm7BZSiKOhUQBUEVcLaek9PoSTweTwIWhRRxWzWJSEE28Vdo7c2yGaZxv1hktAQDaZ4snRzIZp
KbkMSQhowB81eXXa6H4wYBhEOXsdbDNmhPX0Gg4kJ1UMzueiLQGEMwZL4CsrqoMOU2lQ8wCDPOHB
t7MPZbe3ssEukhTkE0cQ/zx4v5gV4dZwLKDlDrAasA1uWAC2kNAqUmxxwOLaCGjjmV6BiL95ILMC
MYB4NMI5himgacus45qienMliudJcOsg630JoGrQqaCOaNGHTtWwYwmSgKime6q+RdCUH2SFBWu2
SnsluDtv4PJVCEwY3+67CPcqYznPHJCt4zMlEIFuonXAENIuIy+/+pKZsVZb95o2R92ZMFoAQn2E
envbaUrs/IYTdeWAgAXocm6QCxu6Ce8j7LaBaW0RDkhOYOWT0Oxz43bHykMDrGjvB7V+V7bJxXbh
Ww9Uvm2RABtqiy+3Cx5UYV4Z6K0CN5aLLqtf9fZV4rE3Gx6GMq3PPXQcotVC+ybVGC7HZaZuOLhF
hHMnn7jU2dCq773ICXZxmMzjz0U057ynhIZje0m+cs1a5Sa7BMI9l6NNv1Mru+SWiUv3aYyKt6SH
DBcxp0UNy41U9uOhc91DD9DDjPt92pkscTTiMgc+XQOmy3bQzeeTcZ/MefCjBgopUPmFGuGooq+y
qzZFfFFATBYEpu01iyJspFs4t2g4mXvfC/i8jNEx1Ee0dB3H/sDWn0J2JhR0HBnoOehQicH+Xtr9
mymSB+IuYw6sbAp1g5Cm6zRsEpSyOOF9q+a+OnVp9zIE3QG6IzoEB/NQ3zx2afNUi/C1B0+ESyNf
u1hLnVA3VpLAtwamiGaDf6Vt8G4IEzQFDUZbmTYOXe+sqXwJMJL9Nqi7pQjLTV6wjlSeeW8AWNY6
UkcaRoYgDYyZQkWjb2CbX2my49SCqGDBEDtfZYbaCOTyOMeY6ZqkTzoqfDY/LZcyPyKxi4UNFGI2
pw7FeGYLHJamAwzFYqmNAgYb3HGTjYaoJJxsYQQM/xo8xSP1NepSpCY0lpQ3vRDGDNuVzmtj6vXO
AzwtEuY1ke0Dj/LUXSnqBrBSXz7L5Al8xK5wmqOZef2SAhuYpvR+QN+7Vh2tZC1gtpfOEllk/IwD
uZdWrgQzHQvjOTDBnjXRZhLswpyAhhVCn2jbxv6whTu2FFnEDLZkyKKy6MkL3UfnIj3/eRhtUkR8
UJuFfmj1Zq8heDzltthw21ZLB9PmAvM9+Hjk25mMP8oARkVtbUNGPwu94ag0SXIx20SsjdzE72nS
jSu1dG8K5T3bPYocac1K1Aq/HV46oWs7pBeNPc9RDaCkRU19anjuOuJgjt8UaWWED9OIGFYpCxuF
Fup7oylXRq2ctUEwHr5lnWgkYHmWdU9uVL+s4x7UtyEOlpHW66gic8XAo40bMEKOU2JEPJhsV11Z
JheW/9XcUTQH+5roTfvQ1sMXfJBP6v+W/Sa9BiMEpSBQt8RSFiLHTRCa07IrITt4mscjYToMatuQ
s4INHnOq1cZ2UXYGsXmJOh9qBz9umdmjGRfRaxIN813sbDz23o2nKvUQ2+0qH4N9M51Cl/C7CMfB
KgmNhACumBOyIj1PiYQuhKtM1mpayxyUP3pcT7dAmOyWkVxQNPlG06B7F0HxIzGMTce89WrW45Ne
Y8HWUYQsbFzkiG1c4gW8NCI8Zu3nkNTGOKfTh8hj74ij2ytrH6TuyRyQ89RxicNgtI8woZbdmOgs
xdQwTLdj3XD2ZeG8BIlBRWZna83OsnVlqI+JLvUhwMR++PlfRB2x15mMFQDJc7bnn6bVSpYz/dgY
pJKjdj4zFCNsSTP3PeJnUdS0mbtvbc5u9PS3XhAeRwFkbRBKX2r0FJAGA7xCOuus2kYydKzcaxTQ
s24NW7L5RRsnXFMMM1bxAELYZfXgpHW27LNk2tExvWjC4UHw9NWI4EKQFce0dZw2TjsdEPLapD9v
vv32H//1n//xMfzv4Ks4F+kYFHn9X//J1x9FSbZHEDa/fPlfm6/i7j37qn/+1n//1B9/yX9/yS/9
+Zcu35v3v32xymH1jZf2S433XxAUmp//HP/8/JP/v9/87evn3/KAw+33bx9Fy0yPvy2Iivzbn9/a
ff7+zXF+vr0/3t381//5vfn1//5t9dG+fxbq11/4eq+b379prv0vTL22Z6OFMWAgOua33/qvn9+S
xr+E43qGzaza9Bgt8q28UE34+zf9X/wfz5VE19Kp0Q3r2281CAm+o1n/ktKDe8wvCNOk+2h++7/v
/G8f/L8vxG95m52LKG/q37+5+rffyj+uz/zObIwoElON43nSlrpORinf/3i/j/KAn9b/lx9whPUY
c64Il7tSojoH3oX9xx+D76Fl+/fX//52KR211af53ITu8CnNIfMKlCX3I0HEq6GQGp7VluiRKPYP
TlnKHcjmYsdQ0jjG6eiTEtC6p9okq5j6tL4Gc6CfSc7Rc+qhQIoY4L4bmnuGj1v8UGBX3HCuP6T4
Pqb5K5qQYalmnVcTe9m5m/+Qhr2eHKaY9TS8hMXIHd0Z6g7UWWGBpG43pNQWhz//X63uGEO1ZIjg
jZua8M+vIKCpu8wUzqGBjPPHr6IJwPLdIPpwVXEHOz+ET87k6JbB/h9f/fxGOIYFIYSFe4tHf5x/
tPO87V9uqz+v3V+vleH9eq08wWdv2Y405/vJmr//l2tlGypkx59dy0DUlwn2fRy1VD1V2K5zH6c7
awiKLWtcuSl6zrALhjU/H7Ngj+MxKJuHbG7xZQS/Hxw/JOU5axEOiinahFp9ZxQZafc6/pVAZ2UH
GmJs0CwlW/SqrPYtgY9V6diM0NrTP78zkwfq73chNz+3ouNJ3TZs3bD//s5CZ9B11k/GqyDrOXAk
ZAThOnJYizbQNEY2MBeOSkZLOq/LdI16Ge6dMLXnLnY3TlEcAp00CfR4X7XXRMuqToN1k1Cq9gHe
5iZJi20vMrmBOWzS24qRHurNAw8hADAP+z+ACBRiAy0gNMhenL0FCtvdoOyrqc1G3bLW13Vg/lBz
9+J/ePO/PIK2a3M+cqSN3NAxbTiEf3/zVkBmjtujmcN07KytcNoPiph40neOhuOStlAJyoM6fGsq
EW36N0IqeMUF4HbUvTsyG9O91fsb4TrWtayzYjcYHBJDhWmoyAbOHwOYTI62uiaumrzLA0yhldvp
i0mRhzdkxsh0HvlPZ43XFmXY6p/f37xa/vXiSttxWMwcVElCn7VJvywxLlbJ1msCZzXE+dlhDL/O
Ut28NcziLs5bj7nStKrMGoeACAkUg0CvpiS6oyPWHNOpeQN9amP99e7tMqJfISU5ThTdC01MLE9B
lsLUgn7o5Q4fhBWVzwlXTRmwVDGgL2KbrEnXJLFTYCWye0AJwti7ZbVFwZSdM5dRuwQ2GffpXFyL
4dwPJpyrxJ7RWZq9QqrfYOipOdc4gV2vE47Jy7y810YxnKy0o7pJJqu/nxnfbpgNZ0BatMswlQEV
8KubsoubB+7HkxkyVCc44YMmdbWbMFKElY5URAQjuPATORJyCeS9em3j/qvRiv0/XwfX/X+ug+u4
usM2ZBoWD9wv91kzSdXRbTJWqe8UTGMaPVrJAkh4EwNnsL6KuCB7Nev6D3Z/7pj3IXSXwWDHr41w
1jyQ47LTTLEKmP9evF5AfpVVgqIb7FibPxlEKdx0qmB+PwzWhVC0Wy9F1pbrisvHMJOmX6ZO1lRu
i8mEAmMX5joKa5r2NhsESQULvStvSXhOAF0NRKplGo/niNHJ49BrtX7BCSjTloTTzc02OZyLJJAb
IKUYLOaHG1YuHi+zv22s8dkre/uQ9syt3Phu0MPmoHuhYj4a6PDovDuQQ9FMt4MhOXUIyg1jj+Gw
P4BPQFRQsLgLrrVKxB5Ox0tgTeoo6U+u7SlkuDNO4ug7UHdcc3g2R4fpnNbqK/yfDBF1Ld3987XT
52vzl22aZ8h1XWEYnPZ18E6/Lv19FKRaXdj6SvNOU5LnbHqEHgdhKtadReNhaGV4KiZBHG/m9Is0
nbBml3OQrEsY4D+/GFPn+PHrq2GtMjjYSOAsPNN8/y8bUZH0Q01Cl7MqrXE4x1oV7epK1SdrrAbG
sxiH2sn9YWd4wtIoQubgGuJ7OCB2STuV3I8t/J8AscIuRN5WUlhfsFRU/Jh4nSJPHegOWyAOGFK5
WXqwRFCuSGdKSd1ID5VEOIieRR7cCp0PdRcK+qQLbodmM9GhObQ0t0ilInfZF9+TyFJLKV19qVhv
FgoYuq0k7G7+MKlTFnK+TYCu+8zcmxSM5oy66B25kxJtOuRU/iK7x2yrhNr1tsBd1JIBOEDLCLvk
g8ktdLn5q2C4OD4DW41uzBISh9hEhm+ulckTA0fzWthJs2nCRW34Z7oMbG56eE2REDMa52hPhxQ1
aBSY23i0dy5+m+VkSvDRasTkTxt7RRNMu1JHWVjvEUsYje3CRf7AsDkua8qNU1SbV9+wmieTKuzG
TXloRpENW2gAzcsEmFLLYb5ZZuU/Fgg9alNstKbKdn5oEj04yetUzZAfSSJKMe7N0qFfYA31SZXN
sGgrt7ipzC4/06p8jQCMtksZoJXAMKJQzvfcmsp/trJo/XN/KsZxH4VegpW797ZWBWiK3iNMPdfG
WlpfuhhmJZusWPVEAKBfaeGCa6bcTrAnK1tRvfiV+ZxfEarde2C89qNdJKsCYNAusNsXJpe0LMk2
5eRFR7PkWusx0KUmyY2zbCQWhJ6+fIYwPZmC+uRg8kNIe8I+k3PWBfxnjWeGD3KlM7W4rctu3ZpI
Q8cMHz/oPuvSD7Dl6CbiR9HustB5zkwrZ8SOcKHIQLH3Db2LoO2aQzs1rCk+UmGt6twV6wkGbeLb
qc4kxzGiNXyq8m2zlK0qT4437gedCjsvkZnGjJ6C3JMreISM/LVRW8q4MRZhSC/XT7oHSHrdnV8S
HeJhLlwq8FG5GDjK1vEFvBmd1simpTo/iGORXRylq4tvGfY++bnK1yJr93RnXxluEqQd+9oxK9VW
I9yLZh/x7Ghyont23q2jHOuGZzYkt7UyNiRi4qC1YmKQRPUVKMvddtVEd+2xbEh276QZX8NcJ2OU
MBJIjlpRrf54FV2zosLtdpNNMzgMmI7Boazu86DZBB5UAU0LzcfcgB6Z91AK/LKwDtTTbvla1QOZ
OG1Es6owlvRnxmXawmAN+8k6EnUGOM8ZnD83hqglibg3iOfDDc2QCQmZcEk5zNN9Q6ifFV2DNK7W
2RgPq3h085MPOKonfAZ/U8jNzmLO8xFbi2nqkTVCl1IXV5dsjzQJbmGVp9uyOWbmbHSVQDwLj5G/
o7TilhB1to7iFFZmfBISbV9e0f7XHItDi6R5XGTRysB1vSkTsH49++iuLRwCLLWGWJqwB98avtHO
Cm5rI39PMuLIXBejVpwKqpjEGDdVZQx/rE2DbgULr8u6BQEv8GttNtO+S65q0n5MJD4Bko5H0ond
7CGcrFPJRnIQduduotxzvCXoomH9szrp8mykUSjo5E5J/EdF/0fJe/5jJ/prbeJRq/6yJXiG4Rkw
yqkhAdH/crjgvJHCH8vMVZP23aJInGTvefGxhvqGgoL7e4psjlxYKLA1qgpGGOGBlIM5rmjlr3Ly
48D0mznQe1iisYqjKz4SRILbXlVyA4PgIkLd3k5xAW7652rZYfyO6rpedZUtmRYT/AsTgPFWDE3H
tq2dlzYMLChTFxNH/ruB/nZtdtExGiVg26SwjxAWVkTWvBKFFm68lqmu447nzorTJ69DLhzNB7Sf
f4zAQwECHbqfr8axQl6SFMTq0W7V5S39x3LvVtkxyqHaYNHlmQML5np0o6rQW2Y1NEcap82iDoZZ
4J/yicznm8Hven9dTmO4N6Ig4kDUdEs9mW0kvtrkjjUeaCeufc9VO9Bt+lJvGn7Vqab9rJesCOO4
+vp7o8t7OWnRVcVT9T8cPqy5+vr74YMOhiFtkwssHen8Up0VtIXSfIBUms5HX691uQVJJbn5eRBx
IDjZUYEAsu0f0Ecw3aKNyijWrDddgFPVcYtqH3m4tESaPARB8Bbr/b7DxktsnoqgwWnffWMI91UQ
nigk7JMfsB17GrJkh05mrE/dwQ8RWjh0SPZVhS9QdbLCPhIwKXfgYdWi1Wglj0xRy9eUG/BgxUBl
g4zsG917MDQ7WRooTw7S6G9aYUQvsfK65T8fi3Tx90OaY1rUxobrWYah0w13f61iPVRzvSskJ2RL
qrUWtOrWiIFMEdM3H9kSytfFkNWEkbfIDUMd7WxX998tPR0Otf6a6G54lytnOGbN+Kqq6Kk2Yoep
MyvHVMy6m/nYoI9rN+vzSzEFu5/Hr0KE45nW5Q5cV7FA1z4coEyPUCwRWXiA2buICZ9tV+5BpSNh
7w3995/y+3BI74IhXaq6gUc/jg/QSsdTC008ck0Lo97dJOpq45Mavca8Snu8DQ+ZZz/6zv/h60yW
69axbftFjABLkN1d19qqZXUYlmwTrGuC5Ne/QeVt3HyN21EcnUwf7wIEsNaac8z+Wkxc4lJRq4PZ
1vDaZFDvOyekRnCdAo8Sj3M5QVRpa3K8nCD7bkc47+WMPCp03ccCPETo5uN/ru/+vKNyqc4/qKGo
J4/Is/dp7N2mxJnJDQzb3Zy1HAT4gO7FiJ92ZgQ82xFKETQVzXCryZpnKKsR77aojBmlIpIQaDa4
C6K5g0yFyCUyn+yywSZAeTPiji3YLHFHZET4FDloThyzWE2NEMGMKa5B4JJJ0RZ3EZR6/X8vFuu/
i7GftcJSsCj8bdtC7/L/9XLyuHAYeVjWtrHm8QRUC6xEEVx1wHSyMaJtauf6pW2bZGcS04Iogoot
ZZzVlPlnkEY95B0dnn62rEj4t6GGDjPXMcklDO+awF7CVnPNgzKLgwXdHdGaUe8Ar9ingjHgyVZY
dv/v9+T/d6HPe3KFJ3jEbdpUDg2d5X//X2VBXA6WYS8xVyGRgs3WE6io4VbvUT72xyn1umOJWAXJ
1K+fu7mVmgOcTf1l+tF8aCoaWGORQjrM0b01HfA0O7GOieqfy9LfiWbqnuIWN5xI8zM2ruLuRh1D
c8VQp2aBTCPkAyNOnVtrLQ1vJMbrmP76qnH+wuAizi5D04/joR17tgwjg7LIYGGbVCBBJxdq3Ee+
fNuZYlTf26F7clS6hW4J3nh58MZAYW5Yeo2FKK8/BSeJTOZLzIBj7XV2d6p5Zyaz/XtovSko6Pue
gdYWgOu5aJQ4qzffRUhTwbvbtACnCveZbJ2Dh/Fzo4M4wOyUyZOM3yu2kY3oHO+sK6zKLmKXi+UE
wSHuUScewgBzuxleEMrw/2AkjPbHKfZlGrwoEuvMICJZMvdf/+9v16LD/F/nwPL90nwMfE+gH/Yc
/6eL97++X8PiwXGBvoJAQrfUc1gx8DpW3YmkGcadHsBhWtorPXHIFylJdszyT6q3/qBxZRwomNEh
yavWltA3TA3d0UwyCivp3hwucBbJAX3gHSLD69cTzoHNSE4Aw84l1jrAodurELTCbEI/S3HuetjZ
hJvJLd/V33kiK6EyibMLM0BYAdVBRwK38BaK8+RCBpHtdg7xIYCLvCHEsHb+RAI4/qZ7Pf7G8HQi
1lZjRo4j4PnFYWKsCiqz/8KGsk+ipjzZRfzq5NA+7m7iLK5c4BOIE+gFF49D7x6qkhZRFft/aX+4
a6eFdAbcZZX4rz57ynYQHIFmrH6lbtjuEcGJMWLiYpPNyuHOxycqNBoz618bxDabrO8uRNXG/a2/
w6SB2BIn5Q5Fqr/WQfXbDv2ELR/nUjvA0GCnjo4tzUWOX2dY8UAM6wY9NmTgPw5ridFwdFCkNm3M
xbfl2wlU97KpVmZibETWIdtQHlg09Av91O0cIDdwjTIM0ph7UBJQaoIlMnGSrJiWodiDlWibOMmS
GnhxnGMZoR2H3oKDOV5+NDPPlEvzgbzQeofHbD3Z5G/13NVLC7mjnQ1kmwGjMY3P1KvedYgdHpHi
H2ZtJ91a88HxnqWc0wsF55rSrt+hMbwmdHEQhuc2wovwaE/lydK+PNpsoJ6mP+IYfASRmRzjmKkv
uow9+DhgMqMSh65MwLuPr5wQ9mtXD2KHIonPatKfM2FwNIetdhMB/fGDw1SSoK4q47kMO//SANgl
Rofbop+5DpYkIr94zsD8z/Q1TUtXa+32gDAK87F2B5RBjsdU0yPzIi22lPXIYFpsDIbJ98sgtltj
rjmGNjwY2GJXMxqNTSFutvNPG9q8Nx3ertCOTw2BKfFCTorqd4ea6JTN7htSN5ixSAa8dJTXRH2x
5U+bZrLjdWZ8QT1luDhgcKlRxp79Wl4GZTOKsVBAVUQBAbg3T1M9XEvfCvchaGncF+bdQ7/AB9vg
i11yuZPJBxNqNltjjE8Exz+XRtxdf360U4ObzSYgV/PYDypfCTMcEBS3oIRzvZ9mhsWtv66Mkfxy
hkaov/GDxLW9ZejiQCpc2mvlZWho0lf+bGxq+iJNjSaanLGjjy5hY+bxGeyTdcjTuEB0k1ztbvjt
d7Pe0gRf9RXiSgdGM/jn+MvSxm+iT/leCLGlroNEJ7hqRSQvHwh3eUa0GZJju0JOfOepCekEqLNN
ZZGZDd82E1iFnMpp3a1tww0XMmQG4UClkehunJgMmIHv26E/sMosBPVm3tz8evLW48CGk/KaLeFP
WI7Q3VLq1OuYHCIYOIjWbBd4dzYfUKhhQc3AbRCVGaEQKeRIEPAi42q5WgEmym+knn36Un8WMS0y
dnsTGMu6AiCxiRILsB5hVSs6q1vm9j6nSDsA/qHEpNO9hjzjPsWoDgOEwIx8WZ1c+jaEEwKbtvHX
RBY0NAb044rAijUt1vqcH0iton1rPNP7+WZGSe+nQbNGntWByRxCkPEu+hahLU8mDJe/XX8S4CNO
ThwRNpyk9a4ug71SVgyJFHYZWoqr6ZMPZvf+wacRSpk2rancuAbX7ZU7O2VMavxy5wgzdXqKuBBe
BqxGLaN6MKe8TGdMX9tymVc4vrh1FUiUFtalHP7IoYVX4Xdn20dP6yEoKVyuu3zF98xGcY0qBV27
Gz9khCHeQrt6YbHANgoJA3HdMX9SzUaUmIYa7gTHgCFeHxBEQ5rTpXKMa9lCbKERBnkS0uHirbNn
2WCeZ1MuG2t4LNoJROm0DixnvAz4OVhn3i2sZfxYFmzvPdNGdBD5wSnkLZMJWi/pxxfX426u8u4R
LRhx3EZ7/fkNcfH4gFdiZT2qOD75iKuvhRw0HgvkBLQfp+MQsbVXXkZmI29o9hz9aHhKPwYl1grL
WPdp5VBeOO4mZNvatg4hO8ShIj8IfpO4Zjz4lYmUMXffxpyTp6dXcXPMdJfQPu1zi25xEYt7Brct
D8zqoXbwFkGoRTk5ACTsqvnRrxx4cpiSt92mNiow7gW5v60QG8LfikdsjVm19KAVXrTmI8wwGKOt
g22JQ/BRqWm+llNw/PltbqAuDW1fHx0bG0zBqG8TzgAvqtBLN+lscTUVvfkoRwZZ80RO+s+vAxm+
RBVUA+ZwcOJdWMnNQroLtHN1A1xRA5bcR0JT4Z1V+Fk0IrXxWliswWGWv4vEE9sx8/078bCcUgoB
zOSg+HFIQwNLc8SRIL4iwH8VC50GcHvD/NRczSYSB+FB9MO05Dy5Ji/e7Kby5tQxQAH+/2j3hcrD
R1nBtrVTHiuIJDsYJcNDTs0L9SJ6NQMiSqSNHZD+6W9ljs2fvGrPiWq+3WQgJ4JScEOU3i6h7MLD
PPqgZWkXVShvtpbXT+92PCxiOvHHibrHHl7utgmUs8dABdG0nf9Ybq92H6AbqZOM8gb3icuunGsO
BABadcxfqInTHgf6T/OIQZDi50/SEHXimRgZ+RsRUnpWsPWhWK1KtyVjFHE5EQUexNv5LvKkeotM
0glSk0tI3gR6J8Lhyn2m3BtReDKYq+wMRW4GoGa6zS2ewLiAcoJBjopbI4vy0uLTtNN5o1VYXbOM
Qj0PPLWUhXrTtcfJUHj+6qw6Vfl6IBsVtCMzugzSkYfI7KV0u2zfy9g6Mv1F55TyahOPMAg8QwBz
zH4V94X9VDXXOXSSbzMVAPcSWB+hbCsOz6rgVbYeyz4cn8fmcWx5oXTd9dkuTRJcMB2US5EaRp+9
7L4Tqf84Y9debctrLiKUSz05B3ewlx/2IM5dJx8nRgZvTl/9NQplXdDdL64ygXnK+ZtRrSCucr7L
zrvG4XhMByR6EjsQ4N9ga/TipA1KkrEpXmrE8DR9mTuX3fNoSTzLwWtiNZeB7VMOYbR24ADsskri
JOuIGmCGkVafkW4+sMv26GAzca+UN9/LMUdjlxIHPxC3Onmx2tdwn+9AK0MihCBMhJiQXRX39DaR
TlZWMt+7SMd3b94KGtrHNIW3//M39ZC07qgqEZdytpddgFDb5A8T5bJTpLjdNYsXoBiWZGpSmN/9
RHjzrG9d1ve3OMmJr44miJJAAOLA3nBOxdswaAV4UNv8HOlHU8di8kE7e4k8ZK14gaSx6b2O7qs8
z6if+dK+OauvkfnlF3B2R8ec0P6TKgH02skEe3+afI51/qYtLi0l0SRrL4iA1qh7GrAVVckCW08f
LKlv1aapigpTDUpsfGKPXVVvhoJLwZQdZqPz1thow7F5NnB5pkH/HLN5UCU/pT3DnAX9v7Or4iNH
BjEWwwOuv4YAm0rzegjDYLaxZibqr4pJQfpy3lRFGpazXBFjn3HTpH4NoLoOHHBrr7TlMSchbGNk
j9n0Z3BpsA9+8eC3NLbhdUu7K7a9oJlIfNy6ayqAm4iuu7oNuOqR3z0l/4C576u5PIUSt22Xf7YJ
/U8qXx5cF8Bld8au8qp1nZ/IpMII2rX3JV49toCZcUjDqAi/XYk0FkQK+xqADwndgBXOQyHx4nBF
WPcRVQv0RX5x4CNOVksL+zEHu24r0MRt6F07DcvBzyANcNkKHYK3jdxHBW2gJUw+TdW+jQzfAWcV
tyKwvtD5/IJ2vFaThFxFUVE4zSUZOYThjcOyac41dEKOEmLSSsDHA8i22blWpry2De3SYJJ/y4Dp
DrScpar5W1Rs7Lo4ti4wwM403v0OdkoDkHOl6LKxT5oUgMYrGntqHTi5O5dI0inRd+JILovDVbY8
El4wwhP3+3sKBN4Nw3+ZMi+zF11QNrrUlVCgWlzAlYvOCQwXsffIO5fHsG2ZJTDRJ3WT7n6wcjD/
uvVGpdW4tXHUaNrEO12IO61yNNhJ8HuCIyRz51c+1ND3kuJI1tku1CgXHVz7hiAith7I45SPqE8O
fh6KrRH/Sgh2QCj5UfjPZP7BHtdcwrJAQp0os09JjHDr2L9qIYCLWfJ76gc4Uqm98YoMMFdEyllv
PtchKeTgSLau+I7KOCeGsH2DuUxOcbY2J+8j97pwbRl+t2pc6xp7MBsIe76R6XHtBBd5HBhGyyfk
BOE+k+FmdlD0Nwo8g8nsX5XDn5F5582zrPeireMTm1q2M/RCCgwho/vJdLP9FI8FPdO1WxzjhJqD
QclnUVM81tJ68jwSI4UZvXqBg4S2xUJVQSSVLe2PLItyTgUIHmSZ/22Bnu5TAhLc/BWM/L7rzV99
Pj9xG/vX6PrZnoXB0InuoTF9TQtqMqp4foIhR0JPUGqQ7qg49lKFN2HCHZUjRmLgFMBps9e5kbjo
26rfJgNnob2ghoeBgRixIJbSq7yyqZ9N92p14nvqSANy0/LVdkfCocr05GIhQ+y6HcM43jddesNb
I7C9TOHRK74VBxQqgegT7ALAB/PMSM0/zErwiHfImQhB+hzR0XIfOaRN9mVvUaMwE9Ek06rynAkZ
7fqh+sY5TVHZfNQ9eRt2yMBdio+xNI6DwRkyBsXdIl8U2Yl5CsvlUR33iic+dDrSMyOOxM3Annz0
iJwxStvaOz5ZuhbKbz+NHDCZ5ApV2AREZ74FRDJNncyButSAITJ7jyyNkj3WGOHzgiE+Emsd/Aky
MroCT3z6/rWu4baATJ7B73jfY8oGGw0HODh6T8OW6Y/Nn2Ee/DIrDzSwSebQ0CuuWwAxnch7tQOX
Ay1Zh/6c7+26QeTnsZW2nDj480g+EV8Ap3+l0Js2vZV+6HbchT2Xpygh3IRvk7iY8Q+aI2xeCQdv
QFVVg1pIMJwemozdn0bOkb7azEwb5rq2pmvg9tTMvXPWKYqoZoJjZuFXEOSEtADYAMGSXWXhHeLO
US37Q5pxdSspBzjjGcz7ODMmkpJSxwGmV4yntmkkdXAQ7ZoEc6ibH8d+t5jJLk32wfSpfE1N21i1
bfdXB9AWY5dubEqe0C0lxwhmOc3P2Zm3IbAeKrYaao9VzU+NXb8zL0Ko7ot0Jdk6DonJXIY0SIYd
Lm9Gt68qoocTRezcS1yD8vgE6UBH9xRN3zB15daI0u7gNv0AZks+Gx1NLB03O+F0eB9stY9bWa0H
c6Ku54azSkyDfNAMNnDWP/Z0eR7MsuZrwkEA9Ps4tUHIxCv9Emilp8ZCKI2EmqtZgiwI1FAQdwdR
IMD3E7LwAvWSxvYfq4CEiC6OoY2293GHAWgaicaBTSZMGgIJjtgdIo4Dpt7nII/UvuzwhtcGDv6c
ISGCq2qnU/MErorsUj5BR4EszsV7pyVncw85DBIrI+6lOQscet0YQm5THPfnkNuM7A5RzNkaMbHk
LMSyqH5Pboa9rtbYs/P5T2LRxChbqKSyI4OFexUdMTK/FpqxKoh0qBEzrTKZseHLkBAhRc4qORub
vkdUXYwDVhh6UtXU3fFw9rB/sVrHTfN3TCJx7nv6F8WcAeNNF9VZ0qwV9doagNGqgMmLUX0HzQpI
ZNYdmLpQMXA4+4nz1DHxp5UPOdIBhemSEayQxK8GVi43P7VySuepqHR/UF+p1Sa3JY1xU9mxuS0b
v3kqJviwbcmuqOD69/KLUDvsPHO1FcTjnCvL++uGa6xIHkwhyWu0qzMkhYOlIYe1bh+D5JmiXQ5n
k+fOmb1zVmfXUMXYBk1/B2fhWhZo59vxYYzrTT5H97pgW/H8vqPQSciAVfIW+JDaKcx2Zu19tDZP
Z12OL8UZ+S5xKS3dVVRL5Q5V6MaeFmu0xyAhzn0MppcMm/QYuB94wr/jZvYwcxrwL7ALsuaCD1pd
JyfFryazdzMpn8Nl/NMpGD14Y/B/h3IbOsG/MZJqqzOUCfIrc6IXJ5jZAQy5gh0EeMIY/jYJeonw
GdgEHAnV2pfSWeKXq5Z1N3M2Tt6mjcvHpnMxc+ZynzHOXZe9+y+zvGrLdkX2UnMCoL1H4PDeKxAL
RHl/GqV86o3pMRP85yOOO8RwKBvD+FlCXgqdadoDpvlIIrIYaE127riXc8gNDDqd5cY5UlT3OyIE
KwgZ1dHHAuP3CTbqQ4/hNTWoh9w04jJu/S07nRzFONxGD5idiSNwbIjWbccIDLTQ1Evh9cmX8m7Y
RwUCDdNPvkoILSfo897TjM/Ed90WIAkTE8t5OMG9oxzPS1hK2VC5u8IsHw0dJwzKvOGQzfo50gij
zUmoDdthuFFUIWtZeT6KcHJfxfzpw2uPJ6L4GlqARuQyB8BtuGkC9v6RJqodYxXOgOtzQ3wJ0vrF
ZbWtQnLLUXtmwxor3MxdZ2KeuvVHWxFxQa8P/Fhrc03sQAzsp9eBcucBLfm0G2cfNE7Gye3llbWL
y2TP3Nk+ZO2c7EjEQgDiTu5+MCM4Bn0NUyIv1+WSc9H7dnZr7QoAT5BdQhPnbh19OYRQrBqLfA1S
65mEqxO6jIFCh6VpJco9AGGeopoAT994C7K/5SzTrcYNvit6/FLRpIp9B0isFOGp6hzSXgRq99rt
C3x/7Ldhgr1upFwwwm5P5B7s1s73tlFUmoxAgnaTX+2Rf2tbs9xGVkGphBrcdMZ6yR1AfiOW0BbJ
2qDoRvI9xZBUKeTuS5aQ6Hx1TTV7BKOQzBhCIidkRlJIxlGd4/Z3Bmb07jheIUarRQoWJnekNWo3
u8Lc471n08tTAvCahac/cBZ4Oy2sgy0cxkGqLYiakbeybsSeXx7Ugv2Zp+95SNSWuOALO/suQbSH
QbL/iycMLqiFoCOvzqLJvxp4wUideVqDAay2MfZbs8aPU7oT7dXi6gHtvgAJyC5MEepqPBf9GwqT
7lioDi1x+NIr82xXwHTQHy5dVbPmoioYR+XMD5wIC2jhFxAmaKOjhGse4GDhqWoRmhZzTWq4zo3d
pMKdAE9jSzvE3td1RGPR4wyEPjWggDam5G5YeZa3j8l9DmqNKxGOvh+d1OjZfwxTPtVevlUQOMa8
qDalB3zENCDrBrm4jpzTm7Aq4j2SxmRd5thvTc1dq4F4bThSgth2XFzWKADprDyGKhtuAh8vpRvm
TSM/tHPRb2z5OAZyPniRQjJbgo/w456SGDhv52DW7wv3M0cKuuXspwy2BBnYzEN9i4xj23zrQf2t
Bqr/PaX+nrsonZYYcd84y6sCzAS4KzwmFdp5U1Bqu0YZEctgwfAuWtr1GNZyrjkX9ueUJPYtGKzL
FBDB4b/IdIQdOXJjspZk6TiT7xm9Lbh50UPtc5X30oq1iQTM1mArS1IPgrpmaObj0s/HlrEYcwKU
3qTOlADdYt77TjtY8fF4W9PCrgxL54gL75hpzyJApsX6Z+VPYSbyizegFpOp8agzTmL9SEitPEyD
DUFn+F6yldZZW59kXzIHK1jdXhPhtQO3M03OIXNCCPl9e+lE9G9UJnlK3tweJtl/8p8peIhDbh1s
768GUpVtaGLeA0TnvuoMKMCUuWRW+uY+WtS24eTQ2qA1vJ90+qxCoKpRU2fHvKpvyUBqNURVmkJc
z5Y4ZPcGsHncQzcqOD6gHXdZ8txEv2qKjXXh2W+DE0HdbVpMlc2uyAN5syJwrJPJ0uLxqvq2/iL/
IFgTcJCsmog/oe16n3T2vP+ZUudcYoRdWlspiS0USjqbeJ7IjDUzY5sDJWZZQy/O3pMsrX+RRI2j
wl3yLFo6PvBnUlOc+gZXWk/Q2hPhdNdZxQAWGLmgqjHgd5jzYyLMcscAmxzKIraug7JQxS+6yzIE
8Yo6M5y9Uz/PAZ3mwH/gAfj6j6iByg8qOEc9hTc82zrv9GtGBsHgx0S6sEyvBR3XlWUPr0WcuI9N
zcQ0VhU8FeJtPjiLc97gqSazpSdZo2BIgQ7i6MjxeapMfw9pw9pw05/3KAjydd854lKkAY0CXtGa
GBTzwJZVnlJ/8M8F9cG+xKK/mRt4VRoC7RNi0FNaR9RdERtNIPKXgoXjdOMuaJWC0EIyWgbdLBMt
D6oz34kOINEtDE52Zsx0QeHVTXwMCCJaMT6RKUT/saips/N5N7Dr4zqKv4zqPjahd+6t2jkzckNL
pq50fiTJB4t4evmRM1d9nEZkuZ7jrEkQJNM9bX6P+EK39Zg+12OrTxQFTEKqXj311tAccbPTiYhD
l05vwdtaVAcTo56QI/U/ogP1bBRfVjWO9y5I5WM9K3mVbJSSKQYjooK/jszTy88PruXlJbL1xNKe
MFQa/Tlv4F4Q5oaJeXYfBmnBErS7X0iWfzeL0KJbfhhkaDzkd5vDbW2bIjqqgMwJSbzKOfJhEUdl
nV2MfKAP7nPRjWjJVj0smpVmUJT3NBI8BMSta/zBXf2aeUykk/gjFnSZhy4zH0aRuYcmyLDmhhqX
l2DAKGR/pXfKmLRBQBXUXPgSPftUPozX+xxLE1Ra2AGmgTNd63SdAqF7GjzOxNzDaxLZV+AKW+Wg
Ncgl1D+tyxntsv+7ypr0ZEfgb6qxt652SbKyHxPuKu3cviU5jSpsMDBPPaY8c9K/J0zRRN618GwW
FOtiXZhDGhI/3qPCQZHo4NvOGq/eSrPE/my5tOoAwL54Kn3gQoVLOyInLELSs5+4M7pDjh6IlMFk
Q0JDBRmnj1+8oPw0Z2Bwcw/V1fDS4DBM5qfunfZh5P3ekMT81ll4MgmhgQ3ht09uhsmoK7N3f8F7
FwYSHdNFGo8WIdghLEXg7JTUvh0ptp5MQdAhRycnlV5sUPXxQyxZHUMMI87wf4mMQbWbsgvzOB90
UVwb2Pz7Hqnd9kdBYwecf4GZl+fBjd7mdr7ila2c/+gtU88iXKAnxl3K8Xtx3HlOzPBNDjkAfbs7
yxbNB+zXZ6vbYHkGGQcxkYmHiJgCN+2EaMCHCdVbz9GozRcxPTt1mVCj6PoWxepBem2wR/FjUw4c
Y2V4R5QBZ8c19FVGFfc0B66CwFD7YuoYDJ6VX6Wwo5d4+tvGGl6ka5oPXoakxXNcLk81YbTCeBrr
mtWVZs77xHR8BWTOuuT1DGE/Q1ydV9lz1Xncjq3uXtqMWyGLPiKvY5IcmIyHfBZpQahfPapnUEFx
UxGniYDjx74yQBnZOdL8jjNX7208/2haOTizPtm2Jj44PnJ2Mw5fBYFm7xSau9QIAhupOPBNB5X6
rMEriCELuNqb4671bPR+cgCfE/TU37ZSBFMu/7KY4pCEpd8GMZP/+gAc7AgfTfs0QRgyKpMxaP5Y
Wm19pOcuryT6qG2RbcMiKv7z6hkHGP8jOleJ5R4j0zHxlMX6lBBW8uzHwWa2uJSOA1eKNbJ0F64e
QwZhRdEFZTyyoLB8xB5/Nrpq50Xd9OTUzniPiwWal6f2ewQAa40IZD9QWLx48F63CZG4a9sIbyqY
lhRFrEYuIpenguioH30tTIDNPCdnww+nz0HVt75OrkqyG6cNY8YQdY9jDu/spf7TBJ1k19OQOVXL
AH9EfFqGVkMatRyhu/SXgm75I294pKl46Ek0e5hFMD3zQZ+sDHIO2LTqSis6pVFLqDBQNAI+BmT6
3p+QfslvJmyQbszBP9KGvYVOOt2Fju0zKSwP/rYbCMFdWYBmyxHjoWUiP8uQRQIA70446ObfVaCA
7RmMoosJFTAQ5JY5XMnIE4Xf//yTdYZF2e/irGK8I3IPxo6IX0bppWur7/AHkauxg8mj1vh+9UvY
orkPEKrdJ6lhQzL1XLNL8sf8KD4Hg2i3I26Soc/9vbR6DP+298CU7ZjZdfZljTQhzFJzMGJXXpnm
ol7MhumTJMN6PTnRv3nEOan1XL4TALGuFkU24Ol2b6bjcFETSz8FHbyCmzjem1arVVON1YcfF99j
L/DrQc2stEz/1P54nOLm0+f4PydBlD/oxvv0J/nCkTu8tJhXN4Ss/mEYaB704AQ3sxbepkR+mJWd
eBxnBMsVQ1iykJLjYL81ypp/65Q8D8cRTJIIQpJdblwGX38PrMBD05ovBiT2hxCnzsmqukM7IEAr
mTS91JkKH2o3gknBb4aYPn5OaSsMyBxddP20OqMrdZ2/sVMV0DwE2C2ZPgrQqdpHy4uFqjnWzK+v
oS/yI5LicotuKGo3HNaEDSd++V6jn92HgJh1uMzV6MU/DzKkrVZyy5R5hf7INHSznUcZXD3dtWsM
0JwLtdcH+8jS7cNUvbvsTadWV/Yr8XmQJhcINcPqIzyZ7BJbnI9E4c1c3XRxqKuKpOTg8uPB+I+1
sQgwnFi132AbiYij5KB+81CHuCa9aS/T7QnVIBVtlk9rk5agtIrgjcNm17ffUe5Ml4bm44M/xQ7V
YeVuuq4c91ENR9Oft2afcVdBg5Cvf/bhnx9tlNx8jqrDzz3arG2k0mwU+zpBFpv4Uc/33AUHn4Ae
qNPxdC+Rf19L1wWO4rFGiVWtFx97CEIRUSJg5Fr4FiI8QjZZPHukqTSBiExkrf18LD7FGg2IH+dg
PzmvKW3Rq4+7a+fw8P5sxGnmwWz72WzNBqbCZKDvLiEg+g7BGlBhmJ5r+8YmwF0mL35HVQAdHPmK
VSjw2liBYJ2Fr0mgr2FHkImpMFc1pTFuXK3Mo51M2YoRR776OZUDM5Mb1dn2clhum1yXEPvuDn30
3YJ6W/j0n6Ye3d+pP9UrN4bc7jWx/Z6TgUv0dKWvNh7XV+n6Ox/lKvesbrwbPV811qK7GNA0dIKJ
f9VMrx4DsU3u5/ZmtCbxNk0E8fXuG6kM107mMF0NPAs162ViJGdgl4cFrYmN5fLB1LpT9ECZOKjZ
uAc1He05b19LL/ySAT2NXjh7ukXwjzpQLiRh/mHORpcCcaZdMDlLh3vlMrGKu1/CWqLVO/gvaNHa
Q4QLeG2Q4dHQFV4BStpoTzxqkkuXRiIz4Affbvh2gdqtysL7rl0O3L51yfA1boWhbuOk5I7+H/RT
HYNcS5w3tyy5zuTzvgB5hVU+fbbz777v7GOg50sV4ZWp5N8gGqiyTFpAYd08wn7ig4n8NyBacK6m
4kQwW46q/tOyAG4VgXry7fYDMd4tCO2IiYJvrensD8zyMUHUvfEYhO4V9tILJH54hCKiv0u6kkSR
OYkQlyzl/0IEMn1geCN9YIMLMP6Q4pAo/iHt61ch0pMfoHmeyPsuuwiOdzOS1jeFhLRVyLrIntyq
2mmwCenfeaE2XQH9lW3lK+7BSdoXg0l2bS7VmnzAcBIfZM5isCv9zxMhdbRrXNOhuWgfLTVmqIzW
BIs0nbpn6RqnPEsIlykWvYY9U4hTUOChQGIGj3Ef3bVC57GEbc0+uPliZpScKFhwYwfZpoPkUoYP
gYgQt7KSt9Eg35uSfNNJPaAa/lNw4b3QdFRLjVtsW/h6+yCw3xyD1FAfw1dCpk9RzF/qpsAVZnH9
zwJlsg2zhxaLxKaHW8EYeZth/Eaks8N+0aysgFtzVwDPcpFTEPdu595fbUC3SVNALMtcN0yWvDQJ
B4YkHBnn6Pic6aOwgws5e/kWU3FyVD7BgdVhzvKTSYrGCr8OIrGo2kvCeg8ufu8k6N/ZqxhwsMOT
MlJtQtvYaDSD9AQ4LHXNriSyhKBVcALh/C4iQVZKuDyJ0VNSN0er3os2OLduThVgGy+kSP6aGGTQ
uEk+ufoQ05F+pngct3yvwBRRjuQPRFQV+ZsgKmITW3zevqzeSL9qSqSRNaF07EpfThvSoM4/Ajpi
xcB0C+5Wps9lVRwNmCPrcaRT1NN5aMLhQJOIUGHwxY05QIvZeCP19TjVeuM3cAc3Do3lNQFODynt
k60vi3+m6N6AYZ3doALU5ZvhE/NEV9IJdFX2zwABtteR9R0F+msy77OEIWuj8GTMU29QQjdnpi4I
eHyLAI0O8awmw9Xo5v/H3XktR45k2fZX5gdQ5g6N19CSDMok+QJjJkloDTjE189CTossTgrrebp2
H7rbuqqyIgLC/fg5e6+9lHl8p2BpMiz7Rs/769iHD6pBkALDDWYvccUjT5JBrcqwBdCg3l3wyu1K
x9k0FB9tmNzwip5FWj4ytt/pNcqBvFipDP1lgbO8KIlUkD7ezDT/ptzTgA0/cVzE5WSyOS3IvlHd
TSIWaBWJJZqjOwZS5OshnnDZFm+uN19vjme5gXaA7huoORO5fx9RnnCed9pjim0axUR1raUMjqum
RmdADt2cwuEV7bFszEcWuUuhz3pThqVumZOXWiP381r1GGpzZo8DN23w7uG728vJhrya+fu+qO4l
wZh5nZ8NG7C6L5HGZ9l0sPzuEpj+DtbXwp4zDgsIb+QplAxv+vSl0pOHPCE1UsClK6xH0ecvWn8D
ZWHfokPHCLcw7jphn9IiuAVw8pSXzArNquIpFuFtURKQqNuxs3CLclgMwrpve4ZcBdV4NQrkI5F3
M8ErWwGiPvokuLSmql87C3VXFO8aH3mcgbzadkx92aj+jhHLV05kD+ABWOGi5uha8OzdZjAPjahI
9H4rGEm4r0ndvZvOS+2n/cmcePeMsGWuve97Buht0SEiyOa/FfCAdu92htFWQHFgEpycJjiKS3eZ
+9qXMIgPDnQ8RsF0N5vQebS0AfOZpy6MhVTHnY0KbP+ogUiJZ8JriXATpyGCiZhxC8AxurjFlvPf
YqTbinZs+sI9WAxa/QyHnu75vKRrosAqXqOxiafi3aPURIOYzSMyMgFam9tZhIgsQFb2ekinW6dp
r0s/ohu/DZARHGKCFNGCkLki2WNVutHr6S2yzTffns+N7L1k4Er2cfcUdlAEx4FSWkWzRGGO5QRf
NlQ3sMQoBgBmo/Es4c/iX+5Lu9v36VxIu6SZu/47Z+o7cky/Yhn40Jp+hZIAW5hg4l3VGSes2NvM
48YJtFSqWau8SV561Bo19xAfrOfFD6bGF/fb/AEaAmqwlPui2+INXB09WrM7OiPwU2RZiCoNqHlz
s9HVQagHdD8Ki0fYsx6b+bgsDEXvaWUN5o7mJKRCIkw+HIlGZKY4K0u6KwwjSEyqfaPAslel+dxN
2lPtkmxbVu01NyO5utPCsMEDyxptlfKmHQLsFujvknFdIJlzHTFTQOvmqjdg3HZdEi5T+8KUxF3b
EhKkNnf07LTi8cw1/dAGXyK7qDchtBpW2nYLGKI7+Bl/DH7ztKLLeWUTyb2s6f74tVmd3fm/9Dq6
wV5yVbfFuBakHy382u6+ccmmxNokobXoY7ltZBzDbXavY99b8UqbSzAkgM1AlQHztJj5o8sHn0hg
UdfzhJAXxXbojQEEWfkaWyEdJYgtk6ddyj5k6Iu9VQPEV/bsJDORDeIAGv6M2X+djf0KSzEFdy++
kZXeQldxvL1gJJyI/gKadlrR2rqHMnNDtse6wq29A4LJQlT1C7ry01Jv9EetIKkM6f1Dwqlmk2Uo
bYH2yrZ8glGKDBh7ANsoEDNZ2x4j72Sf2TbqwYkU2jbT141GWJFtM4sKaLTAcOsvXl/cI2i9Rg1I
AqdF1tvEKw5cOqaW+W5c+v8VNubgmoOl9j/O6/8FG9vU7yiF/gvL3Gv++iNybP5j/0COWfIvchA9
4eDQwvT8I3LMMv+y8P4LlJQYD4GJe/9Cjll/cR7QHc8VwpSWMDwwRf9gjul/Sd3B0+c5jk5nWZj/
EXJMfqKH2NLgs13DAHuEoZj//N0m6Dv0wVzyupaD1fYnrzCfh7QYaUcMF1jVm0LSiq2b15Cne6ER
XZdl5qnTYOCSq8gwSZ/kH8zr0nI/WZxtCGxcKUgpONyYhH23QP9gbZvbSA5wbaplrT6axDHnEpl0
3iKH0dtgMxvDw5xczRhWfxG63hYEPlMq9Vqjep1iNGRlQA4i7qyKs/BK1yqx8Vz67DrBUOhUiGAA
SUjxvhuM7DGJxmebafDs/cNNYinMJ2Cb7aZ4g5JQoy2ZWjAaU7s0aSi7AWQIy82Q4nT9NTa9lRe+
9l5AIi+iJPA2BIbIYthXZWusg+pgxs1TFY4Po+ED1ggUMy3pb2qYYtsilJug2dBvGg/NSCnKu3wI
J30zatTuja1lS3c0odkbaMMo4EU4T/VgLOhtf9UXs2TSLr1l2ODftm/SykQTN/msWX11yDP/HauA
NiW3PXntsWJAbutHezAspHRo8CLk45HMjg2i9Oumou00DMjjjBqMrKkutGZvU+b9u0hl2paJ2a2R
uvmBfBCUE0YfkRfkEp49KSTZJXOsue9bMyplptEfGSwAis8USTvGdO2QYnCT9tGXAizCunP7S1YS
wpmSlkRNxmFczDG5hPqZ3bIKk4bGXZcQQp3RdmTxDerRO/TDY6kz8o4jd1gl7BkcD6ejbsBbkz31
gdVdwhl14ONZ3cB+ahjTMxBrx6vMwY8xjshTcv+VcEA+cacN4toMARBUYFTpQt+UI4ovSwOPH4xE
vLTD2moyC/QmhYhhYgAqzMd8KKZLT8I3RKICLkgyHqxZ1OTIJGZw166V7aJDm09cepBdYmN6SUqb
KKsCAk8yLmiAoOObhdF2aWCu9SQKePJ/QhpQC0E4C6JMfHSJfSBWLT9YE6gN7znEYcIZwH4LOFt6
A4QJq3EIoLF7JEGEAKQDxNrOqG5xbKEbpEnZ26BdsSODVBY90g08kHrj7eHEQ+jIKrLSkjlU0DaA
crfNneniaHaGseRbS0YxzkbZ+QXPK/7Y4ttgkyxSktG+xzPgPjmd8Q69Ll+ZDqIrLADCSF6jqJs2
gdN+pQPPUb6t7zIFUMPrMXyigvPVxIiSRphFRcSn5+Vt1YX3ZuuQCKfaJ+x2uDWda7PKurVqFeAN
BFMSwyZX/9XWs5IGYXLS/OrSo0tnehe8tLa4n9z63SRq43qo6mNvbWDRyoWShMFNYjzRWzwgGSVJ
wEfAKQpMrNMcQgjzYhWxemW6aDkMZjeo4cklJaGFwVp77H0Hsy8jlFkYLFDxE0URcY9zmoTGlL6P
hvm1VdgPaaIPixjNBXrzN7jlt1Y+vKMV8BYjTbeFso1bTbzS+KDhaXx0+nTGBWdsUgSshCFyw23e
hQowks+6sGx8Tnx1cjJrImqFTKv73jMIEPCGM6LMnTe3YhAjnCpxVF57UD7xKpG+g/P5pfJm2A2d
gprqUlSI16XJDA8pC7+24Qc40rwvh4qiJXlryvwNqy9NZUODalthA2J+ayTU2UT8ILzOx20PonHK
rVUTmnNCSPYeZmRglwIiKuFfK5WE765lU2TRA8KVdYqnFnKYw+lXyDOiZHKH6+yFGWu20YMnx8/1
bS44ThmsnovMlNmmVERCEX6jEHySWtuuC2N6o0ODPQ1JCW6bAlmwFZMGlFiEtCX+wWorbIGj237p
VP9RUf/HBuo+mM7vkeDYUI/Wg2GkdwqhMNEztGxckieKkMVzYG7ameM5mJJLlDYnV5dXUYoG1oSA
SQsQ6SwZ6ZZmLkPqPTA32kYNXEDDxAj+3ZyeSSaKieUC79emTZY4hOuGaCV9fdnjGCYZtdxFWgVI
X3ej/UC2cdvQhGlGzVjqIXFiWaCWEbPzPaM3DOJLPdPujaB4qeupWlZWDXCTYD1R7EuNRXQgX9ml
E9+M+LAr5V2XnXdfOlSmKrxknfgwezrh5ilyy9uci8PjTFO4TxXs+rnGrvKPrIHGWY01e9JgnRzT
3/tQVjEBU/Hz8EPJj0Pekih/9JVLVAcEPHa5sLyORvdo5vG+Dm7zJHq2h4xDnJ7t68RREBvIZcRZ
yUAZ4q6G0oSjAVr8oRux8JGkwvf1fCy1mkkiO9CmbZw7l6gob7w4qq4ZitYrferuA8Sca0G7PlHe
jdO23VVYo9ktED6X8/RJVqH3xWcUnybZc5dU5U2PZGtQM3lIpNvSYmtvuq+TS6xAP+KXIaIJlIyF
Aj4y3bUXPSCuMRZSz97NvtsXAXlEAB+fGpoKD6mrxCXilG7PPddwaJ80p7F309Q+keYJVshXX0YW
AHMYky25mAMHUOSdoR2ecpqPIRJtHeEdvofIOEQeweJCuMdJR1bgujhVS4EpA0tPhxi9HgmE1U5W
Ot5Z3s4KA48wwO8mBY6m8KxGuKZW0q8dv79n/gWKHv8EWeX5Pi26YsmolkXZyOu1Xsf7jMH7HZ1h
a5ETE4yc2YxXibPKNDAVg/ZCL7lb43TtSFfq7xnJoZpO6aRYyBR2rn0sowTClx9elS3QdVjU0VFK
TNbxWK0VRdjCQLVETwDwZCSu28650bHailoZ91xNHkQ3uSnSOtpmmf/mlIRrWTPwOYhwWHQrVeGf
YNhDNGDKUL8AwcapRejLsR4fKeZmjj/iAcJhtjgF3LJmz5FyTFahrwfLaSjUsYiHE+AN9gJZH4Tr
1oc61Z6bVKUn/rxE+pXRhveLa1wh+OAz2yBtvIqu7HIgjyGEk52X7baykc2Vg2Fv7Si6i0dix2Jh
U7A5tr/WseagJRzKTSbH6kw5SXMkHo4S5ToaEbI6GwwSAWCnwLrNhuLJ9PKbOU9z61hnBL7FWbPS
VxdIvWvRXY+zLtuTzLNAKbDnkE+XwtXIqGaLEmVx12gugYTgoixsPAQC46aZlBusbUx954bG4DIm
fgHmYxnccG4mVDku9vrQvtaWAqE/KxAbOSXryXXGE9bTHWnb4do0+vDg0cGISG9d1lIfVpqN/LzD
S3Ll9Gl4+M7gsZScaHEiwvr+fx0t2SgdlzuBhAhMPRd2WdpFEfXgdPK7fryiC/ik6+mWEaJc+/UI
AiG1/csEVWnfhAHQjGEAFx9asLZmMUwe6NFuCoS2AF2CiDBL9hNPwxUtfNId8mRr8TAv66IMbzON
XJ8ACLpDllnWm0cSu91dFOrMUmN5zFTt3+VVjQ8nfLD8Vjtr+FT8zpnAr6t78rBBmYWM+WFTQqNI
lsp3NJJQggvzfCyTY/AR2Aq7sYqRM3n6Trp2hKbKiNa4gGC3ccEKweTUo2MhDUsQhAFsXJekWIUY
AginSxNszcAEe4zTUULCW5gBFx84Q+foviDn5N42bQmhD3d5R1u0wP3IHF5n3OFYpyTTKdEADGvU
ImjasVqEH4TmHkc6o5ApBhr4/FusChtOTRcBzCoyd/j4x3DKN9po3veRI25beMqFPyQbxODWMmK2
Ritnmnhh2v4ZBd6qq4mF0nnU9wGzYvat6UGVonogCgvi3Dw3S/P0mjSqV7/kWk3OjejwKtB0bc7S
Jhg7RJu1J2Xp6IueELFRNzCI8Rp58UekD0C4Stj4lZlD08sUAUrdHO2hlSWhZKvQqScq5QZDQtqg
G0QNlBimflPFj1aOotlGGDTXvdkqEsrbJR5AuSAHIhCjW4iFm98Rjmc0eFRCbzP5sc6AnKJmwiRX
o83cjJ5zJxnGPcXiW4G7CX5VdaExqNGaLjBsetMBBbV+j5KpWgbQCxZZ0uTHxlSbNNUG2BZ9skud
ASVxpL5NE9ydrKnLTRkTdmZMIx260l5D+nK2gL/moRLihMxhHkerB9nkIFYjapWl1HjCA5k+fxfr
5TIZzzRe4tntnJPmQsiAVfUavSYxHd3nqqfhVqGQPnkiOleFNeAbJM8xEfIx7z15dFxSdlLoBMe6
195i3f3wycnaJmBFiRFkQjvgO4A737nwjjDT4Km+0N3+Rp+r3EBF6nd5plVLAyva2gA+h6SLVmeq
97ewuFfCCu94duRWT9lRSz84qKrH5zhkh1aqVzuvpn1KZNTiu+CnG1W5w7h0SpQFuaOtDy1lPIYJ
KNKqTL6xazd7VQ8vYWWH9wL7tkcy4RSD+BujM8dW9zKl+RLNnbdmbagQ1iKj1o3aR8eJENUTvGCD
KM++NNJtSzG0LbIZ6TTNXbqKgM6Sdvek+d/iaBO0E86DtCvPSeh+SyPwnuiH4c+BfmyJPbOFrh9Z
sfRtqZS9wEQFO8Qa73xIvSiQJAkdzOqgp4hDO9jXRLRm7FycQyhAtzKynatOMz8S59YgZ5YCK3rM
uri7Jml3mXdDxBpjn5HlWkfQGSsEhS13wliP+sUOm2Jn6Pk39InwoAI6ytisQiRfxOD62fDGgAPX
dEEvwqG4XVvElzCCDZfGKI07m3lXgk95E+F6PvNWwSTJUbpl+lOoZfg1EAOKkaFhLO1dzdLQkBe7
IRNvQOvsQl1APgNOKrCh82Rl9Op1wRc62YaTVXutJPXc6cpqgyf9brTLrVVQwUdOFnGiomAocKh7
NdbCocRQTjNh6evGSxLJYR/YxksLXGaHiXvssM4w3/sSYM7RSqMiX4NmXxFN2tKkGmYOIhVLFS9N
YlD6s5FTgpA7shsazMzOR15UPgI0h+Y4x4ctjM872yHTsA9BKZL2K+qIZLjcaghzALyivBTkBxOr
NEn2gUInQY91ZzNrpHQlYKILJFVLnhubKqmfNZ2UZDQQZ1ES5UiVWA0ThqfRwF8GNswR6biwpwE0
mJ2fCHAY1n2WPRdRB8oyXDpEfx+UwBQdSuJ3/ax5J9lEsFsmx7CZDqrotH1CRJTujP068TOqD3TN
y7FPh2WKQP9YBhCNhmE8ViqmKmjh1ijYNsMoqAEEvJEmaKKNo3TWYuFect3/wu+9Vap5sAAl7vCa
wLfxzpavP6DXfEAOsiAnxdt3Y0d7jVRBxjELNei3fpw8NcASeG3cAx9LXwH1ciL1duP7zCMM0Tyw
nUJNIbmUlZXKFi9S2gxyUwEI4RVJ11bJT23a+qs2Bs6GsSJiKEVvCl9PA8JvCtdDMGGFG2W004Bd
LszaI9SG0xTgI3IFWw+sqhLIgz3vOScDeGkjTaC5ITgBBXROqMcJskWqAoaGiU/wlCEK14pJEjlZ
bdgi/ENbBzdo1t6jgLAXyRmS1Bhm/1EBnajuiVqCwHldC3/5YIuhO3YscOQ12lN3KBhEMqCpsm2H
YZ3jC0HAJQ0gJxuWTo2sGvztlSRBlgwC/TiYsys5pu8/sH8sg1p/YQnlGJvg62yCkaZGUlNRTy94
p3Hu4t+PjQeJbexU9pjFapLNKczxKdMWsDXvPkGdCE2PnjkQE8A4JMVitWFzEOQU0KhyAd+Y7wQL
IkvX20U3zfi9miZ/jWt5LGEu0XqMVGIxKCNayYoC+5DlVA9aSTi37a2LCtShL7DWZmG2TzHSTMiG
KNPdexC7NQZSrGMBsU4YHqJSHmyHvBcnD57wES+ispiujexW2Wk9zxOIkdV0YMu1tRaN/h4EnbWL
8UT4RLou0mBy8OayVDTgmatG7gdNuyFFV6fn38ySTblN3GaHhZFjvHL2uWle96BemC9V+Z5NS1xr
ifpgbdo5ROmci0iHgNanDwjwOEoGDudRuq3wjzaaxEVdVJlzbG3Sx+Cu7tIQZaZIa+BZSGnMxjKw
6vSPnWDYPDri3BTxm0t8VNfgYaiJCO0VaQhxixWcwIlNQmxirfJhx7P/JfLA0vVVuXGc+RRbOzej
aYPnFPYSxSGnJRPZckJeEEx+51a28cxXoB7qfR0/uw9SiRlLtlWles+8el3bgbZyHXM71uCKKAzG
RUgVA2C2OsJkYXXXGc35HpQjpAwLoRcNGpgbSZoXWh7+ZdGM+R/dpVHkm7zOyoMvRXjGdbueU4pW
Rul5a3I39kUczc6m5ro066fMMx+VX1z8rmmv437uInqSkFnwC4XBWUlXAzD1siVj9zVoqzlgytXw
3tK6ds3+mwViz47yc4sFDSWmdmPb8mpAlgrma9r5tXbdts0xmRqOaAOve9f3hCN5JBMEs+yGcdnX
OFS0Ct1nNBw3TVivU3y/FqVhjwM2M7vZ1//QWzQB23x44GtvzMy8H93hNu58Aplt76MNxCVvMReT
VvNEuDjJfjM9ofBv3DCOESJWwElqc1WTsIPQ5BpQnbvWjYQpYH3oW3WyJ3YuG+a7KQWQ/phdO8lL
xv8cvdd1VZ4mg34e0dj5CrEpHAknBjgM2D61tWBnR95z3Z1jmuOjbt0lznD2qngLbebidMxVJ4yx
FIFYjWqAxz7eHysEAa+J+e2+m6IEUSHWF+26yGh7pO6XsmON7c0THdpjw/D6pOX9OWaCnSWwfrjK
bw1vibSKU1PgvhdluibzmLatILeCAwb76Kuod45FIBkCUEhM7s1Ivrg+Mj6d5bnZaAFASW47wX0h
M5ZkoASEsjNyefRbh1C8glM+6Srvge49JKn3ojftHqH0tah7pEvGLaKdgcnpzpz4qMI95+iVQyc9
OloE9KaBpjv6bzj7t3TXwB9Ws6XIR7XrtxxFyWFlpKBjlEvHdURm55xnRKtWL55kQtNHkIh6VZZI
9jBJjqjzR1JDfRFxt89xVD6q0nmoAdysNI+Wmh8U9RGW/ouEv6bJ4mtvZii2cnXqW2NYEpZ6w/DH
OgYtezWZsrc21DTbtZ59y6yxkmOsoyaw6akWVUE+N83EKfMpvHvOXb5enY0OglYmbYn8m7o0wjxo
Oc9D0c74EXhqZpAl67w3vyhTx6xSju9sjYR8q+LGGS0dofwN4Ep2YvuDZMP3rlVqhRW4WxaGvS7c
bgvglmTUwGEqEKlNrRVHPYXjkhnhuLP9AlEIowq6zjVpTYCjx5fIxRELQPAl9hArdfq3UqhoNdC7
DO2MZg+b+xh9aG314jHTWlCwX3EGglEgNbXsmKUk9Zd+p2vp/jv/DP4ToQxWvU0qsFl+C0vJdpNr
45JnbbItMwRwpR1+xeNEaVtuI800dq4XP8YN4afc5Pug74HUaU1+KGXA8c2OEFI8xnpy9gfY7EYy
tzMcq1rq7E46GDXAP8rZ9S5Ng7TpyKjLH00zkEtjsC8JCD/8/ZdOhtQxvrPtfXFjlJ08N2G/zVV+
6/Kur2vRs2W629aPb3KF57iMZD83e6FIM/rQzNrcVB5K2mYQV9J3ghUZ8+D65wQrYkX+B2L6H02L
d+vb9edYKuax3/4ZZfXL7Kq//UPnu83953/L/DX+9a/5fyPcymEE/Jt582uapK/523/tm/l/mr+N
nPmT/xw5O38xUhbCtlkzTEgP/K1/pFzZ8i/AodJ1ma+68zyaufI/Uq40JtWCGF2GwZaJjYZ/6F8z
ZzCNf3lCWK7rkYtjOa78j4bO80z53whrbQYym4x1PyNpvSLLCKa1AnLPy2DZ5+NuQp69mmKfLG/c
Ng6NsSi6/+ES/QSG/ne2778/7BMnexgcgHhyYKwbu9MSDZy5buwCsrElr12B9ZeT2x+Yu/JXP2we
sv8wsA7cOMPlP3q8RxIdPfv6iKFsBSWJIRMgrqVdqpfQY+QUy745V6ZxCG2DwYcCqGRj1yGjt2HV
R26Vl96KA+o3TVL2/v5KcJN+ft3nv/7D1yNm0kPMr+e7TkuZegBL26Jlexh778Rg2F46gkTR3hnT
pTnzQtym/ahIQaBOYAaflsbu99+Dx++nt38m2v7wNVqXmBSrUc42JJmxFOJ5UM0dDnjvhsMaSmQ4
UUx0EeZ4XfkHUYHzd0nBv5+COe7ph88cdMmpuTfmIz0I3DoEwVjqLemOwa3BVHFSOaMXN7xFB4Gb
IABDbcHHXNdmFC/drr7GsfvgVSpYNxkZTZgozwy3Pyq9Y1g12C9Wl76pBrWnbpGfJBHd6agiXA8X
N3q6ZNGHDjxKPwqZ74A7lI4pSLbKPzrcdmsiX9PDNDdR2jb5aETC5FgET21j3Wm28xo3Ggw/uqar
tCActreh5qUqGZfKaq5YkZHM9pJJdRdepR37w6icYSMt5wM1wriMA7qEC1fvUeqG+2KEquhyxgna
hgAmh76ioq5o0tZZpZaqFjFD9RNpn85SOFm8mHSE1YVp2DynkXxy3ZF4RmPQz0nkZqsyxHCrEtjq
0HOsPz2lv3phP+XYJG1XQ9/v4h19xYtlyeyK2AhsfHXZ46+1r0LwdtS4Vw1uMAbc8AqNHmm+b3L5
W5KJkLSq96RnyjjM/nK9Q+X8+wdXzl/hJwvXvKD++BTFym96mlHhri+GGuVL8KRptbHW8yrcO7F/
dqLoCYh7ugs6OAJOaaAW+tcy/5M17BdvjJjXmx+eXrydmmdQLezIwMRXB9MYKa777ITRTZN1TLqD
stjQRMt40Npq8/sPnQHhP/ux8/354UMxsKFOpSsK8nTkoAhuHgiIiY5ThCRHZXe//5RPAqR/vZli
/vgfPgb9uMQ5lAe7pA8OLkcgetiU23hllympQisGIx1jjXTcZ6JvELVoZPvUtDCwkXLOqadb2Rfy
5g/fZl4PfvajP+0WnaUMLPcI/SO9JsstxdfKMRG94XSpfe22dOSNAvI4ai3LIld8XzXjn7Lnfvl4
fdo+dB54WfkVToDqCSzaVWtoT6ME1NITs7oTvpEQW97ctfgxZVqHf4qQ+sWuJT5tC2Ucixh3GnfA
LArIQuKR9+2t9pzXNjHXwOlg/daN/6eXaF7mf3aJ57/+ww3vpJcoExX5jrZrRt8YjRVsz3hh9ih1
uk4/yLw79Y13a4T1LFUtpzWHveBoBsEfEg6/Fxo/+wqfdgPTK+KgNMxi100wb1yng4VRN9k15MEI
7dNNkIXikBNkPij3AwhotVMFk/cm5Bzn9mO9qqNx3JTSZ1hA+/kPz96v7sOnhc8vetWIrk93HY0F
va9gEOKnLZxMu039Rl+h/H8LEroLlehvaeoPW62EvdbixAYr+KbN59kEkyDxoWABHGgkbt/TwPvD
1/v54oeW8e/3bUSqYJhOEu/SIDpkHcOdOdqkCV0ikTPxHNf+KTEYwxHlbb0BtP1D/fY9Ce9/3yzD
+7T4SZeGsR6UwU4RE7WKMhweacCRToLxXOK5Jiu6w1RjxsfJI9nE7fAleaidC6bZk1BvyTSfsLIC
GYcIMKS7pVjVNnRKkkq+usV0MroSPV17TqQ8tF6OCTdT3wrNfIzH6T5qsSgOboCyXtF/szpnbdIM
Pv7+oto/X2QN79Mii5o7szIA9LO2x1vFOFPnusA7APMd7pENJVcys92LNYx4h8pWQ9BkAB4eh691
bN3nUZos9JG61gombW2rmLgyAIPCZeRvexA2O49UZq/FC6fnsYUxhbhyFOt3WtUfvRTaS9/k036C
b7aMMowqKqo/3EI8BLlG16X6KDSkYTE5XY5n3LUchmcz+XUJjgWmf6AWQMSydWnRUel6vd0NY+kv
AfhewY7tqR50aBkFCCWmH4jjUzSRKYI5ICTVXTBH5hBOsW3F+NCbSYLRkbAShWM3zGS/IK0Iqr10
y2WGHn0F1Zs2D+DdtdIQUSTxw+/vwM+3VsP7tP0UeRYTYNfAXBdqWHimrRDdk9LuRrtYrypy5pA3
tXWzNkwEE3/4zJ+XOMDz/v4q9T2x8Dq4+u0EHQm/QFZj7sEXC/xa67y7ZLDIDcGft5BwixY8ta/O
QBZqqlU7KmcgoYP25lrOl17pOu9+TX/Rf6Dtm21pUD2wf65H22NObfO1i7EmZwHEjp3AaKp9HK15
1C76BOdDn5aX0a/kVSCJWypaJCtJHzPuiU++INKA9KyYW4yUS/juEodrvXSG4kRiLPzJKXWXXtAc
K8vptk0e3Fn0T8BmnDQjlgtfU8ayZo1dm5LjXBGDIwXBuo7n804pkRP7gl4ZptOd0RcjFlTUJfwD
vJZN9oZT2QAcWz6YdfKkd5AwkUmjmJTJW6BPZN7kH/xaSjAQSdJColmChqNEDDYpBKdFYFk7ND09
XWfbWrSCEYLjhl+joqBthSoHe6I4Ff2IQjW/0r2yXtA6PiUJLEg9cy609p4qwkkWSRtfWqWfg1I7
VTHWIJOHYPn7h+BXz8CnzV4ERcjUC9i/M3P47cmQC3dExM/Qo1qIvouWgQiMPzxxvygtSIP5+xOH
wzhM2kQEu2xwySsQEvuEejPj5GKP6RsiRB57tK4oZGumCHXirX7/K+Wvfqb+9w8eOiplPlnb1lbz
EQ/8LLp1ME0nXOWag3PMSuyvqpsurZ3mm0Zy7mxUF2CaLvHG4IUDCaN5nKKGp6BHx+Jo8vz7r/bz
7fa7tP5vdUiVtNBm6LI2VXbNROGmCnntvBGUeRc5mzSz0ZeR3vaH+2386kp82t4lTUdmvsiOCTtI
tnj3McppwCAUDxlCki84LaC4lg7QzAg4V6R8Y1VPyAJsiuLcbXBckynXpQQTxSE0Jc/damFx4TT3
RWRpsETqmS71JFHrKi6OWq76lZdmZwaFiF5TDQiaywLPoJKeqmRKpjv+Tav7QHihQSkj2xSeZe5R
VgMGDDhy/v4qfwpL/Wd9b7ifygbSxlRZ1y6YLE+ht03jeuEmPogZOZbYt7AIId+ZBWPxbT/kR6lY
l5iqXfJBi//w9P/iys8NrR/vdJENOkgVO9qNcXfv6V54MFGMxrp/W5vA8iPp737/Y635dfpJreLO
3+CH2paUnk7p6VDsMsdGRY9ujkWJyXFLF8VhHCJTpjRaMqAkc9xjS+RemnvVqukpvDsTaViQTt8S
H+kNaFyYl1FwZyIUg55mtRsNf5ZfRC9Rhq4qDAJnJ0V/349FcipGZ2nmWr0rUlapEkjwAhYFUlRA
7SvovU9xgs0zbsKrhPb/WsN0h7nf9w+RkR7syb7YhXFpzYoFOZouwKSpyU3RkGVBoVVVzZvX1HIR
TP5dFRuXSmRyCwfBvhWWn54ZOnVPv7+Av2hRGe6n7XjC9JW7cRzuoNl38DDtG3KNGeuWGqwXakok
DS+icR47rb4CAJPvS6tCgA/fk20b+MH/8Wt82qDzckrjouM+FgnbSax6tQaLh4KpmaxF2dBbcBhN
LtI++SgnRYSAsTOqTJ7zxprtMXnwh7fnV0/up02iAjfC8mA426lvwkMg3WsvKCV6F+5mk1hXGvjc
3//k+V342ZM7P9E/PLn4fe2EsVS00wP/VY3dTYMIl9+rUIBn4TU0GgWvr/xjl+ezy+ffC8OnnSFq
K2/wXCPfUflSV4ThHXb4eV8C65O2zb3neHBqJcgXe4gXFbqUZdCgnfH/m7MzWY6T6bboExFBk3TT
onqpVOq7CSHJFj0kfcLT34VHvopPcsQ/tMOOKijIPHnO3msP2sNc+ETaOnZN/o8n1iOWXcTssekx
kKLWdWVxreBCkiLdVPeicD8ddAt3SnBWr5W3tdCuQbLtrwrZEeYUTdi0M2wDDmxd4m74V0KM83rq
PUBgniU2GKpD1il89RVRBnLWeyaUFIWD7z81RAgGM0K+dcmkHoMnwg9JC1D69q85F1tf9PuesodC
vbhkpjbSYsU7JPSFQxaVd1K6I7m6BYZcUAP5mz7jQSwzmyl7F4LiBMINhGafV7cZ0o11ppBFwhlC
2lL04Sobu32pT9WOlAOAF116WZUDwVapSEFJy7hc1SPBKIDr4MXk5HfNlg8eSsc6Xtm+haxe+pvY
43jhzoTfuJkASB3KlavZb3043Tkpd8j21WuNx3WNDbICzznjPTLx9EIIp3bIs0D1+SXyY579AT2E
GqOrUUuix3FES637ZcrotNJHcEYNxsMKEJ5SOYzNpd6xfQ0ENE3KX3kooPuS50YEUrmpkVHqnXrq
QjhdSPLep7llkosF+FU6cg1qrAzaMU0u0cvpQevCSbLmNwtrZqkWsnbqW1x1+omL5peDgnbF/Nc4
xV43rRWDxUAQPL7WQekEMayTTepLQldUmh7SSNujFUJBk1mX4CW0lzxxKUB7glIYawMwBTyEnIHg
AxTImRXD+Qe5c0yyDgXFQHxeRCwXamDZnTTUZ6iH+tbat72vjmnPyorgpzv1Ko6DCXbYuiaEiiJ+
+DAJDQYeDqaLuHRzZdmQCWmLE10s4xOq8lOBj5hjWvdIoOVVQpYIor3+dxknz146XgwaR9c55EQI
EeltTCFd6pPLih7Ht3ImQ9KqkFJlgiZ2rRtvc24U+zpzj7iKGe9NeKRZ0z57adzFpNDsEr02cJgp
dNf6UJyiLJ03rQadDx6dfnJtDAy1xzsJVvl2ItZjlYHqbJoQC0mhuQwWZjS3ZeNuan6fjWpzLO45
1XMOEWBN8IoG74jQMlH7/nVbQjnRQuFdZU1jrTFQEKrohOZVt5jKMS3467D0Mfw1WwJR10QfZQcd
LxpKwoiXrXtFUlpitXM2Y9f8IshmT5zRb6V77X09z+5L5Brpu4OT5R0aM2baxt7WicRrkJHJApJn
vi4HkxfUsyYgrP24LpagMWPQ703OIBFxOAExRBh40/pxVvWVco3uvqtgeIbNVW5Bb0fd04PwwXIC
TvO9hPQ7tSCxhmr6TNNC7MNwqlFMs5sqrXsZsnQ7TgQXADVDDp6ZT+B3xZZCpT6Vthl+RoQb73LU
++/2oO9MlDpXuDfTdaUP2q41cSG5Q7ZHWS8QmY6JhKoi4weV9+Kg2cVw4kSVBHVW1OvUig4cnZeA
M6chf4XwHaAoamuXWrtrBy1AGx/teqeOtuPcI2xwJiS5GL1gUJq/cbp/zFE8wusdWswvVrHzhy7a
AR5BG+AscnQj7q/qbL6Ls/nRyEj48v1OC9q6mUA3JXTtWvR/NvbD2XgpqAVXxCEu8iWuIUlx1HST
g87NvGv0CiZ2Fue/lzEa2IfEfcIhw3vVzh9p2ZCD6pHKRzjE2u0AtaYOmB0VOSACfDImo7r4GBqs
3Bn33hfGPQwXMns7fXiY3KJMsDq1+Ga6Gd2LlHZ73UmiKFthn2w9dfczKVa841Xq7Mmh+W1m6a+2
SxYKW71hOo7PMEl3bjTfuDm2U27XJqoAY3MvRFA6/rhppuEhrrK9uxjqsg5HVyfU76YZ6q2qp3wh
lTlXoiWWidRZfVvYzsGfx73R5nWArcnf6UhHAnDKzco3OzpXgguNSHzC8I57y7dIN9JyP4cB79XH
cB6ntUMqJMAjMwe2YOF5MHr5gCh/sarA7HRTrEjmhM8M/Kceqye4mG9mQiEaqYZWSkFBZ5eMKmR6
NTCmDLRBxVvSsND10fjaCBRTGPf1Sx1d5kOYdeAzXO0mtMZ31xzJfeqR8iLEPyJ/vcflZz+bmqi2
zTSZxNZWnGnSFEoyZ2/eV+cpnad2F+YzlLR+wJtqu/QIwPAwPyqezRwYJPuaDIzOJ1NbDrzJpV2f
iL4AhKRb8dZTpnesRnVRR2Z+m+X9XTd1xi7uM4jiQq3mmRiyXHlXhtZ6R1t4TFW1EjONiAsgAPh4
ozandec0z/DeHmkyIDLqGRlxn2ro43F3bsc23/mdAcRe+AePRaKq4l8QG9+0wTvpo4eiEc+aHy0l
9tIqzxY7VO9oTwzTadT21fySdJV3bpSInsvaJAPBJgbe9dsblNvq3mqKTzeO9I1wnAphUfsO6QeV
L6k0e8Ng4llzKNxzJmyfc34kfG+cj2EG33NUwg/YQsSvxpofSY9cpnICbiNB9sClxLaI4VuGCtNJ
bjOR6msEYzOngnVniC051tVL3pjAlBIcqVUO5NyDtCXgjUiE7kC0CKIjjIoHRvI8wgIYtnrbPSRu
fjYVkAuPNQf1Mcgn0uV9ZMrmQ6MBPavE9GqP/XhQrIwFPJQrq2ssho6IexCvVYEpZbbmUA87sMB4
tTLIhdl0JUaJfpZPMQjFgxaZRH+Y1NkksBA3RfMpiXFoGb21rw1SBJoUg46Voe1D5MTrodhDyZ0p
V5xXiCggvyHjf74PGdJ8wwO7OvnWsa8dDwU56QsRFNHC7cogljzgWlLtk8l5q7zkXlot3TAroWtV
nLwwfpNV/RsPWkaQXv0Ol08g1A7vCsM7OX5Domu+OPyku6qdiUy6MAfh686vbAR8K3c8OWE5f4i0
GdEdiWmtydo5lRryNINdpG4SeBCzdnRM9zbsy+ucQmOljOholtpHH8UXKb76owOP6Yz27ndsql8x
mFvMujEB8lScduE/mUKSlocal2LSCvyONqWLzH6LqN97Iw9zXrON+jye1njQXZiG5hS+A1u6zXyu
Bve1R4hq5z3QQHWvLFfdDFXB5FpcYespqOfocfrSfaznUm5G3TeOTKrfTDDrqz7kHOs0T6gzgrA2
L7OxcaF2ucO6ltZRD/G72THENJd9ueiF9oJijaWksRpMnPGVXi2sQ4cvHS6UHE91yRHi+/2kuRYw
nQQekkcCgmy9lEZ/9iu2/OZU4EN/jxNPIwp4Nmhj9uXtONEXEXGkbrTMAoIN0akO/AbBHDKY684V
t30+UmYwN9nbHUlRM/gfSvJUJWebKfaxTGqy9JqM17SpQIOCa43LFjxAkT7GFmr1WqM8LGENbCyn
lJfgF8xAp0vWgC4ksQhQWjE4ajva1bNOwB9qCtRW8EEa9lJKAcdI6sfeKF8rwavguZQ3i6pRNksY
dATHy/XGBm+/jnJ8tJ/iyQcYZdvjJjEjc4vNRbtCqdDsZ6j6+7DoHmaCxjaV3+fEiVTispHVbbNo
2vzRMWnweyroUo+sIU6jXE4neP7793q5mxzUkSnX8EeyAkOVYfjhy9TaiIFzNNRMBMi0GLIdbnl/
Rcwgzyed/S1vDirSP4zNjPYTk2Zr2+WRvGIo+zDEZfWoGhNJW99cJ4wotiFcRjpbDFkGO965k4ty
urLp5pbFAXr12Tejj8wup4CvNL3MaQFgj23ZNJVEQiDkCSFKcgTqtZlrEJZI0y96z9RhAprR3UJZ
/2VFudwV4fQ41YDFnLnB/J+b18gELp0EsAnnrjDGKgHJ8gwbl6TXjiwCG9DRLRaKfgNl1tpHHKap
6WWHqK561mpKYzfvbtCw/1JGAsxamToBfdHJIEGiQnyBvgBsYzO8D2jtVmBZyOsueoIaU5vhfpj2
t2GUp8CRZ/sVgvm56IcnMJ/oe73oCdtwEwg57vSC9ppfkdybcIqhJyT3QIv4g/gF4/HcGbyoUjOC
xMeapUYHB5BcTMSgiwltiR9Gj9bdkKDNAJe9oSjO13OP/8bUy0XnDL9F8B9Q+jMPLBi/rJRtvqvK
RjleMFUNQ400i8isX0Z4huuC+mDfs8sf+rYBFEYDfMvt158JIimpzcvoZrJFfeFlCNSx1TQQzsYi
kB7SFUamFfwwaz6OhF23eryBECTXs8MNB4U971MFSAlWQ/oSTkMBasC75Qh54zoRhmf3HtDCqIc+
GhlFwmbObWGsBV3ObJE6ubW3TwsyOw1YsCvNd7L9gIY3MJYbyg99a1bWTWiWmIUySltfMcyiXwsE
Wi+wger5ZzsIH7NE6Z2UO+0sgvi25Hx99BbwC85XWbun5L5DqQlzvmGYxIkfm62nNUdfYT90eHss
LbYDH5IVvXeGKp6Tb5pM/EpzwteaKYM9Zfv6x2CgTTa1NloTPSS3zRBd8zZne9DeHBroCyxiYVaW
0i+4GlrpQ2VDtqWvgIqyHfActPderj/ExA/CLsIyoLzuemqtHdpaEsQ5WloGsE6CRaDsZROucXdh
R8T5SUE8u2nCqCQioNNWo4bcH7QLDkqoDYemeKSm7HeKw8GG3wITig0QWZpIvDhHmTY25mYgtYCw
xo+orO4IikgOZTkBVV+yvA1CmFbUnR8xuGe2e3bFgZn32mO3WEs1cfSfsLrG5cdcFdaljI2j1shL
Tyi8EzGdLwYY9PcHR1yVY+PtkknQUZjJk87dJl62fdgpfkg+9ejolz7RVeuxiN132C3Qp8JhRMkT
x6spJtxugmy96K2ZDMX+md+l2OQ+oENRMTVyUT9gjgcpULCqHoaqTzk0Oq9m5lwRreRDGh6vCat7
l2p4nnkatAb5lvAI8PPli1UqYsa0a92cHVxJHi9JUtlcZbhztDrfZJ592ceJfuFbYIbT+jOpfGuf
tO0AI3VBv9WzEaRdgU/fevMknaE6pELhF0l3bUaIXGbpq8bzXLJ1TKLYPB2zfNTtEsm3tu3uHvsA
S+Csov3kGftUb6ydmHjfZh2mG7x5MnzM4ldYL12UcAkDgVaqNXZzzXifAdFc7zNvocYtXQ0Bb3DV
KX6vIilATNMsdVPjyjFmC89vARJrUR8b5X0MI5bp3HNUTBjBU0Ja+vp37DoPXpSPJ+WF6Yp46fEC
/XEZeKFzW0B3Zi+s6b7ikqAsaPGCtgRbEa+N94ZHtiflYFUa7RDohgXywx2uYQC+kLy1t2kl6NCH
t61MT63hkjhP3TQCptiW9pJaavi4lumDL1Ne5KZAAq3pWhGSxNFwMldmrD0g4dq5eI2w3XMDlsO/
WUKz8BRHbfy1zziasKdx5bIlPtbgmIJapH6XTX2mosY2nZT0iIlvjE3yvciCpK3IUx4y8u8o5Xb8
NdTSob9ABmotG6kejBCAkTl1ULEbg8lkzBtaKzvC0hoeaTy6PJzyuY+sdNMgCliT9BLkqhwpWRKN
MqY490sVraW0wuB2GpC6YCi2ebpHYdjuCPN5alR8PzZ1eWtpTbbu8+F6su0XMPmv8Hp4EZlFr8Di
jvg4Ono/1vJyZu4v2Kvpla9xSABLDwbUqYEgtUV2RS5yuoui2QQsSThZ7hevYQc5lpA0d6VBEl1P
VlacYky0exf2woEgT2enJcnZIxUwVhTYKVv5iv0DJV04ARYYoPSpOsWBWVUMw/ohXY+2WTOZJYQg
BJIW6TfxRPTXSOzzqjMUAVJ0WteDBZwuMtW4rdLGCIgMnoKx0w7Kn9/atGvfkqxO150fwuPNxZGg
EsDySJTxtYr6ClmoRVBSUXlrAjudtasbN6NbOAF9zntsDO6xjQzUmC0K+okEClMN1wlMpmNouSca
k5eTEO7ZdMaDnZTnvEwZXdexBb5FvWkwQQN+0ktkPO0BC9ithGtwx/HWvcgG58KBnbH23fRJJ3Rg
1SXp5RAuaJKE21fqGUNICF7bMre2vNHh2itS8+DrMXo18ISNpMsFBYvga9rBdZp+lDZ8XumS3+KE
fXwYTLB5olqitaL5U/oAUhsFTalsjzpJCYGh5osCejWrk+VdkGlzRrdDQKvsp0s3Gu48Dl6BDr/S
b9GukH300fFGeQQprW2IeJisAUFwOblf3XbYiDbwLvajk/cBhjR6N0mx7ZkYAHSyTNb3RTFKLJKq
23M9e7zBJkMpT0dPRhhifEnjH42hjZ8AsdlECyV7iq0SEqnh/DJNuB5YtIgEybNLfdbdoLRtJEd1
9Vpp8Uvfe4j1IDRa1YLPlUARPJqHXUXCX5IsPgXHwFtY9zlSGvJ46lbH8jU2BaCD6oN8khtds6E+
E45gQvuDqjknh3ogTRKwLmCpdG973GfParqOKNGmoEiAwjrZ5QXt+HBFFdFsxIBFVy+6k0uYQZyj
SKIguPMNbIlRok4eGVOBJUeQTFguzknY4MvLHDaVJIRkNat1H4onjSnUqlDDcOBRPvuC4Q+Kog5N
dnSnRZCI0zqPLnB0xqfQ9mrmF1x505kP9eTa9JBqjzZGmGIIp/9l2OKG3Ik7Px7Zk0mqQpuDnyqs
GiQWBUt3Smzj3Op4JyDRuFl0JJzZYkfCxpKPLK2Yz9yraXAOocer3Cn9mObwQYy5KtG8FtvQJITX
qpJspw2msddiqW1HmV8APLq3hZpPxNQSdzTED6boiHhqoFbn9Gtzt3odJX7gZCjhLPYGIVu29dbN
GJRakF+MXRYQbE29KW2p1rPNt7VK0koHo12BP4M8onodGqJ7N7quvtFp7OMEC8nwLLxXWiIMcxXX
qhsRCeml0jGp0ADhZMkU2p8+vdJwD4lTf7jcGte3Kf0UHqtSt8ZdaI8p9FLePhyhFR/U0nVKNbVu
Kgh1LG+gtvJkk1rtnl06wXLlxWtS76Ddxxms3ib+pQHzoenZvJrleB05s9jNGrZ9GzFPUEb6g0N6
Eu7MB0JKrkls6ckmAUkKyYIVY/pVJfTIBDzrTSKzg8P4dFUW+k2pm/I0uxIdUxq9ZDUfoccGHcaR
IyPSVGPV9i4a9sSo70yEyEGSZHCPeGqYF0GEUVGydZySfjuf2msJHE6K0pU26du+sLnxtHZoq8Ya
gxTl0xIzPyfSYWAjEKfnxc6HhRLiGKaT3LbJjNALr1RgIatcCb37cAYFFD9UZxyBw3Fy2XrNECq8
Lp/+TKPqHD1lSQew8UPOUrlVrckqZV7sTejHwQ23vkntiaxwPaWVf2xbFnotR/gtPNJAU0mcmxXN
3T4sYaF7IufESyMON9ynr8QrdXEbND2iZL1dIOY6txApA+MMvczusJPS4wvTz7yL0VbVvrPTExjR
NHRhy7glHrRhJBdB4GKdLVRPNezcsPnEyc8y6HfniZQ2hkzp5ajRkO4627zv6wwXstCcDTyaD1JQ
YfEY0wFpwcsQW++pljz0s3WT9ITXFerehFEbFAsWa5Tupw1jKhbVR8tIDkx1/0gswXvY4uaKzUTt
0QK7IKI65uRRfZm4qFPoCo0BkVe4MpWsqbiw3BAGCDgHl54xIUcnrONpmsbyXIHD2UOIsDlr0JGV
kUsOqPk54PamanA1bFzCvTRVEl4MbktiNwoJtBcu8XgyBuAlfeMfMpxvZIbeF8FrU9UaZs+iIvOa
sQwZNkeb13WdauNZt/PP/22E/EXgQrSkG1UZQj6ric+Mk72zbJ11ZI9DMLQjsAumYuD4iv9Nv7NY
pv6eWKvZtkXch9E+smkcVz6jhd6PXzoAgSuVuY8t6WiqF79/vrhvJvHuMjf/az6OdW52ss6J9t1Q
vGQGipWqZKnIB/3SbJt0M9b99udP+kadbLlfRCQ8SBEtJMffuXgUITTIJ6eYaOaIsATmSvtJL0jd
iT2XI74hHhIjMjfNnB5NEb2xfhgBthMYFgx24MEM/+P1fxFmoI1a3jivZGEa773a/FTMJtdgK5h2
JPaDkTnm5ufrtxdxw39IEf54eP661YkNbn7QBXzGkGkiTYwPtFPaqjOj9yKfLhJ7ieTI3EPXoOSz
QgKf/aEuAuJ98z30HG/n+sxoukU6NXkWjcp4DvyYnp4nbELbk+IVVeWtznQssJfcSo/ROEYHLyBS
x+Uf0chLfPHgu/orucjAyjp59pvmySY0Zeqn+DQarYvolTTIjKqSrIZVLf3XsO8Oom/LVYp/ju4+
smwaNREi7bDddXT01vgl/W3exmTzRLj3K37PRHAwL4m0WOPDBA6Up/94GQ3zG722+0U7Mvq+b0fE
Ne39ng4SPUp91/pxxYJO2iScsdtaZGBDWNzISHqa8kJtcna3RoKcNnsCE12/czcGh57jWLbq6PZU
dLgRgpJkvbXWNNVaFMzY7AjImF6kGvVAdjCzdsHiMDvyrASscF3hdKKS2IoqK/BLoyoVUiUbego8
w00HoqagKo3LWQI+Y+pmQmD1GZDrZp0eMIzfA5nVV9DFwgeznuhKV2X+IP2Y1momGOGbXTGtoZnR
6Ij6Zk+EuthETvEc63TjdHLH2zQhvzss9nk4cd6HWrDv6vg56uOLos2jjZ00pMHD5UP6X0nzrtBy
yg6VMpXq5J0eN/UBagUQkLLGdcGknGRoDXGildDP1dtbTSts4KWExOReeD8D/uCk4QCVQlkbWB0h
3DZty8BrBKC5RAk2A+fNi21n1YAPgnvBOGbU5dtUdTeA5uB/VPFFbXLIK5BDBTRpxdZQglWtRgwE
7tMJEbiLrQUehbDacd8Zs7Mlawr6ETd/mw5lGUSx3m+7xH+f6wbUVA1AzAw9wmrFY1bN5nESPaUl
0au6Y5Qvk4/nrsXJtcJYzn92UriDKTDgn99o47tH8Yu4CN4ReaPtqO0UkmSOiRVzacb+5FredzFG
MmbTQP8isAETgdCFH739/MHfiLvdLxIjKdopTzOB0dQB7JAOjOvsGIFl2NrHOGfwNWjkPo8GwIK8
BVDw86d+J3l0v+y2o1qYJ5A69rZPbexmGdFJPGMZEpA9427raKO1BW4Bm7LrnX3cp8VV5wJpiSx+
v398ieXe/tcq+mU3xqvh0YfmiXedAj58T/6NP72xgzEirHjxjQ4hCO0HaxuStxRwLGxwNPndAfeJ
dSEEs9yfv4m5bBH/8U2cLxt1Ppq+ks6Y7ovGWzsR05RsUYPLPj8Sk13ekNf6nPRVCzwsss5lYWQ7
E3PXqZrUk2aIYluE0dktszponHa6aCOCU+OsGK4G4Mbo1qD/Sy1cG7ojF+hVtvUr9ULcZ7ZKNdP5
RwX1zf7vfNn/2RroI8u42pPPKLFbRDtLqVdmQKBTWqZms+Pf/ny/vlHiOV+2/zKfii5M+mRPb+Fc
9yFcMFW+V9i8gy6hW8A07nde0qf8+eOMb16SP9aUv7ZbcGFRTNhltPeY16Akfq1aqnctLT6rtLvx
poZOfKnfjp0aoZJG9Yku2nwel7C1uv0NIjsPiEw8YFd4nLuSSX1YWXvpOdE/7sd3q4dj///SS2uJ
MctC20elEpuHaRw/fWDIAGvugGZ12Fk8sQH+dj9FAMt9j5HpP+7M8r7+14P7ZQeF4wxqDcX/3kw0
MhIyIkTtQVu3MLE2ALaIp+5SaBS4AAFRZWQT2c+iy15+/vQ/T9Z/ffqXRTODF1mRdpftq8Xggxwd
bWQoX/wcjwT+YIjFHZF2dUgSs+l4dKgQbpMgBZy16MBilZbcpHXzEM5Zs6tAuWGTUjXhH6G/STQF
1lgAO4Y/VG8bmwg6tElsNsQzcCqZn6bZn2i5UuGSRHI06GdxXMflmuVRRPJU2dya0/RI5+aMjeU5
geC2Zn/HdhaKlAmUnmy71ryonHFH9uJBlAOxIG5CEOrowaxsSPYhrq6Et6U9MwERW2IeHhPfvqo0
NqGCY/na1JlP+LHYmfGgnUSov4CqS3bk3p8Kw3qPCNhj3tzSK4WeCWwQtJ+eXEu6pkHYVNEJy+Dj
z7/Edy+I+f+fPzRDaLpjt9xbhHsktSTkWm93paFd6D3K6QwGTKj6E3Orf7jCvvvAL/uHMxBv1tY1
pzWOoI2mIYbyW+SolnzqUnfdjNlTEZH15DAr3v98jeZyMf/1tH3ZLvrUc1Qssxz6gHVAXaoCLJjG
uk4gQALjiwLqqQhuEsWKQd73uhUkhKgxHzFG0WbjlsvN0JCKjQBxV5mohXUL6pTr2g+DObp7HC1o
jeJlWDLK95+/9Hcb7RKc8PehDLPjMPa0yUmDSp5ksiTZTeN7TXz8Bi3zpVX/mST/qmaZ7ZoYLnEy
QRqbkGH9q7JZ1qD/uG32l20BQW5S1w0h6SKD8Z7j3yP1xiUKl1hquK10pUhWu2h97eTkIRHshkuI
aXpQCAFep9Z/z+y8WKVmc/PzHflm77C/7B2+UAm7I6dUF68js+ZqRA8y8qK0z32Bx2fqjJCBfnn5
88d9s7Pby9//tXUk/mDk0qm1nURtvHfhvm/6DOWsI6wLqyn/8f59d1Ff1n/kP+U4lDLb43vAECwt
b6MPYBrKcHqxqJxpTYp3EY9vP1+U9c3r9+dc+tdVgenuwW4iTJ918eBpnAlVXmxtG3GLgBXh6+FB
uNUpF8OhXUwqI8oYlgUqvYFIdFXSD4Sj8xzX7V0uSyLlJ/TP5Wxru2U4wbDZYlI7ynW5jCiWgyet
OMbrTiORvtm1te7kmOyJdpvXuYV/LXG7e4QBIIxJv8UN8TTP5R0EW2xsf/ipjB1RW7e/f77877bb
P96Wvy4/LBo1FeRNgMrIWwYM2UWn6UfYeILmY8yovgNZIaBkyfE2jcx/dHOsb+pV+8sq2+DGTWJy
BAj0rDdpn10g5qTbpkElTYRC+anrPT95TQBF6O9QK0CebVykAJF6rKFy4BAlXtbqXeQ5o3PnFx5G
thpjapfhc9Fyh7GP9dJOJH+BuUuZPiZWUPWotkqFmdhJ1VpOUbYthXwtasXcj17KWbnmb5ehxj+q
yO+Wiy8r+4IW0NhV0btJtEdZNCXbZu4u0xA48f/4831ZyCcrtlWIiW2vNc6whesNfxe9+qjdMsB5
INL3LKzmeh7y+ziP9H9c13crsfiyEksAydh3/Qz7iPabc+ftHIkHpaEvrqoyDipFaqUujBMqi4vR
4cDvqrLCaBha/9gzv1kkxJeFOGo9+POcHPfdDMkrH7Vyizj6KVb6sGWJ2vS8IhsHQc3/uPKLL0ut
pqiQ8gRHZRU7eCkwbggLQ0iqH1Wusks60+HacZkyTbEGc1ybq7XS46umt/NjjTg5cGW2ZNA60z8W
4+/uwJfFOLKIPBeQ73fKnM+Q5c5C+sh6NHs/1uLzTxSwNXvx/h/P2VIE/8fO9zWcZzRrX/g6dkbk
8yQS2rW8N+ir7BsjvkTL9ImU0Ib+T5SB6HX/wL/XLyz6+Ova7gmlgpKymqRm7n7+Ot9d/JdSfZ6n
KveVBpgbXgUzJHtaR6E5vBOPuu3sBPcYrZ0roMNi9fMHfsMtscSX8rzrQoVOJUn2MtUflB0TKOdN
VWC34lKGdryRJnjZrDLfEDhqgeag8wRgEaEhJ4GMXlOiWw8/fxXzm1VFfFk6Z969LA9dTHM09mXh
YWRC7heUc3k/94gip5YyzQE6SdCBms+5o1AcWqjQc4E9CUivRr9571iNGUjfSoGml+62c+kkZ7On
BaMYiAyDjITVoI32LMSP3jB4xygf/lHIEXr1zdP0ZWEE3j+ECtn/HloPlHyHu9RZA8lJSUuqY9J8
lL41Ma4U03bW3A+yCZNbv8BTMZjFBUHG4ETnjMxe2T6rvjwVmFVMfHjszYlioBYbbKWMVufWAbCg
D0wkdOQs2I4YDxYSI3ls4GAxlHsAhvppCv6+jkcossw64XIdQH7r2F+YGmVpJZ8JQH5mgIKKR8n3
2OM0Fdc1OkHr2pKYtl0mm0rrLfKC5+tUhxhVtQM9z3YojhOeY0Dc2S3eFS7Na0FSZGgXRxC5SBvQ
YDjDDN6yIcPZzPe2057hrTNpYypcRYNzMonk2FL1qkDrhykgU5KMiDq+7LrZp8xwh4fMz+DHSu+W
fu8M9dAguKk7kRWJ4s6nIbZKiUZso/psmDnnaS/Zgig8IuS5R63AYSNsT1PjoYjUmrNp1uaGKEKS
ZZPm7JoIkFIXc743kqptLoak0a2v9dpRwcRjFNhJOu40iOGxraFuk/TDZTknG6MYP6Xy79rcsx/B
an24wPxL3Qs3kzKI+yY5eo108wMdKQT6CsFE5SGiqWiQbdIkRFDVtE9dSZbG2PDjxpPo2DpzhL6c
XlEU0NS3W8XMHesrDb0b2U7PuqrvtMz+tDQLU8SI/rAvoWwUbAyBq2E0mMLk3sxLjB82lGADn1yR
IWPrDPONjIYrqZBk2k0LjHU0vN1AyGsURx1EA6waFcPs1QzeGj6DfJ16dNlwP5cABVrDmnzqB2uC
i2rsZMyD0IUICIwWBSqau2lFoOzRNCfw5TqRRv5w46bTGajupTCZByz6o2oe+k1oandGGBKBUkGc
rzIkivbyVOudd+4ickVd8gMvu7G4sMkHWTsgbDof6jjT6Fdnlq/2clfJVXD4Dewb24v9ADX/66A3
6bqP2pEppPnAewbN3R2e/WFEqkV8UCbyD9fzER7Vxr2wGdt5qXXblYl5YQPWZVUHHC2HZfxV88vE
qT2Qppw+VCEDmWYkUj7hPJZNxbjOGFUHhYNWNM4cubEbDduBXtymTXVLTGzI7NnfgaFgQuIlkPni
5uTEvbltpHtEOT/ugFoXZFDw31IK7/UsDAfuMUkX/uDx1iHerXtkFFTV3oZECFzSGaJ/Y3mB1SJb
0HSkmCDTrQ0JYReEsB4xcuH5dMSnSvxnD9fRcULlCA0ZkY2ye++MLufu55X5u1pafCnGaitPBvQ2
nMd0Dp6jqZODiiEr06rjIImKLif7rrN0I+hK56AZKHN+/uClCPmPzfnP0eavGl46mWoL4lX3CW86
G1UWJMwugtyQR53qnjo687Y/f9Q3pyXrS+Fl+qKZTWmh2seH5+bRu41KZsCfy5ra8nJkwyXMiauk
8P6x3X2z1f/hK/x1bU5cwwACyr7XG5ypVvKJXpT8UOQQgVM20YHoN33r0Wz/V2373c38Ulg1qI5D
w5tyQBHGZ1yZRHBYSBDNvALZYUA9UjHSrzTmsf8/zs5sN3Jci7JfJEAiJUp6jVBMtsPz/CLY6bTm
iZr19b2U/VKduJkJ9NtF4VaFQ0GRh+fsvXatz9j0rirbeUu9/oaE+vTIYC8nBqVPLycdTtsC88nf
n/z6+f/rR17Lgf88iG6ZytKLAWlFs2lc1EohTKzwKrNNDZqsjr9/yp++/W+VlUYPCoqcqX4yET23
MJvSLQom2jlXoQPfMBXTj79/krUe9v/rC/1WUs2ILOihQpxbhEfygE/QS8lpanpLT0JIk+GQQCG4
jO6TqQhVC5seexdKm79//J8W8m9VVFI3JcJ8wUIWIzZrn54qfpo1PJY41ESZweDl7gqcOsGrd//x
ov7p4iR/K3wm3y2dUQCQLxdlXosFoGSBLhKBWgt0LymILhmc+iTRh86p8SJJBtk3HUORyQof//7F
/1Q/yt92KWRWkmvJaiUa1Y9xwmqEe7zHVQJRvvQVZbzTfspYdvdTJa5CARhz1lDsuxAQt5vmz7NI
9TaqQZcj64n2SPKJvYftvpE+Uml3rr/rnrwfByGpYSIenHrxSGf9H7vsH3448dvd04ugb84KdAG6
qdtkjNqdox4RvuXPwrafGBRhxdLm9z8e1roY/8ci/T0o1cLtk3DQRccyoYGNZ4s5Ux+q09RZUJXW
IYkqh2Lb5cyiSfc4kGs8bNyILKJY48jm7KtVcmPrbtpYRvjhRPKtWwAtO+sAvC7e3AazAQ7uYyP/
NQb9dSf9X3/z+m7/Z6eYvRAPUEVyR9/57QG9xg+ot5q/Vn6qAXZ3nl5QWRJd0JOgjaIcAKznbV3U
kVnqvGeKnn3aEU0/JsSPLBF0kiTvDoVIP2Mbx3GUPGIzHpnpqhdZoNun2EXEy4qiQhSPXuF/5W2U
HAjomfe8zHfF4otgIN5NrxFWUjHxn9JTD75tN40eLv31E42SzJwEGDESyHi6xPg2fA05qTkWsPAf
c0W1RhPlH+/AHw6VX7PL/zyhKYF2amf0+OHn4GtZi6y46dptNg5XWEC2Bhv4rlDOPy48f9L4/HoV
//N5Xbgom75hdixpm9x5dsdNtcA7YUfZBbbGp1iZUF/kdOcYAJmy0rCDxmyQwZo0HYtpOvq6/iLh
41Ea+F/+vrT/VK2I37Z6FXfSWsI2PZKu85T06DWyIXpMZ/FeLcR+xLnx7mLlc3tUiQZSr3987h9O
GPHbtp+QHtKDu0mO8ZhxOa7NhRAeUtxnrAcsSPPBmfS/xrh//I7i/30VYkM1y1hExbEy8b0rWe/D
qj4laZazqBf5OFhodnPei6bFE1eah//PZ/vbPs+luS5nNYcHaxW7iiU81GP67i7ySaLoCPyO9DRs
rGeMItfayP/RDWTi94fmwC950H9WWgE4AkJCnB4bPKTodMKcyC/L2sQs7Z1MxVeZ4ZvyLLkc5Kp2
8qf+tlz6J7SV88aIp/Cikuaw8cLkyZISvsEiKgB+6UySA7G4tcNYyGXZbCwTwZkeXScQCJsZBBCY
yjLmX50tmiND52wrpds9F0ALYVbCnHBMXgmQ+hxx2BIN1LhtYOnuwooiEG5rjO+YSEJfQZX4RjcF
XOrnzZTEWMjXcV/SEp9bA2c+91n6hmEaAUEd7rSwTDj0MtyINHpd8tXWyqm6Rwejd6QqXrMzh0gg
uTp62Lc2U+V+dmJEkG7SqwLFOG8NWseori9VMc0rVwWIc7JioT0u/NJ13lmrkPYKtn58KjT4p8W6
0Xq5jFYkv+HjnpvxmWRD7e19qz5DWSOD1XD6oMZwXXTyXUbZZ4v4J0j8bGJWNJzt0ZLnssq5JDgA
LI2sea4SWQS4HW5wRpKl3K4ZZUlabbPS/R5s/Tl45J1pNyYbQPb3UZVax7lGUsIEHF5QCZWlXPF9
ThzvGFEdPNvotrorvV3dd/WmpkmYNANmb5v83llZj2RyPOkYPycNcc59azFvfdnPm6HBZ7Pk82fb
g/9JfEpfzM5hkFvTg0XUEdcaJBhjvhRrZguN9bAjQql8izE4H9qkf3BV8yxtA2RHXppbYxIHwrZe
vIhhztgQBUVXdhP1c763cUVsF2G/c27CaxmW4iQdBwUfGwRMgQVXlgHqL8rzrRYqx/tbr5qtlOyf
VQg/psVtWDcvKYRK6hnMN2FKiH3X/iQk7AaVKCEO5fwRkhgCaae9QjRC+eq4D45jnvWMv2JqXPwb
9KshBf2MW38Nah6zu6xMPgzbvIE/imrdJGxHF9UHsJ4LTbzpl9UL8mUTijaVVPlJxIqok6V6pn5C
UlP1IiCKed7hXv4ojMLYdgT7YtnCr4mp/Qm87nVICglglnGvoxF+ta1IfVryrwhRGy6J16EiNtGX
ZbZr3QozqN+TIARDk8gtGQU2hpEN2MjruqBSlUxi99bcfQ6q/2G2iBDrYXgpZlx3pbGMp97CGYUZ
K9z1CwCNLCM+o+cmnVf+96hmHxGbKRCS+RENH/ApMWRwy5NvYYf2WXfzpezaBUNmZ66kVYXFOCcS
tcX51g/XRkpjJDWxfshRGo9LgkwWVWq+C0ndaGwasI3nbsMeLdtiq0sM9CCsWA9zpp56e8Q1uBKe
DYLAM7oXoUTZ5/TAPRREUhH55IhGcAhyUYMot60He6nH6yTF3sfBtV9aLgf24PIwxvnRCvuEsD2v
PneiabfLWB3zrHMpNGAg9gNdi6y/jaqIPk3NkeqTYg5blzZRRSwPRgpra8TeJzhm9cj0tEEtASnO
XmzMTwDdytWRY8v8MyYJCP9heNI9gZkTTqfN2Jd5kE4Z8R8mtIg1KAurrY2RIHyc+v6nM1liY6UF
+v9JP+N3JzbD8kteS3itptNdRalhX/QQZR56VVJU8YPa0Heuq5GEjVb78MaliUmJBFXsM0FTVT5x
sf7ZXYzHniqd7IDxjAsFJFrUqV2mkScNun/CI/EuxKrGRvJK2BVDffCwfIKtK4ZESFXjCv+dZSK2
VXJFD9OuMEHvktomP0ETP3gRHZm4wOFALm+200mH55qW42Gx7FucH2Q3FP6PwWkWorK9Ct+NC3ZQ
Dnsl58soYvBJDi0iEdSPgTeYyFcYDWwHARCSdGKah6IkaizWH2luHCqQZ8Ri+299YhPu6+Er4A/C
nqlNi3GCNNF5NAs5kxMu2coiVa2wz3IY9nIgV8Wy9UtvkviWe9GVivRjYaY4Y1MXgJFrvDAu/ra6
mA4SsPxkLq7ZHZmp2j/lCNU5JiS66siUpEQ7Jwm75EjWHiwNjbHI9Cschw7R1uw+ng/13UFzZsPp
C7Tt/cwzktgTlmJjVOUutxoEGzwh6dbHLsFZBRsDh1FOLxaT/M9UFtFuXBPfI+E9ijZ91AWRU4WD
GX7sPsQgfKyfBkEStZ1vw8ggunWkIQcnzyYEDRcUNXWxlZn3MREag/MFWgdK4plgtQq7cDlwxuCI
SQTRVXPWlNs+8sKbccCyhJgOg48BkHH5Jd3REfcZGwvfjOBus8TDrZbwGmpTNcfCiG+N1QYN+vXZ
iOSnmYVfeT6djdmtd8LHAsQTTQ2eKPQT7g84lbfAbT5o1DD+c9ormgbkoa/y9X6GMSum6TsJ4czE
NoqNQddv3Pl/vRd5kLvk9U71cDUTDb3LUnr6nhGf/Dl8W6IGtayL9pqeB+5w0bnbFNsa7tvktY4A
X6az+2IJmz5BO3iX81CRiVfaAC7R0gqfumEJq+82GnhyneYJgWHwho50VzE5zGsKf8twzrsZG7I6
ORWddoS1wtreTLUwWWj+i+UCT6BH/HOid5i2+ocufJNGV/Q8zGG7d3zrSob+S9Xh4CnI7Wt8OptU
UrgW+1dgwAQNGbb3SK5jvWsBN7Gr9eneKGMERuVV0Xc05/HTBqYanhgunqIGH529/tR+hnIktzdJ
gmG6I5hy369F0OoNPeZsToeJmEsum1lyiV32e26Gi8adDqInnztx+wvyNTg+KgMxCPYbXrIcmws8
D3Nun9pFYr+eQMwbsCXWPzVu1+QKi/cY5P19WjtEkJs/2fCvtIK7pV0oPaZfs66AHWAekzd+D9lD
C2yrTniZV3FEnxXgSBpjzJd0+YeCo0oR/dwP0X2o4vshw3Dk824fHG1+KYyoPGGQqxTLl0xpOLzM
wiEbeTgZ3bgrI+9NdtYtK2U3AxZlIyFMtyz0h1/In0AwOIb7lEwMcWHU/lvKlhVojSRn5J8WTXad
kDS3pYpJt4vdf8VjOtF2to6DHQ44uzA5d+AeACsmNwt6nm3Zeedsyg/gSsUJMwKbpmjGHQMdbqeF
dYVV/rbU+I0WgsoopChEVJ+IQLZWe45StE4SZkJgdIAXhhxH4K83OZmhzkxhbR1kS6PpF4M55csk
knzzZd0fPQY4cP6G6GRjjw8YrhRBrEp1hPQCg0KtmKUG8A/MNjNAPCRvRJU3V+UAnGLwwWhhyf4R
5eWHkRHQSH7giD+XU9uU6czScsXqXalhxWE980pi3mShSBJHopy4qPJdyeheAN11jRyju+mgdy2G
55RhLt0+eahXy17mlQFEjS5oHWJUHTcvz8DhIEY2/hXQD2i2bnP0C6u951LXnod+1I9eMtOprUox
7wqHNBxTyPGyb5ExTomzBqIM5aFtGHKkSExvfbxUDzjvJ4Zk/rcO05UXkZ5t1cV7XMjbNsGAQkB4
wi3DpTuXE1WLRo01sD5q33b1ZpoaE3Oxtk5zY2FcnQoMyRM5QAxOxnMf59zylYO9UiewxMIYSeGi
f2oqGVeiu7W8Mt0w5iiDanA+OnoA+5GbMMUnxJ3K7Faah+Fvl8R9iUh/FzlPMIppjOE/Qd9MeyUY
TcZU6Vw+WrUZXg0Z1CIB8kfBxE68kPjUKsz2FChMa5M+CqCQ9SczJereFIDh2vBH7kzRrc19eIOf
B7wE9BRCi6W9dUX4RDwwnKB2efAQxBqJe4wwaAD7LZ46DAQbAtWtgzt6QCBdbtgBOjy646AvfIeR
57ASt8PCPNclImYvsq50Pj+LuKMxlOBpSczxR5woQhaz7L7Q/NwTUDnf8h7B/xQP9uhjX2mnK+yd
zHSs3jtNQqJogF0ASLFqrsYQcVQFMIS4BC/bs9KwOrdyuc2Ehb4zF97ecJvs3u7H93GwZ8SoVJ0x
x9BVUwzMb1T6gErEZMciZ74MGcYVLL/JVn5Qd+KrtTp3P8GsgIw/fWO2A+RgJC/j5M0rD1/vID48
4Nx8dRagaDPRfwsWh8MwsapxjyZkXi4YxwzjKa2n63px2z21z2e5MFiLQ/9RCJtWvlL8Y124e9z5
0162vGNL0jwxDeueM7eoqSQJXyX/kh5Fy0ItPNfgnlHCFiFzGp1w892m3P0acjc3i4ZiXvKw1hxq
znyrQx7Z4Laowx6IijM+5DwvTnf/nsvpfCg1cgL4+x+9CsPA7UmIsr2a8tLq+p3syHuz6QqTNNrf
GlPxQkztu8z1l88qlkO8akyiHypqqKfiZqfGlm5b0+JI5bJh3w2WxKrZrLVHYj1hI74chaV3Vss9
GMrGh2e4Jdh4Emctf42WSTj2WjmxaA0dHdtIujvedN4EFVXnlJXtRnZyZa1pAYlVfZu6iAPdRXxX
SChgAcfpwOEVHUnPXukrZPNt4oGoW8E8la2tGekbxpesn4uBY2XXed0auYHOy8+sJnBlb7Gbrw9M
zOLCHd3uzo2gizkocbmkJvmhNQoejVigYjDCY+XU9AA48TID96VTzQpNAJPDgmvRi3Brc48rQyLn
tpwT8oIbPJrAn+aMTDAISCYPb0oOKMtgX4b5tTU5BhmGUl3HU6NPqs1ufYR41MZduO/TCso+JqVn
fPjjfjSadmcu0fuUGDdzqKydCY6bqyhG+9zEzuStpjFf+c/ZvHzEDiwbKV7Yj++QU0Yn3wuxLnHX
FH54oDjnODWe9Ow/OggAQZu8JdwqzrDtt4kejl7dHZWg2Gu7eEsUKSqHBKJB7Y93sPgkHxjVB0sU
yNVnk3ToGP6cZB5bgoiz6xhHU17cOsCNgIuswr4jZeVWNs2Loim6rTuCPhx+sN4Zz8Vs5Vf94p6n
jBjTOdHHOiSVsPlpGi7kzMlPPpkvL4ETV6gupny5ZUJw9vreOOYl79NK+TJL82JOCFztuJ4fgBuN
x6WgbAKyWB2yeiJ/3DxLSk5nHe30uJQx+yVcLACUmJPpX0QGueEG15y0NvN9NtNKyDm/tXAXzKbg
kbQVVkGf1f2WQ/q5BePD35KKXZLZL6Jx+RepsxA3LHdjjaCDBXNX6DS88GrMyey0TzbNcMSF+jVc
XcqNtGf4HnP2JjLzqoBadTIlBsykrYxd6Wbx3u7a5jwkaiama0IM1gOqVxtzlNN13NrzGa9vdGuW
VKE4U7q7KOz8bQijkhDGZDlnYFD3pfReC3pZ21UJw21uaZ8IzuD5k5QzgV9qLkW6bokSba9QGLzy
PDX3tCisUybnFztvHqfB+ihUNx6sBp5cC4kg7MSehD9xWuTUBdzIlpcEPc0+i+M7wtXvK49zjPHE
vLdC83mE+EErRF2ERcHkxlwKcqpn7p4ORUe0LB/KyDlcCQxBUiLUtkkBNfMuMWTONBQJzIa8KaTM
dyJbLmgs1Fdz3jp7gkHT/VQtabr1U+AZdQQCsI/d+Nw27jODhCyQ0fRQjAOVsacommUumwC3P9cc
32al9G5an5Wyb1tTjGfXdbxXy/6VmjCHzmPWVjAW+yrZqHWR232FvoTmz+RfrXGsBzyj40s0L9O+
iammKn/xtgpLHq8ZiRjrPhJIrJD7sRuoKE14HeVYA2lOBopypytg8mOgytFU4MUdiawfBv9IxLbB
OLLmyGYHPtJuI6MzifMLgwYDxBIoF41AIEHqH6J0aUXoj7ivYDUNj7ClykOWQTSGQ8BkAchG7tX6
3kjpuJtoHQK+jD759NpX7CF0O3ckacWghZHY+rGMQnfnVk38Qxbdm5JAZwzB3apfClY1j+VQg0OE
idXcGLZlkgFq8jsV8YPmNAnqRX6ZHkbN2KYdXBWNe+kU4cmnSCSXdkA1WXAbT5t52rkN6SJTSN+x
NIY9G5JCSYnM2Su6OFA58ByATM/9shxjy6BLpEpIblG1aWN/Bz9k3sCR/PaNuoaQyn+9ia1nV1FR
kdD65kmuJkni8IdVnxM3AKgScx90EUZerRoIuSAHk2bUD+zdgB8X4HRhvBKu+ww3r16GPUV2ebM0
4+0soufaswgvIcx5b1GR84bXkqo8BaRdpOQ2W0l6Pfqc9rVB0kQTUk3FI9U6Kd8EmGOwwNea8Stw
WCGceEc+ggMqIeTGnvw3EEgzYmgXAV82B7iRbmsiWu1KgWn19LCjbMmB+E7BaK3y/xLs6UxzdGdP
qQyE7o8xJtItsN5uy+rg1XW1Dx1GrOOHqOCGgasTeu6nMy2Pcg5/ak4P8hDofsR5e8uAGD1FQ/6y
YLbKGs/I6FJ0cBuR0i8CvLa1+oV+kONfufVgbMw2uwzBhhMKQN95Yc+qUf0/KgYf8Fxd8Jh1IXeI
Bz7syoj2vW3/3/9XFbrjNga1tFUg5PgX/RuX7jU+QS457FiWH6+Cxpwaf2EPIFDWubNzPFFTLuhX
ZiABlwVcomrOnTc0h7RD8uJGzqMaIFVMRs09KrrO4/Ru8onQzmMWl4HaqRLY3ELzow2Lh9rsvq2G
y2WR2fU29UEnrFdFr+CWTiNsNTCIeu/lRX9oPCgkBAjsIYccpm56Myr1s59LbzskRYKhl7a2WLrr
qpouWyszAuy4fCLTzU3dOd/0DOCUDAz0Y9K/ElXesbI+QqUOuhhIuV2jA5e+R+dELmXnxncDo/eA
Jh+0Ste+dtI5DqapfTcUXQs507MZK+81L8Yez69+jQmwpgOBySMVR9tzP/ok/XZDMQcLyV4BtzHF
WLM8R173I0xgR7EKy11CxsxT6jNRLvPkFswn50To72nAsGDwAO8Yl8Jh9ZI3FkV+MNx4uBkzfYaS
VUAtsW+5ZK8ytPmZV+FY5vgLIEED3Kn1M/yWp1bjCk792d4uZd8EXdtex9FIGmRF0Zmp5DBVRnEw
OzffG1PU75zaOdWLeJ8n820G6YjZve4uYy5gU2GD3BnDr7HjOulkHsOj0VuL7GWL1fPNsg2NDC5B
DxffxCHBP1qqG2+g70xq+GFxiKTo9HeyqGdpdFe+DNHCLTHQddTUG9rEAFNqPZ2JMnvMtPUe2rZP
HgRU/G2j7ItQexeeZtWHDrZIK1+GywoZ3GYZ2I3InO72tYCdYI22ceWjCIfnD7jGSapn0Ezc9aqI
bm0p+8vFlLeRjuZrn0cEdXzZWOCMC8WbM+T8HyVp9ruo7+Mg6zmeSg7wE9L1Zj+vG7O54KeP3cXe
jUP9QURWGXCMpdy2wvgUr+vfBLBG/HyzGWE89b5zO1fWFYXBRyfUo6jds+Dh0LW2I+CefoikcVwh
M9Vn05c+byM7aUXDhzYKt5yGVg03sonSon8xQB9vZ1760vPe64QuFTaZt2Qe0k+3SSFrNpxuJE29
KbE+1hxdo+laEwsqlRvQfc/QheadYzO0W0Zx147Yo7I5Hg5ugssdJIB9bc1oIKNVNerFPXe96LNz
xvYiSVfEVDsxyotJ5ookkwPyTndAh360k09vBNgs01TPuQlrhimWWrtnRfOtitoOjF7H1/A53lOH
d4CNmaYlp/mZb9du/JZDFwlpCgbYWfaLs9q2c4rJyi8flUAECfZ/jbrkQuGZ9SXXxnwXSyUYlFG8
z/XsBUxjzpEUgPWnlmqjmjkOovSqlJBocre+s8b0okl5mbOk525gquiw1Ore9v33aIia61YXzEmr
6lB3DOfGwr/Vleh3PZQ4jiTFE9KjWuhgCDyUyAc3dhy+c2rjV0bGsUASNb3p1TWGV+o0sK/y3hdw
jV2KzVNNeviW1J+IOQOF42C6uALIJOYn1+lD3FTlaRllBMG1EJc69PMDbeX0tvRb+a4x75+KGdbO
mGUEfWPADfP+Mhzt5DSggt1Obsd26UNjKCDTQO/Kgs4dDDhrwAUZ5doZ8yo7PzD1lEiGU7q/JjYn
VB/JF9A9QGImEJykYPthc06edQekLypUsm9zh5ZgiwIk62NxjCBoX4SRM5/mCv49BdC56WDXCUar
gCZoGDqR3Z0IGKKlDqA9pEDcgmQagloNIboSmJvkHOSM/9A7Z1Kn+8iL6OYquilwRfWFGXOJC8eV
GibhXBr2kp8qCTJpqecFCmGhNhDr2UsmjlJGh+OeLviEnT+8cxd0rcJNkyMCyPayzkxjvaHi8Kf+
paumnNdf/yucjORGzFO4rw3XDvwGVFXn9B3zIq5+Ca293qwsKEbw/PJZXEJVxKglEC2nBnCjmts8
TIp7sw4LOjxxfR2n5BuB/SiDgd1354QSGPIqJ0ZX8BglnckJBC2FPazaMbVlLFDE4nZRJDhQ0QdF
nh8qy24vs1jfsz751mP7lCMV2K8xZFyL8wPEIfvKJJCNN7K7KSfn1ZnbO6Che8Q97j6y37zqKre9
ZxpNKGQzpN6tH2oGHEt5nGSlb7npG/uwzgryLKi5Manchdo8KIKwZ9Vktx2KZrZNq+BAsm/UAPMS
utmwo/RKr1Wi1HUFfptxbe1C/4CuxyXFuMwYYu4dTVCKYUNQzWyMshCu5n3lTOw9JAOUzXI9pVxO
PDehYxby1vepYKsj6XdrMNvbQ0WK98QNTlSgZnjZD4lxp8a6PMiJO7uVZHxJE/qpmCL7WKJR3/QS
zJ1vDkA6MaJyCJPjZjfTZWMwmAktC+LcvOO56H04lOcxqq50r70dlKmc6Vn92ET9669/My1aNMJN
+iRVSkVq1XcOI/kww9OtCZHYIWdzA0Ey9OtiMOmA0loycDVpQRK7EU0cQ7j/s8CH825VNHhSVR3S
9U8axeTtgMjT+EHyFJS+qwLwBtOmCC0OK98GZ2KwqtePI0/FJGonvxA5HeUOgv0W4A/3GGNakfBn
ZI8FiLHx1ZsZQIHbfncQY17odqWPrB8GigDobEgtBitg3ibR8JOSGvQDx9qpkN25ndwHKy64/Xje
TStMIh/n9FTmzaebFY96cH6UJv1SmiIQpQGD0aiqadEQKbJLGmtNb4lfOhIDIxftWtq0L6twoSQ/
hteFvYQEiyowEmKJC7Qd4yhOndG91X5LXqdFu0CoFfw2eN1+LOaznBeGfj4S2jlyP5VMCWvwGHPn
3H32qqPWgPRKV96iwaQwWAD0S8XGXDAiDNp5jX34lfQFNoVfBRZxP0MjS14rTd9ysd5jO3nHSglJ
bE634Sj0vaxyPASL5R6JX7i1OzhdArdH2oLdLRf54oc2EPcYDFnG8A+55XdYZj/nica83eU/ALZr
0jPLC1WM97TdKdCF+cZb5wAaCu/TxGEQYTDvFzISdJ2MIigjnxUQVc3WLswtzdNh1w3d0zDQgNUD
KPd6vjdcGKFSdHdlbVVHkmatU2jpOyjTIN17D0O/sZyNMWIIEInHsSC4cZglbVS2mpQeHXieumCP
nOpNbCK6sZl28ODCy2ktr5cquTZaDcZsxeqi493PAq4Yr8VHrZN466tGHonYhACHykJp+aX5bXfj
pK+Z+ES7KVMzLVoA3Y5ziuYmO2AudMlwWyaSfkL8RNQmxFbObrFbnVCNKm97Fxim4WCw9ImAuVvy
njSnMPumyqcV5dEMiean1J6JiWFUVa+DD6uJgb44Cwk24nkBjhx7BL0CysXsijzeWKyNdNM7Omsu
Q6+02I0LMueiIanCciL9AHyXlJuwuAyVLk+m0FycJLKfcYFjTtuwv5xtrvZJiYAAfxPm0oLqcnLP
la7eY0jyB7ORS5AuHfqf2W82vk9hbpNeYM80RzuH/+A0weNpym4G4QefMGdbDcgORXFOD5ax2EMR
cthLZmdcb+tpR17vTxB6Iw12jCqGp8J7P5mf7DFCXZhnbzZRTExCXELVnOnTBB+7qdcfQvu2EagR
vgZBfVta7E1QuaV1m9esIVyxZ2wznByuYwUOl7qsHxk4L69jVheH1hGPapVoVWn4hCTXOVImE6Pp
i6/Odl9U1kDv9p1g8AHPGnZLJUKs1UalWbsfp7jYu7N9u6x6BGoiH79EmV31CTKV9e8xqLGstUG1
ZIipchOfhpvdFFFzGjKAUblTz6duSemGLxO6JjJVKVUZtiub6TnQG1QZRcSA1SXHdJij6cp3czoE
K5da5oDgRyaGGrRFkNe+fyKNYKE93z6h80kCKaNXQLgrN0Z9Sdl7x3jtURKFLHYFCY20OL1DRQrL
hhoSJUrsjVvXzj507HUXkTnb1BhqOCJohF8eT9dz3ANQaE6VZsf0Cabc+FZ6MXXDQ5xPd5Qyl4w7
FpxeCJOMcRVx+P7NnIY8y1k+hyWteB2F6CgaGhgq6S/oJU80JcxvxFQPOYL4OuFymq3+HscfLqfV
digz627p1wKH2eYAK3wzFzE0BLO5DgdxZQ8RZR99r94uCDRbhVzxOMKVYewAxD1m8NlfGfWQ7Acj
MzZe1Z2WjluDdsMfXe+pnS85uUVVgUkF0bZHKdGze/jcCxlDBJWmj25b+Y/aGd8zD26rr/O7cLbi
7eDypJjgPqUh3p/BJt/DmnyC13s60IyEvgoTp0pu4Ddv7PiFZoMiOKYu95rB4zwO8tDXCAFDCYnP
7pxDq63rQaCBUZouCtE0F47H7Bdx5096SfRFS/sx6ZmNdYknWeL2B61l5F7KJauh7PAsj9FTUbbz
fgUsboqGFyF2hIM6BFeYPbQ/mZwPAQovLniezdihijPCuBn6NQX3NtHG/aPKzfQAYfwSbjF2F0df
V7bV7V1OLMdkFDiZci96ihOiZKcTOQ8W4qYI0WNSPuZZaAZ14lGKUVOgFnJiDt1e4yhF5ugU9UXp
9i/8cGylSt9zoTqkjrxbdPnppll032K7wge3+PuEuCYAXrRN48778Q8l6arG/R9i7l8cn/8IOquY
Lp3HRf9YkN+2tXV86/nVXa9xDqBdIfQ7ty6LgRadj0aH1eZeZKP4AEG2quK8Wzr3/9K0/kEKb/1m
/bFg/2CmGtJjWbs3tuk+14b1YPnNBYTuK4xw9CRjLw+MnJaN9I6Dt+SgV5MjfYuHvz+MP8i2f6XO
/udZiNhSoqSte6xVBegYHgX1knMAYQfdt2g43quvGeX53z/tT+LhX2ru/3zcXLiFlws8z02t3gud
2PvOq14J2Ug3ySgf5n6AMT651ZaciGWPQvQfcvE/0Vms36w+nps1WYrygq7jwniwGdwrKD8ZjlUu
wrpDl9ngetrOUJdvZ7eB64zahR9gppul7isI16HTDbu0YluLUf9tmDwQSbC0zMVyvAxyTbTyqvFD
D8np7w/rD66MX77p/zwrh/l/49dLhAggr+7CyPXuGiN7XmOVusXubq3Cn66ZGUDGwz/w98/8k6ze
+k1K7k44aWmfQayiKeHCGiDo+d2An70ZBEjjfuHalY2rfCes5X42EVKOFUQIjdybg2ih2VNK5zvp
rYfcTYvtP/6sP7ibf5l//vMsZEh7RtmdewgRWvSF+dC72X04wGF0B/vgdNa3UZk/y7Y9wQD5l5z/
Tz/Ab4pzoy7xvxKPecj9YWciP9NUgFtbMJRP7PyzMMXOa8KbtnLK49+/55+MRL/em/98T1UPJdvw
kOFOyNVWWwOBC840bNuS6syNWyrE+sh0c167zjctNxn0Z95XMU5feURnc/Cx8Pa6MujTo1fpx/Kn
ZSY3NPWSbcn1Ef8ukeZ+RWqf35b9oayrPshq4/Xvf///Yey8liNH0iz9KmN1jx7A4VBjXX0RWpDB
YAT1DYwMMqG1cABPPx9qenema3us96bMspgUyQi4OP853zH+eJ/8k7VV/1OUqCH9Tia51rZZU1L/
2RyUxn3e6lV6kJJeqEr3653GfBGXYjgCGsWAA5t5PCcoBHXlXqp+eIn96lW6kEy80K2Xw8A1VwST
uo9Gw94zZ6G01JqQibWo2ygmp0fD40UfKuuIv8deDY41rosguCQ2DB+BpIoo2m0lyitlICEA1maa
BYRTro3txmgHkM2Rb+0tG/uqS1/KwsKZikmlRlavGVGEbcvpCOgQVThL1w1/4cagWsnmGGsYXzQz
MmEbjGfglwBIY6dcNYZGv16Jak8LOupfZnfbjsH4wclpNQbyVt51CdduPFgOfoRpL0jwYLqkJEqX
R0fxi0m5XsStYKYuxMY2qBzVxSQpogi8IzEw48HK4FXWWvGVOg0uiTyzAIa27rVEQGD6qBT/SQMk
fI/MpIAsxW1lPBHIuyPLte2UvGJz23Qz9B1fabUQE55WiirEMUmzJzCtPOj+oMNw15iTJ36rFmls
/8pbPDp9Hn9SCfTC2E/tJN2CFMKG1r5SWby3Wnc2liZybWPXvDYGOCtTs+S/CGT8L2kM/U9bJgGF
vjdzK94lbT9+A3n/0MeQ47f07X8B0vkjrfPP3sNzzOZ/PIR1Yjep7rVssxFeFeCzJYhVTu+Dlk64
n0S2zTjG7mNsw4ucS0ISwEelH63EJouDLrc5/SDOvRoGjNW+pd0jrUi5V6ZTk8Q3AeNYNFE2ls7s
sbyVWqyWiAX/Km76v+zo+p/CtmQszEZWsUtuTi920GxOKXUNZ7JA3j7weCAgPmMr6VT8Lzb1P9hY
/+z39ae9NWeG7AqqAHaOkYzbXkRPCq/tAkN0BR9Iv07s+txceZ4pdUuvXEWTtUMdSO9jT4ra9s4U
XrzBOu0zqJ1CLhuh1a77yDt0anjSy+To9AxSSy2/SodIvDG048IOsGTiOEP7EfFnaLjz/3cXgtgF
Zrji0c7RsP7oqGu1T03wdiQXh4sSaOjCbgIqXBoiEjEeaqQi9xyU/UPAyIM3soERnEIdrnUdK0gR
7BC2SypWnGbpJPGhjJJq3fO4l8g1S5Toi+4DBguo02Lv/K9j2b/fhv8Iforzf/32mr/9lT/finIE
Ehm2f/rj33bry/qv82f837/xj3//b9uf4vSZ/TR//kv/8Dl81b9/19Vn+/kPf1jnYC/Hx+6nHi8/
TZe2f3x9fr75b/7/fvDffv74Kk9j+fP7b7eiYx3gqwVRkf/29w/tv3//zXB5c/z7//z6f//g/A/4
/bfzZ/0ZdJ/j//MpP59N+/tvrBJ/EZzJpecK4bE1zPlM6PDzh2zxF1s6uuNJ23EwWM4x+ryo25CP
Gd5fSNHrpus4wnJNfV40mqL742PC+Yut80x4roXJ2hKO+dv/+fH+4eX575fr3/IuOxdR3ja//yad
P6jp//0U2GBMbXP+WtKydfJcfz7i1gqoW8ioZ+0ieC6MEvW9Gqy1sFCzw0LnRttlsymSnI9CZNT7
o9fUZ6U7FNFEOmkjeSy0cZcp/cxOeiLle5fW3X2o60fwE7x5U+D4Vvk6FHP3pt1+dEawj8NoD6vu
o2VRZFJml1vPMNl7i5d+rnXDEe2vczEf7vlwyCMwM4OVuASu/DJJGEnThKJnMZT2y58AlGQ8e9w1
+TNOh6Bq3rVQvdqS+izTfEvLcW5UPgem8RGp8kfQZ8xYWV5RnDfDbFXJm4cgGLCF+3q7mlIeVD9D
VR0YgFI98dAVxofdY+Grm3CT5A3dwIz1F73kDq65H26YkLyadUE3UhQNeGxzTHwplkI0xe2wGPAZ
NqSFCEfP2jeMBDzg6bIVnEMTi1FZErubwD8jITEqQYIwCTRAMStbJjUzTwFx1RLvnubcx2PyRnPa
jjx4vBlNtYoUbIspxDE6pxTqHgEV3i51oFvpSGshrPLb1H6Ub519zVxrjv3ejS5kLkYJCzcABMRO
GtvlWxLUn6ol1YJtUIX6a5AFR1HKbAEOXC27QvvWSHk1YjjLmMHq6AVvEbr+UMT3rRX+wir/aXb6
e1yPy6SPjqNrPweOd89Y9WBa2tXCHYmbckG7z0ui+fey9t7zqHmvtKM5zLMJ1W6aKTwwTeiXbdhf
Rd1z5Cvs5yl1mHEwS/GLYoU96bsN4G1jLsbdOvWvlUO+KhkGbp/M2GJFUzcVQbPv0n0IexDD7PZv
uidXbjy9255RUzcPE9qFHMkZBUy4Tr5sLqlsLY1Th0ZFbsVL5ib5Ju2nvSpGej0G/24Edb6bNBRM
gLCPOUc0Ala7lLclQRzkkTALl1UZYfjSuseBciOhKyKX4SotsDeXsnovPP2sH7qE0bY3vtKodawL
dTOSBpWlDtYkzN89g0lLV6lNOvDIxV7wgyrOrOJzGCj2I519G2MHgLhrwjRZcLCguaSlZnGS5oWH
aGcMIYKGfHHoGa5Uf1JN8miZlEAn435K/BdJ4C+K+ApeRrTGxf7ejd2MeOcpzazvRPFQOfRqx9xl
B427ycC7hKrON9+x7kccX65OcyJ6Y0TPRxPd1fGsogb9pXUfGW3wgJQpb8AooLPYvBCGesC8/F2x
86GbbDhP/Apr62Us6CcMx+cyniqqM+pkgUZ5TNzxQu/mr3jS7inoJtNEvYmbmk+TGb0a1svg0/jV
mMyO8+E6NeGLlXYfhv1TdtNjizxKDanzxR5cURtjXzxrRt0gnisDhgGIqaWLajgJ8abZPhRbDptJ
mHzHVH4xdPgxc/7HKO1nNdl3g2u9AhC9ICS9R+ByJnZL4Wqc1budig3wtfVmap+0jF4W6fw0WDMX
vYU+1UAdTNJwpUz1S9euue98J8WotoFFdXbShk9RobayK3lOQzxoIFnIjrlus5R2MtIZxnAWD4kd
V2hOPhnYOtXWntsecQysyUbxE06E1rwaU7L0X/Vt0qY4moL4qxdz5CwlGOKlFsb4Sq6rLGQZYtKC
5hzh55RnMty83r8Sp70wiXnOQwp5PPmdTvbVZgq3KCbrZ+JR9ptP15aPDaMEZLEWX034jBa4snz/
OEWADHO+g0c83dOdwzR6JAqYeIyudx6iZt1a/Vk65hM+hftyHgqaPCm9eLbt8Vb7/r4x3LOZaw8J
FyBTYvKRcfXQK5Tc9i0Ns2XeDfdyKC/YXp5xq+TL2s/IsZHxmkEnIGcr5ULi5T1T+j/EiT6Nov4c
DJtiG6O+bwKGWZx7Or/mNzMFz+V76XQnr0X/9zx6IGMdWjFiJ7kndOaFVPYqEeWnMfJWyQ3A1jAd
riKVO/txyNpfydTeYgwF3JvksCz8E6Mkjs7CebDz6TVoLQzJPIlGRWLCUN2J9NgyNKtj6LDQG7VJ
obeXbUhZvxUJJARLDzGRcm0xeukuKhsvUuA+ZpKMhFHihNerrySWN6ep7+ZXjHJoe9FhWCVl2/J+
xfQoK9w+GrK627mbRnavcQq8smar1iKLvTejoHV4Dgb7TgzRN7AvI4lfA2MwsDmrj5gC1zBa1405
2467lW64ryhEr65I00U8QLegheNeZGuzE5+pFhz1VnsOxvK1D5oHmuGWXYpjyiVjbCbSJHqzTkmU
IMAhlVJY9cZCCbYlu2LY/IUp4EDE9GKE7n2DPaeOsQRMIRzhrHwu6+kxLvN7Rw85TJsxJLHmMCAO
RLZylgYFqkvHJ5SUdoRSbXWbQlzLoarnRqkUv7p/DlBCUbQw7ag0ns3L56gI5nY9fDBu5a28QD63
xiuL8Bn3Of7wkSxLKa2dE4qb5ifbziG53GZwrejnfrAqzIE1vPylUxQHq3WqZUJvIsnV9plhyKJ1
vgxgVVw5F3HMAaWwiXrbwXhxNTRzDIqT0dMyOsRyWaiIaHzH6aconwlf7NKyKDkxoEprdOLhqlBv
mYMmQLiOiz5eoDq6uT2jw9DHLe4535qGuBrh9UulKpdmfT+aOOerarxUUYwbLScUYOhMMiqUAHv6
6FrWm2CYu7uYKkV6A0WhL26aUa5tPX6v9PYsYt4iuhCUdMTRMlb5h4pKbMYlc0QisKkkGJxX3FIE
2k1VnOPE2pmGw0bnnFtSEUQSSa7Ox5v6Zha0wKM/YzKKQR3x2QbA3BwWeBOKQ9TIr7ToDnOZBx06
BCatlIpHK78I/4oB4j0rmz33ldWUyXXrZ1uhXFqjh58ojI5tow3kh9uJpW4SC3oDV0FIL6b53RhA
75ibUmROFKPSNpjwTwGpRz7tBrH3ktrQX0T+PQXD/eD4+6BpFlF/a5TxoQXZe99Ez6idnEgFrF6e
6FZ5K3fQPrAH8q6CBueGwUvONG/Q1JNuVrvJHt+goD17I7Q7h2Kv6NdQZZ+Jd2fg13C65s1pMIhx
eLq3hvAwDWm8Af5lroxiT7nIXQBiYOGHhD2jDiqW2zGsoVjM8XL29Ny9a9MGCUU9YPmTUf9DYOO9
TvAyhP0KI/neS5qt74wtJCIA6ZF16DLMOeS/GX9E1tZoKR2LKVf2UtrzwBCK8mRjW2+T+qThtsTa
fl8QqOM9AiAgMu7SKnt15ySYPqV0Tg3ZVZHi8RxWez37aDvMp3WlXfnXL+N0ZP5p9GqVZcbGS8Ov
QDVEARhIhvGnbM2n2uSU6hNft6r+Uc0paoxNj2Ge3qnauesw5liWe5JT+5D22dm1rXs63h5jsz35
jb2rknzXWFht/DknOJmADWVyMwhrLVVefQi6o9aDm+5GB89Eq9Ot7SBg+/YVzeTF790zbUhPdP9w
jqMbzFATsSiOcvD5Ln4cfNhzEtUsE0oD42da47+4eNxE4RMT1jacHbL6zg/Le7puvlyXKrKwlRcV
z/0gtAwZzWNYkaGXunUO+vTZUOlDJEnHxhEmjUyZr0Fv4TEJvn3lPA2W3Ej9A5HwZDflHaF7TCFJ
/UpIaB82mMjrpH+P257oY7/1Mm3FiPxKEvXcmuI7jYpLEVUHV9fFqurGV6uvn1ToinWKfD2kYE1l
RG46G7s9UMSW1CimU678wpU+JEOFYTvyyrPkYOOnL16A5VwnKKW3b0PCxaFoZ9+BYZ04Iz/0GYiB
ZDDXGa/IUlgkDTUsObkrqPfJLChlPqdwj2NmzRhr9DtimzoejsIP7y3BLbCGVLl0YzrmNX0VZNxm
qFk6iwSzASHl2adrPQpmiZzbAn0nJTYolDXSYxbOdJ1OVqfKsCpDiO9SI0X7iON1c8Llye+Dbhvd
KH+8CDOGlLQhDx6GGycqftVxUM1+EWRMSamzNlklHpJsoiHEsHlUq1OQ19u8dvgPLuuFkc1HzfSs
JgpBuKktYAViyUsLZ0Vv1OxSA9pdVS+RId9ySR9MR8IAP5/27IzaV4PvBOMRbquSk0o41bugLV8U
6+veyfLnZNTSVZIT8lZtPS3Lqkw3Q58eulBqwKs7fVt3DsyOkLJL13CntQ4xP2s3GHm6O1MmyzqM
q21qFRhtBGVKg81Wq6SwtqRf9jRTPUe1iLfMs0hkC7JzAVZebB4+NRxOdUzhlC8Er1ZDZxUFmMtp
1Th1gyOhNdZh5mP7E0x3sH9hZq6WoRi2qYvnw+N4Hxt+eMhSiad8UO0hhPO4oavqWnIYTav6EQ3j
YuTDt2YYFD/aYiuM7C0KKKajVpjDq0HMQtbdpm/tM4jLEwMonvlGwr3vHxqPdaazovfYK8j7ISAn
obFOrDJeh90uzucnCDh+LFvuu/14cTyqJEVoJis/7bEJpPq25Fa6tDAYcCvbMhb5hFrx7TPOpZY3
pKaqMZdWziMDgnzhDWw1XhRFK6steMrxPa0kw0i+UP6o5ZOxNkKbJU63HtOBK/Xk91/lxAkZp8eI
pOGZc10jRlD6liFIkvKp9RWixNkuCerDPZHr8IqMTYzDV5t2BLpCzgPpue1Pacy7yKFpFEuHXJSN
cU3onF+EDry/6t3yoo8kLl9ji61Ds0FE0NxRVy20TSWYcuOXRmeNGeFm9M73v6Yxn0hrVNtBRPg+
MzyeWYCvqxPfwl1OWvptGAO7hdavUwWrt8DvuUSVvcRZlK/aLPtidkV63s0vRrO3iEM1o7EGyH0Y
7OYKhUcAtkD4ze4rDN/LUmAOGWjTmqOVmBn6AZHCWFF3eQVgvcWs/gmvZlnJFNcgTmYI3r679rP2
qRfld1wTrCuleBrYlIrceAEFGxBjkE9T6nocH2mixbjTDrb7oBv6ryls7WXgB/6u0kMg0JExLKKB
y8NU1dhoq/5Y2YQXgqQTSNPYbojKnGowKtsUCP5dWeBBNPltVLZBBI6bjoIKsd73nc4BudS3g0e8
pjNPDtEp7J/FtG5k9Fj29FaGWTfwYGXribf8hlMfPmCCA3sqNp87phcTVXFHq4h2fcLNLKcQZzW1
kBKEnug76vfGBSZ+jDr4tgPO/kLdZYW1l/mEswvHrSCwuvBb5FjhsilAQWlgFoMJGYEl6O8qULdR
Om+1R7ulb1jtChQnNtA0cSguACRYAZ3RA/0SD/mVYpvjhMVs2eliM7hTsczJs1DqbO7pdcBvkLdy
EWbTd9x4NxtXYhDHc1Eka7czpBdXJJCG3WCD3ojJMCHvUstvYTlnuuM9JEUME0QQstxrF022HImY
cfjQP82+wBBicARu/OrdH+iDGmuyjSMk4rSQdO85JCHGrmC8jZn5j3/XGIRwdbJFX6qaKV4frzV1
6/NC3jlS0ZwspoNrxWAyM08dFffWzhq4GXN0sWa6ha0Vu6oK9QWpsgDHaMMBpnc2Vk9fWiAd2E9j
9+ZSJrEhCvSVZV6PO30w+ZHiS9siw+iGvOQlaew2JnJXJhoQ8tZ4T1gkdGuu+lXAyAfAoLWrrwfS
sAtk87WeelBq9FOhw9XQOR/zy3G5GaPvZVP/7OlbAhc67KH41VTWlU2NMxO0hBVg5GUaONyJhhc/
LU4pMCAsdV33SiqXjuoiOBLLNoEd6t+tllgriuk5pVOqwjlYveeJcwdn5z2Lum62kN1Himrt2u7i
xXSq0uKzjdPuoDfjp6Vuupc/W774SHT3cQCIZZok5qk8qN7A/2wdiw52aUYNI0POOTYE0IVnJjen
d+s9sbLnpK03nk1YXHjptYhXscpwLnXiq1VDe3Tcm5YYMAdLuTYzEu+W5JI639lFb69CzkUayL1E
bEYH8c/U7W/oI3bfffs6A1DXRO8EObJ0QEQukZDZArX6xIqlA/zj1lyVmECzxN8nenPEqghzvSA2
ZCafblLtZBh8dOLY6xoum1psEDIf89ygbE47CmHegvbZ8BlXEzpa6lazM3O8WGvTSzjYeTSlGDI2
6J8ms+q0xABw+y7SKNl3LmGTNkme1OgQofCwKzURHQe/Sqgy7GjNPb0170a8t0eDC7uBTgwt1uWx
odCRbwWInlPGxKYTdFq+HcZK7gudy6kKnlQg7Xs9jlwiW0m2inMozWkHzhiGkO174Jqm4UDvaw3J
BDsfWnkBVwP5p1kxrEgBLnG5E5myeEdqwzpgjTc7WFiDcWxMDNe69z71UvB+YVVI6oyHt8hepVYR
6JhT/S7rrIOTCrs1uxRL9UsZy4PrMpyeXHGlEPncdeSDOEOAQnlyfAtcKb/fKgYVIRAOR4NiJwdB
bVF72YWoEvPnDq4X+jje1uCJgRtySMIxpOfCYVYKXaRhaesYnnJl+9SoAb6razj61GWvW5u9Ihxv
Ge91Wh2SB6tJnzH62Zw6B49I1C1KC6IL1s3IzaMXYmCkcbpbTToFTU3t74kadgkvcLsWaNp7ZRvO
oRlJbBCqid3WXY8ODTJU1C3LuLohSJPelVG9Mg3toThN9K+a6aotJEmdkENB2jzoZe3j6uX/aOMN
Pq+3FKrCcGf/EsRO6dIlS1BbI2j3enwx/T5dsSZf2w6LfWzLjdIJjTRJz4UsdMajB//ApE9yRebY
MettLZNvbMCg3sB+rIiiwvjm2SuNqdvZtbdNmvTVN6lCjjXjlAQTTVzv5eA3xyz2thih1pJz29JE
TiIvoHFF4oWYQuc6Dba96Qr9TrkcwQx1Gky/2VMYcLRy1tlAUKQ+YGAecATU04OkSgjRttgVojlq
WfgitF/UKeGT7WMO0TGRXWFwaKeMU0cb9g7uqMV7x0vgacUEKHvObOCHqweprEvWueV365VH2mdW
bkkuOgO0A2PnW+DK3wUExXnBAPdYRoYpf25RUX5fLyvoN03XYhduUS7nlbxUyCD6R+SbSyzZ0UaE
MGWm8FT6orub4hToTVPO96+DB3UDRkGzz60on4M+NG9a5vNIvNnkRnDQ/HdXTxVubZ2Wblt7C+uU
mvMQzybGYzIpFtrRGRkOYBQV1XjMdr4cjsqMH9sSE7BHWY0qLeDxlBMstRdmsfKkinaDPRhD5UDC
relda1vIekCrgn/WjWtPkUqL9c8xtJ/CUurLrE8xLiZcQc0Oj0Tmr3ttJu+IB9sO/VPX7T1cDaTc
BpLsOIQ7e6fHJM3gbNeHfJjyVWLmp6yQHjtoj1WLu+qmAVNAJ1b9DsporTrCOylUjpUfjUghSbiq
emiKXlXeAHf9wJBAkFeCNSMNj1PnfEjKhZZNaoDX0eJNPKegHEYx0mwuY9IY25Cx4sKumzurzQ96
MLXMxlizmyiJZk3Ph5CwK7kusVqXK8+cU6u+/+TgcQolSimEtWPYU+k6NhzMeq98ocZjaUxoL4kT
ogirchsn+YWO871TeR/07PJWtkfO1Bqo1oTtEwcZyd/D6Bb1I9/ZBF6PAF1Ym14O64zu0cyTTxb/
wq1bRb9cd+/hi8ES3Kg44lnuHuq2eJclGVdIAeEMUWs750ItJ/wI79UX1Mpi4khJczBT2xium+Ec
r34sKOas+zCIpz7cMtncT1H5bEQtS6dVM5TIc7LCIJZIYTnmoqIdZsD2ZddwpJrmnlQkR/GuRAms
s7e4DzYJWfFV3A4PkYl5mh+Oqd5Jh9aXjywkjiiCu9wBn4lMkA2Yd4FhfPb9HHI4TWWMODfGqFhB
umPQlfM8aeFaVySe5+/Gxs/As+72eolxPUjd+y6FsdZUnKu7qux2XTyUh6EcvkWjHd0sz1ajV76N
2adXRm+jNL2VpJhj2SYKJ7P14lVnpsEuefav1kpqbMHnxhpBk9XqAM/+GTiit4DrtWlwAtyXTftM
anCrC/WUNhekWML1VmOvq0p/ns1nstYeSe2+TzO5Pevq/dRMH24pk0WUsX7qzGTt3iZNQnpptJll
Gi6WwXYsgdbCWthVvf7ihg7Ty7lMtQs7znRMcgYIJYHBaawzP4UjCZ6GzYd00nUp1Iyj5EaKXFZw
C3cpW/YBL3K/Ikni00IB1QzZwFb6y1Cx9OIW46zRv5Cm3towRrQ0uSIA3OtT/SilO6xkVTx4vfxC
XH3s5hDNVGEiiwleTia1QIHa2Yb74Y2uSy7usQra7sDadBACuMnkWDePrKLTOFC4kExVaMVrv2eG
Y8V3gI3JK6AwtdjavBx6RJsaW9fT7g4UFzJECSHIAiZzp/wxsjVEVOasJaPcqi2vXtA/pb3zAi1k
PVX2ZzCyOOB0Y4I0vTcZb3pmzNixkRe4tZAz2Ya9L5gcm1vNxobveUflYNiucWqtpImkUnZszwWx
8KngTKSJ4ssZ5tsY9ckqX5q29R3DhIgd4geW7r4YbXBykKHihBs4c4XRqr6dnuPhiGxXWv1nMeov
WEnQiYvwAePdLU9q+Bi5xZGu0ngGPzWvfUpir90khnaf2ePVSKIPLkWbIIBlHfBuKfubX8k3TSMZ
z7UPFoUt2CZbo3rSB4aa7jxWjIB5aHZzsFNXAqKJV36n6HbuNSZj3qfi5lY46cNoKNL9wn43Kmff
V4Llw+AkVFshtKsmthe9i1gYxNEaV8uba9dsbNCjZ+R9m/TVyurih9iMoqUpU9giOjwGBE7G6B+m
YvEL1qap340RG0LJqw7Pgo0/OljJdBv8a6+XjyzrgfcpSufTNoKHxpqZqQ1jDzLZ5qDua0P2W1no
v5zQIkvuoHsD9u6z3aC5tGzaqbEuDO3qaN6j203DEYPVe2Rx3/LlyRyrgx7RoEZDV7ocuu4+oGQb
P8aWDtU7i8Bq308fWa++4iHbjpq469W0x3oTrhoXDTwsrGyVKgWPdGcP8S1t3BP3SK0/ZuAK+DEt
xioFyZUgqOeLB/SxLF02GVI/F1+x85nC7YuAE193c8CMLY0KJwMMJYKCTDm6Tty5hnilCI33TqDd
J3p9J4T/3mfydXStZtWm44OYTAQgwAY1K8G2i8jvNyZ3VvJynHXJDhz7khFmHBvbmA7GhW2b81lX
7VQp9iQ2Hxke3g2ps2p8qE+wpu7rpj0FvFeWY4vUEETuEcHlq+6yQ9glz2ALQVHPCOCpvgxeSRKY
CW7bPHlFfqWyeNjZnXvvuOXBrNkYWzc/ODr/JI3cFFmXL9GbR9ecNlSZLkLDWKvUIzMI+E3K4amy
ELJFEzx1DZq8M2ZPWoc+GOusT1Z3Nqtgj3R6zbO0IvWRsf0x+6tNrCx4emHEwWKxTY4e0ZvWaICj
8vyHsNit18qNGSKWTa0RrtyIGGwY+++UuSztguHuQCsd8LGp22SGT1oDe4AWkbqEmry1Qx2NL2Lj
GGv7xxoYV/ZdAnH3XLlutY6KftgCS7mDI5Ms5QBwzJHu/agcBXiJ9SRwIFfa/GtSjqWG6YUkAj8Y
QnCsDhpKR/T+3SBu46ch05zkTmeuaJnlNYjmJQx1BAcQq2kd2htX8z5KD21g5pylIH5J3HI9iIOH
3g5uRf4DRHZDRV5WT8jgBh58y7cfxVgNZw19f7EZPOWjGSWwEq1nLkHdFsANsTEP4hLxmJQ0DoHh
J83Ur205QaLzCbrbnGcMx8EOzOPadQxGCzATpYA4oguPxiL4BFYzHMY2JLAiYh8oh/Ok5+FTJXDG
cRFEBQkQH+lVMfQvDCCAC+xqVdbs/rkdEO1r1pWlFRtd0otbVRIMfxcvM6p818rC/NeOPRr4NCeW
a+wLgXrhrnnsJwK1nCYJekXjUlcFbGvduTaR/ug7Ni7SBp9w0kw95Lbp2eLIgdL8No0kNCs/fsa5
hHZa6oSinQd3hkTo+WsKIPMuiiUV9MN0P9BNtOksbVoR8QBeWanV4PKSgTWiDGhrzu26pphDNC6C
TJ2VO6I166LWwSUF6UNe5feDzxBONNm+SeCxtjqOnIx9WyadNptHntijm3XCZ41pKtaBitW6jAqG
c81rkdhodQpylfXBhZGXz6bPbuMpMtYR4d6yHR3OOGA4KjpB1hiuHnQVlswl3NcI7ZGpcgmmG8Gs
zrKKSYpRU6jUCCQt5kN2a0Pa9B78UWY7j0li1NfG0vB2QH9ZlcMSO2LG6m2W/aFEDy8mkGj4dAi6
lGa5skfai0JkbsOeG4U0aor0ZJ0yolNumu3dVp4DqEkQb1mQMyM6TRNU4yop0LQAbVJyHxh8xHfw
eKCY+Jp7bUahvTVlFJCEwLvpPYGwcHbOptDQJBlZya3vrtyKt1ECvGeudzpqJWbd2HvjUrAVfblO
+CxfFQ82Qe3VmEEdj4vIWI14RGN0gL1UEXME8eoDG92R//7WlThB2n7wC7aJxLOem95/1uvoXVCI
1wGDZbKhL4I2PelufwXiMOyNrn3zRLxr2GM+O/soxwl8T32vedi0U4vdY/oFomwFZ4nUbHqTNQKc
FilcP4NajXn+7eVauOrzOtsIvv0UaHfs8sjD0fgm3BYQ4kQiopJIpUxCE+3b8PyvSna/ikyeVd69
ODwrKytO9VVrxJc0oqqi6uH/6pRE100/HHU10QgQsqGnoG68wFHbqrHeGuwLdcvuT3MrMDPrMlXs
xpGTF/OxhgG1OksPfxqHKHs5tf2TVWTndpB7M4IrDhyEqupo/ApJYq+4vD4qTCcNJlRKVot3bXCP
Toqu52DIokvxnDsMgqne0hajA8LOiIpb0XQ7dzbSRSaxh8bx4Q64D1k5qwLjr7gHdQQeb0Ft+bFx
cFWEo+mtvWFiYjmjN5SD0TkOmVuha7e1ZaGj2I8mVYJM3+ijpzaCyzn35NADnB+5AnC7SQd1qS1T
Ex1M6TqOFU5ZGbc/GBb6jkh1f5cy6xZmdcWlGR4FOLBV4PbhpqX3qtVygzZr+yOHeU540tCPum4X
K5UEBukR/IKOMKipsm6ctEBJfQQ2RnzHCjYR++c2K9ArvRYoWMqtK/IhEboVCCiKK4TGiBU95zFg
/bgkXr+B19FtyJB/Os69UcTOMqWhy/Zml0lrOYcikad6hB3dVm2BFqHwIZX1Grva1adMcBEFUuN6
Izc5NA98SiXuTwNbUqoJa5HOa3A64Dr4T+rObLdyJLuiX8QGyeD4qkvyzoNmpV4IKZXiPARn8uu9
mN0NlwvVbdgPBvwilDIr70hGxDln77XhCdUV+2Akjpybpl06r31T+TzaFz4ZzmEQaxqDu8exh0cn
HN5a5KcbPQFhlUJm8ljKRuZy9amZ5ItC/oevLPPVAjAooQZta2ad3TrIoJPelOLg9hqAJZtcvBws
3pR9DItb7hutMNYeSEvzr/ICJ1a0wCzb74rjp+Wm967OZE1LhzN+CdXmF601YEMnjLWWWrgotIzn
qLW+NTSQXmZSt7lW/4J8d9Mu5nxo6FmxxaCgqtDAJrjQd3rG0pGYLKZYDhtH+WjyJ7rBEGvAa28i
h+p30paj9pvpBAOU8yHcrxKRSZVaEFCh3bVNxFiRBW1jpI4vE0lx57ZUqbPckdDAbECfW3+wxCHP
1d3M0RBsiXNg1XWDnpi/TWfE8BtbhOYrvy9GGgrZCf6tA81ExYAUD+4J50OyBfpWltUc6Mp86WQd
vXJYx2Xdi0fICfljaTlBqDTdJjIGBhHLW9o76SXnXNC6wKMaN9Ivajw1r4B1C1KtX/rWoHOTiNMA
XjSNwhgKHz5XEfUgr26cF01KrIeoN/hhL+9DEkIhwaC4s2wtfzPr8L7IiRCSEhuyKlcsem/Mx0Iw
FlDjtNlzHGbCq4e05Y1xPnXGVaj12ekQTWRZ+B6FvbFxzE73y8Vtzhg0yRo1FzMAeE2jhdXhrpJz
ctA7dWMxkDvQx6TJCg/22axK5QLk5XE01Oy57/IIFof05ZROvmlDtJB5nz/jsS8/artJn2iZLBA8
t6nM3CeFtf/GZXLJ3Be1F/JJF4v6PEUMF6dpfuA6423r1zFv9mqXqX4zZ+ArNXfa5TGeALWghU8H
qq+ONbCO4yKhyJq47f3KmGHdLFF9FAX+cEhscBlUgxdNsjnoQ7dVPLn+P7Zl18ff/9WjNdoWs33T
FaU9ok3DoWvbPas4PqLfPxRhaTWGH36PUrwAEbvXpmltFIbgfZGt0bfsyJ3gD37/qA0L6MBcjRuB
ZwzVp6X3R/J8//EjL4GfVWWE8T9U+mO2/m2q29YeiCJgMCw/SmVq14pHAXPL7lMnMtlATtSD33+L
9Fq7gvVXrxwHHmxjGQ7jmqVJyqjctlmqXrWwU69oy/HjK5do/T9//0kkrJsqo2XLIPmgWNmS+kNu
Z0TuwW8qpbFcNeW0YIe/1HqyXMvW6vC2073Jxg6fvSPma5vY+SmHkWLwltlC1TRg4h1doLXdkYbR
Q6sIWQqUzGbFCw0EI+mtWspUHKTCC/L12gI063bnUNbdWakX0AXWOoJDDIxOWKvuc+ex6rT27Coh
3e0YWNH594+G8RrD4vQT0eJJd6Zhv+BpOv/+Uaz/YETNgLt14uqZy8sw6p4xF8zpFgY7sp3ic1iZ
YqOoiurrKRPC1IXUoUSphngvZTwsRBvoLPR3hM9F0JCQKA9dGMKQKkygI+sP2kAUjFqcgkeVjkcm
JKC6TkfTjgdmOItiGM4WYml/AuqMIa2qA1XnqN9ggwYezI84jAV7i5KRrZl/pgqk1774SBAXkJKH
TygFy1GRysGk7OYYw7IporF/inqVzuICFpkWIBGbCjGFTY5VxtKmgLACIyikGT3YKiaVJC2CAj33
5fdvtHXFeXI4ARbE7w7WrW8s6ybt1LqBWfbmU9ul7bVesyW7mdmI4NDgZ5FkLq/K9IEZx5aZqemp
dU7UZDMYj5R86snWwo9cR8ICISHyVAM2R+YyVTFpTIOhGqOfC2e01FY/XQvydbbY1cmMzjHDOJZX
FDWmTVut6WwHgP/4SSfX2FHPpL6mDLu+1s5svdoL2TDWXSeI2cGDVx4jtw26tF+/qu4l4Sj9kGi3
5EaH2WEzZmqRVeOVLgOV0CpUdQbkda1TVvfkrbXo8bvyk4P0MwpT02yUx2JCwtO2NOjAJTpgFZhL
LWr5prvw98Zitzjq9OpGCL2RBKOX4VwPwUzZWjb2ipph1eckfiQD8bPwS9y//8glAFRjjnaO4MUO
s/I0Z8WLpfOLbUdvvQF+m6/Vo4ZqA3p1bwbJqdw4A6azUqJuSFLtpzqL3p/i16Vl6hM6DyEqko2K
rp/zee7eTYLjvVlchmgi5zYGMFWjOjgM4hwR642gkA7cEDNvhi98DueeMQucaa4sjv67mp0CwHJu
IposE48Ui9wr3Fy7VyzrocBrhVwF3YiQlwwhAf/c2VUD8hPbsLkCu5ALuPUd7Az70flJA69bVbj9
fWZWHoTGeqdYcQaEgbqr0DtyHNTibU1U2yowvU1J9RsrWw724Gpj87se5HQALRZdSAjfGlo23i+g
BabYVALpdG+GORnb2DQetXq+MhT/oPcYHV0FSWEx7Bi0kWoEcGg/llQE2fo68nbOtqShLJuMA9Sy
ZLG/dCoQKu4TK2JRnxSxb1K5jtC7LpgTNfVGF/JADhzdZGAQxHOl32u4PO/HeUabbH5ILJdoAKrG
C8sInih7uKeDegMRTBhObaAjsm+FPpJ968Kanicdv2gBpXrTmNVW1J9DrXcejFGjSrNzrZikTtgi
yGwQ/mbjDrui40AY2XJPLHkPdGFo7ifMabumpvsxGD+YAE1botGHTdJloT8XEY4Lh9yoZqj2hSPP
2I6QbBIsmka43HImIc4dB0naG2qcb5T1vY1qSJZQPJ6I/wl6O88wkoIb0QfUZJHTnAo6yHeXOlly
DIQJINXZcIKhietb2gVlHFpcV6uYa/oVIgDf2I7kakTSMc4IE2yNAT4o4B+5thRbMWe+WKoMSyyL
KYlTtHB6WPj1HMxd9F3E8QPOSU6yXyQd7yPznOWz4ltx2+yZJKVWc5/Yhb6L0+jBqOTNrMXWtrh3
0h9zGrle3rdfM4EJvlKPiqdRjMG+RTCX5CNSNWX2RTWM2xTu6KyG11gOu6GYwJgrZHYUte8sbL5x
lbmbkbihfKwYnYdDhADoLt2HPlR/jJ3opxgKJcsWCdlGX6klVNVuCo6rBH0lV3OAVX9a+oNmVp/9
xCplQqGbLWM3yvqBpIYPexTH0l6+8UCS7yepgFSn2TJBCRpstpzX5gQZD5RC7JnHxIm++WpPTPdA
DDK5TJENGLrq7kj5LAJcBnTb6eugnwBc77xHE6w/1fHkzBShoaTQ1dA3fws/sA1xKkcmMFCLo0DY
QQhriaxZvGKdmpdkf2Syfu8WRfcKXhG+qN0iCPCYUz8dc1g5zfyWjc1WTd+6Yo6CMOyfFXMVIqMS
NxMGe7p4dvDik9dxzaT8xJH1Vq0a95a0pjsNfJxjZhz0M+sXkhOUKFuSkIdtTrDjJq+HeE9tfgnt
YltVHZDaQjkNtpX4Uus+OwQbtGKdaCMIXAtZpKp6+EpDLT8aNE9qVKvbyZ8izC5lBKY5Hy+FxZB4
aKaHJFIPYReSjy2bn2Y13Vo42qFMZoDewYDfoa9eC9Pxig/Bcuwbdv85wF9C37Uqy7XulTDkrRLq
LQCYHG2g48Bdo3VZU/dooW74gP3e6jpXNpVWMq6YYkRn0wkYH4aOXvCSE+UpsZC6qNYWYxTyPLUG
DSPioF0zi1TGCYMCj2cqkEaQEZDYEzOtrONrhItq1tVNmFi32sWzCiRVpRArcO5RosdlXBPdxhl/
pExuVfdUiNRXe/NJnRHLk77dpgN+dmt6mR1caQabMLsdikwT4jLTIa6lqq9YtaEqT5FDQ0cMGz2C
djqo73pJhqla/hRWc4yJ9dskWQ3/csHtkfbiGDo9LqzOm3P32BTpt1q1sKsrArvRCu4z2RZb18ze
UoPsNGMp36GU78dBFVB5UV9HxADtHJNavCGjm5wdNNIjUOlCqJ+s1Ac28XEzpQjcRE58T2efxnR5
Tgld95KByAkIKabn6uPzbLxnNZwurNjPZj4f+0h/qwUUtSYsX2Rh+Var/oweQZ8PWzkjyi+aYY2G
ywO7dwQxPeidc6ETTGwqio8KIugfdS23TkxzV7UFRSmjPRaRFehNUtwzy6RXLLI7zvqz28BTWEI4
IVLAHO249kjAovs4qEx/mxUYZiPeoJRNYgutUjHJJ4fkQExF6jsX0jqjv2m6eOqy6lbQKEtzl5J5
afKABmSUyiDMsc7JqHE9e2x3Y097l/Sg9Ex0JJDD5YV2zb1h1auYiTwz5IheRvGJwG54dzU8nG6P
tI3ZwV0a38c2U1xqS5SSGPza6CizcDzXRAVuOIg2ynxnTJRQOLckiGj0Tti+Zgj1JptpcqTYDDvt
Y5q1mqt4BSunlPDAOAxYW+Bt7SmFETgt9JiH+1HB90YnODkqRv2mJcNN1WcS4zpn31hRsdcc7Enw
HjQKEfGoYVaC20jQRfca5+G7LebHxRTgoCLp8y0FRhtZyHboyeh1eQr7QCAf7ziHP6GXedUrWpo6
8RPgnw5NRJKXLKY3YXO1IhmzNmLRnrXCLAOCZeibxNTCkRbR5SJtYnFmdRUx1Z609LNKTeZZXeMx
LphgFC97V53fVXV5osUncLMknoGfkukKnLg689GHPKia+bbOEbndt3pKV8L8aQ3DfVfgl5LNTLKr
tRMoirCyIOPFwb5d4oK7OCmza1xPewJyDo3iK13NOC/NT2I0BKY3hh758EYwHEbhBknx3Ko7N6ye
hpThTug4DkNqqrsSAU7kwG7ri3M1VLjjGfA5TT/v2ix+d9TI07E83D2SPEc+Le0oj3TWiHttopkJ
shXKdUgwWz3xHhr6StBNtNzdlWmof04KvH/TnXdThe6k07LBm6dTX1bppanzvYE7FjDsiAxdbziv
gNiVvmY5qGFAiAWKMr1GDiwppZoPtuR7iA2nIcjpBxA3Vo6cpR1dt+BKRI2sGggGhfKGIpsTIMn2
tMfFmesJP6PTkGyf6IHZ9WxqOFZwVKJXh5BPQGYbzEO5BLEud0pT3oHjP0vOeneD4j5ZM/gNKowT
+u+IUEQEVs7MKIxwpCYB2BAZsMrHyqyCiQ6AWU9bN0oerSy6WnPysxiLK2sPYLNhab1ZdQCYD/dq
izYFKsxrVzwglbnWCaVji0i0jRsf+BvS9yJRdmaiQ6McrmG5PONTcf2FjhieDNyCIQ7PQQOWNapa
gIJf8QkvYSjYLT09DtidGkU9k3kn5/gfXvO0wde5QpEoP/x6UEBDKRyOwmwNjsBZrosa75IrNw6d
GsokZ4cpaTgvUELvoO4iHV/mvd0RPpsVrbmvlfDQkYCJEo/ZGThaw2pGj4kTbn4N66kzbpeu3c0T
sQPKWN53ltPShePwPo0W+rwuOhIcER1//5dqZmg2o3aTsLUfSLkk4gTTGWR083t2rTKgS6EfC6pQ
G65nXlanemqa62giaxFmvEv7ratEKuKN7sUhdXGT6xkpN5prv7YW123Cyzi3amK/QgEkBuDVteNr
P9fVPqzQLSpsq689rfTAGY10K5fSeu3QcTItleJSWZIklrDqEAP8gFLL9LXslxPyzrUC59dxIH0r
V2N1W0qFT8wwxju7Vr9dzvRX07HtZ/LkEBuPcRa/qLGpHpN4Im21wIkC/s5U4vo4WKrcDKwzsO5X
mFo3mn4ITQtPRqHvRewoL/bQfo1tiP5mFXXniU01SfNfM3am/C3JzQ+hTT9+gWdHcJ/K0UP5FjGH
IlHhy6Yd6rncOigp5gpOJXGVIk/mYOFowYTpUzWY3dUh05dsoYXVmHRJEF9FemohTB4SZJaMjroe
h0vGI01T9ki3ceUvovg0TQgmFG1E25IiaM3dwUCSRSpVp3icMw4R+sI7e6kExiUWCq0vVK9ca5xq
Lo7AtCDFC0C36gAJyQqzz2ou33q3do6R8jaGzg9NHaoj1oD7mcLTW6f+KOPq/dxZU5C3DL4HlFhu
d+W+1CBqzxwaGSkuckaIDGo5BqhCGxddLXNZK2frIorc7zt5MuvVPLSkyGxH7ZcBIuDaLarf0Utk
LWqfO7hVTgFY00yvIrGJFW2NrVXD+x5ldIRMv3h5DS85om4eDD4E8g0sL82qY5zjkRpyl95inL6k
qn6ZpsXB6kS2gqEth852f/UaCs4F0jeitYiLZiFfoesV9RphChwlJNcEdbRPj++xKsaLqqRbUxtu
6ahTstj0Vqqdm+TH2uSyA1NPqanXPwDJsMeUi7rLpuLYthQqVmgtOy7Tfa6T/phKjowmsrludr6I
4iHgoyezi6GDsTgvylwESZwu7Bes7ZH2ajIPRLzSj1vTVq/MG7ylH/2YGRUOe1oBUW4/QQHtgrR1
0I1q9luZZZgXXIVFtwALaYLoRr8J24CwaoKrbOSiZr/LU6KEMjvpdup0qu34B7mKhAeazNoNZIdp
fcpjJ0FZmBDdUGc/stzI9s7YPhpdEft2DlDSTWpvsdqvug7Sbv5UNGlse/XU99mJSvUWT0wgZpuD
dms0GyJmyx3EDNoLVqd7EaY9Ys4mCgOskDsEOBymXbnuCq046UBYTBuYXcKV71RY1CelfKX8hmyu
4dFdskNdmPA0dOnH6XgdlyLazgU5oZo++HhEsNZX9OcLfYMpCqcUbMC6pAnHtMDdSBIPRNmcsel/
zuryEMPRLzWr2yWLPBUJpx8nNylO8CkEYbscoZHs6SOSbpDNw8YEFzpEzfpYPKAIxddSh4FRwOkM
7RU7RZJwn2RQD9D8x7mLEtqdf9F5AkqQDjUnnlz33PwBne86JhGPjZ6UW8JtCkr50gzElL5OHSOU
qlc+6AykKRYZIz3HNmco1BFeNw0yKBMoGGWCC6aISGdJx5NVIUSU03ya1qlnOLjfiSKOohz2M56r
neWLuQOYIXPb76PlS3EPVcGdb1nVsSwsYsFGLkmAD0MO6GtSlRiof2gex04+mIR4MEJFAjy3NhJb
Yi1dGxbQWFpHQfQwLZnnZB1otqWpHHCOthvuDTMa1WMIXrh3kAURIuL6g2x3oeV8i8HcKPVMD4Gm
P23YjDCD+WSWiLjEFJEng6Z9ifUsAMoQsmfgxUtilOh1pR1IQ/Y0E5t8Djpt44Q/4nZOiKPb4yPk
sGawGyCbQszZvoDJ1mjf9M8mh0b8D0zSgAOzl3JHpw50O3zWnAA1Mh4smCIOfRVcWuT+QcKfunzF
bySMqFg8x7U6mUwdtE+0s8px2HFG4jhlWhezN5iIh4gFJf0HMn4/9QwlTM60sbfiGXUBW46pERHQ
EYvEFMsvNW7ydOQtaE6xkGGp9Hs+2ReCagjh6p2PXgrmabpOKYMn98GB7goB7sPNjS+OfM9xXj/1
5NhgjxLLnWhQro6ljStO2RNVl/ldSykRd6GPUAqDAAuhCWn/FFdkmq1er01mhVt3QVsyyg8tdbCO
2eQ86ZqJpHT9tQznH/OMkTwE2IlyINskaph6xKMiXjmxrwdVzywwT0iItabywboaNfsPfDNCIWNM
KzsOJjD1Iy9GRE7SyfIF0E1nAkzGV0TBG8y1bbGGMqFAheKpZGajLMWWqA1MaxuFToMJzhpTmyFl
EqSC7gihLFRTEA9maYVeYZvlwUpVeXIl59ZWoQWK+3qDppSGK3sFQiEM6BbqvhAdwSZWcSa6obqL
HSPxwNKX1CoxbSvo+PR6iU61Y59xPaIgVtYaUTLNSXXTRspjXyARqnQ815XCrN+Mux1UfJwgjsKx
y9Q9M+pwXWE/MqrMpj30azSVnyVZJ3cjOsLt2lgiwQ9nqhXv3cEaOUynsMQYUSE60xGEce30CJDx
5GRb5yLXuWNpw6CjDUcLpeP8Ywh0/6n23sZxe9XLcovS7sMdAcWitNynC1iyGoKFn7SkD+SOzeR8
Ln7Fpfo42xzX8cC8RGlMmpk5KXeiSDjtNnhaW9hH5yxbSEvo8YoZyr4gHoKUTEcyApN4vRZ4aAGW
rg9Xx8Zlk0u3LQblCuX40BkstI3D5j2nk8BsDZtwqVACKiq3xmxN79WUvLQGxh8U1i0xFpCw6c71
q8Aoj0gzdcWj3q9hPOlL3aMhCm0yIzTLmLZRCsjXmuwHAsz0noKn1Ngh03b51FyUNcKe9jp4tA0x
6xlC9PwhFWbg2LD47Qx3rwzxM9vqstFJ42i0tLobXXB+tm4Qn5hVv3Ib3p0yfLJK6hckzNz5GwAN
clOofCDxBzBgu2fzaKORYMDRRKBCgtpmSKHYEufhlyOjeAQCD2yGrw2pslBjtF/Z5HZ7Cx3GyPmR
gr0J+iY62xlzfs5jp5SmMRm+3BgEkpwnzUwYc1e0aqz+eUrLdRBFJmAS6b9Gbb5Dq0VM0L6aaB7X
sDyPkmGduy7/nULtmMovBnr+wMnH02h0kT+Zbyd6IUbIYDxFrgBQieo3gjUCHIMXyOqghAr8hsZ9
V0/6rs7l2xQrgoFFh4DWbSlx4M8bzbip9uNkcjTKvoVDNhamFhu5m7qNkJYGRkfI/SrgGuXqguMY
ogvzMGBy3ChjqFFEWBO2bVl6SySCSXAJm2U3rj1jXrYqPdWM8JwwnRqSCgEyAOK7JUqhGOqICRQW
3JRhD6ex9SCdIKGqSdDa6mOMr6QL9B7HaMe94Tp0LSPgS3eV5v6i8zTSvObMvZs74gGm1r1FY3hj
nmngTh88YA0IwBUqbubT7T6abprKSd91FMQ7WIqJEQDAP+ZfdlIS27ok/gC7DGuB7hO4syrfcGmy
n6mWnR5HCw2SUbh3BZzPXWrUh0yYbmAJClknPJiSjaZ108mLxrVb0OkvZu2CyJLQ4leWjRcXdKvX
7cuYtGqTYvHfDuQi3SWdOx5YInaFRjCJtt6s01CSI4Mncw0u9YeluNIK3WEEe9Ym+mjkTF+ayFpO
zpB6la4+OBorQK20Nyccf9ivcTO0PkK1AzyGn9yKq0ihohtRc5PTskb/Pr6x+BZthpE6fOtoyR8T
oN8bxHbfuu0eiHa6yC6ZAigGF2BpDKlsZGmCSE26Lr6tETJG/fFcQ+o49CA+yYtjcj2h4Vha7cFs
fxJKmO9rg20o12iZJroSBlF6dW1VQcpdrznZWLxsZtL38IOZf2rTqSpXhS0QGaTL+oNlZCafHtCT
sB6p6VyCFtSh9nTPqu23Psd7HIdIWDgmRMOhihy2RipzEXNGd7RyNzbZx0TFjhOl4cBDyy7vFRT4
mMI2Vjh/ART+oWUg3aWjfzt0E++K3o435Vg+9bqkxbxeu0atw54ihXObjKHk2KCwvuvtrU0hkOtJ
R5Nd0wmfjn4ULMLHKGxvttlL7ozYpSKPgVIvOVOyJfoVWgUpe7rpHJTouRxwrgxp/Y3CRLzpho1F
ABa8raOIKnGjilbdEoHG7FROT0mG8JA2Cj62ItoAhVnOIBqDMC25D6yQkCKSqtWx709laZl3tJw5
Vk832RjqUZpwErVjpyf9vdDG9Gpj4gTZHJ7nrmd7UbjkBqPpD/WUem5d3snZak+xQ9cSj/KbWN6W
YRIfMvQAj4gNmYohbiLWezBCDSP4BxeA8rVwiHDBk0n10dqHjnhlHAQEA3JM4N345SDkDzvRuaMB
gwfwxCi1TN4mFOSO1jj+xmUa5jVKnsLJbWYvs3BXCZsRZVTv0NLw3RDWMIc5UlW8DkL5akjruHRG
OgSuELBaDAI9srgWPrSh7GarTFSyXOxSRmaXur431TI/i3z6lQ/zEtBkY3ww7Eai68moaA6Je4sj
fdzpcjppKhmXdnJTrOmLpsXwyAKc+32opb5Bipo/r9Om0pncSydex1bYx9Gov6j4I8/Q271SjamP
D9S+TRYRHk0bc64s9f5cAmpHEEq0YFctxYWlbrxTJVKN2rSOeE1avDF1wIX+xORU/Wj6+pG7mq8j
eYwrPH6g5CQmRXwJYqJZ1aiKflC0CCNszMVGelbbdQWFnZ0cLJ2ZUm3rXxbws9hy9h1xwwdBYOyd
2cHidWppbCIx6seuOpGHKU5yJI7ArsqDqItNOzsBpBXmxgnJirGzgmv6dD8QKGNpTWDMpLaNKJTT
Kf7QEbANFKHCFveg6Wi8N87TUD2ZoI5CwFB3XYsvdIZlm0T9VSH8ENX7T91a+OereMcQqz92rb0n
8ZqRHkK3LQiN8c1NVHIqMuen1hYBT0e/rKTjMDekUzrGtUvnbWHRC3CJDMaczebLHnkszUvWdgSf
Z6ysIX/iFbD90Z/ujHb81Ufi0LKr4+MmKWDW8NXOI1FDM702Qr7azcjYmExFqeEIJhj3IZH9iePC
6zdqp5cE4XeNqLCH0MpoOjyTfuG3Q8WR37jFmftc1BIvnLE8Dbq6k4StpMQnb2Ka2KUbf02dDTsK
vk8SMp3hqwAIhOkkjN+7Uv4d5/p/gx79L7TS82Pw9P+ATaoboHL/NZv0uen/jCb9/S/+iSYVf1Nt
DTKpw8KA5nYlX/8DTWo6fzNcgXTFgQ6qaq4JVP2faFKh/k11TEOoGuYRS1i2/p9oUmH+zRK6q7lC
00xdrEjT/wGa9HeswX+CSRVdM1Bj8GgrU/0POGNW2gIUmav7oz/sdd/eoRzzBo8ZsK/thmO0VU/d
JT7Kq3Usrn/4hP6BR/0vONS/SFjgKZ0/UcDn2LY5f/KUVtxYEOvd6kW3dRpj//7h/4oBvT78nxjQ
YWtOnIkYUKCYIIjCjfb5UE4+E5L4vwHO/6tn+BMCuo/gYGt6IvyGRdgW5amua5py4e3fv4H1Yf7i
K3H+xGg2tCEsqPyFP4xjAooOK2dyR9pht+2tZXoaxDLfRuRM/w3V/68CL9bP60+A5iSKFgLFeLqp
Tp7LjN5Gk/wvcNzrQ69P+YeLK6/qrgbjw57Z4PuVs3qXJQmjWsg4//6jWj+Sv/qouHf++ATk9i2C
QD3hm+NiPsZY5E5TEcWw7NCibqqk+Pr3z/OvPiPuwz8+TyeytBRWukDozpzAcTk4zUse/31RZbn7
az4wwSz/4n38KUwAvMGcszkjGFCNvNcCu1F0zPG2ZhZEDBfY2zCfDXVysiyVflRjDa79pBd1/k5A
TXIeO5wW46Dh15kLzZLoZvMutcn1nesfYnHtbxWwBwoCiUBaCuZBTU6gkWM53qRpuF4N1BCM/sFK
tfd1nrh8QQWltbIx3CU8lAAP2HbTOUgKnVm1VTIoUqQpGZu7iPPYXdGgAA7vBT1k3gij26QZ3oZ+
sjGlO8lzHKPLt5rJ/Oodvb1zlCV8msfaocfV57Ad0whFXbzocXtqqs7G5DjVs6ejZr1EsoSoCzKf
NmTdPztSPqQoK5oMN9bIqSruMNQy5CB9BnfWvsxM50fntiTpENa6B2TX7dLERQun9agAOxUE8ElT
bHr7hsIoI4C2SQwcDQ2VNmFjTdYLGQ5KcUhsKC8okVThHHJk9tRuBJB+mWmU4QnMeg0NfLNQLGRV
+WXkIS5bU0sw9I6p0sbvnFVXzYJL1+huqCaJK6bC+Je34Wdu0E6gyuubcxfN1Qe3iQKHr1yOaYzD
SVer7B25hbaNAFQdMooZhMio3mNaChPk0zkvn60kz3at0CKfeT5Dsn4IYTwQDalnVIiIXgDvgCU0
/TKlBY9tbCp/qkZjB2xO88EEk3sWcSw3DcYkWh0x1vGBMFDMARA9EgSFexcBy5r2JuxgwNZKMZLO
eOsA4BbGEHtzNDqXpXJdJmhlt6vFhA/DwpjE+I3OCmAilW5ht+ArmIBIdk66swYtescatfiKpYXH
YmF+JqIyPCOmwwOw2m1odPZ0rQ2YFxEmFnuv9kq402adEPM5Uk9kAFJvyGlosLfMpGQlUosPGeMi
AkA7PJnCnJvveELIMdF1YVhuaLseEAAaw3Q4maJz3tQMA0UmVZg0pkNcH05iHERIGcx1Vlub7Rk9
/3RV8V9cnCTp0A4ikmDM2d0mEwhKulJnbWyBdHJjEwjnkOniRNbL+Gvm87mkSHt3jarGBwbJEn0+
eLNxbNW93VhKAHAo3rWjU+6pAUNPVvhLRFY3DySUavcknhv7LtMSTpAqqp6xjDIKpLGHnkiNiHKM
ELXESIGTqBXNmrwK79tYzW5Tpk8Xo8yK71GSZNVo/fTCvLzlhQ7JwxS33GrakDsENhnutonp8eW8
MtrLpMptI8o0r2iK/ofV58Z2GobmsPbQDK8nRav1LMjFnmCkQL4GDIl17ntE8ZQymA3hOUCP3JnI
3S/zUoRbuhLaUR3c+Ey7xt5rkiwrBVSgr9DyuOVouii48+Ln0hNTpsPeQURg2D+RhSEJwakIQLGB
rprpSHLrHtENEEcc5M5EIckdAWt5nHdmKu0LkYVi01SKOIhJByua4NXQc0e5ci/bSOTRFDKeDINC
LzRcFuhn72qnTli6LGREamY/Ij/GJmrI9h0VWXNJmhH2AbZVE6FmLK/MaUjCrpTGm5nRXarSyS5t
ZaccsYey3TpAiE5yLtNjKxvysGZglFrjxK8U+ggY9czqbyS/siYMbhLuRA9IK9Xa8aXPy5DwpMyM
mbsW/UnNSndLXwZ3batOBI31uTS+21bRP6kx8UfVC20sZ44ZxuiIPxjmUZ/LyOpOpQX6xtLsPoDh
SjcojLDHRSbZIgyY8Ajm/aViGvkcSaO7Sxy3vDi2jvurMsLxMuYosDKzHLaYQ6enImk1EsMS5ZBb
URvUEepKtXCyUzlkkpo2m/6DufNabhxdtvQLDXbAm1sZUiTlPXWDIAUR3ns8/fmS1b2nu86Z3TE3
E3NRUomiCOA3mfln5lrr3kbG5AKN7WSLh/XvVdX0PrwBISxLD421hoDTusg5Mi7qEpM0C90rW9PI
IMct6jL87c6iSL2Fi8veTFmpjSSLR8DKrWKvUHwG1EX1FOgv1b7LCSGbKyDN1Rp+Gvp6hiy9DBW3
wCzkDZgbLLiXhuZjgZALLJp1dduSTbpuzND9tjujuImtZdw6JgoRtSs8AEPS1q+KB8QoHyJ3V7hV
/hCRq97No809JJF9r85ZvvUH23zNB7KLtaIn76XilDRzklIr20q5g3WIW5gBthatvqzJvlC3nRbn
odeteYZaGLfY1ln6DkP0iGZfB7mIQc0yd8lVxQ0FNpBu8bovp73npcrGV1Emr5dsWVkOlaPLJiH5
bJt5ugVRnDwqTWzfOvTjrdOaBsA8Xugc6Xt6qoeMvh6YzSF16FANcRN0KDQl/Z5QEbnUwM5dOlEG
Y1bp0LSXxDaU95ozveRaq2xBwLvXKZT0G88GVjDWdX7Thj69N641fcFy6m/yrLDfZvpNrvOhSS89
hEovRtvwiaZp4UFDElLDsvfgvPDU8SmpR1B5htfV1LkBd5On6dxX1SwmII+gvmcoGRRza+eOD3sy
x/AHF06v4hJgnP+wTB66WtnY/5AKqLiAod35WaV/9KNSAQOM+uZtol8bkrgxhNFqQqwL6rV4uIWb
TID05nA9JDV4uTFt53HlaDnZ7BKZTxUfSTzN8nBcCC2xaNF1AQIf0XGOCdEVwscdXRLC3QnxJJQa
tUpiltY8E/5NgJ56Dv9cr0K3oveGaCHMCIn4yvBl+W5C6TauKJqGtrYrnVbfmjRxP850xsJ+6PSI
63WGke6LcvJgDVZdbZWHnqNdVYMFzDX3G8pOi9YDnTBsykqZHxonx9SMF8OPsmJtQTyz11EbXUXD
QFPRYNfk/2kqADLIM11ZtnA4p+zNHSuvLTeQGdGJlhZU66BbXExo9tuS1FbXjEhNxhPlC9y3As1d
6jjPBHXOlkoBqyZxleYpNwBRQmVg0k/naQUt3nZXZKA9qDQWay8jn3ox1Bq5EC8e4ZQLKz3nLGK2
KDEaSQRs3oYxMKMHkOGe9fElI9GWXXc6/CSXUVfSE2c0cf/lW0OFotGUqSsj8imS1YaO7kyYWNap
tut6pGNphBYjVuH3hdYngzbPoROOTpKa0tMNHKmQxSwLicvLYei9APGnuLiOhqbfJ7HK+7SIblaI
AWLmszc0yhRK35WnuSZJhZhtFQlevZrbi3Zyledq0KmZWgnUGNvMQBl8NxhxZlx1+AftFjdTIK03
di0g70jj0S/7SZmAYnkw1RV9Y5nbLl5I/4RQnuq7kLWMEfVLjNdD48QzvZeOWsE6sc5JlMM/ndiu
A+FL7XWOhihmhazt+n95SprPU9Y710mr1NdJ07o3hRp7K1MFlX8+w/y/Sd38f6gaQ8Dyl0OcqNL8
TTXm/af4Wfqf7PBX2Zjz3/yZm/H+5aqG45CV0VVLdeRQ9kduxjH+ZTikXyxHt1TPsS3OnX/kZjTr
XyAUSNvoHmozDrIu/07NqP+ybd3WVRViKE9zPNVx/m9SM/rfD7eWZduGA9GBarqSIiIN9PfDpxqn
/WjO9QIAqHZvTYeycZPf5115nyP9+9D3S/aQJ9VzoR6BrdAaSVR4EaWAPo3EGh+t2n8KET25bTh/
q50Zf8azvbJTP3vVfTqlfG0wKBBGgedl5QNNFNMzmDPoHf8hW/L3dAZ4fs+2LGrK8k03PMll/fUM
7SMoX9Omv1By7pc1WvLzdVpSTgBEDh9+RJsbzZTzPyQG9L+f2C3Lw2BbqoGErArztXf+/V9SEK7G
zqX8Ol8toxnfT75d3cxLtMCXQPzfVDkaanN8Hdsoyvqx16MDZXw2Vd8/tcm89RJUp9Qk+qmbGNJD
BvEt0qFEAExnEZEPTyBH3WudQ9nCbVBJHotnlHf+IS2gyVr6S3rj/BCESRZAL1ezVet31aA6bIvG
jGCrsO0rhFvuTFdP7s9fsJfNjW0RM82xiQcq0VTx7Ka/p13ktqSYDI3BktPxuSS3YfVt63l5H+Ze
pF0MWvOD4ipEavmQbzVyJTfjHAMlgeViZY2uvzt/SWp6dooe1dHBGaZ7D7gxIfdcHqPpZ1TyJFBQ
3rjQSUpBZNHY10XVEC/KF9p+biGbI+ihXwkp4lh5V4SCPIQNlOJQGsCvuKyWGRXNYXbocYOLe6al
t47f1Nocnx0k0rXluV/K4ZuqhGizZP4DeMhox9p5CBs4r6hWHjLVpuTZ6CApBvNUR9ryoE56dQ0R
PDxT3ejf15DbABHJwpVtN/vBL6A16rwYX0BuPhxSfxunPmeFeHbvQ9V17xGbJtYgzELPby5vICGH
oJezGV0GsC66JZQLKlk4tPC8CWEjF2dq7rreSuk9rFEtvW41eM+LuUg/IPC4UVXtKlqi3TAoMy2T
Rtfuzl+yEv6ufB66C1BwoIjlC0LPEBAmKW9E6YivFu2qApmAhyG7osMl3Rm979NJ0KB8Jl/iQf3j
f+cfOUI9Wy4QFogJ6buY7Oy2asvmZgnduyKPAU8t9gaCco3Fm4Fa60rnwuigLTIpprzUZrXD7/5w
hkTaIH3NeqYkhxORBNsF7FDVpd7Z43uNegglG7XbmEIRyVGgvI107wa8kP8CMUp3l8ThB0eqS2Vw
YOfX2uQesHJ4P5DZaZ095G/0tUzNRxqV2TYckG2q3zJOWs+ZAdiAWKD4oRo5uunPvPuL9f8fss7G
33Ns580EfpRcOl1zlkMm5O92aC6xfIoKf11HVw90zyQc/MLYt0OGRkomHdDZPvXicGtlzgr4R7tC
TQT1bnJ+WVf6Nwt4uhs9CgVUgQzjpDvdekx97zbTNQqYZdFeaqOPYFJTdBS32nELbiukwDguT0rU
O5c0C+XPvgsnTZk0DxTttE0+x9M/WI3/bvk0VfUM2wSD7OrUFX5zG43qmGlN/HylF7BPmstsb89f
IL9fQVsOzjztwsc89cALIgH3nBd99zyBEXb36uSaT9jx8o5WTpiVphb8cTHFbxliEFTTfPIhtAhf
Rbpx0zjZsp6R/UIMhpDzP0+W9rvT8DTN0bB9quYaPIL1m9MAgBfVkemlV6R8og1CpR0UeQtcYIDq
LlAj+TGiRLvqm+yzqSPhWZqIBBUgQQWnHNiYylVIkwWtjJDQKRnBqtZO9fV/vsn/5mK4RwoxUuI/
67v9NtCkNZ0Ugvz0KrTpMxmdKqLNA6v5n68iy/J/p7hZtlzFwPjQ4UU1yHR+uwpiJhRlHa4yJtZn
7fTxteA0OQ5AWjdd62h7LF5JEPTvGtb/sFfM34afiIh9ouo4HdfyLNOWvfQX72mXPVLp+kxFCO5t
0MpR+JAAQO0c9d6HxtFkTfUdp0MSCRy+LOOom9LhhyTWO7wvOPvsHSBq/9yAgHGNfHzXEqXZemiF
gT8YYJtpCroqGo9UT1Su1Skyns3JjB+6CmL62EuBRg604FOlh0Il/kSfAIpqgyYmN+JsF8PGeWu0
c79d0uzEPtqOZtHeW2r0knMy3Zx/sinstj2ADXRlzXvESCCa95qnYSlf//Ngab8ZFgaL0xntaToa
ElT69N9KaazgUFmaOr/qjFy/AjVp3o10r3V2YooSaHO1GIbFaTYZV7mjDJvG0rCfXv8PIc//dB/E
WewW1zBNnN9vBR0QpFqM08yvRlettwIprrzmITTd5F1h/wyTaj2puveBTvQDlAPVQwl11q9Dxv+x
lPGbRDRZE6irCbkYEktziLB+K/INHTkes6zyK9XhoKZPWrUdM0gDda9Y7qOlaGmiATBgVI0JT2nz
DJCCLki6p6BdyYsbZYmq1VCmrxa5yLWmGcPNP8yW+VtQ9esOHYPA9Bz3279Nl+dwop0MOKeLpNnS
Nxnez+g3wS/DbaPB8OoORvSQwhO3wjUs13XhjnfnL0YBr7eznKsDbrWeUWW6G9/HmQ73MY+jNXgT
BEoz9MZQglW2CtJ2N3CEK1tIhh77qENPgzTFtszU6TK3Rhi0ep+EglU8YnHNF5vHd+06/tTzed33
ar1yxixbNVNnAkapo+sOvPCq6kFflQkUK4NauW8cOt0Lx3Gjh9CxjVUDMIrOxbJ+VkzofvLY6bc0
twBxbDWFDqLyHsZV+kvHJrnEbCxruj8vqZqy0cfRuckHoM7hSEcLaBblgl471JfuKUTzJdKMVUwJ
CdYhAH1tWW9NTaNpBdLgm9LUf/yKxlh9iBTkgo3H0IwL9JhS8CRzM3LgbdLt2Cjlc1j6XzF42Z8C
Ms4yWe7JW8O86gObMAodKhxWawhjC1KNxCxjBjNbpO5juId25y8m9M55lniQXRLXk+CYry0aQFDn
m2G+iPs1DYQNvMb6o6vSeQK61WZ7PjYoFV17GTBGt4GRdnFo8Z0nEjFno0Brv0ELkW9fGDAOOA3D
JF/y1LU3YdXdA7rp77wm1m7UeXwZzk03RWNtSS0/w7QEC4c5998zXPl2mq+n2brjftP72Am1Nzec
LxvHDSY4zh6dTNO3qdloFymslzDkWeuoSLwHS02h10FAcTH6jylHX+s/r/rfpMPP29KjlcDkLESa
y/y9ItvRumIiT5ABldCMQzZbr8PsrUKb9Vj0xgTJWTFC4TO6G2CY4dqjP/rCdm14yJMG8EmjnBLt
DUYOihnA10LMGvj88TL06PVKhqF+D1tArsg7HMOpazfOVAQ52/6fTNzfK+/yGJpmI/Gq61AIaurv
fqmG7rKPBzTaRlr4msl/9Yaiuk4qGgWbufBuoA9vdkuumUGIJtEGwLp+BXl4CXkPbchju/IKy9ox
Yf95eF2O5n930zhKohWNVg06Nsj36b9Fl3kPZoyM1nBptuXR8rOjTw+xPXu0U+c/AGYP2Qhao+5f
qsl7TcYXecuolUevLm91urWrWA/UPjmCIrhoW+8pdMqjEuW//nnzqXS7VZ6fWDGogy2BNSAFWudH
e6l+mmE5KQoJKi27J3sauAu8qZp9J39ut+NJMbuvQQg7rM/cL4/yz1SsVewJsXMNbARQRJ4ekX8L
OhdRlKa8NtpiU9X2kVrQwZn0gP59iOai52VeTp2ZH2EQOrj6OjboxUdHRT7SqZZTFvmvhbcxaBfL
CmUjN5hys/Kcjqof7B6kSA77dnQdVvAjOAP8CPmRTr9AvoNqO6Rd9Yi841VtJEeQr0Oafmr8KlaA
Wsvv2/ylLZcPoD9BVPA6qBcKTS9hiObE1IYBSi1HDno7ZAlXrstv2wkEmu9/E5M8J/DzJHEWXiTz
fDBrNfDm6KUJ5Yw4nRpwixex4+wT+CZAfzyYXgyiqjz6WXLEcGyAD62UaDrI0+S6dzR1i2YA41Zu
ncoH7mYPaxQItNgKXF3ZLpVy7ebV0TND2uWqn8UNgxUCC6dFbX8WJf6Y4ZNrjPe++YHP4Wq+j1Xl
3laWwDUgHLaB66nVowy4TIxb0fzlktzO1AAPFOjmeHLQl9OdN3mL31THaM5eLLpagSyetEUPZN4A
1jwY1INkcqqZcVJeaFc7ySo5LzDfvPTr+kFGVhafig2Ii0MX8tcssMTJjrax3MYzfdmFGiCJEZjW
HFBxgleT8TOaKKgdazs57dpJiyPlx9NQFsdeT4+Ofqk6xV5G9Dx7+ZAEIHWDeoFVTl2eZBRkdarL
DWxiH8rsghHLrqw0fhvnh8LTAq9ELy65QaQv6MfyKDtEy1Dj0cJgQKWkoQJrnWR0zWr8KovxVDNb
Q8Ei0KDTAWFfsRjQFTzIlpwge7cy96FN4udhKH4atqLi3tna/CHXckip+4b9LCMj63FU7FuT47b8
PLDQ1Oa7roy9vyg/Mt+yJsclekZREYjHRGIGoha7PMrb5T5jzftOZvc5LU5J1RyjYjpQcTrKGEEI
ckU9Aja09JjRvSffY306Ec8do/FJMM7R8mnVLNMJEiL5V7j9KTfGO78AMT1OQZ9PJ8i8jybSyqZm
b4wFTSnTPsqKNaZ6N8WAx/+wHVmrH+T/EEn0Vrt1SSvLNpSblJdlI50HdfIJvHkIZ0Z3rIquzqva
/mPX6b3+lpdsl3oPueom85a1PbEz2Amqq640oCjU8I5FNh1kMHuxa+i8FYXzlKlj0DoDRPb5Wi5Y
JkkwNMvGr0fkdNwfGUmlZtRot06afdSxtNBiDrolPxrin+F8kf+bans3wNpitSwhz3pww+5yxPzI
3xaYIGcJg9AjGQpCUF6LkBCxauu2Zl3IBMq1ZSqm3NoYZnNjPhE6fMro6BVaik0YUDMhSrMv5P9w
2BxlB2j9GOgMW97dZoArZI/YLMdi7L48tYI5QKvvWzIkZ0suy4Yn10lrWuH8IlecYpgqY8gPeN1K
WDMyMm6GqWvWENNeaN8DSlV6E994qbWuOoRHxazJcge6sQVVfX22SxR3gmrsT0ZdXCy5+4R/DPxc
+TahmADfsSHDGxpv+pT9zOPwXWb2cfaopZN0hfQ2GMMp8NknYN73E1bbGYOSTWSxDjqk0HIV/TDb
++6GZE/HMNzah2heAnSSAhXT46FPoyUdpJXO3vOLI434u3SJNo0ulZzlYBfZsVXUoND5XV5f0wKw
E7rSAZYSWb3nBxB3pxjhQxcCTGRgkAIO7ibuSyxkOI4nA4tl5f6l3SkAA8LgDwMJ8J19UBR3YFxX
HnN8Xi+MtHyIZzEFnJkhV/UvY5Hdww/FPIkiU9EkAUxTx97yn2VKBgjh5/HbS53zxWUTyFC7mfmd
sKKnl3o4yF3JFC29vxfH5c8FkFjv6c/doinRe+1AFQccADfXxuuwWz40DaIOLiw+Sm49app3p9uK
LZBdJOZEGzRgwdYTdeCf0lsO+UIrQ001mItpfv0ETBsWCnYHvxvsBhszHaale9Hbo2y03pve9P4g
+1turUlpTh/VrSwT+Sto/wK5WlGHd70JVw/7p7ZXZjHC3/PLUY4oBQGUlXsRo2v241dKh1QB9oQm
g1OFCEQYj9tMdhI7TB6jN8Bq+2uaq04ySXaBN/XV5gsuNnE5Iz0qEH40O8S7V0BNUYfRHmk43uM1
CKPj5951PrLsYWqyI2qcx7pz9qpnv8fqltocxCkNM+vX6oG65SajwJd7+psffqaOeXaZYgSM6mGe
tS+1Vw9hw+VmTT1AtkaL1cHqsyNt20fOEmTtimPWaYHcluE+g2P9UGOMMS/5kJ25fUTDGgLn+FVT
nkKnwcmssqdQZsyZ+vsBNTq6LD6R95Q4pbPc2wXMSZLiJsPqKDakL9w9R6qN0k9rmR2fZUeP4xNw
xJOO/5nZ0TAUbpBugawg34qtkUVPOB6YXbwquv4mNdEBLHVcMBGY7+wnS2Oe0J2sopXYTfGV4rNE
unkwCegISyRkPO+gTj0Nk/8IO+evoGaYjUerpqceJXByy96PM+IyXXROfch5cDbi+eQTLf9rLHRE
crsv+fCEHnrgPfS8Ee6JIx81/7tO+/WsthsJimqv/Jkt9rXirlUTUCNPkaKNJkGC4viPWQd52Uz3
DhluWXmyyWTjiCBTSirONR5kc+ldfIXML71X8M85xxCLcv4EVqCMmaxbGvQLhNBQZBRHI3tB3jEQ
faAjt6PGS/vNcvZeI1x1kRI+yIrPAJUkzrKSjZqzX2SE5TlhRSa3XD+AbgnAmu5h6BHPJsa/tfsf
B+iQejhv0iS33uL8Q4Iy2bgync08f0XQn/OsMkij+uu6RQHFkwkgDsBWz+fKWMh3uXsFOuOaBn25
tmFogTv536W/01vnqxn+GNvG11+yEm1O2L3aInomOwOQdQnOqwFEshgZeaaGz517n+16WUPyFBvD
nTy6bsaBzJuvNVdNMd/J9KStGvRtf4BpTWViqvJ8s5kzPM866kw8i9zc2W6W9LSRtuJQuZxqxQjg
IvpKSiCVQtAp27fKokDLtVcT+euOU4Q4WjEBYjXoSCXTeNfFB9eivVC7E2/bR9UxKStaP11rr9BS
NWBA+pCFgctFR+XVsYlRQ5wB5PrwFz90pvKdxf7eKC4GtX6EZx9pluWwjNkxZ4talnkJvSw4eYwc
r0/K8h7nuz5Rg8RkM4uhmOsdlN/wvS8niX7BDgOQU4BVA7jDdE0t4be4K1M/uJp2k5bDBmwUtiVk
hy1ErWqx8vTwFoL5nzhpv0eiPztvb9CSBijtfxcqI9FHypPqwlAfJsfabr6LGMH3oUdoMXyqfXQh
QkIuawSxZ5LJi5+ThgaLmHh4hl3BNttXikBsQ/pT+tJ9yDx32y4lsh5TwAfZZQIEFygnXQTOgJAd
ZxJ45k72EL6UND5UxMlyAYvpBeV10U9IyeDxW/nMpR02Slre/Pkmz5zfEqB/codyp+c32c47FNjv
9si6E3sAN2Xg8SY3Tl/lRZMIscuoE/erzpsDGEH2fUxAAP53GAHA8HOsY6c56uRomBa9RUF0PGip
eZSnD6eGVIr5JPdQZ/lPTDxrzTeqn3/In5Qp0ZNafxu99VN04XuZW/sOwo8Z3v+S3ZR18S6s0X1B
U2Rcije/di90VMtpSw5ouguabjqNJe3V6afcuAwPEELkgZH5WjR9J2Pm61MgYxbnQEERGgnT5Xai
eJfV00l+X/TzhvL4Sj6gnPhjyEEP1Vj/+O47NDkf8qHyPnfoT3XxTN/YRaMkt2XISlls/xtthlNV
HzPffaKvIwhjDnocJZT4iU+8rYCVahQDnb7GTg3PCO7dNSDSE+yiMU+buVSQRepPHgcfAhB4kOuX
Dmqs9m30o++SyKg042PcKFDfq2sbZ4QCWODV6ddkX599kmkvgfjtaWreS3Ov5O4FGbSnbCSAYJVH
xGxTlgcx3LiG/7l0zlGRKGlU32IfnTn+DwOLOzVfsn/lTC5B1ejkDzDaIiGCdk2ePFHJuJDfzZ7z
viBY6AFlSupngLi0IeEtS83/Sq/nPvyC4ijNArEPkDXfdJq+iS7L3jq7WPGjyBDoTTATItpzEiSp
S0YC7VmsHLsYwc9AV9v3LLztCAzjNFm3S70+70pT39m2/yavi4cd9E8JECQ4sFX1qwGNwOkWiORJ
6TjQzFDDR8mdDKCezoFh5DuawEBtud+Gb38uO/pIswsnJrgkGpbv8tbkAb54QIf5/TzEx5RD1p+/
gXX4XVOfM6f9yhx29PTaD9pzW86Ei9Nz27Lh/farbJcDZFTHOnFfTGi3mhKPYBXHtuPsyzXMOaNH
Gy5OKAa04qsN44AGvGPYs5bk+tON2pYHuaNseJzD+cPlHUgqnJ8BdfkLw6mfAYgfk24IANEiiH60
ecsS2cfxjezt0/hjkzwLkdXunfjo2t5nvU1KogXGSV6VO5np//K09yVSruB3v5UL5/WvG/TqZY0y
9tWSj4d2MYK87B40D1qMZA6aRPmm8ypItPFmQkAN1PZ3S3ZVh9YWjo2T3KcMCKSQ2xZVTXkMdS5Q
8e7Znbfy/LRYPYklh0YCzjX8hqPjskWPZYEuoLmV5ITE85KBgNoF1G3yKMsOZdhgwoxj0f0iO5wj
QLH8JoRX6Tht/HH4EhPvT9lJu5XFN/dxALl6AMb9KomTe1kUEmNSiPq2bvTe2Ytfq4bx0OcEePAG
Jjry5tWW6iDyDNkxynHo7fDcqDGowvEgb5dlahfhxiMfKLkUcUa603xBeyP5L2uY4RhIyG5Yb5G/
vA98BPR7R7Vy9il0nCZRKckeTg7MGE/jFOraIdkou1eeWNI1pgAJFGUtPlNeP+ewcFIeAVF6bw3K
lURMA7GQhCdyCJc0Ia3gtzaRJj7xds4uKkM/nM/D/w5cQ7AKZuq96It6kEtXhb23822YEsRURBDl
cmiH6pbaGcwFUaByUvM5scU2KwbSx4b+RdHF7HZJhyq3zOwws9wHnCEoUVnDnoULKvBiafuoKlMw
WhGJ3Bl/Dm7CDe9LUhEl2oKWaj+E1nyA1iKIZd3Drn9EYWNo4QPsx0utyGlFmYOMl+lPJF1BkASj
iT63t7JK/YQCmVo8yOqU3Sy7oQFE67mvYhpkEXYwSc8pTbCsOARG39LqIO9EAvq8j3TPJU5BEb04
pqTzcgXqH2rijykE2wiIrnx4dlJJ9lVk/8T6l3byBNnSZTFMJ7cqjvPSn+T1iu7dEGp68QLK/Kx1
1V7+JBYxP7wE/TlH+TnqOYLzXU3DK68z723J0Gh4lrS8dTvj/KSl4l1Z4wSX0xzQbBOg/HNsdP86
K7pdrc0HyhEBrVyuX33KFqzYiuWEaRvunL745NT6CY2Z7SIDq3b3YlZQpjtCURvAWbyarQjSzehD
T45KpwajGpFMVb7FaGi18u25znM0n3z4shvkKGR1qo5xtldKXK9sjyZ+TEQVaYFsChnV3HRW1eLf
4NRkwJ351zwlZKNkXn1F/4Z5NdxWY7qXywG9DjTuW8bcMB9Ylh+yRuS9qnIzlt6nTDlAlH2c0tvT
fiXMvIwFWmOm1r7LB1tctwjDl/4HKXNtUL6nbmem30XZPw6Wt5cnoY/tRyexEManIvJexT+AED5/
kIbU+dimK6+aHzWIT8VqTkb7dV4ztXI7U4CVJ/NnIxDbr3X5Y0ULOm37+w6OGCyChJlnM6J1jHp6
qVrud9TVx/Nl5vp9rsk6kxDkU+RTCWYfgVojuxdhGRiUyAD35L2ANT8uaHeobvPUkvaUuEPiGB/Z
6T5Zy4+0igSUBQI6hjYxbPuAH+700L4SC5wz7TDVf8vogN9ZT7m+FlMod8aqIwfWPip9sze98STH
XMBa67JtN2eTOzsc6s3iw3HOHljSGnVFcJ42XxbblNOlnF+IsL4horjrkwXGR06N58MdIRfdbnGl
QJUb0TcYBSVBEoVOrthCc2rhi6cT6gCBqzZrZJAuC+hvRh6n5rYzYmjJpmeQ9qr8XvI751SlZDGX
iX4Q9WNutAO9XbVv4Y94Utb8gul0ylWnUMRAGmpNmQqWCzSJ2u8UVwyJZiC5q9ZedgNSGh3eDV77
qxKYhcM65qy9zyFyNFUyy9wY66Rnikgx3tUw5A+Oe76SJKFovp6n+Ks1qr1vHP6dRXWI+uIyvjLN
5fY8Fsng/aSzsus1OCiIiIdEP8jhz67ilVFZNzKAiaqd6wmI3mGL8SFEwoYLqRgpoKaaVk2hvlv1
Rg5os/3roJZEzdbHj3i1fz7JJwTVoACunc7Y2ZV3npfzIZxSc+XR0s6p36+To3ynprYB9A+7af0l
mQE+Wq6w9MVmqU1Qmu6PJOAn4nIV6e20PcqESh7YHpS1U06rXE4ydMF8e5ztkxFeblijRsCLHEMQ
eSBt2Z9QhyPSNVqNYJ977PR1UvpryTScswyJOr8Uin0hmWrXt3+Ij3/UAuacgkIuiYJILGpRGwH9
XS9GDvke8bdHbC7HUiVOH3uhq1Lfutj8hOnoe8Q2cLb6dof3fnbfDaJ9dwzPfxEaMbXm+nks6p+U
5TNY/hYVl2vdITSMm0uzne5l9uk6DAbPe/bCF4I9KVcRFbEERuzCZNH14XyE7KRsGu59jVQllgOx
4j3xWmS2bw5rSXV/vZv1BQ3QuIsmwiSc4VQTwcHjACOKeZVnFuT+vrfPilxQhreI2d6zbdCnJnon
GpTlNSTLoQA9lSjzXUo8JveQybYdr0ez/YRL/lAQ6Nt9Tb7s0xiSd8h1ARPajwhT/Uyh/wM37FFh
vDjWrVGO35Zz/1ay9jikSanKsEu6KLP1eWp770XWpqkM6NVrlJNJD8lRy9FfG43IyzUvESS6kyJV
U+sHSSZIwjHX0UyzAcFxKChMYzct5nU7myy+7lvShMuMUGuzkVyLRCFL669tXYFLgpwfy765kg+U
rIpkJqR0oSAqX07zTUXaW+orkg6douLOGNgELvpFzgJ/AfEHyQh6N1B/R9KE/q47MRV2FW0qI96k
eBjEbwNEZNb0m25avI1YDXmPmCBK8leKC0VjdT0bKUdM1tMwvunQCofDcpB1nsA9Xg3GlWIAYunD
rSRAXG05jJ13tDiiNpr/KJkYuWcjco4TtZClR2CNM2io/8qt5Ra7M9Q3lq98y4DKZ8TRyvLISXNI
lkS71Ttwf1ibvunfzsZC6i16s0PQ+VPW87+N3lT598CoL53OXSsIoNHp8MvkgNI8erigfFw4BG0k
W59LJ2n7peEgxSLKd9scPmAhkSJQ7aXHtNvFiU6egwOE2Z80NtmopD/uPQRGK8TmbmQ/2bigXxk/
RJoRZVlV1jEryXly3/Iouko3lfGBuGwgOSUxY27nXzmOAjkonIHk6yQmlaOknDinztrAKr6Sg1xa
Wb/So3NcbGt/xlKTAQfOZZNxkRDU7t0VNFBoPlKQIz4+55hsnQ6G5leJT2/LfTGRk8+n7HkCeCPm
T+4MJd3wwoYcOMyn24VzsjyG+Jk033hTs5da4rm8gVFppDGInZATpllYIbUmn2GjNJvQwqRnD2f3
EwFZkjfpPtQfqFmdh8Ss03M17Wz1I88CecERYbiWVefY84F2oIBW66Bq42OklLcjXIfuaD8s+QSb
Dq4eBye/h+f/MN+Ih9GV8JA+yGyeDRGm5FzwmMId0MzrkDBKfkefQ9C6JDM9+6H3q02NTNv5dSZW
5lnWi6wb9E6hfHtVzI8kGb6wqj//XkmyOTwqMXO/13N7BxfrlZR35K/cQjvIEwzlCoo5Yvn0OIel
DCdklh5i4RKH+vedV335Zv2DPl10IVf39e7eBebXcTBSEFy6sNXnIVNe5XfzqB0iKMKyGhVHhteS
0dGQ9rRjYs82fZSL+oV2BZD/TobEwkNXHQSX/CHE1RwuiyvXeJN79ELSxTwLPZLnp4xbewWA4rzo
3eraSawvxZwPiJ2cK0QSEgzhBl2xnQZb7XkfcEeyJ+TDxdgjOCfts09Gre3c2LweuBhnuZ1tcqv6
6O2hq9wq0LT8Ga1MvkOdq7h3iOrjhjdJWCNjuwAHo2XyOZNs0ngxD+mvyWCyYQTXq2+Zdqv+tR5V
Lb6c+vZZ1ubZzQ1t9elpH5IfF+sh9pGWhWefHK5YQcngn1e75Fvnsf9I1HupKE39mlTvl5hWsbZy
wJPvfg9/GU0RWRJvVVK/kts959+9AqpMeF205VPc45+p5+m/mDqv5caVbNt+ESLgzSu9J+Uo84Io
VakAJHzC4+vvSFb36fuwuSlKJZEwmcvMNebG8tzfU884n5Gi7iq/lSaiyCmxRM6fNJr2sk+2j9/M
Vo9U7fKobatsk/72TfVHVV9UdhSQ2AjQY3HwHCA7o38IiuGNaF3d4CqNNLH5wNv6+Eg21QsP2Uf+
Fobp/VEnbihYiS6g7F5sVJxsifqTKc4/nW3tZhFsWoeQb2Wz+z0i6yxea+qnC5dVkJ2ZEE+3oTCF
kh40HXDSEE+dy4JtOmOO27emdW7JM+pK2njUYh61adFvW5HtBeRCEx0JriB0Z7eqRNFwH2DR/BI4
Xyp+LkhpVAlApTsM1gXHiRgyNblZOyKEimC6JJuu5+mtAXRWeP9WOXWg4Dssi9y7wZz6xlmWaTRy
dPUNr9knofMRyOant+NTbxZrldoTBmwkLa/JLj5VkhAYqZo3e9WH/iJTZ1V45+GnbMZ7Mo7PWNlE
Cyb1/6Bj8WPjQ+cCcHJtV7B7FvSYI93+o3WU0fOGcfD5rDr4WV1/SsP9NuXz7OXvajdSYZps/VOb
AXKIn8fIuasIX3VkrIweb1guq5DyC5tXqGrIFgRUCt1qP+CleCQEHLkwh/Gh1ojHZJ+BTIT0/IgU
H0uJkmukLLeI85vEfepJ81S4mLFQ26GN11R6UFez6gqoA6RiCfyu4ij/rRqDk929h/bn40KK93Zp
3pPBOFaYMfaa/QkX4huJojpakTO/q6sGR5/3fPjXUFS/oO3884ihkmrmRPHw5Yz9p51v1R6mVANK
PaB2cPUfmKxFW7UvjTesnbgE1kBTMaOuQs+osdpnv7yrUFz9qLor1fmN8uBmJM6jUGTpyR23Aqj9
5bOdO7/MaaGOo4rWVbbEZDpVgDfVrPFjrk+176PRZBuTTxPVgYd2SC0PDo5Rc57eylocAdhs1Z4U
sZQkQj8zGgYtjoV71vXHN2Y/vBvhj/p36v7WUwrNVbvpBGh1jHjVayr6eyw5+Nn9ysHeEw+p36l+
jebxb4rwCV8Q9JLGS1e/qywMc4O/asvU442bFR+PlcTKWOaVtmk2xEoXI6g91WT493c9TD5x2vT9
aK1eenwW9aEMU7sBjXwE8o8X1WUzJfmlDGBcsjaqo6DSIzcEzpZoV3XM1RWoDvIsvgzLflONaaWJ
UK2xKK3emvCl81Zx4n2Huf/5r7tHjUs1jSoF/TIwTfF+M9d69PzscU09OvYIaFSrtYzkdpD17hE1
qMtfBcHOtYb9jn+F6nApgZIKQrOq/eg/VPJEBvBFWvY46TKj5MwcuSVvpsM9qI5kpQ5N0eVoovuL
On4qm30cL1ukv+NtCysZXMjusX2oNGuy9V9ALdSHV/dST7ektJoDmJX1VInvAR1+33YXtQmozaCB
ZaS3z3aBKkZlZK79FOKF8YgwuXVMtfqqgBsZ2iGvjS2W5FtJ+KzCVXUglRDFzYYvRUujO6rqhfUQ
UTh+0gpiJ6LsT1XQfyzxkz+9eskzEOD/bC//3WrU/1WHf0z9hSb3YzOdJmL+urW/1d/pivSXgFsQ
/lZfqbfWNOkbBTgV10dGQsmK2j2HNilsuAvxyrIu0D8o9fxbO8YpPnYTE68mH0ZFcUldvVvuTsnE
MtVyUVuuuuQkHPMwc9cq1xkUU0Zdk3na3i0Jlfbf3fqQuahrgjjdthhtjrMXlWyqW0EFalomfpH5
qiBPxbWqG6oaxBYLTx8guuFKU23lyt+z/uD1VX+qT+41zSoNYwanCFfT/hcaMdXl/b8NMNfFnwRT
MtPNT4+uhypHq05HwIhY8lgjVKPGSYrXPruqzcsku1MLl+WMBxNXgb5WfRZWLdWVmTXjhMviumX2
eeji2wB8EWzpQ+jkWNkflZEFTv2E/cRC6TgYPD7Wcb+qgRWBlSWmyJqV7ZVHdfTVJaZOyhjBx1PX
EveY+uiMvX9RqFM3rVqR/4kBINGJyjk/si21Xo1hc800fJ+bf8FMllkE9PYW+vFKXV9qXVXSK0CO
48LMo3czNo+PohEH1ZXN2YiGlV25X+VdlUH+/yxKZP4eL7ONKvLPbbma+uyoSuaqHxELCp5zfJjH
4gAvdKvKiKqyqQqfqtpntPp7CYbmW8SLuazfGvtFVQyR0H5O7sCR9x6CMEWv7nPtCZcAGJLN+XF9
EnIFGFUGWnFjUvRtANeudiYV2xV6gA1B+Ujs1CFrBVdfzr0jrOERv6mYTR2wQD/2lLnUU/XfYxVI
W3Ohx+aTJIqAQ/8qcMxQS4SjUcmkQsS8RgyKXkPk8J+iiPqnhYh+g37kTak39xAJzdZ1UlReBcv8
sJP4taU72rRvD6Wfkso58y7Lku0jxeRdJpxkFaxHdvmWp+wvascH8/055Hv1J/Cjoe7HftQS+H2o
5FuduZgcirG9lyD+mo1/eWyiclnGt5LYXKR6c3gUpriP0EGTark4FQxXTC/3YBh2SuCg5BgqaHyo
NXD4qtL5ySxRzNrtqQ+Du9JVqZ9Tm7uVfeVj9/6oI/BSxtWcZtVRtW8aq1nWbn/Jcf5eqNgqDeqr
FemrYGaJMp1/7Q94c4skC17Gdv6r9MFzYP4KhXhJunZhEL12gb6vonyj3pASgImu+GWB8Gd1U3/k
/27VGmgIHMgN0yRXmelL9ebcQBEYtEc47rhrMtZHhqvuFHXH+F2+UIUQtSHEuvNp4YpuW++QJ1nX
651aalSrRW0S6jAnvXYYZzzMkS0qwZ9f+cwpxBt1cnVoJRi3IvjNv03LRtAb/Fb/TydrH8p0Xabz
H7UmUaSb6YJXVB4GRv7VvaM2J/UrlI7QDMpLHQ/L/6rNBjyCB81E4flPDd3TX7bxXShE8xO04688
AMo+X/u6eFefV61wLkTsUP9Qu4JSj0EywsKjYyIFWRaClsYx30wEGipqdYzhNR3fHqH+f8/nY8cI
+cF0QqgAz70q9LU64UqxoTYQdcD7NOYY58vHDz82HDpNa5iqR7WQqmuhaMH4DN/qDCktsfrtCW/Q
xpYmpoucpPVJCcVUkKzaazSggIl9qFalWkTBQD+lyV8K+m0tX1VfTpXWhWn8Yij1LuqD6meqDqtN
rc2eku8OgpVhevtsTKi+t8u87L9YOP+qDkbRNpuhQspKBU/1B1VwZw3tMvTTs2piW2H1qX5fqyUr
T7rHaPTey/CuGh8R1m7gTaimj+shmY4BZcSo7v/aY/YhaloKsNNVfqPed2SyhNFTMVpJ2UTfZEO8
R+zxaAy75MsI8L6rfqMaXAwpI7nwzSVjAzclMlB9IvX/0sOMInZ3UWE9hA4iJ8eOJJpQr7tarvVq
uAgp9aZYjGUud3nZZDfLZva8pMXwMRX6U1Mnw9/YlcvWMhEvtvDNx6L3X6ARi41jDcVpZOjrGBTe
uEFyEb/YPvjjIgj7b4AG68c/b+bp3KEY+Bw7bCUCqLi3NrHcrV202r4wrejCyGwEwS3O7ynV2YUX
zPXfedd2U/830e0fgXnQvegxEQwxLrqYfYqbWzFrWyhw5m3Ooc2ktT1+sqzDm+cN+7RhnLrEHR1b
30VvZPWL1xPz1n7qHGGqxSfH0ApQKK3+og+A4Ska5L9dLvXHP6cDfquLNv9sDEx04G40t1zk+Y4x
yGkfjcNwcTPAVeX4WjsgD9yB4guiBWxKc7HCcOLZMZhnNeCFLJPahxXebCjkdquMEnJbuc46zYZi
UQxmSJhkaXc5BxtsTnde3U4nE4ljp/VY2rWtvpXIiJG2/JXdmK68xsU2MmNwifExgM/psPKmhOpC
sXfrgJBWvhrUMkYtf0uixluUc9ctgIvVRfBdSFwH7Dn4HedJsqLFK8WwKhvTWhUWBwCL9zesC996
bTg2qIBFG3/m+nQPK+3HdqDd4kN/6MfpNjYljjB5t0Lgu+lwmVhoYBV4Q0DCO91ZB8pDeqLHuRCA
w9y4chZSD5qV8H9FqdPtk2oinBTDs0EeFM7EyXXQFfjdQZgNVBO2yW+jr9wajY+2N3PsncqVZzL3
Bb19mzMEvdBmwDiyTK+NId4KUFOLiksjhZcyADnXM7xJDPBsHK4O8+Dim5mGbvHjlkG+DEMT8Ese
PbW6oe/d4akzK8AyZb2YAeCA+Qn8PX4WOB91uPBOtocbYO8xl1HH7ar357spf82z7eGyiLPX0CFE
0QcD78XpALfhSkpN3jPoamj5pY3901jLnfTty2xQNkYgiGOVvrB7TdvlMV7ZePgUeX6L4mIXRv2R
vugA7+5MA25Y6pibLPQWX7aU8hIOArQKrLHAuRIuoQTS7/fjlYbuPUwmnMSCHUPKd4vSxBYEsIf7
gHE33AyBYW6xh/2tjYKr3Ffm52TBkftp9coct5ZbDv0G8znwXeFkLLN6V2OlSYM9FtuKs5p383ds
oaZHELsftegbm+mCn+mpBmCjgXMc5IexVLEPeA2zuFnjR47vnE0Vpp2LdO2a8RZeGzNT0wAnPiYU
qocXd06OlGp/R5gSHAzzIiLN3WGuuSFpd9bspFzkNbwDhsWB1ivqd42V2BjSd5i7M1jPeNkGZrwy
mAegxoRXom2sgQpczV77MYuAUTpprmfnuYZng8EMxhwy0f7acfvt17AoKkbrHw9OBv4+3WYza5MM
vGaFO6FjwdyW6vdxi+W1zi1UMXWuQ8IGRlZxyUdfg9UeTHM4YPk+LmU7Y59ROEg+oVWm2AFltRYt
pzjGXcD+vepSVodhnN3l0MTlcnTaNZ3Elo+ABU3k6dSCmRbPISxXupezHZsTJTWz3nX9cC6DSYkl
pkNidffIMW6Grb2nofmsOwl+hPMHziiox+MU45YQz6+ywROmLJaJKQGiNbW7wOkzW6EWtFYx3Cba
TZh9dRDWVj1253wZLc2yd1gEWrH2+ozGSyHW4+xE0JA851qBFqTplmEmT7AJrP4O5DyG8tnYuHEw
ySnrdFvV1MGz4trmPobS3bTs5gSvJlomdiGbtbSTclMy1cIkKKbO0F6uXNb9XKyDqgk2Ep0RlnfV
yzTEkAytryztqQun5abQJINrTNR4JkBDTXiArDvejaYBx7ax20hDfSG6ZKsQTHkxvzL16J4aLf5A
sDOvEsM5BrgHLEbXnRdeDXncxmcbociw8BwTVajdLG0/+2oro9+Nfi4g1tfXPv4FBJs7oCzs1WgG
G2AGdPb1ja8Pa91BgSMYJLjOwPy3wNAjFS3WTXADWf4H2AXTsaV58ivjmGXDIqNM7SQ4wHgUm9JM
LGYgojP0jVaHehGLTTuzTFa9sY9zFzQdh3Nhx+iVCtjkEOpjbq2F1V/wQ/1isnFcTpbFmXXbhe1N
2HhNascOlSOTRXoCgC4wme+LaRN6zVI4LDSJzRqNgndR6uF9trFT8yf3Ag+5pizvX/EtwoO6dzee
U31Th/8Yutd+7ll4Q/wwQcF+Mvc4MN4A5cDwXzy4R9Quql2SOwbmSRzONB+e2zx3dmSaOYaPy3YW
YjFhWmcFPbbzYkSoBXtcYi2wTIcGi2HbX8Yxd8yA89nCM0dvYxSutgwEkQWEkLNXBMmqqVK8htA/
mG5lr2R/00QyrMZQ/cXY31mlfAWqiAFy6lfK7GZZCTuAucy51uB/jnOOjUuiEWQ7g43hGdcKsQZb
dykO86AWeth/lSaeXWXPoBms6lbJ5w7wtdPZCNks8kPbNH/jLp3xth3cbeuS/LZa4K2qxj41FCNw
i7P3VD1xFC7cgot1xv2lcK6wZ4ZV48Xo2+LfeGotZomVbNOAmpTtFjDoEq+LjqIWCkoXr6JVlutn
S6WCCEvTEW60Mc7oySwdBH7ygoNVupLk83zIQW00RGXIrJagC5d+Fa6FO7xqkEIX9cCNT9WFRCiZ
f2dg+3HHvSmhJGq4tWGIM8ZxXxCfwDUZqCvSDOuEJMsW+MvOiyBL/uZesC+cql0IDFvCNEeYHA7p
Mp9UpGPXa/B82YZIXlu2CGebhn3SZqhh7pGBaiGO4FO6hHUCgBLuAWjY7yRhjaMIneXynZrvuBOA
JRbVTUKV3M25FTBF/cx7udURTt/WRIzis8uXZnslfgYW5PmMULbPNd3M7NAgELDkqe66dllWQbGx
gu+2r+k4gFlbFeaqkdoP+LucEKj87PE6RbmE1rXDNxwo5ToLcFWhTnCouo80ATLiVeRKIBQW01yv
HYCsGDHtPK0y11pRcI+Mzs3P7XxfMiIvuvzS9P7fupF/Q5IAGlbiPCBYW5QFD0GY/CJBomncDCvR
EVszIkdJVWskNVTMeHdwL5MNKl6i7jgdNyBE737lUNGN24+5ZPVuqjrAp/wEM4/msy8ObiKvIcMr
y7TrX8xO/8nIPqcJWn+X8ECN+1CNRrOoHJu7gElGqyoIa/y0WxhAfCPRGmvODya8snkPq3DBVMkT
pvIpVuBOvzIa/8/0PAj9JafjAP+n30i3wqsoMo/gIbtGbp02iNbhwKR52Q+MKYycAQ/bnZZbKDYn
5+pB1lsy6YyGYfBmhnlY95xpeK8m65DlwSnouOcLC9fGgqQAy5YKu1i7vuUDkpkUA7BlZDDRK33j
Unr6vvHz/Bx1QbD2zUPbE4R3zTW37ZVj0CaLIyyfw14ZkjfHvK9ulZEE50ZLse7jpjLFXvSQDX1g
REZBYhLNZImFD8fcapfZHyapleNHRHrtaJsQw8GtMMtrl9OmGVPMBaPI2/G+qLwb2rnnZSiDcjyD
/ttkhiIB9HayFb6kwGoocGw/i1URpHvGLllmu+QgLK/alUx9ZRXFVkHRsDZ0ucZey85N85DHbHZR
fcnn5GeKM/baFsiC13Ivcyt89YGwVgPejaCru2Ebq9h4jJ1mFQMU+fRGUAatFv+keO+2WZ29i0ZK
hO5yPOXq4fFl4/kpQUL5GucOjV2RWwcfU2iBlyNFnqnf6loFdEtY+tYOavcpkNBMC3AH23g03afH
a3ph/4AeoHXrpjaSyhj7k8D1qqPfzDyt7YntSyxD6dIJaRLo2EPuXTEfjJYYIblcspV7tfBGElLs
C20YXyr1UGY9v6amTzalp5KBJfrN0X8eYDOlRxdps2Fp7wBn21CaH4bNReBEeF48vsShPlly7eBI
LsqGhlhnvRUcsa6awg8mDZKNlohiGWphvRxSBr1RWfbH0TP74+OZV2t+tQi7qFoH/TCvpin092lX
IKEPhj35jXkyptZERcmztJu1jU/4tjIQU8xlhKehM3V7CpqHBheeewCSFfctvd0i4LTeo9Ha5H5t
rHy0uiQ4zngD4Sk2spqBKubhamZnvnfKxUMPh/EnQWKmeRPgzqK8hpKmo5VvazG6z2NQo5w3Ogyp
e3ySOl+sOVYCt1ynPYvKTjdDh2dqJZ3PQNJslzju7mcoZE1dtystmo0LLE4sogYgq5TplnCUUwIy
rrSkbK2TJzDdCfzJYV43AZo9euV7k49PhGVeJHd+DRF3yYqCnyren74/gqzr9RcolJcBzOSTTIrb
AKDtpRJwUzRff7W76pcsbPmkG6JhMq1YXN2ycYwFlLS/uKrpS8hiYY5BX4YzruZPWEeJblVlvX8w
e2Blthyz89SwetrlMxgKe5M6s7GD/Ra8tX59ijxr2CGi1LdNklsrOwpsANtN+c7cizuV+hUvbszR
xuDWBNeszZwXWf7xm9jfN3qhMyYezv8eQmmfpRN9JjbMHgFIbcbf+Rypr/I8K/d+PNMzNGhuGabj
rLkj9DOZXr5wI2ncE59B0XqOb1mUyXvYPfvpML2L/AvLnfomzLo62VaE5MrpzhQmnvQsGs4NrWLy
LaN4TebIUGLC9tskx6KcoFpD2rBpsubTtfCuHznY11JM49V3soPeGJJpdwd8uqwTxi9aY5vHZvMk
IF0QWunJjlm6HifVZj7bzeyvuTkdcllzPtf9YB+bhLScN/UcJ8woYFn4q/apOXuxtC7IdcUOIqy2
n+qCRnMyuKBCZ+0iuWyOzqRjzZG4/rsrqkPpr8vSzX9C4Z5KYbV/etO9omPTf6dl/iLH2GcmxL/j
ps7skuV9eUMpf7Ho/FATnr/c0k8WwWz5n+OAZV1LSYCK2pokr06W9mhCY0nEr5DKGPbg1VslLdoY
lfEpiIWHZcwo7DmaRPdkzuT3o91YX5AJ02XcyvgSp85wG2vo9l0bml9Y5rqLAbYlASN0Bc0e41Pb
t0Au8qHdTGNor03LwfdLn/UnvYqVsQEFeREIoFCzc9MKkd5tpARbNJMhrWSNWu3e6Yx4V0RC4hPX
DP6JjGU79VNyc+TRMqR5LJCtDU46vgiiy2e/IJrIhukDVke7oUUut3MxYUeX+M1utIkvSQe8i0X9
65B5WbNlrA0/e2ExTlw10ctoBy8gmdmDasc4TMFcvuEi6RE898Hu8WUzYJVNWFpvLWhK68b0ohVs
GOUuJKr26KgHLAWao5nGPreFvg1yWz+7ZWKcs4jBH0khuZlbeXY8q8MHoa+HHc4Nr0jjcOh2+s+S
IuIqxtNEoT/NJY1yCgNeZy19c4j2SdD716jBcdhKnyYzce+hHKObX4s3ijL3KU7qSw3R+CnN8vVY
hMDAAyCL4bBLuuDs2iL5rYS3BkDILpFqek16VDC6ZmXxO7ZR5TJFk5SOvS5ipu9nLI+3KbaT2OeO
zVOfxe7eww6TT+Y57zC3HZyfOv3gUWJ7LyQpfUrbguWHoDJdMT78meGa/DeFl1aX0d8EoCVVpDa9
Mx2zHib/qx0RwgxheuJ4pRejkekFU4mjU9caBD59XbZFfsowW185kJGOVCZtRmQMDVvairHBxHot
De0N9zKSuwBjd3MmX9F1HT/lUWzGrhhuae33t2GMDlozzaeswpfQS4Cmt17D8hQZz2USK/9R6Vzp
SDtXJ41rDG7bMy4Mm7JEkCAL682abwai92enmXviI89dm1hUrJltx3V+hquoB7lxrHPMcTkr/rrS
Ou/ZYS4h8ef4qQSFlMymCevKmNchDsGv+FcS2UXVJfKD+Wywd5yyOcRdTh+yZ7zJP+UU50droPM2
1UmC1UK40srMxswWbahug9qo5uL4v4dK+sXRFDJcAXPggpZ1eQ7qkdnMYki3TamXhFUtN4iBANgj
j7fxqhqxSZSkUGX2lo6avtLq+NqouM9hkBQih1wPTUbuXBQ3B1jiIsJrauNEwcYrCPZacuJLmeJ2
Z+fudYoa/amfxAFBV3mY+tk5BeO6V3/YS8qKxiXP9CwszyYCon2ThdtI+cgziaQdDOSC/549Xiuj
yVmlKVasj2/M6rs6XANEkdWniQ/PptTxeu67QpwTTXe6g9ngKjkOrHEd9nPnx3dmzV4MfqAfSs9r
jH0BfwoZF9aM9CXFKcSaAjW7pCYqZ3EJKCz5iQRjVV+CJpIfuhTZLvUdfa1bsGs5MdMu6C0qgBEO
ouY0UI6ukukaUpfEYdGBZ2ab7TG1cXwdRyac3KzdmhWabc0oqWqU7Ynyc3NK3ZFnHZFnH8X6qnc9
H/94HjwLuDkl5mxpOrX/BJCWkLkOtQ3uu96Trl5r9f7FpRCRsa3uazvwr9LFYrcOs35vlZ5zM7Ry
UVM6vGKD4qGnPAUyuFppYmzGibAsSvX0KY9r3GXi4ibxm31q62SVkaVfe5FvC+EfXDnjYOnEw3qM
84mLhGFIBmfHTd1qpABFQIzc92TulsjWhV7Kc26GNZstSxGtW418LzerZRbUv7LJij7rgqK8F0Xu
MXEs707bE8OLJOOSZFp1Ll3vEELbPZh285OXGINAFKppD1hBeB6n5Vg49cXRTPKFpMWDudFjRsI4
h4VZ7Qc9df5gQkGxNijbmw2iSjOgpjRu3O9FasAFKZiZh26aHBNvfuqYImaoGb80OtfdzqbkfIx8
MzoPSQyciOIqRkwyOEyOP28zHXaW0/gTZHH6UY4+BDCMfAtGgBGCBnPWXewgBjL6aTePVBgSq901
FNO3RlRI9NVZejIcd4svRXwJrarapU1CDdnw9rOECNDZ07Nv0TNwMVyd0Z7dNce7umGKqNju4cym
wzN2YacuyFxiGsqaPajSLX4Hfztz3EN2zrYG9/UCoUmGoa73MXAFFDtmXMeDR+y3sKbY2tUh+RpB
0NF64FvbWxTGkE9Tfz6msWWsZrPfxDZgrwTzlI88Y6vJx97fc00sEAE6b67u7ULfnFbN7NQbzE47
kxwW77pIEcPMNg+PmDMUV4juxZVtfNpkKboh0TwHfqOdJFJxKhxF+xaItAFrV43H/z0QxSFq9rVo
LQuq+omwu1Neyv70eGYPDFbELhitgHcIyDiZ5UVjbmWQLmcF/q5HZf9aWi4apaTfxbnELgVd26K3
wPENoSMvgx0vI/SU78Q5L2Fso0bW2PnKOjQ3RjhnLDE0xZYu8cDKKGPt8njglj/6th1CS+alXrmI
jIn53CVjfmO5OWHAERz1xspXYWK028QdfwVegumjTKpFQZdu60VldorDZKtpgdxSOdBBT6f+Ha7p
ey+AD+pVNqyrwBHPTkTfIeiEpCbnMRfpMhJS5/QKO32CMtrF08vctSdnrH5MazCuGFK4w4RXOMWY
m/SylZllzin38vCikTLEAq4/EdCyHoyY6zvRF4/btDVsaoBgAzZl3oKyEELbaaP46XS9ok7i36LI
dwEz/JZaFRydrOqpx8XHkILrVcd6ZVcn04+MunsTe93bGPBJI87fvaBbt+jdjPKRkV4yAPe4jdQZ
8Wzfn2uMfYzoB6IiUGH46gubG4ZtZ/DlmbysQp0Wd9sCXsaxDS1j4ccMZ6QueKGc6IN0nYemRJKA
E7rb1uZiSGP3g0JjySSxjQUNiu6uKrCm9Kio+vD8l6WJCqMyw7+ebx1siy4AgfK7ehLpWrnpsnwi
syzTiWlz8I45fq0rYwTlP+aEmXF0SaaYHn5mlv+eGUqTUFpFuGAxAKctIqdfOyNeB7W68FgpqUkE
8vL46vHQJI23RQWM4bWRRbf/faMislkYfdLuar9N1mlYMfrgGOZLLMeVO1rB7fGVVeKorFdtun18
GYxedaom/Q/81vBJTyw1Jg/XCsRgGibVBxYuJnfCGG6wdKo+qpihJW2ob0bjlmcmIy5DLu4iMIbf
cug+nc4KX5vSGbeawAiVQkr8wraOHKeuou0UUbagrVDZ00yOlHa3eB7Mr94jv3Ex8vMt1zz1VV9e
YqPkEsPN4BTMBT7iEs2XR5pYOd4lR1m7jJImuohR1/ZjytJtgwFblRkSc3AljJLmBFvSZV+ZeuLZ
3mAoxqVlSS3UWZhWPB6jIt50ra2fNGruVDobdkZnKu+p26IIi8cIdJSxC3eTpk1b1Pk/WVrOFMhj
f/nI76F9p68R8qMy6A4GzlDOkr0t380Dkz7DHN7wl3IoPgGIHGbjGA9TsIYRFrPsEXqNo50dbRV/
PZ49Xpv76hBGaOyElbqbuKa55Arw1kZUsqbPx4QmjrkIOeVBTwykTTK6xuwNXDL+uKXrJjKJQVU2
W8ElTEvrBQurzZzH8kYbzHwZ4HuvhqjwQKVr4y2qEzNaihZeZ5aX82lyRxi4nodNi5rNjXuPmFF9
w7bsYNMb5ic2iP0hYJLpoKmHx5ePZ7g0I6gn8VvK2bEuIyvMiTO9JEDee/nsHkCQIKZXyPjHs2ii
5FZ1Nm1gXkoiKty0U/WNMxXVidqxtc/J8srhaPiXdI6aKyKP5vp4NsW9vus7m45WvQwn4R4LWxjn
PEiR3jrwX6nnYe9Dx7R/Lis4oRibUj9HePA8ivzihr57rbFeWzQ00EqGY2mbeOtMlPO1Dqb2ONQ6
FPExPtM+7ec6P3LW822PxQy4QohYvkEpde7Ec5QgMdN8QIuWUSW3OLcEbnQ6A5bJNK6CFIPxXg7m
os2Uyyr0UHYAQhbbHJd+1/TnNk3Mi28ziKUzOmHm9YtQD8SOkMbQM5CPpQC39WBl1EzAj9bE7EJn
XgVUsVONVA8CAguj28qV45vdl8RvAOWfBFCW4C7tiD4+M8qkbaE7mKverv03zm27NcosW0Mn9VEH
4OI2Sg2bdvXd1AAQW1DVXblTvY0MU34ICjm4OmjJxWuN6S3sgQ5rpfwARZ8dBg/pHhOGKTTsmycN
+RQQHxP6UPTJiAXxmtzYnc7stF16Z7/sC6pUb5Puj6tBztUJbX56TQ1VRC6k/Vli00ZFj4JSxm5b
tPVzKqz4WNnyr8zS35QZ5TMF83FZjmN1rQwsnku9YzSZHf8qcnQ2VDEEsCCM5KphQl/d9dgMCQaq
pihYd8zS3NkgwY9HjUCVVXv3TL74Rra3Jpn/NgWTe1WXUjya0t8MqTP8NUrnJcitaN9NRbnMOZPL
3grlGiMErV3UVGJ1OnEjLr140Y/kAeF4aNLoPwEIPlIjyotygvCES4b2HIEAYcB7ai+h3k9fCEjo
eE+ntLepkismcMbyv3JMz1vCXZ4u82BNl8p0bllCVxz12zmxnHjbz/yAnnXutmQ0Z+FW/4+o82qO
VFmz6C8iAg/5WlC+SiXvXojuvi08JElif/2s6jsT83AUR2qFTAmSz6y9t1w+Lbo8gNdcxb4beNFo
T+Z7kVo7VVfi2Ztx7ysdIhIK6IxXh9bK1t28r+2RxXVadyNK3VQw22j9GP9VJP6qSw6BVfxOGzKu
mjUsv9YESTnO8zc5ZQ3VaqhejYZ8suCeXliO3YEUv2VHs+s8/Pf/3JHCMLEf+Pm44nvP+FBVPser
TCeiopTxISSCDj9Mnpf0nr3s2M1Jr8CTgYtLp99lz10n/cfQ+iwnO3v+95Em/IactS5KItlLavlI
JECLPj9oH8dQsMzODWf37x8y7eKRlOjq6K9F+pScsjEtsdQ3uUL6umN4r8iTN/Ag0u78VKye2nhg
vMeAZeUTWgBurHFNmJSJIdLgTn8W+zzlUgDqZvlRmwNNv58S1RAQIriGeHSayr3hZ6+eRpV/M9Ro
NsQ+jodupiHp1ewezbTp3mrj6JH9dJZ+fugbNGgMn5PBf9C96M4KQmxb8kd6n6c3qKunPGzWvxPb
vnJtcVToQW/XrLevbWnb18QlWrsd/HxX+Hh4JOSyGMLbj45k06daEa9+sby7efLaTmZw6217fm/9
eyyY1b5i7gAVb7jHbsh/Wi8rv626uV9W7MDHmm23zSSOyPP6UPtmxpn2xbr76ved9wQAROGU2n/T
qtSHIamWXWbi0GZC4bCgociCRww2vUUC1qZmTO4sn/Ld8aMC93AeVTK8TFX5KRIvfbLBMPvB6l90
i5d5lxnB0Q7WV+LInQdsZ/TGLJC4Ez9A3FLVEwTukg24Kh5PXuaoXeLw7r+P/Xsz4FS0M9agR3U7
RtJehYgbbxz2c6CqnZgpbEF3mvO/GXFFyGw8F0W3u+9xWOqsT+xDytOwHsbC+xwWNnYDiAPEjigO
8+wzhGnJPXeTty4PnacCKwwl7deEDLvn0k1/VGijkgyJpGj97f2/zrWCK25C2Qs3Sb4L3cGI/72r
ZruIh3pKd9RZ1q2ByipaFhhDgovpvzfhy+wo4iyKjHCM0nNfWMHobeeZhOysHgzNsiIzWln4m8x/
ZMnOBIPEjVcxuqhcSqKWSTqhYsS2j6jDQs7w3QpC8jClOP84BXjkjMh0Mq6C0BZMzlZcSMLaOS+F
8aLXKHH75iYUBVtJQ7FbuRXwNWGrWmLCZCdzsoXo5/UJjPYl7wmb6gWl5ohp7As+QyFDa1G+jJ7b
PohBf/T2b9P0J2IwtLiY7KuO9FDtxq8ryGiReQcDH92IG8u9Ymp1xgC0p1X5v2IhoJa6ArRVDa23
Uf0d2z5lupfp41iSaMhq3P9eFvfZ1fd9oOOB5SqSdQY3ZB7MQPTWlv32nj756OM9jklxQEDLwvbd
yMyLaWoYgKZ7tu9vwgJ7IITO1Z6HzF3bqt1LMxTJAaGqERkzzeeUZQHCq8Q5EKw1FDMMocinJyqt
kAbECp6XxX4UnRAnyQgHi4G2TpjwDzNWOVJH//7l38emSW1yD2P0esmSh39vcpdlOAcGBkzMigaP
0ND/ezMVBYfETInaqbjyiYf0pgV532rHeVLrN3TO1pVTnd75/vGiY19VF9L676d1ZR/5bpe9u3Zb
XaVdhP/7aTrVseXZ+Yns2vmQmmEXwx0wQXGC6ThA0zwPI0kNQ4eg//7enGj7ucRXLu6kLbb9v8+4
v2kznOJSjHhXlFDbzjTn0xL+/Lf8/e/bukCLB5ybMpn5KmXl8jv7XxDR5rXxWuvqFcxxTZAFJKjZ
nvMpfK/9kW7d5BermhanSEwUwQC8vYPLxka7ty7xw8+myZOjI4k4be/vjkFJtU/v+2Bknf1irPU5
cFEmWkSn7UMTfWjtJocUDncvjdB7zPh7RZlkC1sv8gbosvysYR6bXVj9mUPnbfWam6Gn4YzLkvM2
rzCFvWwGusnReSNF19mYi8e7tY3XZOf9779alkW5Prd/E7OxL6loSfZ2iBHnnbmb7YsxNe6wgeTj
UVrZ2c6ZzPuGy8UCMCdCIG8JR1wztaW45zlCotWRPKv/n9skTE3LXNDO2bLdqoGTrBkG67au4l3y
XDql0rNuAW6Tt3//t/Yns+mTh38f6RKWhBhqX2wcqa7SC7vdwlm58fToX2crqI7U+o+k7pRX7ury
2v1744binFk//z6sEuyG2mmwr1OzhQ0n18iX4RYxbHhOettjx4ljGYJA1Jljud6qwBoOPvq3be+7
ZwqkLJrGbthLTvcXo8o7rgv7WTUzvnVOCYUYGts0uclRKLiGBpA4aB8UytptQsO+caoBWZQ2Y9Mp
UZ0hx7+n1xJSwpsP5X1iW0213TtGVIykKpoojC6LPR9aE8Hv/EK4lBNVGh8GKublNqfrdB77mmhM
l/TFnNbJoi11zCauEhos17q3VPUKpcrcI7PK/Gkt5uGkWJfJoh9uEyXSUtqcu8SXGJ5lxGIwvG1V
M181KiX2U0ALL8LM2g39vbHSPjWjtC/LaNU3KBPrYmoPB+fOwOkDCCd88e9JBN7VqXT/yDX74tFY
HNkpo8eofgp88oyperBJ6rnmqXpYepYnaYa1wSJ+myQu7O6JITtI9fxxHarIWFgxm576CGi7jloh
CBuBU0ZWie8i1NU2M/mJCkPtJoVVn0t8TLQmrYK964ZTOwbeM4vPY+6CO0wB26u2fg6CYHoT9ctA
CjHVYA5jbD0qGVaokAm8XMvh2cRIFecsFzepdPpyLGqbSZkLzxar2g01fvFmLdodLsgJTgKB9wTb
TuNMw1tWKaLMuWaJ4+VqGy5WHtvFfcBFsVPZ0yNb9Y/aXh/LlZ5fzgw9wHM3zZJr2GfTifBwKaLc
dfNokuRazA1F7MJnpQUdsOv23QYTQR13RY17oYvTsXwlN1Vd6tmKO2FMJ4HB0aaid9/JgjxdK8Gj
rweGENA4Qe+iwimMh24IdCQDkzY0nV4919irWj/1ujyHk3vB+GLaLRh/mXrswVbTzybgAlkamtVS
wnmtDSUO0c9rWdya+XlkuAR4QzTpsvorYEj65lbTG4v5/IhB8jd9Veq31a7u+QOrlBk2yTU5Wqlm
isochJCQMEysVxxGfhVdPX25IKlizC3WJ/zV1ALTlznMoEwyqmJl1DibQRq5Q1tG0nc3gYP8P3Gh
6yxDPve1w3nkq23llb+Y+LDj0C8St4RoopqMlyyVsah9iUGbdUWKHUY9lkebIJkQaqsX/JjsuDXB
jKDhOQlmFA9u5exXO4VEz+6jvXDNWdYVADf4eTecTFHFvQ7EE0Zhrpu4xAXOaboP4ow8hpxQu9jd
71iQXzXZHlQroGjkTOwIjtfg6cWr5XEXIT46WqVTMmlZmeIo7yynX8z7+F5uPt88gtwK4AhO/Hpv
Q1tEpBTa0Gf2rwkWdxukIfPGzr2/SK82OwqCQJgLT868sUK22mvCFksP1jdxOVPEAu7oQNZGhgyC
HcvBrSbAPDd+Jdl4AVguTp57GjLGQ91u5ittAjHJQzFkBLs4f4OVANvWaDN2zhs1ULDrwHFiMkOC
aFR1AagmadxHyi4IpYfR0G8LacfbnlXDZpG6jQo3R46ZoLFOsNpjAf4u7ao/2sJ7CSr5Biv6RE4Q
TWA2xEOI6ZGQB/f+LXy63nYBGa4I2uDv3RcgfV+97U/ngjUOTTufpEZ7nyeboAZRZFhI5xrlgfXR
T9y0DVKce6JvHDh0j+S7vxHr1O+NMAip3L4od6y9fAjyzt33PtVWke3gJIBfDKm3ZGHqmIizQ1NP
KrJWHoJNBddPth9rE87mNE+juqzvLtyClxt74YkBYcxJMW5+Umuwd4TIVqRWyL035b+7pDuy9Tot
0jgMqkf7mHQPskfqEJgcc8gSgZz7C9TxzplTez8v3a1AMLkxXS+7VIU+Oa0AEsw1CzUAYmiJew2Q
PhW26+5hfiy/Jzrayv1NX+viGDhc9mPh7ltHsbBCiw1WrWWynDvoLkJnA9hWc9ol7oycXDvXMnfA
XUPzzVWfuu6wLis91iBj9wBwxkZxZhFZrGlsBunNYWNOQqdDoC6tvjMuyCRKnmTBGLAIA2FVSLMa
UJOdUpF5/3GbVgiOIMj6KckJYpDX1BG7ec2taOjKz3Ls0d65cHB5Nx5TrsIBmploiwr3/7V+Vovx
LV3/apaLfw176L+W5dNm8qZX9A56n42/6UD6Q1+v7YY04fypYteJJzhDUJ44nYtJY590O2GNZ/J4
jg3FIiAEP7hjuyZcBCcpfRkrFhZ97n9Uw/ZYjGiAF2Qjq+3z8tpldxilfDCgVSM49zQG/v1lucvW
WstnO2jfUtITT13oX1Svruz5ri6braM1W1++cohmoJbWDcuBpW4uPad9kaS47bBHHTU4bqXJUZbp
7O1GiOVYFFMak+9C0t4vJZ7TLglj+gFClmrf2C3CeE08CXMoDuR8ldyLaX+scnzH6wnPVkrpJFiZ
bTjDxzjBdgYsiaVTNWfXh3mtpjzqeEQZa8m2Xbf7AJetaulv1LF7bbdgG3c5+9LxI/wLKG+xTfFD
xQRhpa0BxTR1jzhA9387927Grk6NmM+gVeyw8HWQdH/BKl6zJXjpSr/HvqQ8jsj5jHp9yYbQI/tU
HYe0iCUn7+pvcrU+BjN6p/XZWFcbfZK4rr7/U9gJzJKNKEYbnooUnHCwZzoBg1EsLL+zysWHyRwp
k7r00JaCRPWGERkI7dn7u6xMLmXQMRazvINj+s/k+f2dgqA9AXM9IpCqt0NCQiGfnBvnQkzZC3/4
ciVle9HD1+w6gGWYrqSi2XhO8WapmW00JyFAv9wmDkulwntdZoz+RDDGWPIwDOAeKUIez7Ob5bEm
NTOcLiiW9tDVK0wgtaHQ4jWtx/9MrGE2of6P0TvLySDmJLXL/ND6WDUVK8FIuOdX1Vcu+pNdMEOz
h3cbEnMzL8Vb30NID9J9L/HVjtKf0M62C74z1DWXjPnh2IzX0tYHR6gwHmx0I3XJzKOjM8DP8reh
1E5P8jZU6z2T67D2ZlzO4Seg9ryZqa5ZpEc9PqkMnBr3WlERt5mwsRlhnmwiODlIwTnXlJ1+aL2D
UEl+U6e0M75GOlpizoNhk6/kjsjhuzSygBWYNB68rFLHSSYf3ZwGkR7Jy65sRcvopKxLZoMyR2Uw
XsMhdxznTBz3Pe5Xr3FRaBm7mUEgfCecTTIbl9Vs22hc+2pHqC95moUI9tpMNMh2ejHrOyO8zJGc
zRvZEm7HY+ttGawfJ2HiEJTPnie+cw/Ht76qHyoCMjmmyC4gI5xteXustanOosAYoTD03s0nsV+w
/XrgaifSzWFQDDs/ToyFSdRi07okZIis8KFtmLnvIw86UU5PQlSIuMgAadrT3Fgkzrb2k1Lp5xjO
hB8omceg2Gh8zcLf5gPGjqk1HeSsfg/u3cHYTrkMs2rjl/PvVcHlh5ok4YL+zULbt5TqhXbU2aV5
QLoaMhSjs5ZtxlZaM5TcykE8mvcANaOkGQ+Zp5a9txkWhMq8AlfhswxsbK7otWUsXc5XeN9ugzny
uJ/dSez406EUMTaTjbUS4je5cdNmr0xQ7bpATdIYeD/wTy6I7EXxdQBcWNkWn6PvPwckGnYOqZsy
YeSQ+0Arej0bQcdPIadHIMiP0T2ZIZezs66foROCx3v5qcEBT4Xt8xSWJ69xceRwmNx57rDzZvKr
kpJdNcwqz+fQJQG+ehYYgZPHQP5oVu2JQPJP5j0p3V2tXUjnw4nanQ2TNl2b3Wb2EAjpEwCOH5Ms
VTDOKR84HwaOMteIxjoH+cYpIDS9g6zUPmctyMptY9ZrDZDi//GgV0mssI5mM75jr78Tc/LZUTg2
Aj+0lnMktN78hEvRmYMI4hjZe2Zul7b9XKrwCie9rb0Qm4nUzk6pS7OVhtEcmIcpKG4kf75qr57R
FHofjhwPS2c9ZI7+yGldeKaah6XQu6ra10b1blmuhotcrY2NjFECuU6Ns0aWTF1awrDdFKGkQ4C+
YjCpdqQ4/R3D+rRkDG2NedkuuGDW6keK9Ojn4z2svrjNQn+ZtVnBFf9mKY6MgYJvCy+D5p54+j2m
EUV4Z7ib6jbYmFIXG5kZ6lAkxhYRH+OslIyrSiRvppOJI2bmadRa89ZZXDJCbU1t2YvIDJ3pTuvf
26DiS5jJL0JxbnMvwn0zZ6+pj067Rdyn1yp27T+V6lgALriK8HI0W0C9DQ+jGX1uVZnjdkrS6VCc
mnkxz43TDPxJR5AhihWBGrcPjc8lQK4GLrjXiZtvrTkYoxkpJG4szUdju299muB9zlAoC1HvuNbr
GuCaHCiiQVSJ30r9YiQp5WvdHNMkvVjmynxrZnfoyh33bMOsesW5iwxfTuZsixaj08MHDdBHONlz
nEr36AfW02w5j7r0wruKaC8MVBlt8wp4E6Khas/m2LLqWPZp1TEhXWj+giZ8Xlaxh7Q95BlJQ4rX
Lg31Y1gZFyPIbjkOu36afNBNoBTXd04f60ZfcmCVKKdzu2MTVMnL4GTtFsxKRS1qzWm56wzCHsIx
fbA6IvccqeSWPjgSswW/4DN+0nJXMUk66OSuE3I4h4hC3oR2kb3mKQ4i63ALKtSrfaL10WKQue3x
S48hncTJNmvcmJr6FmR/Lc9wtrll9gfbm+cj+dx+jAHGqWM2+JKI8B0++mQv3XTF/Mi9A1ITsJx1
LkaceVKZMKpwliiczWPNoc9sAsXPf4LJDTd0FH+aTh/t1rkQYy3XKtvUytSgKAdGo/DNJcNWa0Kg
S/R5lPdNeeZaZzD9pvkup3lNr6aFnUlINVsvnw4jPpxqeFDY+GrxzcZvbri7PE3cGqN64fHyacvl
mf5l62BAhq3LY8rFpRvnSSB0oeSoaZDYr1mWDbzhmH+qxLviI/hgetcqPORkZpH7UmODn/Eo6n+s
fsFApfzg0cs5pMtLDgHQD8YuG12c37E3sHQX8xW/ZPoLhf2rzOUrCZGvhm3jZRQW4E4DcUMU1zzT
bYttqEnjO4ujyPGfB9mSyYzIKmz0pnmrs0zs7TDkGHFIyTbMTUkzC8thcWxZr6FwWItoDDRRh1EM
qg3SA9AHr5jphL6r/C6baTGjDbqJfMuEcnkxkK04BQkhqb3wjUu9s3tHUjVMe8Mce5RIYQ+7S1fL
xUVBn8m/IfPAyGjDvQ07xXlPMkYVdBxjPevWBgGcZfvug9m+p1Xxpc3wj4QuBL5dtvYKYg8r89iU
U4iiQaccpOZjvWxFF8/aG+IkCQskMdieeWI94oK/Mg5B7L0sf+R4Z4v0+jlUKKFy75SyNDjjkyDH
YgQasafNMH/bIxyaHOx82ym2qWSNx9opsljYWJlSsSI43yzC9i/sl+qoYwq2qf3UibVZRoUzcqZp
clNnEx6sVjN6serZUio44A2+gYfNtp1TfsBpv/KVm81dYgdtsjIjr/UObfNLN4iPrEPB5g3mSE+A
vLA03XRXTn/zgLUP0Aj9EwWontxt0SLt+8dtIBVvgxLfARRXI3acMVPo5d5rlFX2IVflRUXhplHp
vFF52RuRBU9eVmeR8Bj09wC4hBYtBzhTqCUbc6WACmlanB3Seiueq+Q9rGjdkBPVQfoEzPhJeibz
v4C5TcAxldmuvymTbzRolwV1/GYM8gU1vHkl8fst8IrtlAWHewIpXLR7SoUaY5sNvAqaPCpNUK/1
PrlaIWiVYlxiOD69+vjS5Kw3cVbqNofd5Eg0bVO3c3I08NlKStXCkrryvaOBKGdXdAnKnFyrbabC
kU5KfpuTPW7rqX52E2ebtfb8JFb7waUAxTQyLVkZIv7iVjK+kqAPdnlvv9tM37YByHpiUL3SVRNj
7AQKRZQf9zze3XFdYp0ZZ2HObFpZMPf5rPdp41ElQrKCo01R1eJ0Itt86yf2ydUW5i8w7CifkG87
7fpi9+MrxQ5nDanszHUYAc1+ZLgVfbJSPcnB6LQLn6gfXfx0K4CJWORBJvLbsnUQVyXYnh12H2Zb
nEteksgc0qPUwZnV1q0Z0G+FDK8q/Mv+nQ7D7DNnDVrIcPFc99X7/NXqn6CqfODo5h1XFcWLTLCX
79cSMImfMuF1SQFFWE9ac+TjZiEmppriruvtpxGZxCOmBXhiiO678uQeCuLikoukrVKcjIxn+1Q3
tFGEnvBA2xlUgbu+QbyX5x8Dm6/43iD4LWIbEJiH1rhnlyQfaetscSTC2TeUmDyszodpVMtm7cAZ
3OcBnfpmgN+JWHhfQ5UxW/J2YT1NmGYrE+S73+AHckzmhTmX5fBT5TXjy+maw1ldS5fWVlmolsJ7
or3tPXWuKrZme7Ck8zsVxU0Sxf3Q2+s5XRE4abVCvAiERJrTpTRmlsFZ/sRlRv4MZk2cFkuJGcfE
FOIpq2sy/CDIrpyNDews9mIj3X69Prhwei9rOP8JmQb+shIil/38AedEnGOGzN5NIqULm8QBsPA6
lmMTm4tZP3UTumuRYifBU/2U9M4Uq75vdp1Y16M9ZPl5mrmwzMF9bSDSY4dL8JLl9HkrmhiE9BG6
DNagRvsKyUUFURvvWUfKoWEvQ5xhnXBxPGOr6H8+sMTZl4aXbHW5tcfQ3oWh96doXe+WfXcOgso+
pw4KRjd2Ap7JRVNwA2aQx6Hwd2uT/B08YTw4BEVQc1v9s2kQEIQr3cVucuvNRcIf0yR+W7Jwdsor
KOhU+q4qO2oSvyfOfaofSgY3McuX6lJKnNIqdEqxYaLPwoF6Y95b+im11WXNw8e1qabIaevg6JsF
5SJTggRWJ3Ys337P1HICQMp/G9LqoqqEs9GBevCqbrsi33dAQjat1XgbC3i8aafXNJdvCDHqI5u1
U2uu9dFwahzBlu3sjG9VKC3KZpiBpv3CpgE3+CCn5Z2anxa+u8rc52Qpn2bsuxInTgxsFQpeJU2f
RE2L+RfeuTvR+z+eYkYxl/UWhJLq2Hif0eo+wH6c11Qc9FTNB/68UVp4L4mdtpFr3k1N3G9bQXhz
N2BQ0owRkFV6MEgo2nuB3CdTd1u6+nvOtUXkEkP5IB8Q3+W/glzmhzTAx2Jmorqd8/URCWpNl1zc
z/UeHxCDv/mQN0nk2QyDJ43nUJ6drQmLgRzBpd+XNmhnaJKjzR3HXxVYqsmI4MS41kyIf02rHPl7
ikf78DIJfvFQy6suYKjm57z1r+lk7bjt6ZSm4KXI8AzUdyaoSoiFMotk5xgDYSDMCdeqFVROx8WU
xX5YcctymmZvZvPjWA6xRUU1ycVnY4EIXCHslfOrwJrrDnCQbFj47+Bg3JJMdYHcmn1gIKJNliWP
HX/m9pfm2frjs9qIAkUsG/QSvSjJNlszcXbmjHYldXmt2WQ8oi6IgwkS0LL4TJn8GCqTRwJbH3s8
cQZBl1y0BqAuHqEmTpt2McfG6nz7k/gDsm6wt/OfZdL8lJ13mipvilwluc0XNMBuu7yGnjPunBrN
U4MrDXQ/S5HkpII8eWv6eT+KBdGFJpfCXW8eNci5mBif8TiHw5vtqBrzo71YfYT3l7Wxgo4nlp4u
BC3fVw/qBF/90OSNvevb4Su38NIcQ9fcIm5hz+kqcyPvIKKc8QZBUR+TKXcAzFaBe/O5tf/pKu/T
HkLTHxf4ko0/YD4iiZnYYXp2mSxruVBR1LgsnbuJ0t7QcWH4TxjT/6cPx2+eoTnG1GnGPIOTx7Go
woqMoXTbGgDdlER9oMcjGuBrizsfShTW2Tw0IzNFaYYLN1YpRst4r8HSpxAsY6isNmHLKyhmACKf
2RqscJR1iJQBLjFmN72aIXg13MryowZAvQ6JdVoTIgch2NJtU5gw0N22Dlvj2/aW8+z/ISDawuoZ
LfaKZey2Hll2C0XjN8l1K6aEHWN/EHf+1G+MX2aC/UlgGXaEGbqIsvBmdxNhT3KeNrVh/2RT9ofx
xXDwzPqPE3TgABVeRzC594FHx6WlH7seRxBNmGMUCCBFxqE8xhCSK+SPcZM7lO8TkvKZzW0cAGzP
DWlFouU+Q190cBKnPGA3m8Xp6P1h+aJhBoOdK6xDIAamOHYy7sIt1R3i84UXmofoGrtF/WEY8xi7
bbvsFpginJFKg6PJ80WU1zUnYoCMfvCeLXdKD2ijx30tT26fHrBdwnoiqPeMET+EXaH4CAJUCRhG
VYt88CeL49Hzdp6ffbP8wQ0vu4J0Men+gN/j927otYpRf8gm/W494xeyFwcrWpgiz8RLBTcrDMPU
o9HhW6MNNW1xHhowlsrbLt13dl1Ggy7BGS0Vd4HxxHl8KVAVw41912uC7X424OU67LUauDOMRJ6c
uxtB4TzW9SgiObnFQ7Af5uI5YG/CHW+v+4lXwMcCtbcYCuh1uhgGl2+LF6u9mO7V1cVr3TAHLzv1
7jBOPXZN9TL5zRHQj+X5B6N36wQ8huHBoOx4RsrEgZCjnncXaDAbJx3LRX+/mdflK0+K9NagKi0s
p6Y9ytlRIYTXvt6ThsOGExOcDaZKDDHus/JZPCVIR6O08/poq93W3MpQ4oM6HusaH4u8Lb+X8u4E
tYZHIxFZPFWEV9cMKCzZLKzp+q1PntPQ2yb6TUl/OvNz3vUZyEtxfPcOGppEY0waWEfD7ZAcGYja
1aggBRjIuD21OPHuDb4GeAbVxa32y3JrhKGPAffr2hsnByXYxsEpMEKC0G9Jhdm7jOoOAacPlZDY
Oaw7FajCo3KB68apel2Yyx7DEU5J6dLZNIqtYy1JeiLYt5um+Wli2tb3nX3UWUH/lgccPRoj29o4
CTN4lRbID8+i9QT29LFi+ZXXfhUl4DlIMbB69DVnXk5/Tl/rcFqhvAx7we9W/7Vk9dELytASWi2m
gvpYXe+5MFp7V1sNB2Mh8oPV9U9jMQsM6JYFOyLqVJ385ch2jnD2FASKL13Q0xEmO0ECBrGZ4ANg
SZexeD9cKFKqG9QsKLndxRgWINtmeLp4XITK7fbCstA45CexMJEuy+Y5XfCrwmPvA5w14a5M3odE
XRwudIoNst8R0PF4A/RwrSFGLG1vitED9B5OTtkbWMVMdgQiVOzV2v4VQ/4SOMx6k0owdBnTS9tm
cRkY6tqwL/GN5ttaEO91RRKhWrMvmHBQPECTtXIkD7xIaWRwxdqNWClurMk7OavpRyP6zbgatcBx
onhhSOodqOZKutCdm1dZvM655Bwcqa1sb+NwtDJxZpTiT/rEIOlb6LY75gqharmEIQ3WCaUoTvsh
SnzPrSJ/Hh59yZiwD/OrHCmU6pyZVjsTWhOKx6KcnGPZ0cNIZNDuEOBp4t+tLjDmsYvuy3TCB3de
hp0Nr2BVy2E0SSgJsqd8ei/W4bMNEOUmmutf9oAGvYV05x5nO17bAXywtSj9uWTPHjuoNmuekzk3
47UfjsywRUK3qTV59NY03GwcnQisXxwXF6ll9LG68fGc7wsnWs0FB2SFhNelpe1pPGMBHEndsqkM
vgYOhIi1QoKdUusSpONLkYTJkcm4TVXcK9zBpqfMIFNqHsMIcm+Ty+QpreReCYSFc0tQjzObeB9w
viuFn3iA/8KyVGWMPRNjx0w9kOy8rRznbpJAmVmG33XgkadJutnC1Zn7isjzPINiCthrNt15rJho
ZKCtbeVd8R68jy0Aw7PuynEJx4VReucfIICfwqJJbrNPkK4c9GtLi23a8wW8zzv0aUpINdEHaz7G
0GEc6iv0Tu9ThQdsJlzX+ZFpwKTWcP90NyEMRBHJrjMxU9IO957BKo5go2FPOC2OXLJm3ZBjcZ2N
57bXzma25t9MfCaycThEgj67zKW9HsuUwwfBRHVfIb4NRvIN1rXPLHTOoW8kuxmdPnkgb8LPzlPh
vgtn9g++9E+Zbai4vzs2NY1JO8+qzCZ7YNeLpNr5foBqBEyVHm7bJfq0DrYPIcDzEoMprMGEhxVf
OT9HVUOrQhPEqn59EKFnXJHQEADesD4M71U+umwCh3Jzn5fOKWMhfVRd/0h02KPBqxkXPn4ryili
Q9xLQ36NWcuIo+1VzRMR3/kfk+ky7ff/cHcm220syRl+FZy7sb0Au+ZC+XTfcwQQnElRBCW1tMEp
ACWggBqAGjCt/Bpee+WFd36D+yZ+En8JEBKzQIkSkd1S9+IOFKGsRFRkZAx//JHTQlNO+vM6w+49
a8Y7sqZniTmsNy0v/0jheQG8l9AlMsBmkelaNHK48WiTqbukNZdrc/x6vmDUgpXY7Xw2104WRZsq
N4DDdVHiu7tNmHVxyOzkfrzkYi+noXfsoNDjmIR+zDA3j2pNgo/cLubjjpN2iaRjvGv33Rq2m5J2
kPPZcBmsF0XBy+eafTtx6UJz4ZMfph4jpglLmmsanHDqQOsQgSZna3Ig7pljJ59MRs9RfozhAHIW
gM/idt32+jgGb+azOlRAI+wfWJSAtBcJq2FivLEna/JiDce8SrkDuMC7zUkMFD5m0EbGiBPLAWpt
4Ag0HTe7y0KGQ1FzW1863WjAdLlL2hSAe8OM+p6p831ahObnheGYp+Z01Wwk9ru4ETktGA/OXeiC
3bB+M06m5yuDdOWE6fUr4HeLuHB6FJs+WUPzllk+KXQE8TvdSeNjLW2Ut9F0kZ/qoLabtsGtDg9W
zLGillNQAkdNX7tAcEntOYz8cBbNcZ24agiB23GDDa9d53qyICBxNRvcP7isMNOnp2Omia8AuENt
+j6s6xfOqPgwWoF4JdMetRupU8fJ6pLAxGwawxNtYeYc7gmNayBKhW89NwyQiMntCq4cEArh3cRm
ACZDcFv5AvoQSqWJPiab2SUymBaLe5MWqXx1HpnjT4DyWu6ifmkYnOXGqL/KGCyLcdWtZW902p2X
5MIaTgDgKjzT0vrAZnpJ2yxoQ6WBJx+W753J6CMj3QlQ6NdoMu2IkUUxPRCLy3WS3HlxPgD2TBaM
XgwgmUlMutOgjK6taeG3GAtA8Q+VbiauDhfhzDmv81LGdPqvuw0AjMlHO9E+ast382Q6bo0Sompj
rgkGsPXZcDa7HDnExKXInDGTYwLyKF4sKV5q8/MRc3TmWoMuHIqtEEJgH2FdHI5prl7O8ZgJc5tr
hpGnn0xzcjWB8I/W2MmYCnXbYSit681h+SBd4Yjpx7pGTwYOHjO8gASZDDyd5bB6dylYhDBhxOGM
eBXWy1HMwya0g69jyFqT6azjaCl+4boLkUK926Zp/TWOw/xEH9/Av3Ph5czWmTn4FE68whnIeVk0
SMDQBvIjjyfnwwV9sHVTa2cr/S4Cl4msVtFJlpOQGlOMDxOS64SijBAbjemIgKgotOmhnCci38EI
HACXl3FCoaRBFwv+r9UsE5fweTk7DVehA28cjKijyfAeTjhqoJlVHHsNJn+WeZ3C9AQSPwihFqHN
TNIZEA5bxwkooaGznWkEYASYB2l7cCJr68PUcC/i7mLM1DWD23VKC1TXAZ1Fj4noQL0DT0uPCwl+
K7HegedrwC9yC74eZPIoZQTCxDu3hXl1HI07c2RDbZoWb0BueqCqYmy/RSEP3rTFCJSQmYE7Dsek
ncnx33TX61MMFTyRs8huaZBoMLF4fcLoP7AW4KShnO3j3VrHjfo6g8fmY1gawRh+j+N6bnwY49fS
Eg4mdj2E6KibNqf6an41XJwQvNEdu0bQQ2MuJro0nPZ4tLgtQ+9DmF6szejCzFcAaQWxI9lJMq6g
JxLsNafhKlzEMPmk5OlDUhfRvITadubYp1b9eIaaNvSc0DIqLnTgxoDwo1M3wsiXdFw2Qzrumg0a
02w8duoCLriHUfkuNh2KYkJ05XhIJ7WZvIaSbvi6vjQHZVRcTsGRnrpjMzqL3Y9LjfqptbDNc3ua
3rgwU57zJDHn+8NqXk47ALi9STE6nYUmTHtwojKUtriGhxWHcDIJ27mpvR+XDRcUbt4fZdQTsDNg
5uz83XhJ8BDHtse1y8HqJq/XdY988zR+M2S4YRitWgsczgtGiNOuZa1cyqMgTBcu/Q7GrFcHGQPS
ga7jEOaHMOzFqQnlrNfNj1d1Ggl5yQnck/BCMYwGcGXRXiRMZ9Ri968TrmqAlQuQcatTzapP7sZ0
B61ARp/qDqw/80nayrHRJ6T6P4TFtEFGw72ZwCWY2QtuYhhdTEKAwrWX5zNtrEMiDEqiW/J/OjCE
tTua8sKZN9yF0dWx79awH52XI46VEY9O1oZLsnxk38TcSKernDvPIryIJhHdctFrc5rOLsfR8E2+
gqDRGDHVcBrj/ZTJwF3NTnMcq1FpUH3tLq1LoOivu8nUbS0zasCkCmgisnOvWXepv06zcnEbUojQ
8C/1xXT0hqmxc2Z7Qkua5fX2jHYJ3iZGZlbeaHoIJ/+SPrDLZR43TjwNoknIZUC9OKP0PBlNLyBp
d9upFU1b1lSvnw9NPVhq9cX9yIBcjalNJtwQF6Ropif1BTZt1dLDxW1kLpkalQyZVQAKo5vVm/UY
UrBsAaKjLjY9WtBnNtHiUxBH42On4Yxp7YAfziEBsXZh3sdSzqmtUoASednF6GJOhbu9rC+bDBiZ
H0NA592Mxtq5rYObHdnJLembAAS+1VqlWGuq9OXJxATSp3frt90hTVjd1foyS8zJhYi/yajP73U8
gCvNNOG2qAOtmqwm07Zj4PDWJ70ZEzpKJv4MvXuNIszxmMmmjYYYPWCXAzsEriym8K3n/ggmhya+
8l/h6tIdwG1LnxIVhP3pX6n7MGYnXq8oOdEg2NgO6LDIndchqQhd94PJlAQxl2DN20Pst462el8w
mQVLfgd5STMumbwrhrKIoSFjj+mHM53vVj92QCSIn8Wcss1wMvEB8Y/mLG+9IbkvsS0zgwEsLW6G
BpNFgZ3E+V2ULi+GzFQS1P4zU4Dx4p49vTYmk3euZvhiXowYeLGej3ifCwpmxmBqtTxj6QuSe/Hj
KF281rvdDZc+QXhPDHYBCtI0usXrzWzNJRNB03L8uhFCBclUGHfBHJXh8iPk1GJyU6KvPi0j/T0I
LGuYX8cMHNXnsw/o2WYzy2XHiob0V9VPSw+yZVRM/EqMJJho454YiGBaIwIZ+wRgy7Hlef217SII
yOTjPGjEGhw6osF4O1DMgWw4miTXYuflUPMXU+ssX4RnYg5KwiQYa7r4iMmBiXPBYB3xJHK/pxNj
dSZmB8Af1qkvO+KDYiMR4wXExyCVa2pucTcyzNcR4Mn6vPtBCFLMDsnDaTCfj28ssKwGsxDE/IO5
ATKHrDwkcLBUO1QDzDd1xintBqTNu8W17jHxhBk0ToiYWUvMYShWxmlq5ZtE49DY/HHJiAXxK/Gy
FvPuMQeGMlHRz/MTsUsxPWcOVRV8fzA1lcdCucRkjUaU9hrhm9GCrgXGnmawAzUTUGHRfHwmRiCK
YZZijkamexduOW2vdWYAi4GOdPQ2I1px6MYWc5DEGNJuRMlvuGiKaRBilIPQFzEcio4gAD5mR3zO
YLyJUMe0sDvmkMtbjPQoGEoyitPLKQgT8YEujMM4uZN19C5kDMpoZkLNtvINgDW0xN8ljDEo4W3r
iP+BIWmzIElAspl/FT+WTMsS+i9mmY7a3aJ+Uh/DK8LAlZzh52J8aeqcL0hNrpjD0m3ovhVal9FK
b6dTRn6JOQwIBf+8WQ8XHaigjjVo+7sMeqBrtj+dkXais9TJ3f6oToxpNewPDSZCZN70PaXtmQFL
9mj0Gjo0n9b5nmMuBhkTRLro1dpi7h8JQ53/zhp6z2C8WTQpBxA59cwpAl3HVCL16MZNuv14DhPT
CjA9U0AYwvzGASNuFEZvLsa7RWuNaQ7W1Yw5v+KLaV1gCkx1pudoM9x3ddad09ndsHsNxkUQ9/bE
GNm5Uyej7Z07dkTIkt6KYZniM2J+y8aGFTBIzpd1irNs5rfan37/85/6y38fBikNR/DeJvnvf+bn
fjpdMSdwVFR+/P2sfdfe/I3Pn5A///t15+S++gHxhM+fZ8WHJx77hS/90E6KsFi9KYNsdRcw0qb4
9m+3e2PrYqHblPLyfbq3xHd9aPMdvrpQLdjs6341Df7yWz8tE3qO7oJhmCa/PfzqfPCX30CHb8S5
lebnLW2+zbdWiHy+dDlgaf3IgLLWtTyH3lTPMzzjt1oEfPzh16ZxZDY8V6PR1zQc3dW9x6/v8wOf
kMG3v95O1JWNS+t86wtspbMRgX6wCKwj0/Yc3TJdw7BN0AOSCOq6dcQ0GItKFthaEyIP51eTgWMf
qgWNI94y3oEBeQlK4PCaH2lB3dWOuPg8VMGx0AR3+7xHR+prJ+HvpQV6wz1QBHXvCPU2LMPVTc9o
GIbBipIMhJo4jQZngQgFZKT+q6mBbm9PZ+VQ/YA1MPWjBiM/vAa2QDftigScI760qXEOYBF1Hd37
5YyBrpsHqoFhoOmmDut2AwIF8X0lLXC9I6ylBhAQX9+FDtD61ZTAsLd6+XIl0J0j3XFhksLoW5BM
W/KVoGvuUcP0NFvjsvCcxq9nDA6WgHnkkQ+wqPV5NscAEkdJCequeaS5fH/XcuAN0swHrfuF7KFh
sGX8rJdrgdk4stElrgS4nhs2tl+SgasfUfFqoAyG5zU0+rZ+tYOg3hpWDkK9ag9dDsoX3/ZXcI7w
WA5UA+0IRlCNxksdXefa20j10bVoYgxsx3XxDHVgbrr2y+mBoR1sEO0jz0LH+YpQY5m2jfvzSAS6
oR9ZnBLPw3USn9u6Ir+SNbAOFYGFd+Rg8PEJPJ0Jso58LeI34BMgCOTEfaE3ttbnVxKBeehJEMfd
cW3LpgBlmI7W4Op/pAWmdYQ19GyS94aJPfz1RKB7h0ZKhocLbEFxiQtka7xwWQscogi8YyIocXva
P3QtfoeqfI6qAedFg03QHQb5o8j92Q/s7sP9BR7H1K7WMH6TPiqi8O3iX6Ly36WgfJNeePTLXbph
86SHv/7wFfcfLj1r9712f3gWBpmf9eFW3SQEHjZ648cE780ApE8gJwR2Pz2ZOfjsEXxr1RaIB792
F/b93VoizrZR9y9fcC8n8V0rt6Nax4/m/iDNdouJpcW9eejSp6VfBLEfSXsWAcqhC5+lyaDM/Hy3
ktgw+r378eVivkHAmT8spR0Tdxy+8q2f+LG8rEjrfFsST2nn51TYvs7KCZwf//3DbjYZHA6cd/CB
w9P98gXlw5n/nNP5qsyLzI9C+U38yi/CpD/4n/BFtDgPA+ktCGfgi7a8zJidZkGQRH4y2C0ldNnj
Rjx04esA3FW6W2djbxwF9qbjk6yu3XKdZEGNbdeuwxmEzJWEsgrL9jYJi2BQ6xSYZMlu0rW2+1ov
t5st5Muxqr2Kg6xyR+GWfNN+spnvuqdafhb2eoEv5dp1TSMx1sCH+uoL3q7/8yypRVLu8AP8eP9/
O9fFH2Uo5E6YGy0nbvqqaL/3za3AI0g6J3Kih6566q991JnBAbu1NvvVnrXl2/TLt5yt86yiZbqC
o36eZ34QSXvVFQiXvc6kRQ199+PLj/NFmg0qIjAUiOCyXPhhsdve5nWZCpa9Cnp0jchqq+IyeR1X
ZOAosJRvKFFmkgg8BVrQ8ctBWHuV+T3ZszE00iKHnrQOFWDppqYOc/iqDxeS2HOtHYfZ3r1kKJD2
+yAvak0/mez2K5SO3Onux5cfkQ9BHEgqRyX28FVPU5yX2lmwqbjvlhN7JsBXYTTvy6RXY4YUroZk
kAmeYMf0FHyDV72ydl3mkr48rK5Aab62f5fyJ00+1EtJBkLFo4ky2bf1/vGN2hZhPHmLv09sRZ3G
1b7LpWdbCd9iL1SS46q0j1f0zGekxMhPir3aImSvWBJRJf/qe9q6bs/f168+VZ1OCDqq6z7I8jt9
llcJZrpfVHxZ6H/3PJcfXLcqgE01QJbAj62IVNOplG/SNVvklg9Z9CalO+9Jb34Tjh609pMhuIgS
DhRtJ2U43FN7Jucp4CFfl8fPMwVCT3dJxcdpSfmAS4f3H+Cgv4qGhIHSFaDgLn+VMBpMWnRPYcrH
iKzviiqbaZGDjpSWFXgqWVlesG5Ab/1umY3TQfXl4EXLDCx4uFtILCsqwIcu2xr5g90qG19jz3j8
+Pe/C6ZlLwr7tfRTrRgFtRbwNSl9Ypm7R77cB9ssWvvX47vWv+0W2+xfgbK1yOVnULZK6yrQi1bK
mL5U8r3sb2UvvvO6+px/2dyESW0n/sfbV+H1tvxpUHsXZAPpwnne2Xr+Dj8ehz0MuKTczt4l/uOK
2B5CKf1YDM6znuHzm23PqGykmLioJmhRAsl8CNTFoUeynUFNJS/rKjiVbUYpQY8mbddVcBDvOeGn
flwJPht7l+6Pv75TvycfQoEpPFS6p6OKxd93PV6w0z1FIDl5+F5bf/xvEdQG/3I+pydVOnW6invq
MkhWkjo84Y/+uCyuwl7VAdD3PfIXrBvkaTGS7hEgMIcLmf1WpGApuFevKXAM/ZyK4m6H4nbSLQX2
4dpfpUUhq4Ot4CBfU6xdSDYYWMlu9y+/qFm2sqiCU3zNRdqv1GRU5Eiu/RLr6yeymQRHpUAO6VpY
SUo8u7U2GuEoUDamTQaynqkw7JtVK4IQ2NKDLfDGWNabYZ775W65jSz2I7UfNxN3ePRybdHQFPiE
DwHmXrLBEPi6QyXSCZJg6Ev1AYB7CtYVtUW/dhWkiaR0hsAJHbzpFHSHrB6GilpJp6yUHwCxHb7b
e0Zx7lYRugZkbPfjy01b54//Smv3afzHf2/qt7fZH/+T9Gn/2628fZACWZP6DKvJI1OBVt/7ybpq
7Og02O3/5ZJ5O9w7haIz6lCda8KFGyZ+7cTP5bdpKbBLQLjCihdrqABZdWjvDau4BIapHC6Oj3tu
N20QCpYN457fW8hqrKL+tTWi+wfcfdbN+HlZum1C9Z8xT0fhVDbfz76F54PjVwlQwkwKKhT4N5us
sbxXXYH1A605DMt4d2A21lpBoN1McwS7uRHOgmwdDNM5Nkt6igJrxeb9CrJC9BYcbmGjIWAbabum
gu0eB0nsZ1IpVkXN9DxDDDLiS4VD3c6LtHI4qNodLNzWOuiPnszPqfCrT8I99JurINQ68bM0eKpu
LPotD1W3E9A2femiESj+Q1c9DXsA0ipYCwG2P3hhutKTPFjtVhIm43kk7/Nm8zTIwJvIy6qQA4hI
Wbqice5QIbSylG51yULomoJ1zyCH8jNJCJvupUP3e97fsxG6iujqvPAjebeiUf3Q3V4EWUXB6AFX
sCzQEhJHMmxFNxRY9iu/mFe0QYWrfxUWo7Lqoej7te3yh8t+HWYu+pPqlhXI+CrEvBdBkheBXP/T
VYQnV+UygGGmzIY7bRDWRxfNbYfq3HUKB+JcPtG2gvj4Ok38apJOwREho1jIm1UR9dwE1CqzfXTU
88HJ8/YdSMXCl22FiqsZtpaK80NH5OHqcAsApKzko3QVQPo7UkYVt8pQUScRJ5qau6QThq5AgTsb
qwnbk5xtUBF8dKYVtLWhAhHcmftRz88GOyXYxDSGAs+nswgG8uVhqAAbdxZhsd6eOnnLCszx24kA
tEvOpaHi/ngAr16G8J6lcvSoos71Dueqj961YEGSZKKkxpMmXFDBMJMVWkVw0wmyavZMRdm6tWkg
qL29qd0E5abP5GM1m63ClIKLDQRe5boC+7ZhFtm9hZenQ7eQumu/HwyqcaUO0ZGCO/Eu7U/8SCoh
uKZnOioy8jBup3NJYTyP0uvzhfOfl7UzwJYemrN7vHvx6r+FEJae1QbEuUUUP+8ZnAZpxhienYoJ
ey0a1Q/16O7KvFov0BSYVDGLTo5+GXD43G4fy/GLaJ7600et408K9Lt+/yC7jXMsILvSSg/vkffy
RcJyb+o/AsTySXyy/Xyn4FMy//vA3vHG/infxKchcCJmK8m3hoKT9gqvqOeHY3nhZ8/a8wbnVUbv
imxwFESQtNkMI38Q5KOdNdh4ngoEcb3yReZYWlbFhkdl9aUpSLg1wegG4eO9mgr2Ch61lw7kd6Yi
xdLJwtoV/VHS7aPChQXNLhc8VOQ/4H0Y1i7Fvzqv7h6LWFeB7zincJUElTtTp3n34KuYleVXt+HE
+3L9vKzZ/cKfyqYBWrDD93q5yoYMY6qcDCgGD1966wJfphVkK3xmh6+9rSs/sbaCI31Jq/FktC8S
Bef6ypfB4LoKQD9Bhp/uHRHBwHeoypHNowmjossqABLk8wbMm893W9y6bgruOhb2V9UzrQIDfhNM
ZbiW7ipw2m/9jAgxeqrWtiHwOvQF3pL13lNkFWWxW/ifwumUZIv0DjdEb4duukOaxZ9iNh5rh6Er
0I77kb8PyxEks4du+d4fh/uS3jBAHr50CL5xt8Wtj6Vix8R1wi2saoehwiK9XfeCJ8ShonDxLgwK
qJUkeagwdecF3VbTh4P4eHXdNjQF8r4sEz8fhdlTT4DDVIHb3JnSVB+tnrIlTD9W4ddch4MBObO2
nxePJbSlPPn6GcJCfFdzXodRgimOyBMiIqqH6dfbPfXlabnN/eDXLsF8R//3H/+ZT/yV4FkbDCVj
Q3cq5MIKsoD3If1f9StoCeT1IWw1VWRngBFP/En51DunNx6aZAV6dZxOBmntT7V7f0KwF8qsZp7r
WLYKGP6lX4ZZKKGFILnUHNdT4NHd+oyTqvdHoV9nNudOizZOx/YZCl41haPhEysrMB1X/rQYVZyP
7baf9UB+XvrnM1XTocm4x1/hb5aTfZWVPSkmVuA8wykQQi24QQU2/awHyP2xfiiI3WiRLsNIbpJW
4SaJ3UIQKXl2KioWom+w6Y8gRpSWVhHG3vhzn+aSJ64OFdFmy19Rxn7KyqpwaVoV3VPRgnWcxkz7
k+lDVTgZu3Wf7jn+Jr3Hd3oBcPpVqQJVIBxOWJapPnCUDiDcK+WODRVdSGdwXUl5QF3FBX/BYam8
RgZk7OzIy/2gB3Fc+4y+SvY61FT0qJM7KHLRjCT5irqKtvRbMJlFKuhxpRIlpMiHC6ZT1C7Dosg3
ZvsmmIeyqVIRCvCIq7IvZ1Xg6z587/fAVsKBP9js/T7tMXZ3t+gmblSB/RP1wK1wWihmmj9lFA0V
sHSk9C4EKQxhJoinDavE1jTs5RxUNO826QEN8xGPpDb7pKU3VByKt51vPkGB/jYB4FU6xw0V5M4t
2JxIM0r6pCK66Piy48VAj90zXm7dtjyrbch/QdaU8glWgbvfro+bBH4wCmIJtGOrABqj/MI0y/Ar
xv6oyGQ+rC3jVU3d/ZWLyVtOp0NDiW9gAH4SR9qrbCjyg3LpTEWqhvGkYQWjrQLV1MxEY+PugIpL
RUVTbYtkspQfUZF6aaVRWqUoUZEobPdxIWXyfBXU0FuHTPDLVMhKVICRT3yGDotb9AkuSFdBVu20
pGQvRbfkbnZacoAZJ0tHrldSDV1FD5IouxCaS3Zbb9iH7/g2yOT0kgr+mrdZWd2soeKEvAMWuoZ+
XHpxxvN8JY8zMu3PwLen/lRCbz3zgQesXT8K/Oz3/wcAAP//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withinLinearReversed" id="21">
  <a:schemeClr val="accent1"/>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hyperlink" Target="#Utilities!A1"/><Relationship Id="rId18" Type="http://schemas.openxmlformats.org/officeDocument/2006/relationships/hyperlink" Target="#QFD!A1"/><Relationship Id="rId3" Type="http://schemas.openxmlformats.org/officeDocument/2006/relationships/hyperlink" Target="#'Inflation adjustment'!A1"/><Relationship Id="rId7" Type="http://schemas.openxmlformats.org/officeDocument/2006/relationships/hyperlink" Target="#Cover!A1"/><Relationship Id="rId12" Type="http://schemas.openxmlformats.org/officeDocument/2006/relationships/image" Target="../media/image3.jpeg"/><Relationship Id="rId17" Type="http://schemas.openxmlformats.org/officeDocument/2006/relationships/hyperlink" Target="#Investments!A1"/><Relationship Id="rId2" Type="http://schemas.openxmlformats.org/officeDocument/2006/relationships/hyperlink" Target="#Graphics!A1"/><Relationship Id="rId16" Type="http://schemas.openxmlformats.org/officeDocument/2006/relationships/hyperlink" Target="#Outcomes!A1"/><Relationship Id="rId1" Type="http://schemas.openxmlformats.org/officeDocument/2006/relationships/image" Target="../media/image1.png"/><Relationship Id="rId6" Type="http://schemas.openxmlformats.org/officeDocument/2006/relationships/hyperlink" Target="#'Additional data'!A1"/><Relationship Id="rId11" Type="http://schemas.openxmlformats.org/officeDocument/2006/relationships/hyperlink" Target="#Costs!A1"/><Relationship Id="rId5" Type="http://schemas.openxmlformats.org/officeDocument/2006/relationships/hyperlink" Target="#'Conversation factors'!A1"/><Relationship Id="rId15" Type="http://schemas.openxmlformats.org/officeDocument/2006/relationships/hyperlink" Target="#'Reforms &amp; Country Context'!A1"/><Relationship Id="rId10" Type="http://schemas.openxmlformats.org/officeDocument/2006/relationships/hyperlink" Target="#'Cost Recovery'!A1"/><Relationship Id="rId4" Type="http://schemas.openxmlformats.org/officeDocument/2006/relationships/hyperlink" Target="#'Macroeconomic indicators'!A1"/><Relationship Id="rId9" Type="http://schemas.openxmlformats.org/officeDocument/2006/relationships/hyperlink" Target="#'Sales &amp; Collections'!A1"/><Relationship Id="rId14" Type="http://schemas.openxmlformats.org/officeDocument/2006/relationships/hyperlink" Target="#'Supply-Demand Balance'!A1"/></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ver!A1"/></Relationships>
</file>

<file path=xl/drawings/_rels/drawing3.xml.rels><?xml version="1.0" encoding="UTF-8" standalone="yes"?>
<Relationships xmlns="http://schemas.openxmlformats.org/package/2006/relationships"><Relationship Id="rId26" Type="http://schemas.openxmlformats.org/officeDocument/2006/relationships/chart" Target="../charts/chart22.xml"/><Relationship Id="rId21" Type="http://schemas.microsoft.com/office/2014/relationships/chartEx" Target="../charts/chartEx1.xml"/><Relationship Id="rId42" Type="http://schemas.openxmlformats.org/officeDocument/2006/relationships/chart" Target="../charts/chart38.xml"/><Relationship Id="rId47" Type="http://schemas.openxmlformats.org/officeDocument/2006/relationships/chart" Target="../charts/chart43.xml"/><Relationship Id="rId63" Type="http://schemas.openxmlformats.org/officeDocument/2006/relationships/chart" Target="../charts/chart59.xml"/><Relationship Id="rId68" Type="http://schemas.openxmlformats.org/officeDocument/2006/relationships/chart" Target="../charts/chart64.xml"/><Relationship Id="rId7" Type="http://schemas.openxmlformats.org/officeDocument/2006/relationships/chart" Target="../charts/chart5.xml"/><Relationship Id="rId71" Type="http://schemas.openxmlformats.org/officeDocument/2006/relationships/chart" Target="../charts/chart67.xml"/><Relationship Id="rId2" Type="http://schemas.openxmlformats.org/officeDocument/2006/relationships/image" Target="../media/image2.png"/><Relationship Id="rId16" Type="http://schemas.openxmlformats.org/officeDocument/2006/relationships/chart" Target="../charts/chart14.xml"/><Relationship Id="rId29" Type="http://schemas.openxmlformats.org/officeDocument/2006/relationships/chart" Target="../charts/chart25.xml"/><Relationship Id="rId11" Type="http://schemas.openxmlformats.org/officeDocument/2006/relationships/chart" Target="../charts/chart9.xml"/><Relationship Id="rId24" Type="http://schemas.openxmlformats.org/officeDocument/2006/relationships/chart" Target="../charts/chart20.xml"/><Relationship Id="rId32" Type="http://schemas.openxmlformats.org/officeDocument/2006/relationships/chart" Target="../charts/chart28.xml"/><Relationship Id="rId37" Type="http://schemas.openxmlformats.org/officeDocument/2006/relationships/chart" Target="../charts/chart33.xml"/><Relationship Id="rId40" Type="http://schemas.openxmlformats.org/officeDocument/2006/relationships/chart" Target="../charts/chart36.xml"/><Relationship Id="rId45" Type="http://schemas.openxmlformats.org/officeDocument/2006/relationships/chart" Target="../charts/chart41.xml"/><Relationship Id="rId53" Type="http://schemas.openxmlformats.org/officeDocument/2006/relationships/chart" Target="../charts/chart49.xml"/><Relationship Id="rId58" Type="http://schemas.openxmlformats.org/officeDocument/2006/relationships/chart" Target="../charts/chart54.xml"/><Relationship Id="rId66" Type="http://schemas.openxmlformats.org/officeDocument/2006/relationships/chart" Target="../charts/chart62.xml"/><Relationship Id="rId5" Type="http://schemas.openxmlformats.org/officeDocument/2006/relationships/chart" Target="../charts/chart3.xml"/><Relationship Id="rId61" Type="http://schemas.openxmlformats.org/officeDocument/2006/relationships/chart" Target="../charts/chart57.xml"/><Relationship Id="rId19" Type="http://schemas.openxmlformats.org/officeDocument/2006/relationships/chart" Target="../charts/chart17.xml"/><Relationship Id="rId14" Type="http://schemas.openxmlformats.org/officeDocument/2006/relationships/chart" Target="../charts/chart12.xml"/><Relationship Id="rId22" Type="http://schemas.openxmlformats.org/officeDocument/2006/relationships/chart" Target="../charts/chart18.xml"/><Relationship Id="rId27" Type="http://schemas.openxmlformats.org/officeDocument/2006/relationships/chart" Target="../charts/chart23.xml"/><Relationship Id="rId30" Type="http://schemas.openxmlformats.org/officeDocument/2006/relationships/chart" Target="../charts/chart26.xml"/><Relationship Id="rId35" Type="http://schemas.openxmlformats.org/officeDocument/2006/relationships/chart" Target="../charts/chart31.xml"/><Relationship Id="rId43" Type="http://schemas.openxmlformats.org/officeDocument/2006/relationships/chart" Target="../charts/chart39.xml"/><Relationship Id="rId48" Type="http://schemas.openxmlformats.org/officeDocument/2006/relationships/chart" Target="../charts/chart44.xml"/><Relationship Id="rId56" Type="http://schemas.openxmlformats.org/officeDocument/2006/relationships/chart" Target="../charts/chart52.xml"/><Relationship Id="rId64" Type="http://schemas.openxmlformats.org/officeDocument/2006/relationships/chart" Target="../charts/chart60.xml"/><Relationship Id="rId69" Type="http://schemas.openxmlformats.org/officeDocument/2006/relationships/chart" Target="../charts/chart65.xml"/><Relationship Id="rId8" Type="http://schemas.openxmlformats.org/officeDocument/2006/relationships/chart" Target="../charts/chart6.xml"/><Relationship Id="rId51" Type="http://schemas.openxmlformats.org/officeDocument/2006/relationships/chart" Target="../charts/chart47.xml"/><Relationship Id="rId72" Type="http://schemas.openxmlformats.org/officeDocument/2006/relationships/chart" Target="../charts/chart68.xml"/><Relationship Id="rId3" Type="http://schemas.openxmlformats.org/officeDocument/2006/relationships/chart" Target="../charts/chart1.xml"/><Relationship Id="rId12" Type="http://schemas.openxmlformats.org/officeDocument/2006/relationships/chart" Target="../charts/chart10.xml"/><Relationship Id="rId17" Type="http://schemas.openxmlformats.org/officeDocument/2006/relationships/chart" Target="../charts/chart15.xml"/><Relationship Id="rId25" Type="http://schemas.openxmlformats.org/officeDocument/2006/relationships/chart" Target="../charts/chart21.xml"/><Relationship Id="rId33" Type="http://schemas.openxmlformats.org/officeDocument/2006/relationships/chart" Target="../charts/chart29.xml"/><Relationship Id="rId38" Type="http://schemas.openxmlformats.org/officeDocument/2006/relationships/chart" Target="../charts/chart34.xml"/><Relationship Id="rId46" Type="http://schemas.openxmlformats.org/officeDocument/2006/relationships/chart" Target="../charts/chart42.xml"/><Relationship Id="rId59" Type="http://schemas.openxmlformats.org/officeDocument/2006/relationships/chart" Target="../charts/chart55.xml"/><Relationship Id="rId67" Type="http://schemas.openxmlformats.org/officeDocument/2006/relationships/chart" Target="../charts/chart63.xml"/><Relationship Id="rId20" Type="http://schemas.openxmlformats.org/officeDocument/2006/relationships/image" Target="../media/image4.emf"/><Relationship Id="rId41" Type="http://schemas.openxmlformats.org/officeDocument/2006/relationships/chart" Target="../charts/chart37.xml"/><Relationship Id="rId54" Type="http://schemas.openxmlformats.org/officeDocument/2006/relationships/chart" Target="../charts/chart50.xml"/><Relationship Id="rId62" Type="http://schemas.openxmlformats.org/officeDocument/2006/relationships/chart" Target="../charts/chart58.xml"/><Relationship Id="rId70" Type="http://schemas.openxmlformats.org/officeDocument/2006/relationships/chart" Target="../charts/chart66.xml"/><Relationship Id="rId1" Type="http://schemas.openxmlformats.org/officeDocument/2006/relationships/hyperlink" Target="#Cover!A1"/><Relationship Id="rId6" Type="http://schemas.openxmlformats.org/officeDocument/2006/relationships/chart" Target="../charts/chart4.xml"/><Relationship Id="rId15" Type="http://schemas.openxmlformats.org/officeDocument/2006/relationships/chart" Target="../charts/chart13.xml"/><Relationship Id="rId23" Type="http://schemas.openxmlformats.org/officeDocument/2006/relationships/chart" Target="../charts/chart19.xml"/><Relationship Id="rId28" Type="http://schemas.openxmlformats.org/officeDocument/2006/relationships/chart" Target="../charts/chart24.xml"/><Relationship Id="rId36" Type="http://schemas.openxmlformats.org/officeDocument/2006/relationships/chart" Target="../charts/chart32.xml"/><Relationship Id="rId49" Type="http://schemas.openxmlformats.org/officeDocument/2006/relationships/chart" Target="../charts/chart45.xml"/><Relationship Id="rId57" Type="http://schemas.openxmlformats.org/officeDocument/2006/relationships/chart" Target="../charts/chart53.xml"/><Relationship Id="rId10" Type="http://schemas.openxmlformats.org/officeDocument/2006/relationships/chart" Target="../charts/chart8.xml"/><Relationship Id="rId31" Type="http://schemas.openxmlformats.org/officeDocument/2006/relationships/chart" Target="../charts/chart27.xml"/><Relationship Id="rId44" Type="http://schemas.openxmlformats.org/officeDocument/2006/relationships/chart" Target="../charts/chart40.xml"/><Relationship Id="rId52" Type="http://schemas.openxmlformats.org/officeDocument/2006/relationships/chart" Target="../charts/chart48.xml"/><Relationship Id="rId60" Type="http://schemas.openxmlformats.org/officeDocument/2006/relationships/chart" Target="../charts/chart56.xml"/><Relationship Id="rId65" Type="http://schemas.openxmlformats.org/officeDocument/2006/relationships/chart" Target="../charts/chart61.xml"/><Relationship Id="rId4" Type="http://schemas.openxmlformats.org/officeDocument/2006/relationships/chart" Target="../charts/chart2.xml"/><Relationship Id="rId9" Type="http://schemas.openxmlformats.org/officeDocument/2006/relationships/chart" Target="../charts/chart7.xml"/><Relationship Id="rId13" Type="http://schemas.openxmlformats.org/officeDocument/2006/relationships/chart" Target="../charts/chart11.xml"/><Relationship Id="rId18" Type="http://schemas.openxmlformats.org/officeDocument/2006/relationships/chart" Target="../charts/chart16.xml"/><Relationship Id="rId39" Type="http://schemas.openxmlformats.org/officeDocument/2006/relationships/chart" Target="../charts/chart35.xml"/><Relationship Id="rId34" Type="http://schemas.openxmlformats.org/officeDocument/2006/relationships/chart" Target="../charts/chart30.xml"/><Relationship Id="rId50" Type="http://schemas.openxmlformats.org/officeDocument/2006/relationships/chart" Target="../charts/chart46.xml"/><Relationship Id="rId55" Type="http://schemas.openxmlformats.org/officeDocument/2006/relationships/chart" Target="../charts/chart51.xml"/></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ver!A1"/></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ver!A1"/></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ver!A1"/></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ver!A1"/></Relationships>
</file>

<file path=xl/drawings/_rels/drawing9.xml.rels><?xml version="1.0" encoding="UTF-8" standalone="yes"?>
<Relationships xmlns="http://schemas.openxmlformats.org/package/2006/relationships"><Relationship Id="rId3" Type="http://schemas.openxmlformats.org/officeDocument/2006/relationships/chart" Target="../charts/chart69.xml"/><Relationship Id="rId2" Type="http://schemas.openxmlformats.org/officeDocument/2006/relationships/image" Target="../media/image2.png"/><Relationship Id="rId1" Type="http://schemas.openxmlformats.org/officeDocument/2006/relationships/hyperlink" Target="#Cover!A1"/></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ver!A1"/></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ver!A1"/></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ver!A1"/></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ver!A1"/></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ver!A1"/></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ver!A1"/></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ver!A1"/></Relationships>
</file>

<file path=xl/drawings/drawing1.xml><?xml version="1.0" encoding="utf-8"?>
<xdr:wsDr xmlns:xdr="http://schemas.openxmlformats.org/drawingml/2006/spreadsheetDrawing" xmlns:a="http://schemas.openxmlformats.org/drawingml/2006/main">
  <xdr:twoCellAnchor editAs="oneCell">
    <xdr:from>
      <xdr:col>0</xdr:col>
      <xdr:colOff>533401</xdr:colOff>
      <xdr:row>28</xdr:row>
      <xdr:rowOff>57150</xdr:rowOff>
    </xdr:from>
    <xdr:to>
      <xdr:col>2</xdr:col>
      <xdr:colOff>1609725</xdr:colOff>
      <xdr:row>31</xdr:row>
      <xdr:rowOff>30455</xdr:rowOff>
    </xdr:to>
    <xdr:pic>
      <xdr:nvPicPr>
        <xdr:cNvPr id="2" name="Picture 1">
          <a:extLst>
            <a:ext uri="{FF2B5EF4-FFF2-40B4-BE49-F238E27FC236}">
              <a16:creationId xmlns:a16="http://schemas.microsoft.com/office/drawing/2014/main" id="{E0B0D454-FE43-43BA-B468-722CD440D4E0}"/>
            </a:ext>
          </a:extLst>
        </xdr:cNvPr>
        <xdr:cNvPicPr>
          <a:picLocks noChangeAspect="1"/>
        </xdr:cNvPicPr>
      </xdr:nvPicPr>
      <xdr:blipFill>
        <a:blip xmlns:r="http://schemas.openxmlformats.org/officeDocument/2006/relationships" r:embed="rId1"/>
        <a:stretch>
          <a:fillRect/>
        </a:stretch>
      </xdr:blipFill>
      <xdr:spPr>
        <a:xfrm>
          <a:off x="533401" y="4629150"/>
          <a:ext cx="2295524" cy="544805"/>
        </a:xfrm>
        <a:prstGeom prst="rect">
          <a:avLst/>
        </a:prstGeom>
      </xdr:spPr>
    </xdr:pic>
    <xdr:clientData/>
  </xdr:twoCellAnchor>
  <xdr:twoCellAnchor>
    <xdr:from>
      <xdr:col>7</xdr:col>
      <xdr:colOff>566738</xdr:colOff>
      <xdr:row>1</xdr:row>
      <xdr:rowOff>0</xdr:rowOff>
    </xdr:from>
    <xdr:to>
      <xdr:col>10</xdr:col>
      <xdr:colOff>309563</xdr:colOff>
      <xdr:row>2</xdr:row>
      <xdr:rowOff>142875</xdr:rowOff>
    </xdr:to>
    <xdr:sp macro="" textlink="">
      <xdr:nvSpPr>
        <xdr:cNvPr id="5" name="TextBox 4">
          <a:hlinkClick xmlns:r="http://schemas.openxmlformats.org/officeDocument/2006/relationships" r:id="rId2"/>
          <a:extLst>
            <a:ext uri="{FF2B5EF4-FFF2-40B4-BE49-F238E27FC236}">
              <a16:creationId xmlns:a16="http://schemas.microsoft.com/office/drawing/2014/main" id="{26989AE2-051A-4B9D-B50C-9A543262A6FE}"/>
            </a:ext>
          </a:extLst>
        </xdr:cNvPr>
        <xdr:cNvSpPr txBox="1"/>
      </xdr:nvSpPr>
      <xdr:spPr>
        <a:xfrm>
          <a:off x="5976938" y="190500"/>
          <a:ext cx="1571625" cy="333375"/>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n-US" sz="1000" b="1">
              <a:solidFill>
                <a:schemeClr val="bg1"/>
              </a:solidFill>
              <a:latin typeface="+mn-lt"/>
              <a:cs typeface="Arial" panose="020B0604020202020204" pitchFamily="34" charset="0"/>
            </a:rPr>
            <a:t>Graphics</a:t>
          </a:r>
        </a:p>
      </xdr:txBody>
    </xdr:sp>
    <xdr:clientData/>
  </xdr:twoCellAnchor>
  <xdr:twoCellAnchor>
    <xdr:from>
      <xdr:col>10</xdr:col>
      <xdr:colOff>600075</xdr:colOff>
      <xdr:row>1</xdr:row>
      <xdr:rowOff>9525</xdr:rowOff>
    </xdr:from>
    <xdr:to>
      <xdr:col>13</xdr:col>
      <xdr:colOff>342900</xdr:colOff>
      <xdr:row>2</xdr:row>
      <xdr:rowOff>152400</xdr:rowOff>
    </xdr:to>
    <xdr:sp macro="" textlink="">
      <xdr:nvSpPr>
        <xdr:cNvPr id="14" name="TextBox 13">
          <a:hlinkClick xmlns:r="http://schemas.openxmlformats.org/officeDocument/2006/relationships" r:id="rId3"/>
          <a:extLst>
            <a:ext uri="{FF2B5EF4-FFF2-40B4-BE49-F238E27FC236}">
              <a16:creationId xmlns:a16="http://schemas.microsoft.com/office/drawing/2014/main" id="{AF5A6E9F-2599-4CF0-8D7C-722E0BA4DA91}"/>
            </a:ext>
          </a:extLst>
        </xdr:cNvPr>
        <xdr:cNvSpPr txBox="1"/>
      </xdr:nvSpPr>
      <xdr:spPr>
        <a:xfrm>
          <a:off x="7839075" y="200025"/>
          <a:ext cx="1571625" cy="333375"/>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n-US" sz="1000" b="1">
              <a:latin typeface="+mn-lt"/>
              <a:cs typeface="Arial" panose="020B0604020202020204" pitchFamily="34" charset="0"/>
            </a:rPr>
            <a:t>Inflation</a:t>
          </a:r>
          <a:r>
            <a:rPr lang="en-US" sz="1000" b="1" baseline="0">
              <a:latin typeface="+mn-lt"/>
              <a:cs typeface="Arial" panose="020B0604020202020204" pitchFamily="34" charset="0"/>
            </a:rPr>
            <a:t> adjustment</a:t>
          </a:r>
          <a:endParaRPr lang="en-US" sz="1000" b="1">
            <a:latin typeface="+mn-lt"/>
            <a:cs typeface="Arial" panose="020B0604020202020204" pitchFamily="34" charset="0"/>
          </a:endParaRPr>
        </a:p>
      </xdr:txBody>
    </xdr:sp>
    <xdr:clientData/>
  </xdr:twoCellAnchor>
  <xdr:twoCellAnchor>
    <xdr:from>
      <xdr:col>10</xdr:col>
      <xdr:colOff>600075</xdr:colOff>
      <xdr:row>3</xdr:row>
      <xdr:rowOff>101600</xdr:rowOff>
    </xdr:from>
    <xdr:to>
      <xdr:col>13</xdr:col>
      <xdr:colOff>342900</xdr:colOff>
      <xdr:row>5</xdr:row>
      <xdr:rowOff>53975</xdr:rowOff>
    </xdr:to>
    <xdr:sp macro="" textlink="">
      <xdr:nvSpPr>
        <xdr:cNvPr id="15" name="TextBox 14">
          <a:hlinkClick xmlns:r="http://schemas.openxmlformats.org/officeDocument/2006/relationships" r:id="rId4"/>
          <a:extLst>
            <a:ext uri="{FF2B5EF4-FFF2-40B4-BE49-F238E27FC236}">
              <a16:creationId xmlns:a16="http://schemas.microsoft.com/office/drawing/2014/main" id="{1C3613D3-36DE-4324-945A-BB0FB48A83A0}"/>
            </a:ext>
          </a:extLst>
        </xdr:cNvPr>
        <xdr:cNvSpPr txBox="1"/>
      </xdr:nvSpPr>
      <xdr:spPr>
        <a:xfrm>
          <a:off x="7839075" y="673100"/>
          <a:ext cx="1571625" cy="333375"/>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n-US" sz="1000" b="1">
              <a:latin typeface="+mn-lt"/>
              <a:cs typeface="Arial" panose="020B0604020202020204" pitchFamily="34" charset="0"/>
            </a:rPr>
            <a:t>Macroeconomic variables</a:t>
          </a:r>
        </a:p>
      </xdr:txBody>
    </xdr:sp>
    <xdr:clientData/>
  </xdr:twoCellAnchor>
  <xdr:twoCellAnchor>
    <xdr:from>
      <xdr:col>10</xdr:col>
      <xdr:colOff>600075</xdr:colOff>
      <xdr:row>6</xdr:row>
      <xdr:rowOff>3175</xdr:rowOff>
    </xdr:from>
    <xdr:to>
      <xdr:col>13</xdr:col>
      <xdr:colOff>342900</xdr:colOff>
      <xdr:row>7</xdr:row>
      <xdr:rowOff>146050</xdr:rowOff>
    </xdr:to>
    <xdr:sp macro="" textlink="">
      <xdr:nvSpPr>
        <xdr:cNvPr id="16" name="TextBox 15">
          <a:hlinkClick xmlns:r="http://schemas.openxmlformats.org/officeDocument/2006/relationships" r:id="rId5"/>
          <a:extLst>
            <a:ext uri="{FF2B5EF4-FFF2-40B4-BE49-F238E27FC236}">
              <a16:creationId xmlns:a16="http://schemas.microsoft.com/office/drawing/2014/main" id="{B1D2E97C-D222-4B59-BE61-D941E771B2D3}"/>
            </a:ext>
          </a:extLst>
        </xdr:cNvPr>
        <xdr:cNvSpPr txBox="1"/>
      </xdr:nvSpPr>
      <xdr:spPr>
        <a:xfrm>
          <a:off x="7839075" y="1146175"/>
          <a:ext cx="1571625" cy="333375"/>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n-US" sz="1000" b="1">
              <a:latin typeface="+mn-lt"/>
              <a:cs typeface="Arial" panose="020B0604020202020204" pitchFamily="34" charset="0"/>
            </a:rPr>
            <a:t>Conversion</a:t>
          </a:r>
          <a:r>
            <a:rPr lang="en-US" sz="1000" b="1" baseline="0">
              <a:latin typeface="+mn-lt"/>
              <a:cs typeface="Arial" panose="020B0604020202020204" pitchFamily="34" charset="0"/>
            </a:rPr>
            <a:t> factors</a:t>
          </a:r>
          <a:endParaRPr lang="en-US" sz="1000" b="1">
            <a:latin typeface="+mn-lt"/>
            <a:cs typeface="Arial" panose="020B0604020202020204" pitchFamily="34" charset="0"/>
          </a:endParaRPr>
        </a:p>
      </xdr:txBody>
    </xdr:sp>
    <xdr:clientData/>
  </xdr:twoCellAnchor>
  <xdr:twoCellAnchor>
    <xdr:from>
      <xdr:col>10</xdr:col>
      <xdr:colOff>600075</xdr:colOff>
      <xdr:row>8</xdr:row>
      <xdr:rowOff>104775</xdr:rowOff>
    </xdr:from>
    <xdr:to>
      <xdr:col>13</xdr:col>
      <xdr:colOff>342900</xdr:colOff>
      <xdr:row>10</xdr:row>
      <xdr:rowOff>47625</xdr:rowOff>
    </xdr:to>
    <xdr:sp macro="" textlink="">
      <xdr:nvSpPr>
        <xdr:cNvPr id="17" name="TextBox 16">
          <a:hlinkClick xmlns:r="http://schemas.openxmlformats.org/officeDocument/2006/relationships" r:id="rId6"/>
          <a:extLst>
            <a:ext uri="{FF2B5EF4-FFF2-40B4-BE49-F238E27FC236}">
              <a16:creationId xmlns:a16="http://schemas.microsoft.com/office/drawing/2014/main" id="{25AA4C59-BF3D-47B7-8BA2-A251B7ACC94F}"/>
            </a:ext>
          </a:extLst>
        </xdr:cNvPr>
        <xdr:cNvSpPr txBox="1"/>
      </xdr:nvSpPr>
      <xdr:spPr>
        <a:xfrm>
          <a:off x="7839075" y="1628775"/>
          <a:ext cx="1571625" cy="323850"/>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n-US" sz="1000" b="1">
              <a:latin typeface="+mn-lt"/>
              <a:cs typeface="Arial" panose="020B0604020202020204" pitchFamily="34" charset="0"/>
            </a:rPr>
            <a:t>Additional</a:t>
          </a:r>
          <a:r>
            <a:rPr lang="en-US" sz="1000" b="1" baseline="0">
              <a:latin typeface="+mn-lt"/>
              <a:cs typeface="Arial" panose="020B0604020202020204" pitchFamily="34" charset="0"/>
            </a:rPr>
            <a:t> data</a:t>
          </a:r>
          <a:endParaRPr lang="en-US" sz="1000" b="1">
            <a:latin typeface="+mn-lt"/>
            <a:cs typeface="Arial" panose="020B0604020202020204" pitchFamily="34" charset="0"/>
          </a:endParaRPr>
        </a:p>
      </xdr:txBody>
    </xdr:sp>
    <xdr:clientData/>
  </xdr:twoCellAnchor>
  <xdr:twoCellAnchor editAs="oneCell">
    <xdr:from>
      <xdr:col>2</xdr:col>
      <xdr:colOff>0</xdr:colOff>
      <xdr:row>26</xdr:row>
      <xdr:rowOff>0</xdr:rowOff>
    </xdr:from>
    <xdr:to>
      <xdr:col>2</xdr:col>
      <xdr:colOff>171550</xdr:colOff>
      <xdr:row>27</xdr:row>
      <xdr:rowOff>28675</xdr:rowOff>
    </xdr:to>
    <xdr:pic>
      <xdr:nvPicPr>
        <xdr:cNvPr id="18" name="nav_home" descr="home-icon4.png">
          <a:hlinkClick xmlns:r="http://schemas.openxmlformats.org/officeDocument/2006/relationships" r:id="rId7"/>
          <a:extLst>
            <a:ext uri="{FF2B5EF4-FFF2-40B4-BE49-F238E27FC236}">
              <a16:creationId xmlns:a16="http://schemas.microsoft.com/office/drawing/2014/main" id="{90051651-ECBA-4542-8D89-9715799D5F0E}"/>
            </a:ext>
          </a:extLst>
        </xdr:cNvPr>
        <xdr:cNvPicPr preferRelativeResize="0">
          <a:picLocks/>
        </xdr:cNvPicPr>
      </xdr:nvPicPr>
      <xdr:blipFill>
        <a:blip xmlns:r="http://schemas.openxmlformats.org/officeDocument/2006/relationships" r:embed="rId8" cstate="print"/>
        <a:stretch>
          <a:fillRect/>
        </a:stretch>
      </xdr:blipFill>
      <xdr:spPr>
        <a:xfrm>
          <a:off x="1219200" y="3048000"/>
          <a:ext cx="171550" cy="219175"/>
        </a:xfrm>
        <a:prstGeom prst="rect">
          <a:avLst/>
        </a:prstGeom>
      </xdr:spPr>
    </xdr:pic>
    <xdr:clientData fPrintsWithSheet="0"/>
  </xdr:twoCellAnchor>
  <xdr:twoCellAnchor>
    <xdr:from>
      <xdr:col>7</xdr:col>
      <xdr:colOff>566738</xdr:colOff>
      <xdr:row>11</xdr:row>
      <xdr:rowOff>3880</xdr:rowOff>
    </xdr:from>
    <xdr:to>
      <xdr:col>10</xdr:col>
      <xdr:colOff>309563</xdr:colOff>
      <xdr:row>12</xdr:row>
      <xdr:rowOff>146755</xdr:rowOff>
    </xdr:to>
    <xdr:sp macro="" textlink="">
      <xdr:nvSpPr>
        <xdr:cNvPr id="24" name="TextBox 23">
          <a:hlinkClick xmlns:r="http://schemas.openxmlformats.org/officeDocument/2006/relationships" r:id="rId9"/>
          <a:extLst>
            <a:ext uri="{FF2B5EF4-FFF2-40B4-BE49-F238E27FC236}">
              <a16:creationId xmlns:a16="http://schemas.microsoft.com/office/drawing/2014/main" id="{126582DD-0069-4097-9313-46DD048E50F2}"/>
            </a:ext>
          </a:extLst>
        </xdr:cNvPr>
        <xdr:cNvSpPr txBox="1"/>
      </xdr:nvSpPr>
      <xdr:spPr>
        <a:xfrm>
          <a:off x="5976938" y="2099380"/>
          <a:ext cx="1571625" cy="33337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n-US" sz="1000" b="1">
              <a:latin typeface="+mn-lt"/>
              <a:cs typeface="Arial" panose="020B0604020202020204" pitchFamily="34" charset="0"/>
            </a:rPr>
            <a:t>Sales &amp; Collections</a:t>
          </a:r>
        </a:p>
      </xdr:txBody>
    </xdr:sp>
    <xdr:clientData/>
  </xdr:twoCellAnchor>
  <xdr:twoCellAnchor>
    <xdr:from>
      <xdr:col>7</xdr:col>
      <xdr:colOff>566738</xdr:colOff>
      <xdr:row>6</xdr:row>
      <xdr:rowOff>1940</xdr:rowOff>
    </xdr:from>
    <xdr:to>
      <xdr:col>10</xdr:col>
      <xdr:colOff>309563</xdr:colOff>
      <xdr:row>7</xdr:row>
      <xdr:rowOff>144815</xdr:rowOff>
    </xdr:to>
    <xdr:sp macro="" textlink="">
      <xdr:nvSpPr>
        <xdr:cNvPr id="25" name="TextBox 24">
          <a:hlinkClick xmlns:r="http://schemas.openxmlformats.org/officeDocument/2006/relationships" r:id="rId10"/>
          <a:extLst>
            <a:ext uri="{FF2B5EF4-FFF2-40B4-BE49-F238E27FC236}">
              <a16:creationId xmlns:a16="http://schemas.microsoft.com/office/drawing/2014/main" id="{0C2D91DB-52BB-46AA-AFD9-8A345FF99947}"/>
            </a:ext>
          </a:extLst>
        </xdr:cNvPr>
        <xdr:cNvSpPr txBox="1"/>
      </xdr:nvSpPr>
      <xdr:spPr>
        <a:xfrm>
          <a:off x="5976938" y="1144940"/>
          <a:ext cx="1571625" cy="33337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n-US" sz="1000" b="1">
              <a:latin typeface="+mn-lt"/>
              <a:cs typeface="Arial" panose="020B0604020202020204" pitchFamily="34" charset="0"/>
            </a:rPr>
            <a:t>Cost Recovery</a:t>
          </a:r>
        </a:p>
      </xdr:txBody>
    </xdr:sp>
    <xdr:clientData/>
  </xdr:twoCellAnchor>
  <xdr:twoCellAnchor>
    <xdr:from>
      <xdr:col>7</xdr:col>
      <xdr:colOff>566738</xdr:colOff>
      <xdr:row>8</xdr:row>
      <xdr:rowOff>98160</xdr:rowOff>
    </xdr:from>
    <xdr:to>
      <xdr:col>10</xdr:col>
      <xdr:colOff>309563</xdr:colOff>
      <xdr:row>10</xdr:row>
      <xdr:rowOff>50535</xdr:rowOff>
    </xdr:to>
    <xdr:sp macro="" textlink="">
      <xdr:nvSpPr>
        <xdr:cNvPr id="27" name="TextBox 26">
          <a:hlinkClick xmlns:r="http://schemas.openxmlformats.org/officeDocument/2006/relationships" r:id="rId11"/>
          <a:extLst>
            <a:ext uri="{FF2B5EF4-FFF2-40B4-BE49-F238E27FC236}">
              <a16:creationId xmlns:a16="http://schemas.microsoft.com/office/drawing/2014/main" id="{831A537C-D831-4D44-924F-705CD6C423FF}"/>
            </a:ext>
          </a:extLst>
        </xdr:cNvPr>
        <xdr:cNvSpPr txBox="1"/>
      </xdr:nvSpPr>
      <xdr:spPr>
        <a:xfrm>
          <a:off x="5976938" y="1622160"/>
          <a:ext cx="1571625" cy="33337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n-US" sz="1000" b="1">
              <a:latin typeface="+mn-lt"/>
              <a:cs typeface="Arial" panose="020B0604020202020204" pitchFamily="34" charset="0"/>
            </a:rPr>
            <a:t>Costs</a:t>
          </a:r>
        </a:p>
      </xdr:txBody>
    </xdr:sp>
    <xdr:clientData/>
  </xdr:twoCellAnchor>
  <xdr:twoCellAnchor editAs="oneCell">
    <xdr:from>
      <xdr:col>2</xdr:col>
      <xdr:colOff>33414</xdr:colOff>
      <xdr:row>1</xdr:row>
      <xdr:rowOff>38100</xdr:rowOff>
    </xdr:from>
    <xdr:to>
      <xdr:col>3</xdr:col>
      <xdr:colOff>385239</xdr:colOff>
      <xdr:row>17</xdr:row>
      <xdr:rowOff>142876</xdr:rowOff>
    </xdr:to>
    <xdr:pic>
      <xdr:nvPicPr>
        <xdr:cNvPr id="28" name="Picture 27" descr="Photo by Max Bender">
          <a:extLst>
            <a:ext uri="{FF2B5EF4-FFF2-40B4-BE49-F238E27FC236}">
              <a16:creationId xmlns:a16="http://schemas.microsoft.com/office/drawing/2014/main" id="{CA8699A6-3481-48C8-81F7-BD112A98F281}"/>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1252614" y="228600"/>
          <a:ext cx="2104425" cy="31527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566738</xdr:colOff>
      <xdr:row>3</xdr:row>
      <xdr:rowOff>96220</xdr:rowOff>
    </xdr:from>
    <xdr:to>
      <xdr:col>10</xdr:col>
      <xdr:colOff>309563</xdr:colOff>
      <xdr:row>5</xdr:row>
      <xdr:rowOff>48595</xdr:rowOff>
    </xdr:to>
    <xdr:sp macro="" textlink="">
      <xdr:nvSpPr>
        <xdr:cNvPr id="13" name="TextBox 12">
          <a:hlinkClick xmlns:r="http://schemas.openxmlformats.org/officeDocument/2006/relationships" r:id="rId13"/>
          <a:extLst>
            <a:ext uri="{FF2B5EF4-FFF2-40B4-BE49-F238E27FC236}">
              <a16:creationId xmlns:a16="http://schemas.microsoft.com/office/drawing/2014/main" id="{E57B1282-29BB-45D4-BAAE-D47FB802CB72}"/>
            </a:ext>
          </a:extLst>
        </xdr:cNvPr>
        <xdr:cNvSpPr txBox="1"/>
      </xdr:nvSpPr>
      <xdr:spPr>
        <a:xfrm>
          <a:off x="5976938" y="667720"/>
          <a:ext cx="1571625" cy="333375"/>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n-US" sz="1000" b="1" baseline="0">
              <a:solidFill>
                <a:schemeClr val="bg1"/>
              </a:solidFill>
              <a:latin typeface="+mn-lt"/>
              <a:cs typeface="Arial" panose="020B0604020202020204" pitchFamily="34" charset="0"/>
            </a:rPr>
            <a:t>Utilities</a:t>
          </a:r>
          <a:endParaRPr lang="en-US" sz="1000" b="1">
            <a:solidFill>
              <a:schemeClr val="bg1"/>
            </a:solidFill>
            <a:latin typeface="+mn-lt"/>
            <a:cs typeface="Arial" panose="020B0604020202020204" pitchFamily="34" charset="0"/>
          </a:endParaRPr>
        </a:p>
      </xdr:txBody>
    </xdr:sp>
    <xdr:clientData/>
  </xdr:twoCellAnchor>
  <xdr:twoCellAnchor>
    <xdr:from>
      <xdr:col>7</xdr:col>
      <xdr:colOff>566738</xdr:colOff>
      <xdr:row>21</xdr:row>
      <xdr:rowOff>137141</xdr:rowOff>
    </xdr:from>
    <xdr:to>
      <xdr:col>10</xdr:col>
      <xdr:colOff>309563</xdr:colOff>
      <xdr:row>23</xdr:row>
      <xdr:rowOff>89516</xdr:rowOff>
    </xdr:to>
    <xdr:sp macro="" textlink="">
      <xdr:nvSpPr>
        <xdr:cNvPr id="19" name="TextBox 18">
          <a:hlinkClick xmlns:r="http://schemas.openxmlformats.org/officeDocument/2006/relationships" r:id="rId14"/>
          <a:extLst>
            <a:ext uri="{FF2B5EF4-FFF2-40B4-BE49-F238E27FC236}">
              <a16:creationId xmlns:a16="http://schemas.microsoft.com/office/drawing/2014/main" id="{A8EDF5CD-BCD6-4689-B31D-3B94A17A314E}"/>
            </a:ext>
          </a:extLst>
        </xdr:cNvPr>
        <xdr:cNvSpPr txBox="1"/>
      </xdr:nvSpPr>
      <xdr:spPr>
        <a:xfrm>
          <a:off x="5976938" y="4137641"/>
          <a:ext cx="1571625" cy="333375"/>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n-US" sz="1000" b="1">
              <a:solidFill>
                <a:schemeClr val="bg1"/>
              </a:solidFill>
              <a:latin typeface="+mn-lt"/>
              <a:cs typeface="Arial" panose="020B0604020202020204" pitchFamily="34" charset="0"/>
            </a:rPr>
            <a:t>Supply-Demand Balance</a:t>
          </a:r>
        </a:p>
      </xdr:txBody>
    </xdr:sp>
    <xdr:clientData/>
  </xdr:twoCellAnchor>
  <xdr:twoCellAnchor>
    <xdr:from>
      <xdr:col>7</xdr:col>
      <xdr:colOff>566738</xdr:colOff>
      <xdr:row>18</xdr:row>
      <xdr:rowOff>102040</xdr:rowOff>
    </xdr:from>
    <xdr:to>
      <xdr:col>10</xdr:col>
      <xdr:colOff>309563</xdr:colOff>
      <xdr:row>20</xdr:row>
      <xdr:rowOff>183796</xdr:rowOff>
    </xdr:to>
    <xdr:sp macro="" textlink="">
      <xdr:nvSpPr>
        <xdr:cNvPr id="20" name="TextBox 19">
          <a:hlinkClick xmlns:r="http://schemas.openxmlformats.org/officeDocument/2006/relationships" r:id="rId15"/>
          <a:extLst>
            <a:ext uri="{FF2B5EF4-FFF2-40B4-BE49-F238E27FC236}">
              <a16:creationId xmlns:a16="http://schemas.microsoft.com/office/drawing/2014/main" id="{33F3083D-7D82-4D9A-86E1-1DAF8191D430}"/>
            </a:ext>
          </a:extLst>
        </xdr:cNvPr>
        <xdr:cNvSpPr txBox="1"/>
      </xdr:nvSpPr>
      <xdr:spPr>
        <a:xfrm>
          <a:off x="5976938" y="3531040"/>
          <a:ext cx="1571625" cy="462756"/>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n-US" sz="1000" b="1">
              <a:solidFill>
                <a:schemeClr val="bg1"/>
              </a:solidFill>
              <a:latin typeface="+mn-lt"/>
              <a:cs typeface="Arial" panose="020B0604020202020204" pitchFamily="34" charset="0"/>
            </a:rPr>
            <a:t>Reforms &amp; Country Context</a:t>
          </a:r>
        </a:p>
      </xdr:txBody>
    </xdr:sp>
    <xdr:clientData/>
  </xdr:twoCellAnchor>
  <xdr:twoCellAnchor>
    <xdr:from>
      <xdr:col>7</xdr:col>
      <xdr:colOff>566738</xdr:colOff>
      <xdr:row>24</xdr:row>
      <xdr:rowOff>42861</xdr:rowOff>
    </xdr:from>
    <xdr:to>
      <xdr:col>10</xdr:col>
      <xdr:colOff>309563</xdr:colOff>
      <xdr:row>25</xdr:row>
      <xdr:rowOff>185736</xdr:rowOff>
    </xdr:to>
    <xdr:sp macro="" textlink="">
      <xdr:nvSpPr>
        <xdr:cNvPr id="21" name="TextBox 20">
          <a:hlinkClick xmlns:r="http://schemas.openxmlformats.org/officeDocument/2006/relationships" r:id="rId16"/>
          <a:extLst>
            <a:ext uri="{FF2B5EF4-FFF2-40B4-BE49-F238E27FC236}">
              <a16:creationId xmlns:a16="http://schemas.microsoft.com/office/drawing/2014/main" id="{7FF3F82A-6D66-4963-BD70-80326CFB626A}"/>
            </a:ext>
          </a:extLst>
        </xdr:cNvPr>
        <xdr:cNvSpPr txBox="1"/>
      </xdr:nvSpPr>
      <xdr:spPr>
        <a:xfrm>
          <a:off x="5976938" y="4614861"/>
          <a:ext cx="1571625" cy="333375"/>
        </a:xfrm>
        <a:prstGeom prst="rect">
          <a:avLst/>
        </a:prstGeom>
        <a:solidFill>
          <a:srgbClr val="C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n-US" sz="1000" b="1">
              <a:solidFill>
                <a:schemeClr val="bg1"/>
              </a:solidFill>
              <a:latin typeface="+mn-lt"/>
              <a:cs typeface="Arial" panose="020B0604020202020204" pitchFamily="34" charset="0"/>
            </a:rPr>
            <a:t>Outcomes</a:t>
          </a:r>
        </a:p>
      </xdr:txBody>
    </xdr:sp>
    <xdr:clientData/>
  </xdr:twoCellAnchor>
  <xdr:twoCellAnchor>
    <xdr:from>
      <xdr:col>7</xdr:col>
      <xdr:colOff>566738</xdr:colOff>
      <xdr:row>13</xdr:row>
      <xdr:rowOff>100100</xdr:rowOff>
    </xdr:from>
    <xdr:to>
      <xdr:col>10</xdr:col>
      <xdr:colOff>309563</xdr:colOff>
      <xdr:row>15</xdr:row>
      <xdr:rowOff>52475</xdr:rowOff>
    </xdr:to>
    <xdr:sp macro="" textlink="">
      <xdr:nvSpPr>
        <xdr:cNvPr id="22" name="TextBox 21">
          <a:hlinkClick xmlns:r="http://schemas.openxmlformats.org/officeDocument/2006/relationships" r:id="rId17"/>
          <a:extLst>
            <a:ext uri="{FF2B5EF4-FFF2-40B4-BE49-F238E27FC236}">
              <a16:creationId xmlns:a16="http://schemas.microsoft.com/office/drawing/2014/main" id="{85038274-932A-4BBA-A315-B783AC43CFC0}"/>
            </a:ext>
          </a:extLst>
        </xdr:cNvPr>
        <xdr:cNvSpPr txBox="1"/>
      </xdr:nvSpPr>
      <xdr:spPr>
        <a:xfrm>
          <a:off x="5976938" y="2576600"/>
          <a:ext cx="1571625" cy="33337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n-US" sz="1000" b="1">
              <a:latin typeface="+mn-lt"/>
              <a:cs typeface="Arial" panose="020B0604020202020204" pitchFamily="34" charset="0"/>
            </a:rPr>
            <a:t>Investments</a:t>
          </a:r>
        </a:p>
      </xdr:txBody>
    </xdr:sp>
    <xdr:clientData/>
  </xdr:twoCellAnchor>
  <xdr:twoCellAnchor>
    <xdr:from>
      <xdr:col>7</xdr:col>
      <xdr:colOff>566738</xdr:colOff>
      <xdr:row>16</xdr:row>
      <xdr:rowOff>5820</xdr:rowOff>
    </xdr:from>
    <xdr:to>
      <xdr:col>10</xdr:col>
      <xdr:colOff>309563</xdr:colOff>
      <xdr:row>17</xdr:row>
      <xdr:rowOff>148695</xdr:rowOff>
    </xdr:to>
    <xdr:sp macro="" textlink="">
      <xdr:nvSpPr>
        <xdr:cNvPr id="23" name="TextBox 22">
          <a:hlinkClick xmlns:r="http://schemas.openxmlformats.org/officeDocument/2006/relationships" r:id="rId18"/>
          <a:extLst>
            <a:ext uri="{FF2B5EF4-FFF2-40B4-BE49-F238E27FC236}">
              <a16:creationId xmlns:a16="http://schemas.microsoft.com/office/drawing/2014/main" id="{C85C2881-0E00-4E03-B792-01FE4E942785}"/>
            </a:ext>
          </a:extLst>
        </xdr:cNvPr>
        <xdr:cNvSpPr txBox="1"/>
      </xdr:nvSpPr>
      <xdr:spPr>
        <a:xfrm>
          <a:off x="5976938" y="3053820"/>
          <a:ext cx="1571625" cy="33337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n-US" sz="1000" b="1">
              <a:latin typeface="+mn-lt"/>
              <a:cs typeface="Arial" panose="020B0604020202020204" pitchFamily="34" charset="0"/>
            </a:rPr>
            <a:t>QFD</a:t>
          </a:r>
        </a:p>
      </xdr:txBody>
    </xdr:sp>
    <xdr:clientData/>
  </xdr:twoCellAnchor>
  <xdr:twoCellAnchor>
    <xdr:from>
      <xdr:col>7</xdr:col>
      <xdr:colOff>566738</xdr:colOff>
      <xdr:row>34</xdr:row>
      <xdr:rowOff>585786</xdr:rowOff>
    </xdr:from>
    <xdr:to>
      <xdr:col>10</xdr:col>
      <xdr:colOff>309563</xdr:colOff>
      <xdr:row>34</xdr:row>
      <xdr:rowOff>919161</xdr:rowOff>
    </xdr:to>
    <xdr:sp macro="" textlink="">
      <xdr:nvSpPr>
        <xdr:cNvPr id="26" name="TextBox 25">
          <a:hlinkClick xmlns:r="http://schemas.openxmlformats.org/officeDocument/2006/relationships" r:id="rId16"/>
          <a:extLst>
            <a:ext uri="{FF2B5EF4-FFF2-40B4-BE49-F238E27FC236}">
              <a16:creationId xmlns:a16="http://schemas.microsoft.com/office/drawing/2014/main" id="{170BE7DC-C683-468B-B823-BA5F5AF79DB2}"/>
            </a:ext>
          </a:extLst>
        </xdr:cNvPr>
        <xdr:cNvSpPr txBox="1"/>
      </xdr:nvSpPr>
      <xdr:spPr>
        <a:xfrm>
          <a:off x="5976938" y="7072311"/>
          <a:ext cx="1571625" cy="333375"/>
        </a:xfrm>
        <a:prstGeom prst="rect">
          <a:avLst/>
        </a:prstGeom>
        <a:solidFill>
          <a:srgbClr val="C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n-US" sz="1000" b="1">
              <a:solidFill>
                <a:schemeClr val="bg1"/>
              </a:solidFill>
              <a:latin typeface="+mn-lt"/>
              <a:cs typeface="Arial" panose="020B0604020202020204" pitchFamily="34" charset="0"/>
            </a:rPr>
            <a:t>Outcomes</a:t>
          </a:r>
        </a:p>
      </xdr:txBody>
    </xdr:sp>
    <xdr:clientData/>
  </xdr:twoCellAnchor>
  <xdr:twoCellAnchor>
    <xdr:from>
      <xdr:col>7</xdr:col>
      <xdr:colOff>576263</xdr:colOff>
      <xdr:row>26</xdr:row>
      <xdr:rowOff>119061</xdr:rowOff>
    </xdr:from>
    <xdr:to>
      <xdr:col>10</xdr:col>
      <xdr:colOff>319088</xdr:colOff>
      <xdr:row>28</xdr:row>
      <xdr:rowOff>71436</xdr:rowOff>
    </xdr:to>
    <xdr:sp macro="" textlink="">
      <xdr:nvSpPr>
        <xdr:cNvPr id="31" name="TextBox 30">
          <a:hlinkClick xmlns:r="http://schemas.openxmlformats.org/officeDocument/2006/relationships" r:id="rId16"/>
          <a:extLst>
            <a:ext uri="{FF2B5EF4-FFF2-40B4-BE49-F238E27FC236}">
              <a16:creationId xmlns:a16="http://schemas.microsoft.com/office/drawing/2014/main" id="{14A9CF2A-F254-4AA7-899E-6FA612C2EA77}"/>
            </a:ext>
          </a:extLst>
        </xdr:cNvPr>
        <xdr:cNvSpPr txBox="1"/>
      </xdr:nvSpPr>
      <xdr:spPr>
        <a:xfrm>
          <a:off x="5986463" y="5072061"/>
          <a:ext cx="1571625" cy="333375"/>
        </a:xfrm>
        <a:prstGeom prst="rect">
          <a:avLst/>
        </a:prstGeom>
        <a:solidFill>
          <a:srgbClr val="C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n-US" sz="1000" b="1">
              <a:solidFill>
                <a:schemeClr val="bg1"/>
              </a:solidFill>
              <a:latin typeface="+mn-lt"/>
              <a:cs typeface="Arial" panose="020B0604020202020204" pitchFamily="34" charset="0"/>
            </a:rPr>
            <a:t>Affordability</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xdr:rowOff>
    </xdr:from>
    <xdr:to>
      <xdr:col>0</xdr:col>
      <xdr:colOff>171550</xdr:colOff>
      <xdr:row>0</xdr:row>
      <xdr:rowOff>228700</xdr:rowOff>
    </xdr:to>
    <xdr:pic>
      <xdr:nvPicPr>
        <xdr:cNvPr id="8" name="nav_home" descr="home-icon4.png">
          <a:hlinkClick xmlns:r="http://schemas.openxmlformats.org/officeDocument/2006/relationships" r:id="rId1"/>
          <a:extLst>
            <a:ext uri="{FF2B5EF4-FFF2-40B4-BE49-F238E27FC236}">
              <a16:creationId xmlns:a16="http://schemas.microsoft.com/office/drawing/2014/main" id="{24DF38D2-92AA-4191-B5A5-92DDEDF0C7ED}"/>
            </a:ext>
          </a:extLst>
        </xdr:cNvPr>
        <xdr:cNvPicPr preferRelativeResize="0">
          <a:picLocks/>
        </xdr:cNvPicPr>
      </xdr:nvPicPr>
      <xdr:blipFill>
        <a:blip xmlns:r="http://schemas.openxmlformats.org/officeDocument/2006/relationships" r:embed="rId2" cstate="print"/>
        <a:stretch>
          <a:fillRect/>
        </a:stretch>
      </xdr:blipFill>
      <xdr:spPr>
        <a:xfrm>
          <a:off x="0" y="9525"/>
          <a:ext cx="171550" cy="219175"/>
        </a:xfrm>
        <a:prstGeom prst="rect">
          <a:avLst/>
        </a:prstGeom>
      </xdr:spPr>
    </xdr:pic>
    <xdr:clientData fPrintsWithSheet="0"/>
  </xdr:twoCellAnchor>
  <xdr:oneCellAnchor>
    <xdr:from>
      <xdr:col>0</xdr:col>
      <xdr:colOff>0</xdr:colOff>
      <xdr:row>29</xdr:row>
      <xdr:rowOff>9525</xdr:rowOff>
    </xdr:from>
    <xdr:ext cx="171550" cy="219175"/>
    <xdr:pic>
      <xdr:nvPicPr>
        <xdr:cNvPr id="3" name="nav_home" descr="home-icon4.png">
          <a:hlinkClick xmlns:r="http://schemas.openxmlformats.org/officeDocument/2006/relationships" r:id="rId1"/>
          <a:extLst>
            <a:ext uri="{FF2B5EF4-FFF2-40B4-BE49-F238E27FC236}">
              <a16:creationId xmlns:a16="http://schemas.microsoft.com/office/drawing/2014/main" id="{AD0A31A5-4DCE-4820-83F5-F966FCA87669}"/>
            </a:ext>
          </a:extLst>
        </xdr:cNvPr>
        <xdr:cNvPicPr preferRelativeResize="0">
          <a:picLocks/>
        </xdr:cNvPicPr>
      </xdr:nvPicPr>
      <xdr:blipFill>
        <a:blip xmlns:r="http://schemas.openxmlformats.org/officeDocument/2006/relationships" r:embed="rId2" cstate="print"/>
        <a:stretch>
          <a:fillRect/>
        </a:stretch>
      </xdr:blipFill>
      <xdr:spPr>
        <a:xfrm>
          <a:off x="0" y="9525"/>
          <a:ext cx="171550" cy="219175"/>
        </a:xfrm>
        <a:prstGeom prst="rect">
          <a:avLst/>
        </a:prstGeom>
      </xdr:spPr>
    </xdr:pic>
    <xdr:clientData fPrintsWithSheet="0"/>
  </xdr:oneCellAnchor>
  <xdr:oneCellAnchor>
    <xdr:from>
      <xdr:col>0</xdr:col>
      <xdr:colOff>0</xdr:colOff>
      <xdr:row>55</xdr:row>
      <xdr:rowOff>9525</xdr:rowOff>
    </xdr:from>
    <xdr:ext cx="171550" cy="219175"/>
    <xdr:pic>
      <xdr:nvPicPr>
        <xdr:cNvPr id="4" name="nav_home" descr="home-icon4.png">
          <a:hlinkClick xmlns:r="http://schemas.openxmlformats.org/officeDocument/2006/relationships" r:id="rId1"/>
          <a:extLst>
            <a:ext uri="{FF2B5EF4-FFF2-40B4-BE49-F238E27FC236}">
              <a16:creationId xmlns:a16="http://schemas.microsoft.com/office/drawing/2014/main" id="{0ADDAD8D-A7A2-4A46-B4D6-004C31B1618B}"/>
            </a:ext>
          </a:extLst>
        </xdr:cNvPr>
        <xdr:cNvPicPr preferRelativeResize="0">
          <a:picLocks/>
        </xdr:cNvPicPr>
      </xdr:nvPicPr>
      <xdr:blipFill>
        <a:blip xmlns:r="http://schemas.openxmlformats.org/officeDocument/2006/relationships" r:embed="rId2" cstate="print"/>
        <a:stretch>
          <a:fillRect/>
        </a:stretch>
      </xdr:blipFill>
      <xdr:spPr>
        <a:xfrm>
          <a:off x="0" y="5686926"/>
          <a:ext cx="171550" cy="219175"/>
        </a:xfrm>
        <a:prstGeom prst="rect">
          <a:avLst/>
        </a:prstGeom>
      </xdr:spPr>
    </xdr:pic>
    <xdr:clientData fPrintsWithSheet="0"/>
  </xdr:oneCellAnchor>
</xdr:wsDr>
</file>

<file path=xl/drawings/drawing3.xml><?xml version="1.0" encoding="utf-8"?>
<xdr:wsDr xmlns:xdr="http://schemas.openxmlformats.org/drawingml/2006/spreadsheetDrawing" xmlns:a="http://schemas.openxmlformats.org/drawingml/2006/main">
  <xdr:oneCellAnchor>
    <xdr:from>
      <xdr:col>0</xdr:col>
      <xdr:colOff>11204</xdr:colOff>
      <xdr:row>275</xdr:row>
      <xdr:rowOff>0</xdr:rowOff>
    </xdr:from>
    <xdr:ext cx="171550" cy="219175"/>
    <xdr:pic>
      <xdr:nvPicPr>
        <xdr:cNvPr id="8" name="nav_home" descr="home-icon4.png">
          <a:hlinkClick xmlns:r="http://schemas.openxmlformats.org/officeDocument/2006/relationships" r:id="rId1"/>
          <a:extLst>
            <a:ext uri="{FF2B5EF4-FFF2-40B4-BE49-F238E27FC236}">
              <a16:creationId xmlns:a16="http://schemas.microsoft.com/office/drawing/2014/main" id="{8559E4EB-11A5-4DAE-A630-E6B32FC951BA}"/>
            </a:ext>
          </a:extLst>
        </xdr:cNvPr>
        <xdr:cNvPicPr preferRelativeResize="0">
          <a:picLocks/>
        </xdr:cNvPicPr>
      </xdr:nvPicPr>
      <xdr:blipFill>
        <a:blip xmlns:r="http://schemas.openxmlformats.org/officeDocument/2006/relationships" r:embed="rId2" cstate="print"/>
        <a:stretch>
          <a:fillRect/>
        </a:stretch>
      </xdr:blipFill>
      <xdr:spPr>
        <a:xfrm>
          <a:off x="11204" y="0"/>
          <a:ext cx="171550" cy="219175"/>
        </a:xfrm>
        <a:prstGeom prst="rect">
          <a:avLst/>
        </a:prstGeom>
      </xdr:spPr>
    </xdr:pic>
    <xdr:clientData fPrintsWithSheet="0"/>
  </xdr:oneCellAnchor>
  <xdr:oneCellAnchor>
    <xdr:from>
      <xdr:col>0</xdr:col>
      <xdr:colOff>11204</xdr:colOff>
      <xdr:row>25</xdr:row>
      <xdr:rowOff>0</xdr:rowOff>
    </xdr:from>
    <xdr:ext cx="171550" cy="219175"/>
    <xdr:pic>
      <xdr:nvPicPr>
        <xdr:cNvPr id="12" name="nav_home" descr="home-icon4.png">
          <a:hlinkClick xmlns:r="http://schemas.openxmlformats.org/officeDocument/2006/relationships" r:id="rId1"/>
          <a:extLst>
            <a:ext uri="{FF2B5EF4-FFF2-40B4-BE49-F238E27FC236}">
              <a16:creationId xmlns:a16="http://schemas.microsoft.com/office/drawing/2014/main" id="{BF1AE59D-D4F7-4425-9D2F-4FE61603C1BA}"/>
            </a:ext>
          </a:extLst>
        </xdr:cNvPr>
        <xdr:cNvPicPr preferRelativeResize="0">
          <a:picLocks/>
        </xdr:cNvPicPr>
      </xdr:nvPicPr>
      <xdr:blipFill>
        <a:blip xmlns:r="http://schemas.openxmlformats.org/officeDocument/2006/relationships" r:embed="rId2" cstate="print"/>
        <a:stretch>
          <a:fillRect/>
        </a:stretch>
      </xdr:blipFill>
      <xdr:spPr>
        <a:xfrm>
          <a:off x="11204" y="0"/>
          <a:ext cx="171550" cy="219175"/>
        </a:xfrm>
        <a:prstGeom prst="rect">
          <a:avLst/>
        </a:prstGeom>
      </xdr:spPr>
    </xdr:pic>
    <xdr:clientData fPrintsWithSheet="0"/>
  </xdr:oneCellAnchor>
  <xdr:twoCellAnchor>
    <xdr:from>
      <xdr:col>27</xdr:col>
      <xdr:colOff>179294</xdr:colOff>
      <xdr:row>277</xdr:row>
      <xdr:rowOff>89646</xdr:rowOff>
    </xdr:from>
    <xdr:to>
      <xdr:col>32</xdr:col>
      <xdr:colOff>313764</xdr:colOff>
      <xdr:row>298</xdr:row>
      <xdr:rowOff>11205</xdr:rowOff>
    </xdr:to>
    <xdr:graphicFrame macro="">
      <xdr:nvGraphicFramePr>
        <xdr:cNvPr id="13" name="Chart 12">
          <a:extLst>
            <a:ext uri="{FF2B5EF4-FFF2-40B4-BE49-F238E27FC236}">
              <a16:creationId xmlns:a16="http://schemas.microsoft.com/office/drawing/2014/main" id="{FF84B79F-14D9-45DB-9315-E9248FD6F6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283275</xdr:colOff>
      <xdr:row>26</xdr:row>
      <xdr:rowOff>36946</xdr:rowOff>
    </xdr:from>
    <xdr:to>
      <xdr:col>12</xdr:col>
      <xdr:colOff>569026</xdr:colOff>
      <xdr:row>48</xdr:row>
      <xdr:rowOff>25740</xdr:rowOff>
    </xdr:to>
    <xdr:graphicFrame macro="">
      <xdr:nvGraphicFramePr>
        <xdr:cNvPr id="14" name="Chart 13">
          <a:extLst>
            <a:ext uri="{FF2B5EF4-FFF2-40B4-BE49-F238E27FC236}">
              <a16:creationId xmlns:a16="http://schemas.microsoft.com/office/drawing/2014/main" id="{9A913DA2-B9E2-41C8-9896-5B03D45804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833353</xdr:colOff>
      <xdr:row>29</xdr:row>
      <xdr:rowOff>63832</xdr:rowOff>
    </xdr:from>
    <xdr:to>
      <xdr:col>16</xdr:col>
      <xdr:colOff>22679</xdr:colOff>
      <xdr:row>44</xdr:row>
      <xdr:rowOff>43294</xdr:rowOff>
    </xdr:to>
    <xdr:graphicFrame macro="">
      <xdr:nvGraphicFramePr>
        <xdr:cNvPr id="16" name="Chart 15">
          <a:extLst>
            <a:ext uri="{FF2B5EF4-FFF2-40B4-BE49-F238E27FC236}">
              <a16:creationId xmlns:a16="http://schemas.microsoft.com/office/drawing/2014/main" id="{E8B9D3F0-6A54-4566-8E6F-F77C5A8C78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0</xdr:col>
      <xdr:colOff>11204</xdr:colOff>
      <xdr:row>104</xdr:row>
      <xdr:rowOff>0</xdr:rowOff>
    </xdr:from>
    <xdr:ext cx="171550" cy="219175"/>
    <xdr:pic>
      <xdr:nvPicPr>
        <xdr:cNvPr id="17" name="nav_home" descr="home-icon4.png">
          <a:hlinkClick xmlns:r="http://schemas.openxmlformats.org/officeDocument/2006/relationships" r:id="rId1"/>
          <a:extLst>
            <a:ext uri="{FF2B5EF4-FFF2-40B4-BE49-F238E27FC236}">
              <a16:creationId xmlns:a16="http://schemas.microsoft.com/office/drawing/2014/main" id="{B597DB1F-FECA-44F5-94D1-B0174BF10DD8}"/>
            </a:ext>
          </a:extLst>
        </xdr:cNvPr>
        <xdr:cNvPicPr preferRelativeResize="0">
          <a:picLocks/>
        </xdr:cNvPicPr>
      </xdr:nvPicPr>
      <xdr:blipFill>
        <a:blip xmlns:r="http://schemas.openxmlformats.org/officeDocument/2006/relationships" r:embed="rId2" cstate="print"/>
        <a:stretch>
          <a:fillRect/>
        </a:stretch>
      </xdr:blipFill>
      <xdr:spPr>
        <a:xfrm>
          <a:off x="11204" y="5551714"/>
          <a:ext cx="171550" cy="219175"/>
        </a:xfrm>
        <a:prstGeom prst="rect">
          <a:avLst/>
        </a:prstGeom>
      </xdr:spPr>
    </xdr:pic>
    <xdr:clientData fPrintsWithSheet="0"/>
  </xdr:oneCellAnchor>
  <xdr:twoCellAnchor>
    <xdr:from>
      <xdr:col>7</xdr:col>
      <xdr:colOff>880159</xdr:colOff>
      <xdr:row>105</xdr:row>
      <xdr:rowOff>46265</xdr:rowOff>
    </xdr:from>
    <xdr:to>
      <xdr:col>14</xdr:col>
      <xdr:colOff>470487</xdr:colOff>
      <xdr:row>127</xdr:row>
      <xdr:rowOff>21452</xdr:rowOff>
    </xdr:to>
    <xdr:graphicFrame macro="">
      <xdr:nvGraphicFramePr>
        <xdr:cNvPr id="18" name="Chart 17">
          <a:extLst>
            <a:ext uri="{FF2B5EF4-FFF2-40B4-BE49-F238E27FC236}">
              <a16:creationId xmlns:a16="http://schemas.microsoft.com/office/drawing/2014/main" id="{6C6BD88B-7340-4F89-9F29-51BB4A9456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849887</xdr:colOff>
      <xdr:row>106</xdr:row>
      <xdr:rowOff>50266</xdr:rowOff>
    </xdr:from>
    <xdr:to>
      <xdr:col>25</xdr:col>
      <xdr:colOff>502504</xdr:colOff>
      <xdr:row>126</xdr:row>
      <xdr:rowOff>148718</xdr:rowOff>
    </xdr:to>
    <xdr:graphicFrame macro="">
      <xdr:nvGraphicFramePr>
        <xdr:cNvPr id="19" name="Chart 18">
          <a:extLst>
            <a:ext uri="{FF2B5EF4-FFF2-40B4-BE49-F238E27FC236}">
              <a16:creationId xmlns:a16="http://schemas.microsoft.com/office/drawing/2014/main" id="{129AD0DC-192D-4B17-95D7-3B876F69CA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0</xdr:col>
      <xdr:colOff>11204</xdr:colOff>
      <xdr:row>250</xdr:row>
      <xdr:rowOff>0</xdr:rowOff>
    </xdr:from>
    <xdr:ext cx="171550" cy="219175"/>
    <xdr:pic>
      <xdr:nvPicPr>
        <xdr:cNvPr id="20" name="nav_home" descr="home-icon4.png">
          <a:hlinkClick xmlns:r="http://schemas.openxmlformats.org/officeDocument/2006/relationships" r:id="rId1"/>
          <a:extLst>
            <a:ext uri="{FF2B5EF4-FFF2-40B4-BE49-F238E27FC236}">
              <a16:creationId xmlns:a16="http://schemas.microsoft.com/office/drawing/2014/main" id="{C248B2EE-1C58-4EE1-91FC-603748F54FD9}"/>
            </a:ext>
          </a:extLst>
        </xdr:cNvPr>
        <xdr:cNvPicPr preferRelativeResize="0">
          <a:picLocks/>
        </xdr:cNvPicPr>
      </xdr:nvPicPr>
      <xdr:blipFill>
        <a:blip xmlns:r="http://schemas.openxmlformats.org/officeDocument/2006/relationships" r:embed="rId2" cstate="print"/>
        <a:stretch>
          <a:fillRect/>
        </a:stretch>
      </xdr:blipFill>
      <xdr:spPr>
        <a:xfrm>
          <a:off x="11204" y="10912929"/>
          <a:ext cx="171550" cy="219175"/>
        </a:xfrm>
        <a:prstGeom prst="rect">
          <a:avLst/>
        </a:prstGeom>
      </xdr:spPr>
    </xdr:pic>
    <xdr:clientData fPrintsWithSheet="0"/>
  </xdr:oneCellAnchor>
  <xdr:twoCellAnchor>
    <xdr:from>
      <xdr:col>13</xdr:col>
      <xdr:colOff>67235</xdr:colOff>
      <xdr:row>251</xdr:row>
      <xdr:rowOff>162806</xdr:rowOff>
    </xdr:from>
    <xdr:to>
      <xdr:col>24</xdr:col>
      <xdr:colOff>291353</xdr:colOff>
      <xdr:row>274</xdr:row>
      <xdr:rowOff>33618</xdr:rowOff>
    </xdr:to>
    <xdr:graphicFrame macro="">
      <xdr:nvGraphicFramePr>
        <xdr:cNvPr id="21" name="Chart 20">
          <a:extLst>
            <a:ext uri="{FF2B5EF4-FFF2-40B4-BE49-F238E27FC236}">
              <a16:creationId xmlns:a16="http://schemas.microsoft.com/office/drawing/2014/main" id="{22DF9032-2C94-4A11-8FBB-C1E86BEC7F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11204</xdr:colOff>
      <xdr:row>301</xdr:row>
      <xdr:rowOff>0</xdr:rowOff>
    </xdr:from>
    <xdr:ext cx="171550" cy="219175"/>
    <xdr:pic>
      <xdr:nvPicPr>
        <xdr:cNvPr id="15" name="nav_home" descr="home-icon4.png">
          <a:hlinkClick xmlns:r="http://schemas.openxmlformats.org/officeDocument/2006/relationships" r:id="rId1"/>
          <a:extLst>
            <a:ext uri="{FF2B5EF4-FFF2-40B4-BE49-F238E27FC236}">
              <a16:creationId xmlns:a16="http://schemas.microsoft.com/office/drawing/2014/main" id="{1FD42BEF-5C7A-446C-A886-5A6469562EC0}"/>
            </a:ext>
          </a:extLst>
        </xdr:cNvPr>
        <xdr:cNvPicPr preferRelativeResize="0">
          <a:picLocks/>
        </xdr:cNvPicPr>
      </xdr:nvPicPr>
      <xdr:blipFill>
        <a:blip xmlns:r="http://schemas.openxmlformats.org/officeDocument/2006/relationships" r:embed="rId2" cstate="print"/>
        <a:stretch>
          <a:fillRect/>
        </a:stretch>
      </xdr:blipFill>
      <xdr:spPr>
        <a:xfrm>
          <a:off x="11204" y="15721853"/>
          <a:ext cx="171550" cy="219175"/>
        </a:xfrm>
        <a:prstGeom prst="rect">
          <a:avLst/>
        </a:prstGeom>
      </xdr:spPr>
    </xdr:pic>
    <xdr:clientData fPrintsWithSheet="0"/>
  </xdr:oneCellAnchor>
  <xdr:twoCellAnchor>
    <xdr:from>
      <xdr:col>9</xdr:col>
      <xdr:colOff>687902</xdr:colOff>
      <xdr:row>302</xdr:row>
      <xdr:rowOff>136772</xdr:rowOff>
    </xdr:from>
    <xdr:to>
      <xdr:col>16</xdr:col>
      <xdr:colOff>293077</xdr:colOff>
      <xdr:row>327</xdr:row>
      <xdr:rowOff>91462</xdr:rowOff>
    </xdr:to>
    <xdr:graphicFrame macro="">
      <xdr:nvGraphicFramePr>
        <xdr:cNvPr id="2" name="Chart 1">
          <a:extLst>
            <a:ext uri="{FF2B5EF4-FFF2-40B4-BE49-F238E27FC236}">
              <a16:creationId xmlns:a16="http://schemas.microsoft.com/office/drawing/2014/main" id="{6E7D4FB1-75A7-4162-ADF1-B4854C9179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0</xdr:col>
      <xdr:colOff>11204</xdr:colOff>
      <xdr:row>0</xdr:row>
      <xdr:rowOff>0</xdr:rowOff>
    </xdr:from>
    <xdr:ext cx="171550" cy="219175"/>
    <xdr:pic>
      <xdr:nvPicPr>
        <xdr:cNvPr id="25" name="nav_home" descr="home-icon4.png">
          <a:hlinkClick xmlns:r="http://schemas.openxmlformats.org/officeDocument/2006/relationships" r:id="rId1"/>
          <a:extLst>
            <a:ext uri="{FF2B5EF4-FFF2-40B4-BE49-F238E27FC236}">
              <a16:creationId xmlns:a16="http://schemas.microsoft.com/office/drawing/2014/main" id="{AA934A96-A3FC-4C8B-B19A-8C524A3CF8DF}"/>
            </a:ext>
          </a:extLst>
        </xdr:cNvPr>
        <xdr:cNvPicPr preferRelativeResize="0">
          <a:picLocks/>
        </xdr:cNvPicPr>
      </xdr:nvPicPr>
      <xdr:blipFill>
        <a:blip xmlns:r="http://schemas.openxmlformats.org/officeDocument/2006/relationships" r:embed="rId2" cstate="print"/>
        <a:stretch>
          <a:fillRect/>
        </a:stretch>
      </xdr:blipFill>
      <xdr:spPr>
        <a:xfrm>
          <a:off x="11204" y="4690341"/>
          <a:ext cx="171550" cy="219175"/>
        </a:xfrm>
        <a:prstGeom prst="rect">
          <a:avLst/>
        </a:prstGeom>
      </xdr:spPr>
    </xdr:pic>
    <xdr:clientData fPrintsWithSheet="0"/>
  </xdr:oneCellAnchor>
  <xdr:twoCellAnchor>
    <xdr:from>
      <xdr:col>7</xdr:col>
      <xdr:colOff>582704</xdr:colOff>
      <xdr:row>1</xdr:row>
      <xdr:rowOff>155695</xdr:rowOff>
    </xdr:from>
    <xdr:to>
      <xdr:col>18</xdr:col>
      <xdr:colOff>1157005</xdr:colOff>
      <xdr:row>23</xdr:row>
      <xdr:rowOff>40817</xdr:rowOff>
    </xdr:to>
    <xdr:graphicFrame macro="">
      <xdr:nvGraphicFramePr>
        <xdr:cNvPr id="3" name="Chart 2">
          <a:extLst>
            <a:ext uri="{FF2B5EF4-FFF2-40B4-BE49-F238E27FC236}">
              <a16:creationId xmlns:a16="http://schemas.microsoft.com/office/drawing/2014/main" id="{C353C02D-1BA7-48B0-9F5F-215AFFC645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oneCellAnchor>
    <xdr:from>
      <xdr:col>0</xdr:col>
      <xdr:colOff>11204</xdr:colOff>
      <xdr:row>329</xdr:row>
      <xdr:rowOff>0</xdr:rowOff>
    </xdr:from>
    <xdr:ext cx="171550" cy="219175"/>
    <xdr:pic>
      <xdr:nvPicPr>
        <xdr:cNvPr id="28" name="nav_home" descr="home-icon4.png">
          <a:hlinkClick xmlns:r="http://schemas.openxmlformats.org/officeDocument/2006/relationships" r:id="rId1"/>
          <a:extLst>
            <a:ext uri="{FF2B5EF4-FFF2-40B4-BE49-F238E27FC236}">
              <a16:creationId xmlns:a16="http://schemas.microsoft.com/office/drawing/2014/main" id="{E9ECED28-528E-4F39-9CC9-CDDF00A44C40}"/>
            </a:ext>
          </a:extLst>
        </xdr:cNvPr>
        <xdr:cNvPicPr preferRelativeResize="0">
          <a:picLocks/>
        </xdr:cNvPicPr>
      </xdr:nvPicPr>
      <xdr:blipFill>
        <a:blip xmlns:r="http://schemas.openxmlformats.org/officeDocument/2006/relationships" r:embed="rId2" cstate="print"/>
        <a:stretch>
          <a:fillRect/>
        </a:stretch>
      </xdr:blipFill>
      <xdr:spPr>
        <a:xfrm>
          <a:off x="11204" y="26225500"/>
          <a:ext cx="171550" cy="219175"/>
        </a:xfrm>
        <a:prstGeom prst="rect">
          <a:avLst/>
        </a:prstGeom>
      </xdr:spPr>
    </xdr:pic>
    <xdr:clientData fPrintsWithSheet="0"/>
  </xdr:oneCellAnchor>
  <xdr:twoCellAnchor>
    <xdr:from>
      <xdr:col>25</xdr:col>
      <xdr:colOff>203040</xdr:colOff>
      <xdr:row>330</xdr:row>
      <xdr:rowOff>141111</xdr:rowOff>
    </xdr:from>
    <xdr:to>
      <xdr:col>31</xdr:col>
      <xdr:colOff>260190</xdr:colOff>
      <xdr:row>356</xdr:row>
      <xdr:rowOff>26811</xdr:rowOff>
    </xdr:to>
    <xdr:graphicFrame macro="">
      <xdr:nvGraphicFramePr>
        <xdr:cNvPr id="5" name="Chart 4">
          <a:extLst>
            <a:ext uri="{FF2B5EF4-FFF2-40B4-BE49-F238E27FC236}">
              <a16:creationId xmlns:a16="http://schemas.microsoft.com/office/drawing/2014/main" id="{BA875D65-DAD6-42E9-97AC-5B6BD247B1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222122</xdr:colOff>
      <xdr:row>330</xdr:row>
      <xdr:rowOff>132164</xdr:rowOff>
    </xdr:from>
    <xdr:to>
      <xdr:col>17</xdr:col>
      <xdr:colOff>279272</xdr:colOff>
      <xdr:row>356</xdr:row>
      <xdr:rowOff>17864</xdr:rowOff>
    </xdr:to>
    <xdr:graphicFrame macro="">
      <xdr:nvGraphicFramePr>
        <xdr:cNvPr id="29" name="Chart 28">
          <a:extLst>
            <a:ext uri="{FF2B5EF4-FFF2-40B4-BE49-F238E27FC236}">
              <a16:creationId xmlns:a16="http://schemas.microsoft.com/office/drawing/2014/main" id="{659FA6FD-D283-4EA4-B013-1B64FA1AA8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335912</xdr:colOff>
      <xdr:row>330</xdr:row>
      <xdr:rowOff>251051</xdr:rowOff>
    </xdr:from>
    <xdr:to>
      <xdr:col>22</xdr:col>
      <xdr:colOff>393061</xdr:colOff>
      <xdr:row>356</xdr:row>
      <xdr:rowOff>136751</xdr:rowOff>
    </xdr:to>
    <xdr:graphicFrame macro="">
      <xdr:nvGraphicFramePr>
        <xdr:cNvPr id="32" name="Chart 31">
          <a:extLst>
            <a:ext uri="{FF2B5EF4-FFF2-40B4-BE49-F238E27FC236}">
              <a16:creationId xmlns:a16="http://schemas.microsoft.com/office/drawing/2014/main" id="{13BAFE27-EE3C-4137-BF88-B62F83CC32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0</xdr:col>
      <xdr:colOff>11204</xdr:colOff>
      <xdr:row>385</xdr:row>
      <xdr:rowOff>0</xdr:rowOff>
    </xdr:from>
    <xdr:ext cx="171550" cy="219175"/>
    <xdr:pic>
      <xdr:nvPicPr>
        <xdr:cNvPr id="33" name="nav_home" descr="home-icon4.png">
          <a:hlinkClick xmlns:r="http://schemas.openxmlformats.org/officeDocument/2006/relationships" r:id="rId1"/>
          <a:extLst>
            <a:ext uri="{FF2B5EF4-FFF2-40B4-BE49-F238E27FC236}">
              <a16:creationId xmlns:a16="http://schemas.microsoft.com/office/drawing/2014/main" id="{B906AD79-C42C-48D3-868E-DF5F1EFC1F83}"/>
            </a:ext>
          </a:extLst>
        </xdr:cNvPr>
        <xdr:cNvPicPr preferRelativeResize="0">
          <a:picLocks/>
        </xdr:cNvPicPr>
      </xdr:nvPicPr>
      <xdr:blipFill>
        <a:blip xmlns:r="http://schemas.openxmlformats.org/officeDocument/2006/relationships" r:embed="rId2" cstate="print"/>
        <a:stretch>
          <a:fillRect/>
        </a:stretch>
      </xdr:blipFill>
      <xdr:spPr>
        <a:xfrm>
          <a:off x="11204" y="32021318"/>
          <a:ext cx="171550" cy="219175"/>
        </a:xfrm>
        <a:prstGeom prst="rect">
          <a:avLst/>
        </a:prstGeom>
      </xdr:spPr>
    </xdr:pic>
    <xdr:clientData fPrintsWithSheet="0"/>
  </xdr:oneCellAnchor>
  <xdr:twoCellAnchor>
    <xdr:from>
      <xdr:col>19</xdr:col>
      <xdr:colOff>3487</xdr:colOff>
      <xdr:row>386</xdr:row>
      <xdr:rowOff>124999</xdr:rowOff>
    </xdr:from>
    <xdr:to>
      <xdr:col>26</xdr:col>
      <xdr:colOff>195759</xdr:colOff>
      <xdr:row>411</xdr:row>
      <xdr:rowOff>46828</xdr:rowOff>
    </xdr:to>
    <xdr:graphicFrame macro="">
      <xdr:nvGraphicFramePr>
        <xdr:cNvPr id="34" name="Chart 33">
          <a:extLst>
            <a:ext uri="{FF2B5EF4-FFF2-40B4-BE49-F238E27FC236}">
              <a16:creationId xmlns:a16="http://schemas.microsoft.com/office/drawing/2014/main" id="{9435D5C2-5C15-4286-BA56-DFD59E3089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oneCellAnchor>
    <xdr:from>
      <xdr:col>0</xdr:col>
      <xdr:colOff>11204</xdr:colOff>
      <xdr:row>357</xdr:row>
      <xdr:rowOff>0</xdr:rowOff>
    </xdr:from>
    <xdr:ext cx="171550" cy="219175"/>
    <xdr:pic>
      <xdr:nvPicPr>
        <xdr:cNvPr id="35" name="nav_home" descr="home-icon4.png">
          <a:hlinkClick xmlns:r="http://schemas.openxmlformats.org/officeDocument/2006/relationships" r:id="rId1"/>
          <a:extLst>
            <a:ext uri="{FF2B5EF4-FFF2-40B4-BE49-F238E27FC236}">
              <a16:creationId xmlns:a16="http://schemas.microsoft.com/office/drawing/2014/main" id="{9B3D4F95-B1E8-48F3-866D-FE0A94C27F6D}"/>
            </a:ext>
          </a:extLst>
        </xdr:cNvPr>
        <xdr:cNvPicPr preferRelativeResize="0">
          <a:picLocks/>
        </xdr:cNvPicPr>
      </xdr:nvPicPr>
      <xdr:blipFill>
        <a:blip xmlns:r="http://schemas.openxmlformats.org/officeDocument/2006/relationships" r:embed="rId2" cstate="print"/>
        <a:stretch>
          <a:fillRect/>
        </a:stretch>
      </xdr:blipFill>
      <xdr:spPr>
        <a:xfrm>
          <a:off x="11204" y="31370380"/>
          <a:ext cx="171550" cy="219175"/>
        </a:xfrm>
        <a:prstGeom prst="rect">
          <a:avLst/>
        </a:prstGeom>
      </xdr:spPr>
    </xdr:pic>
    <xdr:clientData fPrintsWithSheet="0"/>
  </xdr:oneCellAnchor>
  <xdr:twoCellAnchor>
    <xdr:from>
      <xdr:col>11</xdr:col>
      <xdr:colOff>696952</xdr:colOff>
      <xdr:row>359</xdr:row>
      <xdr:rowOff>2673</xdr:rowOff>
    </xdr:from>
    <xdr:to>
      <xdr:col>17</xdr:col>
      <xdr:colOff>379747</xdr:colOff>
      <xdr:row>384</xdr:row>
      <xdr:rowOff>47862</xdr:rowOff>
    </xdr:to>
    <xdr:graphicFrame macro="">
      <xdr:nvGraphicFramePr>
        <xdr:cNvPr id="37" name="Chart 36">
          <a:extLst>
            <a:ext uri="{FF2B5EF4-FFF2-40B4-BE49-F238E27FC236}">
              <a16:creationId xmlns:a16="http://schemas.microsoft.com/office/drawing/2014/main" id="{926D9A3D-46B2-43E5-A697-604D25BC72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25</xdr:col>
      <xdr:colOff>399043</xdr:colOff>
      <xdr:row>358</xdr:row>
      <xdr:rowOff>272448</xdr:rowOff>
    </xdr:from>
    <xdr:to>
      <xdr:col>32</xdr:col>
      <xdr:colOff>169031</xdr:colOff>
      <xdr:row>385</xdr:row>
      <xdr:rowOff>327482</xdr:rowOff>
    </xdr:to>
    <xdr:graphicFrame macro="">
      <xdr:nvGraphicFramePr>
        <xdr:cNvPr id="39" name="Chart 38">
          <a:extLst>
            <a:ext uri="{FF2B5EF4-FFF2-40B4-BE49-F238E27FC236}">
              <a16:creationId xmlns:a16="http://schemas.microsoft.com/office/drawing/2014/main" id="{8CE8DED5-D421-4EEE-8266-2843879C9C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26</xdr:col>
      <xdr:colOff>407378</xdr:colOff>
      <xdr:row>386</xdr:row>
      <xdr:rowOff>119232</xdr:rowOff>
    </xdr:from>
    <xdr:to>
      <xdr:col>33</xdr:col>
      <xdr:colOff>454345</xdr:colOff>
      <xdr:row>411</xdr:row>
      <xdr:rowOff>41061</xdr:rowOff>
    </xdr:to>
    <xdr:graphicFrame macro="">
      <xdr:nvGraphicFramePr>
        <xdr:cNvPr id="41" name="Chart 40">
          <a:extLst>
            <a:ext uri="{FF2B5EF4-FFF2-40B4-BE49-F238E27FC236}">
              <a16:creationId xmlns:a16="http://schemas.microsoft.com/office/drawing/2014/main" id="{2F82471F-AD7A-4C37-A975-A29F2EB608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34</xdr:col>
      <xdr:colOff>282712</xdr:colOff>
      <xdr:row>386</xdr:row>
      <xdr:rowOff>171494</xdr:rowOff>
    </xdr:from>
    <xdr:to>
      <xdr:col>43</xdr:col>
      <xdr:colOff>187019</xdr:colOff>
      <xdr:row>411</xdr:row>
      <xdr:rowOff>93323</xdr:rowOff>
    </xdr:to>
    <xdr:graphicFrame macro="">
      <xdr:nvGraphicFramePr>
        <xdr:cNvPr id="42" name="Chart 41">
          <a:extLst>
            <a:ext uri="{FF2B5EF4-FFF2-40B4-BE49-F238E27FC236}">
              <a16:creationId xmlns:a16="http://schemas.microsoft.com/office/drawing/2014/main" id="{595FD308-5974-4307-8CD6-845149C8BC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oneCellAnchor>
    <xdr:from>
      <xdr:col>0</xdr:col>
      <xdr:colOff>11204</xdr:colOff>
      <xdr:row>436</xdr:row>
      <xdr:rowOff>0</xdr:rowOff>
    </xdr:from>
    <xdr:ext cx="171550" cy="219175"/>
    <xdr:pic>
      <xdr:nvPicPr>
        <xdr:cNvPr id="47" name="nav_home" descr="home-icon4.png">
          <a:hlinkClick xmlns:r="http://schemas.openxmlformats.org/officeDocument/2006/relationships" r:id="rId1"/>
          <a:extLst>
            <a:ext uri="{FF2B5EF4-FFF2-40B4-BE49-F238E27FC236}">
              <a16:creationId xmlns:a16="http://schemas.microsoft.com/office/drawing/2014/main" id="{A7AF67BA-16DE-47CA-8C54-7EA7A2FE2001}"/>
            </a:ext>
          </a:extLst>
        </xdr:cNvPr>
        <xdr:cNvPicPr preferRelativeResize="0">
          <a:picLocks/>
        </xdr:cNvPicPr>
      </xdr:nvPicPr>
      <xdr:blipFill>
        <a:blip xmlns:r="http://schemas.openxmlformats.org/officeDocument/2006/relationships" r:embed="rId2" cstate="print"/>
        <a:stretch>
          <a:fillRect/>
        </a:stretch>
      </xdr:blipFill>
      <xdr:spPr>
        <a:xfrm>
          <a:off x="11204" y="43520591"/>
          <a:ext cx="171550" cy="219175"/>
        </a:xfrm>
        <a:prstGeom prst="rect">
          <a:avLst/>
        </a:prstGeom>
      </xdr:spPr>
    </xdr:pic>
    <xdr:clientData fPrintsWithSheet="0"/>
  </xdr:oneCellAnchor>
  <xdr:twoCellAnchor>
    <xdr:from>
      <xdr:col>17</xdr:col>
      <xdr:colOff>588268</xdr:colOff>
      <xdr:row>443</xdr:row>
      <xdr:rowOff>18669</xdr:rowOff>
    </xdr:from>
    <xdr:to>
      <xdr:col>17</xdr:col>
      <xdr:colOff>590884</xdr:colOff>
      <xdr:row>448</xdr:row>
      <xdr:rowOff>118934</xdr:rowOff>
    </xdr:to>
    <xdr:cxnSp macro="">
      <xdr:nvCxnSpPr>
        <xdr:cNvPr id="64" name="Straight Connector 63">
          <a:extLst>
            <a:ext uri="{FF2B5EF4-FFF2-40B4-BE49-F238E27FC236}">
              <a16:creationId xmlns:a16="http://schemas.microsoft.com/office/drawing/2014/main" id="{9EA53304-DCE0-4DA3-BF93-326D218FFAF1}"/>
            </a:ext>
          </a:extLst>
        </xdr:cNvPr>
        <xdr:cNvCxnSpPr/>
      </xdr:nvCxnSpPr>
      <xdr:spPr>
        <a:xfrm flipH="1">
          <a:off x="15821699" y="50763928"/>
          <a:ext cx="2616" cy="1052765"/>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888836</xdr:colOff>
      <xdr:row>437</xdr:row>
      <xdr:rowOff>259202</xdr:rowOff>
    </xdr:from>
    <xdr:to>
      <xdr:col>18</xdr:col>
      <xdr:colOff>714519</xdr:colOff>
      <xdr:row>465</xdr:row>
      <xdr:rowOff>27249</xdr:rowOff>
    </xdr:to>
    <xdr:grpSp>
      <xdr:nvGrpSpPr>
        <xdr:cNvPr id="23" name="Group 22">
          <a:extLst>
            <a:ext uri="{FF2B5EF4-FFF2-40B4-BE49-F238E27FC236}">
              <a16:creationId xmlns:a16="http://schemas.microsoft.com/office/drawing/2014/main" id="{B3B9C0F9-443E-4F23-855D-824827759485}"/>
            </a:ext>
          </a:extLst>
        </xdr:cNvPr>
        <xdr:cNvGrpSpPr/>
      </xdr:nvGrpSpPr>
      <xdr:grpSpPr>
        <a:xfrm>
          <a:off x="10260982" y="83763063"/>
          <a:ext cx="8629505" cy="4931504"/>
          <a:chOff x="10777422" y="57075167"/>
          <a:chExt cx="8303980" cy="5229790"/>
        </a:xfrm>
      </xdr:grpSpPr>
      <xdr:graphicFrame macro="">
        <xdr:nvGraphicFramePr>
          <xdr:cNvPr id="53" name="Chart 52">
            <a:extLst>
              <a:ext uri="{FF2B5EF4-FFF2-40B4-BE49-F238E27FC236}">
                <a16:creationId xmlns:a16="http://schemas.microsoft.com/office/drawing/2014/main" id="{5682A6D6-61D4-49B9-A5E4-8DE69596A002}"/>
              </a:ext>
            </a:extLst>
          </xdr:cNvPr>
          <xdr:cNvGraphicFramePr/>
        </xdr:nvGraphicFramePr>
        <xdr:xfrm>
          <a:off x="10777422" y="57075167"/>
          <a:ext cx="8303980" cy="5229790"/>
        </xdr:xfrm>
        <a:graphic>
          <a:graphicData uri="http://schemas.openxmlformats.org/drawingml/2006/chart">
            <c:chart xmlns:c="http://schemas.openxmlformats.org/drawingml/2006/chart" xmlns:r="http://schemas.openxmlformats.org/officeDocument/2006/relationships" r:id="rId19"/>
          </a:graphicData>
        </a:graphic>
      </xdr:graphicFrame>
      <xdr:cxnSp macro="">
        <xdr:nvCxnSpPr>
          <xdr:cNvPr id="55" name="Straight Connector 54">
            <a:extLst>
              <a:ext uri="{FF2B5EF4-FFF2-40B4-BE49-F238E27FC236}">
                <a16:creationId xmlns:a16="http://schemas.microsoft.com/office/drawing/2014/main" id="{37C35962-58DF-4E37-A32E-5129BF281479}"/>
              </a:ext>
            </a:extLst>
          </xdr:cNvPr>
          <xdr:cNvCxnSpPr/>
        </xdr:nvCxnSpPr>
        <xdr:spPr>
          <a:xfrm>
            <a:off x="14994586" y="57903401"/>
            <a:ext cx="0" cy="1458986"/>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56" name="Straight Connector 55">
            <a:extLst>
              <a:ext uri="{FF2B5EF4-FFF2-40B4-BE49-F238E27FC236}">
                <a16:creationId xmlns:a16="http://schemas.microsoft.com/office/drawing/2014/main" id="{6AD979D3-ACDA-4A30-8201-05B440F01D6D}"/>
              </a:ext>
            </a:extLst>
          </xdr:cNvPr>
          <xdr:cNvCxnSpPr/>
        </xdr:nvCxnSpPr>
        <xdr:spPr>
          <a:xfrm flipH="1">
            <a:off x="15544055" y="57883348"/>
            <a:ext cx="5623" cy="1968147"/>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58" name="Straight Connector 57">
            <a:extLst>
              <a:ext uri="{FF2B5EF4-FFF2-40B4-BE49-F238E27FC236}">
                <a16:creationId xmlns:a16="http://schemas.microsoft.com/office/drawing/2014/main" id="{A933B00B-0E69-4876-9107-F9CE6873C6E2}"/>
              </a:ext>
            </a:extLst>
          </xdr:cNvPr>
          <xdr:cNvCxnSpPr/>
        </xdr:nvCxnSpPr>
        <xdr:spPr>
          <a:xfrm>
            <a:off x="16137617" y="57883347"/>
            <a:ext cx="3008" cy="938232"/>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60" name="Straight Connector 59">
            <a:extLst>
              <a:ext uri="{FF2B5EF4-FFF2-40B4-BE49-F238E27FC236}">
                <a16:creationId xmlns:a16="http://schemas.microsoft.com/office/drawing/2014/main" id="{E54F0875-36F9-480A-BB60-8DC51AF0D1D4}"/>
              </a:ext>
            </a:extLst>
          </xdr:cNvPr>
          <xdr:cNvCxnSpPr/>
        </xdr:nvCxnSpPr>
        <xdr:spPr>
          <a:xfrm>
            <a:off x="16292830" y="59580218"/>
            <a:ext cx="393" cy="1989343"/>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62" name="Straight Connector 61">
            <a:extLst>
              <a:ext uri="{FF2B5EF4-FFF2-40B4-BE49-F238E27FC236}">
                <a16:creationId xmlns:a16="http://schemas.microsoft.com/office/drawing/2014/main" id="{FC1C044B-8FC3-46E0-8812-A271DAB5103D}"/>
              </a:ext>
            </a:extLst>
          </xdr:cNvPr>
          <xdr:cNvCxnSpPr/>
        </xdr:nvCxnSpPr>
        <xdr:spPr>
          <a:xfrm flipH="1">
            <a:off x="16558180" y="60720683"/>
            <a:ext cx="7235" cy="926995"/>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67" name="Straight Connector 66">
            <a:extLst>
              <a:ext uri="{FF2B5EF4-FFF2-40B4-BE49-F238E27FC236}">
                <a16:creationId xmlns:a16="http://schemas.microsoft.com/office/drawing/2014/main" id="{F2D799FC-8528-49E7-9FCB-9A60E2A5A382}"/>
              </a:ext>
            </a:extLst>
          </xdr:cNvPr>
          <xdr:cNvCxnSpPr/>
        </xdr:nvCxnSpPr>
        <xdr:spPr>
          <a:xfrm flipH="1">
            <a:off x="17246330" y="58080923"/>
            <a:ext cx="4620" cy="1271724"/>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69" name="Straight Connector 68">
            <a:extLst>
              <a:ext uri="{FF2B5EF4-FFF2-40B4-BE49-F238E27FC236}">
                <a16:creationId xmlns:a16="http://schemas.microsoft.com/office/drawing/2014/main" id="{0DC378D6-C7E6-475A-9986-6FEFA175F065}"/>
              </a:ext>
            </a:extLst>
          </xdr:cNvPr>
          <xdr:cNvCxnSpPr/>
        </xdr:nvCxnSpPr>
        <xdr:spPr>
          <a:xfrm>
            <a:off x="17986809" y="57875326"/>
            <a:ext cx="1003" cy="332996"/>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71" name="Straight Connector 70">
            <a:extLst>
              <a:ext uri="{FF2B5EF4-FFF2-40B4-BE49-F238E27FC236}">
                <a16:creationId xmlns:a16="http://schemas.microsoft.com/office/drawing/2014/main" id="{25963738-5ED2-4A8E-AC81-32CDDBCF24FA}"/>
              </a:ext>
            </a:extLst>
          </xdr:cNvPr>
          <xdr:cNvCxnSpPr/>
        </xdr:nvCxnSpPr>
        <xdr:spPr>
          <a:xfrm>
            <a:off x="18282662" y="57887798"/>
            <a:ext cx="4011" cy="21057"/>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73" name="Straight Connector 72">
            <a:extLst>
              <a:ext uri="{FF2B5EF4-FFF2-40B4-BE49-F238E27FC236}">
                <a16:creationId xmlns:a16="http://schemas.microsoft.com/office/drawing/2014/main" id="{9F345404-3C86-428F-BF88-8B97EBF4D12E}"/>
              </a:ext>
            </a:extLst>
          </xdr:cNvPr>
          <xdr:cNvCxnSpPr/>
        </xdr:nvCxnSpPr>
        <xdr:spPr>
          <a:xfrm>
            <a:off x="13887420" y="59265569"/>
            <a:ext cx="0" cy="1462788"/>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74" name="Straight Connector 73">
            <a:extLst>
              <a:ext uri="{FF2B5EF4-FFF2-40B4-BE49-F238E27FC236}">
                <a16:creationId xmlns:a16="http://schemas.microsoft.com/office/drawing/2014/main" id="{00BA87F0-833C-4F2B-8D03-559B6A696532}"/>
              </a:ext>
            </a:extLst>
          </xdr:cNvPr>
          <xdr:cNvCxnSpPr/>
        </xdr:nvCxnSpPr>
        <xdr:spPr>
          <a:xfrm>
            <a:off x="13279316" y="57876892"/>
            <a:ext cx="8632" cy="715735"/>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76" name="Straight Connector 75">
            <a:extLst>
              <a:ext uri="{FF2B5EF4-FFF2-40B4-BE49-F238E27FC236}">
                <a16:creationId xmlns:a16="http://schemas.microsoft.com/office/drawing/2014/main" id="{88AD829F-847E-4C8B-B0D7-4A32285E3A7B}"/>
              </a:ext>
            </a:extLst>
          </xdr:cNvPr>
          <xdr:cNvCxnSpPr/>
        </xdr:nvCxnSpPr>
        <xdr:spPr>
          <a:xfrm>
            <a:off x="12062823" y="57873179"/>
            <a:ext cx="5625" cy="175007"/>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79" name="Straight Connector 78">
            <a:extLst>
              <a:ext uri="{FF2B5EF4-FFF2-40B4-BE49-F238E27FC236}">
                <a16:creationId xmlns:a16="http://schemas.microsoft.com/office/drawing/2014/main" id="{BD5C57A2-5CAD-4946-83FB-3B4FDA7BB24E}"/>
              </a:ext>
            </a:extLst>
          </xdr:cNvPr>
          <xdr:cNvCxnSpPr/>
        </xdr:nvCxnSpPr>
        <xdr:spPr>
          <a:xfrm>
            <a:off x="13467723" y="57871449"/>
            <a:ext cx="6913" cy="81278"/>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81" name="Straight Connector 80">
            <a:extLst>
              <a:ext uri="{FF2B5EF4-FFF2-40B4-BE49-F238E27FC236}">
                <a16:creationId xmlns:a16="http://schemas.microsoft.com/office/drawing/2014/main" id="{8BF8ABCA-2E8D-4374-B925-0E1F60DB6C1B}"/>
              </a:ext>
            </a:extLst>
          </xdr:cNvPr>
          <xdr:cNvCxnSpPr/>
        </xdr:nvCxnSpPr>
        <xdr:spPr>
          <a:xfrm>
            <a:off x="13534002" y="60497471"/>
            <a:ext cx="0" cy="1094433"/>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84" name="Straight Connector 83">
            <a:extLst>
              <a:ext uri="{FF2B5EF4-FFF2-40B4-BE49-F238E27FC236}">
                <a16:creationId xmlns:a16="http://schemas.microsoft.com/office/drawing/2014/main" id="{618FB404-0DAB-48D9-8CF1-42F62A537712}"/>
              </a:ext>
            </a:extLst>
          </xdr:cNvPr>
          <xdr:cNvCxnSpPr/>
        </xdr:nvCxnSpPr>
        <xdr:spPr>
          <a:xfrm>
            <a:off x="12337663" y="58485012"/>
            <a:ext cx="3400" cy="1517998"/>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11</xdr:col>
      <xdr:colOff>841019</xdr:colOff>
      <xdr:row>530</xdr:row>
      <xdr:rowOff>58739</xdr:rowOff>
    </xdr:from>
    <xdr:to>
      <xdr:col>17</xdr:col>
      <xdr:colOff>544419</xdr:colOff>
      <xdr:row>552</xdr:row>
      <xdr:rowOff>44554</xdr:rowOff>
    </xdr:to>
    <xdr:pic>
      <xdr:nvPicPr>
        <xdr:cNvPr id="87" name="Picture 86">
          <a:extLst>
            <a:ext uri="{FF2B5EF4-FFF2-40B4-BE49-F238E27FC236}">
              <a16:creationId xmlns:a16="http://schemas.microsoft.com/office/drawing/2014/main" id="{FD09B911-CA7E-4376-8B9F-37B7287170AA}"/>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11535937" y="76455451"/>
          <a:ext cx="5048859" cy="40825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0</xdr:col>
      <xdr:colOff>11204</xdr:colOff>
      <xdr:row>495</xdr:row>
      <xdr:rowOff>0</xdr:rowOff>
    </xdr:from>
    <xdr:ext cx="171550" cy="219175"/>
    <xdr:pic>
      <xdr:nvPicPr>
        <xdr:cNvPr id="88" name="nav_home" descr="home-icon4.png">
          <a:hlinkClick xmlns:r="http://schemas.openxmlformats.org/officeDocument/2006/relationships" r:id="rId1"/>
          <a:extLst>
            <a:ext uri="{FF2B5EF4-FFF2-40B4-BE49-F238E27FC236}">
              <a16:creationId xmlns:a16="http://schemas.microsoft.com/office/drawing/2014/main" id="{8AE1446D-1266-4D94-A4F2-2B4BC50DE8A5}"/>
            </a:ext>
          </a:extLst>
        </xdr:cNvPr>
        <xdr:cNvPicPr preferRelativeResize="0">
          <a:picLocks/>
        </xdr:cNvPicPr>
      </xdr:nvPicPr>
      <xdr:blipFill>
        <a:blip xmlns:r="http://schemas.openxmlformats.org/officeDocument/2006/relationships" r:embed="rId2" cstate="print"/>
        <a:stretch>
          <a:fillRect/>
        </a:stretch>
      </xdr:blipFill>
      <xdr:spPr>
        <a:xfrm>
          <a:off x="11204" y="49079727"/>
          <a:ext cx="171550" cy="219175"/>
        </a:xfrm>
        <a:prstGeom prst="rect">
          <a:avLst/>
        </a:prstGeom>
      </xdr:spPr>
    </xdr:pic>
    <xdr:clientData fPrintsWithSheet="0"/>
  </xdr:oneCellAnchor>
  <xdr:oneCellAnchor>
    <xdr:from>
      <xdr:col>0</xdr:col>
      <xdr:colOff>11204</xdr:colOff>
      <xdr:row>526</xdr:row>
      <xdr:rowOff>0</xdr:rowOff>
    </xdr:from>
    <xdr:ext cx="171550" cy="219175"/>
    <xdr:pic>
      <xdr:nvPicPr>
        <xdr:cNvPr id="89" name="nav_home" descr="home-icon4.png">
          <a:hlinkClick xmlns:r="http://schemas.openxmlformats.org/officeDocument/2006/relationships" r:id="rId1"/>
          <a:extLst>
            <a:ext uri="{FF2B5EF4-FFF2-40B4-BE49-F238E27FC236}">
              <a16:creationId xmlns:a16="http://schemas.microsoft.com/office/drawing/2014/main" id="{ECF38AA8-DBB1-4117-8331-B743CBC922AB}"/>
            </a:ext>
          </a:extLst>
        </xdr:cNvPr>
        <xdr:cNvPicPr preferRelativeResize="0">
          <a:picLocks/>
        </xdr:cNvPicPr>
      </xdr:nvPicPr>
      <xdr:blipFill>
        <a:blip xmlns:r="http://schemas.openxmlformats.org/officeDocument/2006/relationships" r:embed="rId2" cstate="print"/>
        <a:stretch>
          <a:fillRect/>
        </a:stretch>
      </xdr:blipFill>
      <xdr:spPr>
        <a:xfrm>
          <a:off x="11204" y="55019864"/>
          <a:ext cx="171550" cy="219175"/>
        </a:xfrm>
        <a:prstGeom prst="rect">
          <a:avLst/>
        </a:prstGeom>
      </xdr:spPr>
    </xdr:pic>
    <xdr:clientData fPrintsWithSheet="0"/>
  </xdr:oneCellAnchor>
  <xdr:twoCellAnchor>
    <xdr:from>
      <xdr:col>26</xdr:col>
      <xdr:colOff>95249</xdr:colOff>
      <xdr:row>1</xdr:row>
      <xdr:rowOff>225136</xdr:rowOff>
    </xdr:from>
    <xdr:to>
      <xdr:col>38</xdr:col>
      <xdr:colOff>571499</xdr:colOff>
      <xdr:row>23</xdr:row>
      <xdr:rowOff>72736</xdr:rowOff>
    </xdr:to>
    <mc:AlternateContent xmlns:mc="http://schemas.openxmlformats.org/markup-compatibility/2006">
      <mc:Choice xmlns:cx4="http://schemas.microsoft.com/office/drawing/2016/5/10/chartex" Requires="cx4">
        <xdr:graphicFrame macro="">
          <xdr:nvGraphicFramePr>
            <xdr:cNvPr id="90" name="Chart 89">
              <a:extLst>
                <a:ext uri="{FF2B5EF4-FFF2-40B4-BE49-F238E27FC236}">
                  <a16:creationId xmlns:a16="http://schemas.microsoft.com/office/drawing/2014/main" id="{47DAB4CD-6597-4CD1-994E-14A32CB2B11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1"/>
            </a:graphicData>
          </a:graphic>
        </xdr:graphicFrame>
      </mc:Choice>
      <mc:Fallback>
        <xdr:sp macro="" textlink="">
          <xdr:nvSpPr>
            <xdr:cNvPr id="0" name=""/>
            <xdr:cNvSpPr>
              <a:spLocks noTextEdit="1"/>
            </xdr:cNvSpPr>
          </xdr:nvSpPr>
          <xdr:spPr>
            <a:xfrm>
              <a:off x="25879424" y="631536"/>
              <a:ext cx="11791950" cy="40290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617361</xdr:colOff>
      <xdr:row>528</xdr:row>
      <xdr:rowOff>0</xdr:rowOff>
    </xdr:from>
    <xdr:to>
      <xdr:col>11</xdr:col>
      <xdr:colOff>787482</xdr:colOff>
      <xdr:row>553</xdr:row>
      <xdr:rowOff>45189</xdr:rowOff>
    </xdr:to>
    <xdr:graphicFrame macro="">
      <xdr:nvGraphicFramePr>
        <xdr:cNvPr id="54" name="Chart 53">
          <a:extLst>
            <a:ext uri="{FF2B5EF4-FFF2-40B4-BE49-F238E27FC236}">
              <a16:creationId xmlns:a16="http://schemas.microsoft.com/office/drawing/2014/main" id="{565D7F91-C2BE-423D-A9C2-A29435716D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5</xdr:col>
      <xdr:colOff>293510</xdr:colOff>
      <xdr:row>499</xdr:row>
      <xdr:rowOff>40531</xdr:rowOff>
    </xdr:from>
    <xdr:to>
      <xdr:col>11</xdr:col>
      <xdr:colOff>463631</xdr:colOff>
      <xdr:row>524</xdr:row>
      <xdr:rowOff>85720</xdr:rowOff>
    </xdr:to>
    <xdr:graphicFrame macro="">
      <xdr:nvGraphicFramePr>
        <xdr:cNvPr id="57" name="Chart 56">
          <a:extLst>
            <a:ext uri="{FF2B5EF4-FFF2-40B4-BE49-F238E27FC236}">
              <a16:creationId xmlns:a16="http://schemas.microsoft.com/office/drawing/2014/main" id="{1783873C-BD3E-47D7-9CBC-BCD56DFB09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oneCellAnchor>
    <xdr:from>
      <xdr:col>0</xdr:col>
      <xdr:colOff>11204</xdr:colOff>
      <xdr:row>414</xdr:row>
      <xdr:rowOff>0</xdr:rowOff>
    </xdr:from>
    <xdr:ext cx="171550" cy="219175"/>
    <xdr:pic>
      <xdr:nvPicPr>
        <xdr:cNvPr id="59" name="nav_home" descr="home-icon4.png">
          <a:hlinkClick xmlns:r="http://schemas.openxmlformats.org/officeDocument/2006/relationships" r:id="rId1"/>
          <a:extLst>
            <a:ext uri="{FF2B5EF4-FFF2-40B4-BE49-F238E27FC236}">
              <a16:creationId xmlns:a16="http://schemas.microsoft.com/office/drawing/2014/main" id="{CA8C1EA8-5220-4E4E-B37E-37CF8FBEDD2C}"/>
            </a:ext>
          </a:extLst>
        </xdr:cNvPr>
        <xdr:cNvPicPr preferRelativeResize="0">
          <a:picLocks/>
        </xdr:cNvPicPr>
      </xdr:nvPicPr>
      <xdr:blipFill>
        <a:blip xmlns:r="http://schemas.openxmlformats.org/officeDocument/2006/relationships" r:embed="rId2" cstate="print"/>
        <a:stretch>
          <a:fillRect/>
        </a:stretch>
      </xdr:blipFill>
      <xdr:spPr>
        <a:xfrm>
          <a:off x="11204" y="43865665"/>
          <a:ext cx="171550" cy="219175"/>
        </a:xfrm>
        <a:prstGeom prst="rect">
          <a:avLst/>
        </a:prstGeom>
      </xdr:spPr>
    </xdr:pic>
    <xdr:clientData fPrintsWithSheet="0"/>
  </xdr:oneCellAnchor>
  <xdr:twoCellAnchor>
    <xdr:from>
      <xdr:col>7</xdr:col>
      <xdr:colOff>510408</xdr:colOff>
      <xdr:row>416</xdr:row>
      <xdr:rowOff>181140</xdr:rowOff>
    </xdr:from>
    <xdr:to>
      <xdr:col>14</xdr:col>
      <xdr:colOff>663030</xdr:colOff>
      <xdr:row>435</xdr:row>
      <xdr:rowOff>49409</xdr:rowOff>
    </xdr:to>
    <xdr:graphicFrame macro="">
      <xdr:nvGraphicFramePr>
        <xdr:cNvPr id="4" name="Chart 3">
          <a:extLst>
            <a:ext uri="{FF2B5EF4-FFF2-40B4-BE49-F238E27FC236}">
              <a16:creationId xmlns:a16="http://schemas.microsoft.com/office/drawing/2014/main" id="{3B52C455-67C3-424C-970A-D2F09B6ECF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14</xdr:col>
      <xdr:colOff>813108</xdr:colOff>
      <xdr:row>417</xdr:row>
      <xdr:rowOff>23140</xdr:rowOff>
    </xdr:from>
    <xdr:to>
      <xdr:col>20</xdr:col>
      <xdr:colOff>732748</xdr:colOff>
      <xdr:row>436</xdr:row>
      <xdr:rowOff>162621</xdr:rowOff>
    </xdr:to>
    <xdr:graphicFrame macro="">
      <xdr:nvGraphicFramePr>
        <xdr:cNvPr id="63" name="Chart 62">
          <a:extLst>
            <a:ext uri="{FF2B5EF4-FFF2-40B4-BE49-F238E27FC236}">
              <a16:creationId xmlns:a16="http://schemas.microsoft.com/office/drawing/2014/main" id="{2252F149-A324-48EE-9480-570651E8DC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20</xdr:col>
      <xdr:colOff>952831</xdr:colOff>
      <xdr:row>417</xdr:row>
      <xdr:rowOff>0</xdr:rowOff>
    </xdr:from>
    <xdr:to>
      <xdr:col>30</xdr:col>
      <xdr:colOff>157489</xdr:colOff>
      <xdr:row>435</xdr:row>
      <xdr:rowOff>171450</xdr:rowOff>
    </xdr:to>
    <xdr:graphicFrame macro="">
      <xdr:nvGraphicFramePr>
        <xdr:cNvPr id="6" name="Chart 5">
          <a:extLst>
            <a:ext uri="{FF2B5EF4-FFF2-40B4-BE49-F238E27FC236}">
              <a16:creationId xmlns:a16="http://schemas.microsoft.com/office/drawing/2014/main" id="{918B9621-AC0A-4B51-9411-5B0797F14B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oneCellAnchor>
    <xdr:from>
      <xdr:col>0</xdr:col>
      <xdr:colOff>11204</xdr:colOff>
      <xdr:row>78</xdr:row>
      <xdr:rowOff>0</xdr:rowOff>
    </xdr:from>
    <xdr:ext cx="171550" cy="219175"/>
    <xdr:pic>
      <xdr:nvPicPr>
        <xdr:cNvPr id="66" name="nav_home" descr="home-icon4.png">
          <a:hlinkClick xmlns:r="http://schemas.openxmlformats.org/officeDocument/2006/relationships" r:id="rId1"/>
          <a:extLst>
            <a:ext uri="{FF2B5EF4-FFF2-40B4-BE49-F238E27FC236}">
              <a16:creationId xmlns:a16="http://schemas.microsoft.com/office/drawing/2014/main" id="{A9FD565C-FF92-410C-978D-3A5DD9A7CD49}"/>
            </a:ext>
          </a:extLst>
        </xdr:cNvPr>
        <xdr:cNvPicPr preferRelativeResize="0">
          <a:picLocks/>
        </xdr:cNvPicPr>
      </xdr:nvPicPr>
      <xdr:blipFill>
        <a:blip xmlns:r="http://schemas.openxmlformats.org/officeDocument/2006/relationships" r:embed="rId2" cstate="print"/>
        <a:stretch>
          <a:fillRect/>
        </a:stretch>
      </xdr:blipFill>
      <xdr:spPr>
        <a:xfrm>
          <a:off x="11204" y="5094432"/>
          <a:ext cx="171550" cy="219175"/>
        </a:xfrm>
        <a:prstGeom prst="rect">
          <a:avLst/>
        </a:prstGeom>
      </xdr:spPr>
    </xdr:pic>
    <xdr:clientData fPrintsWithSheet="0"/>
  </xdr:oneCellAnchor>
  <xdr:twoCellAnchor>
    <xdr:from>
      <xdr:col>6</xdr:col>
      <xdr:colOff>773380</xdr:colOff>
      <xdr:row>80</xdr:row>
      <xdr:rowOff>1</xdr:rowOff>
    </xdr:from>
    <xdr:to>
      <xdr:col>11</xdr:col>
      <xdr:colOff>658091</xdr:colOff>
      <xdr:row>99</xdr:row>
      <xdr:rowOff>155864</xdr:rowOff>
    </xdr:to>
    <xdr:graphicFrame macro="">
      <xdr:nvGraphicFramePr>
        <xdr:cNvPr id="72" name="Chart 71">
          <a:extLst>
            <a:ext uri="{FF2B5EF4-FFF2-40B4-BE49-F238E27FC236}">
              <a16:creationId xmlns:a16="http://schemas.microsoft.com/office/drawing/2014/main" id="{2EDAAE13-C2D1-4D96-B992-E522C91854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23</xdr:col>
      <xdr:colOff>43954</xdr:colOff>
      <xdr:row>27</xdr:row>
      <xdr:rowOff>76637</xdr:rowOff>
    </xdr:from>
    <xdr:to>
      <xdr:col>26</xdr:col>
      <xdr:colOff>211666</xdr:colOff>
      <xdr:row>41</xdr:row>
      <xdr:rowOff>77923</xdr:rowOff>
    </xdr:to>
    <xdr:graphicFrame macro="">
      <xdr:nvGraphicFramePr>
        <xdr:cNvPr id="77" name="Chart 76">
          <a:extLst>
            <a:ext uri="{FF2B5EF4-FFF2-40B4-BE49-F238E27FC236}">
              <a16:creationId xmlns:a16="http://schemas.microsoft.com/office/drawing/2014/main" id="{A891E272-AFD6-4CC6-BB05-61C64A4968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18</xdr:col>
      <xdr:colOff>874268</xdr:colOff>
      <xdr:row>80</xdr:row>
      <xdr:rowOff>117733</xdr:rowOff>
    </xdr:from>
    <xdr:to>
      <xdr:col>22</xdr:col>
      <xdr:colOff>523875</xdr:colOff>
      <xdr:row>99</xdr:row>
      <xdr:rowOff>130966</xdr:rowOff>
    </xdr:to>
    <xdr:graphicFrame macro="">
      <xdr:nvGraphicFramePr>
        <xdr:cNvPr id="78" name="Chart 77">
          <a:extLst>
            <a:ext uri="{FF2B5EF4-FFF2-40B4-BE49-F238E27FC236}">
              <a16:creationId xmlns:a16="http://schemas.microsoft.com/office/drawing/2014/main" id="{9CAA2A9A-12B6-4264-8597-88EF6E82F2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33</xdr:col>
      <xdr:colOff>30238</xdr:colOff>
      <xdr:row>279</xdr:row>
      <xdr:rowOff>56866</xdr:rowOff>
    </xdr:from>
    <xdr:to>
      <xdr:col>38</xdr:col>
      <xdr:colOff>493963</xdr:colOff>
      <xdr:row>297</xdr:row>
      <xdr:rowOff>106739</xdr:rowOff>
    </xdr:to>
    <xdr:graphicFrame macro="">
      <xdr:nvGraphicFramePr>
        <xdr:cNvPr id="83" name="Chart 82">
          <a:extLst>
            <a:ext uri="{FF2B5EF4-FFF2-40B4-BE49-F238E27FC236}">
              <a16:creationId xmlns:a16="http://schemas.microsoft.com/office/drawing/2014/main" id="{2C390FD7-F4E3-444D-A8CF-1EA82721CB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oneCellAnchor>
    <xdr:from>
      <xdr:col>0</xdr:col>
      <xdr:colOff>11204</xdr:colOff>
      <xdr:row>104</xdr:row>
      <xdr:rowOff>0</xdr:rowOff>
    </xdr:from>
    <xdr:ext cx="171550" cy="219175"/>
    <xdr:pic>
      <xdr:nvPicPr>
        <xdr:cNvPr id="85" name="nav_home" descr="home-icon4.png">
          <a:hlinkClick xmlns:r="http://schemas.openxmlformats.org/officeDocument/2006/relationships" r:id="rId1"/>
          <a:extLst>
            <a:ext uri="{FF2B5EF4-FFF2-40B4-BE49-F238E27FC236}">
              <a16:creationId xmlns:a16="http://schemas.microsoft.com/office/drawing/2014/main" id="{F1114200-1629-4AF3-82FD-8B05DC7D67FA}"/>
            </a:ext>
          </a:extLst>
        </xdr:cNvPr>
        <xdr:cNvPicPr preferRelativeResize="0">
          <a:picLocks/>
        </xdr:cNvPicPr>
      </xdr:nvPicPr>
      <xdr:blipFill>
        <a:blip xmlns:r="http://schemas.openxmlformats.org/officeDocument/2006/relationships" r:embed="rId2" cstate="print"/>
        <a:stretch>
          <a:fillRect/>
        </a:stretch>
      </xdr:blipFill>
      <xdr:spPr>
        <a:xfrm>
          <a:off x="11204" y="9984241"/>
          <a:ext cx="171550" cy="219175"/>
        </a:xfrm>
        <a:prstGeom prst="rect">
          <a:avLst/>
        </a:prstGeom>
      </xdr:spPr>
    </xdr:pic>
    <xdr:clientData fPrintsWithSheet="0"/>
  </xdr:oneCellAnchor>
  <xdr:twoCellAnchor>
    <xdr:from>
      <xdr:col>9</xdr:col>
      <xdr:colOff>1781</xdr:colOff>
      <xdr:row>276</xdr:row>
      <xdr:rowOff>303070</xdr:rowOff>
    </xdr:from>
    <xdr:to>
      <xdr:col>15</xdr:col>
      <xdr:colOff>146534</xdr:colOff>
      <xdr:row>297</xdr:row>
      <xdr:rowOff>144320</xdr:rowOff>
    </xdr:to>
    <xdr:graphicFrame macro="">
      <xdr:nvGraphicFramePr>
        <xdr:cNvPr id="92" name="Chart 91">
          <a:extLst>
            <a:ext uri="{FF2B5EF4-FFF2-40B4-BE49-F238E27FC236}">
              <a16:creationId xmlns:a16="http://schemas.microsoft.com/office/drawing/2014/main" id="{1F934571-7BB0-412A-8CA3-97F589C377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42</xdr:col>
      <xdr:colOff>16598</xdr:colOff>
      <xdr:row>330</xdr:row>
      <xdr:rowOff>324078</xdr:rowOff>
    </xdr:from>
    <xdr:to>
      <xdr:col>48</xdr:col>
      <xdr:colOff>275324</xdr:colOff>
      <xdr:row>355</xdr:row>
      <xdr:rowOff>192057</xdr:rowOff>
    </xdr:to>
    <xdr:graphicFrame macro="">
      <xdr:nvGraphicFramePr>
        <xdr:cNvPr id="94" name="Chart 93">
          <a:extLst>
            <a:ext uri="{FF2B5EF4-FFF2-40B4-BE49-F238E27FC236}">
              <a16:creationId xmlns:a16="http://schemas.microsoft.com/office/drawing/2014/main" id="{792A806F-49FF-44A2-8AD3-8A53BF4EEC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35</xdr:col>
      <xdr:colOff>832359</xdr:colOff>
      <xdr:row>358</xdr:row>
      <xdr:rowOff>324256</xdr:rowOff>
    </xdr:from>
    <xdr:to>
      <xdr:col>42</xdr:col>
      <xdr:colOff>17320</xdr:colOff>
      <xdr:row>383</xdr:row>
      <xdr:rowOff>183375</xdr:rowOff>
    </xdr:to>
    <xdr:graphicFrame macro="">
      <xdr:nvGraphicFramePr>
        <xdr:cNvPr id="95" name="Chart 94">
          <a:extLst>
            <a:ext uri="{FF2B5EF4-FFF2-40B4-BE49-F238E27FC236}">
              <a16:creationId xmlns:a16="http://schemas.microsoft.com/office/drawing/2014/main" id="{542C8926-1320-47D6-8BF4-C796A2556C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oneCellAnchor>
    <xdr:from>
      <xdr:col>0</xdr:col>
      <xdr:colOff>11204</xdr:colOff>
      <xdr:row>554</xdr:row>
      <xdr:rowOff>0</xdr:rowOff>
    </xdr:from>
    <xdr:ext cx="171550" cy="219175"/>
    <xdr:pic>
      <xdr:nvPicPr>
        <xdr:cNvPr id="68" name="nav_home" descr="home-icon4.png">
          <a:hlinkClick xmlns:r="http://schemas.openxmlformats.org/officeDocument/2006/relationships" r:id="rId1"/>
          <a:extLst>
            <a:ext uri="{FF2B5EF4-FFF2-40B4-BE49-F238E27FC236}">
              <a16:creationId xmlns:a16="http://schemas.microsoft.com/office/drawing/2014/main" id="{E29BBAD3-0EC0-4382-A1E0-B418FED278E6}"/>
            </a:ext>
          </a:extLst>
        </xdr:cNvPr>
        <xdr:cNvPicPr preferRelativeResize="0">
          <a:picLocks/>
        </xdr:cNvPicPr>
      </xdr:nvPicPr>
      <xdr:blipFill>
        <a:blip xmlns:r="http://schemas.openxmlformats.org/officeDocument/2006/relationships" r:embed="rId2" cstate="print"/>
        <a:stretch>
          <a:fillRect/>
        </a:stretch>
      </xdr:blipFill>
      <xdr:spPr>
        <a:xfrm>
          <a:off x="11204" y="67813859"/>
          <a:ext cx="171550" cy="219175"/>
        </a:xfrm>
        <a:prstGeom prst="rect">
          <a:avLst/>
        </a:prstGeom>
      </xdr:spPr>
    </xdr:pic>
    <xdr:clientData fPrintsWithSheet="0"/>
  </xdr:oneCellAnchor>
  <xdr:twoCellAnchor>
    <xdr:from>
      <xdr:col>10</xdr:col>
      <xdr:colOff>21455</xdr:colOff>
      <xdr:row>556</xdr:row>
      <xdr:rowOff>25674</xdr:rowOff>
    </xdr:from>
    <xdr:to>
      <xdr:col>15</xdr:col>
      <xdr:colOff>833960</xdr:colOff>
      <xdr:row>581</xdr:row>
      <xdr:rowOff>70862</xdr:rowOff>
    </xdr:to>
    <xdr:graphicFrame macro="">
      <xdr:nvGraphicFramePr>
        <xdr:cNvPr id="70" name="Chart 69">
          <a:extLst>
            <a:ext uri="{FF2B5EF4-FFF2-40B4-BE49-F238E27FC236}">
              <a16:creationId xmlns:a16="http://schemas.microsoft.com/office/drawing/2014/main" id="{22669839-757E-4511-A771-99663E5292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18</xdr:col>
      <xdr:colOff>44022</xdr:colOff>
      <xdr:row>360</xdr:row>
      <xdr:rowOff>33803</xdr:rowOff>
    </xdr:from>
    <xdr:to>
      <xdr:col>24</xdr:col>
      <xdr:colOff>568562</xdr:colOff>
      <xdr:row>385</xdr:row>
      <xdr:rowOff>78991</xdr:rowOff>
    </xdr:to>
    <xdr:graphicFrame macro="">
      <xdr:nvGraphicFramePr>
        <xdr:cNvPr id="80" name="Chart 79">
          <a:extLst>
            <a:ext uri="{FF2B5EF4-FFF2-40B4-BE49-F238E27FC236}">
              <a16:creationId xmlns:a16="http://schemas.microsoft.com/office/drawing/2014/main" id="{C768C2F6-1451-4295-89B2-4DA1AD7AEA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oneCellAnchor>
    <xdr:from>
      <xdr:col>0</xdr:col>
      <xdr:colOff>11204</xdr:colOff>
      <xdr:row>584</xdr:row>
      <xdr:rowOff>0</xdr:rowOff>
    </xdr:from>
    <xdr:ext cx="171550" cy="219175"/>
    <xdr:pic>
      <xdr:nvPicPr>
        <xdr:cNvPr id="91" name="nav_home" descr="home-icon4.png">
          <a:hlinkClick xmlns:r="http://schemas.openxmlformats.org/officeDocument/2006/relationships" r:id="rId1"/>
          <a:extLst>
            <a:ext uri="{FF2B5EF4-FFF2-40B4-BE49-F238E27FC236}">
              <a16:creationId xmlns:a16="http://schemas.microsoft.com/office/drawing/2014/main" id="{406F338E-FC98-4B07-9534-87B8144D9AB8}"/>
            </a:ext>
          </a:extLst>
        </xdr:cNvPr>
        <xdr:cNvPicPr preferRelativeResize="0">
          <a:picLocks/>
        </xdr:cNvPicPr>
      </xdr:nvPicPr>
      <xdr:blipFill>
        <a:blip xmlns:r="http://schemas.openxmlformats.org/officeDocument/2006/relationships" r:embed="rId2" cstate="print"/>
        <a:stretch>
          <a:fillRect/>
        </a:stretch>
      </xdr:blipFill>
      <xdr:spPr>
        <a:xfrm>
          <a:off x="11204" y="77152500"/>
          <a:ext cx="171550" cy="219175"/>
        </a:xfrm>
        <a:prstGeom prst="rect">
          <a:avLst/>
        </a:prstGeom>
      </xdr:spPr>
    </xdr:pic>
    <xdr:clientData fPrintsWithSheet="0"/>
  </xdr:oneCellAnchor>
  <xdr:twoCellAnchor>
    <xdr:from>
      <xdr:col>10</xdr:col>
      <xdr:colOff>375345</xdr:colOff>
      <xdr:row>586</xdr:row>
      <xdr:rowOff>178074</xdr:rowOff>
    </xdr:from>
    <xdr:to>
      <xdr:col>16</xdr:col>
      <xdr:colOff>279652</xdr:colOff>
      <xdr:row>612</xdr:row>
      <xdr:rowOff>23901</xdr:rowOff>
    </xdr:to>
    <xdr:graphicFrame macro="">
      <xdr:nvGraphicFramePr>
        <xdr:cNvPr id="93" name="Chart 92">
          <a:extLst>
            <a:ext uri="{FF2B5EF4-FFF2-40B4-BE49-F238E27FC236}">
              <a16:creationId xmlns:a16="http://schemas.microsoft.com/office/drawing/2014/main" id="{686AA65C-A324-4F69-B598-581541C61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42</xdr:col>
      <xdr:colOff>239077</xdr:colOff>
      <xdr:row>358</xdr:row>
      <xdr:rowOff>365753</xdr:rowOff>
    </xdr:from>
    <xdr:to>
      <xdr:col>48</xdr:col>
      <xdr:colOff>497803</xdr:colOff>
      <xdr:row>384</xdr:row>
      <xdr:rowOff>34372</xdr:rowOff>
    </xdr:to>
    <xdr:graphicFrame macro="">
      <xdr:nvGraphicFramePr>
        <xdr:cNvPr id="97" name="Chart 96">
          <a:extLst>
            <a:ext uri="{FF2B5EF4-FFF2-40B4-BE49-F238E27FC236}">
              <a16:creationId xmlns:a16="http://schemas.microsoft.com/office/drawing/2014/main" id="{5A3A152B-4D23-414A-A7EA-A5B7B429CE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48</xdr:col>
      <xdr:colOff>59094</xdr:colOff>
      <xdr:row>330</xdr:row>
      <xdr:rowOff>274987</xdr:rowOff>
    </xdr:from>
    <xdr:to>
      <xdr:col>56</xdr:col>
      <xdr:colOff>583633</xdr:colOff>
      <xdr:row>355</xdr:row>
      <xdr:rowOff>142966</xdr:rowOff>
    </xdr:to>
    <xdr:graphicFrame macro="">
      <xdr:nvGraphicFramePr>
        <xdr:cNvPr id="98" name="Chart 97">
          <a:extLst>
            <a:ext uri="{FF2B5EF4-FFF2-40B4-BE49-F238E27FC236}">
              <a16:creationId xmlns:a16="http://schemas.microsoft.com/office/drawing/2014/main" id="{3FF5BAEF-A253-4D75-9D72-CE0C8DC0F3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30</xdr:col>
      <xdr:colOff>536883</xdr:colOff>
      <xdr:row>416</xdr:row>
      <xdr:rowOff>104102</xdr:rowOff>
    </xdr:from>
    <xdr:to>
      <xdr:col>39</xdr:col>
      <xdr:colOff>599398</xdr:colOff>
      <xdr:row>436</xdr:row>
      <xdr:rowOff>53083</xdr:rowOff>
    </xdr:to>
    <xdr:graphicFrame macro="">
      <xdr:nvGraphicFramePr>
        <xdr:cNvPr id="75" name="Chart 74">
          <a:extLst>
            <a:ext uri="{FF2B5EF4-FFF2-40B4-BE49-F238E27FC236}">
              <a16:creationId xmlns:a16="http://schemas.microsoft.com/office/drawing/2014/main" id="{1DF393D3-3A5C-4D35-872C-1D96156A08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18</xdr:col>
      <xdr:colOff>0</xdr:colOff>
      <xdr:row>588</xdr:row>
      <xdr:rowOff>0</xdr:rowOff>
    </xdr:from>
    <xdr:to>
      <xdr:col>24</xdr:col>
      <xdr:colOff>524540</xdr:colOff>
      <xdr:row>613</xdr:row>
      <xdr:rowOff>45188</xdr:rowOff>
    </xdr:to>
    <xdr:graphicFrame macro="">
      <xdr:nvGraphicFramePr>
        <xdr:cNvPr id="82" name="Chart 81">
          <a:extLst>
            <a:ext uri="{FF2B5EF4-FFF2-40B4-BE49-F238E27FC236}">
              <a16:creationId xmlns:a16="http://schemas.microsoft.com/office/drawing/2014/main" id="{9A30DD5D-2E54-45CD-B028-29A831A9B5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oneCellAnchor>
    <xdr:from>
      <xdr:col>0</xdr:col>
      <xdr:colOff>11204</xdr:colOff>
      <xdr:row>465</xdr:row>
      <xdr:rowOff>0</xdr:rowOff>
    </xdr:from>
    <xdr:ext cx="171550" cy="219175"/>
    <xdr:pic>
      <xdr:nvPicPr>
        <xdr:cNvPr id="115" name="nav_home" descr="home-icon4.png">
          <a:hlinkClick xmlns:r="http://schemas.openxmlformats.org/officeDocument/2006/relationships" r:id="rId1"/>
          <a:extLst>
            <a:ext uri="{FF2B5EF4-FFF2-40B4-BE49-F238E27FC236}">
              <a16:creationId xmlns:a16="http://schemas.microsoft.com/office/drawing/2014/main" id="{701229E7-BABB-4D00-8600-C5F6815273CC}"/>
            </a:ext>
          </a:extLst>
        </xdr:cNvPr>
        <xdr:cNvPicPr preferRelativeResize="0">
          <a:picLocks/>
        </xdr:cNvPicPr>
      </xdr:nvPicPr>
      <xdr:blipFill>
        <a:blip xmlns:r="http://schemas.openxmlformats.org/officeDocument/2006/relationships" r:embed="rId2" cstate="print"/>
        <a:stretch>
          <a:fillRect/>
        </a:stretch>
      </xdr:blipFill>
      <xdr:spPr>
        <a:xfrm>
          <a:off x="11204" y="68716071"/>
          <a:ext cx="171550" cy="219175"/>
        </a:xfrm>
        <a:prstGeom prst="rect">
          <a:avLst/>
        </a:prstGeom>
      </xdr:spPr>
    </xdr:pic>
    <xdr:clientData fPrintsWithSheet="0"/>
  </xdr:oneCellAnchor>
  <xdr:twoCellAnchor>
    <xdr:from>
      <xdr:col>8</xdr:col>
      <xdr:colOff>334332</xdr:colOff>
      <xdr:row>467</xdr:row>
      <xdr:rowOff>108567</xdr:rowOff>
    </xdr:from>
    <xdr:to>
      <xdr:col>14</xdr:col>
      <xdr:colOff>490845</xdr:colOff>
      <xdr:row>492</xdr:row>
      <xdr:rowOff>153756</xdr:rowOff>
    </xdr:to>
    <xdr:graphicFrame macro="">
      <xdr:nvGraphicFramePr>
        <xdr:cNvPr id="116" name="Chart 115">
          <a:extLst>
            <a:ext uri="{FF2B5EF4-FFF2-40B4-BE49-F238E27FC236}">
              <a16:creationId xmlns:a16="http://schemas.microsoft.com/office/drawing/2014/main" id="{32300544-2EC3-456F-A6F1-101C0DD30F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oneCellAnchor>
    <xdr:from>
      <xdr:col>0</xdr:col>
      <xdr:colOff>11204</xdr:colOff>
      <xdr:row>615</xdr:row>
      <xdr:rowOff>0</xdr:rowOff>
    </xdr:from>
    <xdr:ext cx="171550" cy="219175"/>
    <xdr:pic>
      <xdr:nvPicPr>
        <xdr:cNvPr id="96" name="nav_home" descr="home-icon4.png">
          <a:hlinkClick xmlns:r="http://schemas.openxmlformats.org/officeDocument/2006/relationships" r:id="rId1"/>
          <a:extLst>
            <a:ext uri="{FF2B5EF4-FFF2-40B4-BE49-F238E27FC236}">
              <a16:creationId xmlns:a16="http://schemas.microsoft.com/office/drawing/2014/main" id="{F91A1412-C8D0-4158-8223-356EC241256D}"/>
            </a:ext>
          </a:extLst>
        </xdr:cNvPr>
        <xdr:cNvPicPr preferRelativeResize="0">
          <a:picLocks/>
        </xdr:cNvPicPr>
      </xdr:nvPicPr>
      <xdr:blipFill>
        <a:blip xmlns:r="http://schemas.openxmlformats.org/officeDocument/2006/relationships" r:embed="rId2" cstate="print"/>
        <a:stretch>
          <a:fillRect/>
        </a:stretch>
      </xdr:blipFill>
      <xdr:spPr>
        <a:xfrm>
          <a:off x="11204" y="81244722"/>
          <a:ext cx="171550" cy="219175"/>
        </a:xfrm>
        <a:prstGeom prst="rect">
          <a:avLst/>
        </a:prstGeom>
      </xdr:spPr>
    </xdr:pic>
    <xdr:clientData fPrintsWithSheet="0"/>
  </xdr:oneCellAnchor>
  <xdr:twoCellAnchor>
    <xdr:from>
      <xdr:col>9</xdr:col>
      <xdr:colOff>734810</xdr:colOff>
      <xdr:row>616</xdr:row>
      <xdr:rowOff>102702</xdr:rowOff>
    </xdr:from>
    <xdr:to>
      <xdr:col>15</xdr:col>
      <xdr:colOff>639118</xdr:colOff>
      <xdr:row>641</xdr:row>
      <xdr:rowOff>134888</xdr:rowOff>
    </xdr:to>
    <xdr:graphicFrame macro="">
      <xdr:nvGraphicFramePr>
        <xdr:cNvPr id="99" name="Chart 98">
          <a:extLst>
            <a:ext uri="{FF2B5EF4-FFF2-40B4-BE49-F238E27FC236}">
              <a16:creationId xmlns:a16="http://schemas.microsoft.com/office/drawing/2014/main" id="{4625D442-31C6-4390-A444-320D481329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xdr:from>
      <xdr:col>15</xdr:col>
      <xdr:colOff>820964</xdr:colOff>
      <xdr:row>619</xdr:row>
      <xdr:rowOff>147864</xdr:rowOff>
    </xdr:from>
    <xdr:to>
      <xdr:col>20</xdr:col>
      <xdr:colOff>736298</xdr:colOff>
      <xdr:row>633</xdr:row>
      <xdr:rowOff>139397</xdr:rowOff>
    </xdr:to>
    <xdr:graphicFrame macro="">
      <xdr:nvGraphicFramePr>
        <xdr:cNvPr id="10" name="Chart 9">
          <a:extLst>
            <a:ext uri="{FF2B5EF4-FFF2-40B4-BE49-F238E27FC236}">
              <a16:creationId xmlns:a16="http://schemas.microsoft.com/office/drawing/2014/main" id="{76EE12F2-B95F-4753-AB79-5AF00B31C1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twoCellAnchor>
  <xdr:twoCellAnchor>
    <xdr:from>
      <xdr:col>20</xdr:col>
      <xdr:colOff>14491</xdr:colOff>
      <xdr:row>437</xdr:row>
      <xdr:rowOff>183830</xdr:rowOff>
    </xdr:from>
    <xdr:to>
      <xdr:col>29</xdr:col>
      <xdr:colOff>192185</xdr:colOff>
      <xdr:row>464</xdr:row>
      <xdr:rowOff>138235</xdr:rowOff>
    </xdr:to>
    <xdr:grpSp>
      <xdr:nvGrpSpPr>
        <xdr:cNvPr id="146" name="Group 145">
          <a:extLst>
            <a:ext uri="{FF2B5EF4-FFF2-40B4-BE49-F238E27FC236}">
              <a16:creationId xmlns:a16="http://schemas.microsoft.com/office/drawing/2014/main" id="{5635A925-A31D-446A-9270-EAF2FA0763AA}"/>
            </a:ext>
          </a:extLst>
        </xdr:cNvPr>
        <xdr:cNvGrpSpPr/>
      </xdr:nvGrpSpPr>
      <xdr:grpSpPr>
        <a:xfrm>
          <a:off x="20068245" y="83687691"/>
          <a:ext cx="8630904" cy="4940969"/>
          <a:chOff x="10777422" y="57075167"/>
          <a:chExt cx="8303980" cy="5229790"/>
        </a:xfrm>
      </xdr:grpSpPr>
      <xdr:graphicFrame macro="">
        <xdr:nvGraphicFramePr>
          <xdr:cNvPr id="147" name="Chart 146">
            <a:extLst>
              <a:ext uri="{FF2B5EF4-FFF2-40B4-BE49-F238E27FC236}">
                <a16:creationId xmlns:a16="http://schemas.microsoft.com/office/drawing/2014/main" id="{12974495-1229-4B21-B23E-47C8478B3A8F}"/>
              </a:ext>
            </a:extLst>
          </xdr:cNvPr>
          <xdr:cNvGraphicFramePr/>
        </xdr:nvGraphicFramePr>
        <xdr:xfrm>
          <a:off x="10777422" y="57075167"/>
          <a:ext cx="8303980" cy="5229790"/>
        </xdr:xfrm>
        <a:graphic>
          <a:graphicData uri="http://schemas.openxmlformats.org/drawingml/2006/chart">
            <c:chart xmlns:c="http://schemas.openxmlformats.org/drawingml/2006/chart" xmlns:r="http://schemas.openxmlformats.org/officeDocument/2006/relationships" r:id="rId44"/>
          </a:graphicData>
        </a:graphic>
      </xdr:graphicFrame>
      <xdr:cxnSp macro="">
        <xdr:nvCxnSpPr>
          <xdr:cNvPr id="148" name="Straight Connector 147">
            <a:extLst>
              <a:ext uri="{FF2B5EF4-FFF2-40B4-BE49-F238E27FC236}">
                <a16:creationId xmlns:a16="http://schemas.microsoft.com/office/drawing/2014/main" id="{665CD12A-F67C-42E5-A62C-566EED1093A8}"/>
              </a:ext>
            </a:extLst>
          </xdr:cNvPr>
          <xdr:cNvCxnSpPr/>
        </xdr:nvCxnSpPr>
        <xdr:spPr>
          <a:xfrm>
            <a:off x="15549505" y="57903401"/>
            <a:ext cx="0" cy="1458986"/>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149" name="Straight Connector 148">
            <a:extLst>
              <a:ext uri="{FF2B5EF4-FFF2-40B4-BE49-F238E27FC236}">
                <a16:creationId xmlns:a16="http://schemas.microsoft.com/office/drawing/2014/main" id="{A3B5E3F6-37BD-4DB1-B91A-698E3E4CC555}"/>
              </a:ext>
            </a:extLst>
          </xdr:cNvPr>
          <xdr:cNvCxnSpPr/>
        </xdr:nvCxnSpPr>
        <xdr:spPr>
          <a:xfrm flipH="1">
            <a:off x="16263717" y="57883348"/>
            <a:ext cx="5623" cy="1968147"/>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150" name="Straight Connector 149">
            <a:extLst>
              <a:ext uri="{FF2B5EF4-FFF2-40B4-BE49-F238E27FC236}">
                <a16:creationId xmlns:a16="http://schemas.microsoft.com/office/drawing/2014/main" id="{D675A429-94A2-4B39-9D66-C1A2D61365E4}"/>
              </a:ext>
            </a:extLst>
          </xdr:cNvPr>
          <xdr:cNvCxnSpPr/>
        </xdr:nvCxnSpPr>
        <xdr:spPr>
          <a:xfrm>
            <a:off x="16137617" y="57883347"/>
            <a:ext cx="3008" cy="938232"/>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151" name="Straight Connector 150">
            <a:extLst>
              <a:ext uri="{FF2B5EF4-FFF2-40B4-BE49-F238E27FC236}">
                <a16:creationId xmlns:a16="http://schemas.microsoft.com/office/drawing/2014/main" id="{42615100-9325-42F2-B12D-979CB1A34BB6}"/>
              </a:ext>
            </a:extLst>
          </xdr:cNvPr>
          <xdr:cNvCxnSpPr/>
        </xdr:nvCxnSpPr>
        <xdr:spPr>
          <a:xfrm>
            <a:off x="17246602" y="59580218"/>
            <a:ext cx="393" cy="1989343"/>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152" name="Straight Connector 151">
            <a:extLst>
              <a:ext uri="{FF2B5EF4-FFF2-40B4-BE49-F238E27FC236}">
                <a16:creationId xmlns:a16="http://schemas.microsoft.com/office/drawing/2014/main" id="{13E09805-C11C-4528-AD78-9F64DCD1EED3}"/>
              </a:ext>
            </a:extLst>
          </xdr:cNvPr>
          <xdr:cNvCxnSpPr/>
        </xdr:nvCxnSpPr>
        <xdr:spPr>
          <a:xfrm flipH="1">
            <a:off x="16063956" y="60720683"/>
            <a:ext cx="7235" cy="926995"/>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153" name="Straight Connector 152">
            <a:extLst>
              <a:ext uri="{FF2B5EF4-FFF2-40B4-BE49-F238E27FC236}">
                <a16:creationId xmlns:a16="http://schemas.microsoft.com/office/drawing/2014/main" id="{C22F6A5B-6606-4DB2-B5CF-DBA4EF5C4E88}"/>
              </a:ext>
            </a:extLst>
          </xdr:cNvPr>
          <xdr:cNvCxnSpPr/>
        </xdr:nvCxnSpPr>
        <xdr:spPr>
          <a:xfrm flipH="1">
            <a:off x="17497778" y="58080923"/>
            <a:ext cx="4620" cy="1271724"/>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154" name="Straight Connector 153">
            <a:extLst>
              <a:ext uri="{FF2B5EF4-FFF2-40B4-BE49-F238E27FC236}">
                <a16:creationId xmlns:a16="http://schemas.microsoft.com/office/drawing/2014/main" id="{E004C4FB-0B4E-4DCA-80C3-C87505EE000D}"/>
              </a:ext>
            </a:extLst>
          </xdr:cNvPr>
          <xdr:cNvCxnSpPr/>
        </xdr:nvCxnSpPr>
        <xdr:spPr>
          <a:xfrm>
            <a:off x="18282736" y="57914347"/>
            <a:ext cx="1003" cy="332996"/>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155" name="Straight Connector 154">
            <a:extLst>
              <a:ext uri="{FF2B5EF4-FFF2-40B4-BE49-F238E27FC236}">
                <a16:creationId xmlns:a16="http://schemas.microsoft.com/office/drawing/2014/main" id="{8244FF33-5A34-441E-B963-AA096EFE9D6E}"/>
              </a:ext>
            </a:extLst>
          </xdr:cNvPr>
          <xdr:cNvCxnSpPr/>
        </xdr:nvCxnSpPr>
        <xdr:spPr>
          <a:xfrm>
            <a:off x="18282662" y="57887798"/>
            <a:ext cx="4011" cy="21057"/>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157" name="Straight Connector 156">
            <a:extLst>
              <a:ext uri="{FF2B5EF4-FFF2-40B4-BE49-F238E27FC236}">
                <a16:creationId xmlns:a16="http://schemas.microsoft.com/office/drawing/2014/main" id="{D9C5B7E5-B158-4EE3-99BA-C57E2C2A5754}"/>
              </a:ext>
            </a:extLst>
          </xdr:cNvPr>
          <xdr:cNvCxnSpPr/>
        </xdr:nvCxnSpPr>
        <xdr:spPr>
          <a:xfrm>
            <a:off x="13218622" y="57876892"/>
            <a:ext cx="8632" cy="715735"/>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158" name="Straight Connector 157">
            <a:extLst>
              <a:ext uri="{FF2B5EF4-FFF2-40B4-BE49-F238E27FC236}">
                <a16:creationId xmlns:a16="http://schemas.microsoft.com/office/drawing/2014/main" id="{C37ABDEF-01B2-47A3-B15D-EF82F74ADE98}"/>
              </a:ext>
            </a:extLst>
          </xdr:cNvPr>
          <xdr:cNvCxnSpPr/>
        </xdr:nvCxnSpPr>
        <xdr:spPr>
          <a:xfrm>
            <a:off x="17994827" y="57899193"/>
            <a:ext cx="5625" cy="175007"/>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159" name="Straight Connector 158">
            <a:extLst>
              <a:ext uri="{FF2B5EF4-FFF2-40B4-BE49-F238E27FC236}">
                <a16:creationId xmlns:a16="http://schemas.microsoft.com/office/drawing/2014/main" id="{77D368DC-550E-428A-BD4D-313F902BAFFC}"/>
              </a:ext>
            </a:extLst>
          </xdr:cNvPr>
          <xdr:cNvCxnSpPr/>
        </xdr:nvCxnSpPr>
        <xdr:spPr>
          <a:xfrm>
            <a:off x="13467723" y="57871449"/>
            <a:ext cx="6913" cy="81278"/>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160" name="Straight Connector 159">
            <a:extLst>
              <a:ext uri="{FF2B5EF4-FFF2-40B4-BE49-F238E27FC236}">
                <a16:creationId xmlns:a16="http://schemas.microsoft.com/office/drawing/2014/main" id="{82DB62E7-650C-4089-8F91-DF3F93B24530}"/>
              </a:ext>
            </a:extLst>
          </xdr:cNvPr>
          <xdr:cNvCxnSpPr/>
        </xdr:nvCxnSpPr>
        <xdr:spPr>
          <a:xfrm>
            <a:off x="16438679" y="60488907"/>
            <a:ext cx="0" cy="1094433"/>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161" name="Straight Connector 160">
            <a:extLst>
              <a:ext uri="{FF2B5EF4-FFF2-40B4-BE49-F238E27FC236}">
                <a16:creationId xmlns:a16="http://schemas.microsoft.com/office/drawing/2014/main" id="{BBC1308D-6250-4D3B-98EF-CEA04FD21DA3}"/>
              </a:ext>
            </a:extLst>
          </xdr:cNvPr>
          <xdr:cNvCxnSpPr/>
        </xdr:nvCxnSpPr>
        <xdr:spPr>
          <a:xfrm>
            <a:off x="13349087" y="58485012"/>
            <a:ext cx="3400" cy="1517998"/>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27</xdr:col>
      <xdr:colOff>171450</xdr:colOff>
      <xdr:row>441</xdr:row>
      <xdr:rowOff>66675</xdr:rowOff>
    </xdr:from>
    <xdr:to>
      <xdr:col>27</xdr:col>
      <xdr:colOff>174444</xdr:colOff>
      <xdr:row>446</xdr:row>
      <xdr:rowOff>63666</xdr:rowOff>
    </xdr:to>
    <xdr:cxnSp macro="">
      <xdr:nvCxnSpPr>
        <xdr:cNvPr id="163" name="Straight Connector 162">
          <a:extLst>
            <a:ext uri="{FF2B5EF4-FFF2-40B4-BE49-F238E27FC236}">
              <a16:creationId xmlns:a16="http://schemas.microsoft.com/office/drawing/2014/main" id="{3E78CEBB-8BCF-4495-91B3-B9C472DF3230}"/>
            </a:ext>
          </a:extLst>
        </xdr:cNvPr>
        <xdr:cNvCxnSpPr/>
      </xdr:nvCxnSpPr>
      <xdr:spPr>
        <a:xfrm>
          <a:off x="25631775" y="58512075"/>
          <a:ext cx="2994" cy="949491"/>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779873</xdr:colOff>
      <xdr:row>443</xdr:row>
      <xdr:rowOff>19050</xdr:rowOff>
    </xdr:from>
    <xdr:to>
      <xdr:col>24</xdr:col>
      <xdr:colOff>779873</xdr:colOff>
      <xdr:row>448</xdr:row>
      <xdr:rowOff>124935</xdr:rowOff>
    </xdr:to>
    <xdr:cxnSp macro="">
      <xdr:nvCxnSpPr>
        <xdr:cNvPr id="164" name="Straight Connector 163">
          <a:extLst>
            <a:ext uri="{FF2B5EF4-FFF2-40B4-BE49-F238E27FC236}">
              <a16:creationId xmlns:a16="http://schemas.microsoft.com/office/drawing/2014/main" id="{A5BB8CCA-35BB-455E-9B49-E0BEB7DA38AB}"/>
            </a:ext>
          </a:extLst>
        </xdr:cNvPr>
        <xdr:cNvCxnSpPr/>
      </xdr:nvCxnSpPr>
      <xdr:spPr>
        <a:xfrm>
          <a:off x="23618469" y="59416522"/>
          <a:ext cx="0" cy="1069087"/>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48519</xdr:colOff>
      <xdr:row>647</xdr:row>
      <xdr:rowOff>130978</xdr:rowOff>
    </xdr:from>
    <xdr:to>
      <xdr:col>17</xdr:col>
      <xdr:colOff>800010</xdr:colOff>
      <xdr:row>673</xdr:row>
      <xdr:rowOff>39704</xdr:rowOff>
    </xdr:to>
    <xdr:graphicFrame macro="">
      <xdr:nvGraphicFramePr>
        <xdr:cNvPr id="105" name="Chart 104">
          <a:extLst>
            <a:ext uri="{FF2B5EF4-FFF2-40B4-BE49-F238E27FC236}">
              <a16:creationId xmlns:a16="http://schemas.microsoft.com/office/drawing/2014/main" id="{142579C8-BEE4-40A0-9ECB-6B8DC42D84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5"/>
        </a:graphicData>
      </a:graphic>
    </xdr:graphicFrame>
    <xdr:clientData/>
  </xdr:twoCellAnchor>
  <xdr:twoCellAnchor>
    <xdr:from>
      <xdr:col>4</xdr:col>
      <xdr:colOff>0</xdr:colOff>
      <xdr:row>647</xdr:row>
      <xdr:rowOff>136058</xdr:rowOff>
    </xdr:from>
    <xdr:to>
      <xdr:col>11</xdr:col>
      <xdr:colOff>237353</xdr:colOff>
      <xdr:row>673</xdr:row>
      <xdr:rowOff>44784</xdr:rowOff>
    </xdr:to>
    <xdr:graphicFrame macro="">
      <xdr:nvGraphicFramePr>
        <xdr:cNvPr id="110" name="Chart 109">
          <a:extLst>
            <a:ext uri="{FF2B5EF4-FFF2-40B4-BE49-F238E27FC236}">
              <a16:creationId xmlns:a16="http://schemas.microsoft.com/office/drawing/2014/main" id="{9DF1C9A6-EA18-48F3-BB4C-AAFA830868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6"/>
        </a:graphicData>
      </a:graphic>
    </xdr:graphicFrame>
    <xdr:clientData/>
  </xdr:twoCellAnchor>
  <xdr:twoCellAnchor>
    <xdr:from>
      <xdr:col>25</xdr:col>
      <xdr:colOff>760324</xdr:colOff>
      <xdr:row>646</xdr:row>
      <xdr:rowOff>90714</xdr:rowOff>
    </xdr:from>
    <xdr:to>
      <xdr:col>33</xdr:col>
      <xdr:colOff>24933</xdr:colOff>
      <xdr:row>672</xdr:row>
      <xdr:rowOff>173205</xdr:rowOff>
    </xdr:to>
    <xdr:graphicFrame macro="">
      <xdr:nvGraphicFramePr>
        <xdr:cNvPr id="111" name="Chart 110">
          <a:extLst>
            <a:ext uri="{FF2B5EF4-FFF2-40B4-BE49-F238E27FC236}">
              <a16:creationId xmlns:a16="http://schemas.microsoft.com/office/drawing/2014/main" id="{994E684B-D228-4CBB-8DDA-AD0159A54A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7"/>
        </a:graphicData>
      </a:graphic>
    </xdr:graphicFrame>
    <xdr:clientData/>
  </xdr:twoCellAnchor>
  <xdr:twoCellAnchor>
    <xdr:from>
      <xdr:col>18</xdr:col>
      <xdr:colOff>768290</xdr:colOff>
      <xdr:row>647</xdr:row>
      <xdr:rowOff>79271</xdr:rowOff>
    </xdr:from>
    <xdr:to>
      <xdr:col>26</xdr:col>
      <xdr:colOff>32899</xdr:colOff>
      <xdr:row>672</xdr:row>
      <xdr:rowOff>186646</xdr:rowOff>
    </xdr:to>
    <xdr:graphicFrame macro="">
      <xdr:nvGraphicFramePr>
        <xdr:cNvPr id="112" name="Chart 111">
          <a:extLst>
            <a:ext uri="{FF2B5EF4-FFF2-40B4-BE49-F238E27FC236}">
              <a16:creationId xmlns:a16="http://schemas.microsoft.com/office/drawing/2014/main" id="{76940E27-EF52-41AE-A15C-67B6DBE46D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8"/>
        </a:graphicData>
      </a:graphic>
    </xdr:graphicFrame>
    <xdr:clientData/>
  </xdr:twoCellAnchor>
  <xdr:twoCellAnchor>
    <xdr:from>
      <xdr:col>43</xdr:col>
      <xdr:colOff>737126</xdr:colOff>
      <xdr:row>647</xdr:row>
      <xdr:rowOff>16711</xdr:rowOff>
    </xdr:from>
    <xdr:to>
      <xdr:col>52</xdr:col>
      <xdr:colOff>546021</xdr:colOff>
      <xdr:row>672</xdr:row>
      <xdr:rowOff>109999</xdr:rowOff>
    </xdr:to>
    <xdr:graphicFrame macro="">
      <xdr:nvGraphicFramePr>
        <xdr:cNvPr id="113" name="Chart 112">
          <a:extLst>
            <a:ext uri="{FF2B5EF4-FFF2-40B4-BE49-F238E27FC236}">
              <a16:creationId xmlns:a16="http://schemas.microsoft.com/office/drawing/2014/main" id="{E7DC3C63-3DDB-44D8-A72A-1BBC3F08D9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9"/>
        </a:graphicData>
      </a:graphic>
    </xdr:graphicFrame>
    <xdr:clientData/>
  </xdr:twoCellAnchor>
  <xdr:twoCellAnchor>
    <xdr:from>
      <xdr:col>37</xdr:col>
      <xdr:colOff>357965</xdr:colOff>
      <xdr:row>647</xdr:row>
      <xdr:rowOff>16711</xdr:rowOff>
    </xdr:from>
    <xdr:to>
      <xdr:col>43</xdr:col>
      <xdr:colOff>348289</xdr:colOff>
      <xdr:row>672</xdr:row>
      <xdr:rowOff>112746</xdr:rowOff>
    </xdr:to>
    <xdr:graphicFrame macro="">
      <xdr:nvGraphicFramePr>
        <xdr:cNvPr id="114" name="Chart 113">
          <a:extLst>
            <a:ext uri="{FF2B5EF4-FFF2-40B4-BE49-F238E27FC236}">
              <a16:creationId xmlns:a16="http://schemas.microsoft.com/office/drawing/2014/main" id="{3585C7B6-DC66-4FF2-9C24-DA9895722A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0"/>
        </a:graphicData>
      </a:graphic>
    </xdr:graphicFrame>
    <xdr:clientData/>
  </xdr:twoCellAnchor>
  <xdr:oneCellAnchor>
    <xdr:from>
      <xdr:col>0</xdr:col>
      <xdr:colOff>11204</xdr:colOff>
      <xdr:row>645</xdr:row>
      <xdr:rowOff>0</xdr:rowOff>
    </xdr:from>
    <xdr:ext cx="171550" cy="219175"/>
    <xdr:pic>
      <xdr:nvPicPr>
        <xdr:cNvPr id="117" name="nav_home" descr="home-icon4.png">
          <a:hlinkClick xmlns:r="http://schemas.openxmlformats.org/officeDocument/2006/relationships" r:id="rId1"/>
          <a:extLst>
            <a:ext uri="{FF2B5EF4-FFF2-40B4-BE49-F238E27FC236}">
              <a16:creationId xmlns:a16="http://schemas.microsoft.com/office/drawing/2014/main" id="{61DCA7A8-4C97-4506-8B20-8E5321BE3964}"/>
            </a:ext>
          </a:extLst>
        </xdr:cNvPr>
        <xdr:cNvPicPr preferRelativeResize="0">
          <a:picLocks/>
        </xdr:cNvPicPr>
      </xdr:nvPicPr>
      <xdr:blipFill>
        <a:blip xmlns:r="http://schemas.openxmlformats.org/officeDocument/2006/relationships" r:embed="rId2" cstate="print"/>
        <a:stretch>
          <a:fillRect/>
        </a:stretch>
      </xdr:blipFill>
      <xdr:spPr>
        <a:xfrm>
          <a:off x="11204" y="90090625"/>
          <a:ext cx="171550" cy="219175"/>
        </a:xfrm>
        <a:prstGeom prst="rect">
          <a:avLst/>
        </a:prstGeom>
      </xdr:spPr>
    </xdr:pic>
    <xdr:clientData fPrintsWithSheet="0"/>
  </xdr:oneCellAnchor>
  <xdr:twoCellAnchor>
    <xdr:from>
      <xdr:col>51</xdr:col>
      <xdr:colOff>592195</xdr:colOff>
      <xdr:row>386</xdr:row>
      <xdr:rowOff>159670</xdr:rowOff>
    </xdr:from>
    <xdr:to>
      <xdr:col>61</xdr:col>
      <xdr:colOff>580756</xdr:colOff>
      <xdr:row>411</xdr:row>
      <xdr:rowOff>81499</xdr:rowOff>
    </xdr:to>
    <xdr:graphicFrame macro="">
      <xdr:nvGraphicFramePr>
        <xdr:cNvPr id="118" name="Chart 117">
          <a:extLst>
            <a:ext uri="{FF2B5EF4-FFF2-40B4-BE49-F238E27FC236}">
              <a16:creationId xmlns:a16="http://schemas.microsoft.com/office/drawing/2014/main" id="{5D012F08-25C5-4988-8637-FE3119D9DD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1"/>
        </a:graphicData>
      </a:graphic>
    </xdr:graphicFrame>
    <xdr:clientData/>
  </xdr:twoCellAnchor>
  <xdr:twoCellAnchor>
    <xdr:from>
      <xdr:col>62</xdr:col>
      <xdr:colOff>240498</xdr:colOff>
      <xdr:row>386</xdr:row>
      <xdr:rowOff>147846</xdr:rowOff>
    </xdr:from>
    <xdr:to>
      <xdr:col>72</xdr:col>
      <xdr:colOff>309029</xdr:colOff>
      <xdr:row>411</xdr:row>
      <xdr:rowOff>69675</xdr:rowOff>
    </xdr:to>
    <xdr:graphicFrame macro="">
      <xdr:nvGraphicFramePr>
        <xdr:cNvPr id="119" name="Chart 118">
          <a:extLst>
            <a:ext uri="{FF2B5EF4-FFF2-40B4-BE49-F238E27FC236}">
              <a16:creationId xmlns:a16="http://schemas.microsoft.com/office/drawing/2014/main" id="{907C653D-3A51-40A5-9329-0D31F7E90A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2"/>
        </a:graphicData>
      </a:graphic>
    </xdr:graphicFrame>
    <xdr:clientData/>
  </xdr:twoCellAnchor>
  <xdr:twoCellAnchor>
    <xdr:from>
      <xdr:col>72</xdr:col>
      <xdr:colOff>603534</xdr:colOff>
      <xdr:row>386</xdr:row>
      <xdr:rowOff>136022</xdr:rowOff>
    </xdr:from>
    <xdr:to>
      <xdr:col>83</xdr:col>
      <xdr:colOff>50869</xdr:colOff>
      <xdr:row>411</xdr:row>
      <xdr:rowOff>57851</xdr:rowOff>
    </xdr:to>
    <xdr:graphicFrame macro="">
      <xdr:nvGraphicFramePr>
        <xdr:cNvPr id="120" name="Chart 119">
          <a:extLst>
            <a:ext uri="{FF2B5EF4-FFF2-40B4-BE49-F238E27FC236}">
              <a16:creationId xmlns:a16="http://schemas.microsoft.com/office/drawing/2014/main" id="{4E1E5003-455B-4821-9705-30868F59A4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3"/>
        </a:graphicData>
      </a:graphic>
    </xdr:graphicFrame>
    <xdr:clientData/>
  </xdr:twoCellAnchor>
  <xdr:twoCellAnchor>
    <xdr:from>
      <xdr:col>83</xdr:col>
      <xdr:colOff>331807</xdr:colOff>
      <xdr:row>386</xdr:row>
      <xdr:rowOff>124198</xdr:rowOff>
    </xdr:from>
    <xdr:to>
      <xdr:col>93</xdr:col>
      <xdr:colOff>404379</xdr:colOff>
      <xdr:row>411</xdr:row>
      <xdr:rowOff>46027</xdr:rowOff>
    </xdr:to>
    <xdr:graphicFrame macro="">
      <xdr:nvGraphicFramePr>
        <xdr:cNvPr id="121" name="Chart 120">
          <a:extLst>
            <a:ext uri="{FF2B5EF4-FFF2-40B4-BE49-F238E27FC236}">
              <a16:creationId xmlns:a16="http://schemas.microsoft.com/office/drawing/2014/main" id="{E7EDD269-4028-405C-A4C1-1A7D6A64D2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4"/>
        </a:graphicData>
      </a:graphic>
    </xdr:graphicFrame>
    <xdr:clientData/>
  </xdr:twoCellAnchor>
  <xdr:twoCellAnchor>
    <xdr:from>
      <xdr:col>43</xdr:col>
      <xdr:colOff>661769</xdr:colOff>
      <xdr:row>386</xdr:row>
      <xdr:rowOff>229244</xdr:rowOff>
    </xdr:from>
    <xdr:to>
      <xdr:col>51</xdr:col>
      <xdr:colOff>401851</xdr:colOff>
      <xdr:row>411</xdr:row>
      <xdr:rowOff>151073</xdr:rowOff>
    </xdr:to>
    <xdr:graphicFrame macro="">
      <xdr:nvGraphicFramePr>
        <xdr:cNvPr id="122" name="Chart 121">
          <a:extLst>
            <a:ext uri="{FF2B5EF4-FFF2-40B4-BE49-F238E27FC236}">
              <a16:creationId xmlns:a16="http://schemas.microsoft.com/office/drawing/2014/main" id="{EB26484A-A283-49F4-BEA3-3CEB38B49F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5"/>
        </a:graphicData>
      </a:graphic>
    </xdr:graphicFrame>
    <xdr:clientData/>
  </xdr:twoCellAnchor>
  <xdr:twoCellAnchor>
    <xdr:from>
      <xdr:col>22</xdr:col>
      <xdr:colOff>893887</xdr:colOff>
      <xdr:row>80</xdr:row>
      <xdr:rowOff>96214</xdr:rowOff>
    </xdr:from>
    <xdr:to>
      <xdr:col>28</xdr:col>
      <xdr:colOff>442576</xdr:colOff>
      <xdr:row>102</xdr:row>
      <xdr:rowOff>13430</xdr:rowOff>
    </xdr:to>
    <xdr:graphicFrame macro="">
      <xdr:nvGraphicFramePr>
        <xdr:cNvPr id="7" name="Chart 6">
          <a:extLst>
            <a:ext uri="{FF2B5EF4-FFF2-40B4-BE49-F238E27FC236}">
              <a16:creationId xmlns:a16="http://schemas.microsoft.com/office/drawing/2014/main" id="{60F71842-4C04-46CF-B253-FCCE56D633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6"/>
        </a:graphicData>
      </a:graphic>
    </xdr:graphicFrame>
    <xdr:clientData/>
  </xdr:twoCellAnchor>
  <xdr:twoCellAnchor>
    <xdr:from>
      <xdr:col>31</xdr:col>
      <xdr:colOff>469331</xdr:colOff>
      <xdr:row>330</xdr:row>
      <xdr:rowOff>141111</xdr:rowOff>
    </xdr:from>
    <xdr:to>
      <xdr:col>37</xdr:col>
      <xdr:colOff>526480</xdr:colOff>
      <xdr:row>356</xdr:row>
      <xdr:rowOff>26811</xdr:rowOff>
    </xdr:to>
    <xdr:graphicFrame macro="">
      <xdr:nvGraphicFramePr>
        <xdr:cNvPr id="109" name="Chart 108">
          <a:extLst>
            <a:ext uri="{FF2B5EF4-FFF2-40B4-BE49-F238E27FC236}">
              <a16:creationId xmlns:a16="http://schemas.microsoft.com/office/drawing/2014/main" id="{BC801436-6C81-465B-9672-3B45272191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7"/>
        </a:graphicData>
      </a:graphic>
    </xdr:graphicFrame>
    <xdr:clientData/>
  </xdr:twoCellAnchor>
  <xdr:twoCellAnchor>
    <xdr:from>
      <xdr:col>49</xdr:col>
      <xdr:colOff>23997</xdr:colOff>
      <xdr:row>358</xdr:row>
      <xdr:rowOff>355511</xdr:rowOff>
    </xdr:from>
    <xdr:to>
      <xdr:col>57</xdr:col>
      <xdr:colOff>235564</xdr:colOff>
      <xdr:row>384</xdr:row>
      <xdr:rowOff>24130</xdr:rowOff>
    </xdr:to>
    <xdr:graphicFrame macro="">
      <xdr:nvGraphicFramePr>
        <xdr:cNvPr id="123" name="Chart 122">
          <a:extLst>
            <a:ext uri="{FF2B5EF4-FFF2-40B4-BE49-F238E27FC236}">
              <a16:creationId xmlns:a16="http://schemas.microsoft.com/office/drawing/2014/main" id="{0A17E436-C722-42F9-A0B1-BD6CB4669C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8"/>
        </a:graphicData>
      </a:graphic>
    </xdr:graphicFrame>
    <xdr:clientData/>
  </xdr:twoCellAnchor>
  <xdr:oneCellAnchor>
    <xdr:from>
      <xdr:col>0</xdr:col>
      <xdr:colOff>11204</xdr:colOff>
      <xdr:row>674</xdr:row>
      <xdr:rowOff>0</xdr:rowOff>
    </xdr:from>
    <xdr:ext cx="171550" cy="219175"/>
    <xdr:pic>
      <xdr:nvPicPr>
        <xdr:cNvPr id="124" name="nav_home" descr="home-icon4.png">
          <a:hlinkClick xmlns:r="http://schemas.openxmlformats.org/officeDocument/2006/relationships" r:id="rId1"/>
          <a:extLst>
            <a:ext uri="{FF2B5EF4-FFF2-40B4-BE49-F238E27FC236}">
              <a16:creationId xmlns:a16="http://schemas.microsoft.com/office/drawing/2014/main" id="{1C37FD04-9E3D-4734-AB87-64D214A79064}"/>
            </a:ext>
          </a:extLst>
        </xdr:cNvPr>
        <xdr:cNvPicPr preferRelativeResize="0">
          <a:picLocks/>
        </xdr:cNvPicPr>
      </xdr:nvPicPr>
      <xdr:blipFill>
        <a:blip xmlns:r="http://schemas.openxmlformats.org/officeDocument/2006/relationships" r:embed="rId2" cstate="print"/>
        <a:stretch>
          <a:fillRect/>
        </a:stretch>
      </xdr:blipFill>
      <xdr:spPr>
        <a:xfrm>
          <a:off x="11204" y="102224758"/>
          <a:ext cx="171550" cy="219175"/>
        </a:xfrm>
        <a:prstGeom prst="rect">
          <a:avLst/>
        </a:prstGeom>
      </xdr:spPr>
    </xdr:pic>
    <xdr:clientData fPrintsWithSheet="0"/>
  </xdr:oneCellAnchor>
  <xdr:twoCellAnchor>
    <xdr:from>
      <xdr:col>8</xdr:col>
      <xdr:colOff>214460</xdr:colOff>
      <xdr:row>677</xdr:row>
      <xdr:rowOff>0</xdr:rowOff>
    </xdr:from>
    <xdr:to>
      <xdr:col>15</xdr:col>
      <xdr:colOff>282826</xdr:colOff>
      <xdr:row>696</xdr:row>
      <xdr:rowOff>190245</xdr:rowOff>
    </xdr:to>
    <xdr:graphicFrame macro="">
      <xdr:nvGraphicFramePr>
        <xdr:cNvPr id="126" name="Chart 125">
          <a:extLst>
            <a:ext uri="{FF2B5EF4-FFF2-40B4-BE49-F238E27FC236}">
              <a16:creationId xmlns:a16="http://schemas.microsoft.com/office/drawing/2014/main" id="{8C491958-39FA-4E40-9B87-C312BFC1B5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9"/>
        </a:graphicData>
      </a:graphic>
    </xdr:graphicFrame>
    <xdr:clientData/>
  </xdr:twoCellAnchor>
  <xdr:twoCellAnchor>
    <xdr:from>
      <xdr:col>9</xdr:col>
      <xdr:colOff>71125</xdr:colOff>
      <xdr:row>689</xdr:row>
      <xdr:rowOff>5541</xdr:rowOff>
    </xdr:from>
    <xdr:to>
      <xdr:col>10</xdr:col>
      <xdr:colOff>380227</xdr:colOff>
      <xdr:row>694</xdr:row>
      <xdr:rowOff>174519</xdr:rowOff>
    </xdr:to>
    <xdr:graphicFrame macro="">
      <xdr:nvGraphicFramePr>
        <xdr:cNvPr id="127" name="Chart 126">
          <a:extLst>
            <a:ext uri="{FF2B5EF4-FFF2-40B4-BE49-F238E27FC236}">
              <a16:creationId xmlns:a16="http://schemas.microsoft.com/office/drawing/2014/main" id="{545FE825-BD83-4605-BDAA-867D5293D0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0"/>
        </a:graphicData>
      </a:graphic>
    </xdr:graphicFrame>
    <xdr:clientData/>
  </xdr:twoCellAnchor>
  <xdr:twoCellAnchor>
    <xdr:from>
      <xdr:col>10</xdr:col>
      <xdr:colOff>330221</xdr:colOff>
      <xdr:row>689</xdr:row>
      <xdr:rowOff>5541</xdr:rowOff>
    </xdr:from>
    <xdr:to>
      <xdr:col>11</xdr:col>
      <xdr:colOff>301339</xdr:colOff>
      <xdr:row>694</xdr:row>
      <xdr:rowOff>174519</xdr:rowOff>
    </xdr:to>
    <xdr:graphicFrame macro="">
      <xdr:nvGraphicFramePr>
        <xdr:cNvPr id="128" name="Chart 127">
          <a:extLst>
            <a:ext uri="{FF2B5EF4-FFF2-40B4-BE49-F238E27FC236}">
              <a16:creationId xmlns:a16="http://schemas.microsoft.com/office/drawing/2014/main" id="{80588F7F-BBA7-4847-B858-B840663E7E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1"/>
        </a:graphicData>
      </a:graphic>
    </xdr:graphicFrame>
    <xdr:clientData/>
  </xdr:twoCellAnchor>
  <xdr:twoCellAnchor>
    <xdr:from>
      <xdr:col>11</xdr:col>
      <xdr:colOff>251333</xdr:colOff>
      <xdr:row>689</xdr:row>
      <xdr:rowOff>5541</xdr:rowOff>
    </xdr:from>
    <xdr:to>
      <xdr:col>12</xdr:col>
      <xdr:colOff>560434</xdr:colOff>
      <xdr:row>694</xdr:row>
      <xdr:rowOff>174519</xdr:rowOff>
    </xdr:to>
    <xdr:graphicFrame macro="">
      <xdr:nvGraphicFramePr>
        <xdr:cNvPr id="129" name="Chart 128">
          <a:extLst>
            <a:ext uri="{FF2B5EF4-FFF2-40B4-BE49-F238E27FC236}">
              <a16:creationId xmlns:a16="http://schemas.microsoft.com/office/drawing/2014/main" id="{F5273A1E-779E-47F7-8C15-3BE08DB801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2"/>
        </a:graphicData>
      </a:graphic>
    </xdr:graphicFrame>
    <xdr:clientData/>
  </xdr:twoCellAnchor>
  <xdr:twoCellAnchor>
    <xdr:from>
      <xdr:col>12</xdr:col>
      <xdr:colOff>510428</xdr:colOff>
      <xdr:row>689</xdr:row>
      <xdr:rowOff>5541</xdr:rowOff>
    </xdr:from>
    <xdr:to>
      <xdr:col>13</xdr:col>
      <xdr:colOff>819530</xdr:colOff>
      <xdr:row>694</xdr:row>
      <xdr:rowOff>174519</xdr:rowOff>
    </xdr:to>
    <xdr:graphicFrame macro="">
      <xdr:nvGraphicFramePr>
        <xdr:cNvPr id="130" name="Chart 129">
          <a:extLst>
            <a:ext uri="{FF2B5EF4-FFF2-40B4-BE49-F238E27FC236}">
              <a16:creationId xmlns:a16="http://schemas.microsoft.com/office/drawing/2014/main" id="{3287859F-5155-495D-A43A-A4BDD89E7D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3"/>
        </a:graphicData>
      </a:graphic>
    </xdr:graphicFrame>
    <xdr:clientData/>
  </xdr:twoCellAnchor>
  <xdr:twoCellAnchor>
    <xdr:from>
      <xdr:col>13</xdr:col>
      <xdr:colOff>769523</xdr:colOff>
      <xdr:row>689</xdr:row>
      <xdr:rowOff>5541</xdr:rowOff>
    </xdr:from>
    <xdr:to>
      <xdr:col>15</xdr:col>
      <xdr:colOff>187576</xdr:colOff>
      <xdr:row>694</xdr:row>
      <xdr:rowOff>174519</xdr:rowOff>
    </xdr:to>
    <xdr:graphicFrame macro="">
      <xdr:nvGraphicFramePr>
        <xdr:cNvPr id="131" name="Chart 130">
          <a:extLst>
            <a:ext uri="{FF2B5EF4-FFF2-40B4-BE49-F238E27FC236}">
              <a16:creationId xmlns:a16="http://schemas.microsoft.com/office/drawing/2014/main" id="{F99DDCE5-E905-420E-8694-5D5D78AA99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4"/>
        </a:graphicData>
      </a:graphic>
    </xdr:graphicFrame>
    <xdr:clientData/>
  </xdr:twoCellAnchor>
  <xdr:twoCellAnchor>
    <xdr:from>
      <xdr:col>8</xdr:col>
      <xdr:colOff>399436</xdr:colOff>
      <xdr:row>688</xdr:row>
      <xdr:rowOff>92177</xdr:rowOff>
    </xdr:from>
    <xdr:to>
      <xdr:col>9</xdr:col>
      <xdr:colOff>278291</xdr:colOff>
      <xdr:row>694</xdr:row>
      <xdr:rowOff>122902</xdr:rowOff>
    </xdr:to>
    <xdr:sp macro="" textlink="">
      <xdr:nvSpPr>
        <xdr:cNvPr id="132" name="TextBox 131">
          <a:extLst>
            <a:ext uri="{FF2B5EF4-FFF2-40B4-BE49-F238E27FC236}">
              <a16:creationId xmlns:a16="http://schemas.microsoft.com/office/drawing/2014/main" id="{B126F7C4-770A-4DA3-A57B-B81211A6510F}"/>
            </a:ext>
          </a:extLst>
        </xdr:cNvPr>
        <xdr:cNvSpPr txBox="1"/>
      </xdr:nvSpPr>
      <xdr:spPr>
        <a:xfrm rot="16200000">
          <a:off x="8225154" y="111513313"/>
          <a:ext cx="1198306" cy="7699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200">
              <a:solidFill>
                <a:schemeClr val="tx2">
                  <a:lumMod val="75000"/>
                  <a:lumOff val="25000"/>
                </a:schemeClr>
              </a:solidFill>
            </a:rPr>
            <a:t>Percent of </a:t>
          </a:r>
        </a:p>
        <a:p>
          <a:pPr algn="ctr"/>
          <a:r>
            <a:rPr lang="en-US" sz="1200">
              <a:solidFill>
                <a:schemeClr val="tx2">
                  <a:lumMod val="75000"/>
                  <a:lumOff val="25000"/>
                </a:schemeClr>
              </a:solidFill>
            </a:rPr>
            <a:t>Total Loans</a:t>
          </a:r>
        </a:p>
      </xdr:txBody>
    </xdr:sp>
    <xdr:clientData/>
  </xdr:twoCellAnchor>
  <xdr:twoCellAnchor>
    <xdr:from>
      <xdr:col>8</xdr:col>
      <xdr:colOff>0</xdr:colOff>
      <xdr:row>698</xdr:row>
      <xdr:rowOff>0</xdr:rowOff>
    </xdr:from>
    <xdr:to>
      <xdr:col>14</xdr:col>
      <xdr:colOff>154548</xdr:colOff>
      <xdr:row>720</xdr:row>
      <xdr:rowOff>90846</xdr:rowOff>
    </xdr:to>
    <xdr:graphicFrame macro="">
      <xdr:nvGraphicFramePr>
        <xdr:cNvPr id="133" name="Chart 132">
          <a:extLst>
            <a:ext uri="{FF2B5EF4-FFF2-40B4-BE49-F238E27FC236}">
              <a16:creationId xmlns:a16="http://schemas.microsoft.com/office/drawing/2014/main" id="{88695D42-0713-4DEF-954A-0D39941984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5"/>
        </a:graphicData>
      </a:graphic>
    </xdr:graphicFrame>
    <xdr:clientData/>
  </xdr:twoCellAnchor>
  <xdr:oneCellAnchor>
    <xdr:from>
      <xdr:col>0</xdr:col>
      <xdr:colOff>11204</xdr:colOff>
      <xdr:row>49</xdr:row>
      <xdr:rowOff>0</xdr:rowOff>
    </xdr:from>
    <xdr:ext cx="171550" cy="219175"/>
    <xdr:pic>
      <xdr:nvPicPr>
        <xdr:cNvPr id="134" name="nav_home" descr="home-icon4.png">
          <a:hlinkClick xmlns:r="http://schemas.openxmlformats.org/officeDocument/2006/relationships" r:id="rId1"/>
          <a:extLst>
            <a:ext uri="{FF2B5EF4-FFF2-40B4-BE49-F238E27FC236}">
              <a16:creationId xmlns:a16="http://schemas.microsoft.com/office/drawing/2014/main" id="{8AE12062-AD52-49C7-A6CC-F7C2082F482F}"/>
            </a:ext>
          </a:extLst>
        </xdr:cNvPr>
        <xdr:cNvPicPr preferRelativeResize="0">
          <a:picLocks/>
        </xdr:cNvPicPr>
      </xdr:nvPicPr>
      <xdr:blipFill>
        <a:blip xmlns:r="http://schemas.openxmlformats.org/officeDocument/2006/relationships" r:embed="rId2" cstate="print"/>
        <a:stretch>
          <a:fillRect/>
        </a:stretch>
      </xdr:blipFill>
      <xdr:spPr>
        <a:xfrm>
          <a:off x="11204" y="5264355"/>
          <a:ext cx="171550" cy="219175"/>
        </a:xfrm>
        <a:prstGeom prst="rect">
          <a:avLst/>
        </a:prstGeom>
      </xdr:spPr>
    </xdr:pic>
    <xdr:clientData fPrintsWithSheet="0"/>
  </xdr:oneCellAnchor>
  <xdr:twoCellAnchor>
    <xdr:from>
      <xdr:col>7</xdr:col>
      <xdr:colOff>0</xdr:colOff>
      <xdr:row>51</xdr:row>
      <xdr:rowOff>194596</xdr:rowOff>
    </xdr:from>
    <xdr:to>
      <xdr:col>12</xdr:col>
      <xdr:colOff>285751</xdr:colOff>
      <xdr:row>78</xdr:row>
      <xdr:rowOff>61452</xdr:rowOff>
    </xdr:to>
    <xdr:graphicFrame macro="">
      <xdr:nvGraphicFramePr>
        <xdr:cNvPr id="135" name="Chart 134">
          <a:extLst>
            <a:ext uri="{FF2B5EF4-FFF2-40B4-BE49-F238E27FC236}">
              <a16:creationId xmlns:a16="http://schemas.microsoft.com/office/drawing/2014/main" id="{F0FAFDF0-BF06-4BF5-BDC7-12F635020F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6"/>
        </a:graphicData>
      </a:graphic>
    </xdr:graphicFrame>
    <xdr:clientData/>
  </xdr:twoCellAnchor>
  <xdr:oneCellAnchor>
    <xdr:from>
      <xdr:col>0</xdr:col>
      <xdr:colOff>11204</xdr:colOff>
      <xdr:row>128</xdr:row>
      <xdr:rowOff>0</xdr:rowOff>
    </xdr:from>
    <xdr:ext cx="171550" cy="219175"/>
    <xdr:pic>
      <xdr:nvPicPr>
        <xdr:cNvPr id="136" name="nav_home" descr="home-icon4.png">
          <a:hlinkClick xmlns:r="http://schemas.openxmlformats.org/officeDocument/2006/relationships" r:id="rId1"/>
          <a:extLst>
            <a:ext uri="{FF2B5EF4-FFF2-40B4-BE49-F238E27FC236}">
              <a16:creationId xmlns:a16="http://schemas.microsoft.com/office/drawing/2014/main" id="{348513B0-0D2D-48FB-AE1B-6D9B213D817F}"/>
            </a:ext>
          </a:extLst>
        </xdr:cNvPr>
        <xdr:cNvPicPr preferRelativeResize="0">
          <a:picLocks/>
        </xdr:cNvPicPr>
      </xdr:nvPicPr>
      <xdr:blipFill>
        <a:blip xmlns:r="http://schemas.openxmlformats.org/officeDocument/2006/relationships" r:embed="rId2" cstate="print"/>
        <a:stretch>
          <a:fillRect/>
        </a:stretch>
      </xdr:blipFill>
      <xdr:spPr>
        <a:xfrm>
          <a:off x="11204" y="21467097"/>
          <a:ext cx="171550" cy="219175"/>
        </a:xfrm>
        <a:prstGeom prst="rect">
          <a:avLst/>
        </a:prstGeom>
      </xdr:spPr>
    </xdr:pic>
    <xdr:clientData fPrintsWithSheet="0"/>
  </xdr:oneCellAnchor>
  <xdr:oneCellAnchor>
    <xdr:from>
      <xdr:col>0</xdr:col>
      <xdr:colOff>11204</xdr:colOff>
      <xdr:row>128</xdr:row>
      <xdr:rowOff>0</xdr:rowOff>
    </xdr:from>
    <xdr:ext cx="171550" cy="219175"/>
    <xdr:pic>
      <xdr:nvPicPr>
        <xdr:cNvPr id="137" name="nav_home" descr="home-icon4.png">
          <a:hlinkClick xmlns:r="http://schemas.openxmlformats.org/officeDocument/2006/relationships" r:id="rId1"/>
          <a:extLst>
            <a:ext uri="{FF2B5EF4-FFF2-40B4-BE49-F238E27FC236}">
              <a16:creationId xmlns:a16="http://schemas.microsoft.com/office/drawing/2014/main" id="{E9F83010-55D5-4AC0-A36D-D8A10DC80C25}"/>
            </a:ext>
          </a:extLst>
        </xdr:cNvPr>
        <xdr:cNvPicPr preferRelativeResize="0">
          <a:picLocks/>
        </xdr:cNvPicPr>
      </xdr:nvPicPr>
      <xdr:blipFill>
        <a:blip xmlns:r="http://schemas.openxmlformats.org/officeDocument/2006/relationships" r:embed="rId2" cstate="print"/>
        <a:stretch>
          <a:fillRect/>
        </a:stretch>
      </xdr:blipFill>
      <xdr:spPr>
        <a:xfrm>
          <a:off x="11204" y="21467097"/>
          <a:ext cx="171550" cy="219175"/>
        </a:xfrm>
        <a:prstGeom prst="rect">
          <a:avLst/>
        </a:prstGeom>
      </xdr:spPr>
    </xdr:pic>
    <xdr:clientData fPrintsWithSheet="0"/>
  </xdr:oneCellAnchor>
  <xdr:twoCellAnchor>
    <xdr:from>
      <xdr:col>6</xdr:col>
      <xdr:colOff>806823</xdr:colOff>
      <xdr:row>130</xdr:row>
      <xdr:rowOff>20485</xdr:rowOff>
    </xdr:from>
    <xdr:to>
      <xdr:col>13</xdr:col>
      <xdr:colOff>368715</xdr:colOff>
      <xdr:row>152</xdr:row>
      <xdr:rowOff>179295</xdr:rowOff>
    </xdr:to>
    <xdr:graphicFrame macro="">
      <xdr:nvGraphicFramePr>
        <xdr:cNvPr id="138" name="Chart 137">
          <a:extLst>
            <a:ext uri="{FF2B5EF4-FFF2-40B4-BE49-F238E27FC236}">
              <a16:creationId xmlns:a16="http://schemas.microsoft.com/office/drawing/2014/main" id="{D2C31FBA-4D58-4D83-8CB1-0532EB25D5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7"/>
        </a:graphicData>
      </a:graphic>
    </xdr:graphicFrame>
    <xdr:clientData/>
  </xdr:twoCellAnchor>
  <xdr:oneCellAnchor>
    <xdr:from>
      <xdr:col>0</xdr:col>
      <xdr:colOff>11204</xdr:colOff>
      <xdr:row>155</xdr:row>
      <xdr:rowOff>0</xdr:rowOff>
    </xdr:from>
    <xdr:ext cx="171550" cy="219175"/>
    <xdr:pic>
      <xdr:nvPicPr>
        <xdr:cNvPr id="125" name="nav_home" descr="home-icon4.png">
          <a:hlinkClick xmlns:r="http://schemas.openxmlformats.org/officeDocument/2006/relationships" r:id="rId1"/>
          <a:extLst>
            <a:ext uri="{FF2B5EF4-FFF2-40B4-BE49-F238E27FC236}">
              <a16:creationId xmlns:a16="http://schemas.microsoft.com/office/drawing/2014/main" id="{59704B64-12D8-4629-834B-958D07A547C5}"/>
            </a:ext>
          </a:extLst>
        </xdr:cNvPr>
        <xdr:cNvPicPr preferRelativeResize="0">
          <a:picLocks/>
        </xdr:cNvPicPr>
      </xdr:nvPicPr>
      <xdr:blipFill>
        <a:blip xmlns:r="http://schemas.openxmlformats.org/officeDocument/2006/relationships" r:embed="rId2" cstate="print"/>
        <a:stretch>
          <a:fillRect/>
        </a:stretch>
      </xdr:blipFill>
      <xdr:spPr>
        <a:xfrm>
          <a:off x="11204" y="21089471"/>
          <a:ext cx="171550" cy="219175"/>
        </a:xfrm>
        <a:prstGeom prst="rect">
          <a:avLst/>
        </a:prstGeom>
      </xdr:spPr>
    </xdr:pic>
    <xdr:clientData fPrintsWithSheet="0"/>
  </xdr:oneCellAnchor>
  <xdr:oneCellAnchor>
    <xdr:from>
      <xdr:col>0</xdr:col>
      <xdr:colOff>11204</xdr:colOff>
      <xdr:row>155</xdr:row>
      <xdr:rowOff>0</xdr:rowOff>
    </xdr:from>
    <xdr:ext cx="171550" cy="219175"/>
    <xdr:pic>
      <xdr:nvPicPr>
        <xdr:cNvPr id="139" name="nav_home" descr="home-icon4.png">
          <a:hlinkClick xmlns:r="http://schemas.openxmlformats.org/officeDocument/2006/relationships" r:id="rId1"/>
          <a:extLst>
            <a:ext uri="{FF2B5EF4-FFF2-40B4-BE49-F238E27FC236}">
              <a16:creationId xmlns:a16="http://schemas.microsoft.com/office/drawing/2014/main" id="{EE9B9D31-9689-47DC-9C0F-FB5D3AC96456}"/>
            </a:ext>
          </a:extLst>
        </xdr:cNvPr>
        <xdr:cNvPicPr preferRelativeResize="0">
          <a:picLocks/>
        </xdr:cNvPicPr>
      </xdr:nvPicPr>
      <xdr:blipFill>
        <a:blip xmlns:r="http://schemas.openxmlformats.org/officeDocument/2006/relationships" r:embed="rId2" cstate="print"/>
        <a:stretch>
          <a:fillRect/>
        </a:stretch>
      </xdr:blipFill>
      <xdr:spPr>
        <a:xfrm>
          <a:off x="11204" y="21089471"/>
          <a:ext cx="171550" cy="219175"/>
        </a:xfrm>
        <a:prstGeom prst="rect">
          <a:avLst/>
        </a:prstGeom>
      </xdr:spPr>
    </xdr:pic>
    <xdr:clientData fPrintsWithSheet="0"/>
  </xdr:oneCellAnchor>
  <xdr:twoCellAnchor>
    <xdr:from>
      <xdr:col>7</xdr:col>
      <xdr:colOff>89647</xdr:colOff>
      <xdr:row>156</xdr:row>
      <xdr:rowOff>67235</xdr:rowOff>
    </xdr:from>
    <xdr:to>
      <xdr:col>10</xdr:col>
      <xdr:colOff>997324</xdr:colOff>
      <xdr:row>175</xdr:row>
      <xdr:rowOff>212911</xdr:rowOff>
    </xdr:to>
    <xdr:graphicFrame macro="">
      <xdr:nvGraphicFramePr>
        <xdr:cNvPr id="140" name="Chart 139">
          <a:extLst>
            <a:ext uri="{FF2B5EF4-FFF2-40B4-BE49-F238E27FC236}">
              <a16:creationId xmlns:a16="http://schemas.microsoft.com/office/drawing/2014/main" id="{54502A5D-F239-4262-B048-E06B0487C6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8"/>
        </a:graphicData>
      </a:graphic>
    </xdr:graphicFrame>
    <xdr:clientData/>
  </xdr:twoCellAnchor>
  <xdr:oneCellAnchor>
    <xdr:from>
      <xdr:col>0</xdr:col>
      <xdr:colOff>11204</xdr:colOff>
      <xdr:row>175</xdr:row>
      <xdr:rowOff>0</xdr:rowOff>
    </xdr:from>
    <xdr:ext cx="171550" cy="219175"/>
    <xdr:pic>
      <xdr:nvPicPr>
        <xdr:cNvPr id="141" name="nav_home" descr="home-icon4.png">
          <a:hlinkClick xmlns:r="http://schemas.openxmlformats.org/officeDocument/2006/relationships" r:id="rId1"/>
          <a:extLst>
            <a:ext uri="{FF2B5EF4-FFF2-40B4-BE49-F238E27FC236}">
              <a16:creationId xmlns:a16="http://schemas.microsoft.com/office/drawing/2014/main" id="{2BAA875D-7391-4914-AA3E-2A423A800ED1}"/>
            </a:ext>
          </a:extLst>
        </xdr:cNvPr>
        <xdr:cNvPicPr preferRelativeResize="0">
          <a:picLocks/>
        </xdr:cNvPicPr>
      </xdr:nvPicPr>
      <xdr:blipFill>
        <a:blip xmlns:r="http://schemas.openxmlformats.org/officeDocument/2006/relationships" r:embed="rId2" cstate="print"/>
        <a:stretch>
          <a:fillRect/>
        </a:stretch>
      </xdr:blipFill>
      <xdr:spPr>
        <a:xfrm>
          <a:off x="11204" y="31443706"/>
          <a:ext cx="171550" cy="219175"/>
        </a:xfrm>
        <a:prstGeom prst="rect">
          <a:avLst/>
        </a:prstGeom>
      </xdr:spPr>
    </xdr:pic>
    <xdr:clientData fPrintsWithSheet="0"/>
  </xdr:oneCellAnchor>
  <xdr:oneCellAnchor>
    <xdr:from>
      <xdr:col>0</xdr:col>
      <xdr:colOff>11204</xdr:colOff>
      <xdr:row>175</xdr:row>
      <xdr:rowOff>0</xdr:rowOff>
    </xdr:from>
    <xdr:ext cx="171550" cy="219175"/>
    <xdr:pic>
      <xdr:nvPicPr>
        <xdr:cNvPr id="142" name="nav_home" descr="home-icon4.png">
          <a:hlinkClick xmlns:r="http://schemas.openxmlformats.org/officeDocument/2006/relationships" r:id="rId1"/>
          <a:extLst>
            <a:ext uri="{FF2B5EF4-FFF2-40B4-BE49-F238E27FC236}">
              <a16:creationId xmlns:a16="http://schemas.microsoft.com/office/drawing/2014/main" id="{0AB468D3-1AA0-4C4E-B59A-5CF59876416B}"/>
            </a:ext>
          </a:extLst>
        </xdr:cNvPr>
        <xdr:cNvPicPr preferRelativeResize="0">
          <a:picLocks/>
        </xdr:cNvPicPr>
      </xdr:nvPicPr>
      <xdr:blipFill>
        <a:blip xmlns:r="http://schemas.openxmlformats.org/officeDocument/2006/relationships" r:embed="rId2" cstate="print"/>
        <a:stretch>
          <a:fillRect/>
        </a:stretch>
      </xdr:blipFill>
      <xdr:spPr>
        <a:xfrm>
          <a:off x="11204" y="31443706"/>
          <a:ext cx="171550" cy="219175"/>
        </a:xfrm>
        <a:prstGeom prst="rect">
          <a:avLst/>
        </a:prstGeom>
      </xdr:spPr>
    </xdr:pic>
    <xdr:clientData fPrintsWithSheet="0"/>
  </xdr:oneCellAnchor>
  <xdr:oneCellAnchor>
    <xdr:from>
      <xdr:col>0</xdr:col>
      <xdr:colOff>11204</xdr:colOff>
      <xdr:row>195</xdr:row>
      <xdr:rowOff>0</xdr:rowOff>
    </xdr:from>
    <xdr:ext cx="171550" cy="219175"/>
    <xdr:pic>
      <xdr:nvPicPr>
        <xdr:cNvPr id="143" name="nav_home" descr="home-icon4.png">
          <a:hlinkClick xmlns:r="http://schemas.openxmlformats.org/officeDocument/2006/relationships" r:id="rId1"/>
          <a:extLst>
            <a:ext uri="{FF2B5EF4-FFF2-40B4-BE49-F238E27FC236}">
              <a16:creationId xmlns:a16="http://schemas.microsoft.com/office/drawing/2014/main" id="{A8242DDD-E5CF-4AA8-826D-C37E6F3E76E2}"/>
            </a:ext>
          </a:extLst>
        </xdr:cNvPr>
        <xdr:cNvPicPr preferRelativeResize="0">
          <a:picLocks/>
        </xdr:cNvPicPr>
      </xdr:nvPicPr>
      <xdr:blipFill>
        <a:blip xmlns:r="http://schemas.openxmlformats.org/officeDocument/2006/relationships" r:embed="rId2" cstate="print"/>
        <a:stretch>
          <a:fillRect/>
        </a:stretch>
      </xdr:blipFill>
      <xdr:spPr>
        <a:xfrm>
          <a:off x="11204" y="35477824"/>
          <a:ext cx="171550" cy="219175"/>
        </a:xfrm>
        <a:prstGeom prst="rect">
          <a:avLst/>
        </a:prstGeom>
      </xdr:spPr>
    </xdr:pic>
    <xdr:clientData fPrintsWithSheet="0"/>
  </xdr:oneCellAnchor>
  <xdr:oneCellAnchor>
    <xdr:from>
      <xdr:col>0</xdr:col>
      <xdr:colOff>11204</xdr:colOff>
      <xdr:row>195</xdr:row>
      <xdr:rowOff>0</xdr:rowOff>
    </xdr:from>
    <xdr:ext cx="171550" cy="219175"/>
    <xdr:pic>
      <xdr:nvPicPr>
        <xdr:cNvPr id="144" name="nav_home" descr="home-icon4.png">
          <a:hlinkClick xmlns:r="http://schemas.openxmlformats.org/officeDocument/2006/relationships" r:id="rId1"/>
          <a:extLst>
            <a:ext uri="{FF2B5EF4-FFF2-40B4-BE49-F238E27FC236}">
              <a16:creationId xmlns:a16="http://schemas.microsoft.com/office/drawing/2014/main" id="{0EDA9296-81C0-4E99-9E26-B8E2E6FFC8E5}"/>
            </a:ext>
          </a:extLst>
        </xdr:cNvPr>
        <xdr:cNvPicPr preferRelativeResize="0">
          <a:picLocks/>
        </xdr:cNvPicPr>
      </xdr:nvPicPr>
      <xdr:blipFill>
        <a:blip xmlns:r="http://schemas.openxmlformats.org/officeDocument/2006/relationships" r:embed="rId2" cstate="print"/>
        <a:stretch>
          <a:fillRect/>
        </a:stretch>
      </xdr:blipFill>
      <xdr:spPr>
        <a:xfrm>
          <a:off x="11204" y="35477824"/>
          <a:ext cx="171550" cy="219175"/>
        </a:xfrm>
        <a:prstGeom prst="rect">
          <a:avLst/>
        </a:prstGeom>
      </xdr:spPr>
    </xdr:pic>
    <xdr:clientData fPrintsWithSheet="0"/>
  </xdr:oneCellAnchor>
  <xdr:oneCellAnchor>
    <xdr:from>
      <xdr:col>0</xdr:col>
      <xdr:colOff>11204</xdr:colOff>
      <xdr:row>222</xdr:row>
      <xdr:rowOff>0</xdr:rowOff>
    </xdr:from>
    <xdr:ext cx="171550" cy="219175"/>
    <xdr:pic>
      <xdr:nvPicPr>
        <xdr:cNvPr id="145" name="nav_home" descr="home-icon4.png">
          <a:hlinkClick xmlns:r="http://schemas.openxmlformats.org/officeDocument/2006/relationships" r:id="rId1"/>
          <a:extLst>
            <a:ext uri="{FF2B5EF4-FFF2-40B4-BE49-F238E27FC236}">
              <a16:creationId xmlns:a16="http://schemas.microsoft.com/office/drawing/2014/main" id="{ACECFAEF-9FBC-438A-9D47-1626148D00AE}"/>
            </a:ext>
          </a:extLst>
        </xdr:cNvPr>
        <xdr:cNvPicPr preferRelativeResize="0">
          <a:picLocks/>
        </xdr:cNvPicPr>
      </xdr:nvPicPr>
      <xdr:blipFill>
        <a:blip xmlns:r="http://schemas.openxmlformats.org/officeDocument/2006/relationships" r:embed="rId2" cstate="print"/>
        <a:stretch>
          <a:fillRect/>
        </a:stretch>
      </xdr:blipFill>
      <xdr:spPr>
        <a:xfrm>
          <a:off x="11204" y="39511941"/>
          <a:ext cx="171550" cy="219175"/>
        </a:xfrm>
        <a:prstGeom prst="rect">
          <a:avLst/>
        </a:prstGeom>
      </xdr:spPr>
    </xdr:pic>
    <xdr:clientData fPrintsWithSheet="0"/>
  </xdr:oneCellAnchor>
  <xdr:oneCellAnchor>
    <xdr:from>
      <xdr:col>0</xdr:col>
      <xdr:colOff>11204</xdr:colOff>
      <xdr:row>222</xdr:row>
      <xdr:rowOff>0</xdr:rowOff>
    </xdr:from>
    <xdr:ext cx="171550" cy="219175"/>
    <xdr:pic>
      <xdr:nvPicPr>
        <xdr:cNvPr id="156" name="nav_home" descr="home-icon4.png">
          <a:hlinkClick xmlns:r="http://schemas.openxmlformats.org/officeDocument/2006/relationships" r:id="rId1"/>
          <a:extLst>
            <a:ext uri="{FF2B5EF4-FFF2-40B4-BE49-F238E27FC236}">
              <a16:creationId xmlns:a16="http://schemas.microsoft.com/office/drawing/2014/main" id="{D5287F9C-95A5-4E99-85A8-07C10579E216}"/>
            </a:ext>
          </a:extLst>
        </xdr:cNvPr>
        <xdr:cNvPicPr preferRelativeResize="0">
          <a:picLocks/>
        </xdr:cNvPicPr>
      </xdr:nvPicPr>
      <xdr:blipFill>
        <a:blip xmlns:r="http://schemas.openxmlformats.org/officeDocument/2006/relationships" r:embed="rId2" cstate="print"/>
        <a:stretch>
          <a:fillRect/>
        </a:stretch>
      </xdr:blipFill>
      <xdr:spPr>
        <a:xfrm>
          <a:off x="11204" y="39511941"/>
          <a:ext cx="171550" cy="219175"/>
        </a:xfrm>
        <a:prstGeom prst="rect">
          <a:avLst/>
        </a:prstGeom>
      </xdr:spPr>
    </xdr:pic>
    <xdr:clientData fPrintsWithSheet="0"/>
  </xdr:oneCellAnchor>
  <xdr:twoCellAnchor>
    <xdr:from>
      <xdr:col>7</xdr:col>
      <xdr:colOff>0</xdr:colOff>
      <xdr:row>177</xdr:row>
      <xdr:rowOff>0</xdr:rowOff>
    </xdr:from>
    <xdr:to>
      <xdr:col>10</xdr:col>
      <xdr:colOff>907677</xdr:colOff>
      <xdr:row>195</xdr:row>
      <xdr:rowOff>336176</xdr:rowOff>
    </xdr:to>
    <xdr:graphicFrame macro="">
      <xdr:nvGraphicFramePr>
        <xdr:cNvPr id="162" name="Chart 161">
          <a:extLst>
            <a:ext uri="{FF2B5EF4-FFF2-40B4-BE49-F238E27FC236}">
              <a16:creationId xmlns:a16="http://schemas.microsoft.com/office/drawing/2014/main" id="{85472F52-6BB1-4AA4-A820-8BB51A6D77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9"/>
        </a:graphicData>
      </a:graphic>
    </xdr:graphicFrame>
    <xdr:clientData/>
  </xdr:twoCellAnchor>
  <xdr:twoCellAnchor>
    <xdr:from>
      <xdr:col>7</xdr:col>
      <xdr:colOff>0</xdr:colOff>
      <xdr:row>197</xdr:row>
      <xdr:rowOff>0</xdr:rowOff>
    </xdr:from>
    <xdr:to>
      <xdr:col>10</xdr:col>
      <xdr:colOff>907677</xdr:colOff>
      <xdr:row>219</xdr:row>
      <xdr:rowOff>156882</xdr:rowOff>
    </xdr:to>
    <xdr:graphicFrame macro="">
      <xdr:nvGraphicFramePr>
        <xdr:cNvPr id="165" name="Chart 164">
          <a:extLst>
            <a:ext uri="{FF2B5EF4-FFF2-40B4-BE49-F238E27FC236}">
              <a16:creationId xmlns:a16="http://schemas.microsoft.com/office/drawing/2014/main" id="{6D6A8824-AA34-4C20-8B90-1E972AD48C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0"/>
        </a:graphicData>
      </a:graphic>
    </xdr:graphicFrame>
    <xdr:clientData/>
  </xdr:twoCellAnchor>
  <xdr:twoCellAnchor>
    <xdr:from>
      <xdr:col>7</xdr:col>
      <xdr:colOff>0</xdr:colOff>
      <xdr:row>224</xdr:row>
      <xdr:rowOff>0</xdr:rowOff>
    </xdr:from>
    <xdr:to>
      <xdr:col>10</xdr:col>
      <xdr:colOff>907677</xdr:colOff>
      <xdr:row>245</xdr:row>
      <xdr:rowOff>156883</xdr:rowOff>
    </xdr:to>
    <xdr:graphicFrame macro="">
      <xdr:nvGraphicFramePr>
        <xdr:cNvPr id="166" name="Chart 165">
          <a:extLst>
            <a:ext uri="{FF2B5EF4-FFF2-40B4-BE49-F238E27FC236}">
              <a16:creationId xmlns:a16="http://schemas.microsoft.com/office/drawing/2014/main" id="{0AD97A19-B8ED-4C9E-92EF-D5E9ABA85E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1"/>
        </a:graphicData>
      </a:graphic>
    </xdr:graphicFrame>
    <xdr:clientData/>
  </xdr:twoCellAnchor>
  <xdr:twoCellAnchor>
    <xdr:from>
      <xdr:col>31</xdr:col>
      <xdr:colOff>816536</xdr:colOff>
      <xdr:row>79</xdr:row>
      <xdr:rowOff>156883</xdr:rowOff>
    </xdr:from>
    <xdr:to>
      <xdr:col>36</xdr:col>
      <xdr:colOff>73585</xdr:colOff>
      <xdr:row>104</xdr:row>
      <xdr:rowOff>299384</xdr:rowOff>
    </xdr:to>
    <xdr:graphicFrame macro="">
      <xdr:nvGraphicFramePr>
        <xdr:cNvPr id="9" name="Chart 8">
          <a:extLst>
            <a:ext uri="{FF2B5EF4-FFF2-40B4-BE49-F238E27FC236}">
              <a16:creationId xmlns:a16="http://schemas.microsoft.com/office/drawing/2014/main" id="{FF36354C-BA55-457C-BA05-07A390CB9E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2"/>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0.24144</cdr:x>
      <cdr:y>0.87683</cdr:y>
    </cdr:from>
    <cdr:to>
      <cdr:x>1</cdr:x>
      <cdr:y>0.9814</cdr:y>
    </cdr:to>
    <cdr:sp macro="" textlink="">
      <cdr:nvSpPr>
        <cdr:cNvPr id="3" name="TextBox 4">
          <a:extLst xmlns:a="http://schemas.openxmlformats.org/drawingml/2006/main">
            <a:ext uri="{FF2B5EF4-FFF2-40B4-BE49-F238E27FC236}">
              <a16:creationId xmlns:a16="http://schemas.microsoft.com/office/drawing/2014/main" id="{294CE4A8-4D89-4171-927C-1B45B00BF3DF}"/>
            </a:ext>
          </a:extLst>
        </cdr:cNvPr>
        <cdr:cNvSpPr txBox="1"/>
      </cdr:nvSpPr>
      <cdr:spPr>
        <a:xfrm xmlns:a="http://schemas.openxmlformats.org/drawingml/2006/main">
          <a:off x="1409698" y="4000500"/>
          <a:ext cx="4429125" cy="477091"/>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r>
            <a:rPr lang="en-US" sz="1200" b="0" i="0" u="none" strike="noStrike">
              <a:solidFill>
                <a:schemeClr val="tx1">
                  <a:lumMod val="65000"/>
                  <a:lumOff val="35000"/>
                </a:schemeClr>
              </a:solidFill>
              <a:effectLst/>
              <a:latin typeface="+mn-lt"/>
              <a:ea typeface="+mn-ea"/>
              <a:cs typeface="+mn-cs"/>
            </a:rPr>
            <a:t>Public distribution company</a:t>
          </a:r>
          <a:r>
            <a:rPr lang="en-US" sz="1200" b="0">
              <a:solidFill>
                <a:schemeClr val="tx1">
                  <a:lumMod val="65000"/>
                  <a:lumOff val="35000"/>
                </a:schemeClr>
              </a:solidFill>
            </a:rPr>
            <a:t> </a:t>
          </a:r>
        </a:p>
        <a:p xmlns:a="http://schemas.openxmlformats.org/drawingml/2006/main">
          <a:pPr algn="l"/>
          <a:r>
            <a:rPr lang="en-US" sz="1200" b="0" i="0" u="none" strike="noStrike">
              <a:solidFill>
                <a:schemeClr val="tx1">
                  <a:lumMod val="65000"/>
                  <a:lumOff val="35000"/>
                </a:schemeClr>
              </a:solidFill>
              <a:effectLst/>
              <a:latin typeface="+mn-lt"/>
              <a:ea typeface="+mn-ea"/>
              <a:cs typeface="+mn-cs"/>
            </a:rPr>
            <a:t>Private distribution company</a:t>
          </a:r>
        </a:p>
      </cdr:txBody>
    </cdr:sp>
  </cdr:relSizeAnchor>
  <cdr:relSizeAnchor xmlns:cdr="http://schemas.openxmlformats.org/drawingml/2006/chartDrawing">
    <cdr:from>
      <cdr:x>0.15008</cdr:x>
      <cdr:y>0.5937</cdr:y>
    </cdr:from>
    <cdr:to>
      <cdr:x>0.95595</cdr:x>
      <cdr:y>0.95895</cdr:y>
    </cdr:to>
    <cdr:grpSp>
      <cdr:nvGrpSpPr>
        <cdr:cNvPr id="16" name="Group 15">
          <a:extLst xmlns:a="http://schemas.openxmlformats.org/drawingml/2006/main">
            <a:ext uri="{FF2B5EF4-FFF2-40B4-BE49-F238E27FC236}">
              <a16:creationId xmlns:a16="http://schemas.microsoft.com/office/drawing/2014/main" id="{E9F2A550-C88F-46EA-9D68-E4E97A3C46F5}"/>
            </a:ext>
          </a:extLst>
        </cdr:cNvPr>
        <cdr:cNvGrpSpPr/>
      </cdr:nvGrpSpPr>
      <cdr:grpSpPr>
        <a:xfrm xmlns:a="http://schemas.openxmlformats.org/drawingml/2006/main">
          <a:off x="919022" y="2542132"/>
          <a:ext cx="4934784" cy="1563944"/>
          <a:chOff x="876298" y="2823039"/>
          <a:chExt cx="4705350" cy="1666448"/>
        </a:xfrm>
      </cdr:grpSpPr>
      <cdr:sp macro="" textlink="">
        <cdr:nvSpPr>
          <cdr:cNvPr id="2" name="Oval 1">
            <a:extLst xmlns:a="http://schemas.openxmlformats.org/drawingml/2006/main">
              <a:ext uri="{FF2B5EF4-FFF2-40B4-BE49-F238E27FC236}">
                <a16:creationId xmlns:a16="http://schemas.microsoft.com/office/drawing/2014/main" id="{E706045E-5397-42FB-AE36-1903EB59B356}"/>
              </a:ext>
            </a:extLst>
          </cdr:cNvPr>
          <cdr:cNvSpPr/>
        </cdr:nvSpPr>
        <cdr:spPr>
          <a:xfrm xmlns:a="http://schemas.openxmlformats.org/drawingml/2006/main">
            <a:off x="876298" y="2832979"/>
            <a:ext cx="76200" cy="84883"/>
          </a:xfrm>
          <a:prstGeom xmlns:a="http://schemas.openxmlformats.org/drawingml/2006/main" prst="ellipse">
            <a:avLst/>
          </a:prstGeom>
          <a:solidFill xmlns:a="http://schemas.openxmlformats.org/drawingml/2006/main">
            <a:schemeClr val="accent6"/>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sp macro="" textlink="">
        <cdr:nvSpPr>
          <cdr:cNvPr id="4" name="Oval 3">
            <a:extLst xmlns:a="http://schemas.openxmlformats.org/drawingml/2006/main">
              <a:ext uri="{FF2B5EF4-FFF2-40B4-BE49-F238E27FC236}">
                <a16:creationId xmlns:a16="http://schemas.microsoft.com/office/drawing/2014/main" id="{C134BA4B-7C7A-4147-85CF-D04AC91873AD}"/>
              </a:ext>
            </a:extLst>
          </cdr:cNvPr>
          <cdr:cNvSpPr/>
        </cdr:nvSpPr>
        <cdr:spPr>
          <a:xfrm xmlns:a="http://schemas.openxmlformats.org/drawingml/2006/main">
            <a:off x="1643060" y="2832979"/>
            <a:ext cx="76200" cy="84883"/>
          </a:xfrm>
          <a:prstGeom xmlns:a="http://schemas.openxmlformats.org/drawingml/2006/main" prst="ellipse">
            <a:avLst/>
          </a:prstGeom>
          <a:solidFill xmlns:a="http://schemas.openxmlformats.org/drawingml/2006/main">
            <a:schemeClr val="accent4"/>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sp macro="" textlink="">
        <cdr:nvSpPr>
          <cdr:cNvPr id="5" name="Oval 4">
            <a:extLst xmlns:a="http://schemas.openxmlformats.org/drawingml/2006/main">
              <a:ext uri="{FF2B5EF4-FFF2-40B4-BE49-F238E27FC236}">
                <a16:creationId xmlns:a16="http://schemas.microsoft.com/office/drawing/2014/main" id="{A8ECB8E9-9D2F-42ED-97C7-249305092159}"/>
              </a:ext>
            </a:extLst>
          </cdr:cNvPr>
          <cdr:cNvSpPr/>
        </cdr:nvSpPr>
        <cdr:spPr>
          <a:xfrm xmlns:a="http://schemas.openxmlformats.org/drawingml/2006/main">
            <a:off x="2800346" y="2832979"/>
            <a:ext cx="76200" cy="84883"/>
          </a:xfrm>
          <a:prstGeom xmlns:a="http://schemas.openxmlformats.org/drawingml/2006/main" prst="ellipse">
            <a:avLst/>
          </a:prstGeom>
          <a:solidFill xmlns:a="http://schemas.openxmlformats.org/drawingml/2006/main">
            <a:schemeClr val="accent4"/>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sp macro="" textlink="">
        <cdr:nvSpPr>
          <cdr:cNvPr id="6" name="Oval 5">
            <a:extLst xmlns:a="http://schemas.openxmlformats.org/drawingml/2006/main">
              <a:ext uri="{FF2B5EF4-FFF2-40B4-BE49-F238E27FC236}">
                <a16:creationId xmlns:a16="http://schemas.microsoft.com/office/drawing/2014/main" id="{47C2709D-0502-4B63-ACB4-1C884BD1CF18}"/>
              </a:ext>
            </a:extLst>
          </cdr:cNvPr>
          <cdr:cNvSpPr/>
        </cdr:nvSpPr>
        <cdr:spPr>
          <a:xfrm xmlns:a="http://schemas.openxmlformats.org/drawingml/2006/main">
            <a:off x="3186108" y="2832979"/>
            <a:ext cx="76200" cy="84883"/>
          </a:xfrm>
          <a:prstGeom xmlns:a="http://schemas.openxmlformats.org/drawingml/2006/main" prst="ellipse">
            <a:avLst/>
          </a:prstGeom>
          <a:solidFill xmlns:a="http://schemas.openxmlformats.org/drawingml/2006/main">
            <a:schemeClr val="accent4"/>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sp macro="" textlink="">
        <cdr:nvSpPr>
          <cdr:cNvPr id="7" name="Oval 6">
            <a:extLst xmlns:a="http://schemas.openxmlformats.org/drawingml/2006/main">
              <a:ext uri="{FF2B5EF4-FFF2-40B4-BE49-F238E27FC236}">
                <a16:creationId xmlns:a16="http://schemas.microsoft.com/office/drawing/2014/main" id="{0846947B-6CC5-4A86-851E-4B99ACB71255}"/>
              </a:ext>
            </a:extLst>
          </cdr:cNvPr>
          <cdr:cNvSpPr/>
        </cdr:nvSpPr>
        <cdr:spPr>
          <a:xfrm xmlns:a="http://schemas.openxmlformats.org/drawingml/2006/main">
            <a:off x="3571870" y="2832979"/>
            <a:ext cx="76200" cy="84883"/>
          </a:xfrm>
          <a:prstGeom xmlns:a="http://schemas.openxmlformats.org/drawingml/2006/main" prst="ellipse">
            <a:avLst/>
          </a:prstGeom>
          <a:solidFill xmlns:a="http://schemas.openxmlformats.org/drawingml/2006/main">
            <a:schemeClr val="accent4"/>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sp macro="" textlink="">
        <cdr:nvSpPr>
          <cdr:cNvPr id="8" name="Oval 7">
            <a:extLst xmlns:a="http://schemas.openxmlformats.org/drawingml/2006/main">
              <a:ext uri="{FF2B5EF4-FFF2-40B4-BE49-F238E27FC236}">
                <a16:creationId xmlns:a16="http://schemas.microsoft.com/office/drawing/2014/main" id="{D4839EE9-A3DF-4B2D-A23C-754B5EA0C939}"/>
              </a:ext>
            </a:extLst>
          </cdr:cNvPr>
          <cdr:cNvSpPr/>
        </cdr:nvSpPr>
        <cdr:spPr>
          <a:xfrm xmlns:a="http://schemas.openxmlformats.org/drawingml/2006/main">
            <a:off x="5119680" y="2832979"/>
            <a:ext cx="76200" cy="84883"/>
          </a:xfrm>
          <a:prstGeom xmlns:a="http://schemas.openxmlformats.org/drawingml/2006/main" prst="ellipse">
            <a:avLst/>
          </a:prstGeom>
          <a:solidFill xmlns:a="http://schemas.openxmlformats.org/drawingml/2006/main">
            <a:schemeClr val="accent4"/>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sp macro="" textlink="">
        <cdr:nvSpPr>
          <cdr:cNvPr id="9" name="Oval 8">
            <a:extLst xmlns:a="http://schemas.openxmlformats.org/drawingml/2006/main">
              <a:ext uri="{FF2B5EF4-FFF2-40B4-BE49-F238E27FC236}">
                <a16:creationId xmlns:a16="http://schemas.microsoft.com/office/drawing/2014/main" id="{2B648239-7B22-477D-BB14-A2BCDCF2A7D8}"/>
              </a:ext>
            </a:extLst>
          </cdr:cNvPr>
          <cdr:cNvSpPr/>
        </cdr:nvSpPr>
        <cdr:spPr>
          <a:xfrm xmlns:a="http://schemas.openxmlformats.org/drawingml/2006/main">
            <a:off x="2028822" y="2832979"/>
            <a:ext cx="76200" cy="84883"/>
          </a:xfrm>
          <a:prstGeom xmlns:a="http://schemas.openxmlformats.org/drawingml/2006/main" prst="ellipse">
            <a:avLst/>
          </a:prstGeom>
          <a:solidFill xmlns:a="http://schemas.openxmlformats.org/drawingml/2006/main">
            <a:schemeClr val="accent6"/>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sp macro="" textlink="">
        <cdr:nvSpPr>
          <cdr:cNvPr id="10" name="Oval 9">
            <a:extLst xmlns:a="http://schemas.openxmlformats.org/drawingml/2006/main">
              <a:ext uri="{FF2B5EF4-FFF2-40B4-BE49-F238E27FC236}">
                <a16:creationId xmlns:a16="http://schemas.microsoft.com/office/drawing/2014/main" id="{697D8716-5DEA-4B2C-82A6-1026CE49BFA0}"/>
              </a:ext>
            </a:extLst>
          </cdr:cNvPr>
          <cdr:cNvSpPr/>
        </cdr:nvSpPr>
        <cdr:spPr>
          <a:xfrm xmlns:a="http://schemas.openxmlformats.org/drawingml/2006/main">
            <a:off x="2414584" y="2832979"/>
            <a:ext cx="76200" cy="84883"/>
          </a:xfrm>
          <a:prstGeom xmlns:a="http://schemas.openxmlformats.org/drawingml/2006/main" prst="ellipse">
            <a:avLst/>
          </a:prstGeom>
          <a:solidFill xmlns:a="http://schemas.openxmlformats.org/drawingml/2006/main">
            <a:schemeClr val="accent6"/>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sp macro="" textlink="">
        <cdr:nvSpPr>
          <cdr:cNvPr id="11" name="Oval 10">
            <a:extLst xmlns:a="http://schemas.openxmlformats.org/drawingml/2006/main">
              <a:ext uri="{FF2B5EF4-FFF2-40B4-BE49-F238E27FC236}">
                <a16:creationId xmlns:a16="http://schemas.microsoft.com/office/drawing/2014/main" id="{AC3C8360-20A4-4F64-AACB-C35DA083DEAF}"/>
              </a:ext>
            </a:extLst>
          </cdr:cNvPr>
          <cdr:cNvSpPr/>
        </cdr:nvSpPr>
        <cdr:spPr>
          <a:xfrm xmlns:a="http://schemas.openxmlformats.org/drawingml/2006/main">
            <a:off x="3957632" y="2832979"/>
            <a:ext cx="76200" cy="84883"/>
          </a:xfrm>
          <a:prstGeom xmlns:a="http://schemas.openxmlformats.org/drawingml/2006/main" prst="ellipse">
            <a:avLst/>
          </a:prstGeom>
          <a:solidFill xmlns:a="http://schemas.openxmlformats.org/drawingml/2006/main">
            <a:schemeClr val="accent6"/>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sp macro="" textlink="">
        <cdr:nvSpPr>
          <cdr:cNvPr id="12" name="Oval 11">
            <a:extLst xmlns:a="http://schemas.openxmlformats.org/drawingml/2006/main">
              <a:ext uri="{FF2B5EF4-FFF2-40B4-BE49-F238E27FC236}">
                <a16:creationId xmlns:a16="http://schemas.microsoft.com/office/drawing/2014/main" id="{FC097606-78F2-4090-8A13-ADEE17FEA8F1}"/>
              </a:ext>
            </a:extLst>
          </cdr:cNvPr>
          <cdr:cNvSpPr/>
        </cdr:nvSpPr>
        <cdr:spPr>
          <a:xfrm xmlns:a="http://schemas.openxmlformats.org/drawingml/2006/main">
            <a:off x="1257294" y="2823039"/>
            <a:ext cx="76200" cy="84883"/>
          </a:xfrm>
          <a:prstGeom xmlns:a="http://schemas.openxmlformats.org/drawingml/2006/main" prst="ellipse">
            <a:avLst/>
          </a:prstGeom>
          <a:solidFill xmlns:a="http://schemas.openxmlformats.org/drawingml/2006/main">
            <a:schemeClr val="accent6"/>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sp macro="" textlink="">
        <cdr:nvSpPr>
          <cdr:cNvPr id="13" name="Oval 12">
            <a:extLst xmlns:a="http://schemas.openxmlformats.org/drawingml/2006/main">
              <a:ext uri="{FF2B5EF4-FFF2-40B4-BE49-F238E27FC236}">
                <a16:creationId xmlns:a16="http://schemas.microsoft.com/office/drawing/2014/main" id="{70FD3B1B-7E9F-4CED-A3C2-BCD3C429FF1A}"/>
              </a:ext>
            </a:extLst>
          </cdr:cNvPr>
          <cdr:cNvSpPr/>
        </cdr:nvSpPr>
        <cdr:spPr>
          <a:xfrm xmlns:a="http://schemas.openxmlformats.org/drawingml/2006/main">
            <a:off x="4348156" y="2832979"/>
            <a:ext cx="76200" cy="84883"/>
          </a:xfrm>
          <a:prstGeom xmlns:a="http://schemas.openxmlformats.org/drawingml/2006/main" prst="ellipse">
            <a:avLst/>
          </a:prstGeom>
          <a:solidFill xmlns:a="http://schemas.openxmlformats.org/drawingml/2006/main">
            <a:schemeClr val="accent6"/>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sp macro="" textlink="">
        <cdr:nvSpPr>
          <cdr:cNvPr id="14" name="Oval 13">
            <a:extLst xmlns:a="http://schemas.openxmlformats.org/drawingml/2006/main">
              <a:ext uri="{FF2B5EF4-FFF2-40B4-BE49-F238E27FC236}">
                <a16:creationId xmlns:a16="http://schemas.microsoft.com/office/drawing/2014/main" id="{1A4327F9-5BB4-4214-A82B-1C4B17ED9572}"/>
              </a:ext>
            </a:extLst>
          </cdr:cNvPr>
          <cdr:cNvSpPr/>
        </cdr:nvSpPr>
        <cdr:spPr>
          <a:xfrm xmlns:a="http://schemas.openxmlformats.org/drawingml/2006/main">
            <a:off x="4733918" y="2832979"/>
            <a:ext cx="76200" cy="84883"/>
          </a:xfrm>
          <a:prstGeom xmlns:a="http://schemas.openxmlformats.org/drawingml/2006/main" prst="ellipse">
            <a:avLst/>
          </a:prstGeom>
          <a:solidFill xmlns:a="http://schemas.openxmlformats.org/drawingml/2006/main">
            <a:schemeClr val="accent6"/>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sp macro="" textlink="">
        <cdr:nvSpPr>
          <cdr:cNvPr id="15" name="Oval 14">
            <a:extLst xmlns:a="http://schemas.openxmlformats.org/drawingml/2006/main">
              <a:ext uri="{FF2B5EF4-FFF2-40B4-BE49-F238E27FC236}">
                <a16:creationId xmlns:a16="http://schemas.microsoft.com/office/drawing/2014/main" id="{1942EA57-415C-4206-9BCE-434782C75E61}"/>
              </a:ext>
            </a:extLst>
          </cdr:cNvPr>
          <cdr:cNvSpPr/>
        </cdr:nvSpPr>
        <cdr:spPr>
          <a:xfrm xmlns:a="http://schemas.openxmlformats.org/drawingml/2006/main">
            <a:off x="5505448" y="2832979"/>
            <a:ext cx="76200" cy="84883"/>
          </a:xfrm>
          <a:prstGeom xmlns:a="http://schemas.openxmlformats.org/drawingml/2006/main" prst="ellipse">
            <a:avLst/>
          </a:prstGeom>
          <a:solidFill xmlns:a="http://schemas.openxmlformats.org/drawingml/2006/main">
            <a:schemeClr val="accent6"/>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sp macro="" textlink="">
        <cdr:nvSpPr>
          <cdr:cNvPr id="18" name="Oval 17">
            <a:extLst xmlns:a="http://schemas.openxmlformats.org/drawingml/2006/main">
              <a:ext uri="{FF2B5EF4-FFF2-40B4-BE49-F238E27FC236}">
                <a16:creationId xmlns:a16="http://schemas.microsoft.com/office/drawing/2014/main" id="{2C3920D3-A817-4A64-8EBB-FA127DB58461}"/>
              </a:ext>
            </a:extLst>
          </cdr:cNvPr>
          <cdr:cNvSpPr/>
        </cdr:nvSpPr>
        <cdr:spPr>
          <a:xfrm xmlns:a="http://schemas.openxmlformats.org/drawingml/2006/main">
            <a:off x="1385885" y="4404604"/>
            <a:ext cx="76200" cy="84883"/>
          </a:xfrm>
          <a:prstGeom xmlns:a="http://schemas.openxmlformats.org/drawingml/2006/main" prst="ellipse">
            <a:avLst/>
          </a:prstGeom>
          <a:solidFill xmlns:a="http://schemas.openxmlformats.org/drawingml/2006/main">
            <a:schemeClr val="accent4"/>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sp macro="" textlink="">
        <cdr:nvSpPr>
          <cdr:cNvPr id="19" name="Oval 18">
            <a:extLst xmlns:a="http://schemas.openxmlformats.org/drawingml/2006/main">
              <a:ext uri="{FF2B5EF4-FFF2-40B4-BE49-F238E27FC236}">
                <a16:creationId xmlns:a16="http://schemas.microsoft.com/office/drawing/2014/main" id="{49A9D945-AD02-4FE5-AAF1-8F8CBA427109}"/>
              </a:ext>
            </a:extLst>
          </cdr:cNvPr>
          <cdr:cNvSpPr/>
        </cdr:nvSpPr>
        <cdr:spPr>
          <a:xfrm xmlns:a="http://schemas.openxmlformats.org/drawingml/2006/main">
            <a:off x="1381123" y="4204579"/>
            <a:ext cx="76200" cy="84883"/>
          </a:xfrm>
          <a:prstGeom xmlns:a="http://schemas.openxmlformats.org/drawingml/2006/main" prst="ellipse">
            <a:avLst/>
          </a:prstGeom>
          <a:solidFill xmlns:a="http://schemas.openxmlformats.org/drawingml/2006/main">
            <a:schemeClr val="accent6"/>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grpSp>
  </cdr:relSizeAnchor>
</c:userShapes>
</file>

<file path=xl/drawings/drawing5.xml><?xml version="1.0" encoding="utf-8"?>
<xdr:wsDr xmlns:xdr="http://schemas.openxmlformats.org/drawingml/2006/spreadsheetDrawing" xmlns:a="http://schemas.openxmlformats.org/drawingml/2006/main">
  <xdr:oneCellAnchor>
    <xdr:from>
      <xdr:col>0</xdr:col>
      <xdr:colOff>11204</xdr:colOff>
      <xdr:row>173</xdr:row>
      <xdr:rowOff>0</xdr:rowOff>
    </xdr:from>
    <xdr:ext cx="171550" cy="219175"/>
    <xdr:pic>
      <xdr:nvPicPr>
        <xdr:cNvPr id="2" name="nav_home" descr="home-icon4.png">
          <a:hlinkClick xmlns:r="http://schemas.openxmlformats.org/officeDocument/2006/relationships" r:id="rId1"/>
          <a:extLst>
            <a:ext uri="{FF2B5EF4-FFF2-40B4-BE49-F238E27FC236}">
              <a16:creationId xmlns:a16="http://schemas.microsoft.com/office/drawing/2014/main" id="{FD2E4FD3-234A-46E0-83C1-648635477607}"/>
            </a:ext>
          </a:extLst>
        </xdr:cNvPr>
        <xdr:cNvPicPr preferRelativeResize="0">
          <a:picLocks/>
        </xdr:cNvPicPr>
      </xdr:nvPicPr>
      <xdr:blipFill>
        <a:blip xmlns:r="http://schemas.openxmlformats.org/officeDocument/2006/relationships" r:embed="rId2" cstate="print"/>
        <a:stretch>
          <a:fillRect/>
        </a:stretch>
      </xdr:blipFill>
      <xdr:spPr>
        <a:xfrm>
          <a:off x="11204" y="0"/>
          <a:ext cx="171550" cy="219175"/>
        </a:xfrm>
        <a:prstGeom prst="rect">
          <a:avLst/>
        </a:prstGeom>
      </xdr:spPr>
    </xdr:pic>
    <xdr:clientData fPrintsWithSheet="0"/>
  </xdr:oneCellAnchor>
  <xdr:oneCellAnchor>
    <xdr:from>
      <xdr:col>0</xdr:col>
      <xdr:colOff>11204</xdr:colOff>
      <xdr:row>0</xdr:row>
      <xdr:rowOff>0</xdr:rowOff>
    </xdr:from>
    <xdr:ext cx="171550" cy="219175"/>
    <xdr:pic>
      <xdr:nvPicPr>
        <xdr:cNvPr id="5" name="nav_home" descr="home-icon4.png">
          <a:hlinkClick xmlns:r="http://schemas.openxmlformats.org/officeDocument/2006/relationships" r:id="rId1"/>
          <a:extLst>
            <a:ext uri="{FF2B5EF4-FFF2-40B4-BE49-F238E27FC236}">
              <a16:creationId xmlns:a16="http://schemas.microsoft.com/office/drawing/2014/main" id="{0F49EB16-71D6-419A-A9D5-7B75B428FFF3}"/>
            </a:ext>
          </a:extLst>
        </xdr:cNvPr>
        <xdr:cNvPicPr preferRelativeResize="0">
          <a:picLocks/>
        </xdr:cNvPicPr>
      </xdr:nvPicPr>
      <xdr:blipFill>
        <a:blip xmlns:r="http://schemas.openxmlformats.org/officeDocument/2006/relationships" r:embed="rId2" cstate="print"/>
        <a:stretch>
          <a:fillRect/>
        </a:stretch>
      </xdr:blipFill>
      <xdr:spPr>
        <a:xfrm>
          <a:off x="11204" y="381000"/>
          <a:ext cx="171550" cy="219175"/>
        </a:xfrm>
        <a:prstGeom prst="rect">
          <a:avLst/>
        </a:prstGeom>
      </xdr:spPr>
    </xdr:pic>
    <xdr:clientData fPrintsWithSheet="0"/>
  </xdr:oneCellAnchor>
  <xdr:oneCellAnchor>
    <xdr:from>
      <xdr:col>0</xdr:col>
      <xdr:colOff>11204</xdr:colOff>
      <xdr:row>265</xdr:row>
      <xdr:rowOff>0</xdr:rowOff>
    </xdr:from>
    <xdr:ext cx="171550" cy="219175"/>
    <xdr:pic>
      <xdr:nvPicPr>
        <xdr:cNvPr id="4" name="nav_home" descr="home-icon4.png">
          <a:hlinkClick xmlns:r="http://schemas.openxmlformats.org/officeDocument/2006/relationships" r:id="rId1"/>
          <a:extLst>
            <a:ext uri="{FF2B5EF4-FFF2-40B4-BE49-F238E27FC236}">
              <a16:creationId xmlns:a16="http://schemas.microsoft.com/office/drawing/2014/main" id="{CA287ECF-2AF3-42CC-BD56-1C9AD38BD425}"/>
            </a:ext>
          </a:extLst>
        </xdr:cNvPr>
        <xdr:cNvPicPr preferRelativeResize="0">
          <a:picLocks/>
        </xdr:cNvPicPr>
      </xdr:nvPicPr>
      <xdr:blipFill>
        <a:blip xmlns:r="http://schemas.openxmlformats.org/officeDocument/2006/relationships" r:embed="rId2" cstate="print"/>
        <a:stretch>
          <a:fillRect/>
        </a:stretch>
      </xdr:blipFill>
      <xdr:spPr>
        <a:xfrm>
          <a:off x="11204" y="18886714"/>
          <a:ext cx="171550" cy="219175"/>
        </a:xfrm>
        <a:prstGeom prst="rect">
          <a:avLst/>
        </a:prstGeom>
      </xdr:spPr>
    </xdr:pic>
    <xdr:clientData fPrintsWithSheet="0"/>
  </xdr:oneCellAnchor>
  <xdr:oneCellAnchor>
    <xdr:from>
      <xdr:col>0</xdr:col>
      <xdr:colOff>11204</xdr:colOff>
      <xdr:row>342</xdr:row>
      <xdr:rowOff>0</xdr:rowOff>
    </xdr:from>
    <xdr:ext cx="171550" cy="219175"/>
    <xdr:pic>
      <xdr:nvPicPr>
        <xdr:cNvPr id="6" name="nav_home" descr="home-icon4.png">
          <a:hlinkClick xmlns:r="http://schemas.openxmlformats.org/officeDocument/2006/relationships" r:id="rId1"/>
          <a:extLst>
            <a:ext uri="{FF2B5EF4-FFF2-40B4-BE49-F238E27FC236}">
              <a16:creationId xmlns:a16="http://schemas.microsoft.com/office/drawing/2014/main" id="{276F2014-AB32-409D-BB2B-D1203375FB15}"/>
            </a:ext>
          </a:extLst>
        </xdr:cNvPr>
        <xdr:cNvPicPr preferRelativeResize="0">
          <a:picLocks/>
        </xdr:cNvPicPr>
      </xdr:nvPicPr>
      <xdr:blipFill>
        <a:blip xmlns:r="http://schemas.openxmlformats.org/officeDocument/2006/relationships" r:embed="rId2" cstate="print"/>
        <a:stretch>
          <a:fillRect/>
        </a:stretch>
      </xdr:blipFill>
      <xdr:spPr>
        <a:xfrm>
          <a:off x="11204" y="0"/>
          <a:ext cx="171550" cy="219175"/>
        </a:xfrm>
        <a:prstGeom prst="rect">
          <a:avLst/>
        </a:prstGeom>
      </xdr:spPr>
    </xdr:pic>
    <xdr:clientData fPrintsWithSheet="0"/>
  </xdr:oneCellAnchor>
</xdr:wsDr>
</file>

<file path=xl/drawings/drawing6.xml><?xml version="1.0" encoding="utf-8"?>
<xdr:wsDr xmlns:xdr="http://schemas.openxmlformats.org/drawingml/2006/spreadsheetDrawing" xmlns:a="http://schemas.openxmlformats.org/drawingml/2006/main">
  <xdr:oneCellAnchor>
    <xdr:from>
      <xdr:col>0</xdr:col>
      <xdr:colOff>11204</xdr:colOff>
      <xdr:row>0</xdr:row>
      <xdr:rowOff>0</xdr:rowOff>
    </xdr:from>
    <xdr:ext cx="171550" cy="219175"/>
    <xdr:pic>
      <xdr:nvPicPr>
        <xdr:cNvPr id="4" name="nav_home" descr="home-icon4.png">
          <a:hlinkClick xmlns:r="http://schemas.openxmlformats.org/officeDocument/2006/relationships" r:id="rId1"/>
          <a:extLst>
            <a:ext uri="{FF2B5EF4-FFF2-40B4-BE49-F238E27FC236}">
              <a16:creationId xmlns:a16="http://schemas.microsoft.com/office/drawing/2014/main" id="{30CE1D6E-E327-4B9D-A857-6A442BA159C5}"/>
            </a:ext>
          </a:extLst>
        </xdr:cNvPr>
        <xdr:cNvPicPr preferRelativeResize="0">
          <a:picLocks/>
        </xdr:cNvPicPr>
      </xdr:nvPicPr>
      <xdr:blipFill>
        <a:blip xmlns:r="http://schemas.openxmlformats.org/officeDocument/2006/relationships" r:embed="rId2" cstate="print"/>
        <a:stretch>
          <a:fillRect/>
        </a:stretch>
      </xdr:blipFill>
      <xdr:spPr>
        <a:xfrm>
          <a:off x="11204" y="3837214"/>
          <a:ext cx="171550" cy="219175"/>
        </a:xfrm>
        <a:prstGeom prst="rect">
          <a:avLst/>
        </a:prstGeom>
      </xdr:spPr>
    </xdr:pic>
    <xdr:clientData fPrintsWithSheet="0"/>
  </xdr:oneCellAnchor>
  <xdr:oneCellAnchor>
    <xdr:from>
      <xdr:col>0</xdr:col>
      <xdr:colOff>11204</xdr:colOff>
      <xdr:row>56</xdr:row>
      <xdr:rowOff>0</xdr:rowOff>
    </xdr:from>
    <xdr:ext cx="171550" cy="219175"/>
    <xdr:pic>
      <xdr:nvPicPr>
        <xdr:cNvPr id="9" name="nav_home" descr="home-icon4.png">
          <a:hlinkClick xmlns:r="http://schemas.openxmlformats.org/officeDocument/2006/relationships" r:id="rId1"/>
          <a:extLst>
            <a:ext uri="{FF2B5EF4-FFF2-40B4-BE49-F238E27FC236}">
              <a16:creationId xmlns:a16="http://schemas.microsoft.com/office/drawing/2014/main" id="{49084EE6-3246-440D-8D40-8FA180769AD7}"/>
            </a:ext>
          </a:extLst>
        </xdr:cNvPr>
        <xdr:cNvPicPr preferRelativeResize="0">
          <a:picLocks/>
        </xdr:cNvPicPr>
      </xdr:nvPicPr>
      <xdr:blipFill>
        <a:blip xmlns:r="http://schemas.openxmlformats.org/officeDocument/2006/relationships" r:embed="rId2" cstate="print"/>
        <a:stretch>
          <a:fillRect/>
        </a:stretch>
      </xdr:blipFill>
      <xdr:spPr>
        <a:xfrm>
          <a:off x="11204" y="0"/>
          <a:ext cx="171550" cy="219175"/>
        </a:xfrm>
        <a:prstGeom prst="rect">
          <a:avLst/>
        </a:prstGeom>
      </xdr:spPr>
    </xdr:pic>
    <xdr:clientData fPrintsWithSheet="0"/>
  </xdr:oneCellAnchor>
  <xdr:oneCellAnchor>
    <xdr:from>
      <xdr:col>16</xdr:col>
      <xdr:colOff>11204</xdr:colOff>
      <xdr:row>0</xdr:row>
      <xdr:rowOff>0</xdr:rowOff>
    </xdr:from>
    <xdr:ext cx="171550" cy="219175"/>
    <xdr:pic>
      <xdr:nvPicPr>
        <xdr:cNvPr id="13" name="nav_home" descr="home-icon4.png">
          <a:hlinkClick xmlns:r="http://schemas.openxmlformats.org/officeDocument/2006/relationships" r:id="rId1"/>
          <a:extLst>
            <a:ext uri="{FF2B5EF4-FFF2-40B4-BE49-F238E27FC236}">
              <a16:creationId xmlns:a16="http://schemas.microsoft.com/office/drawing/2014/main" id="{CD25031D-8C04-405F-B23D-830BE1CA795F}"/>
            </a:ext>
          </a:extLst>
        </xdr:cNvPr>
        <xdr:cNvPicPr preferRelativeResize="0">
          <a:picLocks/>
        </xdr:cNvPicPr>
      </xdr:nvPicPr>
      <xdr:blipFill>
        <a:blip xmlns:r="http://schemas.openxmlformats.org/officeDocument/2006/relationships" r:embed="rId2" cstate="print"/>
        <a:stretch>
          <a:fillRect/>
        </a:stretch>
      </xdr:blipFill>
      <xdr:spPr>
        <a:xfrm>
          <a:off x="11204" y="0"/>
          <a:ext cx="171550" cy="219175"/>
        </a:xfrm>
        <a:prstGeom prst="rect">
          <a:avLst/>
        </a:prstGeom>
      </xdr:spPr>
    </xdr:pic>
    <xdr:clientData fPrintsWithSheet="0"/>
  </xdr:oneCellAnchor>
  <xdr:oneCellAnchor>
    <xdr:from>
      <xdr:col>16</xdr:col>
      <xdr:colOff>11204</xdr:colOff>
      <xdr:row>56</xdr:row>
      <xdr:rowOff>0</xdr:rowOff>
    </xdr:from>
    <xdr:ext cx="171550" cy="219175"/>
    <xdr:pic>
      <xdr:nvPicPr>
        <xdr:cNvPr id="14" name="nav_home" descr="home-icon4.png">
          <a:hlinkClick xmlns:r="http://schemas.openxmlformats.org/officeDocument/2006/relationships" r:id="rId1"/>
          <a:extLst>
            <a:ext uri="{FF2B5EF4-FFF2-40B4-BE49-F238E27FC236}">
              <a16:creationId xmlns:a16="http://schemas.microsoft.com/office/drawing/2014/main" id="{75CB4C38-A556-4F5C-991E-FFBA87BDA784}"/>
            </a:ext>
          </a:extLst>
        </xdr:cNvPr>
        <xdr:cNvPicPr preferRelativeResize="0">
          <a:picLocks/>
        </xdr:cNvPicPr>
      </xdr:nvPicPr>
      <xdr:blipFill>
        <a:blip xmlns:r="http://schemas.openxmlformats.org/officeDocument/2006/relationships" r:embed="rId2" cstate="print"/>
        <a:stretch>
          <a:fillRect/>
        </a:stretch>
      </xdr:blipFill>
      <xdr:spPr>
        <a:xfrm>
          <a:off x="11204" y="11463618"/>
          <a:ext cx="171550" cy="219175"/>
        </a:xfrm>
        <a:prstGeom prst="rect">
          <a:avLst/>
        </a:prstGeom>
      </xdr:spPr>
    </xdr:pic>
    <xdr:clientData fPrintsWithSheet="0"/>
  </xdr:oneCellAnchor>
  <xdr:oneCellAnchor>
    <xdr:from>
      <xdr:col>0</xdr:col>
      <xdr:colOff>11204</xdr:colOff>
      <xdr:row>112</xdr:row>
      <xdr:rowOff>0</xdr:rowOff>
    </xdr:from>
    <xdr:ext cx="171550" cy="219175"/>
    <xdr:pic>
      <xdr:nvPicPr>
        <xdr:cNvPr id="6" name="nav_home" descr="home-icon4.png">
          <a:hlinkClick xmlns:r="http://schemas.openxmlformats.org/officeDocument/2006/relationships" r:id="rId1"/>
          <a:extLst>
            <a:ext uri="{FF2B5EF4-FFF2-40B4-BE49-F238E27FC236}">
              <a16:creationId xmlns:a16="http://schemas.microsoft.com/office/drawing/2014/main" id="{F8CA3BD2-C4EB-4179-8DC6-94CB1D895337}"/>
            </a:ext>
          </a:extLst>
        </xdr:cNvPr>
        <xdr:cNvPicPr preferRelativeResize="0">
          <a:picLocks/>
        </xdr:cNvPicPr>
      </xdr:nvPicPr>
      <xdr:blipFill>
        <a:blip xmlns:r="http://schemas.openxmlformats.org/officeDocument/2006/relationships" r:embed="rId2" cstate="print"/>
        <a:stretch>
          <a:fillRect/>
        </a:stretch>
      </xdr:blipFill>
      <xdr:spPr>
        <a:xfrm>
          <a:off x="11204" y="11463618"/>
          <a:ext cx="171550" cy="219175"/>
        </a:xfrm>
        <a:prstGeom prst="rect">
          <a:avLst/>
        </a:prstGeom>
      </xdr:spPr>
    </xdr:pic>
    <xdr:clientData fPrintsWithSheet="0"/>
  </xdr:oneCellAnchor>
  <xdr:oneCellAnchor>
    <xdr:from>
      <xdr:col>16</xdr:col>
      <xdr:colOff>11204</xdr:colOff>
      <xdr:row>112</xdr:row>
      <xdr:rowOff>0</xdr:rowOff>
    </xdr:from>
    <xdr:ext cx="171550" cy="219175"/>
    <xdr:pic>
      <xdr:nvPicPr>
        <xdr:cNvPr id="7" name="nav_home" descr="home-icon4.png">
          <a:hlinkClick xmlns:r="http://schemas.openxmlformats.org/officeDocument/2006/relationships" r:id="rId1"/>
          <a:extLst>
            <a:ext uri="{FF2B5EF4-FFF2-40B4-BE49-F238E27FC236}">
              <a16:creationId xmlns:a16="http://schemas.microsoft.com/office/drawing/2014/main" id="{A374334E-97B3-44CE-AC2D-5A057B8068B2}"/>
            </a:ext>
          </a:extLst>
        </xdr:cNvPr>
        <xdr:cNvPicPr preferRelativeResize="0">
          <a:picLocks/>
        </xdr:cNvPicPr>
      </xdr:nvPicPr>
      <xdr:blipFill>
        <a:blip xmlns:r="http://schemas.openxmlformats.org/officeDocument/2006/relationships" r:embed="rId2" cstate="print"/>
        <a:stretch>
          <a:fillRect/>
        </a:stretch>
      </xdr:blipFill>
      <xdr:spPr>
        <a:xfrm>
          <a:off x="15015880" y="11463618"/>
          <a:ext cx="171550" cy="219175"/>
        </a:xfrm>
        <a:prstGeom prst="rect">
          <a:avLst/>
        </a:prstGeom>
      </xdr:spPr>
    </xdr:pic>
    <xdr:clientData fPrintsWithSheet="0"/>
  </xdr:oneCellAnchor>
</xdr:wsDr>
</file>

<file path=xl/drawings/drawing7.xml><?xml version="1.0" encoding="utf-8"?>
<xdr:wsDr xmlns:xdr="http://schemas.openxmlformats.org/drawingml/2006/spreadsheetDrawing" xmlns:a="http://schemas.openxmlformats.org/drawingml/2006/main">
  <xdr:oneCellAnchor>
    <xdr:from>
      <xdr:col>0</xdr:col>
      <xdr:colOff>11204</xdr:colOff>
      <xdr:row>0</xdr:row>
      <xdr:rowOff>0</xdr:rowOff>
    </xdr:from>
    <xdr:ext cx="171550" cy="219175"/>
    <xdr:pic>
      <xdr:nvPicPr>
        <xdr:cNvPr id="2" name="nav_home" descr="home-icon4.png">
          <a:hlinkClick xmlns:r="http://schemas.openxmlformats.org/officeDocument/2006/relationships" r:id="rId1"/>
          <a:extLst>
            <a:ext uri="{FF2B5EF4-FFF2-40B4-BE49-F238E27FC236}">
              <a16:creationId xmlns:a16="http://schemas.microsoft.com/office/drawing/2014/main" id="{D0F114EF-C999-4FD7-8F76-C6E865F08588}"/>
            </a:ext>
          </a:extLst>
        </xdr:cNvPr>
        <xdr:cNvPicPr preferRelativeResize="0">
          <a:picLocks/>
        </xdr:cNvPicPr>
      </xdr:nvPicPr>
      <xdr:blipFill>
        <a:blip xmlns:r="http://schemas.openxmlformats.org/officeDocument/2006/relationships" r:embed="rId2" cstate="print"/>
        <a:stretch>
          <a:fillRect/>
        </a:stretch>
      </xdr:blipFill>
      <xdr:spPr>
        <a:xfrm>
          <a:off x="11204" y="0"/>
          <a:ext cx="171550" cy="219175"/>
        </a:xfrm>
        <a:prstGeom prst="rect">
          <a:avLst/>
        </a:prstGeom>
      </xdr:spPr>
    </xdr:pic>
    <xdr:clientData fPrintsWithSheet="0"/>
  </xdr:oneCellAnchor>
  <xdr:oneCellAnchor>
    <xdr:from>
      <xdr:col>0</xdr:col>
      <xdr:colOff>11204</xdr:colOff>
      <xdr:row>38</xdr:row>
      <xdr:rowOff>0</xdr:rowOff>
    </xdr:from>
    <xdr:ext cx="171550" cy="219175"/>
    <xdr:pic>
      <xdr:nvPicPr>
        <xdr:cNvPr id="5" name="nav_home" descr="home-icon4.png">
          <a:hlinkClick xmlns:r="http://schemas.openxmlformats.org/officeDocument/2006/relationships" r:id="rId1"/>
          <a:extLst>
            <a:ext uri="{FF2B5EF4-FFF2-40B4-BE49-F238E27FC236}">
              <a16:creationId xmlns:a16="http://schemas.microsoft.com/office/drawing/2014/main" id="{F7810236-A802-4D69-8204-60967040EE6E}"/>
            </a:ext>
          </a:extLst>
        </xdr:cNvPr>
        <xdr:cNvPicPr preferRelativeResize="0">
          <a:picLocks/>
        </xdr:cNvPicPr>
      </xdr:nvPicPr>
      <xdr:blipFill>
        <a:blip xmlns:r="http://schemas.openxmlformats.org/officeDocument/2006/relationships" r:embed="rId2" cstate="print"/>
        <a:stretch>
          <a:fillRect/>
        </a:stretch>
      </xdr:blipFill>
      <xdr:spPr>
        <a:xfrm>
          <a:off x="11204" y="0"/>
          <a:ext cx="171550" cy="219175"/>
        </a:xfrm>
        <a:prstGeom prst="rect">
          <a:avLst/>
        </a:prstGeom>
      </xdr:spPr>
    </xdr:pic>
    <xdr:clientData fPrintsWithSheet="0"/>
  </xdr:oneCellAnchor>
  <xdr:oneCellAnchor>
    <xdr:from>
      <xdr:col>16</xdr:col>
      <xdr:colOff>11204</xdr:colOff>
      <xdr:row>0</xdr:row>
      <xdr:rowOff>0</xdr:rowOff>
    </xdr:from>
    <xdr:ext cx="171550" cy="219175"/>
    <xdr:pic>
      <xdr:nvPicPr>
        <xdr:cNvPr id="6" name="nav_home" descr="home-icon4.png">
          <a:hlinkClick xmlns:r="http://schemas.openxmlformats.org/officeDocument/2006/relationships" r:id="rId1"/>
          <a:extLst>
            <a:ext uri="{FF2B5EF4-FFF2-40B4-BE49-F238E27FC236}">
              <a16:creationId xmlns:a16="http://schemas.microsoft.com/office/drawing/2014/main" id="{C56BD769-D6C1-49D2-9C73-EB02BCDCFCC0}"/>
            </a:ext>
          </a:extLst>
        </xdr:cNvPr>
        <xdr:cNvPicPr preferRelativeResize="0">
          <a:picLocks/>
        </xdr:cNvPicPr>
      </xdr:nvPicPr>
      <xdr:blipFill>
        <a:blip xmlns:r="http://schemas.openxmlformats.org/officeDocument/2006/relationships" r:embed="rId2" cstate="print"/>
        <a:stretch>
          <a:fillRect/>
        </a:stretch>
      </xdr:blipFill>
      <xdr:spPr>
        <a:xfrm>
          <a:off x="11204" y="0"/>
          <a:ext cx="171550" cy="219175"/>
        </a:xfrm>
        <a:prstGeom prst="rect">
          <a:avLst/>
        </a:prstGeom>
      </xdr:spPr>
    </xdr:pic>
    <xdr:clientData fPrintsWithSheet="0"/>
  </xdr:oneCellAnchor>
  <xdr:oneCellAnchor>
    <xdr:from>
      <xdr:col>16</xdr:col>
      <xdr:colOff>11204</xdr:colOff>
      <xdr:row>38</xdr:row>
      <xdr:rowOff>0</xdr:rowOff>
    </xdr:from>
    <xdr:ext cx="171550" cy="219175"/>
    <xdr:pic>
      <xdr:nvPicPr>
        <xdr:cNvPr id="7" name="nav_home" descr="home-icon4.png">
          <a:hlinkClick xmlns:r="http://schemas.openxmlformats.org/officeDocument/2006/relationships" r:id="rId1"/>
          <a:extLst>
            <a:ext uri="{FF2B5EF4-FFF2-40B4-BE49-F238E27FC236}">
              <a16:creationId xmlns:a16="http://schemas.microsoft.com/office/drawing/2014/main" id="{7374242F-52C0-45BA-AF62-822A29787849}"/>
            </a:ext>
          </a:extLst>
        </xdr:cNvPr>
        <xdr:cNvPicPr preferRelativeResize="0">
          <a:picLocks/>
        </xdr:cNvPicPr>
      </xdr:nvPicPr>
      <xdr:blipFill>
        <a:blip xmlns:r="http://schemas.openxmlformats.org/officeDocument/2006/relationships" r:embed="rId2" cstate="print"/>
        <a:stretch>
          <a:fillRect/>
        </a:stretch>
      </xdr:blipFill>
      <xdr:spPr>
        <a:xfrm>
          <a:off x="11204" y="7844118"/>
          <a:ext cx="171550" cy="219175"/>
        </a:xfrm>
        <a:prstGeom prst="rect">
          <a:avLst/>
        </a:prstGeom>
      </xdr:spPr>
    </xdr:pic>
    <xdr:clientData fPrintsWithSheet="0"/>
  </xdr:oneCellAnchor>
  <xdr:oneCellAnchor>
    <xdr:from>
      <xdr:col>0</xdr:col>
      <xdr:colOff>11204</xdr:colOff>
      <xdr:row>58</xdr:row>
      <xdr:rowOff>0</xdr:rowOff>
    </xdr:from>
    <xdr:ext cx="171550" cy="219175"/>
    <xdr:pic>
      <xdr:nvPicPr>
        <xdr:cNvPr id="10" name="nav_home" descr="home-icon4.png">
          <a:hlinkClick xmlns:r="http://schemas.openxmlformats.org/officeDocument/2006/relationships" r:id="rId1"/>
          <a:extLst>
            <a:ext uri="{FF2B5EF4-FFF2-40B4-BE49-F238E27FC236}">
              <a16:creationId xmlns:a16="http://schemas.microsoft.com/office/drawing/2014/main" id="{BD87C56B-AA94-436C-95F5-32BC6D3EFDD1}"/>
            </a:ext>
          </a:extLst>
        </xdr:cNvPr>
        <xdr:cNvPicPr preferRelativeResize="0">
          <a:picLocks/>
        </xdr:cNvPicPr>
      </xdr:nvPicPr>
      <xdr:blipFill>
        <a:blip xmlns:r="http://schemas.openxmlformats.org/officeDocument/2006/relationships" r:embed="rId2" cstate="print"/>
        <a:stretch>
          <a:fillRect/>
        </a:stretch>
      </xdr:blipFill>
      <xdr:spPr>
        <a:xfrm>
          <a:off x="11204" y="0"/>
          <a:ext cx="171550" cy="219175"/>
        </a:xfrm>
        <a:prstGeom prst="rect">
          <a:avLst/>
        </a:prstGeom>
      </xdr:spPr>
    </xdr:pic>
    <xdr:clientData fPrintsWithSheet="0"/>
  </xdr:oneCellAnchor>
  <xdr:oneCellAnchor>
    <xdr:from>
      <xdr:col>16</xdr:col>
      <xdr:colOff>11204</xdr:colOff>
      <xdr:row>58</xdr:row>
      <xdr:rowOff>0</xdr:rowOff>
    </xdr:from>
    <xdr:ext cx="171550" cy="219175"/>
    <xdr:pic>
      <xdr:nvPicPr>
        <xdr:cNvPr id="11" name="nav_home" descr="home-icon4.png">
          <a:hlinkClick xmlns:r="http://schemas.openxmlformats.org/officeDocument/2006/relationships" r:id="rId1"/>
          <a:extLst>
            <a:ext uri="{FF2B5EF4-FFF2-40B4-BE49-F238E27FC236}">
              <a16:creationId xmlns:a16="http://schemas.microsoft.com/office/drawing/2014/main" id="{9D40D229-3FDB-42F7-B244-B51506FE18D0}"/>
            </a:ext>
          </a:extLst>
        </xdr:cNvPr>
        <xdr:cNvPicPr preferRelativeResize="0">
          <a:picLocks/>
        </xdr:cNvPicPr>
      </xdr:nvPicPr>
      <xdr:blipFill>
        <a:blip xmlns:r="http://schemas.openxmlformats.org/officeDocument/2006/relationships" r:embed="rId2" cstate="print"/>
        <a:stretch>
          <a:fillRect/>
        </a:stretch>
      </xdr:blipFill>
      <xdr:spPr>
        <a:xfrm>
          <a:off x="14242675" y="0"/>
          <a:ext cx="171550" cy="219175"/>
        </a:xfrm>
        <a:prstGeom prst="rect">
          <a:avLst/>
        </a:prstGeom>
      </xdr:spPr>
    </xdr:pic>
    <xdr:clientData fPrintsWithSheet="0"/>
  </xdr:oneCellAnchor>
  <xdr:oneCellAnchor>
    <xdr:from>
      <xdr:col>0</xdr:col>
      <xdr:colOff>11204</xdr:colOff>
      <xdr:row>111</xdr:row>
      <xdr:rowOff>0</xdr:rowOff>
    </xdr:from>
    <xdr:ext cx="171550" cy="219175"/>
    <xdr:pic>
      <xdr:nvPicPr>
        <xdr:cNvPr id="12" name="nav_home" descr="home-icon4.png">
          <a:hlinkClick xmlns:r="http://schemas.openxmlformats.org/officeDocument/2006/relationships" r:id="rId1"/>
          <a:extLst>
            <a:ext uri="{FF2B5EF4-FFF2-40B4-BE49-F238E27FC236}">
              <a16:creationId xmlns:a16="http://schemas.microsoft.com/office/drawing/2014/main" id="{11D975CD-E180-4C23-9592-23325738A1B3}"/>
            </a:ext>
          </a:extLst>
        </xdr:cNvPr>
        <xdr:cNvPicPr preferRelativeResize="0">
          <a:picLocks/>
        </xdr:cNvPicPr>
      </xdr:nvPicPr>
      <xdr:blipFill>
        <a:blip xmlns:r="http://schemas.openxmlformats.org/officeDocument/2006/relationships" r:embed="rId2" cstate="print"/>
        <a:stretch>
          <a:fillRect/>
        </a:stretch>
      </xdr:blipFill>
      <xdr:spPr>
        <a:xfrm>
          <a:off x="11204" y="7844118"/>
          <a:ext cx="171550" cy="219175"/>
        </a:xfrm>
        <a:prstGeom prst="rect">
          <a:avLst/>
        </a:prstGeom>
      </xdr:spPr>
    </xdr:pic>
    <xdr:clientData fPrintsWithSheet="0"/>
  </xdr:oneCellAnchor>
  <xdr:oneCellAnchor>
    <xdr:from>
      <xdr:col>16</xdr:col>
      <xdr:colOff>11204</xdr:colOff>
      <xdr:row>111</xdr:row>
      <xdr:rowOff>0</xdr:rowOff>
    </xdr:from>
    <xdr:ext cx="171550" cy="219175"/>
    <xdr:pic>
      <xdr:nvPicPr>
        <xdr:cNvPr id="13" name="nav_home" descr="home-icon4.png">
          <a:hlinkClick xmlns:r="http://schemas.openxmlformats.org/officeDocument/2006/relationships" r:id="rId1"/>
          <a:extLst>
            <a:ext uri="{FF2B5EF4-FFF2-40B4-BE49-F238E27FC236}">
              <a16:creationId xmlns:a16="http://schemas.microsoft.com/office/drawing/2014/main" id="{32089957-2D71-47D5-BDFD-30114845359E}"/>
            </a:ext>
          </a:extLst>
        </xdr:cNvPr>
        <xdr:cNvPicPr preferRelativeResize="0">
          <a:picLocks/>
        </xdr:cNvPicPr>
      </xdr:nvPicPr>
      <xdr:blipFill>
        <a:blip xmlns:r="http://schemas.openxmlformats.org/officeDocument/2006/relationships" r:embed="rId2" cstate="print"/>
        <a:stretch>
          <a:fillRect/>
        </a:stretch>
      </xdr:blipFill>
      <xdr:spPr>
        <a:xfrm>
          <a:off x="14242675" y="7844118"/>
          <a:ext cx="171550" cy="219175"/>
        </a:xfrm>
        <a:prstGeom prst="rect">
          <a:avLst/>
        </a:prstGeom>
      </xdr:spPr>
    </xdr:pic>
    <xdr:clientData fPrintsWithSheet="0"/>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20</xdr:row>
      <xdr:rowOff>0</xdr:rowOff>
    </xdr:from>
    <xdr:ext cx="171550" cy="219175"/>
    <xdr:pic>
      <xdr:nvPicPr>
        <xdr:cNvPr id="2" name="nav_home" descr="home-icon4.png">
          <a:hlinkClick xmlns:r="http://schemas.openxmlformats.org/officeDocument/2006/relationships" r:id="rId1"/>
          <a:extLst>
            <a:ext uri="{FF2B5EF4-FFF2-40B4-BE49-F238E27FC236}">
              <a16:creationId xmlns:a16="http://schemas.microsoft.com/office/drawing/2014/main" id="{BE876BBD-4BF9-4C3E-96E0-1E3FB432BB93}"/>
            </a:ext>
          </a:extLst>
        </xdr:cNvPr>
        <xdr:cNvPicPr preferRelativeResize="0">
          <a:picLocks/>
        </xdr:cNvPicPr>
      </xdr:nvPicPr>
      <xdr:blipFill>
        <a:blip xmlns:r="http://schemas.openxmlformats.org/officeDocument/2006/relationships" r:embed="rId2" cstate="print"/>
        <a:stretch>
          <a:fillRect/>
        </a:stretch>
      </xdr:blipFill>
      <xdr:spPr>
        <a:xfrm>
          <a:off x="0" y="5043920"/>
          <a:ext cx="171550" cy="219175"/>
        </a:xfrm>
        <a:prstGeom prst="rect">
          <a:avLst/>
        </a:prstGeom>
      </xdr:spPr>
    </xdr:pic>
    <xdr:clientData fPrintsWithSheet="0"/>
  </xdr:oneCellAnchor>
  <xdr:oneCellAnchor>
    <xdr:from>
      <xdr:col>0</xdr:col>
      <xdr:colOff>11204</xdr:colOff>
      <xdr:row>0</xdr:row>
      <xdr:rowOff>0</xdr:rowOff>
    </xdr:from>
    <xdr:ext cx="171550" cy="219175"/>
    <xdr:pic>
      <xdr:nvPicPr>
        <xdr:cNvPr id="3" name="nav_home" descr="home-icon4.png">
          <a:hlinkClick xmlns:r="http://schemas.openxmlformats.org/officeDocument/2006/relationships" r:id="rId1"/>
          <a:extLst>
            <a:ext uri="{FF2B5EF4-FFF2-40B4-BE49-F238E27FC236}">
              <a16:creationId xmlns:a16="http://schemas.microsoft.com/office/drawing/2014/main" id="{A8BEEAE7-B416-4D68-AD61-824AEB729F40}"/>
            </a:ext>
          </a:extLst>
        </xdr:cNvPr>
        <xdr:cNvPicPr preferRelativeResize="0">
          <a:picLocks/>
        </xdr:cNvPicPr>
      </xdr:nvPicPr>
      <xdr:blipFill>
        <a:blip xmlns:r="http://schemas.openxmlformats.org/officeDocument/2006/relationships" r:embed="rId2" cstate="print"/>
        <a:stretch>
          <a:fillRect/>
        </a:stretch>
      </xdr:blipFill>
      <xdr:spPr>
        <a:xfrm>
          <a:off x="11204" y="0"/>
          <a:ext cx="171550" cy="219175"/>
        </a:xfrm>
        <a:prstGeom prst="rect">
          <a:avLst/>
        </a:prstGeom>
      </xdr:spPr>
    </xdr:pic>
    <xdr:clientData fPrintsWithSheet="0"/>
  </xdr:oneCellAnchor>
  <xdr:oneCellAnchor>
    <xdr:from>
      <xdr:col>0</xdr:col>
      <xdr:colOff>0</xdr:colOff>
      <xdr:row>41</xdr:row>
      <xdr:rowOff>0</xdr:rowOff>
    </xdr:from>
    <xdr:ext cx="171550" cy="219175"/>
    <xdr:pic>
      <xdr:nvPicPr>
        <xdr:cNvPr id="5" name="nav_home" descr="home-icon4.png">
          <a:hlinkClick xmlns:r="http://schemas.openxmlformats.org/officeDocument/2006/relationships" r:id="rId1"/>
          <a:extLst>
            <a:ext uri="{FF2B5EF4-FFF2-40B4-BE49-F238E27FC236}">
              <a16:creationId xmlns:a16="http://schemas.microsoft.com/office/drawing/2014/main" id="{7CAD3154-7B6A-4621-9B7E-E907B7696660}"/>
            </a:ext>
          </a:extLst>
        </xdr:cNvPr>
        <xdr:cNvPicPr preferRelativeResize="0">
          <a:picLocks/>
        </xdr:cNvPicPr>
      </xdr:nvPicPr>
      <xdr:blipFill>
        <a:blip xmlns:r="http://schemas.openxmlformats.org/officeDocument/2006/relationships" r:embed="rId2" cstate="print"/>
        <a:stretch>
          <a:fillRect/>
        </a:stretch>
      </xdr:blipFill>
      <xdr:spPr>
        <a:xfrm>
          <a:off x="0" y="8620125"/>
          <a:ext cx="171550" cy="219175"/>
        </a:xfrm>
        <a:prstGeom prst="rect">
          <a:avLst/>
        </a:prstGeom>
      </xdr:spPr>
    </xdr:pic>
    <xdr:clientData fPrintsWithSheet="0"/>
  </xdr:oneCellAnchor>
  <xdr:oneCellAnchor>
    <xdr:from>
      <xdr:col>0</xdr:col>
      <xdr:colOff>0</xdr:colOff>
      <xdr:row>60</xdr:row>
      <xdr:rowOff>0</xdr:rowOff>
    </xdr:from>
    <xdr:ext cx="171550" cy="219175"/>
    <xdr:pic>
      <xdr:nvPicPr>
        <xdr:cNvPr id="6" name="nav_home" descr="home-icon4.png">
          <a:hlinkClick xmlns:r="http://schemas.openxmlformats.org/officeDocument/2006/relationships" r:id="rId1"/>
          <a:extLst>
            <a:ext uri="{FF2B5EF4-FFF2-40B4-BE49-F238E27FC236}">
              <a16:creationId xmlns:a16="http://schemas.microsoft.com/office/drawing/2014/main" id="{A80D20CD-8B01-4D43-A68A-FAB162E4A04B}"/>
            </a:ext>
          </a:extLst>
        </xdr:cNvPr>
        <xdr:cNvPicPr preferRelativeResize="0">
          <a:picLocks/>
        </xdr:cNvPicPr>
      </xdr:nvPicPr>
      <xdr:blipFill>
        <a:blip xmlns:r="http://schemas.openxmlformats.org/officeDocument/2006/relationships" r:embed="rId2" cstate="print"/>
        <a:stretch>
          <a:fillRect/>
        </a:stretch>
      </xdr:blipFill>
      <xdr:spPr>
        <a:xfrm>
          <a:off x="0" y="12453938"/>
          <a:ext cx="171550" cy="219175"/>
        </a:xfrm>
        <a:prstGeom prst="rect">
          <a:avLst/>
        </a:prstGeom>
      </xdr:spPr>
    </xdr:pic>
    <xdr:clientData fPrintsWithSheet="0"/>
  </xdr:oneCellAnchor>
  <xdr:oneCellAnchor>
    <xdr:from>
      <xdr:col>0</xdr:col>
      <xdr:colOff>0</xdr:colOff>
      <xdr:row>79</xdr:row>
      <xdr:rowOff>0</xdr:rowOff>
    </xdr:from>
    <xdr:ext cx="171550" cy="219175"/>
    <xdr:pic>
      <xdr:nvPicPr>
        <xdr:cNvPr id="7" name="nav_home" descr="home-icon4.png">
          <a:hlinkClick xmlns:r="http://schemas.openxmlformats.org/officeDocument/2006/relationships" r:id="rId1"/>
          <a:extLst>
            <a:ext uri="{FF2B5EF4-FFF2-40B4-BE49-F238E27FC236}">
              <a16:creationId xmlns:a16="http://schemas.microsoft.com/office/drawing/2014/main" id="{42FF3DF7-6085-4B34-B0AA-B2355BE6B209}"/>
            </a:ext>
          </a:extLst>
        </xdr:cNvPr>
        <xdr:cNvPicPr preferRelativeResize="0">
          <a:picLocks/>
        </xdr:cNvPicPr>
      </xdr:nvPicPr>
      <xdr:blipFill>
        <a:blip xmlns:r="http://schemas.openxmlformats.org/officeDocument/2006/relationships" r:embed="rId2" cstate="print"/>
        <a:stretch>
          <a:fillRect/>
        </a:stretch>
      </xdr:blipFill>
      <xdr:spPr>
        <a:xfrm>
          <a:off x="0" y="16287750"/>
          <a:ext cx="171550" cy="219175"/>
        </a:xfrm>
        <a:prstGeom prst="rect">
          <a:avLst/>
        </a:prstGeom>
      </xdr:spPr>
    </xdr:pic>
    <xdr:clientData fPrintsWithSheet="0"/>
  </xdr:oneCellAnchor>
  <xdr:oneCellAnchor>
    <xdr:from>
      <xdr:col>0</xdr:col>
      <xdr:colOff>0</xdr:colOff>
      <xdr:row>98</xdr:row>
      <xdr:rowOff>0</xdr:rowOff>
    </xdr:from>
    <xdr:ext cx="171550" cy="219175"/>
    <xdr:pic>
      <xdr:nvPicPr>
        <xdr:cNvPr id="8" name="nav_home" descr="home-icon4.png">
          <a:hlinkClick xmlns:r="http://schemas.openxmlformats.org/officeDocument/2006/relationships" r:id="rId1"/>
          <a:extLst>
            <a:ext uri="{FF2B5EF4-FFF2-40B4-BE49-F238E27FC236}">
              <a16:creationId xmlns:a16="http://schemas.microsoft.com/office/drawing/2014/main" id="{9385A529-39AC-420E-BD45-FAC10001AE94}"/>
            </a:ext>
          </a:extLst>
        </xdr:cNvPr>
        <xdr:cNvPicPr preferRelativeResize="0">
          <a:picLocks/>
        </xdr:cNvPicPr>
      </xdr:nvPicPr>
      <xdr:blipFill>
        <a:blip xmlns:r="http://schemas.openxmlformats.org/officeDocument/2006/relationships" r:embed="rId2" cstate="print"/>
        <a:stretch>
          <a:fillRect/>
        </a:stretch>
      </xdr:blipFill>
      <xdr:spPr>
        <a:xfrm>
          <a:off x="0" y="20121563"/>
          <a:ext cx="171550" cy="219175"/>
        </a:xfrm>
        <a:prstGeom prst="rect">
          <a:avLst/>
        </a:prstGeom>
      </xdr:spPr>
    </xdr:pic>
    <xdr:clientData fPrintsWithSheet="0"/>
  </xdr:oneCellAnchor>
  <xdr:oneCellAnchor>
    <xdr:from>
      <xdr:col>0</xdr:col>
      <xdr:colOff>0</xdr:colOff>
      <xdr:row>117</xdr:row>
      <xdr:rowOff>0</xdr:rowOff>
    </xdr:from>
    <xdr:ext cx="171550" cy="219175"/>
    <xdr:pic>
      <xdr:nvPicPr>
        <xdr:cNvPr id="9" name="nav_home" descr="home-icon4.png">
          <a:hlinkClick xmlns:r="http://schemas.openxmlformats.org/officeDocument/2006/relationships" r:id="rId1"/>
          <a:extLst>
            <a:ext uri="{FF2B5EF4-FFF2-40B4-BE49-F238E27FC236}">
              <a16:creationId xmlns:a16="http://schemas.microsoft.com/office/drawing/2014/main" id="{70CB2F3B-24F8-4E6B-81D7-EB2AEB6AED7A}"/>
            </a:ext>
          </a:extLst>
        </xdr:cNvPr>
        <xdr:cNvPicPr preferRelativeResize="0">
          <a:picLocks/>
        </xdr:cNvPicPr>
      </xdr:nvPicPr>
      <xdr:blipFill>
        <a:blip xmlns:r="http://schemas.openxmlformats.org/officeDocument/2006/relationships" r:embed="rId2" cstate="print"/>
        <a:stretch>
          <a:fillRect/>
        </a:stretch>
      </xdr:blipFill>
      <xdr:spPr>
        <a:xfrm>
          <a:off x="0" y="23955375"/>
          <a:ext cx="171550" cy="219175"/>
        </a:xfrm>
        <a:prstGeom prst="rect">
          <a:avLst/>
        </a:prstGeom>
      </xdr:spPr>
    </xdr:pic>
    <xdr:clientData fPrintsWithSheet="0"/>
  </xdr:oneCellAnchor>
  <xdr:oneCellAnchor>
    <xdr:from>
      <xdr:col>0</xdr:col>
      <xdr:colOff>11204</xdr:colOff>
      <xdr:row>136</xdr:row>
      <xdr:rowOff>0</xdr:rowOff>
    </xdr:from>
    <xdr:ext cx="171550" cy="219175"/>
    <xdr:pic>
      <xdr:nvPicPr>
        <xdr:cNvPr id="10" name="nav_home" descr="home-icon4.png">
          <a:hlinkClick xmlns:r="http://schemas.openxmlformats.org/officeDocument/2006/relationships" r:id="rId1"/>
          <a:extLst>
            <a:ext uri="{FF2B5EF4-FFF2-40B4-BE49-F238E27FC236}">
              <a16:creationId xmlns:a16="http://schemas.microsoft.com/office/drawing/2014/main" id="{364F9870-F93C-4DEF-B40C-5BB02C8A9CBE}"/>
            </a:ext>
          </a:extLst>
        </xdr:cNvPr>
        <xdr:cNvPicPr preferRelativeResize="0">
          <a:picLocks/>
        </xdr:cNvPicPr>
      </xdr:nvPicPr>
      <xdr:blipFill>
        <a:blip xmlns:r="http://schemas.openxmlformats.org/officeDocument/2006/relationships" r:embed="rId2" cstate="print"/>
        <a:stretch>
          <a:fillRect/>
        </a:stretch>
      </xdr:blipFill>
      <xdr:spPr>
        <a:xfrm>
          <a:off x="11204" y="0"/>
          <a:ext cx="171550" cy="219175"/>
        </a:xfrm>
        <a:prstGeom prst="rect">
          <a:avLst/>
        </a:prstGeom>
      </xdr:spPr>
    </xdr:pic>
    <xdr:clientData fPrintsWithSheet="0"/>
  </xdr:oneCellAnchor>
  <xdr:oneCellAnchor>
    <xdr:from>
      <xdr:col>0</xdr:col>
      <xdr:colOff>11204</xdr:colOff>
      <xdr:row>151</xdr:row>
      <xdr:rowOff>0</xdr:rowOff>
    </xdr:from>
    <xdr:ext cx="171550" cy="219175"/>
    <xdr:pic>
      <xdr:nvPicPr>
        <xdr:cNvPr id="11" name="nav_home" descr="home-icon4.png">
          <a:hlinkClick xmlns:r="http://schemas.openxmlformats.org/officeDocument/2006/relationships" r:id="rId1"/>
          <a:extLst>
            <a:ext uri="{FF2B5EF4-FFF2-40B4-BE49-F238E27FC236}">
              <a16:creationId xmlns:a16="http://schemas.microsoft.com/office/drawing/2014/main" id="{279B7190-232E-4661-BC0D-3ECF3B99D341}"/>
            </a:ext>
          </a:extLst>
        </xdr:cNvPr>
        <xdr:cNvPicPr preferRelativeResize="0">
          <a:picLocks/>
        </xdr:cNvPicPr>
      </xdr:nvPicPr>
      <xdr:blipFill>
        <a:blip xmlns:r="http://schemas.openxmlformats.org/officeDocument/2006/relationships" r:embed="rId2" cstate="print"/>
        <a:stretch>
          <a:fillRect/>
        </a:stretch>
      </xdr:blipFill>
      <xdr:spPr>
        <a:xfrm>
          <a:off x="11204" y="27406023"/>
          <a:ext cx="171550" cy="219175"/>
        </a:xfrm>
        <a:prstGeom prst="rect">
          <a:avLst/>
        </a:prstGeom>
      </xdr:spPr>
    </xdr:pic>
    <xdr:clientData fPrintsWithSheet="0"/>
  </xdr:oneCellAnchor>
</xdr:wsDr>
</file>

<file path=xl/drawings/drawing9.xml><?xml version="1.0" encoding="utf-8"?>
<xdr:wsDr xmlns:xdr="http://schemas.openxmlformats.org/drawingml/2006/spreadsheetDrawing" xmlns:a="http://schemas.openxmlformats.org/drawingml/2006/main">
  <xdr:oneCellAnchor>
    <xdr:from>
      <xdr:col>0</xdr:col>
      <xdr:colOff>11204</xdr:colOff>
      <xdr:row>0</xdr:row>
      <xdr:rowOff>0</xdr:rowOff>
    </xdr:from>
    <xdr:ext cx="171550" cy="219175"/>
    <xdr:pic>
      <xdr:nvPicPr>
        <xdr:cNvPr id="3" name="nav_home" descr="home-icon4.png">
          <a:hlinkClick xmlns:r="http://schemas.openxmlformats.org/officeDocument/2006/relationships" r:id="rId1"/>
          <a:extLst>
            <a:ext uri="{FF2B5EF4-FFF2-40B4-BE49-F238E27FC236}">
              <a16:creationId xmlns:a16="http://schemas.microsoft.com/office/drawing/2014/main" id="{349D1730-A822-4693-9D50-CB1607F72A34}"/>
            </a:ext>
          </a:extLst>
        </xdr:cNvPr>
        <xdr:cNvPicPr preferRelativeResize="0">
          <a:picLocks/>
        </xdr:cNvPicPr>
      </xdr:nvPicPr>
      <xdr:blipFill>
        <a:blip xmlns:r="http://schemas.openxmlformats.org/officeDocument/2006/relationships" r:embed="rId2" cstate="print"/>
        <a:stretch>
          <a:fillRect/>
        </a:stretch>
      </xdr:blipFill>
      <xdr:spPr>
        <a:xfrm>
          <a:off x="11204" y="0"/>
          <a:ext cx="171550" cy="219175"/>
        </a:xfrm>
        <a:prstGeom prst="rect">
          <a:avLst/>
        </a:prstGeom>
      </xdr:spPr>
    </xdr:pic>
    <xdr:clientData fPrintsWithSheet="0"/>
  </xdr:oneCellAnchor>
  <xdr:oneCellAnchor>
    <xdr:from>
      <xdr:col>0</xdr:col>
      <xdr:colOff>11204</xdr:colOff>
      <xdr:row>76</xdr:row>
      <xdr:rowOff>0</xdr:rowOff>
    </xdr:from>
    <xdr:ext cx="171550" cy="219175"/>
    <xdr:pic>
      <xdr:nvPicPr>
        <xdr:cNvPr id="4" name="nav_home" descr="home-icon4.png">
          <a:hlinkClick xmlns:r="http://schemas.openxmlformats.org/officeDocument/2006/relationships" r:id="rId1"/>
          <a:extLst>
            <a:ext uri="{FF2B5EF4-FFF2-40B4-BE49-F238E27FC236}">
              <a16:creationId xmlns:a16="http://schemas.microsoft.com/office/drawing/2014/main" id="{3FCC2900-CDFD-4BB3-9F0F-43919CEAA52A}"/>
            </a:ext>
          </a:extLst>
        </xdr:cNvPr>
        <xdr:cNvPicPr preferRelativeResize="0">
          <a:picLocks/>
        </xdr:cNvPicPr>
      </xdr:nvPicPr>
      <xdr:blipFill>
        <a:blip xmlns:r="http://schemas.openxmlformats.org/officeDocument/2006/relationships" r:embed="rId2" cstate="print"/>
        <a:stretch>
          <a:fillRect/>
        </a:stretch>
      </xdr:blipFill>
      <xdr:spPr>
        <a:xfrm>
          <a:off x="11204" y="0"/>
          <a:ext cx="171550" cy="219175"/>
        </a:xfrm>
        <a:prstGeom prst="rect">
          <a:avLst/>
        </a:prstGeom>
      </xdr:spPr>
    </xdr:pic>
    <xdr:clientData fPrintsWithSheet="0"/>
  </xdr:oneCellAnchor>
  <xdr:oneCellAnchor>
    <xdr:from>
      <xdr:col>0</xdr:col>
      <xdr:colOff>11204</xdr:colOff>
      <xdr:row>95</xdr:row>
      <xdr:rowOff>0</xdr:rowOff>
    </xdr:from>
    <xdr:ext cx="171550" cy="219175"/>
    <xdr:pic>
      <xdr:nvPicPr>
        <xdr:cNvPr id="5" name="nav_home" descr="home-icon4.png">
          <a:hlinkClick xmlns:r="http://schemas.openxmlformats.org/officeDocument/2006/relationships" r:id="rId1"/>
          <a:extLst>
            <a:ext uri="{FF2B5EF4-FFF2-40B4-BE49-F238E27FC236}">
              <a16:creationId xmlns:a16="http://schemas.microsoft.com/office/drawing/2014/main" id="{EAED754F-D103-4FDF-8FF1-8307F8B897DA}"/>
            </a:ext>
          </a:extLst>
        </xdr:cNvPr>
        <xdr:cNvPicPr preferRelativeResize="0">
          <a:picLocks/>
        </xdr:cNvPicPr>
      </xdr:nvPicPr>
      <xdr:blipFill>
        <a:blip xmlns:r="http://schemas.openxmlformats.org/officeDocument/2006/relationships" r:embed="rId2" cstate="print"/>
        <a:stretch>
          <a:fillRect/>
        </a:stretch>
      </xdr:blipFill>
      <xdr:spPr>
        <a:xfrm>
          <a:off x="11204" y="3918239"/>
          <a:ext cx="171550" cy="219175"/>
        </a:xfrm>
        <a:prstGeom prst="rect">
          <a:avLst/>
        </a:prstGeom>
      </xdr:spPr>
    </xdr:pic>
    <xdr:clientData fPrintsWithSheet="0"/>
  </xdr:oneCellAnchor>
  <xdr:oneCellAnchor>
    <xdr:from>
      <xdr:col>0</xdr:col>
      <xdr:colOff>11204</xdr:colOff>
      <xdr:row>134</xdr:row>
      <xdr:rowOff>0</xdr:rowOff>
    </xdr:from>
    <xdr:ext cx="171550" cy="219175"/>
    <xdr:pic>
      <xdr:nvPicPr>
        <xdr:cNvPr id="6" name="nav_home" descr="home-icon4.png">
          <a:hlinkClick xmlns:r="http://schemas.openxmlformats.org/officeDocument/2006/relationships" r:id="rId1"/>
          <a:extLst>
            <a:ext uri="{FF2B5EF4-FFF2-40B4-BE49-F238E27FC236}">
              <a16:creationId xmlns:a16="http://schemas.microsoft.com/office/drawing/2014/main" id="{241E35C5-EE87-41E7-A510-7F9857E56C3E}"/>
            </a:ext>
          </a:extLst>
        </xdr:cNvPr>
        <xdr:cNvPicPr preferRelativeResize="0">
          <a:picLocks/>
        </xdr:cNvPicPr>
      </xdr:nvPicPr>
      <xdr:blipFill>
        <a:blip xmlns:r="http://schemas.openxmlformats.org/officeDocument/2006/relationships" r:embed="rId2" cstate="print"/>
        <a:stretch>
          <a:fillRect/>
        </a:stretch>
      </xdr:blipFill>
      <xdr:spPr>
        <a:xfrm>
          <a:off x="11204" y="7836477"/>
          <a:ext cx="171550" cy="219175"/>
        </a:xfrm>
        <a:prstGeom prst="rect">
          <a:avLst/>
        </a:prstGeom>
      </xdr:spPr>
    </xdr:pic>
    <xdr:clientData fPrintsWithSheet="0"/>
  </xdr:oneCellAnchor>
  <xdr:oneCellAnchor>
    <xdr:from>
      <xdr:col>0</xdr:col>
      <xdr:colOff>11204</xdr:colOff>
      <xdr:row>114</xdr:row>
      <xdr:rowOff>0</xdr:rowOff>
    </xdr:from>
    <xdr:ext cx="171550" cy="219175"/>
    <xdr:pic>
      <xdr:nvPicPr>
        <xdr:cNvPr id="7" name="nav_home" descr="home-icon4.png">
          <a:hlinkClick xmlns:r="http://schemas.openxmlformats.org/officeDocument/2006/relationships" r:id="rId1"/>
          <a:extLst>
            <a:ext uri="{FF2B5EF4-FFF2-40B4-BE49-F238E27FC236}">
              <a16:creationId xmlns:a16="http://schemas.microsoft.com/office/drawing/2014/main" id="{0993B478-F240-4E7E-96E5-AE62FF6B05B7}"/>
            </a:ext>
          </a:extLst>
        </xdr:cNvPr>
        <xdr:cNvPicPr preferRelativeResize="0">
          <a:picLocks/>
        </xdr:cNvPicPr>
      </xdr:nvPicPr>
      <xdr:blipFill>
        <a:blip xmlns:r="http://schemas.openxmlformats.org/officeDocument/2006/relationships" r:embed="rId2" cstate="print"/>
        <a:stretch>
          <a:fillRect/>
        </a:stretch>
      </xdr:blipFill>
      <xdr:spPr>
        <a:xfrm>
          <a:off x="11204" y="15456477"/>
          <a:ext cx="171550" cy="219175"/>
        </a:xfrm>
        <a:prstGeom prst="rect">
          <a:avLst/>
        </a:prstGeom>
      </xdr:spPr>
    </xdr:pic>
    <xdr:clientData fPrintsWithSheet="0"/>
  </xdr:oneCellAnchor>
  <xdr:oneCellAnchor>
    <xdr:from>
      <xdr:col>0</xdr:col>
      <xdr:colOff>11204</xdr:colOff>
      <xdr:row>19</xdr:row>
      <xdr:rowOff>0</xdr:rowOff>
    </xdr:from>
    <xdr:ext cx="171550" cy="219175"/>
    <xdr:pic>
      <xdr:nvPicPr>
        <xdr:cNvPr id="8" name="nav_home" descr="home-icon4.png">
          <a:hlinkClick xmlns:r="http://schemas.openxmlformats.org/officeDocument/2006/relationships" r:id="rId1"/>
          <a:extLst>
            <a:ext uri="{FF2B5EF4-FFF2-40B4-BE49-F238E27FC236}">
              <a16:creationId xmlns:a16="http://schemas.microsoft.com/office/drawing/2014/main" id="{DAC85489-A318-4FAD-8085-AE113FDAFCDF}"/>
            </a:ext>
          </a:extLst>
        </xdr:cNvPr>
        <xdr:cNvPicPr preferRelativeResize="0">
          <a:picLocks/>
        </xdr:cNvPicPr>
      </xdr:nvPicPr>
      <xdr:blipFill>
        <a:blip xmlns:r="http://schemas.openxmlformats.org/officeDocument/2006/relationships" r:embed="rId2" cstate="print"/>
        <a:stretch>
          <a:fillRect/>
        </a:stretch>
      </xdr:blipFill>
      <xdr:spPr>
        <a:xfrm>
          <a:off x="11204" y="0"/>
          <a:ext cx="171550" cy="219175"/>
        </a:xfrm>
        <a:prstGeom prst="rect">
          <a:avLst/>
        </a:prstGeom>
      </xdr:spPr>
    </xdr:pic>
    <xdr:clientData fPrintsWithSheet="0"/>
  </xdr:oneCellAnchor>
  <xdr:oneCellAnchor>
    <xdr:from>
      <xdr:col>0</xdr:col>
      <xdr:colOff>11204</xdr:colOff>
      <xdr:row>38</xdr:row>
      <xdr:rowOff>0</xdr:rowOff>
    </xdr:from>
    <xdr:ext cx="171550" cy="219175"/>
    <xdr:pic>
      <xdr:nvPicPr>
        <xdr:cNvPr id="9" name="nav_home" descr="home-icon4.png">
          <a:hlinkClick xmlns:r="http://schemas.openxmlformats.org/officeDocument/2006/relationships" r:id="rId1"/>
          <a:extLst>
            <a:ext uri="{FF2B5EF4-FFF2-40B4-BE49-F238E27FC236}">
              <a16:creationId xmlns:a16="http://schemas.microsoft.com/office/drawing/2014/main" id="{84A7FF3E-EF5A-49B2-801B-881E53F163DF}"/>
            </a:ext>
          </a:extLst>
        </xdr:cNvPr>
        <xdr:cNvPicPr preferRelativeResize="0">
          <a:picLocks/>
        </xdr:cNvPicPr>
      </xdr:nvPicPr>
      <xdr:blipFill>
        <a:blip xmlns:r="http://schemas.openxmlformats.org/officeDocument/2006/relationships" r:embed="rId2" cstate="print"/>
        <a:stretch>
          <a:fillRect/>
        </a:stretch>
      </xdr:blipFill>
      <xdr:spPr>
        <a:xfrm>
          <a:off x="11204" y="3918239"/>
          <a:ext cx="171550" cy="219175"/>
        </a:xfrm>
        <a:prstGeom prst="rect">
          <a:avLst/>
        </a:prstGeom>
      </xdr:spPr>
    </xdr:pic>
    <xdr:clientData fPrintsWithSheet="0"/>
  </xdr:oneCellAnchor>
  <xdr:oneCellAnchor>
    <xdr:from>
      <xdr:col>0</xdr:col>
      <xdr:colOff>11204</xdr:colOff>
      <xdr:row>57</xdr:row>
      <xdr:rowOff>0</xdr:rowOff>
    </xdr:from>
    <xdr:ext cx="171550" cy="219175"/>
    <xdr:pic>
      <xdr:nvPicPr>
        <xdr:cNvPr id="10" name="nav_home" descr="home-icon4.png">
          <a:hlinkClick xmlns:r="http://schemas.openxmlformats.org/officeDocument/2006/relationships" r:id="rId1"/>
          <a:extLst>
            <a:ext uri="{FF2B5EF4-FFF2-40B4-BE49-F238E27FC236}">
              <a16:creationId xmlns:a16="http://schemas.microsoft.com/office/drawing/2014/main" id="{68B2C7D6-AFA2-41A8-9188-01958711C637}"/>
            </a:ext>
          </a:extLst>
        </xdr:cNvPr>
        <xdr:cNvPicPr preferRelativeResize="0">
          <a:picLocks/>
        </xdr:cNvPicPr>
      </xdr:nvPicPr>
      <xdr:blipFill>
        <a:blip xmlns:r="http://schemas.openxmlformats.org/officeDocument/2006/relationships" r:embed="rId2" cstate="print"/>
        <a:stretch>
          <a:fillRect/>
        </a:stretch>
      </xdr:blipFill>
      <xdr:spPr>
        <a:xfrm>
          <a:off x="11204" y="7836477"/>
          <a:ext cx="171550" cy="219175"/>
        </a:xfrm>
        <a:prstGeom prst="rect">
          <a:avLst/>
        </a:prstGeom>
      </xdr:spPr>
    </xdr:pic>
    <xdr:clientData fPrintsWithSheet="0"/>
  </xdr:oneCellAnchor>
  <xdr:twoCellAnchor>
    <xdr:from>
      <xdr:col>2</xdr:col>
      <xdr:colOff>880343</xdr:colOff>
      <xdr:row>160</xdr:row>
      <xdr:rowOff>13859</xdr:rowOff>
    </xdr:from>
    <xdr:to>
      <xdr:col>8</xdr:col>
      <xdr:colOff>741795</xdr:colOff>
      <xdr:row>176</xdr:row>
      <xdr:rowOff>14435</xdr:rowOff>
    </xdr:to>
    <xdr:graphicFrame macro="">
      <xdr:nvGraphicFramePr>
        <xdr:cNvPr id="2" name="Chart 1">
          <a:extLst>
            <a:ext uri="{FF2B5EF4-FFF2-40B4-BE49-F238E27FC236}">
              <a16:creationId xmlns:a16="http://schemas.microsoft.com/office/drawing/2014/main" id="{7D84CDAD-8E62-4A88-911A-83B20D9266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71550" cy="219175"/>
    <xdr:pic>
      <xdr:nvPicPr>
        <xdr:cNvPr id="2" name="nav_home" descr="home-icon4.png">
          <a:hlinkClick xmlns:r="http://schemas.openxmlformats.org/officeDocument/2006/relationships" r:id="rId1"/>
          <a:extLst>
            <a:ext uri="{FF2B5EF4-FFF2-40B4-BE49-F238E27FC236}">
              <a16:creationId xmlns:a16="http://schemas.microsoft.com/office/drawing/2014/main" id="{3FC06B79-90B2-4D9E-89BE-58CF48C2E485}"/>
            </a:ext>
          </a:extLst>
        </xdr:cNvPr>
        <xdr:cNvPicPr preferRelativeResize="0">
          <a:picLocks/>
        </xdr:cNvPicPr>
      </xdr:nvPicPr>
      <xdr:blipFill>
        <a:blip xmlns:r="http://schemas.openxmlformats.org/officeDocument/2006/relationships" r:embed="rId2" cstate="print"/>
        <a:stretch>
          <a:fillRect/>
        </a:stretch>
      </xdr:blipFill>
      <xdr:spPr>
        <a:xfrm>
          <a:off x="0" y="0"/>
          <a:ext cx="171550" cy="219175"/>
        </a:xfrm>
        <a:prstGeom prst="rect">
          <a:avLst/>
        </a:prstGeom>
      </xdr:spPr>
    </xdr:pic>
    <xdr:clientData fPrintsWithSheet="0"/>
  </xdr:oneCellAnchor>
  <xdr:oneCellAnchor>
    <xdr:from>
      <xdr:col>0</xdr:col>
      <xdr:colOff>0</xdr:colOff>
      <xdr:row>0</xdr:row>
      <xdr:rowOff>0</xdr:rowOff>
    </xdr:from>
    <xdr:ext cx="171550" cy="219175"/>
    <xdr:pic>
      <xdr:nvPicPr>
        <xdr:cNvPr id="3" name="nav_home" descr="home-icon4.png">
          <a:hlinkClick xmlns:r="http://schemas.openxmlformats.org/officeDocument/2006/relationships" r:id="rId1"/>
          <a:extLst>
            <a:ext uri="{FF2B5EF4-FFF2-40B4-BE49-F238E27FC236}">
              <a16:creationId xmlns:a16="http://schemas.microsoft.com/office/drawing/2014/main" id="{249DC7FF-9E02-486C-9C4A-8CECD22AC75D}"/>
            </a:ext>
          </a:extLst>
        </xdr:cNvPr>
        <xdr:cNvPicPr preferRelativeResize="0">
          <a:picLocks/>
        </xdr:cNvPicPr>
      </xdr:nvPicPr>
      <xdr:blipFill>
        <a:blip xmlns:r="http://schemas.openxmlformats.org/officeDocument/2006/relationships" r:embed="rId2" cstate="print"/>
        <a:stretch>
          <a:fillRect/>
        </a:stretch>
      </xdr:blipFill>
      <xdr:spPr>
        <a:xfrm>
          <a:off x="0" y="0"/>
          <a:ext cx="171550" cy="219175"/>
        </a:xfrm>
        <a:prstGeom prst="rect">
          <a:avLst/>
        </a:prstGeom>
      </xdr:spPr>
    </xdr:pic>
    <xdr:clientData fPrintsWithSheet="0"/>
  </xdr:oneCellAnchor>
  <xdr:oneCellAnchor>
    <xdr:from>
      <xdr:col>0</xdr:col>
      <xdr:colOff>0</xdr:colOff>
      <xdr:row>19</xdr:row>
      <xdr:rowOff>0</xdr:rowOff>
    </xdr:from>
    <xdr:ext cx="171550" cy="219175"/>
    <xdr:pic>
      <xdr:nvPicPr>
        <xdr:cNvPr id="10" name="nav_home" descr="home-icon4.png">
          <a:hlinkClick xmlns:r="http://schemas.openxmlformats.org/officeDocument/2006/relationships" r:id="rId1"/>
          <a:extLst>
            <a:ext uri="{FF2B5EF4-FFF2-40B4-BE49-F238E27FC236}">
              <a16:creationId xmlns:a16="http://schemas.microsoft.com/office/drawing/2014/main" id="{EC204BBC-8AA3-48BC-AA9C-9BCB5FACF14D}"/>
            </a:ext>
          </a:extLst>
        </xdr:cNvPr>
        <xdr:cNvPicPr preferRelativeResize="0">
          <a:picLocks/>
        </xdr:cNvPicPr>
      </xdr:nvPicPr>
      <xdr:blipFill>
        <a:blip xmlns:r="http://schemas.openxmlformats.org/officeDocument/2006/relationships" r:embed="rId2" cstate="print"/>
        <a:stretch>
          <a:fillRect/>
        </a:stretch>
      </xdr:blipFill>
      <xdr:spPr>
        <a:xfrm>
          <a:off x="0" y="0"/>
          <a:ext cx="171550" cy="219175"/>
        </a:xfrm>
        <a:prstGeom prst="rect">
          <a:avLst/>
        </a:prstGeom>
      </xdr:spPr>
    </xdr:pic>
    <xdr:clientData fPrintsWithSheet="0"/>
  </xdr:oneCellAnchor>
  <xdr:oneCellAnchor>
    <xdr:from>
      <xdr:col>0</xdr:col>
      <xdr:colOff>0</xdr:colOff>
      <xdr:row>19</xdr:row>
      <xdr:rowOff>0</xdr:rowOff>
    </xdr:from>
    <xdr:ext cx="171550" cy="219175"/>
    <xdr:pic>
      <xdr:nvPicPr>
        <xdr:cNvPr id="11" name="nav_home" descr="home-icon4.png">
          <a:hlinkClick xmlns:r="http://schemas.openxmlformats.org/officeDocument/2006/relationships" r:id="rId1"/>
          <a:extLst>
            <a:ext uri="{FF2B5EF4-FFF2-40B4-BE49-F238E27FC236}">
              <a16:creationId xmlns:a16="http://schemas.microsoft.com/office/drawing/2014/main" id="{72714575-EF8A-496A-A512-51FDFED6FF33}"/>
            </a:ext>
          </a:extLst>
        </xdr:cNvPr>
        <xdr:cNvPicPr preferRelativeResize="0">
          <a:picLocks/>
        </xdr:cNvPicPr>
      </xdr:nvPicPr>
      <xdr:blipFill>
        <a:blip xmlns:r="http://schemas.openxmlformats.org/officeDocument/2006/relationships" r:embed="rId2" cstate="print"/>
        <a:stretch>
          <a:fillRect/>
        </a:stretch>
      </xdr:blipFill>
      <xdr:spPr>
        <a:xfrm>
          <a:off x="0" y="0"/>
          <a:ext cx="171550" cy="219175"/>
        </a:xfrm>
        <a:prstGeom prst="rect">
          <a:avLst/>
        </a:prstGeom>
      </xdr:spPr>
    </xdr:pic>
    <xdr:clientData fPrintsWithSheet="0"/>
  </xdr:oneCellAnchor>
  <xdr:oneCellAnchor>
    <xdr:from>
      <xdr:col>0</xdr:col>
      <xdr:colOff>0</xdr:colOff>
      <xdr:row>45</xdr:row>
      <xdr:rowOff>0</xdr:rowOff>
    </xdr:from>
    <xdr:ext cx="171550" cy="219175"/>
    <xdr:pic>
      <xdr:nvPicPr>
        <xdr:cNvPr id="7" name="nav_home" descr="home-icon4.png">
          <a:hlinkClick xmlns:r="http://schemas.openxmlformats.org/officeDocument/2006/relationships" r:id="rId1"/>
          <a:extLst>
            <a:ext uri="{FF2B5EF4-FFF2-40B4-BE49-F238E27FC236}">
              <a16:creationId xmlns:a16="http://schemas.microsoft.com/office/drawing/2014/main" id="{60EB7CD7-AEE6-488C-BD13-2B0F5A0B9C0B}"/>
            </a:ext>
          </a:extLst>
        </xdr:cNvPr>
        <xdr:cNvPicPr preferRelativeResize="0">
          <a:picLocks/>
        </xdr:cNvPicPr>
      </xdr:nvPicPr>
      <xdr:blipFill>
        <a:blip xmlns:r="http://schemas.openxmlformats.org/officeDocument/2006/relationships" r:embed="rId2" cstate="print"/>
        <a:stretch>
          <a:fillRect/>
        </a:stretch>
      </xdr:blipFill>
      <xdr:spPr>
        <a:xfrm>
          <a:off x="0" y="0"/>
          <a:ext cx="171550" cy="219175"/>
        </a:xfrm>
        <a:prstGeom prst="rect">
          <a:avLst/>
        </a:prstGeom>
      </xdr:spPr>
    </xdr:pic>
    <xdr:clientData fPrintsWithSheet="0"/>
  </xdr:oneCellAnchor>
  <xdr:oneCellAnchor>
    <xdr:from>
      <xdr:col>0</xdr:col>
      <xdr:colOff>0</xdr:colOff>
      <xdr:row>45</xdr:row>
      <xdr:rowOff>0</xdr:rowOff>
    </xdr:from>
    <xdr:ext cx="171550" cy="219175"/>
    <xdr:pic>
      <xdr:nvPicPr>
        <xdr:cNvPr id="8" name="nav_home" descr="home-icon4.png">
          <a:hlinkClick xmlns:r="http://schemas.openxmlformats.org/officeDocument/2006/relationships" r:id="rId1"/>
          <a:extLst>
            <a:ext uri="{FF2B5EF4-FFF2-40B4-BE49-F238E27FC236}">
              <a16:creationId xmlns:a16="http://schemas.microsoft.com/office/drawing/2014/main" id="{096A4809-A5C7-4730-B03E-1559234B9A94}"/>
            </a:ext>
          </a:extLst>
        </xdr:cNvPr>
        <xdr:cNvPicPr preferRelativeResize="0">
          <a:picLocks/>
        </xdr:cNvPicPr>
      </xdr:nvPicPr>
      <xdr:blipFill>
        <a:blip xmlns:r="http://schemas.openxmlformats.org/officeDocument/2006/relationships" r:embed="rId2" cstate="print"/>
        <a:stretch>
          <a:fillRect/>
        </a:stretch>
      </xdr:blipFill>
      <xdr:spPr>
        <a:xfrm>
          <a:off x="0" y="0"/>
          <a:ext cx="171550" cy="219175"/>
        </a:xfrm>
        <a:prstGeom prst="rect">
          <a:avLst/>
        </a:prstGeom>
      </xdr:spPr>
    </xdr:pic>
    <xdr:clientData fPrintsWithSheet="0"/>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71550" cy="219175"/>
    <xdr:pic>
      <xdr:nvPicPr>
        <xdr:cNvPr id="2" name="nav_home" descr="home-icon4.png">
          <a:hlinkClick xmlns:r="http://schemas.openxmlformats.org/officeDocument/2006/relationships" r:id="rId1"/>
          <a:extLst>
            <a:ext uri="{FF2B5EF4-FFF2-40B4-BE49-F238E27FC236}">
              <a16:creationId xmlns:a16="http://schemas.microsoft.com/office/drawing/2014/main" id="{DE81AE71-DE2C-49D4-A6A4-CEBFFDA2BC98}"/>
            </a:ext>
          </a:extLst>
        </xdr:cNvPr>
        <xdr:cNvPicPr preferRelativeResize="0">
          <a:picLocks/>
        </xdr:cNvPicPr>
      </xdr:nvPicPr>
      <xdr:blipFill>
        <a:blip xmlns:r="http://schemas.openxmlformats.org/officeDocument/2006/relationships" r:embed="rId2" cstate="print"/>
        <a:stretch>
          <a:fillRect/>
        </a:stretch>
      </xdr:blipFill>
      <xdr:spPr>
        <a:xfrm>
          <a:off x="11204" y="0"/>
          <a:ext cx="171550" cy="219175"/>
        </a:xfrm>
        <a:prstGeom prst="rect">
          <a:avLst/>
        </a:prstGeom>
      </xdr:spPr>
    </xdr:pic>
    <xdr:clientData fPrintsWithSheet="0"/>
  </xdr:oneCellAnchor>
  <xdr:oneCellAnchor>
    <xdr:from>
      <xdr:col>0</xdr:col>
      <xdr:colOff>0</xdr:colOff>
      <xdr:row>0</xdr:row>
      <xdr:rowOff>0</xdr:rowOff>
    </xdr:from>
    <xdr:ext cx="171550" cy="219175"/>
    <xdr:pic>
      <xdr:nvPicPr>
        <xdr:cNvPr id="6" name="nav_home" descr="home-icon4.png">
          <a:hlinkClick xmlns:r="http://schemas.openxmlformats.org/officeDocument/2006/relationships" r:id="rId1"/>
          <a:extLst>
            <a:ext uri="{FF2B5EF4-FFF2-40B4-BE49-F238E27FC236}">
              <a16:creationId xmlns:a16="http://schemas.microsoft.com/office/drawing/2014/main" id="{3B4A5C00-CBE3-4D8D-9317-7780643CADB5}"/>
            </a:ext>
          </a:extLst>
        </xdr:cNvPr>
        <xdr:cNvPicPr preferRelativeResize="0">
          <a:picLocks/>
        </xdr:cNvPicPr>
      </xdr:nvPicPr>
      <xdr:blipFill>
        <a:blip xmlns:r="http://schemas.openxmlformats.org/officeDocument/2006/relationships" r:embed="rId2" cstate="print"/>
        <a:stretch>
          <a:fillRect/>
        </a:stretch>
      </xdr:blipFill>
      <xdr:spPr>
        <a:xfrm>
          <a:off x="11204" y="0"/>
          <a:ext cx="171550" cy="219175"/>
        </a:xfrm>
        <a:prstGeom prst="rect">
          <a:avLst/>
        </a:prstGeom>
      </xdr:spPr>
    </xdr:pic>
    <xdr:clientData fPrintsWithSheet="0"/>
  </xdr:oneCellAnchor>
  <xdr:oneCellAnchor>
    <xdr:from>
      <xdr:col>0</xdr:col>
      <xdr:colOff>0</xdr:colOff>
      <xdr:row>20</xdr:row>
      <xdr:rowOff>0</xdr:rowOff>
    </xdr:from>
    <xdr:ext cx="171550" cy="219175"/>
    <xdr:pic>
      <xdr:nvPicPr>
        <xdr:cNvPr id="8" name="nav_home" descr="home-icon4.png">
          <a:hlinkClick xmlns:r="http://schemas.openxmlformats.org/officeDocument/2006/relationships" r:id="rId1"/>
          <a:extLst>
            <a:ext uri="{FF2B5EF4-FFF2-40B4-BE49-F238E27FC236}">
              <a16:creationId xmlns:a16="http://schemas.microsoft.com/office/drawing/2014/main" id="{8C023385-105C-4C76-824F-1E32B45E581E}"/>
            </a:ext>
          </a:extLst>
        </xdr:cNvPr>
        <xdr:cNvPicPr preferRelativeResize="0">
          <a:picLocks/>
        </xdr:cNvPicPr>
      </xdr:nvPicPr>
      <xdr:blipFill>
        <a:blip xmlns:r="http://schemas.openxmlformats.org/officeDocument/2006/relationships" r:embed="rId2" cstate="print"/>
        <a:stretch>
          <a:fillRect/>
        </a:stretch>
      </xdr:blipFill>
      <xdr:spPr>
        <a:xfrm>
          <a:off x="0" y="0"/>
          <a:ext cx="171550" cy="219175"/>
        </a:xfrm>
        <a:prstGeom prst="rect">
          <a:avLst/>
        </a:prstGeom>
      </xdr:spPr>
    </xdr:pic>
    <xdr:clientData fPrintsWithSheet="0"/>
  </xdr:oneCellAnchor>
  <xdr:oneCellAnchor>
    <xdr:from>
      <xdr:col>0</xdr:col>
      <xdr:colOff>0</xdr:colOff>
      <xdr:row>20</xdr:row>
      <xdr:rowOff>0</xdr:rowOff>
    </xdr:from>
    <xdr:ext cx="171550" cy="219175"/>
    <xdr:pic>
      <xdr:nvPicPr>
        <xdr:cNvPr id="9" name="nav_home" descr="home-icon4.png">
          <a:hlinkClick xmlns:r="http://schemas.openxmlformats.org/officeDocument/2006/relationships" r:id="rId1"/>
          <a:extLst>
            <a:ext uri="{FF2B5EF4-FFF2-40B4-BE49-F238E27FC236}">
              <a16:creationId xmlns:a16="http://schemas.microsoft.com/office/drawing/2014/main" id="{A725A33D-A404-4598-ADB6-E7DA7706F656}"/>
            </a:ext>
          </a:extLst>
        </xdr:cNvPr>
        <xdr:cNvPicPr preferRelativeResize="0">
          <a:picLocks/>
        </xdr:cNvPicPr>
      </xdr:nvPicPr>
      <xdr:blipFill>
        <a:blip xmlns:r="http://schemas.openxmlformats.org/officeDocument/2006/relationships" r:embed="rId2" cstate="print"/>
        <a:stretch>
          <a:fillRect/>
        </a:stretch>
      </xdr:blipFill>
      <xdr:spPr>
        <a:xfrm>
          <a:off x="0" y="0"/>
          <a:ext cx="171550" cy="219175"/>
        </a:xfrm>
        <a:prstGeom prst="rect">
          <a:avLst/>
        </a:prstGeom>
      </xdr:spPr>
    </xdr:pic>
    <xdr:clientData fPrintsWithSheet="0"/>
  </xdr:oneCellAnchor>
  <xdr:oneCellAnchor>
    <xdr:from>
      <xdr:col>0</xdr:col>
      <xdr:colOff>0</xdr:colOff>
      <xdr:row>39</xdr:row>
      <xdr:rowOff>0</xdr:rowOff>
    </xdr:from>
    <xdr:ext cx="171550" cy="219175"/>
    <xdr:pic>
      <xdr:nvPicPr>
        <xdr:cNvPr id="11" name="nav_home" descr="home-icon4.png">
          <a:hlinkClick xmlns:r="http://schemas.openxmlformats.org/officeDocument/2006/relationships" r:id="rId1"/>
          <a:extLst>
            <a:ext uri="{FF2B5EF4-FFF2-40B4-BE49-F238E27FC236}">
              <a16:creationId xmlns:a16="http://schemas.microsoft.com/office/drawing/2014/main" id="{AAD5443B-AE5A-46AA-B83A-FCA3D4FC17FD}"/>
            </a:ext>
          </a:extLst>
        </xdr:cNvPr>
        <xdr:cNvPicPr preferRelativeResize="0">
          <a:picLocks/>
        </xdr:cNvPicPr>
      </xdr:nvPicPr>
      <xdr:blipFill>
        <a:blip xmlns:r="http://schemas.openxmlformats.org/officeDocument/2006/relationships" r:embed="rId2" cstate="print"/>
        <a:stretch>
          <a:fillRect/>
        </a:stretch>
      </xdr:blipFill>
      <xdr:spPr>
        <a:xfrm>
          <a:off x="0" y="15688235"/>
          <a:ext cx="171550" cy="219175"/>
        </a:xfrm>
        <a:prstGeom prst="rect">
          <a:avLst/>
        </a:prstGeom>
      </xdr:spPr>
    </xdr:pic>
    <xdr:clientData fPrintsWithSheet="0"/>
  </xdr:oneCellAnchor>
  <xdr:oneCellAnchor>
    <xdr:from>
      <xdr:col>0</xdr:col>
      <xdr:colOff>0</xdr:colOff>
      <xdr:row>59</xdr:row>
      <xdr:rowOff>0</xdr:rowOff>
    </xdr:from>
    <xdr:ext cx="171550" cy="219175"/>
    <xdr:pic>
      <xdr:nvPicPr>
        <xdr:cNvPr id="12" name="nav_home" descr="home-icon4.png">
          <a:hlinkClick xmlns:r="http://schemas.openxmlformats.org/officeDocument/2006/relationships" r:id="rId1"/>
          <a:extLst>
            <a:ext uri="{FF2B5EF4-FFF2-40B4-BE49-F238E27FC236}">
              <a16:creationId xmlns:a16="http://schemas.microsoft.com/office/drawing/2014/main" id="{DCDA8B23-8226-4947-B08C-3B180C4605A4}"/>
            </a:ext>
          </a:extLst>
        </xdr:cNvPr>
        <xdr:cNvPicPr preferRelativeResize="0">
          <a:picLocks/>
        </xdr:cNvPicPr>
      </xdr:nvPicPr>
      <xdr:blipFill>
        <a:blip xmlns:r="http://schemas.openxmlformats.org/officeDocument/2006/relationships" r:embed="rId2" cstate="print"/>
        <a:stretch>
          <a:fillRect/>
        </a:stretch>
      </xdr:blipFill>
      <xdr:spPr>
        <a:xfrm>
          <a:off x="0" y="12651441"/>
          <a:ext cx="171550" cy="219175"/>
        </a:xfrm>
        <a:prstGeom prst="rect">
          <a:avLst/>
        </a:prstGeom>
      </xdr:spPr>
    </xdr:pic>
    <xdr:clientData fPrintsWithSheet="0"/>
  </xdr:oneCellAnchor>
  <xdr:oneCellAnchor>
    <xdr:from>
      <xdr:col>0</xdr:col>
      <xdr:colOff>0</xdr:colOff>
      <xdr:row>78</xdr:row>
      <xdr:rowOff>0</xdr:rowOff>
    </xdr:from>
    <xdr:ext cx="171550" cy="219175"/>
    <xdr:pic>
      <xdr:nvPicPr>
        <xdr:cNvPr id="13" name="nav_home" descr="home-icon4.png">
          <a:hlinkClick xmlns:r="http://schemas.openxmlformats.org/officeDocument/2006/relationships" r:id="rId1"/>
          <a:extLst>
            <a:ext uri="{FF2B5EF4-FFF2-40B4-BE49-F238E27FC236}">
              <a16:creationId xmlns:a16="http://schemas.microsoft.com/office/drawing/2014/main" id="{3711ADF1-4178-4C9D-85C9-DB95937013B6}"/>
            </a:ext>
          </a:extLst>
        </xdr:cNvPr>
        <xdr:cNvPicPr preferRelativeResize="0">
          <a:picLocks/>
        </xdr:cNvPicPr>
      </xdr:nvPicPr>
      <xdr:blipFill>
        <a:blip xmlns:r="http://schemas.openxmlformats.org/officeDocument/2006/relationships" r:embed="rId2" cstate="print"/>
        <a:stretch>
          <a:fillRect/>
        </a:stretch>
      </xdr:blipFill>
      <xdr:spPr>
        <a:xfrm>
          <a:off x="0" y="16663147"/>
          <a:ext cx="171550" cy="219175"/>
        </a:xfrm>
        <a:prstGeom prst="rect">
          <a:avLst/>
        </a:prstGeom>
      </xdr:spPr>
    </xdr:pic>
    <xdr:clientData fPrintsWithSheet="0"/>
  </xdr:oneCellAnchor>
  <xdr:oneCellAnchor>
    <xdr:from>
      <xdr:col>0</xdr:col>
      <xdr:colOff>0</xdr:colOff>
      <xdr:row>98</xdr:row>
      <xdr:rowOff>0</xdr:rowOff>
    </xdr:from>
    <xdr:ext cx="171550" cy="219175"/>
    <xdr:pic>
      <xdr:nvPicPr>
        <xdr:cNvPr id="14" name="nav_home" descr="home-icon4.png">
          <a:hlinkClick xmlns:r="http://schemas.openxmlformats.org/officeDocument/2006/relationships" r:id="rId1"/>
          <a:extLst>
            <a:ext uri="{FF2B5EF4-FFF2-40B4-BE49-F238E27FC236}">
              <a16:creationId xmlns:a16="http://schemas.microsoft.com/office/drawing/2014/main" id="{387591D6-559E-460A-96E9-ADC3E3E22D4F}"/>
            </a:ext>
          </a:extLst>
        </xdr:cNvPr>
        <xdr:cNvPicPr preferRelativeResize="0">
          <a:picLocks/>
        </xdr:cNvPicPr>
      </xdr:nvPicPr>
      <xdr:blipFill>
        <a:blip xmlns:r="http://schemas.openxmlformats.org/officeDocument/2006/relationships" r:embed="rId2" cstate="print"/>
        <a:stretch>
          <a:fillRect/>
        </a:stretch>
      </xdr:blipFill>
      <xdr:spPr>
        <a:xfrm>
          <a:off x="0" y="20865353"/>
          <a:ext cx="171550" cy="219175"/>
        </a:xfrm>
        <a:prstGeom prst="rect">
          <a:avLst/>
        </a:prstGeom>
      </xdr:spPr>
    </xdr:pic>
    <xdr:clientData fPrintsWithSheet="0"/>
  </xdr:oneCellAnchor>
</xdr:wsDr>
</file>

<file path=xl/drawings/drawing12.xml><?xml version="1.0" encoding="utf-8"?>
<xdr:wsDr xmlns:xdr="http://schemas.openxmlformats.org/drawingml/2006/spreadsheetDrawing" xmlns:a="http://schemas.openxmlformats.org/drawingml/2006/main">
  <xdr:oneCellAnchor>
    <xdr:from>
      <xdr:col>0</xdr:col>
      <xdr:colOff>0</xdr:colOff>
      <xdr:row>0</xdr:row>
      <xdr:rowOff>0</xdr:rowOff>
    </xdr:from>
    <xdr:ext cx="171550" cy="219175"/>
    <xdr:pic>
      <xdr:nvPicPr>
        <xdr:cNvPr id="6" name="nav_home" descr="home-icon4.png">
          <a:hlinkClick xmlns:r="http://schemas.openxmlformats.org/officeDocument/2006/relationships" r:id="rId1"/>
          <a:extLst>
            <a:ext uri="{FF2B5EF4-FFF2-40B4-BE49-F238E27FC236}">
              <a16:creationId xmlns:a16="http://schemas.microsoft.com/office/drawing/2014/main" id="{C307993A-4D4F-48DB-8E02-132DE3FB65C4}"/>
            </a:ext>
          </a:extLst>
        </xdr:cNvPr>
        <xdr:cNvPicPr preferRelativeResize="0">
          <a:picLocks/>
        </xdr:cNvPicPr>
      </xdr:nvPicPr>
      <xdr:blipFill>
        <a:blip xmlns:r="http://schemas.openxmlformats.org/officeDocument/2006/relationships" r:embed="rId2" cstate="print"/>
        <a:stretch>
          <a:fillRect/>
        </a:stretch>
      </xdr:blipFill>
      <xdr:spPr>
        <a:xfrm>
          <a:off x="0" y="0"/>
          <a:ext cx="171550" cy="219175"/>
        </a:xfrm>
        <a:prstGeom prst="rect">
          <a:avLst/>
        </a:prstGeom>
      </xdr:spPr>
    </xdr:pic>
    <xdr:clientData fPrintsWithSheet="0"/>
  </xdr:oneCellAnchor>
  <xdr:oneCellAnchor>
    <xdr:from>
      <xdr:col>0</xdr:col>
      <xdr:colOff>0</xdr:colOff>
      <xdr:row>0</xdr:row>
      <xdr:rowOff>0</xdr:rowOff>
    </xdr:from>
    <xdr:ext cx="171550" cy="219175"/>
    <xdr:pic>
      <xdr:nvPicPr>
        <xdr:cNvPr id="7" name="nav_home" descr="home-icon4.png">
          <a:hlinkClick xmlns:r="http://schemas.openxmlformats.org/officeDocument/2006/relationships" r:id="rId1"/>
          <a:extLst>
            <a:ext uri="{FF2B5EF4-FFF2-40B4-BE49-F238E27FC236}">
              <a16:creationId xmlns:a16="http://schemas.microsoft.com/office/drawing/2014/main" id="{3A1E1C6E-2674-469E-AB15-5404C60F6368}"/>
            </a:ext>
          </a:extLst>
        </xdr:cNvPr>
        <xdr:cNvPicPr preferRelativeResize="0">
          <a:picLocks/>
        </xdr:cNvPicPr>
      </xdr:nvPicPr>
      <xdr:blipFill>
        <a:blip xmlns:r="http://schemas.openxmlformats.org/officeDocument/2006/relationships" r:embed="rId2" cstate="print"/>
        <a:stretch>
          <a:fillRect/>
        </a:stretch>
      </xdr:blipFill>
      <xdr:spPr>
        <a:xfrm>
          <a:off x="0" y="0"/>
          <a:ext cx="171550" cy="219175"/>
        </a:xfrm>
        <a:prstGeom prst="rect">
          <a:avLst/>
        </a:prstGeom>
      </xdr:spPr>
    </xdr:pic>
    <xdr:clientData fPrintsWithSheet="0"/>
  </xdr:oneCellAnchor>
  <xdr:oneCellAnchor>
    <xdr:from>
      <xdr:col>0</xdr:col>
      <xdr:colOff>0</xdr:colOff>
      <xdr:row>20</xdr:row>
      <xdr:rowOff>0</xdr:rowOff>
    </xdr:from>
    <xdr:ext cx="171550" cy="219175"/>
    <xdr:pic>
      <xdr:nvPicPr>
        <xdr:cNvPr id="8" name="nav_home" descr="home-icon4.png">
          <a:hlinkClick xmlns:r="http://schemas.openxmlformats.org/officeDocument/2006/relationships" r:id="rId1"/>
          <a:extLst>
            <a:ext uri="{FF2B5EF4-FFF2-40B4-BE49-F238E27FC236}">
              <a16:creationId xmlns:a16="http://schemas.microsoft.com/office/drawing/2014/main" id="{453727DC-E43D-47A1-BBE5-1410F35AE373}"/>
            </a:ext>
          </a:extLst>
        </xdr:cNvPr>
        <xdr:cNvPicPr preferRelativeResize="0">
          <a:picLocks/>
        </xdr:cNvPicPr>
      </xdr:nvPicPr>
      <xdr:blipFill>
        <a:blip xmlns:r="http://schemas.openxmlformats.org/officeDocument/2006/relationships" r:embed="rId2" cstate="print"/>
        <a:stretch>
          <a:fillRect/>
        </a:stretch>
      </xdr:blipFill>
      <xdr:spPr>
        <a:xfrm>
          <a:off x="0" y="0"/>
          <a:ext cx="171550" cy="219175"/>
        </a:xfrm>
        <a:prstGeom prst="rect">
          <a:avLst/>
        </a:prstGeom>
      </xdr:spPr>
    </xdr:pic>
    <xdr:clientData fPrintsWithSheet="0"/>
  </xdr:oneCellAnchor>
  <xdr:oneCellAnchor>
    <xdr:from>
      <xdr:col>0</xdr:col>
      <xdr:colOff>0</xdr:colOff>
      <xdr:row>20</xdr:row>
      <xdr:rowOff>0</xdr:rowOff>
    </xdr:from>
    <xdr:ext cx="171550" cy="219175"/>
    <xdr:pic>
      <xdr:nvPicPr>
        <xdr:cNvPr id="9" name="nav_home" descr="home-icon4.png">
          <a:hlinkClick xmlns:r="http://schemas.openxmlformats.org/officeDocument/2006/relationships" r:id="rId1"/>
          <a:extLst>
            <a:ext uri="{FF2B5EF4-FFF2-40B4-BE49-F238E27FC236}">
              <a16:creationId xmlns:a16="http://schemas.microsoft.com/office/drawing/2014/main" id="{E0F8DFD5-6793-41E6-835E-791AF08EBFF3}"/>
            </a:ext>
          </a:extLst>
        </xdr:cNvPr>
        <xdr:cNvPicPr preferRelativeResize="0">
          <a:picLocks/>
        </xdr:cNvPicPr>
      </xdr:nvPicPr>
      <xdr:blipFill>
        <a:blip xmlns:r="http://schemas.openxmlformats.org/officeDocument/2006/relationships" r:embed="rId2" cstate="print"/>
        <a:stretch>
          <a:fillRect/>
        </a:stretch>
      </xdr:blipFill>
      <xdr:spPr>
        <a:xfrm>
          <a:off x="0" y="0"/>
          <a:ext cx="171550" cy="219175"/>
        </a:xfrm>
        <a:prstGeom prst="rect">
          <a:avLst/>
        </a:prstGeom>
      </xdr:spPr>
    </xdr:pic>
    <xdr:clientData fPrintsWithSheet="0"/>
  </xdr:oneCellAnchor>
  <xdr:oneCellAnchor>
    <xdr:from>
      <xdr:col>0</xdr:col>
      <xdr:colOff>0</xdr:colOff>
      <xdr:row>41</xdr:row>
      <xdr:rowOff>0</xdr:rowOff>
    </xdr:from>
    <xdr:ext cx="171550" cy="219175"/>
    <xdr:pic>
      <xdr:nvPicPr>
        <xdr:cNvPr id="10" name="nav_home" descr="home-icon4.png">
          <a:hlinkClick xmlns:r="http://schemas.openxmlformats.org/officeDocument/2006/relationships" r:id="rId1"/>
          <a:extLst>
            <a:ext uri="{FF2B5EF4-FFF2-40B4-BE49-F238E27FC236}">
              <a16:creationId xmlns:a16="http://schemas.microsoft.com/office/drawing/2014/main" id="{2BFF0DFB-9B4F-4742-BD9A-94E739637F2E}"/>
            </a:ext>
          </a:extLst>
        </xdr:cNvPr>
        <xdr:cNvPicPr preferRelativeResize="0">
          <a:picLocks/>
        </xdr:cNvPicPr>
      </xdr:nvPicPr>
      <xdr:blipFill>
        <a:blip xmlns:r="http://schemas.openxmlformats.org/officeDocument/2006/relationships" r:embed="rId2" cstate="print"/>
        <a:stretch>
          <a:fillRect/>
        </a:stretch>
      </xdr:blipFill>
      <xdr:spPr>
        <a:xfrm>
          <a:off x="0" y="33595235"/>
          <a:ext cx="171550" cy="219175"/>
        </a:xfrm>
        <a:prstGeom prst="rect">
          <a:avLst/>
        </a:prstGeom>
      </xdr:spPr>
    </xdr:pic>
    <xdr:clientData fPrintsWithSheet="0"/>
  </xdr:oneCellAnchor>
  <xdr:oneCellAnchor>
    <xdr:from>
      <xdr:col>0</xdr:col>
      <xdr:colOff>0</xdr:colOff>
      <xdr:row>41</xdr:row>
      <xdr:rowOff>0</xdr:rowOff>
    </xdr:from>
    <xdr:ext cx="171550" cy="219175"/>
    <xdr:pic>
      <xdr:nvPicPr>
        <xdr:cNvPr id="11" name="nav_home" descr="home-icon4.png">
          <a:hlinkClick xmlns:r="http://schemas.openxmlformats.org/officeDocument/2006/relationships" r:id="rId1"/>
          <a:extLst>
            <a:ext uri="{FF2B5EF4-FFF2-40B4-BE49-F238E27FC236}">
              <a16:creationId xmlns:a16="http://schemas.microsoft.com/office/drawing/2014/main" id="{DBF43871-BF3A-4015-A9D5-2D8DAD7A574E}"/>
            </a:ext>
          </a:extLst>
        </xdr:cNvPr>
        <xdr:cNvPicPr preferRelativeResize="0">
          <a:picLocks/>
        </xdr:cNvPicPr>
      </xdr:nvPicPr>
      <xdr:blipFill>
        <a:blip xmlns:r="http://schemas.openxmlformats.org/officeDocument/2006/relationships" r:embed="rId2" cstate="print"/>
        <a:stretch>
          <a:fillRect/>
        </a:stretch>
      </xdr:blipFill>
      <xdr:spPr>
        <a:xfrm>
          <a:off x="0" y="33595235"/>
          <a:ext cx="171550" cy="219175"/>
        </a:xfrm>
        <a:prstGeom prst="rect">
          <a:avLst/>
        </a:prstGeom>
      </xdr:spPr>
    </xdr:pic>
    <xdr:clientData fPrintsWithSheet="0"/>
  </xdr:oneCellAnchor>
  <xdr:oneCellAnchor>
    <xdr:from>
      <xdr:col>0</xdr:col>
      <xdr:colOff>0</xdr:colOff>
      <xdr:row>62</xdr:row>
      <xdr:rowOff>0</xdr:rowOff>
    </xdr:from>
    <xdr:ext cx="171550" cy="219175"/>
    <xdr:pic>
      <xdr:nvPicPr>
        <xdr:cNvPr id="12" name="nav_home" descr="home-icon4.png">
          <a:hlinkClick xmlns:r="http://schemas.openxmlformats.org/officeDocument/2006/relationships" r:id="rId1"/>
          <a:extLst>
            <a:ext uri="{FF2B5EF4-FFF2-40B4-BE49-F238E27FC236}">
              <a16:creationId xmlns:a16="http://schemas.microsoft.com/office/drawing/2014/main" id="{912168D4-2D98-4E19-8FA1-90E1A65E71E8}"/>
            </a:ext>
          </a:extLst>
        </xdr:cNvPr>
        <xdr:cNvPicPr preferRelativeResize="0">
          <a:picLocks/>
        </xdr:cNvPicPr>
      </xdr:nvPicPr>
      <xdr:blipFill>
        <a:blip xmlns:r="http://schemas.openxmlformats.org/officeDocument/2006/relationships" r:embed="rId2" cstate="print"/>
        <a:stretch>
          <a:fillRect/>
        </a:stretch>
      </xdr:blipFill>
      <xdr:spPr>
        <a:xfrm>
          <a:off x="0" y="42425471"/>
          <a:ext cx="171550" cy="219175"/>
        </a:xfrm>
        <a:prstGeom prst="rect">
          <a:avLst/>
        </a:prstGeom>
      </xdr:spPr>
    </xdr:pic>
    <xdr:clientData fPrintsWithSheet="0"/>
  </xdr:oneCellAnchor>
  <xdr:oneCellAnchor>
    <xdr:from>
      <xdr:col>0</xdr:col>
      <xdr:colOff>0</xdr:colOff>
      <xdr:row>82</xdr:row>
      <xdr:rowOff>0</xdr:rowOff>
    </xdr:from>
    <xdr:ext cx="171550" cy="219175"/>
    <xdr:pic>
      <xdr:nvPicPr>
        <xdr:cNvPr id="13" name="nav_home" descr="home-icon4.png">
          <a:hlinkClick xmlns:r="http://schemas.openxmlformats.org/officeDocument/2006/relationships" r:id="rId1"/>
          <a:extLst>
            <a:ext uri="{FF2B5EF4-FFF2-40B4-BE49-F238E27FC236}">
              <a16:creationId xmlns:a16="http://schemas.microsoft.com/office/drawing/2014/main" id="{E051A768-CA1B-4D2D-A8CB-CDEC848C2C2E}"/>
            </a:ext>
          </a:extLst>
        </xdr:cNvPr>
        <xdr:cNvPicPr preferRelativeResize="0">
          <a:picLocks/>
        </xdr:cNvPicPr>
      </xdr:nvPicPr>
      <xdr:blipFill>
        <a:blip xmlns:r="http://schemas.openxmlformats.org/officeDocument/2006/relationships" r:embed="rId2" cstate="print"/>
        <a:stretch>
          <a:fillRect/>
        </a:stretch>
      </xdr:blipFill>
      <xdr:spPr>
        <a:xfrm>
          <a:off x="0" y="9048750"/>
          <a:ext cx="171550" cy="219175"/>
        </a:xfrm>
        <a:prstGeom prst="rect">
          <a:avLst/>
        </a:prstGeom>
      </xdr:spPr>
    </xdr:pic>
    <xdr:clientData fPrintsWithSheet="0"/>
  </xdr:oneCellAnchor>
  <xdr:oneCellAnchor>
    <xdr:from>
      <xdr:col>0</xdr:col>
      <xdr:colOff>0</xdr:colOff>
      <xdr:row>82</xdr:row>
      <xdr:rowOff>0</xdr:rowOff>
    </xdr:from>
    <xdr:ext cx="171550" cy="219175"/>
    <xdr:pic>
      <xdr:nvPicPr>
        <xdr:cNvPr id="14" name="nav_home" descr="home-icon4.png">
          <a:hlinkClick xmlns:r="http://schemas.openxmlformats.org/officeDocument/2006/relationships" r:id="rId1"/>
          <a:extLst>
            <a:ext uri="{FF2B5EF4-FFF2-40B4-BE49-F238E27FC236}">
              <a16:creationId xmlns:a16="http://schemas.microsoft.com/office/drawing/2014/main" id="{CE2B5932-99A9-436D-9766-AB55A2E8AEAC}"/>
            </a:ext>
          </a:extLst>
        </xdr:cNvPr>
        <xdr:cNvPicPr preferRelativeResize="0">
          <a:picLocks/>
        </xdr:cNvPicPr>
      </xdr:nvPicPr>
      <xdr:blipFill>
        <a:blip xmlns:r="http://schemas.openxmlformats.org/officeDocument/2006/relationships" r:embed="rId2" cstate="print"/>
        <a:stretch>
          <a:fillRect/>
        </a:stretch>
      </xdr:blipFill>
      <xdr:spPr>
        <a:xfrm>
          <a:off x="0" y="9048750"/>
          <a:ext cx="171550" cy="219175"/>
        </a:xfrm>
        <a:prstGeom prst="rect">
          <a:avLst/>
        </a:prstGeom>
      </xdr:spPr>
    </xdr:pic>
    <xdr:clientData fPrintsWithSheet="0"/>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71550" cy="219175"/>
    <xdr:pic>
      <xdr:nvPicPr>
        <xdr:cNvPr id="2" name="nav_home" descr="home-icon4.png">
          <a:hlinkClick xmlns:r="http://schemas.openxmlformats.org/officeDocument/2006/relationships" r:id="rId1"/>
          <a:extLst>
            <a:ext uri="{FF2B5EF4-FFF2-40B4-BE49-F238E27FC236}">
              <a16:creationId xmlns:a16="http://schemas.microsoft.com/office/drawing/2014/main" id="{28C1F3B7-EB52-45ED-A5EA-2E8BC4EB5906}"/>
            </a:ext>
          </a:extLst>
        </xdr:cNvPr>
        <xdr:cNvPicPr preferRelativeResize="0">
          <a:picLocks/>
        </xdr:cNvPicPr>
      </xdr:nvPicPr>
      <xdr:blipFill>
        <a:blip xmlns:r="http://schemas.openxmlformats.org/officeDocument/2006/relationships" r:embed="rId2" cstate="print"/>
        <a:stretch>
          <a:fillRect/>
        </a:stretch>
      </xdr:blipFill>
      <xdr:spPr>
        <a:xfrm>
          <a:off x="0" y="3619500"/>
          <a:ext cx="171550" cy="219175"/>
        </a:xfrm>
        <a:prstGeom prst="rect">
          <a:avLst/>
        </a:prstGeom>
      </xdr:spPr>
    </xdr:pic>
    <xdr:clientData fPrintsWithSheet="0"/>
  </xdr:oneCellAnchor>
  <xdr:oneCellAnchor>
    <xdr:from>
      <xdr:col>0</xdr:col>
      <xdr:colOff>0</xdr:colOff>
      <xdr:row>0</xdr:row>
      <xdr:rowOff>0</xdr:rowOff>
    </xdr:from>
    <xdr:ext cx="171550" cy="219175"/>
    <xdr:pic>
      <xdr:nvPicPr>
        <xdr:cNvPr id="3" name="nav_home" descr="home-icon4.png">
          <a:hlinkClick xmlns:r="http://schemas.openxmlformats.org/officeDocument/2006/relationships" r:id="rId1"/>
          <a:extLst>
            <a:ext uri="{FF2B5EF4-FFF2-40B4-BE49-F238E27FC236}">
              <a16:creationId xmlns:a16="http://schemas.microsoft.com/office/drawing/2014/main" id="{C4C95485-969C-4F2D-9778-0163183CC591}"/>
            </a:ext>
          </a:extLst>
        </xdr:cNvPr>
        <xdr:cNvPicPr preferRelativeResize="0">
          <a:picLocks/>
        </xdr:cNvPicPr>
      </xdr:nvPicPr>
      <xdr:blipFill>
        <a:blip xmlns:r="http://schemas.openxmlformats.org/officeDocument/2006/relationships" r:embed="rId2" cstate="print"/>
        <a:stretch>
          <a:fillRect/>
        </a:stretch>
      </xdr:blipFill>
      <xdr:spPr>
        <a:xfrm>
          <a:off x="0" y="3619500"/>
          <a:ext cx="171550" cy="219175"/>
        </a:xfrm>
        <a:prstGeom prst="rect">
          <a:avLst/>
        </a:prstGeom>
      </xdr:spPr>
    </xdr:pic>
    <xdr:clientData fPrintsWithSheet="0"/>
  </xdr:oneCellAnchor>
</xdr:wsDr>
</file>

<file path=xl/drawings/drawing14.xml><?xml version="1.0" encoding="utf-8"?>
<xdr:wsDr xmlns:xdr="http://schemas.openxmlformats.org/drawingml/2006/spreadsheetDrawing" xmlns:a="http://schemas.openxmlformats.org/drawingml/2006/main">
  <xdr:twoCellAnchor editAs="oneCell">
    <xdr:from>
      <xdr:col>0</xdr:col>
      <xdr:colOff>11204</xdr:colOff>
      <xdr:row>0</xdr:row>
      <xdr:rowOff>0</xdr:rowOff>
    </xdr:from>
    <xdr:to>
      <xdr:col>0</xdr:col>
      <xdr:colOff>182754</xdr:colOff>
      <xdr:row>0</xdr:row>
      <xdr:rowOff>219175</xdr:rowOff>
    </xdr:to>
    <xdr:pic>
      <xdr:nvPicPr>
        <xdr:cNvPr id="2" name="nav_home" descr="home-icon4.png">
          <a:hlinkClick xmlns:r="http://schemas.openxmlformats.org/officeDocument/2006/relationships" r:id="rId1"/>
          <a:extLst>
            <a:ext uri="{FF2B5EF4-FFF2-40B4-BE49-F238E27FC236}">
              <a16:creationId xmlns:a16="http://schemas.microsoft.com/office/drawing/2014/main" id="{477D762D-2365-4307-851F-D9D87413FE30}"/>
            </a:ext>
          </a:extLst>
        </xdr:cNvPr>
        <xdr:cNvPicPr preferRelativeResize="0">
          <a:picLocks/>
        </xdr:cNvPicPr>
      </xdr:nvPicPr>
      <xdr:blipFill>
        <a:blip xmlns:r="http://schemas.openxmlformats.org/officeDocument/2006/relationships" r:embed="rId2" cstate="print"/>
        <a:stretch>
          <a:fillRect/>
        </a:stretch>
      </xdr:blipFill>
      <xdr:spPr>
        <a:xfrm>
          <a:off x="11204" y="0"/>
          <a:ext cx="171550" cy="219175"/>
        </a:xfrm>
        <a:prstGeom prst="rect">
          <a:avLst/>
        </a:prstGeom>
      </xdr:spPr>
    </xdr:pic>
    <xdr:clientData fPrintsWithSheet="0"/>
  </xdr:twoCellAnchor>
</xdr:wsDr>
</file>

<file path=xl/drawings/drawing15.xml><?xml version="1.0" encoding="utf-8"?>
<xdr:wsDr xmlns:xdr="http://schemas.openxmlformats.org/drawingml/2006/spreadsheetDrawing" xmlns:a="http://schemas.openxmlformats.org/drawingml/2006/main">
  <xdr:oneCellAnchor>
    <xdr:from>
      <xdr:col>0</xdr:col>
      <xdr:colOff>11204</xdr:colOff>
      <xdr:row>0</xdr:row>
      <xdr:rowOff>0</xdr:rowOff>
    </xdr:from>
    <xdr:ext cx="171550" cy="219175"/>
    <xdr:pic>
      <xdr:nvPicPr>
        <xdr:cNvPr id="2" name="nav_home" descr="home-icon4.png">
          <a:hlinkClick xmlns:r="http://schemas.openxmlformats.org/officeDocument/2006/relationships" r:id="rId1"/>
          <a:extLst>
            <a:ext uri="{FF2B5EF4-FFF2-40B4-BE49-F238E27FC236}">
              <a16:creationId xmlns:a16="http://schemas.microsoft.com/office/drawing/2014/main" id="{3C7D2FEB-D1AC-4604-88C0-5F06D6CE9BB5}"/>
            </a:ext>
          </a:extLst>
        </xdr:cNvPr>
        <xdr:cNvPicPr preferRelativeResize="0">
          <a:picLocks/>
        </xdr:cNvPicPr>
      </xdr:nvPicPr>
      <xdr:blipFill>
        <a:blip xmlns:r="http://schemas.openxmlformats.org/officeDocument/2006/relationships" r:embed="rId2" cstate="print"/>
        <a:stretch>
          <a:fillRect/>
        </a:stretch>
      </xdr:blipFill>
      <xdr:spPr>
        <a:xfrm>
          <a:off x="11204" y="0"/>
          <a:ext cx="171550" cy="219175"/>
        </a:xfrm>
        <a:prstGeom prst="rect">
          <a:avLst/>
        </a:prstGeom>
      </xdr:spPr>
    </xdr:pic>
    <xdr:clientData fPrintsWithSheet="0"/>
  </xdr:oneCellAnchor>
</xdr:wsDr>
</file>

<file path=xl/drawings/drawing16.xml><?xml version="1.0" encoding="utf-8"?>
<xdr:wsDr xmlns:xdr="http://schemas.openxmlformats.org/drawingml/2006/spreadsheetDrawing" xmlns:a="http://schemas.openxmlformats.org/drawingml/2006/main">
  <xdr:oneCellAnchor>
    <xdr:from>
      <xdr:col>0</xdr:col>
      <xdr:colOff>11204</xdr:colOff>
      <xdr:row>0</xdr:row>
      <xdr:rowOff>0</xdr:rowOff>
    </xdr:from>
    <xdr:ext cx="171550" cy="219175"/>
    <xdr:pic>
      <xdr:nvPicPr>
        <xdr:cNvPr id="6" name="nav_home" descr="home-icon4.png">
          <a:hlinkClick xmlns:r="http://schemas.openxmlformats.org/officeDocument/2006/relationships" r:id="rId1"/>
          <a:extLst>
            <a:ext uri="{FF2B5EF4-FFF2-40B4-BE49-F238E27FC236}">
              <a16:creationId xmlns:a16="http://schemas.microsoft.com/office/drawing/2014/main" id="{203B0FD3-8FA3-4EE8-A259-87A6DDF47B02}"/>
            </a:ext>
          </a:extLst>
        </xdr:cNvPr>
        <xdr:cNvPicPr preferRelativeResize="0">
          <a:picLocks/>
        </xdr:cNvPicPr>
      </xdr:nvPicPr>
      <xdr:blipFill>
        <a:blip xmlns:r="http://schemas.openxmlformats.org/officeDocument/2006/relationships" r:embed="rId2" cstate="print"/>
        <a:stretch>
          <a:fillRect/>
        </a:stretch>
      </xdr:blipFill>
      <xdr:spPr>
        <a:xfrm>
          <a:off x="11204" y="4686300"/>
          <a:ext cx="171550" cy="219175"/>
        </a:xfrm>
        <a:prstGeom prst="rect">
          <a:avLst/>
        </a:prstGeom>
      </xdr:spPr>
    </xdr:pic>
    <xdr:clientData fPrintsWithSheet="0"/>
  </xdr:oneCellAnchor>
  <xdr:oneCellAnchor>
    <xdr:from>
      <xdr:col>0</xdr:col>
      <xdr:colOff>11204</xdr:colOff>
      <xdr:row>3</xdr:row>
      <xdr:rowOff>0</xdr:rowOff>
    </xdr:from>
    <xdr:ext cx="171550" cy="219175"/>
    <xdr:pic>
      <xdr:nvPicPr>
        <xdr:cNvPr id="7" name="nav_home" descr="home-icon4.png">
          <a:hlinkClick xmlns:r="http://schemas.openxmlformats.org/officeDocument/2006/relationships" r:id="rId1"/>
          <a:extLst>
            <a:ext uri="{FF2B5EF4-FFF2-40B4-BE49-F238E27FC236}">
              <a16:creationId xmlns:a16="http://schemas.microsoft.com/office/drawing/2014/main" id="{D7E4D611-CD2C-4DF4-BBF2-9789482B6C08}"/>
            </a:ext>
          </a:extLst>
        </xdr:cNvPr>
        <xdr:cNvPicPr preferRelativeResize="0">
          <a:picLocks/>
        </xdr:cNvPicPr>
      </xdr:nvPicPr>
      <xdr:blipFill>
        <a:blip xmlns:r="http://schemas.openxmlformats.org/officeDocument/2006/relationships" r:embed="rId2" cstate="print"/>
        <a:stretch>
          <a:fillRect/>
        </a:stretch>
      </xdr:blipFill>
      <xdr:spPr>
        <a:xfrm>
          <a:off x="11204" y="5277971"/>
          <a:ext cx="171550" cy="219175"/>
        </a:xfrm>
        <a:prstGeom prst="rect">
          <a:avLst/>
        </a:prstGeom>
      </xdr:spPr>
    </xdr:pic>
    <xdr:clientData fPrintsWithSheet="0"/>
  </xdr:oneCellAnchor>
  <xdr:oneCellAnchor>
    <xdr:from>
      <xdr:col>0</xdr:col>
      <xdr:colOff>11204</xdr:colOff>
      <xdr:row>22</xdr:row>
      <xdr:rowOff>0</xdr:rowOff>
    </xdr:from>
    <xdr:ext cx="171550" cy="219175"/>
    <xdr:pic>
      <xdr:nvPicPr>
        <xdr:cNvPr id="8" name="nav_home" descr="home-icon4.png">
          <a:hlinkClick xmlns:r="http://schemas.openxmlformats.org/officeDocument/2006/relationships" r:id="rId1"/>
          <a:extLst>
            <a:ext uri="{FF2B5EF4-FFF2-40B4-BE49-F238E27FC236}">
              <a16:creationId xmlns:a16="http://schemas.microsoft.com/office/drawing/2014/main" id="{E40F86B5-6979-4913-8B05-53C07DEA7EB3}"/>
            </a:ext>
          </a:extLst>
        </xdr:cNvPr>
        <xdr:cNvPicPr preferRelativeResize="0">
          <a:picLocks/>
        </xdr:cNvPicPr>
      </xdr:nvPicPr>
      <xdr:blipFill>
        <a:blip xmlns:r="http://schemas.openxmlformats.org/officeDocument/2006/relationships" r:embed="rId2" cstate="print"/>
        <a:stretch>
          <a:fillRect/>
        </a:stretch>
      </xdr:blipFill>
      <xdr:spPr>
        <a:xfrm>
          <a:off x="11204" y="6073588"/>
          <a:ext cx="171550" cy="219175"/>
        </a:xfrm>
        <a:prstGeom prst="rect">
          <a:avLst/>
        </a:prstGeom>
      </xdr:spPr>
    </xdr:pic>
    <xdr:clientData fPrintsWithSheet="0"/>
  </xdr:oneCellAnchor>
  <xdr:oneCellAnchor>
    <xdr:from>
      <xdr:col>0</xdr:col>
      <xdr:colOff>11204</xdr:colOff>
      <xdr:row>60</xdr:row>
      <xdr:rowOff>0</xdr:rowOff>
    </xdr:from>
    <xdr:ext cx="171550" cy="219175"/>
    <xdr:pic>
      <xdr:nvPicPr>
        <xdr:cNvPr id="9" name="nav_home" descr="home-icon4.png">
          <a:hlinkClick xmlns:r="http://schemas.openxmlformats.org/officeDocument/2006/relationships" r:id="rId1"/>
          <a:extLst>
            <a:ext uri="{FF2B5EF4-FFF2-40B4-BE49-F238E27FC236}">
              <a16:creationId xmlns:a16="http://schemas.microsoft.com/office/drawing/2014/main" id="{E1620BC1-7B82-4ABF-8669-55593986E6E3}"/>
            </a:ext>
          </a:extLst>
        </xdr:cNvPr>
        <xdr:cNvPicPr preferRelativeResize="0">
          <a:picLocks/>
        </xdr:cNvPicPr>
      </xdr:nvPicPr>
      <xdr:blipFill>
        <a:blip xmlns:r="http://schemas.openxmlformats.org/officeDocument/2006/relationships" r:embed="rId2" cstate="print"/>
        <a:stretch>
          <a:fillRect/>
        </a:stretch>
      </xdr:blipFill>
      <xdr:spPr>
        <a:xfrm>
          <a:off x="11204" y="0"/>
          <a:ext cx="171550" cy="219175"/>
        </a:xfrm>
        <a:prstGeom prst="rect">
          <a:avLst/>
        </a:prstGeom>
      </xdr:spPr>
    </xdr:pic>
    <xdr:clientData fPrintsWithSheet="0"/>
  </xdr:oneCellAnchor>
  <xdr:oneCellAnchor>
    <xdr:from>
      <xdr:col>0</xdr:col>
      <xdr:colOff>11204</xdr:colOff>
      <xdr:row>60</xdr:row>
      <xdr:rowOff>0</xdr:rowOff>
    </xdr:from>
    <xdr:ext cx="171550" cy="219175"/>
    <xdr:pic>
      <xdr:nvPicPr>
        <xdr:cNvPr id="10" name="nav_home" descr="home-icon4.png">
          <a:hlinkClick xmlns:r="http://schemas.openxmlformats.org/officeDocument/2006/relationships" r:id="rId1"/>
          <a:extLst>
            <a:ext uri="{FF2B5EF4-FFF2-40B4-BE49-F238E27FC236}">
              <a16:creationId xmlns:a16="http://schemas.microsoft.com/office/drawing/2014/main" id="{4D3F9018-AE0C-4838-ADF6-31C9CDDE1A1C}"/>
            </a:ext>
          </a:extLst>
        </xdr:cNvPr>
        <xdr:cNvPicPr preferRelativeResize="0">
          <a:picLocks/>
        </xdr:cNvPicPr>
      </xdr:nvPicPr>
      <xdr:blipFill>
        <a:blip xmlns:r="http://schemas.openxmlformats.org/officeDocument/2006/relationships" r:embed="rId2" cstate="print"/>
        <a:stretch>
          <a:fillRect/>
        </a:stretch>
      </xdr:blipFill>
      <xdr:spPr>
        <a:xfrm>
          <a:off x="11204" y="9917206"/>
          <a:ext cx="171550" cy="219175"/>
        </a:xfrm>
        <a:prstGeom prst="rect">
          <a:avLst/>
        </a:prstGeom>
      </xdr:spPr>
    </xdr:pic>
    <xdr:clientData fPrintsWithSheet="0"/>
  </xdr:oneCellAnchor>
  <xdr:oneCellAnchor>
    <xdr:from>
      <xdr:col>0</xdr:col>
      <xdr:colOff>11204</xdr:colOff>
      <xdr:row>79</xdr:row>
      <xdr:rowOff>0</xdr:rowOff>
    </xdr:from>
    <xdr:ext cx="171550" cy="219175"/>
    <xdr:pic>
      <xdr:nvPicPr>
        <xdr:cNvPr id="11" name="nav_home" descr="home-icon4.png">
          <a:hlinkClick xmlns:r="http://schemas.openxmlformats.org/officeDocument/2006/relationships" r:id="rId1"/>
          <a:extLst>
            <a:ext uri="{FF2B5EF4-FFF2-40B4-BE49-F238E27FC236}">
              <a16:creationId xmlns:a16="http://schemas.microsoft.com/office/drawing/2014/main" id="{9AE5F038-C8E5-4F1E-B6EA-D2846DC66C88}"/>
            </a:ext>
          </a:extLst>
        </xdr:cNvPr>
        <xdr:cNvPicPr preferRelativeResize="0">
          <a:picLocks/>
        </xdr:cNvPicPr>
      </xdr:nvPicPr>
      <xdr:blipFill>
        <a:blip xmlns:r="http://schemas.openxmlformats.org/officeDocument/2006/relationships" r:embed="rId2" cstate="print"/>
        <a:stretch>
          <a:fillRect/>
        </a:stretch>
      </xdr:blipFill>
      <xdr:spPr>
        <a:xfrm>
          <a:off x="11204" y="3720353"/>
          <a:ext cx="171550" cy="219175"/>
        </a:xfrm>
        <a:prstGeom prst="rect">
          <a:avLst/>
        </a:prstGeom>
      </xdr:spPr>
    </xdr:pic>
    <xdr:clientData fPrintsWithSheet="0"/>
  </xdr:oneCellAnchor>
  <xdr:oneCellAnchor>
    <xdr:from>
      <xdr:col>0</xdr:col>
      <xdr:colOff>11204</xdr:colOff>
      <xdr:row>98</xdr:row>
      <xdr:rowOff>0</xdr:rowOff>
    </xdr:from>
    <xdr:ext cx="171550" cy="219175"/>
    <xdr:pic>
      <xdr:nvPicPr>
        <xdr:cNvPr id="12" name="nav_home" descr="home-icon4.png">
          <a:hlinkClick xmlns:r="http://schemas.openxmlformats.org/officeDocument/2006/relationships" r:id="rId1"/>
          <a:extLst>
            <a:ext uri="{FF2B5EF4-FFF2-40B4-BE49-F238E27FC236}">
              <a16:creationId xmlns:a16="http://schemas.microsoft.com/office/drawing/2014/main" id="{56B50FC2-A985-44D7-8EFE-FDB172E42608}"/>
            </a:ext>
          </a:extLst>
        </xdr:cNvPr>
        <xdr:cNvPicPr preferRelativeResize="0">
          <a:picLocks/>
        </xdr:cNvPicPr>
      </xdr:nvPicPr>
      <xdr:blipFill>
        <a:blip xmlns:r="http://schemas.openxmlformats.org/officeDocument/2006/relationships" r:embed="rId2" cstate="print"/>
        <a:stretch>
          <a:fillRect/>
        </a:stretch>
      </xdr:blipFill>
      <xdr:spPr>
        <a:xfrm>
          <a:off x="11204" y="12300857"/>
          <a:ext cx="171550" cy="219175"/>
        </a:xfrm>
        <a:prstGeom prst="rect">
          <a:avLst/>
        </a:prstGeom>
      </xdr:spPr>
    </xdr:pic>
    <xdr:clientData fPrintsWithSheet="0"/>
  </xdr:oneCellAnchor>
  <xdr:oneCellAnchor>
    <xdr:from>
      <xdr:col>0</xdr:col>
      <xdr:colOff>11204</xdr:colOff>
      <xdr:row>41</xdr:row>
      <xdr:rowOff>0</xdr:rowOff>
    </xdr:from>
    <xdr:ext cx="171550" cy="219175"/>
    <xdr:pic>
      <xdr:nvPicPr>
        <xdr:cNvPr id="13" name="nav_home" descr="home-icon4.png">
          <a:hlinkClick xmlns:r="http://schemas.openxmlformats.org/officeDocument/2006/relationships" r:id="rId1"/>
          <a:extLst>
            <a:ext uri="{FF2B5EF4-FFF2-40B4-BE49-F238E27FC236}">
              <a16:creationId xmlns:a16="http://schemas.microsoft.com/office/drawing/2014/main" id="{3D0EE2EF-510F-46D8-9C9F-BCAACB46770E}"/>
            </a:ext>
          </a:extLst>
        </xdr:cNvPr>
        <xdr:cNvPicPr preferRelativeResize="0">
          <a:picLocks/>
        </xdr:cNvPicPr>
      </xdr:nvPicPr>
      <xdr:blipFill>
        <a:blip xmlns:r="http://schemas.openxmlformats.org/officeDocument/2006/relationships" r:embed="rId2" cstate="print"/>
        <a:stretch>
          <a:fillRect/>
        </a:stretch>
      </xdr:blipFill>
      <xdr:spPr>
        <a:xfrm>
          <a:off x="11204" y="4626429"/>
          <a:ext cx="171550" cy="219175"/>
        </a:xfrm>
        <a:prstGeom prst="rect">
          <a:avLst/>
        </a:prstGeom>
      </xdr:spPr>
    </xdr:pic>
    <xdr:clientData fPrint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ropbox%20(DHInfrastructure)\Projects\P1713%20WB%20Cost%20Recovery%20Flagship%20Report\Work\Consolidated%20Analysis\Indicators-%20separate%20utilities%2019012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tilities"/>
      <sheetName val="Original data"/>
      <sheetName val="Financial Viability of Utilitie"/>
      <sheetName val="Correlations"/>
      <sheetName val="All correlations"/>
      <sheetName val="Trendlines"/>
      <sheetName val="Trendlines- separated"/>
      <sheetName val="Cash flow"/>
      <sheetName val="Tanzania CAPEX"/>
      <sheetName val="QFD"/>
      <sheetName val="QFD (C3)"/>
      <sheetName val="QFD (C3 and 10% system losses)"/>
      <sheetName val="QFD based on C3 &amp; 10% losses"/>
      <sheetName val="QFD for utilities- separated"/>
      <sheetName val="Financial Performance"/>
      <sheetName val="Public v Private"/>
      <sheetName val="Payables Receivables"/>
      <sheetName val="Investment levels"/>
      <sheetName val="Investment levels- separate"/>
      <sheetName val="Labor and maintenance costs"/>
      <sheetName val="Labor and maintenance separated"/>
      <sheetName val="access and losses"/>
      <sheetName val="Cost Recovery-all years"/>
      <sheetName val="Percent of CR-all years"/>
      <sheetName val="Sheet1"/>
      <sheetName val="Cost Recovery Figures (A1-3)"/>
      <sheetName val="CR Figures (A1-3) separated"/>
      <sheetName val="Cost Recovery Figures (C1-3)"/>
      <sheetName val="CR Figures (C1-3) separated"/>
      <sheetName val="Fiscal Costs"/>
      <sheetName val="T&amp;D losses-all years"/>
      <sheetName val="EBITDA margin- all years"/>
      <sheetName val="Access- all years"/>
      <sheetName val="Gearing ratio- all years"/>
      <sheetName val="Cap costs recovered through rev"/>
      <sheetName val="Cost of Debt"/>
      <sheetName val="Average Key Ratios"/>
      <sheetName val="Affordability"/>
      <sheetName val="Quality of Service Correlations"/>
    </sheetNames>
    <sheetDataSet>
      <sheetData sheetId="0" refreshError="1"/>
      <sheetData sheetId="1">
        <row r="2">
          <cell r="C2" t="str">
            <v>Colombia</v>
          </cell>
          <cell r="E2" t="str">
            <v>Peru, Luz del sur</v>
          </cell>
          <cell r="F2" t="str">
            <v>Peru, Hidrandina</v>
          </cell>
          <cell r="G2" t="str">
            <v>Peru</v>
          </cell>
          <cell r="H2" t="str">
            <v>Tanzania</v>
          </cell>
          <cell r="I2" t="str">
            <v>Senegal</v>
          </cell>
          <cell r="K2" t="str">
            <v>Philippines, Meralco</v>
          </cell>
          <cell r="L2" t="str">
            <v>Philippines, Beneco</v>
          </cell>
          <cell r="M2" t="str">
            <v>Philippines</v>
          </cell>
          <cell r="N2" t="str">
            <v>Vietnam</v>
          </cell>
          <cell r="P2" t="str">
            <v>Pakistan, LESCO</v>
          </cell>
          <cell r="Q2" t="str">
            <v>Pakistan, KE</v>
          </cell>
          <cell r="R2" t="str">
            <v>Pakistan</v>
          </cell>
          <cell r="S2" t="str">
            <v>Kenya</v>
          </cell>
          <cell r="T2" t="str">
            <v>Uganda</v>
          </cell>
          <cell r="U2" t="str">
            <v>Tajikistan</v>
          </cell>
          <cell r="W2" t="str">
            <v>Rajasthan, AVVN</v>
          </cell>
          <cell r="X2" t="str">
            <v>Rajasthan, JDVVN</v>
          </cell>
          <cell r="Y2" t="str">
            <v>Rajasthan, JVVN</v>
          </cell>
          <cell r="Z2" t="str">
            <v>Rajasthan</v>
          </cell>
          <cell r="AB2" t="str">
            <v>Odisha, WESCO</v>
          </cell>
          <cell r="AC2" t="str">
            <v>Odisha, CESCO</v>
          </cell>
          <cell r="AD2" t="str">
            <v>Odisha</v>
          </cell>
          <cell r="AF2" t="str">
            <v>Andhra Pradesh, APSPDCL</v>
          </cell>
          <cell r="AG2" t="str">
            <v>Andhra Pradesh, APEPDCL</v>
          </cell>
          <cell r="AH2" t="str">
            <v>Andhra Pradesh</v>
          </cell>
          <cell r="AL2" t="str">
            <v>Egypt, Cairo North</v>
          </cell>
          <cell r="AM2" t="str">
            <v>Egypt, Alexandria</v>
          </cell>
          <cell r="AN2" t="str">
            <v>Egypt</v>
          </cell>
          <cell r="AR2" t="str">
            <v>Ukraine</v>
          </cell>
        </row>
        <row r="3">
          <cell r="C3" t="str">
            <v>Colombia</v>
          </cell>
          <cell r="D3" t="str">
            <v>Peru</v>
          </cell>
          <cell r="E3" t="str">
            <v>Peru (Luz del Sur)</v>
          </cell>
          <cell r="F3" t="str">
            <v>Peru (Hidrandina)</v>
          </cell>
          <cell r="G3" t="str">
            <v>Peru</v>
          </cell>
          <cell r="H3" t="str">
            <v>Tanzania</v>
          </cell>
          <cell r="I3" t="str">
            <v>Senegal</v>
          </cell>
          <cell r="J3" t="str">
            <v>Philippines</v>
          </cell>
          <cell r="K3" t="str">
            <v>Philippines (MERALCO)</v>
          </cell>
          <cell r="L3" t="str">
            <v>Philippines (BENECO)</v>
          </cell>
          <cell r="M3" t="str">
            <v>Philippines</v>
          </cell>
          <cell r="N3" t="str">
            <v>Vietnam</v>
          </cell>
          <cell r="O3" t="str">
            <v>Pakistan</v>
          </cell>
          <cell r="P3" t="str">
            <v>Pakistan LESCO</v>
          </cell>
          <cell r="Q3" t="str">
            <v>Pakistan
KE</v>
          </cell>
          <cell r="R3" t="str">
            <v>Pakistan</v>
          </cell>
          <cell r="S3" t="str">
            <v>Kenya</v>
          </cell>
          <cell r="T3" t="str">
            <v>Uganda</v>
          </cell>
          <cell r="U3" t="str">
            <v>Tajikistan</v>
          </cell>
          <cell r="V3" t="str">
            <v>Rajastan</v>
          </cell>
          <cell r="W3" t="str">
            <v>Raj, JVVNL</v>
          </cell>
          <cell r="X3" t="str">
            <v>Raj, JDDVNL</v>
          </cell>
          <cell r="Y3" t="str">
            <v>Raj, AVVNL</v>
          </cell>
          <cell r="Z3" t="str">
            <v>Rajasthan</v>
          </cell>
          <cell r="AA3" t="str">
            <v>Odisha</v>
          </cell>
          <cell r="AB3" t="str">
            <v>Odisha, WESCO</v>
          </cell>
          <cell r="AC3" t="str">
            <v>Odisha, CESU</v>
          </cell>
          <cell r="AD3" t="str">
            <v xml:space="preserve">Odisha </v>
          </cell>
          <cell r="AE3" t="str">
            <v>Andhra</v>
          </cell>
          <cell r="AF3" t="str">
            <v>AP, APSPDCL</v>
          </cell>
          <cell r="AG3" t="str">
            <v>AP, APEPDCL</v>
          </cell>
          <cell r="AH3" t="str">
            <v xml:space="preserve">Andhra </v>
          </cell>
          <cell r="AI3" t="str">
            <v>Egypt</v>
          </cell>
          <cell r="AJ3" t="str">
            <v>EEHC</v>
          </cell>
          <cell r="AK3" t="str">
            <v>EEHC(Discos)</v>
          </cell>
          <cell r="AL3" t="str">
            <v>Cairo North</v>
          </cell>
          <cell r="AM3" t="str">
            <v>Alexandria</v>
          </cell>
          <cell r="AN3" t="str">
            <v>Egypt</v>
          </cell>
          <cell r="AO3" t="str">
            <v>Ukraine</v>
          </cell>
          <cell r="AP3" t="str">
            <v>Ukraine, Khmelnitskoblenergo</v>
          </cell>
          <cell r="AQ3" t="str">
            <v>Uklraine, Dniproblenergo</v>
          </cell>
          <cell r="AR3" t="str">
            <v>Ukraine</v>
          </cell>
        </row>
        <row r="4">
          <cell r="A4" t="str">
            <v>Data</v>
          </cell>
          <cell r="B4" t="str">
            <v>Formula/Notes</v>
          </cell>
          <cell r="C4" t="str">
            <v>Colombia</v>
          </cell>
          <cell r="D4" t="str">
            <v>Peru</v>
          </cell>
          <cell r="E4" t="str">
            <v>Peru (Luz del Sur)</v>
          </cell>
          <cell r="F4" t="str">
            <v>Peru (Hidrandina)</v>
          </cell>
          <cell r="G4" t="str">
            <v>Peru Consolidated</v>
          </cell>
          <cell r="H4" t="str">
            <v>Tanzania</v>
          </cell>
          <cell r="I4" t="str">
            <v>Senegal</v>
          </cell>
          <cell r="J4" t="str">
            <v>Philippines</v>
          </cell>
          <cell r="K4" t="str">
            <v>Philippines (MERALCO)</v>
          </cell>
          <cell r="L4" t="str">
            <v>Philippines (BENECO)</v>
          </cell>
          <cell r="M4" t="str">
            <v>Philippines Consolidated</v>
          </cell>
          <cell r="N4" t="str">
            <v>Vietnam</v>
          </cell>
          <cell r="O4" t="str">
            <v>Pakistan</v>
          </cell>
          <cell r="P4" t="str">
            <v>Pakistan LESCO</v>
          </cell>
          <cell r="Q4" t="str">
            <v>Pakistan
KE</v>
          </cell>
          <cell r="R4" t="str">
            <v>Pakistan Consolidated</v>
          </cell>
          <cell r="S4" t="str">
            <v>Kenya</v>
          </cell>
          <cell r="T4" t="str">
            <v>Uganda</v>
          </cell>
          <cell r="U4" t="str">
            <v>Tajikistan</v>
          </cell>
          <cell r="V4" t="str">
            <v>Rajastan</v>
          </cell>
          <cell r="W4" t="str">
            <v>Raj, JVVNL</v>
          </cell>
          <cell r="X4" t="str">
            <v>Raj, JDDVNL</v>
          </cell>
          <cell r="Y4" t="str">
            <v>Raj, AVVNL</v>
          </cell>
          <cell r="Z4" t="str">
            <v>Raj Consolidated</v>
          </cell>
          <cell r="AA4" t="str">
            <v>Odisha</v>
          </cell>
          <cell r="AB4" t="str">
            <v>Odisha, WESCO</v>
          </cell>
          <cell r="AC4" t="str">
            <v>Odisha, CESU</v>
          </cell>
          <cell r="AD4" t="str">
            <v>Odisha Consolidated</v>
          </cell>
          <cell r="AE4" t="str">
            <v>Andhra</v>
          </cell>
          <cell r="AF4" t="str">
            <v>AP, APSPDCL</v>
          </cell>
          <cell r="AG4" t="str">
            <v>AP, APEPDCL</v>
          </cell>
          <cell r="AH4" t="str">
            <v>Andhra Consolidated</v>
          </cell>
          <cell r="AI4" t="str">
            <v>Egypt</v>
          </cell>
          <cell r="AJ4" t="str">
            <v>EEHC</v>
          </cell>
          <cell r="AK4" t="str">
            <v>EEHC(Discos)</v>
          </cell>
          <cell r="AN4" t="str">
            <v>Egypt Consolidated</v>
          </cell>
          <cell r="AO4" t="str">
            <v>Ukraine</v>
          </cell>
          <cell r="AP4" t="str">
            <v>Ukraine, Khmelnitskoblenergo</v>
          </cell>
          <cell r="AQ4" t="str">
            <v>Uklraine, Dniproblenergo</v>
          </cell>
          <cell r="AR4" t="str">
            <v>Ukraine Consolidated</v>
          </cell>
        </row>
        <row r="5">
          <cell r="A5" t="str">
            <v>Cost Recovery</v>
          </cell>
        </row>
        <row r="6">
          <cell r="A6" t="str">
            <v>% of cost recovery (level 1)</v>
          </cell>
          <cell r="B6" t="str">
            <v>average tatiff as a percent of operating cost recovery</v>
          </cell>
          <cell r="C6">
            <v>1.5163106530393258</v>
          </cell>
          <cell r="E6">
            <v>1.3079874662850006</v>
          </cell>
          <cell r="F6">
            <v>1.3109810030014328</v>
          </cell>
          <cell r="G6">
            <v>1.3086532998543496</v>
          </cell>
          <cell r="H6">
            <v>0.88863879043015181</v>
          </cell>
          <cell r="I6">
            <v>1.0565071965855948</v>
          </cell>
          <cell r="K6">
            <v>1.1540356547016923</v>
          </cell>
          <cell r="L6">
            <v>1.0235269157475222</v>
          </cell>
          <cell r="M6">
            <v>1.1526127244259523</v>
          </cell>
          <cell r="N6">
            <v>1.0013651055907877</v>
          </cell>
          <cell r="P6">
            <v>0.94190137647724703</v>
          </cell>
          <cell r="Q6">
            <v>0.83158223560137978</v>
          </cell>
          <cell r="R6">
            <v>1.3014979901643657</v>
          </cell>
          <cell r="S6">
            <v>1.2373584638157165</v>
          </cell>
          <cell r="T6">
            <v>1.205983928253737</v>
          </cell>
          <cell r="U6">
            <v>0.98002858018053618</v>
          </cell>
          <cell r="V6">
            <v>0.88924860777412107</v>
          </cell>
          <cell r="W6">
            <v>0.92715672309612007</v>
          </cell>
          <cell r="X6">
            <v>0.94430404963346415</v>
          </cell>
          <cell r="Y6">
            <v>0.90600074674069875</v>
          </cell>
          <cell r="Z6">
            <v>0.88924860777412107</v>
          </cell>
          <cell r="AB6">
            <v>0.88916822852854138</v>
          </cell>
          <cell r="AC6">
            <v>0.95710472903030663</v>
          </cell>
          <cell r="AD6">
            <v>0.92162023223442424</v>
          </cell>
          <cell r="AE6">
            <v>0.76140151938421297</v>
          </cell>
          <cell r="AF6">
            <v>0.81880084029099021</v>
          </cell>
          <cell r="AG6">
            <v>0.87428122830161359</v>
          </cell>
          <cell r="AH6">
            <v>0.76140151938421297</v>
          </cell>
          <cell r="AN6">
            <v>0.74685181382968246</v>
          </cell>
        </row>
        <row r="7">
          <cell r="A7" t="str">
            <v>% of cost recovery (level 2)</v>
          </cell>
          <cell r="B7" t="str">
            <v>average tariff as a percent of operating and limited capital cost recovery</v>
          </cell>
          <cell r="C7">
            <v>1.1795837244236975</v>
          </cell>
          <cell r="E7">
            <v>1.1259970806306061</v>
          </cell>
          <cell r="F7">
            <v>0.81451303839532274</v>
          </cell>
          <cell r="G7">
            <v>1.0375844884711976</v>
          </cell>
          <cell r="H7">
            <v>0.82071752221341976</v>
          </cell>
          <cell r="I7">
            <v>0.98604541645924781</v>
          </cell>
          <cell r="K7">
            <v>1.0127897111598643</v>
          </cell>
          <cell r="L7">
            <v>1.0193361711574986</v>
          </cell>
          <cell r="M7">
            <v>1.0079420041319302</v>
          </cell>
          <cell r="N7">
            <v>0.97140147533502808</v>
          </cell>
          <cell r="P7">
            <v>0.93818770381949257</v>
          </cell>
          <cell r="Q7">
            <v>0.79645567120229555</v>
          </cell>
          <cell r="R7">
            <v>1.1820316605184034</v>
          </cell>
          <cell r="S7">
            <v>1.0984632977449635</v>
          </cell>
          <cell r="T7">
            <v>1.0580035749730792</v>
          </cell>
          <cell r="U7">
            <v>0.6343321677274002</v>
          </cell>
          <cell r="V7">
            <v>0.62252301922261022</v>
          </cell>
          <cell r="W7">
            <v>0.67615044385601064</v>
          </cell>
          <cell r="X7">
            <v>0.71267685211594345</v>
          </cell>
          <cell r="Y7">
            <v>0.59978981520574226</v>
          </cell>
          <cell r="Z7">
            <v>0.62252301922261022</v>
          </cell>
          <cell r="AB7">
            <v>0.87199950692405204</v>
          </cell>
          <cell r="AC7">
            <v>0.91474066686716315</v>
          </cell>
          <cell r="AD7">
            <v>0.89269116828044848</v>
          </cell>
          <cell r="AE7">
            <v>0.5651766997305715</v>
          </cell>
          <cell r="AF7">
            <v>0.66837984886336455</v>
          </cell>
          <cell r="AG7">
            <v>0.78130817604142366</v>
          </cell>
          <cell r="AH7">
            <v>0.5651766997305715</v>
          </cell>
          <cell r="AN7">
            <v>0.58960512128251386</v>
          </cell>
        </row>
        <row r="8">
          <cell r="A8" t="str">
            <v>% of cost recovery (level 3)</v>
          </cell>
          <cell r="B8" t="str">
            <v>average tariff as a percent of full cost recovery of current and future costs</v>
          </cell>
          <cell r="C8">
            <v>1.0307637977428725</v>
          </cell>
          <cell r="E8">
            <v>1.0024301776091178</v>
          </cell>
          <cell r="F8">
            <v>0.7336696722187922</v>
          </cell>
          <cell r="G8">
            <v>0.92678250017210362</v>
          </cell>
          <cell r="H8">
            <v>0.67535126033881443</v>
          </cell>
          <cell r="I8">
            <v>0.87210790894978585</v>
          </cell>
          <cell r="K8">
            <v>0.96409673942126317</v>
          </cell>
          <cell r="L8">
            <v>0.87790139169180481</v>
          </cell>
          <cell r="M8">
            <v>0.95874055772286881</v>
          </cell>
          <cell r="N8">
            <v>0.87367257554469824</v>
          </cell>
          <cell r="P8">
            <v>0.93818770381949257</v>
          </cell>
          <cell r="Q8">
            <v>0.77554646061964994</v>
          </cell>
          <cell r="R8">
            <v>0.90329476920640872</v>
          </cell>
          <cell r="S8">
            <v>0.80065052926201852</v>
          </cell>
          <cell r="T8">
            <v>0.7964453821678249</v>
          </cell>
          <cell r="U8">
            <v>0.59645203524641865</v>
          </cell>
          <cell r="V8">
            <v>0.56686202586498813</v>
          </cell>
          <cell r="W8">
            <v>0.61358016620806111</v>
          </cell>
          <cell r="X8">
            <v>0.64130234713503098</v>
          </cell>
          <cell r="Y8">
            <v>0.55748078456557604</v>
          </cell>
          <cell r="Z8">
            <v>0.56686202586498813</v>
          </cell>
          <cell r="AB8">
            <v>0.86075549415262886</v>
          </cell>
          <cell r="AC8">
            <v>0.8291884475661484</v>
          </cell>
          <cell r="AD8">
            <v>0.84480107588785358</v>
          </cell>
          <cell r="AE8">
            <v>0.44054807512356625</v>
          </cell>
          <cell r="AF8">
            <v>0.44432100753199516</v>
          </cell>
          <cell r="AG8">
            <v>0.43526158541283461</v>
          </cell>
          <cell r="AH8">
            <v>0.44054807512356625</v>
          </cell>
          <cell r="AN8">
            <v>0.46273475012669618</v>
          </cell>
        </row>
        <row r="10">
          <cell r="A10" t="str">
            <v>Technical Performance</v>
          </cell>
          <cell r="AR10" t="str">
            <v/>
          </cell>
        </row>
        <row r="11">
          <cell r="A11" t="str">
            <v>Number of outages in a typical month</v>
          </cell>
          <cell r="B11" t="str">
            <v>World Bank data</v>
          </cell>
          <cell r="C11">
            <v>0.6</v>
          </cell>
          <cell r="D11">
            <v>0.5</v>
          </cell>
          <cell r="G11">
            <v>0.5</v>
          </cell>
          <cell r="H11">
            <v>8.9</v>
          </cell>
          <cell r="I11">
            <v>6</v>
          </cell>
          <cell r="J11">
            <v>0.1</v>
          </cell>
          <cell r="M11">
            <v>0.1</v>
          </cell>
          <cell r="N11">
            <v>0.2</v>
          </cell>
          <cell r="O11">
            <v>75.2</v>
          </cell>
          <cell r="R11">
            <v>75.2</v>
          </cell>
          <cell r="S11">
            <v>6.3</v>
          </cell>
          <cell r="T11">
            <v>6.3</v>
          </cell>
          <cell r="U11">
            <v>6.1</v>
          </cell>
          <cell r="V11">
            <v>13.8</v>
          </cell>
          <cell r="Z11">
            <v>13.8</v>
          </cell>
          <cell r="AA11">
            <v>13.8</v>
          </cell>
          <cell r="AD11">
            <v>13.8</v>
          </cell>
          <cell r="AE11">
            <v>13.8</v>
          </cell>
          <cell r="AH11">
            <v>13.8</v>
          </cell>
          <cell r="AI11">
            <v>1.8</v>
          </cell>
          <cell r="AN11">
            <v>1.8</v>
          </cell>
          <cell r="AO11">
            <v>0.3</v>
          </cell>
          <cell r="AR11">
            <v>0.3</v>
          </cell>
        </row>
        <row r="12">
          <cell r="A12" t="str">
            <v>Average duration of outages (hours)</v>
          </cell>
          <cell r="B12" t="str">
            <v>World Bank data</v>
          </cell>
          <cell r="C12">
            <v>2.6</v>
          </cell>
          <cell r="D12">
            <v>4.5999999999999996</v>
          </cell>
          <cell r="G12">
            <v>4.5999999999999996</v>
          </cell>
          <cell r="H12">
            <v>6.3</v>
          </cell>
          <cell r="I12">
            <v>1.7</v>
          </cell>
          <cell r="J12">
            <v>3</v>
          </cell>
          <cell r="M12">
            <v>3</v>
          </cell>
          <cell r="N12">
            <v>7.5</v>
          </cell>
          <cell r="O12">
            <v>16.899999999999999</v>
          </cell>
          <cell r="R12">
            <v>16.899999999999999</v>
          </cell>
          <cell r="S12">
            <v>5.6</v>
          </cell>
          <cell r="T12">
            <v>10.1</v>
          </cell>
          <cell r="U12">
            <v>6.9</v>
          </cell>
          <cell r="V12">
            <v>2</v>
          </cell>
          <cell r="Z12">
            <v>2</v>
          </cell>
          <cell r="AA12">
            <v>2</v>
          </cell>
          <cell r="AD12">
            <v>2</v>
          </cell>
          <cell r="AE12">
            <v>2</v>
          </cell>
          <cell r="AH12">
            <v>2</v>
          </cell>
          <cell r="AI12">
            <v>1.3</v>
          </cell>
          <cell r="AN12">
            <v>1.3</v>
          </cell>
          <cell r="AO12">
            <v>3.1</v>
          </cell>
          <cell r="AR12">
            <v>3.1</v>
          </cell>
        </row>
        <row r="13">
          <cell r="A13" t="str">
            <v>Average number of days to obtain an electricity connection</v>
          </cell>
          <cell r="B13" t="str">
            <v>World Bank data</v>
          </cell>
          <cell r="C13">
            <v>20.8</v>
          </cell>
          <cell r="D13">
            <v>79</v>
          </cell>
          <cell r="G13">
            <v>79</v>
          </cell>
          <cell r="H13">
            <v>109</v>
          </cell>
          <cell r="I13">
            <v>75</v>
          </cell>
          <cell r="J13">
            <v>18.600000000000001</v>
          </cell>
          <cell r="M13">
            <v>18.600000000000001</v>
          </cell>
          <cell r="N13">
            <v>18.5</v>
          </cell>
          <cell r="O13">
            <v>82.8</v>
          </cell>
          <cell r="R13">
            <v>82.8</v>
          </cell>
          <cell r="S13">
            <v>43</v>
          </cell>
          <cell r="T13">
            <v>18.100000000000001</v>
          </cell>
          <cell r="U13">
            <v>19.2</v>
          </cell>
          <cell r="V13">
            <v>21.9</v>
          </cell>
          <cell r="Z13">
            <v>21.9</v>
          </cell>
          <cell r="AA13">
            <v>21.9</v>
          </cell>
          <cell r="AD13">
            <v>21.9</v>
          </cell>
          <cell r="AE13">
            <v>21.9</v>
          </cell>
          <cell r="AH13">
            <v>21.9</v>
          </cell>
          <cell r="AI13">
            <v>76.900000000000006</v>
          </cell>
          <cell r="AN13">
            <v>76.900000000000006</v>
          </cell>
          <cell r="AO13">
            <v>6.7</v>
          </cell>
          <cell r="AR13">
            <v>6.7</v>
          </cell>
        </row>
        <row r="14">
          <cell r="A14" t="str">
            <v>Technical and non-technical losses</v>
          </cell>
          <cell r="C14">
            <v>7.0999999999999994E-2</v>
          </cell>
          <cell r="D14">
            <v>0.11017637885211</v>
          </cell>
          <cell r="G14">
            <v>0.11017637885211</v>
          </cell>
          <cell r="H14">
            <v>0.16500000000000001</v>
          </cell>
          <cell r="I14">
            <v>0.19400000000000001</v>
          </cell>
          <cell r="J14">
            <v>9.06E-2</v>
          </cell>
          <cell r="M14">
            <v>9.06E-2</v>
          </cell>
          <cell r="N14">
            <v>7.5999999999999998E-2</v>
          </cell>
          <cell r="P14">
            <v>0.16</v>
          </cell>
          <cell r="Q14">
            <v>0.22</v>
          </cell>
          <cell r="R14">
            <v>0.19</v>
          </cell>
          <cell r="S14">
            <v>0.19396081867174686</v>
          </cell>
          <cell r="T14">
            <v>0.24</v>
          </cell>
          <cell r="U14">
            <v>0.17399999999999999</v>
          </cell>
          <cell r="V14">
            <v>0.317</v>
          </cell>
          <cell r="Z14">
            <v>0.317</v>
          </cell>
          <cell r="AA14">
            <v>0.38900000000000001</v>
          </cell>
          <cell r="AD14">
            <v>0.38900000000000001</v>
          </cell>
          <cell r="AE14">
            <v>0.12251055860733309</v>
          </cell>
          <cell r="AF14">
            <v>0.1</v>
          </cell>
          <cell r="AG14">
            <v>0.06</v>
          </cell>
          <cell r="AH14">
            <v>0.12251055860733309</v>
          </cell>
          <cell r="AI14">
            <v>0.11340624899512299</v>
          </cell>
          <cell r="AL14">
            <v>0.1177</v>
          </cell>
          <cell r="AM14">
            <v>0.1051</v>
          </cell>
          <cell r="AN14">
            <v>0.11340624899512299</v>
          </cell>
          <cell r="AO14">
            <v>0.14050000000000001</v>
          </cell>
          <cell r="AR14">
            <v>0.14050000000000001</v>
          </cell>
        </row>
        <row r="15">
          <cell r="A15" t="str">
            <v>Connections with prepaid meters</v>
          </cell>
          <cell r="B15" t="str">
            <v>Module 1 data</v>
          </cell>
          <cell r="G15" t="str">
            <v/>
          </cell>
          <cell r="H15">
            <v>1</v>
          </cell>
          <cell r="I15">
            <v>7.06806469381316E-2</v>
          </cell>
          <cell r="K15">
            <v>1.6E-2</v>
          </cell>
          <cell r="L15">
            <v>6.0000000000000001E-3</v>
          </cell>
          <cell r="M15">
            <v>1.0999999999999999E-2</v>
          </cell>
          <cell r="N15">
            <v>0</v>
          </cell>
          <cell r="O15">
            <v>0</v>
          </cell>
          <cell r="R15">
            <v>0</v>
          </cell>
          <cell r="S15">
            <v>0.54832075181177398</v>
          </cell>
          <cell r="T15">
            <v>0.7</v>
          </cell>
          <cell r="U15">
            <v>0</v>
          </cell>
          <cell r="Z15" t="str">
            <v/>
          </cell>
          <cell r="AC15">
            <v>6.0000000000000002E-5</v>
          </cell>
          <cell r="AD15">
            <v>6.0000000000000002E-5</v>
          </cell>
          <cell r="AH15" t="str">
            <v/>
          </cell>
          <cell r="AI15">
            <v>0.12775565987283855</v>
          </cell>
          <cell r="AK15">
            <v>0.13</v>
          </cell>
          <cell r="AL15">
            <v>0.14000000000000001</v>
          </cell>
          <cell r="AM15">
            <v>0.12</v>
          </cell>
          <cell r="AN15">
            <v>0.12775565987283855</v>
          </cell>
          <cell r="AP15">
            <v>0</v>
          </cell>
          <cell r="AR15">
            <v>0</v>
          </cell>
        </row>
        <row r="16">
          <cell r="A16" t="str">
            <v>Metering Ratio- Residential</v>
          </cell>
          <cell r="B16" t="str">
            <v>Module 1 data</v>
          </cell>
          <cell r="I16">
            <v>0.73822197186713989</v>
          </cell>
          <cell r="K16">
            <v>0.91534491863296097</v>
          </cell>
          <cell r="L16">
            <v>0.52439999999999998</v>
          </cell>
          <cell r="M16">
            <v>0.71987245931648047</v>
          </cell>
          <cell r="N16">
            <v>0.78157087176342699</v>
          </cell>
          <cell r="R16" t="str">
            <v/>
          </cell>
          <cell r="S16">
            <v>0.92</v>
          </cell>
          <cell r="T16">
            <v>1</v>
          </cell>
          <cell r="Z16" t="str">
            <v/>
          </cell>
          <cell r="AD16" t="str">
            <v/>
          </cell>
          <cell r="AH16" t="str">
            <v/>
          </cell>
          <cell r="AL16">
            <v>1</v>
          </cell>
          <cell r="AM16">
            <v>1</v>
          </cell>
          <cell r="AN16">
            <v>1</v>
          </cell>
          <cell r="AP16">
            <v>1</v>
          </cell>
          <cell r="AQ16">
            <v>0.92900000000000005</v>
          </cell>
          <cell r="AR16">
            <v>0.96450000000000002</v>
          </cell>
        </row>
        <row r="17">
          <cell r="A17" t="str">
            <v>Income Statement</v>
          </cell>
          <cell r="G17" t="str">
            <v/>
          </cell>
          <cell r="Z17" t="str">
            <v/>
          </cell>
          <cell r="AR17" t="str">
            <v/>
          </cell>
        </row>
        <row r="18">
          <cell r="A18" t="str">
            <v xml:space="preserve">  Net profit (loss) margin</v>
          </cell>
          <cell r="B18" t="str">
            <v>Net Income / Net Sales revenue</v>
          </cell>
          <cell r="C18">
            <v>0.12957493001336365</v>
          </cell>
          <cell r="E18">
            <v>0.125</v>
          </cell>
          <cell r="F18">
            <v>0.114</v>
          </cell>
          <cell r="G18">
            <v>0.1195</v>
          </cell>
          <cell r="H18">
            <v>-0.25</v>
          </cell>
          <cell r="I18">
            <v>0.09</v>
          </cell>
          <cell r="K18">
            <v>7.5199956450904229E-2</v>
          </cell>
          <cell r="L18">
            <v>-1.5424524018458985E-2</v>
          </cell>
          <cell r="M18">
            <v>2.9887716216222621E-2</v>
          </cell>
          <cell r="N18">
            <v>-2.1989035172353805E-4</v>
          </cell>
          <cell r="P18">
            <v>-4.6347428416480242E-2</v>
          </cell>
          <cell r="Q18">
            <v>0.17274533252729884</v>
          </cell>
          <cell r="R18">
            <v>6.3198952055409305E-2</v>
          </cell>
          <cell r="S18">
            <v>6.9722630241112193E-2</v>
          </cell>
          <cell r="T18">
            <v>7.6016942952426822E-2</v>
          </cell>
          <cell r="U18">
            <v>-1.3853244748229472</v>
          </cell>
          <cell r="W18">
            <v>-0.43220772959304121</v>
          </cell>
          <cell r="X18">
            <v>-0.455597440639669</v>
          </cell>
          <cell r="Y18">
            <v>-0.43389247809544168</v>
          </cell>
          <cell r="Z18">
            <v>-0.44056588277605063</v>
          </cell>
          <cell r="AB18">
            <v>-5.2775163368837509E-2</v>
          </cell>
          <cell r="AC18">
            <v>-5.2775163368837509E-2</v>
          </cell>
          <cell r="AD18">
            <v>-5.2775163368837509E-2</v>
          </cell>
          <cell r="AF18">
            <v>-0.11480562405033033</v>
          </cell>
          <cell r="AG18">
            <v>-9.0725144693527063E-2</v>
          </cell>
          <cell r="AH18">
            <v>-0.1027653843719287</v>
          </cell>
          <cell r="AJ18">
            <v>-5.4091555258606525E-3</v>
          </cell>
          <cell r="AL18">
            <v>-0.11700298975120425</v>
          </cell>
          <cell r="AM18">
            <v>-0.12540714476766751</v>
          </cell>
          <cell r="AN18">
            <v>-5.4091555258606525E-3</v>
          </cell>
          <cell r="AR18" t="str">
            <v/>
          </cell>
        </row>
        <row r="19">
          <cell r="A19" t="str">
            <v xml:space="preserve">  EBITDA margin</v>
          </cell>
          <cell r="B19" t="str">
            <v>(Earnings Before Interest, Tax, Depreciation and Amortization) / Total Revenue</v>
          </cell>
          <cell r="C19">
            <v>0.3364156625931824</v>
          </cell>
          <cell r="E19">
            <v>0.23799999999999999</v>
          </cell>
          <cell r="F19">
            <v>0.24</v>
          </cell>
          <cell r="G19">
            <v>0.23899999999999999</v>
          </cell>
          <cell r="H19">
            <v>-0.04</v>
          </cell>
          <cell r="I19">
            <v>0.02</v>
          </cell>
          <cell r="K19">
            <v>0.12839206628794506</v>
          </cell>
          <cell r="L19">
            <v>2.2986123164469439E-2</v>
          </cell>
          <cell r="M19">
            <v>7.5689094726207246E-2</v>
          </cell>
          <cell r="N19">
            <v>1.5245215458328685E-2</v>
          </cell>
          <cell r="P19">
            <v>-8.517017870458729E-2</v>
          </cell>
          <cell r="Q19">
            <v>0.23200000000000001</v>
          </cell>
          <cell r="R19">
            <v>7.3414910647706361E-2</v>
          </cell>
          <cell r="S19">
            <v>0.11201768362501727</v>
          </cell>
          <cell r="T19">
            <v>0.19930298559330817</v>
          </cell>
          <cell r="U19">
            <v>0.11233012025789091</v>
          </cell>
          <cell r="W19">
            <v>-0.37589589531962886</v>
          </cell>
          <cell r="X19">
            <v>-0.40845894726884108</v>
          </cell>
          <cell r="Y19">
            <v>-0.38852510658622863</v>
          </cell>
          <cell r="Z19">
            <v>-0.39095998305823282</v>
          </cell>
          <cell r="AB19">
            <v>-3.7519658075485983E-2</v>
          </cell>
          <cell r="AC19">
            <v>-3.7519658075485983E-2</v>
          </cell>
          <cell r="AD19">
            <v>-3.7519658075485983E-2</v>
          </cell>
          <cell r="AF19">
            <v>-7.4482949430808132E-2</v>
          </cell>
          <cell r="AG19">
            <v>-5.9016999914799695E-2</v>
          </cell>
          <cell r="AH19">
            <v>-6.6749974672803913E-2</v>
          </cell>
          <cell r="AJ19">
            <v>0.15763989594854327</v>
          </cell>
          <cell r="AL19">
            <v>-0.11700298975120425</v>
          </cell>
          <cell r="AM19">
            <v>-0.12540714476766751</v>
          </cell>
          <cell r="AN19">
            <v>0.15763989594854327</v>
          </cell>
          <cell r="AR19" t="str">
            <v/>
          </cell>
        </row>
        <row r="20">
          <cell r="A20" t="str">
            <v>Balance Sheet</v>
          </cell>
          <cell r="G20" t="str">
            <v/>
          </cell>
          <cell r="Z20" t="str">
            <v/>
          </cell>
          <cell r="AR20" t="str">
            <v/>
          </cell>
        </row>
        <row r="21">
          <cell r="A21" t="str">
            <v xml:space="preserve">  Current ratio</v>
          </cell>
          <cell r="B21" t="str">
            <v>Current Assets / Current Liabilities</v>
          </cell>
          <cell r="C21">
            <v>0.73190817792172991</v>
          </cell>
          <cell r="E21">
            <v>0.59</v>
          </cell>
          <cell r="F21">
            <v>0.52</v>
          </cell>
          <cell r="G21">
            <v>0.55499999999999994</v>
          </cell>
          <cell r="H21">
            <v>0.22</v>
          </cell>
          <cell r="I21">
            <v>0.84</v>
          </cell>
          <cell r="K21">
            <v>0.84136058583965889</v>
          </cell>
          <cell r="L21">
            <v>1.9964135822751918</v>
          </cell>
          <cell r="M21">
            <v>1.4188870840574253</v>
          </cell>
          <cell r="P21">
            <v>3.1587649793726671</v>
          </cell>
          <cell r="Q21">
            <v>0.98216834279265819</v>
          </cell>
          <cell r="R21">
            <v>2.0704666610826625</v>
          </cell>
          <cell r="S21">
            <v>0.98222355446695042</v>
          </cell>
          <cell r="T21">
            <v>0.8112746088854752</v>
          </cell>
          <cell r="U21">
            <v>0.13008573827070591</v>
          </cell>
          <cell r="W21">
            <v>0.34024284718536429</v>
          </cell>
          <cell r="X21">
            <v>0.45293363078536208</v>
          </cell>
          <cell r="Y21">
            <v>0.40236276117000791</v>
          </cell>
          <cell r="Z21">
            <v>0.39851307971357813</v>
          </cell>
          <cell r="AD21" t="str">
            <v/>
          </cell>
          <cell r="AH21" t="str">
            <v/>
          </cell>
          <cell r="AJ21">
            <v>0.52921685325730183</v>
          </cell>
          <cell r="AN21">
            <v>0.52921685325730183</v>
          </cell>
          <cell r="AR21" t="str">
            <v/>
          </cell>
        </row>
        <row r="22">
          <cell r="A22" t="str">
            <v xml:space="preserve">  Quick ratio</v>
          </cell>
          <cell r="B22" t="str">
            <v xml:space="preserve"> (current assets – inventories) / current liabilities</v>
          </cell>
          <cell r="C22">
            <v>0.68390955108108298</v>
          </cell>
          <cell r="E22">
            <v>0.55000000000000004</v>
          </cell>
          <cell r="F22">
            <v>0.46</v>
          </cell>
          <cell r="G22">
            <v>0.505</v>
          </cell>
          <cell r="H22">
            <v>0.21</v>
          </cell>
          <cell r="I22">
            <v>0.81</v>
          </cell>
          <cell r="K22">
            <v>0.81466893558440567</v>
          </cell>
          <cell r="L22">
            <v>1.7121129523454182</v>
          </cell>
          <cell r="M22">
            <v>1.2633909439649118</v>
          </cell>
          <cell r="P22">
            <v>3.1040861764128085</v>
          </cell>
          <cell r="Q22">
            <v>0.82</v>
          </cell>
          <cell r="R22">
            <v>1.9620430882064042</v>
          </cell>
          <cell r="S22">
            <v>0.74859311820745289</v>
          </cell>
          <cell r="T22">
            <v>0.70925408019639335</v>
          </cell>
          <cell r="U22">
            <v>6.5348971003912987E-2</v>
          </cell>
          <cell r="W22">
            <v>0.34024284718536429</v>
          </cell>
          <cell r="X22">
            <v>0.45293363078536208</v>
          </cell>
          <cell r="Y22">
            <v>0.40236276117000791</v>
          </cell>
          <cell r="Z22">
            <v>0.39851307971357813</v>
          </cell>
          <cell r="AC22" t="str">
            <v/>
          </cell>
          <cell r="AD22" t="str">
            <v/>
          </cell>
          <cell r="AH22" t="str">
            <v/>
          </cell>
          <cell r="AI22" t="str">
            <v/>
          </cell>
          <cell r="AJ22">
            <v>0.43283889956230714</v>
          </cell>
          <cell r="AN22">
            <v>0.43283889956230714</v>
          </cell>
          <cell r="AR22" t="str">
            <v/>
          </cell>
        </row>
        <row r="23">
          <cell r="A23" t="str">
            <v xml:space="preserve">  Debt service coverage ratio</v>
          </cell>
          <cell r="B23" t="str">
            <v>Net Operating Income / Total Debt Service</v>
          </cell>
          <cell r="C23">
            <v>1.5091365508248393</v>
          </cell>
          <cell r="E23">
            <v>0.79</v>
          </cell>
          <cell r="F23">
            <v>0.997</v>
          </cell>
          <cell r="G23">
            <v>0.89349999999999996</v>
          </cell>
          <cell r="H23">
            <v>-0.11</v>
          </cell>
          <cell r="I23">
            <v>1.44</v>
          </cell>
          <cell r="K23">
            <v>10.325680726107848</v>
          </cell>
          <cell r="L23">
            <v>-1.3753273329430684</v>
          </cell>
          <cell r="M23">
            <v>4.4751766965823894</v>
          </cell>
          <cell r="P23">
            <v>-9.9641255605381165</v>
          </cell>
          <cell r="Q23">
            <v>1.2465547068399898</v>
          </cell>
          <cell r="R23">
            <v>-4.3587854268490638</v>
          </cell>
          <cell r="S23">
            <v>0.85371411294791766</v>
          </cell>
          <cell r="T23">
            <v>1.1399999999999999</v>
          </cell>
          <cell r="U23">
            <v>-0.50346831682358573</v>
          </cell>
          <cell r="W23">
            <v>-92.803316970914452</v>
          </cell>
          <cell r="X23">
            <v>-1.9739022743171417</v>
          </cell>
          <cell r="Y23">
            <v>-71.501002831079504</v>
          </cell>
          <cell r="Z23">
            <v>-55.426074025437032</v>
          </cell>
          <cell r="AD23" t="str">
            <v/>
          </cell>
          <cell r="AH23" t="str">
            <v/>
          </cell>
          <cell r="AJ23">
            <v>-3.6842931468144907E-2</v>
          </cell>
          <cell r="AN23">
            <v>-3.6842931468144907E-2</v>
          </cell>
          <cell r="AR23" t="str">
            <v/>
          </cell>
        </row>
        <row r="24">
          <cell r="A24" t="str">
            <v>Total payables</v>
          </cell>
          <cell r="D24">
            <v>175001784.99234912</v>
          </cell>
          <cell r="E24">
            <v>123329439.01727812</v>
          </cell>
          <cell r="F24">
            <v>51672345.975071006</v>
          </cell>
          <cell r="G24">
            <v>175001784.99234912</v>
          </cell>
          <cell r="H24">
            <v>538997240.10000002</v>
          </cell>
          <cell r="J24">
            <v>2065928773.004843</v>
          </cell>
          <cell r="K24">
            <v>2058138555.4853652</v>
          </cell>
          <cell r="L24">
            <v>7790217.5194777846</v>
          </cell>
          <cell r="M24">
            <v>2065928773.004843</v>
          </cell>
          <cell r="O24">
            <v>1056130189.5779746</v>
          </cell>
          <cell r="P24">
            <v>281489949.50938362</v>
          </cell>
          <cell r="Q24">
            <v>774640240.068591</v>
          </cell>
          <cell r="R24">
            <v>1056130189.5779746</v>
          </cell>
          <cell r="S24">
            <v>35566332</v>
          </cell>
          <cell r="T24">
            <v>106441.22807017544</v>
          </cell>
          <cell r="U24">
            <v>465831091.37055838</v>
          </cell>
          <cell r="V24">
            <v>690533323.537498</v>
          </cell>
          <cell r="W24">
            <v>327834393.11134869</v>
          </cell>
          <cell r="X24">
            <v>192263293.82923478</v>
          </cell>
          <cell r="Y24">
            <v>170435636.59691462</v>
          </cell>
          <cell r="Z24">
            <v>690533323.537498</v>
          </cell>
          <cell r="AD24" t="str">
            <v/>
          </cell>
          <cell r="AH24" t="str">
            <v/>
          </cell>
          <cell r="AJ24">
            <v>13458269444.95649</v>
          </cell>
          <cell r="AN24">
            <v>13458269444.95649</v>
          </cell>
          <cell r="AR24" t="str">
            <v/>
          </cell>
        </row>
        <row r="25">
          <cell r="A25" t="str">
            <v>Payable days outstanding</v>
          </cell>
          <cell r="B25" t="str">
            <v>ending accounts payable/ (cost of sales/ number of days)</v>
          </cell>
          <cell r="C25">
            <v>170.10066660144477</v>
          </cell>
          <cell r="E25">
            <v>67</v>
          </cell>
          <cell r="F25">
            <v>112</v>
          </cell>
          <cell r="G25">
            <v>89.5</v>
          </cell>
          <cell r="H25">
            <v>299</v>
          </cell>
          <cell r="I25">
            <v>380</v>
          </cell>
          <cell r="K25">
            <v>187.9109890283535</v>
          </cell>
          <cell r="L25">
            <v>64.695225249611894</v>
          </cell>
          <cell r="M25">
            <v>126.3031071389827</v>
          </cell>
          <cell r="P25">
            <v>52.14310924166606</v>
          </cell>
          <cell r="Q25">
            <v>293.73720773404932</v>
          </cell>
          <cell r="R25">
            <v>172.9401584878577</v>
          </cell>
          <cell r="S25">
            <v>184.75350840230175</v>
          </cell>
          <cell r="T25">
            <v>150.68348216007058</v>
          </cell>
          <cell r="U25">
            <v>1099.2051740008631</v>
          </cell>
          <cell r="W25">
            <v>72.83165921228435</v>
          </cell>
          <cell r="X25">
            <v>50.921287112055033</v>
          </cell>
          <cell r="Y25">
            <v>53.545257753472846</v>
          </cell>
          <cell r="Z25">
            <v>59.099401359270736</v>
          </cell>
          <cell r="AD25" t="str">
            <v/>
          </cell>
          <cell r="AH25" t="str">
            <v/>
          </cell>
          <cell r="AJ25">
            <v>541.78102750288235</v>
          </cell>
          <cell r="AN25">
            <v>541.78102750288235</v>
          </cell>
          <cell r="AR25" t="str">
            <v/>
          </cell>
        </row>
        <row r="26">
          <cell r="A26" t="str">
            <v>Payables as % of revenues</v>
          </cell>
          <cell r="C26">
            <v>0.26717470040128255</v>
          </cell>
          <cell r="E26">
            <v>0.13</v>
          </cell>
          <cell r="F26">
            <v>0.21</v>
          </cell>
          <cell r="G26">
            <v>0.16999999999999998</v>
          </cell>
          <cell r="H26">
            <v>1.37</v>
          </cell>
          <cell r="I26">
            <v>0.72</v>
          </cell>
          <cell r="K26">
            <v>0.38004751517413804</v>
          </cell>
          <cell r="L26">
            <v>0.152251494911334</v>
          </cell>
          <cell r="M26">
            <v>0.26614950504273605</v>
          </cell>
          <cell r="P26">
            <v>0.15408121229187199</v>
          </cell>
          <cell r="Q26">
            <v>0.55786366563313605</v>
          </cell>
          <cell r="R26">
            <v>0.35597243896250402</v>
          </cell>
          <cell r="S26">
            <v>0.32817955555863954</v>
          </cell>
          <cell r="T26">
            <v>0.27742560403850725</v>
          </cell>
          <cell r="U26">
            <v>2.1738146096726263</v>
          </cell>
          <cell r="W26">
            <v>0.19593339612677169</v>
          </cell>
          <cell r="X26">
            <v>0.13831774342254488</v>
          </cell>
          <cell r="Y26">
            <v>0.13475381851407933</v>
          </cell>
          <cell r="Z26">
            <v>0.15633498602113197</v>
          </cell>
          <cell r="AD26" t="str">
            <v/>
          </cell>
          <cell r="AH26" t="str">
            <v/>
          </cell>
          <cell r="AJ26">
            <v>1.250341706028584</v>
          </cell>
          <cell r="AN26">
            <v>1.250341706028584</v>
          </cell>
          <cell r="AR26" t="str">
            <v/>
          </cell>
        </row>
        <row r="27">
          <cell r="A27" t="str">
            <v>Receivables</v>
          </cell>
          <cell r="Z27" t="str">
            <v/>
          </cell>
          <cell r="AR27" t="str">
            <v/>
          </cell>
        </row>
        <row r="28">
          <cell r="A28" t="str">
            <v xml:space="preserve">Standard classification of unpaid debt </v>
          </cell>
          <cell r="B28" t="str">
            <v>1=yes, 0=no</v>
          </cell>
          <cell r="G28" t="str">
            <v/>
          </cell>
          <cell r="H28">
            <v>0</v>
          </cell>
          <cell r="I28">
            <v>1</v>
          </cell>
          <cell r="K28">
            <v>0</v>
          </cell>
          <cell r="L28">
            <v>0</v>
          </cell>
          <cell r="M28">
            <v>0</v>
          </cell>
          <cell r="R28" t="str">
            <v/>
          </cell>
          <cell r="S28">
            <v>1</v>
          </cell>
          <cell r="T28">
            <v>0</v>
          </cell>
          <cell r="U28">
            <v>0</v>
          </cell>
          <cell r="Z28" t="str">
            <v/>
          </cell>
          <cell r="AD28" t="str">
            <v/>
          </cell>
          <cell r="AH28" t="str">
            <v/>
          </cell>
          <cell r="AN28" t="str">
            <v/>
          </cell>
          <cell r="AR28" t="str">
            <v/>
          </cell>
        </row>
        <row r="29">
          <cell r="A29" t="str">
            <v>Receivable days</v>
          </cell>
          <cell r="B29" t="str">
            <v>(accounts receivable/total credit sales) * number of days</v>
          </cell>
          <cell r="C29">
            <v>53.154050739686582</v>
          </cell>
          <cell r="D29">
            <v>49.873123221002203</v>
          </cell>
          <cell r="G29">
            <v>49.873123221002203</v>
          </cell>
          <cell r="H29">
            <v>87.44</v>
          </cell>
          <cell r="I29">
            <v>136</v>
          </cell>
          <cell r="K29">
            <v>32.006563470862929</v>
          </cell>
          <cell r="L29">
            <v>28.380927688679826</v>
          </cell>
          <cell r="M29">
            <v>30.193745579771377</v>
          </cell>
          <cell r="P29">
            <v>91.072514327133163</v>
          </cell>
          <cell r="Q29">
            <v>189.56594933879626</v>
          </cell>
          <cell r="R29">
            <v>140.3192318329647</v>
          </cell>
          <cell r="S29">
            <v>123.98561749868134</v>
          </cell>
          <cell r="T29">
            <v>95.399396266331749</v>
          </cell>
          <cell r="U29">
            <v>90.844011178352034</v>
          </cell>
          <cell r="W29">
            <v>73</v>
          </cell>
          <cell r="X29">
            <v>41</v>
          </cell>
          <cell r="Y29">
            <v>27</v>
          </cell>
          <cell r="Z29">
            <v>47</v>
          </cell>
          <cell r="AD29" t="str">
            <v/>
          </cell>
          <cell r="AH29" t="str">
            <v/>
          </cell>
          <cell r="AJ29">
            <v>222.80535926379611</v>
          </cell>
          <cell r="AN29">
            <v>222.80535926379611</v>
          </cell>
          <cell r="AR29" t="str">
            <v/>
          </cell>
        </row>
        <row r="30">
          <cell r="A30" t="str">
            <v>Receivables as % of revenues</v>
          </cell>
          <cell r="C30">
            <v>0.14562753627311392</v>
          </cell>
          <cell r="D30">
            <v>9.3796289544299111E-2</v>
          </cell>
          <cell r="G30">
            <v>9.3796289544299111E-2</v>
          </cell>
          <cell r="H30">
            <v>0.24</v>
          </cell>
          <cell r="I30">
            <v>0.34</v>
          </cell>
          <cell r="K30">
            <v>8.7689214988665568E-2</v>
          </cell>
          <cell r="L30">
            <v>7.7755966270355692E-2</v>
          </cell>
          <cell r="M30">
            <v>8.2722590629510623E-2</v>
          </cell>
          <cell r="P30">
            <v>0.24951373788255662</v>
          </cell>
          <cell r="Q30">
            <v>0.51935876531177061</v>
          </cell>
          <cell r="R30">
            <v>0.3844362515971636</v>
          </cell>
          <cell r="S30">
            <v>0.33968662328405846</v>
          </cell>
          <cell r="T30">
            <v>0.2613682089488541</v>
          </cell>
          <cell r="U30">
            <v>0.24888770185849873</v>
          </cell>
          <cell r="W30">
            <v>0.12</v>
          </cell>
          <cell r="X30">
            <v>0.11</v>
          </cell>
          <cell r="Y30">
            <v>7.2647545304555916E-2</v>
          </cell>
          <cell r="Z30">
            <v>0.10088251510151863</v>
          </cell>
          <cell r="AD30" t="str">
            <v/>
          </cell>
          <cell r="AH30" t="str">
            <v/>
          </cell>
          <cell r="AJ30">
            <v>0.61042564181861947</v>
          </cell>
          <cell r="AN30">
            <v>0.61042564181861947</v>
          </cell>
          <cell r="AR30" t="str">
            <v/>
          </cell>
        </row>
        <row r="31">
          <cell r="A31" t="str">
            <v>Receivables categories</v>
          </cell>
          <cell r="G31" t="str">
            <v/>
          </cell>
          <cell r="M31" t="str">
            <v/>
          </cell>
          <cell r="R31" t="str">
            <v/>
          </cell>
          <cell r="Z31" t="str">
            <v/>
          </cell>
          <cell r="AD31" t="str">
            <v/>
          </cell>
          <cell r="AH31" t="str">
            <v/>
          </cell>
          <cell r="AN31" t="str">
            <v/>
          </cell>
          <cell r="AR31" t="str">
            <v/>
          </cell>
        </row>
        <row r="32">
          <cell r="A32" t="str">
            <v>Residential</v>
          </cell>
          <cell r="G32" t="str">
            <v/>
          </cell>
          <cell r="H32">
            <v>0.39</v>
          </cell>
          <cell r="K32">
            <v>0.46691331923890061</v>
          </cell>
          <cell r="M32">
            <v>0.46691331923890061</v>
          </cell>
          <cell r="R32" t="str">
            <v/>
          </cell>
          <cell r="S32">
            <v>0.26</v>
          </cell>
          <cell r="U32">
            <v>0.41641169277291157</v>
          </cell>
          <cell r="Z32" t="str">
            <v/>
          </cell>
          <cell r="AD32" t="str">
            <v/>
          </cell>
          <cell r="AH32" t="str">
            <v/>
          </cell>
          <cell r="AN32" t="str">
            <v/>
          </cell>
          <cell r="AR32" t="str">
            <v/>
          </cell>
        </row>
        <row r="33">
          <cell r="A33" t="str">
            <v>Commercial</v>
          </cell>
          <cell r="G33" t="str">
            <v/>
          </cell>
          <cell r="I33">
            <v>0.14000000000000001</v>
          </cell>
          <cell r="K33">
            <v>0.37880549682875264</v>
          </cell>
          <cell r="M33">
            <v>0.37880549682875264</v>
          </cell>
          <cell r="R33" t="str">
            <v/>
          </cell>
          <cell r="S33">
            <v>0.62</v>
          </cell>
          <cell r="Z33" t="str">
            <v/>
          </cell>
          <cell r="AD33" t="str">
            <v/>
          </cell>
          <cell r="AH33" t="str">
            <v/>
          </cell>
          <cell r="AN33" t="str">
            <v/>
          </cell>
          <cell r="AR33" t="str">
            <v/>
          </cell>
        </row>
        <row r="34">
          <cell r="A34" t="str">
            <v>Industrial</v>
          </cell>
          <cell r="G34" t="str">
            <v/>
          </cell>
          <cell r="K34">
            <v>0.14085623678646936</v>
          </cell>
          <cell r="M34">
            <v>0.14085623678646936</v>
          </cell>
          <cell r="R34" t="str">
            <v/>
          </cell>
          <cell r="S34">
            <v>0.11</v>
          </cell>
          <cell r="U34">
            <v>0.43878157223288106</v>
          </cell>
          <cell r="Z34" t="str">
            <v/>
          </cell>
          <cell r="AD34" t="str">
            <v/>
          </cell>
          <cell r="AH34" t="str">
            <v/>
          </cell>
          <cell r="AN34" t="str">
            <v/>
          </cell>
          <cell r="AR34" t="str">
            <v/>
          </cell>
        </row>
        <row r="35">
          <cell r="A35" t="str">
            <v>Public agencies</v>
          </cell>
          <cell r="G35" t="str">
            <v/>
          </cell>
          <cell r="H35">
            <v>0.52</v>
          </cell>
          <cell r="I35">
            <v>0.38</v>
          </cell>
          <cell r="K35">
            <v>0</v>
          </cell>
          <cell r="M35">
            <v>0</v>
          </cell>
          <cell r="Q35">
            <v>0.54722024537203062</v>
          </cell>
          <cell r="R35">
            <v>0.54722024537203062</v>
          </cell>
          <cell r="S35">
            <v>0.01</v>
          </cell>
          <cell r="U35">
            <v>3.0929873579444548E-2</v>
          </cell>
          <cell r="Z35" t="str">
            <v/>
          </cell>
          <cell r="AD35" t="str">
            <v/>
          </cell>
          <cell r="AH35" t="str">
            <v/>
          </cell>
          <cell r="AN35" t="str">
            <v/>
          </cell>
          <cell r="AR35" t="str">
            <v/>
          </cell>
        </row>
        <row r="36">
          <cell r="A36" t="str">
            <v>Other</v>
          </cell>
          <cell r="G36" t="str">
            <v/>
          </cell>
          <cell r="H36">
            <v>0.09</v>
          </cell>
          <cell r="K36">
            <v>1.3424947145877379E-2</v>
          </cell>
          <cell r="M36">
            <v>1.3424947145877379E-2</v>
          </cell>
          <cell r="R36" t="str">
            <v/>
          </cell>
          <cell r="T36">
            <v>0.05</v>
          </cell>
          <cell r="U36">
            <v>0.11387686141476275</v>
          </cell>
          <cell r="Z36" t="str">
            <v/>
          </cell>
          <cell r="AD36" t="str">
            <v/>
          </cell>
          <cell r="AH36" t="str">
            <v/>
          </cell>
          <cell r="AN36" t="str">
            <v/>
          </cell>
          <cell r="AR36" t="str">
            <v/>
          </cell>
        </row>
        <row r="37">
          <cell r="A37" t="str">
            <v>Cash-Flow Statement</v>
          </cell>
          <cell r="G37" t="str">
            <v/>
          </cell>
          <cell r="Z37" t="str">
            <v/>
          </cell>
          <cell r="AR37" t="str">
            <v/>
          </cell>
        </row>
        <row r="38">
          <cell r="A38" t="str">
            <v>Net cash flow from operations</v>
          </cell>
          <cell r="B38" t="str">
            <v>million USD</v>
          </cell>
          <cell r="C38">
            <v>334.85907401136734</v>
          </cell>
          <cell r="E38">
            <v>148.72</v>
          </cell>
          <cell r="F38">
            <v>53.99</v>
          </cell>
          <cell r="G38">
            <v>101.355</v>
          </cell>
          <cell r="H38">
            <v>115.19</v>
          </cell>
          <cell r="I38">
            <v>21</v>
          </cell>
          <cell r="K38">
            <v>801.32713504567471</v>
          </cell>
          <cell r="L38">
            <v>-0.64333933255234144</v>
          </cell>
          <cell r="M38">
            <v>400.34189785656116</v>
          </cell>
          <cell r="N38">
            <v>366.81412351640421</v>
          </cell>
          <cell r="P38">
            <v>-12.641707154425074</v>
          </cell>
          <cell r="Q38">
            <v>391.51258454796607</v>
          </cell>
          <cell r="R38">
            <v>189.43543869677049</v>
          </cell>
          <cell r="S38">
            <v>252.97578325123155</v>
          </cell>
          <cell r="T38">
            <v>49.900417307769317</v>
          </cell>
          <cell r="U38">
            <v>11.480122401818251</v>
          </cell>
          <cell r="W38">
            <v>-107.7560998272637</v>
          </cell>
          <cell r="X38">
            <v>23.968226652943532</v>
          </cell>
          <cell r="Y38">
            <v>46.586463428837121</v>
          </cell>
          <cell r="Z38">
            <v>-12.400469915161016</v>
          </cell>
          <cell r="AB38">
            <v>12.36314369921441</v>
          </cell>
          <cell r="AC38">
            <v>5.6315318581453946</v>
          </cell>
          <cell r="AD38">
            <v>8.9973377786799027</v>
          </cell>
          <cell r="AF38">
            <v>239.87908286527616</v>
          </cell>
          <cell r="AG38">
            <v>0.24253805563155789</v>
          </cell>
          <cell r="AH38">
            <v>120.06081046045387</v>
          </cell>
          <cell r="AJ38">
            <v>1383.0688343558281</v>
          </cell>
          <cell r="AL38">
            <v>-63.68067418425256</v>
          </cell>
          <cell r="AM38">
            <v>-60.92495185677911</v>
          </cell>
          <cell r="AN38">
            <v>1383.0688343558281</v>
          </cell>
          <cell r="AR38" t="str">
            <v/>
          </cell>
        </row>
        <row r="39">
          <cell r="A39" t="str">
            <v>Net cash flow from financing</v>
          </cell>
          <cell r="B39" t="str">
            <v>million USD</v>
          </cell>
          <cell r="C39">
            <v>-201.77920130203498</v>
          </cell>
          <cell r="E39">
            <v>-38.69</v>
          </cell>
          <cell r="F39">
            <v>-21.29</v>
          </cell>
          <cell r="G39">
            <v>-29.99</v>
          </cell>
          <cell r="H39">
            <v>304.63</v>
          </cell>
          <cell r="I39">
            <v>48</v>
          </cell>
          <cell r="K39">
            <v>-322.53538257428715</v>
          </cell>
          <cell r="L39">
            <v>0.22411587303009151</v>
          </cell>
          <cell r="M39">
            <v>-161.15563335062853</v>
          </cell>
          <cell r="N39">
            <v>191.55377571190036</v>
          </cell>
          <cell r="P39">
            <v>35.24816614270744</v>
          </cell>
          <cell r="Q39">
            <v>-102.84278365247214</v>
          </cell>
          <cell r="R39">
            <v>-33.797308754882351</v>
          </cell>
          <cell r="S39">
            <v>4.3174285714285716</v>
          </cell>
          <cell r="T39">
            <v>36.821695405788084</v>
          </cell>
          <cell r="U39">
            <v>-4.8612821717434631</v>
          </cell>
          <cell r="W39">
            <v>-233.05715000954731</v>
          </cell>
          <cell r="X39">
            <v>-178.92291357000039</v>
          </cell>
          <cell r="Y39">
            <v>-131.91063776186189</v>
          </cell>
          <cell r="Z39">
            <v>-181.29690044713652</v>
          </cell>
          <cell r="AB39">
            <v>5.4093713021374494</v>
          </cell>
          <cell r="AC39">
            <v>60.561454695951596</v>
          </cell>
          <cell r="AD39">
            <v>32.98541299904452</v>
          </cell>
          <cell r="AF39">
            <v>272.51560050293557</v>
          </cell>
          <cell r="AG39">
            <v>41.222926612549088</v>
          </cell>
          <cell r="AH39">
            <v>156.86926355774233</v>
          </cell>
          <cell r="AJ39">
            <v>1984.4142331288344</v>
          </cell>
          <cell r="AL39">
            <v>-89.115539076552437</v>
          </cell>
          <cell r="AM39">
            <v>-50.382125720489533</v>
          </cell>
          <cell r="AN39">
            <v>1984.4142331288344</v>
          </cell>
          <cell r="AR39" t="str">
            <v/>
          </cell>
        </row>
        <row r="40">
          <cell r="A40" t="str">
            <v>Net cash flow used in investing</v>
          </cell>
          <cell r="B40" t="str">
            <v>million USD</v>
          </cell>
          <cell r="C40">
            <v>-201.91283866199157</v>
          </cell>
          <cell r="E40">
            <v>-111.42</v>
          </cell>
          <cell r="F40">
            <v>-31.23</v>
          </cell>
          <cell r="G40">
            <v>-71.325000000000003</v>
          </cell>
          <cell r="H40">
            <v>-435.6</v>
          </cell>
          <cell r="I40">
            <v>-97</v>
          </cell>
          <cell r="K40">
            <v>-566.88994026945636</v>
          </cell>
          <cell r="L40">
            <v>-2.9425146359291157</v>
          </cell>
          <cell r="M40">
            <v>-284.91622745269274</v>
          </cell>
          <cell r="N40">
            <v>-501.11196588293694</v>
          </cell>
          <cell r="P40">
            <v>-151.89101648089931</v>
          </cell>
          <cell r="Q40">
            <v>272.97294465085264</v>
          </cell>
          <cell r="R40">
            <v>60.540964084976665</v>
          </cell>
          <cell r="S40">
            <v>-481.21053201970443</v>
          </cell>
          <cell r="T40">
            <v>-92.917342937582262</v>
          </cell>
          <cell r="U40">
            <v>-5.0052693728811413</v>
          </cell>
          <cell r="W40">
            <v>343.52649926054295</v>
          </cell>
          <cell r="X40">
            <v>157.26749681561418</v>
          </cell>
          <cell r="Y40">
            <v>80.2457836690281</v>
          </cell>
          <cell r="Z40">
            <v>193.67992658172841</v>
          </cell>
          <cell r="AB40">
            <v>-5.6264715241982177</v>
          </cell>
          <cell r="AC40">
            <v>-60.649007067196237</v>
          </cell>
          <cell r="AD40">
            <v>-33.13773929569723</v>
          </cell>
          <cell r="AF40">
            <v>-499.99181128096797</v>
          </cell>
          <cell r="AG40">
            <v>-59.772905748482032</v>
          </cell>
          <cell r="AH40">
            <v>-279.88235851472501</v>
          </cell>
          <cell r="AJ40">
            <v>-2911.3957055214723</v>
          </cell>
          <cell r="AL40">
            <v>-28.281001219249802</v>
          </cell>
          <cell r="AM40">
            <v>-8.3779674388582084</v>
          </cell>
          <cell r="AN40">
            <v>-2911.3957055214723</v>
          </cell>
          <cell r="AR40" t="str">
            <v/>
          </cell>
        </row>
        <row r="41">
          <cell r="A41" t="str">
            <v>Net increase (decrease) in cash</v>
          </cell>
          <cell r="B41" t="str">
            <v>million USD</v>
          </cell>
          <cell r="C41">
            <v>-68.832965952659237</v>
          </cell>
          <cell r="E41">
            <v>-1.38</v>
          </cell>
          <cell r="F41">
            <v>1.47</v>
          </cell>
          <cell r="G41">
            <v>4.500000000000004E-2</v>
          </cell>
          <cell r="H41">
            <v>-15.72</v>
          </cell>
          <cell r="I41">
            <v>-6</v>
          </cell>
          <cell r="K41">
            <v>-88.098187798068807</v>
          </cell>
          <cell r="L41">
            <v>-3.3617380954513658</v>
          </cell>
          <cell r="M41">
            <v>-45.729962946760089</v>
          </cell>
          <cell r="N41">
            <v>57.255933345367573</v>
          </cell>
          <cell r="P41">
            <v>-129.28455749261693</v>
          </cell>
          <cell r="Q41">
            <v>561.64274554634653</v>
          </cell>
          <cell r="R41">
            <v>216.17909402686479</v>
          </cell>
          <cell r="S41">
            <v>-223.91732019704435</v>
          </cell>
          <cell r="T41">
            <v>-6.1952302240248667</v>
          </cell>
          <cell r="U41">
            <v>1.6135708571936465</v>
          </cell>
          <cell r="W41">
            <v>2.7132494237318778</v>
          </cell>
          <cell r="X41">
            <v>2.3128098985573571</v>
          </cell>
          <cell r="Y41">
            <v>-5.0783906639966929</v>
          </cell>
          <cell r="Z41">
            <v>-1.7443780569152523E-2</v>
          </cell>
          <cell r="AB41">
            <v>12.146043477153638</v>
          </cell>
          <cell r="AC41">
            <v>5.5439794869007555</v>
          </cell>
          <cell r="AD41">
            <v>8.8450114820271963</v>
          </cell>
          <cell r="AF41">
            <v>12.402872087243759</v>
          </cell>
          <cell r="AG41">
            <v>-18.307441080301381</v>
          </cell>
          <cell r="AH41">
            <v>-2.9522844965288106</v>
          </cell>
          <cell r="AJ41">
            <v>456.08736196319018</v>
          </cell>
          <cell r="AL41">
            <v>-181.07721448005478</v>
          </cell>
          <cell r="AM41">
            <v>-119.68504501612686</v>
          </cell>
          <cell r="AN41">
            <v>456.08736196319018</v>
          </cell>
          <cell r="AR41" t="str">
            <v/>
          </cell>
        </row>
        <row r="42">
          <cell r="A42" t="str">
            <v>External Financing Index Ratio</v>
          </cell>
          <cell r="B42" t="str">
            <v>Net cash flow from financing/ net cash flow from operations</v>
          </cell>
          <cell r="C42">
            <v>-0.60257946390661421</v>
          </cell>
          <cell r="E42">
            <v>-0.26</v>
          </cell>
          <cell r="F42">
            <v>-0.39</v>
          </cell>
          <cell r="G42">
            <v>-0.32500000000000001</v>
          </cell>
          <cell r="H42">
            <v>2.64</v>
          </cell>
          <cell r="I42">
            <v>2</v>
          </cell>
          <cell r="K42">
            <v>-0.40250151089155739</v>
          </cell>
          <cell r="L42">
            <v>-0.34836339345357475</v>
          </cell>
          <cell r="M42">
            <v>-0.37543245217256604</v>
          </cell>
          <cell r="N42">
            <v>0.52220937916894017</v>
          </cell>
          <cell r="P42">
            <v>-2.7882441597588548</v>
          </cell>
          <cell r="Q42">
            <v>-0.26268065883811298</v>
          </cell>
          <cell r="R42">
            <v>-1.5254624092984839</v>
          </cell>
          <cell r="S42">
            <v>1.70665686491458E-2</v>
          </cell>
          <cell r="T42">
            <v>0.73790355657116069</v>
          </cell>
          <cell r="U42">
            <v>-0.42345212024686441</v>
          </cell>
          <cell r="W42">
            <v>-3.1880004919556884</v>
          </cell>
          <cell r="X42">
            <v>6.561499066778067</v>
          </cell>
          <cell r="Y42">
            <v>1.7225128881398579</v>
          </cell>
          <cell r="Z42">
            <v>1.6986704876540788</v>
          </cell>
          <cell r="AB42">
            <v>0.43754011388553038</v>
          </cell>
          <cell r="AC42">
            <v>10.753993091303583</v>
          </cell>
          <cell r="AD42">
            <v>5.5957666025945567</v>
          </cell>
          <cell r="AF42">
            <v>1.1360540370916339</v>
          </cell>
          <cell r="AG42">
            <v>169.96477730146921</v>
          </cell>
          <cell r="AH42">
            <v>85.550415669280426</v>
          </cell>
          <cell r="AJ42">
            <v>1.4347906509317638</v>
          </cell>
          <cell r="AL42">
            <v>1.3994126195760284</v>
          </cell>
          <cell r="AM42">
            <v>0.82695388646225942</v>
          </cell>
          <cell r="AN42">
            <v>1.4347906509317638</v>
          </cell>
          <cell r="AR42" t="str">
            <v/>
          </cell>
        </row>
        <row r="43">
          <cell r="A43" t="str">
            <v>CAPEX Financing</v>
          </cell>
          <cell r="G43" t="str">
            <v/>
          </cell>
          <cell r="Z43" t="str">
            <v/>
          </cell>
          <cell r="AR43" t="str">
            <v/>
          </cell>
        </row>
        <row r="44">
          <cell r="A44" t="str">
            <v>Investment as % of revenues</v>
          </cell>
          <cell r="B44" t="str">
            <v>investment cash flows/revenue</v>
          </cell>
          <cell r="C44">
            <v>0.16</v>
          </cell>
          <cell r="D44">
            <v>0.12</v>
          </cell>
          <cell r="E44">
            <v>0.12</v>
          </cell>
          <cell r="F44">
            <v>0.12</v>
          </cell>
          <cell r="G44">
            <v>0.12</v>
          </cell>
          <cell r="H44">
            <v>0.69</v>
          </cell>
          <cell r="I44">
            <v>0.18</v>
          </cell>
          <cell r="J44">
            <v>8.00111931716532E-2</v>
          </cell>
          <cell r="K44">
            <v>0.10468502727651</v>
          </cell>
          <cell r="L44">
            <v>5.5337359066796897E-2</v>
          </cell>
          <cell r="M44">
            <v>8.00111931716532E-2</v>
          </cell>
          <cell r="N44">
            <v>0.13519383465365273</v>
          </cell>
          <cell r="P44">
            <v>-8.3141696520292643E-2</v>
          </cell>
          <cell r="Q44">
            <v>0.15110494034465211</v>
          </cell>
          <cell r="R44">
            <v>3.3981621912179731E-2</v>
          </cell>
          <cell r="S44">
            <v>0.45068552586836502</v>
          </cell>
          <cell r="T44">
            <v>0.24219231074069783</v>
          </cell>
          <cell r="U44">
            <v>2.3344492340199488E-2</v>
          </cell>
          <cell r="V44">
            <v>0.14000000000000001</v>
          </cell>
          <cell r="Z44">
            <v>0.14000000000000001</v>
          </cell>
          <cell r="AB44">
            <v>1.1903607566067651E-2</v>
          </cell>
          <cell r="AC44">
            <v>0.13553505961802501</v>
          </cell>
          <cell r="AD44">
            <v>7.3719333592046327E-2</v>
          </cell>
          <cell r="AF44">
            <v>0.22402800570764372</v>
          </cell>
          <cell r="AG44">
            <v>4.9156905060256988E-2</v>
          </cell>
          <cell r="AH44">
            <v>0.13659245538395035</v>
          </cell>
          <cell r="AL44">
            <v>4.3767602490780412E-2</v>
          </cell>
          <cell r="AM44">
            <v>2.6267923010389337E-2</v>
          </cell>
          <cell r="AN44">
            <v>0</v>
          </cell>
          <cell r="AR44" t="str">
            <v/>
          </cell>
        </row>
        <row r="45">
          <cell r="A45" t="str">
            <v>Loan inflows as % of CAPEX</v>
          </cell>
          <cell r="B45" t="str">
            <v>loan inflows/CAPEX</v>
          </cell>
          <cell r="J45">
            <v>0.37</v>
          </cell>
          <cell r="M45">
            <v>0.37</v>
          </cell>
          <cell r="N45">
            <v>0.38225743696698827</v>
          </cell>
          <cell r="R45" t="str">
            <v/>
          </cell>
          <cell r="T45">
            <v>0.77</v>
          </cell>
          <cell r="U45">
            <v>5.57</v>
          </cell>
          <cell r="Z45" t="str">
            <v/>
          </cell>
          <cell r="AD45" t="str">
            <v/>
          </cell>
          <cell r="AH45" t="str">
            <v/>
          </cell>
          <cell r="AR45" t="str">
            <v/>
          </cell>
        </row>
        <row r="46">
          <cell r="A46" t="str">
            <v>Government loans as % of CAPEX</v>
          </cell>
          <cell r="B46" t="str">
            <v>Government loan inflows/ CAPEX</v>
          </cell>
          <cell r="G46" t="str">
            <v/>
          </cell>
          <cell r="H46">
            <v>0.05</v>
          </cell>
          <cell r="M46" t="str">
            <v/>
          </cell>
          <cell r="R46" t="str">
            <v/>
          </cell>
          <cell r="Z46" t="str">
            <v/>
          </cell>
          <cell r="AD46" t="str">
            <v/>
          </cell>
          <cell r="AH46" t="str">
            <v/>
          </cell>
          <cell r="AR46" t="str">
            <v/>
          </cell>
        </row>
        <row r="47">
          <cell r="A47" t="str">
            <v>Government grants as % of CAPEX</v>
          </cell>
          <cell r="B47" t="str">
            <v>Governemnt grants/ CAPEX</v>
          </cell>
          <cell r="C47">
            <v>0</v>
          </cell>
          <cell r="D47">
            <v>0</v>
          </cell>
          <cell r="G47">
            <v>0</v>
          </cell>
          <cell r="H47">
            <v>0.48</v>
          </cell>
          <cell r="I47">
            <v>0.22</v>
          </cell>
          <cell r="M47" t="str">
            <v/>
          </cell>
          <cell r="R47" t="str">
            <v/>
          </cell>
          <cell r="S47">
            <v>5.8000000000000003E-2</v>
          </cell>
          <cell r="T47">
            <v>0</v>
          </cell>
          <cell r="Z47" t="str">
            <v/>
          </cell>
          <cell r="AA47">
            <v>0</v>
          </cell>
          <cell r="AD47">
            <v>0</v>
          </cell>
          <cell r="AH47" t="str">
            <v/>
          </cell>
          <cell r="AR47" t="str">
            <v/>
          </cell>
        </row>
        <row r="48">
          <cell r="A48" t="str">
            <v>IFI/bilateral donor grants as % of CAPEX</v>
          </cell>
          <cell r="B48" t="str">
            <v>Donor grants/CAPEX</v>
          </cell>
          <cell r="C48">
            <v>0</v>
          </cell>
          <cell r="D48">
            <v>0</v>
          </cell>
          <cell r="G48">
            <v>0</v>
          </cell>
          <cell r="H48">
            <v>0.03</v>
          </cell>
          <cell r="M48" t="str">
            <v/>
          </cell>
          <cell r="R48" t="str">
            <v/>
          </cell>
          <cell r="S48">
            <v>0</v>
          </cell>
          <cell r="T48">
            <v>0</v>
          </cell>
          <cell r="Z48" t="str">
            <v/>
          </cell>
          <cell r="AD48" t="str">
            <v/>
          </cell>
          <cell r="AH48" t="str">
            <v/>
          </cell>
          <cell r="AR48" t="str">
            <v/>
          </cell>
        </row>
        <row r="49">
          <cell r="A49" t="str">
            <v>IFI loans as a % of CAPEX</v>
          </cell>
          <cell r="B49" t="str">
            <v>IFI loans/CAPEX</v>
          </cell>
          <cell r="G49" t="str">
            <v/>
          </cell>
          <cell r="H49">
            <v>0.14000000000000001</v>
          </cell>
          <cell r="M49" t="str">
            <v/>
          </cell>
          <cell r="R49" t="str">
            <v/>
          </cell>
          <cell r="Z49" t="str">
            <v/>
          </cell>
          <cell r="AD49" t="str">
            <v/>
          </cell>
          <cell r="AH49" t="str">
            <v/>
          </cell>
          <cell r="AR49" t="str">
            <v/>
          </cell>
        </row>
        <row r="50">
          <cell r="A50" t="str">
            <v>Commercial loans as % of CAPEX</v>
          </cell>
          <cell r="B50" t="str">
            <v>Commercial loans/CAPEX</v>
          </cell>
          <cell r="G50" t="str">
            <v/>
          </cell>
          <cell r="H50">
            <v>7.0000000000000007E-2</v>
          </cell>
          <cell r="M50" t="str">
            <v/>
          </cell>
          <cell r="R50" t="str">
            <v/>
          </cell>
          <cell r="Z50" t="str">
            <v/>
          </cell>
          <cell r="AD50" t="str">
            <v/>
          </cell>
          <cell r="AH50" t="str">
            <v/>
          </cell>
          <cell r="AR50" t="str">
            <v/>
          </cell>
        </row>
        <row r="51">
          <cell r="A51" t="str">
            <v>Self-financing ratio</v>
          </cell>
          <cell r="B51" t="str">
            <v>-cash generated from operating activities/investing activities</v>
          </cell>
          <cell r="C51">
            <v>1.4377494214251672</v>
          </cell>
          <cell r="D51">
            <v>1.43</v>
          </cell>
          <cell r="G51">
            <v>1.43</v>
          </cell>
          <cell r="H51">
            <v>0.26</v>
          </cell>
          <cell r="I51">
            <v>0.21</v>
          </cell>
          <cell r="J51">
            <v>3.4737667082360617</v>
          </cell>
          <cell r="M51">
            <v>3.4737667082360617</v>
          </cell>
          <cell r="N51">
            <v>0.73200032825018257</v>
          </cell>
          <cell r="R51" t="str">
            <v/>
          </cell>
          <cell r="S51">
            <v>0.52</v>
          </cell>
          <cell r="T51">
            <v>0.63</v>
          </cell>
          <cell r="U51">
            <v>0.04</v>
          </cell>
          <cell r="Z51" t="str">
            <v/>
          </cell>
          <cell r="AA51">
            <v>0.38019869281959418</v>
          </cell>
          <cell r="AD51">
            <v>0.38019869281959418</v>
          </cell>
          <cell r="AE51">
            <v>0.81671286406650712</v>
          </cell>
          <cell r="AH51">
            <v>0.81671286406650712</v>
          </cell>
          <cell r="AJ51">
            <v>0.47505353934981537</v>
          </cell>
          <cell r="AN51">
            <v>0.47505353934981537</v>
          </cell>
          <cell r="AR51" t="str">
            <v/>
          </cell>
        </row>
        <row r="52">
          <cell r="A52" t="str">
            <v>Average borrowing rate</v>
          </cell>
          <cell r="C52">
            <v>0.12720000000000001</v>
          </cell>
          <cell r="D52">
            <v>5.5E-2</v>
          </cell>
          <cell r="G52">
            <v>5.5E-2</v>
          </cell>
          <cell r="H52">
            <v>0.03</v>
          </cell>
          <cell r="I52">
            <v>4.1500000000000002E-2</v>
          </cell>
          <cell r="J52">
            <v>3.5698984504662946E-2</v>
          </cell>
          <cell r="K52">
            <v>3.536956321354736E-2</v>
          </cell>
          <cell r="L52">
            <v>3.6028405795778533E-2</v>
          </cell>
          <cell r="M52">
            <v>3.5698984504662946E-2</v>
          </cell>
          <cell r="N52">
            <v>4.4084538403679915E-2</v>
          </cell>
          <cell r="R52" t="str">
            <v/>
          </cell>
          <cell r="S52">
            <v>6.2E-2</v>
          </cell>
          <cell r="T52">
            <v>6.0999999999999999E-2</v>
          </cell>
          <cell r="U52">
            <v>6.5000000000000002E-2</v>
          </cell>
          <cell r="V52">
            <v>0.13</v>
          </cell>
          <cell r="Z52">
            <v>0.13</v>
          </cell>
          <cell r="AA52">
            <v>7.0617279353752449E-2</v>
          </cell>
          <cell r="AD52">
            <v>7.0617279353752449E-2</v>
          </cell>
          <cell r="AE52">
            <v>7.9530171168112174E-2</v>
          </cell>
          <cell r="AH52">
            <v>7.9530171168112174E-2</v>
          </cell>
          <cell r="AJ52">
            <v>3.20262961172533E-2</v>
          </cell>
          <cell r="AN52">
            <v>3.20262961172533E-2</v>
          </cell>
          <cell r="AR52" t="str">
            <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ow r="1">
          <cell r="C1" t="str">
            <v>Tanzania</v>
          </cell>
        </row>
        <row r="10">
          <cell r="B10" t="str">
            <v>Government</v>
          </cell>
        </row>
        <row r="11">
          <cell r="B11" t="str">
            <v>Commercial</v>
          </cell>
        </row>
        <row r="12">
          <cell r="B12" t="str">
            <v>IFI</v>
          </cell>
        </row>
      </sheetData>
      <sheetData sheetId="36" refreshError="1"/>
      <sheetData sheetId="37" refreshError="1"/>
      <sheetData sheetId="38"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ern Huenteler" refreshedDate="43500.42604259259" createdVersion="6" refreshedVersion="6" minRefreshableVersion="3" recordCount="17" xr:uid="{F29D16FE-9009-4931-8D4E-7239C2D1CB48}">
  <cacheSource type="worksheet">
    <worksheetSource ref="B277:H294" sheet="Graphics"/>
  </cacheSource>
  <cacheFields count="7">
    <cacheField name="Country" numFmtId="0">
      <sharedItems/>
    </cacheField>
    <cacheField name="Unit" numFmtId="0">
      <sharedItems/>
    </cacheField>
    <cacheField name="Region" numFmtId="0">
      <sharedItems count="6">
        <s v="LAC"/>
        <s v="EAP"/>
        <s v="MNA"/>
        <s v="AFR"/>
        <s v="SAR"/>
        <s v="ECA"/>
      </sharedItems>
    </cacheField>
    <cacheField name="Value" numFmtId="9">
      <sharedItems containsSemiMixedTypes="0" containsString="0" containsNumber="1" minValue="-0.40097417079652897" maxValue="0.91861672679725936"/>
    </cacheField>
    <cacheField name="Changes in tariff levels" numFmtId="9">
      <sharedItems containsSemiMixedTypes="0" containsString="0" containsNumber="1" minValue="-0.39088320285348216" maxValue="0.71794228460964327"/>
    </cacheField>
    <cacheField name="Changes in cost" numFmtId="9">
      <sharedItems containsSemiMixedTypes="0" containsString="0" containsNumber="1" minValue="-0.54264049743897658" maxValue="0.48174594241372154"/>
    </cacheField>
    <cacheField name="Typ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ern Huenteler" refreshedDate="43500.426044097221" createdVersion="6" refreshedVersion="6" minRefreshableVersion="3" recordCount="17" xr:uid="{A4DA8F01-7C6F-4A12-B8D4-F51A04F8F22C}">
  <cacheSource type="worksheet">
    <worksheetSource ref="B80:E97" sheet="Graphics"/>
  </cacheSource>
  <cacheFields count="4">
    <cacheField name="Country" numFmtId="0">
      <sharedItems/>
    </cacheField>
    <cacheField name="Unit" numFmtId="0">
      <sharedItems containsMixedTypes="1" containsNumber="1" containsInteger="1" minValue="0" maxValue="0"/>
    </cacheField>
    <cacheField name="Region" numFmtId="0">
      <sharedItems count="6">
        <s v="ECA"/>
        <s v="MNA"/>
        <s v="AFR"/>
        <s v="SAR"/>
        <s v="LAC"/>
        <s v="EAP"/>
      </sharedItems>
    </cacheField>
    <cacheField name="Value" numFmtId="9">
      <sharedItems containsSemiMixedTypes="0" containsString="0" containsNumber="1" minValue="0.14634146341463411" maxValue="1.3195548489666136"/>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ern Huenteler" refreshedDate="43500.426045717591" createdVersion="6" refreshedVersion="6" minRefreshableVersion="3" recordCount="17" xr:uid="{06B848D1-417F-40B2-8822-03EBD8294CAE}">
  <cacheSource type="worksheet">
    <worksheetSource ref="B80:F97" sheet="Graphics"/>
  </cacheSource>
  <cacheFields count="5">
    <cacheField name="Country" numFmtId="0">
      <sharedItems/>
    </cacheField>
    <cacheField name="Unit" numFmtId="0">
      <sharedItems containsMixedTypes="1" containsNumber="1" containsInteger="1" minValue="0" maxValue="0"/>
    </cacheField>
    <cacheField name="Region" numFmtId="0">
      <sharedItems/>
    </cacheField>
    <cacheField name="Value" numFmtId="9">
      <sharedItems containsSemiMixedTypes="0" containsString="0" containsNumber="1" minValue="0.14634146341463411" maxValue="1.3195548489666136"/>
    </cacheField>
    <cacheField name="Type" numFmtId="0">
      <sharedItems count="3">
        <s v="Mixed"/>
        <s v="Public"/>
        <s v="Private"/>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ern Huenteler" refreshedDate="43500.426047337962" createdVersion="6" refreshedVersion="6" minRefreshableVersion="3" recordCount="17" xr:uid="{A772E49B-080D-43E3-8B94-9E591C8E4EA6}">
  <cacheSource type="worksheet">
    <worksheetSource ref="E277:H294" sheet="Graphics"/>
  </cacheSource>
  <cacheFields count="4">
    <cacheField name="Value" numFmtId="9">
      <sharedItems containsSemiMixedTypes="0" containsString="0" containsNumber="1" minValue="-0.40097417079652897" maxValue="0.91861672679725936"/>
    </cacheField>
    <cacheField name="Changes in tariff levels" numFmtId="9">
      <sharedItems containsSemiMixedTypes="0" containsString="0" containsNumber="1" minValue="-0.39088320285348216" maxValue="0.71794228460964327"/>
    </cacheField>
    <cacheField name="Changes in cost" numFmtId="9">
      <sharedItems containsSemiMixedTypes="0" containsString="0" containsNumber="1" minValue="-0.54264049743897658" maxValue="0.48174594241372154"/>
    </cacheField>
    <cacheField name="Type" numFmtId="0">
      <sharedItems count="3">
        <s v="Public"/>
        <s v="Private"/>
        <s v="Mixed"/>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ern Huenteler" refreshedDate="43500.426048842593" createdVersion="6" refreshedVersion="6" minRefreshableVersion="3" recordCount="17" xr:uid="{453B5257-F942-4A2B-BC76-21CC81977014}">
  <cacheSource type="worksheet">
    <worksheetSource ref="E27:F44" sheet="Graphics"/>
  </cacheSource>
  <cacheFields count="2">
    <cacheField name="Value" numFmtId="9">
      <sharedItems containsSemiMixedTypes="0" containsString="0" containsNumber="1" minValue="0.37989174060478015" maxValue="1.0649581902118934"/>
    </cacheField>
    <cacheField name="Type" numFmtId="9">
      <sharedItems count="3">
        <s v="Public"/>
        <s v="Mixed"/>
        <s v="Private"/>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ern Huenteler" refreshedDate="43500.426049421294" createdVersion="6" refreshedVersion="6" minRefreshableVersion="3" recordCount="17" xr:uid="{8C538034-970E-4DE2-9496-37CAA33D05E6}">
  <cacheSource type="worksheet">
    <worksheetSource ref="B106:E123" sheet="Graphics"/>
  </cacheSource>
  <cacheFields count="4">
    <cacheField name="Country" numFmtId="0">
      <sharedItems/>
    </cacheField>
    <cacheField name="Unit" numFmtId="0">
      <sharedItems/>
    </cacheField>
    <cacheField name="Region" numFmtId="0">
      <sharedItems count="6">
        <s v="LAC"/>
        <s v="SAR"/>
        <s v="AFR"/>
        <s v="MNA"/>
        <s v="EAP"/>
        <s v="ECA"/>
      </sharedItems>
    </cacheField>
    <cacheField name="Value" numFmtId="9">
      <sharedItems containsMixedTypes="1" containsNumber="1" minValue="0.67217609612565343" maxValue="1.5172759917837326"/>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ern Huenteler" refreshedDate="43500.426050810187" createdVersion="6" refreshedVersion="6" minRefreshableVersion="3" recordCount="17" xr:uid="{7D70D962-F4CA-4914-A843-3A85FDAE4691}">
  <cacheSource type="worksheet">
    <worksheetSource ref="B27:F44" sheet="Graphics"/>
  </cacheSource>
  <cacheFields count="5">
    <cacheField name="Country" numFmtId="0">
      <sharedItems/>
    </cacheField>
    <cacheField name="Unit" numFmtId="0">
      <sharedItems/>
    </cacheField>
    <cacheField name="Region" numFmtId="0">
      <sharedItems count="6">
        <s v="SAR"/>
        <s v="MNA"/>
        <s v="LAC"/>
        <s v="ECA"/>
        <s v="AFR"/>
        <s v="EAP"/>
      </sharedItems>
    </cacheField>
    <cacheField name="Value" numFmtId="9">
      <sharedItems containsSemiMixedTypes="0" containsString="0" containsNumber="1" minValue="0.37989174060478015" maxValue="1.0649581902118934"/>
    </cacheField>
    <cacheField name="Type" numFmtId="9">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s v="Dominican Republic"/>
    <s v="Percentage points"/>
    <x v="0"/>
    <n v="-0.40097417079652897"/>
    <n v="3.2779653364293927E-2"/>
    <n v="-0.43375382416082287"/>
    <s v="Public"/>
  </r>
  <r>
    <s v="Philippines"/>
    <s v="Percentage points"/>
    <x v="1"/>
    <n v="-0.33981777313444883"/>
    <n v="8.1313363705547301E-2"/>
    <n v="-0.42113113683999626"/>
    <s v="Private"/>
  </r>
  <r>
    <s v="Morocco"/>
    <s v="Percentage points"/>
    <x v="2"/>
    <n v="-0.22429196553435282"/>
    <n v="-0.39088320285348216"/>
    <n v="0.16659123731912928"/>
    <s v="Public"/>
  </r>
  <r>
    <s v="Tanzania"/>
    <s v="Percentage points"/>
    <x v="3"/>
    <n v="-0.19652483592726422"/>
    <n v="-8.7990266492548597E-2"/>
    <n v="-0.10853456943471562"/>
    <s v="Public"/>
  </r>
  <r>
    <s v="Senegal"/>
    <s v="Percentage points"/>
    <x v="3"/>
    <n v="-0.17724105901158338"/>
    <n v="-0.33694784155563184"/>
    <n v="0.15970678254404846"/>
    <s v="Public"/>
  </r>
  <r>
    <s v="Kenya"/>
    <s v="Percentage points"/>
    <x v="3"/>
    <n v="-0.16289630425205492"/>
    <n v="0.37974419318692149"/>
    <n v="-0.54264049743897658"/>
    <s v="Public"/>
  </r>
  <r>
    <s v="India - Andhra Pradesh"/>
    <s v="Percentage points"/>
    <x v="4"/>
    <n v="-0.15990925442009551"/>
    <n v="-0.10013596780902538"/>
    <n v="-5.9773286611070175E-2"/>
    <s v="Public"/>
  </r>
  <r>
    <s v="Pakistan"/>
    <s v="Percentage points"/>
    <x v="4"/>
    <n v="-0.11220593878496099"/>
    <n v="-3.0031016077145218E-2"/>
    <n v="-8.217492270781579E-2"/>
    <s v="Mixed"/>
  </r>
  <r>
    <s v="India - Rajasthan"/>
    <s v="Percentage points"/>
    <x v="4"/>
    <n v="-9.3665809631137631E-2"/>
    <n v="-0.11346068278945072"/>
    <n v="1.979487315831302E-2"/>
    <s v="Public"/>
  </r>
  <r>
    <s v="Vietnam"/>
    <s v="Percentage points"/>
    <x v="1"/>
    <n v="0.21649693135962433"/>
    <n v="-0.10833203411057706"/>
    <n v="0.32482896547020135"/>
    <s v="Public"/>
  </r>
  <r>
    <s v="Peru"/>
    <s v="Percentage points"/>
    <x v="0"/>
    <n v="0.22294528094054988"/>
    <n v="-0.2588006614731716"/>
    <n v="0.48174594241372154"/>
    <s v="Mixed"/>
  </r>
  <r>
    <s v="Egypt, Arab Rep."/>
    <s v="Percentage points"/>
    <x v="2"/>
    <n v="0.34216415603867772"/>
    <n v="4.3575068213674253E-2"/>
    <n v="0.29858908782500349"/>
    <s v="Public"/>
  </r>
  <r>
    <s v="India - Odisha"/>
    <s v="Percentage points"/>
    <x v="4"/>
    <n v="0.37462745870642511"/>
    <n v="5.3784766463508479E-3"/>
    <n v="0.36924898206007417"/>
    <s v="Public"/>
  </r>
  <r>
    <s v="Tajikistan"/>
    <s v="Percentage points"/>
    <x v="5"/>
    <n v="0.43389954074662768"/>
    <n v="0.377735215597859"/>
    <n v="5.616432514876879E-2"/>
    <s v="Public"/>
  </r>
  <r>
    <s v="Colombia"/>
    <s v="Percentage points"/>
    <x v="0"/>
    <n v="0.49028030748103912"/>
    <n v="0.55287189841235385"/>
    <n v="-6.2591590931314833E-2"/>
    <s v="Private"/>
  </r>
  <r>
    <s v="Uganda"/>
    <s v="Percentage points"/>
    <x v="3"/>
    <n v="0.64391821852357523"/>
    <n v="0.48966981046433117"/>
    <n v="0.15424840805924411"/>
    <s v="Private"/>
  </r>
  <r>
    <s v="Ukraine"/>
    <s v="Percentage points"/>
    <x v="5"/>
    <n v="0.91861672679725936"/>
    <n v="0.71794228460964327"/>
    <n v="0.20067444218761599"/>
    <s v="Mixed"/>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s v="Ukraine"/>
    <s v="%"/>
    <x v="0"/>
    <n v="0.14634146341463411"/>
  </r>
  <r>
    <s v="Egypt, Arab Rep."/>
    <s v="%"/>
    <x v="1"/>
    <n v="0.21282051282051279"/>
  </r>
  <r>
    <s v="Tajikistan"/>
    <s v="%"/>
    <x v="0"/>
    <n v="0.23809523809523808"/>
  </r>
  <r>
    <s v="Uganda"/>
    <s v="%"/>
    <x v="2"/>
    <n v="0.27918287937743191"/>
  </r>
  <r>
    <s v="India - Andhra Pradesh"/>
    <s v="%"/>
    <x v="3"/>
    <n v="0.53980099502487566"/>
  </r>
  <r>
    <s v="India - Odisha"/>
    <s v="%"/>
    <x v="3"/>
    <n v="0.53980099502487566"/>
  </r>
  <r>
    <s v="India - Rajasthan"/>
    <s v="%"/>
    <x v="3"/>
    <n v="0.53980099502487566"/>
  </r>
  <r>
    <s v="Colombia"/>
    <s v="%"/>
    <x v="4"/>
    <n v="0.55037313432835822"/>
  </r>
  <r>
    <s v="Vietnam"/>
    <s v="%"/>
    <x v="5"/>
    <n v="0.67292076567329862"/>
  </r>
  <r>
    <s v="Peru"/>
    <s v="%"/>
    <x v="4"/>
    <n v="0.75750000000000006"/>
  </r>
  <r>
    <s v="Tanzania"/>
    <s v="%"/>
    <x v="2"/>
    <n v="0.87255476424835454"/>
  </r>
  <r>
    <s v="Senegal"/>
    <s v="%"/>
    <x v="2"/>
    <n v="0.88204590524727278"/>
  </r>
  <r>
    <s v="Pakistan"/>
    <s v="%"/>
    <x v="3"/>
    <n v="0.90842490842490842"/>
  </r>
  <r>
    <s v="Dominican Republic"/>
    <s v="%"/>
    <x v="4"/>
    <n v="1.0576470588235294"/>
  </r>
  <r>
    <s v="Kenya"/>
    <n v="0"/>
    <x v="2"/>
    <n v="1.0639431616341031"/>
  </r>
  <r>
    <s v="Morocco"/>
    <s v="%"/>
    <x v="1"/>
    <n v="1.0657734470158342"/>
  </r>
  <r>
    <s v="Philippines"/>
    <s v="%"/>
    <x v="5"/>
    <n v="1.319554848966613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s v="Ukraine"/>
    <s v="%"/>
    <s v="ECA"/>
    <n v="0.14634146341463411"/>
    <x v="0"/>
  </r>
  <r>
    <s v="Egypt, Arab Rep."/>
    <s v="%"/>
    <s v="MNA"/>
    <n v="0.21282051282051279"/>
    <x v="1"/>
  </r>
  <r>
    <s v="Tajikistan"/>
    <s v="%"/>
    <s v="ECA"/>
    <n v="0.23809523809523808"/>
    <x v="1"/>
  </r>
  <r>
    <s v="Uganda"/>
    <s v="%"/>
    <s v="AFR"/>
    <n v="0.27918287937743191"/>
    <x v="2"/>
  </r>
  <r>
    <s v="India - Andhra Pradesh"/>
    <s v="%"/>
    <s v="SAR"/>
    <n v="0.53980099502487566"/>
    <x v="1"/>
  </r>
  <r>
    <s v="India - Odisha"/>
    <s v="%"/>
    <s v="SAR"/>
    <n v="0.53980099502487566"/>
    <x v="1"/>
  </r>
  <r>
    <s v="India - Rajasthan"/>
    <s v="%"/>
    <s v="SAR"/>
    <n v="0.53980099502487566"/>
    <x v="1"/>
  </r>
  <r>
    <s v="Colombia"/>
    <s v="%"/>
    <s v="LAC"/>
    <n v="0.55037313432835822"/>
    <x v="2"/>
  </r>
  <r>
    <s v="Vietnam"/>
    <s v="%"/>
    <s v="EAP"/>
    <n v="0.67292076567329862"/>
    <x v="1"/>
  </r>
  <r>
    <s v="Peru"/>
    <s v="%"/>
    <s v="LAC"/>
    <n v="0.75750000000000006"/>
    <x v="0"/>
  </r>
  <r>
    <s v="Tanzania"/>
    <s v="%"/>
    <s v="AFR"/>
    <n v="0.87255476424835454"/>
    <x v="1"/>
  </r>
  <r>
    <s v="Senegal"/>
    <s v="%"/>
    <s v="AFR"/>
    <n v="0.88204590524727278"/>
    <x v="1"/>
  </r>
  <r>
    <s v="Pakistan"/>
    <s v="%"/>
    <s v="SAR"/>
    <n v="0.90842490842490842"/>
    <x v="0"/>
  </r>
  <r>
    <s v="Dominican Republic"/>
    <s v="%"/>
    <s v="LAC"/>
    <n v="1.0576470588235294"/>
    <x v="1"/>
  </r>
  <r>
    <s v="Kenya"/>
    <n v="0"/>
    <s v="AFR"/>
    <n v="1.0639431616341031"/>
    <x v="1"/>
  </r>
  <r>
    <s v="Morocco"/>
    <s v="%"/>
    <s v="MNA"/>
    <n v="1.0657734470158342"/>
    <x v="1"/>
  </r>
  <r>
    <s v="Philippines"/>
    <s v="%"/>
    <s v="EAP"/>
    <n v="1.3195548489666136"/>
    <x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n v="-0.40097417079652897"/>
    <n v="3.2779653364293927E-2"/>
    <n v="-0.43375382416082287"/>
    <x v="0"/>
  </r>
  <r>
    <n v="-0.33981777313444883"/>
    <n v="8.1313363705547301E-2"/>
    <n v="-0.42113113683999626"/>
    <x v="1"/>
  </r>
  <r>
    <n v="-0.22429196553435282"/>
    <n v="-0.39088320285348216"/>
    <n v="0.16659123731912928"/>
    <x v="0"/>
  </r>
  <r>
    <n v="-0.19652483592726422"/>
    <n v="-8.7990266492548597E-2"/>
    <n v="-0.10853456943471562"/>
    <x v="0"/>
  </r>
  <r>
    <n v="-0.17724105901158338"/>
    <n v="-0.33694784155563184"/>
    <n v="0.15970678254404846"/>
    <x v="0"/>
  </r>
  <r>
    <n v="-0.16289630425205492"/>
    <n v="0.37974419318692149"/>
    <n v="-0.54264049743897658"/>
    <x v="0"/>
  </r>
  <r>
    <n v="-0.15990925442009551"/>
    <n v="-0.10013596780902538"/>
    <n v="-5.9773286611070175E-2"/>
    <x v="0"/>
  </r>
  <r>
    <n v="-0.11220593878496099"/>
    <n v="-3.0031016077145218E-2"/>
    <n v="-8.217492270781579E-2"/>
    <x v="2"/>
  </r>
  <r>
    <n v="-9.3665809631137631E-2"/>
    <n v="-0.11346068278945072"/>
    <n v="1.979487315831302E-2"/>
    <x v="0"/>
  </r>
  <r>
    <n v="0.21649693135962433"/>
    <n v="-0.10833203411057706"/>
    <n v="0.32482896547020135"/>
    <x v="0"/>
  </r>
  <r>
    <n v="0.22294528094054988"/>
    <n v="-0.2588006614731716"/>
    <n v="0.48174594241372154"/>
    <x v="2"/>
  </r>
  <r>
    <n v="0.34216415603867772"/>
    <n v="4.3575068213674253E-2"/>
    <n v="0.29858908782500349"/>
    <x v="0"/>
  </r>
  <r>
    <n v="0.37462745870642511"/>
    <n v="5.3784766463508479E-3"/>
    <n v="0.36924898206007417"/>
    <x v="0"/>
  </r>
  <r>
    <n v="0.43389954074662768"/>
    <n v="0.377735215597859"/>
    <n v="5.616432514876879E-2"/>
    <x v="0"/>
  </r>
  <r>
    <n v="0.49028030748103912"/>
    <n v="0.55287189841235385"/>
    <n v="-6.2591590931314833E-2"/>
    <x v="1"/>
  </r>
  <r>
    <n v="0.64391821852357523"/>
    <n v="0.48966981046433117"/>
    <n v="0.15424840805924411"/>
    <x v="1"/>
  </r>
  <r>
    <n v="0.91861672679725936"/>
    <n v="0.71794228460964327"/>
    <n v="0.20067444218761599"/>
    <x v="2"/>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n v="0.37989174060478015"/>
    <x v="0"/>
  </r>
  <r>
    <n v="0.44613518539373803"/>
    <x v="0"/>
  </r>
  <r>
    <n v="0.55498466885919051"/>
    <x v="0"/>
  </r>
  <r>
    <n v="0.65667288802700041"/>
    <x v="0"/>
  </r>
  <r>
    <n v="0.67199477884186576"/>
    <x v="0"/>
  </r>
  <r>
    <n v="0.67602992832109032"/>
    <x v="0"/>
  </r>
  <r>
    <n v="0.7048048462356894"/>
    <x v="0"/>
  </r>
  <r>
    <n v="0.79621896963994743"/>
    <x v="1"/>
  </r>
  <r>
    <n v="0.84148148148148139"/>
    <x v="0"/>
  </r>
  <r>
    <n v="0.88941769703292295"/>
    <x v="0"/>
  </r>
  <r>
    <n v="0.90104685738204815"/>
    <x v="0"/>
  </r>
  <r>
    <n v="0.91442845373130077"/>
    <x v="0"/>
  </r>
  <r>
    <n v="0.92310109790100714"/>
    <x v="2"/>
  </r>
  <r>
    <n v="0.97973707583216474"/>
    <x v="2"/>
  </r>
  <r>
    <n v="0.98044528094054995"/>
    <x v="1"/>
  </r>
  <r>
    <n v="1.0406534418093973"/>
    <x v="2"/>
  </r>
  <r>
    <n v="1.0649581902118934"/>
    <x v="1"/>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s v="Dominican Republic"/>
    <s v="%"/>
    <x v="0"/>
    <n v="0.67217609612565343"/>
  </r>
  <r>
    <s v="India - Rajasthan"/>
    <s v="%"/>
    <x v="1"/>
    <n v="0.73792022121924417"/>
  </r>
  <r>
    <s v="India - Andhra Pradesh"/>
    <s v="%"/>
    <x v="1"/>
    <n v="0.75091047910582343"/>
  </r>
  <r>
    <s v="Tanzania"/>
    <s v="%"/>
    <x v="2"/>
    <n v="0.79868240823307335"/>
  </r>
  <r>
    <s v="Senegal"/>
    <s v="%"/>
    <x v="2"/>
    <n v="0.81284127168635434"/>
  </r>
  <r>
    <s v="India - Odisha"/>
    <s v="%"/>
    <x v="1"/>
    <n v="0.98489218505814125"/>
  </r>
  <r>
    <s v="Egypt, Arab Rep."/>
    <s v="%"/>
    <x v="3"/>
    <n v="0.99478144995048989"/>
  </r>
  <r>
    <s v="Vietnam"/>
    <s v="%"/>
    <x v="4"/>
    <n v="1.0131880754272753"/>
  </r>
  <r>
    <s v="Pakistan"/>
    <s v="%"/>
    <x v="1"/>
    <n v="1.0668341563488262"/>
  </r>
  <r>
    <s v="Philippines"/>
    <s v="%"/>
    <x v="4"/>
    <n v="1.1109905475488211"/>
  </r>
  <r>
    <s v="Ukraine"/>
    <s v="%"/>
    <x v="5"/>
    <n v="1.1337773737899097"/>
  </r>
  <r>
    <s v="Kenya"/>
    <s v="%"/>
    <x v="2"/>
    <n v="1.1678287766223976"/>
  </r>
  <r>
    <s v="Tajikistan"/>
    <s v="%"/>
    <x v="5"/>
    <n v="1.1813563626226611"/>
  </r>
  <r>
    <s v="Uganda"/>
    <s v="%"/>
    <x v="2"/>
    <n v="1.1880552491422758"/>
  </r>
  <r>
    <s v="Peru"/>
    <s v="%"/>
    <x v="0"/>
    <n v="1.3332897263202264"/>
  </r>
  <r>
    <s v="Colombia"/>
    <s v="%"/>
    <x v="0"/>
    <n v="1.5172759917837326"/>
  </r>
  <r>
    <s v="Morocco"/>
    <s v="%"/>
    <x v="3"/>
    <s v="n.a."/>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s v="India - Andhra Pradesh"/>
    <s v="%"/>
    <x v="0"/>
    <n v="0.37989174060478015"/>
    <s v="Public"/>
  </r>
  <r>
    <s v="India - Rajasthan"/>
    <s v="%"/>
    <x v="0"/>
    <n v="0.44613518539373803"/>
    <s v="Public"/>
  </r>
  <r>
    <s v="Egypt, Arab Rep."/>
    <s v="%"/>
    <x v="1"/>
    <n v="0.55498466885919051"/>
    <s v="Public"/>
  </r>
  <r>
    <s v="Dominican Republic"/>
    <s v="%"/>
    <x v="2"/>
    <n v="0.65667288802700041"/>
    <s v="Public"/>
  </r>
  <r>
    <s v="Tajikistan"/>
    <s v="%"/>
    <x v="3"/>
    <n v="0.67199477884186576"/>
    <s v="Public"/>
  </r>
  <r>
    <s v="Tanzania"/>
    <s v="%"/>
    <x v="4"/>
    <n v="0.67602992832109032"/>
    <s v="Public"/>
  </r>
  <r>
    <s v="Senegal"/>
    <s v="%"/>
    <x v="4"/>
    <n v="0.7048048462356894"/>
    <s v="Public"/>
  </r>
  <r>
    <s v="Pakistan"/>
    <s v="%"/>
    <x v="0"/>
    <n v="0.79621896963994743"/>
    <s v="Mixed"/>
  </r>
  <r>
    <s v="Morocco"/>
    <s v="%"/>
    <x v="1"/>
    <n v="0.84148148148148139"/>
    <s v="Public"/>
  </r>
  <r>
    <s v="Vietnam"/>
    <s v="%"/>
    <x v="5"/>
    <n v="0.88941769703292295"/>
    <s v="Public"/>
  </r>
  <r>
    <s v="Kenya"/>
    <s v="%"/>
    <x v="4"/>
    <n v="0.90104685738204815"/>
    <s v="Public"/>
  </r>
  <r>
    <s v="India - Odisha"/>
    <s v="%"/>
    <x v="0"/>
    <n v="0.91442845373130077"/>
    <s v="Public"/>
  </r>
  <r>
    <s v="Uganda"/>
    <s v="%"/>
    <x v="4"/>
    <n v="0.92310109790100714"/>
    <s v="Private"/>
  </r>
  <r>
    <s v="Philippines"/>
    <s v="%"/>
    <x v="5"/>
    <n v="0.97973707583216474"/>
    <s v="Private"/>
  </r>
  <r>
    <s v="Peru"/>
    <s v="%"/>
    <x v="2"/>
    <n v="0.98044528094054995"/>
    <s v="Mixed"/>
  </r>
  <r>
    <s v="Colombia"/>
    <s v="%"/>
    <x v="2"/>
    <n v="1.0406534418093973"/>
    <s v="Private"/>
  </r>
  <r>
    <s v="Ukraine"/>
    <s v="%"/>
    <x v="3"/>
    <n v="1.0649581902118934"/>
    <s v="Mix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6104A7-4DC4-4628-8CC8-2BAF05369923}" name="PivotTable7"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S28:T35" firstHeaderRow="1" firstDataRow="1" firstDataCol="1"/>
  <pivotFields count="5">
    <pivotField showAll="0"/>
    <pivotField showAll="0"/>
    <pivotField axis="axisRow" showAll="0">
      <items count="7">
        <item x="4"/>
        <item x="5"/>
        <item x="3"/>
        <item x="2"/>
        <item x="1"/>
        <item x="0"/>
        <item t="default"/>
      </items>
    </pivotField>
    <pivotField dataField="1" numFmtId="9" showAll="0"/>
    <pivotField showAll="0"/>
  </pivotFields>
  <rowFields count="1">
    <field x="2"/>
  </rowFields>
  <rowItems count="7">
    <i>
      <x/>
    </i>
    <i>
      <x v="1"/>
    </i>
    <i>
      <x v="2"/>
    </i>
    <i>
      <x v="3"/>
    </i>
    <i>
      <x v="4"/>
    </i>
    <i>
      <x v="5"/>
    </i>
    <i t="grand">
      <x/>
    </i>
  </rowItems>
  <colItems count="1">
    <i/>
  </colItems>
  <dataFields count="1">
    <dataField name="Average of Value" fld="3" subtotal="average" baseField="2" baseItem="0"/>
  </dataFields>
  <formats count="7">
    <format dxfId="6">
      <pivotArea collapsedLevelsAreSubtotals="1" fieldPosition="0">
        <references count="1">
          <reference field="2" count="0"/>
        </references>
      </pivotArea>
    </format>
    <format dxfId="5">
      <pivotArea type="all" dataOnly="0" outline="0" fieldPosition="0"/>
    </format>
    <format dxfId="4">
      <pivotArea outline="0" collapsedLevelsAreSubtotals="1" fieldPosition="0"/>
    </format>
    <format dxfId="3">
      <pivotArea field="2" type="button" dataOnly="0" labelOnly="1" outline="0" axis="axisRow" fieldPosition="0"/>
    </format>
    <format dxfId="2">
      <pivotArea dataOnly="0" labelOnly="1" fieldPosition="0">
        <references count="1">
          <reference field="2" count="0"/>
        </references>
      </pivotArea>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70B2FE-8CF0-4D71-A3A1-7E62DCE7A963}" name="PivotTable9"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S109:T116" firstHeaderRow="1" firstDataRow="1" firstDataCol="1"/>
  <pivotFields count="4">
    <pivotField showAll="0"/>
    <pivotField showAll="0"/>
    <pivotField axis="axisRow" showAll="0">
      <items count="7">
        <item x="2"/>
        <item x="4"/>
        <item x="5"/>
        <item x="0"/>
        <item x="3"/>
        <item x="1"/>
        <item t="default"/>
      </items>
    </pivotField>
    <pivotField dataField="1" showAll="0"/>
  </pivotFields>
  <rowFields count="1">
    <field x="2"/>
  </rowFields>
  <rowItems count="7">
    <i>
      <x/>
    </i>
    <i>
      <x v="1"/>
    </i>
    <i>
      <x v="2"/>
    </i>
    <i>
      <x v="3"/>
    </i>
    <i>
      <x v="4"/>
    </i>
    <i>
      <x v="5"/>
    </i>
    <i t="grand">
      <x/>
    </i>
  </rowItems>
  <colItems count="1">
    <i/>
  </colItems>
  <dataFields count="1">
    <dataField name="Average of Value" fld="3" subtotal="average" baseField="2" baseItem="0"/>
  </dataFields>
  <formats count="6">
    <format dxfId="12">
      <pivotArea type="all" dataOnly="0" outline="0" fieldPosition="0"/>
    </format>
    <format dxfId="11">
      <pivotArea outline="0" collapsedLevelsAreSubtotals="1" fieldPosition="0"/>
    </format>
    <format dxfId="10">
      <pivotArea field="2" type="button" dataOnly="0" labelOnly="1" outline="0" axis="axisRow" fieldPosition="0"/>
    </format>
    <format dxfId="9">
      <pivotArea dataOnly="0" labelOnly="1" fieldPosition="0">
        <references count="1">
          <reference field="2" count="0"/>
        </references>
      </pivotArea>
    </format>
    <format dxfId="8">
      <pivotArea dataOnly="0" labelOnly="1" grandRow="1" outline="0" fieldPosition="0"/>
    </format>
    <format dxfId="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AFD35E-7E7C-48E1-9F34-D9E9450AF84A}" name="PivotTable8"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P280:AQ284" firstHeaderRow="1" firstDataRow="1" firstDataCol="1"/>
  <pivotFields count="4">
    <pivotField dataField="1" numFmtId="9" showAll="0"/>
    <pivotField numFmtId="9" showAll="0"/>
    <pivotField numFmtId="9" showAll="0"/>
    <pivotField axis="axisRow" showAll="0">
      <items count="4">
        <item x="2"/>
        <item x="1"/>
        <item x="0"/>
        <item t="default"/>
      </items>
    </pivotField>
  </pivotFields>
  <rowFields count="1">
    <field x="3"/>
  </rowFields>
  <rowItems count="4">
    <i>
      <x/>
    </i>
    <i>
      <x v="1"/>
    </i>
    <i>
      <x v="2"/>
    </i>
    <i t="grand">
      <x/>
    </i>
  </rowItems>
  <colItems count="1">
    <i/>
  </colItems>
  <dataFields count="1">
    <dataField name="Average of Value" fld="0" subtotal="average" baseField="1" baseItem="0"/>
  </dataFields>
  <formats count="6">
    <format dxfId="18">
      <pivotArea type="all" dataOnly="0" outline="0" fieldPosition="0"/>
    </format>
    <format dxfId="17">
      <pivotArea outline="0" collapsedLevelsAreSubtotals="1" fieldPosition="0"/>
    </format>
    <format dxfId="16">
      <pivotArea field="3" type="button" dataOnly="0" labelOnly="1" outline="0" axis="axisRow" fieldPosition="0"/>
    </format>
    <format dxfId="15">
      <pivotArea dataOnly="0" labelOnly="1" fieldPosition="0">
        <references count="1">
          <reference field="3" count="0"/>
        </references>
      </pivotArea>
    </format>
    <format dxfId="14">
      <pivotArea dataOnly="0" labelOnly="1" grandRow="1" outline="0" fieldPosition="0"/>
    </format>
    <format dxfId="1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38662F-15BF-412A-A8D3-C3EA15EDF3DC}"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X280:Y287" firstHeaderRow="1" firstDataRow="1" firstDataCol="1"/>
  <pivotFields count="7">
    <pivotField showAll="0"/>
    <pivotField showAll="0"/>
    <pivotField axis="axisRow" showAll="0">
      <items count="7">
        <item x="3"/>
        <item x="1"/>
        <item x="5"/>
        <item x="0"/>
        <item x="2"/>
        <item x="4"/>
        <item t="default"/>
      </items>
    </pivotField>
    <pivotField dataField="1" numFmtId="9" showAll="0"/>
    <pivotField numFmtId="9" showAll="0"/>
    <pivotField numFmtId="9" showAll="0"/>
    <pivotField showAll="0"/>
  </pivotFields>
  <rowFields count="1">
    <field x="2"/>
  </rowFields>
  <rowItems count="7">
    <i>
      <x/>
    </i>
    <i>
      <x v="1"/>
    </i>
    <i>
      <x v="2"/>
    </i>
    <i>
      <x v="3"/>
    </i>
    <i>
      <x v="4"/>
    </i>
    <i>
      <x v="5"/>
    </i>
    <i t="grand">
      <x/>
    </i>
  </rowItems>
  <colItems count="1">
    <i/>
  </colItems>
  <dataFields count="1">
    <dataField name="Average of Value" fld="3" subtotal="average" baseField="2" baseItem="0"/>
  </dataFields>
  <formats count="7">
    <format dxfId="25">
      <pivotArea collapsedLevelsAreSubtotals="1" fieldPosition="0">
        <references count="1">
          <reference field="2" count="0"/>
        </references>
      </pivotArea>
    </format>
    <format dxfId="24">
      <pivotArea type="all" dataOnly="0" outline="0" fieldPosition="0"/>
    </format>
    <format dxfId="23">
      <pivotArea outline="0" collapsedLevelsAreSubtotals="1" fieldPosition="0"/>
    </format>
    <format dxfId="22">
      <pivotArea field="2" type="button" dataOnly="0" labelOnly="1" outline="0" axis="axisRow" fieldPosition="0"/>
    </format>
    <format dxfId="21">
      <pivotArea dataOnly="0" labelOnly="1" fieldPosition="0">
        <references count="1">
          <reference field="2" count="0"/>
        </references>
      </pivotArea>
    </format>
    <format dxfId="20">
      <pivotArea dataOnly="0" labelOnly="1" grandRow="1" outline="0" fieldPosition="0"/>
    </format>
    <format dxfId="1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416D512-ACB7-4DA1-A742-C05B42ACC1F0}" name="PivotTable6"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P81:Q85" firstHeaderRow="1" firstDataRow="1" firstDataCol="1"/>
  <pivotFields count="5">
    <pivotField showAll="0"/>
    <pivotField showAll="0"/>
    <pivotField showAll="0"/>
    <pivotField dataField="1" numFmtId="9" showAll="0"/>
    <pivotField axis="axisRow" showAll="0">
      <items count="4">
        <item x="0"/>
        <item x="2"/>
        <item x="1"/>
        <item t="default"/>
      </items>
    </pivotField>
  </pivotFields>
  <rowFields count="1">
    <field x="4"/>
  </rowFields>
  <rowItems count="4">
    <i>
      <x/>
    </i>
    <i>
      <x v="1"/>
    </i>
    <i>
      <x v="2"/>
    </i>
    <i t="grand">
      <x/>
    </i>
  </rowItems>
  <colItems count="1">
    <i/>
  </colItems>
  <dataFields count="1">
    <dataField name="Average of Value" fld="3" subtotal="average" baseField="4" baseItem="0"/>
  </dataFields>
  <formats count="6">
    <format dxfId="31">
      <pivotArea type="all" dataOnly="0" outline="0" fieldPosition="0"/>
    </format>
    <format dxfId="30">
      <pivotArea outline="0" collapsedLevelsAreSubtotals="1" fieldPosition="0"/>
    </format>
    <format dxfId="29">
      <pivotArea field="4" type="button" dataOnly="0" labelOnly="1" outline="0" axis="axisRow" fieldPosition="0"/>
    </format>
    <format dxfId="28">
      <pivotArea dataOnly="0" labelOnly="1" fieldPosition="0">
        <references count="1">
          <reference field="4" count="0"/>
        </references>
      </pivotArea>
    </format>
    <format dxfId="27">
      <pivotArea dataOnly="0" labelOnly="1" grandRow="1" outline="0" fieldPosition="0"/>
    </format>
    <format dxfId="2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6122C6-A8BE-49D2-A801-8E5DFA5BB352}" name="PivotTable2"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U28:V32" firstHeaderRow="1" firstDataRow="1" firstDataCol="1"/>
  <pivotFields count="2">
    <pivotField dataField="1" numFmtId="9" showAll="0"/>
    <pivotField axis="axisRow" showAll="0">
      <items count="4">
        <item x="1"/>
        <item x="2"/>
        <item x="0"/>
        <item t="default"/>
      </items>
    </pivotField>
  </pivotFields>
  <rowFields count="1">
    <field x="1"/>
  </rowFields>
  <rowItems count="4">
    <i>
      <x/>
    </i>
    <i>
      <x v="1"/>
    </i>
    <i>
      <x v="2"/>
    </i>
    <i t="grand">
      <x/>
    </i>
  </rowItems>
  <colItems count="1">
    <i/>
  </colItems>
  <dataFields count="1">
    <dataField name="Average of Value" fld="0"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ABF062C-E918-4F13-BF19-B1497D460992}"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N81:O88" firstHeaderRow="1" firstDataRow="1" firstDataCol="1"/>
  <pivotFields count="4">
    <pivotField showAll="0"/>
    <pivotField showAll="0"/>
    <pivotField axis="axisRow" showAll="0">
      <items count="7">
        <item x="2"/>
        <item x="5"/>
        <item x="0"/>
        <item x="4"/>
        <item x="1"/>
        <item x="3"/>
        <item t="default"/>
      </items>
    </pivotField>
    <pivotField dataField="1" numFmtId="9" showAll="0"/>
  </pivotFields>
  <rowFields count="1">
    <field x="2"/>
  </rowFields>
  <rowItems count="7">
    <i>
      <x/>
    </i>
    <i>
      <x v="1"/>
    </i>
    <i>
      <x v="2"/>
    </i>
    <i>
      <x v="3"/>
    </i>
    <i>
      <x v="4"/>
    </i>
    <i>
      <x v="5"/>
    </i>
    <i t="grand">
      <x/>
    </i>
  </rowItems>
  <colItems count="1">
    <i/>
  </colItems>
  <dataFields count="1">
    <dataField name="Average of Value" fld="3" subtotal="average" baseField="2" baseItem="0"/>
  </dataFields>
  <formats count="6">
    <format dxfId="37">
      <pivotArea type="all" dataOnly="0" outline="0" fieldPosition="0"/>
    </format>
    <format dxfId="36">
      <pivotArea outline="0" collapsedLevelsAreSubtotals="1" fieldPosition="0"/>
    </format>
    <format dxfId="35">
      <pivotArea field="2" type="button" dataOnly="0" labelOnly="1" outline="0" axis="axisRow" fieldPosition="0"/>
    </format>
    <format dxfId="34">
      <pivotArea dataOnly="0" labelOnly="1" fieldPosition="0">
        <references count="1">
          <reference field="2" count="0"/>
        </references>
      </pivotArea>
    </format>
    <format dxfId="33">
      <pivotArea dataOnly="0" labelOnly="1" grandRow="1" outline="0" fieldPosition="0"/>
    </format>
    <format dxfId="3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printerSettings" Target="../printerSettings/printerSettings6.bin"/><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tint="-0.499984740745262"/>
  </sheetPr>
  <dimension ref="A2:J39"/>
  <sheetViews>
    <sheetView tabSelected="1" workbookViewId="0">
      <selection activeCell="A7" sqref="A7"/>
    </sheetView>
  </sheetViews>
  <sheetFormatPr defaultColWidth="9.1796875" defaultRowHeight="14.5" x14ac:dyDescent="0.35"/>
  <cols>
    <col min="1" max="2" width="9.1796875" style="1"/>
    <col min="3" max="3" width="26.26953125" style="1" customWidth="1"/>
    <col min="4" max="16384" width="9.1796875" style="1"/>
  </cols>
  <sheetData>
    <row r="2" spans="1:10" x14ac:dyDescent="0.35">
      <c r="E2" s="2" t="s">
        <v>0</v>
      </c>
    </row>
    <row r="3" spans="1:10" x14ac:dyDescent="0.35">
      <c r="A3" s="3"/>
      <c r="B3" s="3"/>
      <c r="G3" s="3"/>
      <c r="H3" s="3"/>
      <c r="I3" s="3"/>
      <c r="J3" s="3"/>
    </row>
    <row r="4" spans="1:10" x14ac:dyDescent="0.35">
      <c r="A4" s="3"/>
      <c r="B4" s="3"/>
      <c r="E4" s="3"/>
      <c r="F4" s="3"/>
      <c r="G4" s="3"/>
      <c r="H4" s="3"/>
      <c r="I4" s="3"/>
      <c r="J4" s="3"/>
    </row>
    <row r="5" spans="1:10" x14ac:dyDescent="0.35">
      <c r="A5" s="3"/>
      <c r="B5" s="3"/>
      <c r="E5" s="3"/>
      <c r="F5" s="3"/>
      <c r="G5" s="3"/>
      <c r="H5" s="3"/>
      <c r="I5" s="3"/>
      <c r="J5" s="3"/>
    </row>
    <row r="6" spans="1:10" x14ac:dyDescent="0.35">
      <c r="A6" s="3"/>
      <c r="B6" s="3"/>
      <c r="E6" s="3"/>
      <c r="F6" s="3"/>
      <c r="G6" s="3"/>
      <c r="H6" s="3"/>
      <c r="I6" s="3"/>
      <c r="J6" s="3"/>
    </row>
    <row r="7" spans="1:10" x14ac:dyDescent="0.35">
      <c r="A7" s="3"/>
      <c r="B7" s="3"/>
      <c r="E7" s="3"/>
      <c r="F7" s="3"/>
      <c r="G7" s="3"/>
      <c r="H7" s="3"/>
      <c r="I7" s="3"/>
      <c r="J7" s="3"/>
    </row>
    <row r="8" spans="1:10" x14ac:dyDescent="0.35">
      <c r="A8" s="3"/>
      <c r="B8" s="3"/>
      <c r="E8" s="3"/>
      <c r="F8" s="3"/>
      <c r="G8" s="3"/>
      <c r="H8" s="3"/>
      <c r="I8" s="3"/>
      <c r="J8" s="3"/>
    </row>
    <row r="9" spans="1:10" x14ac:dyDescent="0.35">
      <c r="A9" s="3"/>
      <c r="B9" s="3"/>
      <c r="E9" s="3"/>
      <c r="F9" s="3"/>
      <c r="G9" s="3"/>
      <c r="H9" s="3"/>
      <c r="I9" s="3"/>
      <c r="J9" s="3"/>
    </row>
    <row r="10" spans="1:10" x14ac:dyDescent="0.35">
      <c r="A10" s="3"/>
      <c r="B10" s="3"/>
      <c r="E10" s="3"/>
      <c r="F10" s="3"/>
      <c r="G10" s="3"/>
      <c r="H10" s="3"/>
      <c r="I10" s="3"/>
      <c r="J10" s="3"/>
    </row>
    <row r="11" spans="1:10" x14ac:dyDescent="0.35">
      <c r="A11" s="3"/>
      <c r="B11" s="3" t="s">
        <v>1</v>
      </c>
      <c r="E11" s="3"/>
      <c r="F11" s="3"/>
      <c r="G11" s="3"/>
      <c r="H11" s="3"/>
      <c r="I11" s="3"/>
      <c r="J11" s="3"/>
    </row>
    <row r="12" spans="1:10" x14ac:dyDescent="0.35">
      <c r="A12" s="3"/>
      <c r="B12" s="3"/>
      <c r="F12" s="3"/>
      <c r="G12" s="3"/>
      <c r="H12" s="3"/>
      <c r="I12" s="3"/>
      <c r="J12" s="3"/>
    </row>
    <row r="13" spans="1:10" x14ac:dyDescent="0.35">
      <c r="A13" s="3"/>
      <c r="B13" s="3"/>
      <c r="F13" s="3"/>
      <c r="G13" s="3"/>
      <c r="H13" s="3"/>
      <c r="I13" s="3"/>
      <c r="J13" s="3"/>
    </row>
    <row r="14" spans="1:10" x14ac:dyDescent="0.35">
      <c r="A14" s="3"/>
      <c r="B14" s="3"/>
      <c r="F14" s="3"/>
      <c r="G14" s="3"/>
      <c r="H14" s="3"/>
      <c r="I14" s="3"/>
      <c r="J14" s="3"/>
    </row>
    <row r="15" spans="1:10" x14ac:dyDescent="0.35">
      <c r="A15" s="3"/>
      <c r="B15" s="3"/>
      <c r="C15" s="3"/>
      <c r="E15" s="3"/>
      <c r="F15" s="3"/>
      <c r="G15" s="3"/>
      <c r="H15" s="3"/>
      <c r="I15" s="3"/>
      <c r="J15" s="3"/>
    </row>
    <row r="16" spans="1:10" x14ac:dyDescent="0.35">
      <c r="C16"/>
      <c r="D16" s="3"/>
    </row>
    <row r="17" spans="1:10" x14ac:dyDescent="0.35">
      <c r="C17" s="3"/>
      <c r="D17" s="3"/>
    </row>
    <row r="18" spans="1:10" x14ac:dyDescent="0.35">
      <c r="C18" s="3"/>
      <c r="D18" s="3"/>
    </row>
    <row r="19" spans="1:10" x14ac:dyDescent="0.35">
      <c r="C19" s="3"/>
      <c r="D19" s="3"/>
    </row>
    <row r="20" spans="1:10" x14ac:dyDescent="0.35">
      <c r="C20" s="3"/>
      <c r="D20" s="3"/>
    </row>
    <row r="21" spans="1:10" x14ac:dyDescent="0.35">
      <c r="C21" s="2" t="s">
        <v>123</v>
      </c>
      <c r="D21" s="4"/>
    </row>
    <row r="22" spans="1:10" x14ac:dyDescent="0.35">
      <c r="C22" s="3"/>
      <c r="D22" s="3"/>
    </row>
    <row r="23" spans="1:10" x14ac:dyDescent="0.35">
      <c r="C23" s="3" t="s">
        <v>114</v>
      </c>
      <c r="D23" s="3" t="s">
        <v>445</v>
      </c>
    </row>
    <row r="24" spans="1:10" x14ac:dyDescent="0.35">
      <c r="C24" s="3" t="s">
        <v>2</v>
      </c>
      <c r="D24" s="5" t="s">
        <v>444</v>
      </c>
    </row>
    <row r="25" spans="1:10" x14ac:dyDescent="0.35">
      <c r="A25" s="3"/>
      <c r="B25" s="3"/>
      <c r="C25" s="3"/>
      <c r="D25" s="3"/>
      <c r="E25" s="3"/>
      <c r="F25" s="3"/>
      <c r="G25" s="3"/>
      <c r="H25" s="3"/>
      <c r="I25" s="3"/>
      <c r="J25" s="3"/>
    </row>
    <row r="26" spans="1:10" x14ac:dyDescent="0.35">
      <c r="A26" s="3"/>
      <c r="B26" s="3"/>
      <c r="C26" s="3"/>
      <c r="D26" s="3"/>
      <c r="E26" s="3"/>
      <c r="F26" s="3"/>
      <c r="G26"/>
      <c r="H26" s="3"/>
      <c r="I26" s="3"/>
      <c r="J26" s="3"/>
    </row>
    <row r="27" spans="1:10" x14ac:dyDescent="0.35">
      <c r="A27" s="3"/>
      <c r="B27" s="3"/>
      <c r="C27" s="6" t="s">
        <v>3</v>
      </c>
      <c r="D27" s="3"/>
      <c r="E27" s="3"/>
      <c r="F27" s="3"/>
      <c r="G27" s="3"/>
      <c r="H27" s="3"/>
      <c r="I27" s="3"/>
      <c r="J27" s="3"/>
    </row>
    <row r="28" spans="1:10" x14ac:dyDescent="0.35">
      <c r="A28" s="3"/>
      <c r="B28" s="3"/>
      <c r="C28" s="3"/>
      <c r="D28" s="3"/>
      <c r="E28" s="3"/>
      <c r="F28" s="3"/>
      <c r="G28" s="3"/>
      <c r="H28" s="3"/>
      <c r="I28" s="3"/>
      <c r="J28" s="3"/>
    </row>
    <row r="29" spans="1:10" x14ac:dyDescent="0.35">
      <c r="A29" s="3"/>
      <c r="B29" s="3"/>
      <c r="C29" s="3"/>
      <c r="D29" s="3"/>
      <c r="E29" s="3"/>
      <c r="F29" s="3"/>
      <c r="G29" s="3"/>
      <c r="H29" s="3"/>
      <c r="I29" s="3"/>
      <c r="J29" s="3"/>
    </row>
    <row r="30" spans="1:10" x14ac:dyDescent="0.35">
      <c r="A30" s="3"/>
      <c r="B30" s="3"/>
      <c r="C30" s="3"/>
      <c r="D30" s="3"/>
      <c r="E30" s="3"/>
      <c r="F30" s="3"/>
      <c r="G30" s="3"/>
      <c r="H30" s="3"/>
      <c r="I30" s="3"/>
      <c r="J30" s="3"/>
    </row>
    <row r="31" spans="1:10" x14ac:dyDescent="0.35">
      <c r="A31" s="3"/>
      <c r="B31" s="3"/>
      <c r="C31" s="3"/>
      <c r="D31" s="3"/>
      <c r="E31" s="3"/>
      <c r="F31" s="3"/>
      <c r="G31" s="3"/>
      <c r="H31" s="3"/>
      <c r="I31" s="3"/>
      <c r="J31" s="3"/>
    </row>
    <row r="32" spans="1:10" x14ac:dyDescent="0.35">
      <c r="A32" s="3"/>
      <c r="B32" s="3"/>
      <c r="C32" s="3"/>
      <c r="D32" s="3"/>
      <c r="E32" s="3"/>
      <c r="F32" s="3"/>
      <c r="G32" s="3"/>
      <c r="H32" s="3"/>
      <c r="I32" s="3"/>
      <c r="J32" s="3"/>
    </row>
    <row r="33" spans="1:10" ht="15" thickBot="1" x14ac:dyDescent="0.4">
      <c r="A33" s="3"/>
      <c r="B33" s="3"/>
      <c r="C33" s="3"/>
      <c r="D33" s="3"/>
      <c r="E33" s="3"/>
      <c r="F33" s="3"/>
      <c r="G33" s="3"/>
      <c r="H33" s="3"/>
      <c r="I33" s="3"/>
      <c r="J33" s="3"/>
    </row>
    <row r="34" spans="1:10" x14ac:dyDescent="0.35">
      <c r="A34" s="3"/>
      <c r="B34" s="34" t="s">
        <v>4</v>
      </c>
      <c r="C34" s="35"/>
      <c r="D34" s="35"/>
      <c r="E34" s="35"/>
      <c r="F34" s="35"/>
      <c r="G34" s="35"/>
      <c r="H34" s="35"/>
      <c r="I34" s="36"/>
      <c r="J34" s="3"/>
    </row>
    <row r="35" spans="1:10" ht="94.5" customHeight="1" x14ac:dyDescent="0.35">
      <c r="A35" s="3"/>
      <c r="B35" s="109" t="s">
        <v>5</v>
      </c>
      <c r="C35" s="110"/>
      <c r="D35" s="110"/>
      <c r="E35" s="110"/>
      <c r="F35" s="110"/>
      <c r="G35" s="110"/>
      <c r="H35" s="110"/>
      <c r="I35" s="111"/>
      <c r="J35" s="3"/>
    </row>
    <row r="36" spans="1:10" ht="15" thickBot="1" x14ac:dyDescent="0.4">
      <c r="A36" s="3"/>
      <c r="B36" s="37"/>
      <c r="C36" s="38"/>
      <c r="D36" s="38"/>
      <c r="E36" s="38"/>
      <c r="F36" s="38"/>
      <c r="G36" s="38"/>
      <c r="H36" s="38"/>
      <c r="I36" s="39"/>
      <c r="J36" s="3"/>
    </row>
    <row r="37" spans="1:10" x14ac:dyDescent="0.35">
      <c r="A37" s="3"/>
      <c r="B37" s="3"/>
      <c r="C37" s="3"/>
      <c r="D37" s="3"/>
      <c r="E37" s="3"/>
      <c r="F37" s="3"/>
      <c r="G37" s="3"/>
      <c r="H37" s="3"/>
      <c r="I37" s="3"/>
      <c r="J37" s="3"/>
    </row>
    <row r="38" spans="1:10" x14ac:dyDescent="0.35">
      <c r="A38" s="3"/>
      <c r="B38" s="3"/>
      <c r="C38" s="3"/>
      <c r="D38" s="3"/>
      <c r="E38" s="3"/>
      <c r="F38" s="3"/>
      <c r="G38" s="3"/>
      <c r="H38" s="3"/>
      <c r="I38" s="3"/>
      <c r="J38" s="3"/>
    </row>
    <row r="39" spans="1:10" ht="409.5" customHeight="1" x14ac:dyDescent="0.35">
      <c r="B39" s="112"/>
      <c r="C39" s="112"/>
      <c r="D39" s="112"/>
      <c r="E39" s="112"/>
      <c r="F39" s="112"/>
      <c r="G39" s="112"/>
      <c r="H39" s="112"/>
      <c r="I39" s="112"/>
    </row>
  </sheetData>
  <mergeCells count="2">
    <mergeCell ref="B35:I35"/>
    <mergeCell ref="B39:I39"/>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E6173-FA4D-4607-8842-34EC8E55F244}">
  <sheetPr codeName="Sheet4">
    <tabColor theme="4" tint="-0.499984740745262"/>
  </sheetPr>
  <dimension ref="A1:L65"/>
  <sheetViews>
    <sheetView topLeftCell="A19" zoomScale="85" zoomScaleNormal="85" workbookViewId="0">
      <selection activeCell="C27" sqref="C27"/>
    </sheetView>
  </sheetViews>
  <sheetFormatPr defaultColWidth="9.1796875" defaultRowHeight="14.5" x14ac:dyDescent="0.35"/>
  <cols>
    <col min="1" max="1" width="3" style="1" customWidth="1"/>
    <col min="2" max="2" width="35.26953125" style="1" bestFit="1" customWidth="1"/>
    <col min="3" max="12" width="14.26953125" style="1" customWidth="1"/>
    <col min="13" max="16384" width="9.1796875" style="1"/>
  </cols>
  <sheetData>
    <row r="1" spans="1:4" s="12" customFormat="1" ht="32.25" customHeight="1" thickBot="1" x14ac:dyDescent="0.4">
      <c r="A1" s="7"/>
      <c r="B1" s="8" t="s">
        <v>221</v>
      </c>
      <c r="C1" s="8"/>
      <c r="D1" s="8"/>
    </row>
    <row r="2" spans="1:4" x14ac:dyDescent="0.35">
      <c r="B2" s="1" t="s">
        <v>314</v>
      </c>
      <c r="C2" s="1" t="s">
        <v>197</v>
      </c>
      <c r="D2" s="1" t="s">
        <v>198</v>
      </c>
    </row>
    <row r="3" spans="1:4" x14ac:dyDescent="0.35">
      <c r="B3" s="1" t="s">
        <v>315</v>
      </c>
      <c r="C3" s="1" t="s">
        <v>196</v>
      </c>
      <c r="D3" s="1" t="s">
        <v>222</v>
      </c>
    </row>
    <row r="4" spans="1:4" x14ac:dyDescent="0.35">
      <c r="B4" s="1" t="s">
        <v>411</v>
      </c>
      <c r="C4" s="1" t="s">
        <v>196</v>
      </c>
      <c r="D4" s="1" t="s">
        <v>220</v>
      </c>
    </row>
    <row r="5" spans="1:4" x14ac:dyDescent="0.35">
      <c r="B5" s="1" t="s">
        <v>412</v>
      </c>
      <c r="C5" s="1" t="s">
        <v>196</v>
      </c>
      <c r="D5" s="1" t="s">
        <v>219</v>
      </c>
    </row>
    <row r="6" spans="1:4" x14ac:dyDescent="0.35">
      <c r="B6" s="1" t="s">
        <v>413</v>
      </c>
      <c r="C6" s="1" t="s">
        <v>196</v>
      </c>
      <c r="D6" s="1" t="s">
        <v>223</v>
      </c>
    </row>
    <row r="7" spans="1:4" x14ac:dyDescent="0.35">
      <c r="B7" s="1" t="s">
        <v>290</v>
      </c>
      <c r="C7" s="1" t="s">
        <v>196</v>
      </c>
      <c r="D7" s="1" t="s">
        <v>216</v>
      </c>
    </row>
    <row r="8" spans="1:4" x14ac:dyDescent="0.35">
      <c r="B8" s="1" t="s">
        <v>289</v>
      </c>
      <c r="C8" s="1" t="s">
        <v>196</v>
      </c>
      <c r="D8" s="1" t="s">
        <v>215</v>
      </c>
    </row>
    <row r="9" spans="1:4" x14ac:dyDescent="0.35">
      <c r="B9" s="1" t="s">
        <v>292</v>
      </c>
      <c r="C9" s="1" t="s">
        <v>196</v>
      </c>
      <c r="D9" s="1" t="s">
        <v>213</v>
      </c>
    </row>
    <row r="10" spans="1:4" x14ac:dyDescent="0.35">
      <c r="B10" s="1" t="s">
        <v>291</v>
      </c>
      <c r="C10" s="1" t="s">
        <v>196</v>
      </c>
      <c r="D10" s="1" t="s">
        <v>214</v>
      </c>
    </row>
    <row r="11" spans="1:4" x14ac:dyDescent="0.35">
      <c r="B11" s="1" t="s">
        <v>293</v>
      </c>
      <c r="C11" s="1" t="s">
        <v>196</v>
      </c>
      <c r="D11" s="1" t="s">
        <v>210</v>
      </c>
    </row>
    <row r="12" spans="1:4" x14ac:dyDescent="0.35">
      <c r="B12" s="1" t="s">
        <v>294</v>
      </c>
      <c r="C12" s="1" t="s">
        <v>196</v>
      </c>
      <c r="D12" s="1" t="s">
        <v>211</v>
      </c>
    </row>
    <row r="13" spans="1:4" x14ac:dyDescent="0.35">
      <c r="B13" s="1" t="s">
        <v>295</v>
      </c>
      <c r="C13" s="1" t="s">
        <v>196</v>
      </c>
      <c r="D13" s="1" t="s">
        <v>212</v>
      </c>
    </row>
    <row r="14" spans="1:4" x14ac:dyDescent="0.35">
      <c r="B14" s="1" t="s">
        <v>316</v>
      </c>
      <c r="C14" s="1" t="s">
        <v>196</v>
      </c>
      <c r="D14" s="1" t="s">
        <v>207</v>
      </c>
    </row>
    <row r="15" spans="1:4" x14ac:dyDescent="0.35">
      <c r="B15" s="1" t="s">
        <v>317</v>
      </c>
      <c r="C15" s="1" t="s">
        <v>196</v>
      </c>
      <c r="D15" s="1" t="s">
        <v>224</v>
      </c>
    </row>
    <row r="16" spans="1:4" x14ac:dyDescent="0.35">
      <c r="B16" s="1" t="s">
        <v>276</v>
      </c>
      <c r="C16" s="1" t="s">
        <v>197</v>
      </c>
      <c r="D16" s="1" t="s">
        <v>206</v>
      </c>
    </row>
    <row r="17" spans="1:10" x14ac:dyDescent="0.35">
      <c r="B17" s="1" t="s">
        <v>277</v>
      </c>
      <c r="C17" s="1" t="s">
        <v>196</v>
      </c>
      <c r="D17" s="1" t="s">
        <v>205</v>
      </c>
    </row>
    <row r="18" spans="1:10" x14ac:dyDescent="0.35">
      <c r="B18" s="1" t="s">
        <v>297</v>
      </c>
      <c r="C18" s="1" t="s">
        <v>196</v>
      </c>
      <c r="D18" s="1" t="s">
        <v>200</v>
      </c>
    </row>
    <row r="19" spans="1:10" x14ac:dyDescent="0.35">
      <c r="B19" s="1" t="s">
        <v>296</v>
      </c>
      <c r="C19" s="1" t="s">
        <v>197</v>
      </c>
      <c r="D19" s="1" t="s">
        <v>199</v>
      </c>
    </row>
    <row r="20" spans="1:10" x14ac:dyDescent="0.35">
      <c r="B20" s="1" t="s">
        <v>299</v>
      </c>
      <c r="C20" s="1" t="s">
        <v>197</v>
      </c>
      <c r="D20" s="1" t="s">
        <v>203</v>
      </c>
    </row>
    <row r="21" spans="1:10" x14ac:dyDescent="0.35">
      <c r="B21" s="1" t="s">
        <v>298</v>
      </c>
      <c r="C21" s="1" t="s">
        <v>197</v>
      </c>
      <c r="D21" s="1" t="s">
        <v>202</v>
      </c>
    </row>
    <row r="22" spans="1:10" x14ac:dyDescent="0.35">
      <c r="B22" s="1" t="s">
        <v>324</v>
      </c>
      <c r="C22" s="1" t="s">
        <v>196</v>
      </c>
      <c r="D22" s="1" t="s">
        <v>201</v>
      </c>
    </row>
    <row r="23" spans="1:10" x14ac:dyDescent="0.35">
      <c r="B23" s="1" t="s">
        <v>322</v>
      </c>
      <c r="C23" s="1" t="s">
        <v>196</v>
      </c>
      <c r="D23" s="1" t="s">
        <v>209</v>
      </c>
    </row>
    <row r="24" spans="1:10" x14ac:dyDescent="0.35">
      <c r="B24" s="1" t="s">
        <v>321</v>
      </c>
      <c r="C24" s="1" t="s">
        <v>196</v>
      </c>
      <c r="D24" s="1" t="s">
        <v>303</v>
      </c>
    </row>
    <row r="25" spans="1:10" x14ac:dyDescent="0.35">
      <c r="B25" s="1" t="s">
        <v>320</v>
      </c>
      <c r="C25" s="1" t="s">
        <v>197</v>
      </c>
      <c r="D25" s="1" t="s">
        <v>208</v>
      </c>
    </row>
    <row r="26" spans="1:10" x14ac:dyDescent="0.35">
      <c r="B26" s="1" t="s">
        <v>318</v>
      </c>
      <c r="C26" s="1" t="s">
        <v>197</v>
      </c>
      <c r="D26" s="1" t="s">
        <v>217</v>
      </c>
    </row>
    <row r="27" spans="1:10" x14ac:dyDescent="0.35">
      <c r="B27" s="1" t="s">
        <v>319</v>
      </c>
      <c r="C27" s="1" t="s">
        <v>196</v>
      </c>
      <c r="D27" s="1" t="s">
        <v>218</v>
      </c>
    </row>
    <row r="28" spans="1:10" x14ac:dyDescent="0.35">
      <c r="B28" s="1" t="s">
        <v>323</v>
      </c>
      <c r="C28" s="1" t="s">
        <v>196</v>
      </c>
      <c r="D28" s="1" t="s">
        <v>204</v>
      </c>
    </row>
    <row r="30" spans="1:10" s="12" customFormat="1" ht="29.5" thickBot="1" x14ac:dyDescent="0.4">
      <c r="A30" s="7"/>
      <c r="B30" s="8" t="s">
        <v>313</v>
      </c>
      <c r="D30" s="61" t="s">
        <v>304</v>
      </c>
      <c r="E30" s="61" t="s">
        <v>305</v>
      </c>
      <c r="F30" s="61" t="s">
        <v>306</v>
      </c>
      <c r="G30" s="61" t="s">
        <v>307</v>
      </c>
      <c r="H30" s="61" t="s">
        <v>308</v>
      </c>
      <c r="I30" s="61" t="s">
        <v>309</v>
      </c>
      <c r="J30" s="61" t="s">
        <v>310</v>
      </c>
    </row>
    <row r="31" spans="1:10" x14ac:dyDescent="0.35">
      <c r="B31" s="1" t="s">
        <v>314</v>
      </c>
      <c r="C31" s="1" t="s">
        <v>197</v>
      </c>
      <c r="D31" s="1" t="s">
        <v>311</v>
      </c>
      <c r="E31" s="1" t="s">
        <v>311</v>
      </c>
      <c r="F31" s="1" t="s">
        <v>311</v>
      </c>
      <c r="G31" s="1" t="s">
        <v>311</v>
      </c>
      <c r="H31" s="1" t="s">
        <v>311</v>
      </c>
      <c r="I31" s="1" t="s">
        <v>311</v>
      </c>
      <c r="J31" s="1" t="s">
        <v>312</v>
      </c>
    </row>
    <row r="32" spans="1:10" x14ac:dyDescent="0.35">
      <c r="B32" s="1" t="s">
        <v>315</v>
      </c>
      <c r="C32" s="1" t="s">
        <v>196</v>
      </c>
      <c r="D32" s="1" t="s">
        <v>311</v>
      </c>
      <c r="E32" s="1" t="s">
        <v>311</v>
      </c>
      <c r="F32" s="1" t="s">
        <v>312</v>
      </c>
      <c r="G32" s="1" t="s">
        <v>546</v>
      </c>
      <c r="H32" s="1" t="s">
        <v>546</v>
      </c>
      <c r="I32" s="1" t="s">
        <v>546</v>
      </c>
      <c r="J32" s="1" t="s">
        <v>312</v>
      </c>
    </row>
    <row r="33" spans="2:10" x14ac:dyDescent="0.35">
      <c r="B33" s="1" t="s">
        <v>413</v>
      </c>
      <c r="C33" s="1" t="s">
        <v>196</v>
      </c>
      <c r="D33" s="1" t="s">
        <v>311</v>
      </c>
      <c r="E33" s="1" t="s">
        <v>312</v>
      </c>
      <c r="F33" s="1" t="s">
        <v>311</v>
      </c>
      <c r="G33" s="1" t="s">
        <v>311</v>
      </c>
      <c r="H33" s="1" t="s">
        <v>312</v>
      </c>
      <c r="I33" s="1" t="s">
        <v>312</v>
      </c>
      <c r="J33" s="1" t="s">
        <v>311</v>
      </c>
    </row>
    <row r="34" spans="2:10" x14ac:dyDescent="0.35">
      <c r="B34" s="1" t="s">
        <v>290</v>
      </c>
      <c r="C34" s="1" t="s">
        <v>196</v>
      </c>
      <c r="D34" s="1" t="s">
        <v>546</v>
      </c>
      <c r="E34" s="1" t="s">
        <v>311</v>
      </c>
      <c r="F34" s="1" t="s">
        <v>312</v>
      </c>
      <c r="G34" s="1" t="s">
        <v>311</v>
      </c>
      <c r="H34" s="1" t="s">
        <v>546</v>
      </c>
      <c r="I34" s="1" t="s">
        <v>546</v>
      </c>
      <c r="J34" s="1" t="s">
        <v>311</v>
      </c>
    </row>
    <row r="35" spans="2:10" x14ac:dyDescent="0.35">
      <c r="B35" s="1" t="s">
        <v>289</v>
      </c>
      <c r="C35" s="1" t="s">
        <v>196</v>
      </c>
      <c r="D35" s="1" t="s">
        <v>546</v>
      </c>
      <c r="E35" s="1" t="s">
        <v>311</v>
      </c>
      <c r="F35" s="1" t="s">
        <v>312</v>
      </c>
      <c r="G35" s="1" t="s">
        <v>311</v>
      </c>
      <c r="H35" s="1" t="s">
        <v>546</v>
      </c>
      <c r="I35" s="1" t="s">
        <v>546</v>
      </c>
      <c r="J35" s="1" t="s">
        <v>311</v>
      </c>
    </row>
    <row r="36" spans="2:10" x14ac:dyDescent="0.35">
      <c r="B36" s="1" t="s">
        <v>292</v>
      </c>
      <c r="C36" s="1" t="s">
        <v>196</v>
      </c>
      <c r="D36" s="1" t="s">
        <v>546</v>
      </c>
      <c r="E36" s="1" t="s">
        <v>311</v>
      </c>
      <c r="F36" s="1" t="s">
        <v>312</v>
      </c>
      <c r="G36" s="1" t="s">
        <v>311</v>
      </c>
      <c r="H36" s="1" t="s">
        <v>546</v>
      </c>
      <c r="I36" s="1" t="s">
        <v>546</v>
      </c>
      <c r="J36" s="1" t="s">
        <v>311</v>
      </c>
    </row>
    <row r="37" spans="2:10" x14ac:dyDescent="0.35">
      <c r="B37" s="1" t="s">
        <v>291</v>
      </c>
      <c r="C37" s="1" t="s">
        <v>196</v>
      </c>
      <c r="D37" s="1" t="s">
        <v>546</v>
      </c>
      <c r="E37" s="1" t="s">
        <v>311</v>
      </c>
      <c r="F37" s="1" t="s">
        <v>312</v>
      </c>
      <c r="G37" s="1" t="s">
        <v>311</v>
      </c>
      <c r="H37" s="1" t="s">
        <v>546</v>
      </c>
      <c r="I37" s="1" t="s">
        <v>546</v>
      </c>
      <c r="J37" s="1" t="s">
        <v>311</v>
      </c>
    </row>
    <row r="38" spans="2:10" x14ac:dyDescent="0.35">
      <c r="B38" s="1" t="s">
        <v>293</v>
      </c>
      <c r="C38" s="1" t="s">
        <v>196</v>
      </c>
      <c r="D38" s="1" t="s">
        <v>546</v>
      </c>
      <c r="E38" s="1" t="s">
        <v>311</v>
      </c>
      <c r="F38" s="1" t="s">
        <v>312</v>
      </c>
      <c r="G38" s="1" t="s">
        <v>312</v>
      </c>
      <c r="H38" s="1" t="s">
        <v>311</v>
      </c>
      <c r="I38" s="1" t="s">
        <v>311</v>
      </c>
      <c r="J38" s="1" t="s">
        <v>311</v>
      </c>
    </row>
    <row r="39" spans="2:10" x14ac:dyDescent="0.35">
      <c r="B39" s="1" t="s">
        <v>294</v>
      </c>
      <c r="C39" s="1" t="s">
        <v>196</v>
      </c>
      <c r="D39" s="1" t="s">
        <v>546</v>
      </c>
      <c r="E39" s="1" t="s">
        <v>311</v>
      </c>
      <c r="F39" s="1" t="s">
        <v>312</v>
      </c>
      <c r="G39" s="1" t="s">
        <v>312</v>
      </c>
      <c r="H39" s="1" t="s">
        <v>311</v>
      </c>
      <c r="I39" s="1" t="s">
        <v>311</v>
      </c>
      <c r="J39" s="1" t="s">
        <v>311</v>
      </c>
    </row>
    <row r="40" spans="2:10" x14ac:dyDescent="0.35">
      <c r="B40" s="1" t="s">
        <v>295</v>
      </c>
      <c r="C40" s="1" t="s">
        <v>196</v>
      </c>
      <c r="D40" s="1" t="s">
        <v>546</v>
      </c>
      <c r="E40" s="1" t="s">
        <v>311</v>
      </c>
      <c r="F40" s="1" t="s">
        <v>312</v>
      </c>
      <c r="G40" s="1" t="s">
        <v>312</v>
      </c>
      <c r="H40" s="1" t="s">
        <v>311</v>
      </c>
      <c r="I40" s="1" t="s">
        <v>311</v>
      </c>
      <c r="J40" s="1" t="s">
        <v>311</v>
      </c>
    </row>
    <row r="41" spans="2:10" x14ac:dyDescent="0.35">
      <c r="B41" s="1" t="s">
        <v>316</v>
      </c>
      <c r="C41" s="1" t="s">
        <v>196</v>
      </c>
      <c r="D41" s="1" t="s">
        <v>311</v>
      </c>
      <c r="E41" s="1" t="s">
        <v>311</v>
      </c>
      <c r="F41" s="1" t="s">
        <v>311</v>
      </c>
      <c r="G41" s="1" t="s">
        <v>311</v>
      </c>
      <c r="H41" s="1" t="s">
        <v>311</v>
      </c>
      <c r="I41" s="1" t="s">
        <v>311</v>
      </c>
      <c r="J41" s="1" t="s">
        <v>312</v>
      </c>
    </row>
    <row r="42" spans="2:10" x14ac:dyDescent="0.35">
      <c r="B42" s="1" t="s">
        <v>317</v>
      </c>
      <c r="C42" s="1" t="s">
        <v>196</v>
      </c>
      <c r="D42" s="1" t="s">
        <v>546</v>
      </c>
      <c r="E42" s="1" t="s">
        <v>546</v>
      </c>
      <c r="F42" s="1" t="s">
        <v>546</v>
      </c>
      <c r="G42" s="1" t="s">
        <v>546</v>
      </c>
      <c r="H42" s="1" t="s">
        <v>546</v>
      </c>
      <c r="I42" s="1" t="s">
        <v>546</v>
      </c>
      <c r="J42" s="1" t="s">
        <v>546</v>
      </c>
    </row>
    <row r="43" spans="2:10" x14ac:dyDescent="0.35">
      <c r="B43" s="1" t="s">
        <v>276</v>
      </c>
      <c r="C43" s="1" t="s">
        <v>197</v>
      </c>
      <c r="D43" s="1" t="s">
        <v>546</v>
      </c>
      <c r="E43" s="1" t="s">
        <v>311</v>
      </c>
      <c r="F43" s="1" t="s">
        <v>311</v>
      </c>
      <c r="G43" s="1" t="s">
        <v>311</v>
      </c>
      <c r="H43" s="1" t="s">
        <v>312</v>
      </c>
      <c r="I43" s="1" t="s">
        <v>312</v>
      </c>
      <c r="J43" s="1" t="s">
        <v>311</v>
      </c>
    </row>
    <row r="44" spans="2:10" x14ac:dyDescent="0.35">
      <c r="B44" s="1" t="s">
        <v>277</v>
      </c>
      <c r="C44" s="1" t="s">
        <v>196</v>
      </c>
      <c r="D44" s="1" t="s">
        <v>311</v>
      </c>
      <c r="E44" s="1" t="s">
        <v>311</v>
      </c>
      <c r="F44" s="1" t="s">
        <v>311</v>
      </c>
      <c r="G44" s="1" t="s">
        <v>311</v>
      </c>
      <c r="H44" s="1" t="s">
        <v>311</v>
      </c>
      <c r="I44" s="1" t="s">
        <v>311</v>
      </c>
      <c r="J44" s="1" t="s">
        <v>312</v>
      </c>
    </row>
    <row r="45" spans="2:10" x14ac:dyDescent="0.35">
      <c r="B45" s="1" t="s">
        <v>297</v>
      </c>
      <c r="C45" s="1" t="s">
        <v>197</v>
      </c>
      <c r="D45" s="1" t="s">
        <v>546</v>
      </c>
      <c r="E45" s="1" t="s">
        <v>311</v>
      </c>
      <c r="F45" s="1" t="s">
        <v>311</v>
      </c>
      <c r="G45" s="1" t="s">
        <v>312</v>
      </c>
      <c r="H45" s="1" t="s">
        <v>311</v>
      </c>
      <c r="I45" s="1" t="s">
        <v>546</v>
      </c>
      <c r="J45" s="1" t="s">
        <v>311</v>
      </c>
    </row>
    <row r="46" spans="2:10" x14ac:dyDescent="0.35">
      <c r="B46" s="1" t="s">
        <v>296</v>
      </c>
      <c r="C46" s="1" t="s">
        <v>197</v>
      </c>
      <c r="D46" s="1" t="s">
        <v>546</v>
      </c>
      <c r="E46" s="1" t="s">
        <v>311</v>
      </c>
      <c r="F46" s="1" t="s">
        <v>311</v>
      </c>
      <c r="G46" s="1" t="s">
        <v>311</v>
      </c>
      <c r="H46" s="1" t="s">
        <v>311</v>
      </c>
      <c r="I46" s="1" t="s">
        <v>546</v>
      </c>
      <c r="J46" s="1" t="s">
        <v>311</v>
      </c>
    </row>
    <row r="47" spans="2:10" x14ac:dyDescent="0.35">
      <c r="B47" s="1" t="s">
        <v>299</v>
      </c>
      <c r="C47" s="1" t="s">
        <v>197</v>
      </c>
      <c r="D47" s="1" t="s">
        <v>546</v>
      </c>
      <c r="E47" s="1" t="s">
        <v>311</v>
      </c>
      <c r="F47" s="1" t="s">
        <v>311</v>
      </c>
      <c r="G47" s="1" t="s">
        <v>311</v>
      </c>
      <c r="H47" s="1" t="s">
        <v>311</v>
      </c>
      <c r="I47" s="1" t="s">
        <v>311</v>
      </c>
      <c r="J47" s="1" t="s">
        <v>312</v>
      </c>
    </row>
    <row r="48" spans="2:10" x14ac:dyDescent="0.35">
      <c r="B48" s="1" t="s">
        <v>298</v>
      </c>
      <c r="C48" s="1" t="s">
        <v>197</v>
      </c>
      <c r="D48" s="1" t="s">
        <v>546</v>
      </c>
      <c r="E48" s="1" t="s">
        <v>311</v>
      </c>
      <c r="F48" s="1" t="s">
        <v>311</v>
      </c>
      <c r="G48" s="1" t="s">
        <v>311</v>
      </c>
      <c r="H48" s="1" t="s">
        <v>311</v>
      </c>
      <c r="I48" s="1" t="s">
        <v>311</v>
      </c>
      <c r="J48" s="1" t="s">
        <v>311</v>
      </c>
    </row>
    <row r="49" spans="1:12" x14ac:dyDescent="0.35">
      <c r="B49" s="1" t="s">
        <v>324</v>
      </c>
      <c r="C49" s="1" t="s">
        <v>196</v>
      </c>
      <c r="D49" s="1" t="s">
        <v>311</v>
      </c>
      <c r="E49" s="1" t="s">
        <v>312</v>
      </c>
      <c r="F49" s="1" t="s">
        <v>311</v>
      </c>
      <c r="G49" s="1" t="s">
        <v>311</v>
      </c>
      <c r="H49" s="1" t="s">
        <v>312</v>
      </c>
      <c r="I49" s="1" t="s">
        <v>311</v>
      </c>
      <c r="J49" s="1" t="s">
        <v>311</v>
      </c>
    </row>
    <row r="50" spans="1:12" x14ac:dyDescent="0.35">
      <c r="B50" s="1" t="s">
        <v>322</v>
      </c>
      <c r="C50" s="1" t="s">
        <v>196</v>
      </c>
      <c r="D50" s="1" t="s">
        <v>311</v>
      </c>
      <c r="E50" s="1" t="s">
        <v>311</v>
      </c>
      <c r="F50" s="1" t="s">
        <v>312</v>
      </c>
      <c r="G50" s="1" t="s">
        <v>312</v>
      </c>
      <c r="H50" s="1" t="s">
        <v>312</v>
      </c>
      <c r="I50" s="1" t="s">
        <v>311</v>
      </c>
      <c r="J50" s="1" t="s">
        <v>311</v>
      </c>
    </row>
    <row r="51" spans="1:12" x14ac:dyDescent="0.35">
      <c r="B51" s="1" t="s">
        <v>321</v>
      </c>
      <c r="C51" s="1" t="s">
        <v>196</v>
      </c>
      <c r="D51" s="1" t="s">
        <v>312</v>
      </c>
      <c r="E51" s="1" t="s">
        <v>311</v>
      </c>
      <c r="F51" s="1" t="s">
        <v>312</v>
      </c>
      <c r="G51" s="1" t="s">
        <v>312</v>
      </c>
      <c r="H51" s="1" t="s">
        <v>312</v>
      </c>
      <c r="I51" s="1" t="s">
        <v>311</v>
      </c>
      <c r="J51" s="1" t="s">
        <v>311</v>
      </c>
    </row>
    <row r="52" spans="1:12" x14ac:dyDescent="0.35">
      <c r="B52" s="1" t="s">
        <v>320</v>
      </c>
      <c r="C52" s="1" t="s">
        <v>197</v>
      </c>
      <c r="D52" s="1" t="s">
        <v>311</v>
      </c>
      <c r="E52" s="1" t="s">
        <v>311</v>
      </c>
      <c r="F52" s="1" t="s">
        <v>311</v>
      </c>
      <c r="G52" s="1" t="s">
        <v>311</v>
      </c>
      <c r="H52" s="1" t="s">
        <v>311</v>
      </c>
      <c r="I52" s="1" t="s">
        <v>311</v>
      </c>
      <c r="J52" s="1" t="s">
        <v>311</v>
      </c>
    </row>
    <row r="53" spans="1:12" x14ac:dyDescent="0.35">
      <c r="B53" s="66" t="s">
        <v>319</v>
      </c>
      <c r="C53" s="1" t="s">
        <v>197</v>
      </c>
      <c r="D53" s="1" t="s">
        <v>546</v>
      </c>
      <c r="E53" s="1" t="s">
        <v>312</v>
      </c>
      <c r="F53" s="1" t="s">
        <v>546</v>
      </c>
      <c r="G53" s="1" t="s">
        <v>546</v>
      </c>
      <c r="H53" s="1" t="s">
        <v>546</v>
      </c>
      <c r="I53" s="1" t="s">
        <v>546</v>
      </c>
      <c r="J53" s="1" t="s">
        <v>546</v>
      </c>
    </row>
    <row r="54" spans="1:12" x14ac:dyDescent="0.35">
      <c r="B54" s="1" t="s">
        <v>323</v>
      </c>
      <c r="C54" s="1" t="s">
        <v>196</v>
      </c>
      <c r="D54" s="1" t="s">
        <v>311</v>
      </c>
      <c r="E54" s="1" t="s">
        <v>311</v>
      </c>
      <c r="F54" s="1" t="s">
        <v>311</v>
      </c>
      <c r="G54" s="1" t="s">
        <v>311</v>
      </c>
      <c r="H54" s="1" t="s">
        <v>546</v>
      </c>
      <c r="I54" s="1" t="s">
        <v>546</v>
      </c>
      <c r="J54" s="1" t="s">
        <v>311</v>
      </c>
    </row>
    <row r="56" spans="1:12" s="12" customFormat="1" ht="35.25" customHeight="1" thickBot="1" x14ac:dyDescent="0.4">
      <c r="A56" s="7"/>
      <c r="B56" s="8" t="s">
        <v>334</v>
      </c>
      <c r="D56" s="61"/>
      <c r="E56" s="61"/>
      <c r="F56" s="61"/>
      <c r="G56" s="61"/>
      <c r="H56" s="61"/>
      <c r="I56" s="61"/>
      <c r="J56" s="61"/>
      <c r="K56" s="61"/>
      <c r="L56" s="61"/>
    </row>
    <row r="57" spans="1:12" x14ac:dyDescent="0.35">
      <c r="B57" s="16" t="s">
        <v>325</v>
      </c>
    </row>
    <row r="58" spans="1:12" x14ac:dyDescent="0.35">
      <c r="B58" s="16" t="s">
        <v>326</v>
      </c>
    </row>
    <row r="59" spans="1:12" x14ac:dyDescent="0.35">
      <c r="B59" s="16" t="s">
        <v>327</v>
      </c>
    </row>
    <row r="60" spans="1:12" x14ac:dyDescent="0.35">
      <c r="B60" s="16" t="s">
        <v>328</v>
      </c>
    </row>
    <row r="61" spans="1:12" x14ac:dyDescent="0.35">
      <c r="B61" s="16" t="s">
        <v>329</v>
      </c>
    </row>
    <row r="62" spans="1:12" x14ac:dyDescent="0.35">
      <c r="B62" s="16" t="s">
        <v>330</v>
      </c>
    </row>
    <row r="63" spans="1:12" x14ac:dyDescent="0.35">
      <c r="B63" s="16" t="s">
        <v>331</v>
      </c>
    </row>
    <row r="64" spans="1:12" x14ac:dyDescent="0.35">
      <c r="B64" s="16" t="s">
        <v>332</v>
      </c>
    </row>
    <row r="65" spans="2:2" x14ac:dyDescent="0.35">
      <c r="B65" s="16" t="s">
        <v>333</v>
      </c>
    </row>
  </sheetData>
  <conditionalFormatting sqref="D31:J54">
    <cfRule type="cellIs" dxfId="39" priority="2" operator="greaterThan">
      <formula>"Y"</formula>
    </cfRule>
  </conditionalFormatting>
  <conditionalFormatting sqref="D31:D54">
    <cfRule type="cellIs" dxfId="38" priority="1" operator="greaterThan">
      <formula>"Y"</formula>
    </cfRule>
  </conditionalFormatting>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4" tint="-0.499984740745262"/>
  </sheetPr>
  <dimension ref="A1:AT711"/>
  <sheetViews>
    <sheetView zoomScale="70" zoomScaleNormal="70" workbookViewId="0">
      <selection activeCell="C1" sqref="C1:G1048576"/>
    </sheetView>
  </sheetViews>
  <sheetFormatPr defaultColWidth="9.1796875" defaultRowHeight="14.5" x14ac:dyDescent="0.35"/>
  <cols>
    <col min="1" max="1" width="3" style="1" customWidth="1"/>
    <col min="2" max="2" width="37.26953125" style="1" customWidth="1"/>
    <col min="3" max="10" width="13.453125" style="1" customWidth="1"/>
    <col min="11" max="11" width="18.453125" style="1" customWidth="1"/>
    <col min="12" max="41" width="13.453125" style="1" customWidth="1"/>
    <col min="42" max="42" width="19.81640625" style="1" bestFit="1" customWidth="1"/>
    <col min="43" max="43" width="22.7265625" style="1" bestFit="1" customWidth="1"/>
    <col min="44" max="47" width="13.453125" style="1" customWidth="1"/>
    <col min="48" max="16384" width="9.1796875" style="1"/>
  </cols>
  <sheetData>
    <row r="1" spans="1:45" s="12" customFormat="1" ht="32.25" customHeight="1" thickBot="1" x14ac:dyDescent="0.4">
      <c r="A1" s="7"/>
      <c r="B1" s="43" t="s">
        <v>152</v>
      </c>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row>
    <row r="2" spans="1:45" s="13" customFormat="1" ht="30" customHeight="1" x14ac:dyDescent="0.35">
      <c r="B2" s="15" t="s">
        <v>122</v>
      </c>
      <c r="C2" s="15"/>
      <c r="D2" s="15" t="s">
        <v>190</v>
      </c>
      <c r="E2" s="44" t="s">
        <v>191</v>
      </c>
      <c r="F2" s="44" t="s">
        <v>192</v>
      </c>
      <c r="G2" s="44" t="s">
        <v>193</v>
      </c>
      <c r="H2" s="23"/>
      <c r="I2" s="23"/>
      <c r="J2" s="23"/>
      <c r="K2" s="23"/>
      <c r="L2" s="23"/>
      <c r="M2" s="23"/>
      <c r="N2" s="23"/>
      <c r="O2" s="23"/>
      <c r="P2" s="23"/>
      <c r="Q2" s="23"/>
      <c r="R2" s="14"/>
      <c r="T2" s="1"/>
    </row>
    <row r="3" spans="1:45" x14ac:dyDescent="0.35">
      <c r="B3" s="1" t="str">
        <f>'Cost Recovery'!B187</f>
        <v>Senegal</v>
      </c>
      <c r="C3" s="50">
        <f t="shared" ref="C3:C19" si="0">D3+E3</f>
        <v>0.3547468286749445</v>
      </c>
      <c r="D3" s="50">
        <f>'Cost Recovery'!O187</f>
        <v>0.30759668922583827</v>
      </c>
      <c r="E3" s="50">
        <f>'Cost Recovery'!O205</f>
        <v>4.7150139449106232E-2</v>
      </c>
      <c r="F3" s="50">
        <f>'Cost Recovery'!O259</f>
        <v>0.24547414880105803</v>
      </c>
      <c r="G3" s="50">
        <f>'Cost Recovery'!O241</f>
        <v>0.25002728403684271</v>
      </c>
      <c r="AD3" s="48"/>
      <c r="AE3" s="48"/>
      <c r="AF3" s="48"/>
      <c r="AG3" s="48"/>
      <c r="AH3" s="48"/>
      <c r="AI3" s="48"/>
      <c r="AJ3" s="48"/>
      <c r="AK3" s="48"/>
      <c r="AL3" s="48"/>
      <c r="AM3" s="48"/>
      <c r="AN3" s="48"/>
      <c r="AO3" s="48"/>
      <c r="AP3" s="48"/>
      <c r="AQ3" s="48"/>
      <c r="AR3" s="48"/>
      <c r="AS3" s="48"/>
    </row>
    <row r="4" spans="1:45" x14ac:dyDescent="0.35">
      <c r="B4" s="1" t="str">
        <f>'Cost Recovery'!B177</f>
        <v>Dominican Republic</v>
      </c>
      <c r="C4" s="50">
        <f t="shared" si="0"/>
        <v>0.30448817773096581</v>
      </c>
      <c r="D4" s="50">
        <f>'Cost Recovery'!O177</f>
        <v>0.29746539960756707</v>
      </c>
      <c r="E4" s="50">
        <f>'Cost Recovery'!O195</f>
        <v>7.022778123398743E-3</v>
      </c>
      <c r="F4" s="50">
        <f>'Cost Recovery'!O249</f>
        <v>0.18566127438730273</v>
      </c>
      <c r="G4" s="50">
        <f>'Cost Recovery'!O231</f>
        <v>0.19994913104067191</v>
      </c>
      <c r="Z4" s="1" t="s">
        <v>118</v>
      </c>
      <c r="AA4" s="1">
        <v>1</v>
      </c>
    </row>
    <row r="5" spans="1:45" x14ac:dyDescent="0.35">
      <c r="B5" s="1" t="str">
        <f>'Cost Recovery'!B179</f>
        <v>India - Andhra Pradesh</v>
      </c>
      <c r="C5" s="50">
        <f t="shared" si="0"/>
        <v>0.20073459780039693</v>
      </c>
      <c r="D5" s="50">
        <f>'Cost Recovery'!O179</f>
        <v>0.10155327150155077</v>
      </c>
      <c r="E5" s="50">
        <f>'Cost Recovery'!O197</f>
        <v>9.9181326298846156E-2</v>
      </c>
      <c r="F5" s="50"/>
      <c r="G5" s="50">
        <f>'Cost Recovery'!O233</f>
        <v>7.625741575799326E-2</v>
      </c>
      <c r="Z5" s="1" t="s">
        <v>132</v>
      </c>
      <c r="AA5" s="1">
        <v>1</v>
      </c>
    </row>
    <row r="6" spans="1:45" x14ac:dyDescent="0.35">
      <c r="B6" s="1" t="str">
        <f>'Cost Recovery'!B182</f>
        <v>Kenya</v>
      </c>
      <c r="C6" s="50">
        <f t="shared" si="0"/>
        <v>0.19459796062180429</v>
      </c>
      <c r="D6" s="50">
        <f>'Cost Recovery'!O182</f>
        <v>0.15014348368633054</v>
      </c>
      <c r="E6" s="50">
        <f>'Cost Recovery'!O200</f>
        <v>4.4454476935473747E-2</v>
      </c>
      <c r="F6" s="50">
        <f>'Cost Recovery'!O254</f>
        <v>0.17453263019357818</v>
      </c>
      <c r="G6" s="50">
        <f>'Cost Recovery'!O236</f>
        <v>0.17534188087123231</v>
      </c>
      <c r="Z6" s="1" t="s">
        <v>225</v>
      </c>
      <c r="AA6" s="1">
        <v>1</v>
      </c>
    </row>
    <row r="7" spans="1:45" x14ac:dyDescent="0.35">
      <c r="B7" s="1" t="str">
        <f>'Cost Recovery'!B186</f>
        <v>Philippines</v>
      </c>
      <c r="C7" s="50">
        <f t="shared" si="0"/>
        <v>0.19401821133296801</v>
      </c>
      <c r="D7" s="50">
        <f>'Cost Recovery'!O186</f>
        <v>0.17109671675329524</v>
      </c>
      <c r="E7" s="50">
        <f>'Cost Recovery'!O204</f>
        <v>2.2921494579672769E-2</v>
      </c>
      <c r="F7" s="50">
        <f>'Cost Recovery'!O258</f>
        <v>0.18990398911596443</v>
      </c>
      <c r="G7" s="50">
        <f>'Cost Recovery'!O240</f>
        <v>0.19008683502954904</v>
      </c>
      <c r="Z7" s="1" t="s">
        <v>120</v>
      </c>
      <c r="AA7" s="1">
        <v>1</v>
      </c>
    </row>
    <row r="8" spans="1:45" x14ac:dyDescent="0.35">
      <c r="B8" s="1" t="str">
        <f>'Cost Recovery'!B189</f>
        <v>Tanzania</v>
      </c>
      <c r="C8" s="50">
        <f t="shared" si="0"/>
        <v>0.18707758037675884</v>
      </c>
      <c r="D8" s="50">
        <f>'Cost Recovery'!O189</f>
        <v>0.15834835217213963</v>
      </c>
      <c r="E8" s="50">
        <f>'Cost Recovery'!O207</f>
        <v>2.8729228204619206E-2</v>
      </c>
      <c r="F8" s="50">
        <f>'Cost Recovery'!O261</f>
        <v>0.13044983849955272</v>
      </c>
      <c r="G8" s="50">
        <f>'Cost Recovery'!O243</f>
        <v>0.12647004325258329</v>
      </c>
      <c r="Z8" s="1" t="s">
        <v>128</v>
      </c>
      <c r="AA8" s="1">
        <v>1</v>
      </c>
    </row>
    <row r="9" spans="1:45" x14ac:dyDescent="0.35">
      <c r="A9" s="13"/>
      <c r="B9" s="1" t="str">
        <f>'Cost Recovery'!B190</f>
        <v>Uganda</v>
      </c>
      <c r="C9" s="50">
        <f t="shared" si="0"/>
        <v>0.1847102936445266</v>
      </c>
      <c r="D9" s="50">
        <f>'Cost Recovery'!O190</f>
        <v>0.14351712597539384</v>
      </c>
      <c r="E9" s="50">
        <f>'Cost Recovery'!O208</f>
        <v>4.1193167669132752E-2</v>
      </c>
      <c r="F9" s="50">
        <f>'Cost Recovery'!O262</f>
        <v>0.16700612214939353</v>
      </c>
      <c r="G9" s="50">
        <f>'Cost Recovery'!O244</f>
        <v>0.17050627485687991</v>
      </c>
      <c r="Z9" s="1" t="s">
        <v>121</v>
      </c>
      <c r="AA9" s="1">
        <v>1</v>
      </c>
    </row>
    <row r="10" spans="1:45" x14ac:dyDescent="0.35">
      <c r="B10" s="1" t="str">
        <f>'Cost Recovery'!B181</f>
        <v>India - Rajasthan</v>
      </c>
      <c r="C10" s="50">
        <f t="shared" si="0"/>
        <v>0.16574868251401884</v>
      </c>
      <c r="D10" s="50">
        <f>'Cost Recovery'!O181</f>
        <v>0.10020909723815437</v>
      </c>
      <c r="E10" s="50">
        <f>'Cost Recovery'!O199</f>
        <v>6.5539585275864468E-2</v>
      </c>
      <c r="F10" s="50"/>
      <c r="G10" s="50">
        <f>'Cost Recovery'!O235</f>
        <v>7.3946319202159619E-2</v>
      </c>
      <c r="Z10" s="1" t="s">
        <v>119</v>
      </c>
      <c r="AA10" s="1">
        <v>1</v>
      </c>
    </row>
    <row r="11" spans="1:45" x14ac:dyDescent="0.35">
      <c r="B11" s="1" t="str">
        <f>'Cost Recovery'!B183&amp;"*"</f>
        <v>Morocco*</v>
      </c>
      <c r="C11" s="50">
        <f t="shared" si="0"/>
        <v>0.14204824028746357</v>
      </c>
      <c r="D11" s="50"/>
      <c r="E11" s="50">
        <f>'Cost Recovery'!$O$219</f>
        <v>0.14204824028746357</v>
      </c>
      <c r="F11" s="50"/>
      <c r="G11" s="50">
        <f>'Cost Recovery'!O237</f>
        <v>0.1195309636789323</v>
      </c>
      <c r="Z11" s="1" t="s">
        <v>275</v>
      </c>
      <c r="AA11" s="1">
        <v>1</v>
      </c>
    </row>
    <row r="12" spans="1:45" x14ac:dyDescent="0.35">
      <c r="B12" s="1" t="str">
        <f>'Cost Recovery'!B185</f>
        <v>Peru</v>
      </c>
      <c r="C12" s="50">
        <f t="shared" si="0"/>
        <v>0.13167423115152271</v>
      </c>
      <c r="D12" s="50">
        <f>'Cost Recovery'!O185</f>
        <v>9.6827700690599053E-2</v>
      </c>
      <c r="E12" s="50">
        <f>'Cost Recovery'!O203</f>
        <v>3.4846530460923661E-2</v>
      </c>
      <c r="F12" s="50">
        <f>'Cost Recovery'!O257</f>
        <v>0.12780812370713965</v>
      </c>
      <c r="G12" s="50">
        <f>'Cost Recovery'!O239</f>
        <v>0.12909937855398559</v>
      </c>
      <c r="Z12" s="1" t="s">
        <v>127</v>
      </c>
      <c r="AA12" s="1">
        <v>1</v>
      </c>
    </row>
    <row r="13" spans="1:45" x14ac:dyDescent="0.35">
      <c r="B13" s="1" t="str">
        <f>'Cost Recovery'!B184</f>
        <v>Pakistan</v>
      </c>
      <c r="C13" s="50">
        <f t="shared" si="0"/>
        <v>0.12994319572867635</v>
      </c>
      <c r="D13" s="50">
        <f>'Cost Recovery'!O184</f>
        <v>9.6981556879379663E-2</v>
      </c>
      <c r="E13" s="50">
        <f>'Cost Recovery'!O202</f>
        <v>3.296163884929669E-2</v>
      </c>
      <c r="F13" s="50">
        <f>'Cost Recovery'!O256</f>
        <v>9.4787839497394624E-2</v>
      </c>
      <c r="G13" s="50">
        <f>'Cost Recovery'!O238</f>
        <v>0.1034632374148087</v>
      </c>
      <c r="Z13" s="1" t="s">
        <v>126</v>
      </c>
      <c r="AA13" s="1">
        <v>1</v>
      </c>
    </row>
    <row r="14" spans="1:45" x14ac:dyDescent="0.35">
      <c r="B14" s="1" t="str">
        <f>'Cost Recovery'!B176</f>
        <v>Colombia</v>
      </c>
      <c r="C14" s="50">
        <f t="shared" si="0"/>
        <v>0.12258427391355455</v>
      </c>
      <c r="D14" s="50">
        <f>'Cost Recovery'!O176</f>
        <v>8.407682402584904E-2</v>
      </c>
      <c r="E14" s="50">
        <f>'Cost Recovery'!O194</f>
        <v>3.8507449887705505E-2</v>
      </c>
      <c r="F14" s="50">
        <f>'Cost Recovery'!O248</f>
        <v>0.12324619676179702</v>
      </c>
      <c r="G14" s="50">
        <f>'Cost Recovery'!O230</f>
        <v>0.12756774655984646</v>
      </c>
      <c r="Z14" s="1" t="s">
        <v>124</v>
      </c>
      <c r="AA14" s="1">
        <v>1</v>
      </c>
    </row>
    <row r="15" spans="1:45" x14ac:dyDescent="0.35">
      <c r="B15" s="1" t="str">
        <f>'Cost Recovery'!B180</f>
        <v>India - Odisha</v>
      </c>
      <c r="C15" s="50">
        <f t="shared" si="0"/>
        <v>0.10340699681978163</v>
      </c>
      <c r="D15" s="50">
        <f>'Cost Recovery'!O180</f>
        <v>9.6008783135311804E-2</v>
      </c>
      <c r="E15" s="50">
        <f>'Cost Recovery'!O198</f>
        <v>7.3982136844698287E-3</v>
      </c>
      <c r="F15" s="50">
        <f>'Cost Recovery'!O252</f>
        <v>8.6300865244086866E-2</v>
      </c>
      <c r="G15" s="50">
        <f>'Cost Recovery'!O234</f>
        <v>9.4558300206910459E-2</v>
      </c>
      <c r="Z15" s="1" t="s">
        <v>251</v>
      </c>
      <c r="AA15" s="1">
        <v>1</v>
      </c>
    </row>
    <row r="16" spans="1:45" x14ac:dyDescent="0.35">
      <c r="B16" s="1" t="str">
        <f>'Cost Recovery'!B178</f>
        <v>Egypt, Arab Rep.</v>
      </c>
      <c r="C16" s="50">
        <f t="shared" si="0"/>
        <v>7.7737087605149677E-2</v>
      </c>
      <c r="D16" s="50">
        <f>'Cost Recovery'!O178</f>
        <v>4.3369216248221244E-2</v>
      </c>
      <c r="E16" s="50">
        <f>'Cost Recovery'!O196</f>
        <v>3.4367871356928432E-2</v>
      </c>
      <c r="F16" s="50">
        <f>'Cost Recovery'!O250</f>
        <v>3.821378010573586E-2</v>
      </c>
      <c r="G16" s="50">
        <f>'Cost Recovery'!O232</f>
        <v>4.3142891822621876E-2</v>
      </c>
      <c r="Z16" s="1" t="s">
        <v>117</v>
      </c>
      <c r="AA16" s="1">
        <v>1</v>
      </c>
    </row>
    <row r="17" spans="1:45" x14ac:dyDescent="0.35">
      <c r="B17" s="1" t="str">
        <f>'Cost Recovery'!B192</f>
        <v>Vietnam</v>
      </c>
      <c r="C17" s="50">
        <f t="shared" si="0"/>
        <v>7.53980109859725E-2</v>
      </c>
      <c r="D17" s="50">
        <f>'Cost Recovery'!O192</f>
        <v>6.61874403365105E-2</v>
      </c>
      <c r="E17" s="50">
        <f>'Cost Recovery'!O210</f>
        <v>9.2105706494619993E-3</v>
      </c>
      <c r="F17" s="50">
        <f>'Cost Recovery'!O264</f>
        <v>6.6735415310346394E-2</v>
      </c>
      <c r="G17" s="50">
        <f>'Cost Recovery'!O246</f>
        <v>6.7060325292006687E-2</v>
      </c>
      <c r="Z17" s="1" t="s">
        <v>130</v>
      </c>
      <c r="AA17" s="1">
        <v>1</v>
      </c>
    </row>
    <row r="18" spans="1:45" x14ac:dyDescent="0.35">
      <c r="B18" s="1" t="str">
        <f>'Cost Recovery'!B191</f>
        <v>Ukraine</v>
      </c>
      <c r="C18" s="50">
        <f t="shared" si="0"/>
        <v>5.988735336473678E-2</v>
      </c>
      <c r="D18" s="50">
        <f>'Cost Recovery'!O191</f>
        <v>5.6252249277738968E-2</v>
      </c>
      <c r="E18" s="50">
        <f>'Cost Recovery'!O209</f>
        <v>3.6351040869978118E-3</v>
      </c>
      <c r="F18" s="50"/>
      <c r="G18" s="50">
        <f>'Cost Recovery'!O245</f>
        <v>6.3777527455890229E-2</v>
      </c>
      <c r="Z18" s="1" t="s">
        <v>129</v>
      </c>
      <c r="AA18" s="1">
        <v>1</v>
      </c>
    </row>
    <row r="19" spans="1:45" x14ac:dyDescent="0.35">
      <c r="B19" s="1" t="str">
        <f>'Cost Recovery'!B188</f>
        <v>Tajikistan</v>
      </c>
      <c r="C19" s="50">
        <f t="shared" si="0"/>
        <v>2.5643252048166927E-2</v>
      </c>
      <c r="D19" s="50">
        <f>'Cost Recovery'!O188</f>
        <v>1.4586734396247795E-2</v>
      </c>
      <c r="E19" s="50">
        <f>'Cost Recovery'!O206</f>
        <v>1.1056517651919132E-2</v>
      </c>
      <c r="F19" s="50">
        <f>'Cost Recovery'!O260</f>
        <v>1.2815038344222717E-2</v>
      </c>
      <c r="G19" s="50">
        <f>'Cost Recovery'!O242</f>
        <v>1.7232131488894156E-2</v>
      </c>
    </row>
    <row r="21" spans="1:45" x14ac:dyDescent="0.35">
      <c r="C21" s="50">
        <f>AVERAGE(C3:C19)</f>
        <v>0.15614382203537699</v>
      </c>
      <c r="F21" s="50"/>
      <c r="G21" s="50">
        <f>AVERAGE(G3:G19)</f>
        <v>0.11929515803069464</v>
      </c>
    </row>
    <row r="26" spans="1:45" s="12" customFormat="1" ht="32.25" customHeight="1" thickBot="1" x14ac:dyDescent="0.4">
      <c r="A26" s="7"/>
      <c r="B26" s="43" t="s">
        <v>268</v>
      </c>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row>
    <row r="27" spans="1:45" s="13" customFormat="1" ht="30" customHeight="1" x14ac:dyDescent="0.35">
      <c r="B27" s="15" t="s">
        <v>122</v>
      </c>
      <c r="C27" s="15" t="s">
        <v>6</v>
      </c>
      <c r="D27" s="15" t="s">
        <v>160</v>
      </c>
      <c r="E27" s="44" t="s">
        <v>178</v>
      </c>
      <c r="F27" s="44" t="s">
        <v>336</v>
      </c>
      <c r="G27" s="23"/>
      <c r="H27" s="23"/>
      <c r="I27" s="23"/>
      <c r="J27" s="23"/>
      <c r="K27" s="23"/>
      <c r="L27" s="23"/>
      <c r="M27" s="23"/>
      <c r="N27" s="23"/>
      <c r="O27" s="23"/>
      <c r="P27" s="23"/>
      <c r="Q27" s="23"/>
      <c r="R27" s="14"/>
      <c r="T27" s="1"/>
    </row>
    <row r="28" spans="1:45" x14ac:dyDescent="0.35">
      <c r="B28" s="1" t="str">
        <f>'Cost Recovery'!B24</f>
        <v>India - Andhra Pradesh</v>
      </c>
      <c r="C28" s="1" t="str">
        <f>'Cost Recovery'!C24</f>
        <v>%</v>
      </c>
      <c r="D28" s="1" t="str">
        <f>'Cost Recovery'!D24</f>
        <v>SAR</v>
      </c>
      <c r="E28" s="26">
        <f>'Cost Recovery'!O24</f>
        <v>0.37989174060478015</v>
      </c>
      <c r="F28" s="80" t="str">
        <f>VLOOKUP(B28,'Cost Recovery'!B$21:E$37,4,FALSE)</f>
        <v>Public</v>
      </c>
      <c r="S28" s="66" t="s">
        <v>180</v>
      </c>
      <c r="T28" s="66" t="s">
        <v>182</v>
      </c>
      <c r="U28" s="85" t="s">
        <v>180</v>
      </c>
      <c r="V28" t="s">
        <v>182</v>
      </c>
    </row>
    <row r="29" spans="1:45" x14ac:dyDescent="0.35">
      <c r="B29" s="1" t="str">
        <f>'Cost Recovery'!B26</f>
        <v>India - Rajasthan</v>
      </c>
      <c r="C29" s="1" t="str">
        <f>'Cost Recovery'!C26</f>
        <v>%</v>
      </c>
      <c r="D29" s="1" t="str">
        <f>'Cost Recovery'!D26</f>
        <v>SAR</v>
      </c>
      <c r="E29" s="26">
        <f>'Cost Recovery'!O26</f>
        <v>0.44613518539373803</v>
      </c>
      <c r="F29" s="80" t="str">
        <f>VLOOKUP(B29,'Cost Recovery'!B$21:E$37,4,FALSE)</f>
        <v>Public</v>
      </c>
      <c r="S29" s="82" t="s">
        <v>164</v>
      </c>
      <c r="T29" s="80">
        <v>0.80124568245995875</v>
      </c>
      <c r="U29" s="65" t="s">
        <v>337</v>
      </c>
      <c r="V29" s="86">
        <v>0.94720748026413037</v>
      </c>
    </row>
    <row r="30" spans="1:45" x14ac:dyDescent="0.35">
      <c r="B30" s="1" t="str">
        <f>'Cost Recovery'!B23</f>
        <v>Egypt, Arab Rep.</v>
      </c>
      <c r="C30" s="1" t="str">
        <f>'Cost Recovery'!C23</f>
        <v>%</v>
      </c>
      <c r="D30" s="1" t="str">
        <f>'Cost Recovery'!D23</f>
        <v>MNA</v>
      </c>
      <c r="E30" s="26">
        <f>'Cost Recovery'!O23</f>
        <v>0.55498466885919051</v>
      </c>
      <c r="F30" s="80" t="str">
        <f>VLOOKUP(B30,'Cost Recovery'!B$21:E$37,4,FALSE)</f>
        <v>Public</v>
      </c>
      <c r="S30" s="82" t="s">
        <v>165</v>
      </c>
      <c r="T30" s="80">
        <v>0.93457738643254384</v>
      </c>
      <c r="U30" s="65" t="s">
        <v>197</v>
      </c>
      <c r="V30" s="86">
        <v>0.98116387184752307</v>
      </c>
    </row>
    <row r="31" spans="1:45" x14ac:dyDescent="0.35">
      <c r="B31" s="1" t="str">
        <f>'Cost Recovery'!B22</f>
        <v>Dominican Republic</v>
      </c>
      <c r="C31" s="1" t="str">
        <f>'Cost Recovery'!C22</f>
        <v>%</v>
      </c>
      <c r="D31" s="1" t="str">
        <f>'Cost Recovery'!D22</f>
        <v>LAC</v>
      </c>
      <c r="E31" s="26">
        <f>'Cost Recovery'!O22</f>
        <v>0.65667288802700041</v>
      </c>
      <c r="F31" s="80" t="str">
        <f>VLOOKUP(B31,'Cost Recovery'!B$21:E$37,4,FALSE)</f>
        <v>Public</v>
      </c>
      <c r="S31" s="82" t="s">
        <v>166</v>
      </c>
      <c r="T31" s="80">
        <v>0.86847648452687953</v>
      </c>
      <c r="U31" s="65" t="s">
        <v>196</v>
      </c>
      <c r="V31" s="86">
        <v>0.69426259326464612</v>
      </c>
    </row>
    <row r="32" spans="1:45" x14ac:dyDescent="0.35">
      <c r="B32" s="1" t="str">
        <f>'Cost Recovery'!B33</f>
        <v>Tajikistan</v>
      </c>
      <c r="C32" s="1" t="str">
        <f>'Cost Recovery'!C33</f>
        <v>%</v>
      </c>
      <c r="D32" s="1" t="str">
        <f>'Cost Recovery'!D33</f>
        <v>ECA</v>
      </c>
      <c r="E32" s="26">
        <f>'Cost Recovery'!O33</f>
        <v>0.67199477884186576</v>
      </c>
      <c r="F32" s="80" t="str">
        <f>VLOOKUP(B32,'Cost Recovery'!B$21:E$37,4,FALSE)</f>
        <v>Public</v>
      </c>
      <c r="S32" s="82" t="s">
        <v>161</v>
      </c>
      <c r="T32" s="80">
        <v>0.89259053692564916</v>
      </c>
      <c r="U32" s="65" t="s">
        <v>181</v>
      </c>
      <c r="V32" s="86">
        <v>0.78952956366153348</v>
      </c>
    </row>
    <row r="33" spans="1:22" x14ac:dyDescent="0.35">
      <c r="B33" s="1" t="str">
        <f>'Cost Recovery'!B34</f>
        <v>Tanzania</v>
      </c>
      <c r="C33" s="1" t="str">
        <f>'Cost Recovery'!C34</f>
        <v>%</v>
      </c>
      <c r="D33" s="1" t="str">
        <f>'Cost Recovery'!D34</f>
        <v>AFR</v>
      </c>
      <c r="E33" s="26">
        <f>'Cost Recovery'!O34</f>
        <v>0.67602992832109032</v>
      </c>
      <c r="F33" s="80" t="str">
        <f>VLOOKUP(B33,'Cost Recovery'!B$21:E$37,4,FALSE)</f>
        <v>Public</v>
      </c>
      <c r="S33" s="82" t="s">
        <v>162</v>
      </c>
      <c r="T33" s="80">
        <v>0.69823307517033595</v>
      </c>
    </row>
    <row r="34" spans="1:22" x14ac:dyDescent="0.35">
      <c r="A34" s="13"/>
      <c r="B34" s="1" t="str">
        <f>'Cost Recovery'!B32</f>
        <v>Senegal</v>
      </c>
      <c r="C34" s="1" t="str">
        <f>'Cost Recovery'!C32</f>
        <v>%</v>
      </c>
      <c r="D34" s="1" t="str">
        <f>'Cost Recovery'!D32</f>
        <v>AFR</v>
      </c>
      <c r="E34" s="26">
        <f>'Cost Recovery'!O32</f>
        <v>0.7048048462356894</v>
      </c>
      <c r="F34" s="80" t="str">
        <f>VLOOKUP(B34,'Cost Recovery'!B$21:E$37,4,FALSE)</f>
        <v>Public</v>
      </c>
      <c r="S34" s="82" t="s">
        <v>163</v>
      </c>
      <c r="T34" s="80">
        <v>0.63416858734244164</v>
      </c>
    </row>
    <row r="35" spans="1:22" x14ac:dyDescent="0.35">
      <c r="B35" s="1" t="str">
        <f>'Cost Recovery'!B29</f>
        <v>Pakistan</v>
      </c>
      <c r="C35" s="1" t="str">
        <f>'Cost Recovery'!C29</f>
        <v>%</v>
      </c>
      <c r="D35" s="1" t="str">
        <f>'Cost Recovery'!D29</f>
        <v>SAR</v>
      </c>
      <c r="E35" s="26">
        <f>'Cost Recovery'!O29</f>
        <v>0.79621896963994743</v>
      </c>
      <c r="F35" s="80" t="str">
        <f>VLOOKUP(B35,'Cost Recovery'!B$21:E$37,4,FALSE)</f>
        <v>Mixed</v>
      </c>
      <c r="S35" s="82" t="s">
        <v>181</v>
      </c>
      <c r="T35" s="46">
        <v>0.78952956366153337</v>
      </c>
    </row>
    <row r="36" spans="1:22" x14ac:dyDescent="0.35">
      <c r="B36" s="1" t="str">
        <f>'Cost Recovery'!B28</f>
        <v>Morocco</v>
      </c>
      <c r="C36" s="1" t="str">
        <f>'Cost Recovery'!C28</f>
        <v>%</v>
      </c>
      <c r="D36" s="1" t="str">
        <f>'Cost Recovery'!D28</f>
        <v>MNA</v>
      </c>
      <c r="E36" s="26">
        <f>'Cost Recovery'!O28</f>
        <v>0.84148148148148139</v>
      </c>
      <c r="F36" s="80" t="str">
        <f>VLOOKUP(B36,'Cost Recovery'!B$21:E$37,4,FALSE)</f>
        <v>Public</v>
      </c>
    </row>
    <row r="37" spans="1:22" x14ac:dyDescent="0.35">
      <c r="B37" s="1" t="str">
        <f>'Cost Recovery'!B37</f>
        <v>Vietnam</v>
      </c>
      <c r="C37" s="1" t="str">
        <f>'Cost Recovery'!C37</f>
        <v>%</v>
      </c>
      <c r="D37" s="26" t="str">
        <f>'Cost Recovery'!D37</f>
        <v>EAP</v>
      </c>
      <c r="E37" s="26">
        <f>'Cost Recovery'!O37</f>
        <v>0.88941769703292295</v>
      </c>
      <c r="F37" s="80" t="str">
        <f>VLOOKUP(B37,'Cost Recovery'!B$21:E$37,4,FALSE)</f>
        <v>Public</v>
      </c>
      <c r="S37" s="1" t="s">
        <v>180</v>
      </c>
      <c r="T37" s="1" t="s">
        <v>182</v>
      </c>
      <c r="U37" s="66" t="s">
        <v>180</v>
      </c>
      <c r="V37" s="66" t="s">
        <v>182</v>
      </c>
    </row>
    <row r="38" spans="1:22" x14ac:dyDescent="0.35">
      <c r="B38" s="1" t="str">
        <f>'Cost Recovery'!B27</f>
        <v>Kenya</v>
      </c>
      <c r="C38" s="1" t="str">
        <f>'Cost Recovery'!C27</f>
        <v>%</v>
      </c>
      <c r="D38" s="1" t="str">
        <f>'Cost Recovery'!D27</f>
        <v>AFR</v>
      </c>
      <c r="E38" s="26">
        <f>'Cost Recovery'!O27</f>
        <v>0.90104685738204815</v>
      </c>
      <c r="F38" s="80" t="str">
        <f>VLOOKUP(B38,'Cost Recovery'!B$21:E$37,4,FALSE)</f>
        <v>Public</v>
      </c>
      <c r="S38" s="1" t="s">
        <v>163</v>
      </c>
      <c r="T38" s="47">
        <f t="shared" ref="T38:T43" si="1">VLOOKUP(S38,$S$29:$T$34,2,FALSE)</f>
        <v>0.63416858734244164</v>
      </c>
      <c r="U38" s="65" t="s">
        <v>196</v>
      </c>
      <c r="V38" s="1">
        <f>VLOOKUP(U38,U$29:V$31,2,FALSE)</f>
        <v>0.69426259326464612</v>
      </c>
    </row>
    <row r="39" spans="1:22" x14ac:dyDescent="0.35">
      <c r="B39" s="1" t="str">
        <f>'Cost Recovery'!B25</f>
        <v>India - Odisha</v>
      </c>
      <c r="C39" s="1" t="str">
        <f>'Cost Recovery'!C25</f>
        <v>%</v>
      </c>
      <c r="D39" s="1" t="str">
        <f>'Cost Recovery'!D25</f>
        <v>SAR</v>
      </c>
      <c r="E39" s="26">
        <f>'Cost Recovery'!O25</f>
        <v>0.91442845373130077</v>
      </c>
      <c r="F39" s="80" t="str">
        <f>VLOOKUP(B39,'Cost Recovery'!B$21:E$37,4,FALSE)</f>
        <v>Public</v>
      </c>
      <c r="S39" s="1" t="s">
        <v>162</v>
      </c>
      <c r="T39" s="47">
        <f t="shared" si="1"/>
        <v>0.69823307517033595</v>
      </c>
      <c r="U39" s="65" t="s">
        <v>337</v>
      </c>
      <c r="V39" s="66">
        <f>VLOOKUP(U39,U$29:V$31,2,FALSE)</f>
        <v>0.94720748026413037</v>
      </c>
    </row>
    <row r="40" spans="1:22" x14ac:dyDescent="0.35">
      <c r="B40" s="1" t="str">
        <f>'Cost Recovery'!B35</f>
        <v>Uganda</v>
      </c>
      <c r="C40" s="1" t="str">
        <f>'Cost Recovery'!C35</f>
        <v>%</v>
      </c>
      <c r="D40" s="1" t="str">
        <f>'Cost Recovery'!D35</f>
        <v>AFR</v>
      </c>
      <c r="E40" s="26">
        <f>'Cost Recovery'!O35</f>
        <v>0.92310109790100714</v>
      </c>
      <c r="F40" s="80" t="str">
        <f>VLOOKUP(B40,'Cost Recovery'!B$21:E$37,4,FALSE)</f>
        <v>Private</v>
      </c>
      <c r="S40" s="1" t="s">
        <v>164</v>
      </c>
      <c r="T40" s="47">
        <f t="shared" si="1"/>
        <v>0.80124568245995875</v>
      </c>
      <c r="U40" s="65" t="s">
        <v>197</v>
      </c>
      <c r="V40" s="66">
        <f>VLOOKUP(U40,U$29:V$31,2,FALSE)</f>
        <v>0.98116387184752307</v>
      </c>
    </row>
    <row r="41" spans="1:22" x14ac:dyDescent="0.35">
      <c r="B41" s="1" t="str">
        <f>'Cost Recovery'!B31</f>
        <v>Philippines</v>
      </c>
      <c r="C41" s="1" t="str">
        <f>'Cost Recovery'!C31</f>
        <v>%</v>
      </c>
      <c r="D41" s="1" t="str">
        <f>'Cost Recovery'!D31</f>
        <v>EAP</v>
      </c>
      <c r="E41" s="26">
        <f>'Cost Recovery'!O31</f>
        <v>0.97973707583216474</v>
      </c>
      <c r="F41" s="80" t="str">
        <f>VLOOKUP(B41,'Cost Recovery'!B$21:E$37,4,FALSE)</f>
        <v>Private</v>
      </c>
      <c r="S41" s="1" t="s">
        <v>166</v>
      </c>
      <c r="T41" s="47">
        <f t="shared" si="1"/>
        <v>0.86847648452687953</v>
      </c>
    </row>
    <row r="42" spans="1:22" x14ac:dyDescent="0.35">
      <c r="B42" s="1" t="str">
        <f>'Cost Recovery'!B30</f>
        <v>Peru</v>
      </c>
      <c r="C42" s="1" t="str">
        <f>'Cost Recovery'!C30</f>
        <v>%</v>
      </c>
      <c r="D42" s="1" t="str">
        <f>'Cost Recovery'!D30</f>
        <v>LAC</v>
      </c>
      <c r="E42" s="26">
        <f>'Cost Recovery'!O30</f>
        <v>0.98044528094054995</v>
      </c>
      <c r="F42" s="80" t="str">
        <f>VLOOKUP(B42,'Cost Recovery'!B$21:E$37,4,FALSE)</f>
        <v>Mixed</v>
      </c>
      <c r="S42" s="1" t="s">
        <v>161</v>
      </c>
      <c r="T42" s="47">
        <f t="shared" si="1"/>
        <v>0.89259053692564916</v>
      </c>
    </row>
    <row r="43" spans="1:22" x14ac:dyDescent="0.35">
      <c r="B43" s="1" t="str">
        <f>'Cost Recovery'!B21</f>
        <v>Colombia</v>
      </c>
      <c r="C43" s="1" t="str">
        <f>'Cost Recovery'!C21</f>
        <v>%</v>
      </c>
      <c r="D43" s="1" t="str">
        <f>'Cost Recovery'!D21</f>
        <v>LAC</v>
      </c>
      <c r="E43" s="26">
        <f>'Cost Recovery'!O21</f>
        <v>1.0406534418093973</v>
      </c>
      <c r="F43" s="80" t="str">
        <f>VLOOKUP(B43,'Cost Recovery'!B$21:E$37,4,FALSE)</f>
        <v>Private</v>
      </c>
      <c r="S43" s="1" t="s">
        <v>165</v>
      </c>
      <c r="T43" s="47">
        <f t="shared" si="1"/>
        <v>0.93457738643254384</v>
      </c>
    </row>
    <row r="44" spans="1:22" x14ac:dyDescent="0.35">
      <c r="B44" s="1" t="str">
        <f>'Cost Recovery'!B36</f>
        <v>Ukraine</v>
      </c>
      <c r="C44" s="1" t="str">
        <f>'Cost Recovery'!C36</f>
        <v>%</v>
      </c>
      <c r="D44" s="1" t="str">
        <f>'Cost Recovery'!D36</f>
        <v>ECA</v>
      </c>
      <c r="E44" s="26">
        <f>'Cost Recovery'!O36</f>
        <v>1.0649581902118934</v>
      </c>
      <c r="F44" s="80" t="str">
        <f>VLOOKUP(B44,'Cost Recovery'!B$21:E$37,4,FALSE)</f>
        <v>Mixed</v>
      </c>
    </row>
    <row r="45" spans="1:22" x14ac:dyDescent="0.35">
      <c r="S45" s="66"/>
      <c r="T45" s="66"/>
      <c r="U45" s="66"/>
      <c r="V45" s="66"/>
    </row>
    <row r="46" spans="1:22" x14ac:dyDescent="0.35">
      <c r="S46" s="66"/>
      <c r="T46" s="66"/>
      <c r="U46" s="66"/>
      <c r="V46" s="66"/>
    </row>
    <row r="47" spans="1:22" x14ac:dyDescent="0.35">
      <c r="S47" s="66"/>
      <c r="T47" s="66"/>
      <c r="U47" s="66"/>
      <c r="V47" s="66"/>
    </row>
    <row r="48" spans="1:22" x14ac:dyDescent="0.35">
      <c r="S48" s="66"/>
      <c r="T48" s="66"/>
      <c r="U48" s="66"/>
      <c r="V48" s="66"/>
    </row>
    <row r="49" spans="1:45" x14ac:dyDescent="0.35">
      <c r="S49" s="66"/>
      <c r="T49" s="66"/>
      <c r="U49" s="66"/>
      <c r="V49" s="66"/>
    </row>
    <row r="50" spans="1:45" s="77" customFormat="1" ht="32.25" customHeight="1" thickBot="1" x14ac:dyDescent="0.4">
      <c r="A50" s="72"/>
      <c r="B50" s="43" t="s">
        <v>537</v>
      </c>
      <c r="C50" s="73"/>
      <c r="D50" s="73"/>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c r="AN50" s="73"/>
      <c r="AO50" s="73"/>
      <c r="AP50" s="73"/>
      <c r="AQ50" s="73"/>
      <c r="AR50" s="73"/>
      <c r="AS50" s="73"/>
    </row>
    <row r="51" spans="1:45" s="66" customFormat="1" x14ac:dyDescent="0.35">
      <c r="B51" s="68" t="s">
        <v>122</v>
      </c>
      <c r="C51" s="68" t="s">
        <v>6</v>
      </c>
      <c r="D51" s="68" t="s">
        <v>160</v>
      </c>
      <c r="E51" s="44" t="s">
        <v>178</v>
      </c>
      <c r="F51" s="44" t="s">
        <v>336</v>
      </c>
    </row>
    <row r="52" spans="1:45" s="66" customFormat="1" x14ac:dyDescent="0.35">
      <c r="B52" s="66" t="str">
        <f>'Cost Recovery'!B348</f>
        <v>India - Andhra Pradesh (APSPDCL)</v>
      </c>
      <c r="C52" s="66" t="str">
        <f>'Cost Recovery'!C348</f>
        <v>%</v>
      </c>
      <c r="D52" s="66" t="str">
        <f>'Cost Recovery'!D348</f>
        <v>SAR</v>
      </c>
      <c r="E52" s="80">
        <f>'Cost Recovery'!O348</f>
        <v>0.36474951222028212</v>
      </c>
      <c r="F52" s="66" t="str">
        <f>'Cost Recovery'!E348</f>
        <v>Public</v>
      </c>
    </row>
    <row r="53" spans="1:45" s="66" customFormat="1" x14ac:dyDescent="0.35">
      <c r="B53" s="66" t="str">
        <f>'Cost Recovery'!B352</f>
        <v>India - Rajasthan (AVVN)</v>
      </c>
      <c r="C53" s="66" t="str">
        <f>'Cost Recovery'!C352</f>
        <v>%</v>
      </c>
      <c r="D53" s="66" t="str">
        <f>'Cost Recovery'!D352</f>
        <v>SAR</v>
      </c>
      <c r="E53" s="80">
        <f>'Cost Recovery'!O352</f>
        <v>0.39939703153804479</v>
      </c>
      <c r="F53" s="66" t="str">
        <f>'Cost Recovery'!E352</f>
        <v>Public</v>
      </c>
    </row>
    <row r="54" spans="1:45" s="66" customFormat="1" x14ac:dyDescent="0.35">
      <c r="B54" s="66" t="str">
        <f>'Cost Recovery'!B349</f>
        <v>India - Andhra Pradesh (APEPDCL)</v>
      </c>
      <c r="C54" s="66" t="str">
        <f>'Cost Recovery'!C349</f>
        <v>%</v>
      </c>
      <c r="D54" s="66" t="str">
        <f>'Cost Recovery'!D349</f>
        <v>SAR</v>
      </c>
      <c r="E54" s="80">
        <f>'Cost Recovery'!O349</f>
        <v>0.41900278950866926</v>
      </c>
      <c r="F54" s="66" t="str">
        <f>'Cost Recovery'!E349</f>
        <v>Public</v>
      </c>
    </row>
    <row r="55" spans="1:45" s="66" customFormat="1" x14ac:dyDescent="0.35">
      <c r="B55" s="66" t="str">
        <f>'Cost Recovery'!B353</f>
        <v>India - Rajasthan (JDVVN)</v>
      </c>
      <c r="C55" s="66" t="str">
        <f>'Cost Recovery'!C353</f>
        <v>%</v>
      </c>
      <c r="D55" s="66" t="str">
        <f>'Cost Recovery'!D353</f>
        <v>SAR</v>
      </c>
      <c r="E55" s="80">
        <f>'Cost Recovery'!O353</f>
        <v>0.47873231383487785</v>
      </c>
      <c r="F55" s="66" t="str">
        <f>'Cost Recovery'!E353</f>
        <v>Public</v>
      </c>
    </row>
    <row r="56" spans="1:45" s="66" customFormat="1" x14ac:dyDescent="0.35">
      <c r="B56" s="66" t="str">
        <f>'Cost Recovery'!B347</f>
        <v>Egypt, Arab Rep.</v>
      </c>
      <c r="C56" s="66" t="str">
        <f>'Cost Recovery'!C347</f>
        <v>%</v>
      </c>
      <c r="D56" s="66" t="str">
        <f>'Cost Recovery'!D347</f>
        <v>MNA</v>
      </c>
      <c r="E56" s="80">
        <f>'Cost Recovery'!O347</f>
        <v>0.55498466885919051</v>
      </c>
      <c r="F56" s="66" t="str">
        <f>'Cost Recovery'!E347</f>
        <v>Public</v>
      </c>
    </row>
    <row r="57" spans="1:45" s="66" customFormat="1" x14ac:dyDescent="0.35">
      <c r="B57" s="66" t="str">
        <f>'Cost Recovery'!B354</f>
        <v>India - Rajasthan (JVVN)</v>
      </c>
      <c r="C57" s="66" t="str">
        <f>'Cost Recovery'!C354</f>
        <v>%</v>
      </c>
      <c r="D57" s="66" t="str">
        <f>'Cost Recovery'!D354</f>
        <v>SAR</v>
      </c>
      <c r="E57" s="80">
        <f>'Cost Recovery'!O354</f>
        <v>0.55998863227071038</v>
      </c>
      <c r="F57" s="66" t="str">
        <f>'Cost Recovery'!E354</f>
        <v>Public</v>
      </c>
    </row>
    <row r="58" spans="1:45" s="66" customFormat="1" x14ac:dyDescent="0.35">
      <c r="B58" s="66" t="str">
        <f>'Cost Recovery'!B346</f>
        <v>Dominican Republic</v>
      </c>
      <c r="C58" s="66" t="str">
        <f>'Cost Recovery'!C346</f>
        <v>%</v>
      </c>
      <c r="D58" s="66" t="str">
        <f>'Cost Recovery'!D346</f>
        <v>LAC</v>
      </c>
      <c r="E58" s="80">
        <f>'Cost Recovery'!O346</f>
        <v>0.65667288802700041</v>
      </c>
      <c r="F58" s="66" t="str">
        <f>'Cost Recovery'!E346</f>
        <v>Public</v>
      </c>
    </row>
    <row r="59" spans="1:45" s="66" customFormat="1" x14ac:dyDescent="0.35">
      <c r="B59" s="66" t="str">
        <f>'Cost Recovery'!B358</f>
        <v>Pakistan (KE)</v>
      </c>
      <c r="C59" s="66" t="str">
        <f>'Cost Recovery'!C358</f>
        <v>%</v>
      </c>
      <c r="D59" s="66" t="str">
        <f>'Cost Recovery'!D358</f>
        <v>SAR</v>
      </c>
      <c r="E59" s="80">
        <f>'Cost Recovery'!O358</f>
        <v>0.66303200571496723</v>
      </c>
      <c r="F59" s="66" t="str">
        <f>'Cost Recovery'!E358</f>
        <v>Private</v>
      </c>
    </row>
    <row r="60" spans="1:45" s="66" customFormat="1" x14ac:dyDescent="0.35">
      <c r="B60" s="66" t="str">
        <f>'Cost Recovery'!B364</f>
        <v>Tajikistan</v>
      </c>
      <c r="C60" s="66" t="str">
        <f>'Cost Recovery'!C364</f>
        <v>%</v>
      </c>
      <c r="D60" s="66" t="str">
        <f>'Cost Recovery'!D364</f>
        <v>ECA</v>
      </c>
      <c r="E60" s="80">
        <f>'Cost Recovery'!O364</f>
        <v>0.67199477884186576</v>
      </c>
      <c r="F60" s="66" t="str">
        <f>'Cost Recovery'!E364</f>
        <v>Public</v>
      </c>
    </row>
    <row r="61" spans="1:45" s="66" customFormat="1" x14ac:dyDescent="0.35">
      <c r="B61" s="66" t="str">
        <f>'Cost Recovery'!B363</f>
        <v>Senegal</v>
      </c>
      <c r="C61" s="66" t="str">
        <f>'Cost Recovery'!C363</f>
        <v>%</v>
      </c>
      <c r="D61" s="66" t="str">
        <f>'Cost Recovery'!D363</f>
        <v>AFR</v>
      </c>
      <c r="E61" s="80">
        <f>'Cost Recovery'!O363</f>
        <v>0.7048048462356894</v>
      </c>
      <c r="F61" s="66" t="str">
        <f>'Cost Recovery'!E363</f>
        <v>Public</v>
      </c>
    </row>
    <row r="62" spans="1:45" s="66" customFormat="1" x14ac:dyDescent="0.35">
      <c r="B62" s="66" t="str">
        <f>'Cost Recovery'!B365</f>
        <v>Tanzania</v>
      </c>
      <c r="C62" s="66" t="str">
        <f>'Cost Recovery'!C365</f>
        <v>%</v>
      </c>
      <c r="D62" s="66" t="str">
        <f>'Cost Recovery'!D365</f>
        <v>AFR</v>
      </c>
      <c r="E62" s="80">
        <f>'Cost Recovery'!O365</f>
        <v>0.73635255407832778</v>
      </c>
      <c r="F62" s="66" t="str">
        <f>'Cost Recovery'!E365</f>
        <v>Public</v>
      </c>
    </row>
    <row r="63" spans="1:45" s="66" customFormat="1" x14ac:dyDescent="0.35">
      <c r="B63" s="66" t="str">
        <f>'Cost Recovery'!B356</f>
        <v>Morocco</v>
      </c>
      <c r="C63" s="66" t="str">
        <f>'Cost Recovery'!C356</f>
        <v>%</v>
      </c>
      <c r="D63" s="66" t="str">
        <f>'Cost Recovery'!D356</f>
        <v>MNA</v>
      </c>
      <c r="E63" s="80">
        <f>'Cost Recovery'!O356</f>
        <v>0.84148148148148139</v>
      </c>
      <c r="F63" s="66" t="str">
        <f>'Cost Recovery'!E356</f>
        <v>Public</v>
      </c>
    </row>
    <row r="64" spans="1:45" s="66" customFormat="1" x14ac:dyDescent="0.35">
      <c r="B64" s="66" t="str">
        <f>'Cost Recovery'!B357</f>
        <v>Pakistan (LESCO)</v>
      </c>
      <c r="C64" s="66" t="str">
        <f>'Cost Recovery'!C357</f>
        <v>%</v>
      </c>
      <c r="D64" s="66" t="str">
        <f>'Cost Recovery'!D357</f>
        <v>SAR</v>
      </c>
      <c r="E64" s="80">
        <f>'Cost Recovery'!O357</f>
        <v>0.8623080457872262</v>
      </c>
      <c r="F64" s="66" t="str">
        <f>'Cost Recovery'!E357</f>
        <v>Public</v>
      </c>
    </row>
    <row r="65" spans="1:45" s="66" customFormat="1" x14ac:dyDescent="0.35">
      <c r="B65" s="66" t="str">
        <f>'Cost Recovery'!B360</f>
        <v>Peru (Hidrandina)</v>
      </c>
      <c r="C65" s="66" t="str">
        <f>'Cost Recovery'!C360</f>
        <v>%</v>
      </c>
      <c r="D65" s="66" t="str">
        <f>'Cost Recovery'!D360</f>
        <v>LAC</v>
      </c>
      <c r="E65" s="80">
        <f>'Cost Recovery'!O360</f>
        <v>0.86571634077882897</v>
      </c>
      <c r="F65" s="66" t="str">
        <f>'Cost Recovery'!E360</f>
        <v>Public</v>
      </c>
    </row>
    <row r="66" spans="1:45" s="66" customFormat="1" x14ac:dyDescent="0.35">
      <c r="B66" s="66" t="str">
        <f>'Cost Recovery'!B351</f>
        <v>India - Odisha (CESCO)</v>
      </c>
      <c r="C66" s="66" t="str">
        <f>'Cost Recovery'!C351</f>
        <v>%</v>
      </c>
      <c r="D66" s="66" t="str">
        <f>'Cost Recovery'!D351</f>
        <v>SAR</v>
      </c>
      <c r="E66" s="80">
        <f>'Cost Recovery'!O351</f>
        <v>0.88573398656302393</v>
      </c>
      <c r="F66" s="66" t="str">
        <f>'Cost Recovery'!E351</f>
        <v>Public</v>
      </c>
    </row>
    <row r="67" spans="1:45" s="66" customFormat="1" x14ac:dyDescent="0.35">
      <c r="B67" s="66" t="str">
        <f>'Cost Recovery'!B362</f>
        <v>Philippines (Beneco)</v>
      </c>
      <c r="C67" s="66" t="str">
        <f>'Cost Recovery'!C362</f>
        <v>%</v>
      </c>
      <c r="D67" s="66" t="str">
        <f>'Cost Recovery'!D362</f>
        <v>EAP</v>
      </c>
      <c r="E67" s="80">
        <f>'Cost Recovery'!O362</f>
        <v>0.88940080246124875</v>
      </c>
      <c r="F67" s="66" t="str">
        <f>'Cost Recovery'!E362</f>
        <v>Private</v>
      </c>
    </row>
    <row r="68" spans="1:45" s="66" customFormat="1" x14ac:dyDescent="0.35">
      <c r="B68" s="66" t="str">
        <f>'Cost Recovery'!B368</f>
        <v>Vietnam</v>
      </c>
      <c r="C68" s="66" t="str">
        <f>'Cost Recovery'!C368</f>
        <v>%</v>
      </c>
      <c r="D68" s="66" t="str">
        <f>'Cost Recovery'!D368</f>
        <v>EAP</v>
      </c>
      <c r="E68" s="80">
        <f>'Cost Recovery'!O368</f>
        <v>0.88941769703292295</v>
      </c>
      <c r="F68" s="66" t="str">
        <f>'Cost Recovery'!E368</f>
        <v>Public</v>
      </c>
    </row>
    <row r="69" spans="1:45" s="66" customFormat="1" x14ac:dyDescent="0.35">
      <c r="B69" s="66" t="str">
        <f>'Cost Recovery'!B355</f>
        <v>Kenya</v>
      </c>
      <c r="C69" s="66" t="str">
        <f>'Cost Recovery'!C355</f>
        <v>%</v>
      </c>
      <c r="D69" s="66" t="str">
        <f>'Cost Recovery'!D355</f>
        <v>AFR</v>
      </c>
      <c r="E69" s="80">
        <f>'Cost Recovery'!O355</f>
        <v>0.90104685738204815</v>
      </c>
      <c r="F69" s="66" t="str">
        <f>'Cost Recovery'!E355</f>
        <v>Public</v>
      </c>
    </row>
    <row r="70" spans="1:45" s="66" customFormat="1" x14ac:dyDescent="0.35">
      <c r="B70" s="66" t="str">
        <f>'Cost Recovery'!B366</f>
        <v>Uganda</v>
      </c>
      <c r="C70" s="66" t="str">
        <f>'Cost Recovery'!C366</f>
        <v>%</v>
      </c>
      <c r="D70" s="66" t="str">
        <f>'Cost Recovery'!D366</f>
        <v>AFR</v>
      </c>
      <c r="E70" s="80">
        <f>'Cost Recovery'!O366</f>
        <v>0.92310109790100714</v>
      </c>
      <c r="F70" s="66" t="str">
        <f>'Cost Recovery'!E366</f>
        <v>Private</v>
      </c>
    </row>
    <row r="71" spans="1:45" s="66" customFormat="1" x14ac:dyDescent="0.35">
      <c r="B71" s="66" t="str">
        <f>'Cost Recovery'!B350</f>
        <v>India - Odisha (WESCO)</v>
      </c>
      <c r="C71" s="66" t="str">
        <f>'Cost Recovery'!C350</f>
        <v>%</v>
      </c>
      <c r="D71" s="66" t="str">
        <f>'Cost Recovery'!D350</f>
        <v>SAR</v>
      </c>
      <c r="E71" s="80">
        <f>'Cost Recovery'!O350</f>
        <v>0.94553254235657735</v>
      </c>
      <c r="F71" s="66" t="str">
        <f>'Cost Recovery'!E350</f>
        <v>Public</v>
      </c>
    </row>
    <row r="72" spans="1:45" s="66" customFormat="1" x14ac:dyDescent="0.35">
      <c r="B72" s="66" t="str">
        <f>'Cost Recovery'!B361</f>
        <v>Philippines (Meralco)</v>
      </c>
      <c r="C72" s="66" t="str">
        <f>'Cost Recovery'!C361</f>
        <v>%</v>
      </c>
      <c r="D72" s="66" t="str">
        <f>'Cost Recovery'!D361</f>
        <v>EAP</v>
      </c>
      <c r="E72" s="80">
        <f>'Cost Recovery'!O361</f>
        <v>0.98915675322517127</v>
      </c>
      <c r="F72" s="66" t="str">
        <f>'Cost Recovery'!E361</f>
        <v>Private</v>
      </c>
    </row>
    <row r="73" spans="1:45" s="66" customFormat="1" x14ac:dyDescent="0.35">
      <c r="B73" s="66" t="str">
        <f>'Cost Recovery'!B359</f>
        <v>Peru (Luz del Sur)</v>
      </c>
      <c r="C73" s="66" t="str">
        <f>'Cost Recovery'!C359</f>
        <v>%</v>
      </c>
      <c r="D73" s="66" t="str">
        <f>'Cost Recovery'!D359</f>
        <v>LAC</v>
      </c>
      <c r="E73" s="80">
        <f>'Cost Recovery'!O359</f>
        <v>1.0178699739891945</v>
      </c>
      <c r="F73" s="66" t="str">
        <f>'Cost Recovery'!E359</f>
        <v>Private</v>
      </c>
    </row>
    <row r="74" spans="1:45" s="66" customFormat="1" x14ac:dyDescent="0.35">
      <c r="B74" s="66" t="str">
        <f>'Cost Recovery'!B345</f>
        <v>Colombia</v>
      </c>
      <c r="C74" s="66" t="str">
        <f>'Cost Recovery'!C345</f>
        <v>%</v>
      </c>
      <c r="D74" s="66" t="str">
        <f>'Cost Recovery'!D345</f>
        <v>LAC</v>
      </c>
      <c r="E74" s="80">
        <f>'Cost Recovery'!O345</f>
        <v>1.0406534418093973</v>
      </c>
      <c r="F74" s="66" t="str">
        <f>'Cost Recovery'!E345</f>
        <v>Private</v>
      </c>
    </row>
    <row r="75" spans="1:45" s="66" customFormat="1" x14ac:dyDescent="0.35">
      <c r="B75" s="66" t="str">
        <f>'Cost Recovery'!B367</f>
        <v>Ukraine</v>
      </c>
      <c r="C75" s="66" t="str">
        <f>'Cost Recovery'!C367</f>
        <v>%</v>
      </c>
      <c r="D75" s="66" t="str">
        <f>'Cost Recovery'!D367</f>
        <v>ECA</v>
      </c>
      <c r="E75" s="80">
        <f>'Cost Recovery'!O367</f>
        <v>1.0895377406115432</v>
      </c>
      <c r="F75" s="66" t="str">
        <f>'Cost Recovery'!E367</f>
        <v>Mixed</v>
      </c>
    </row>
    <row r="76" spans="1:45" s="66" customFormat="1" x14ac:dyDescent="0.35"/>
    <row r="77" spans="1:45" s="66" customFormat="1" x14ac:dyDescent="0.35"/>
    <row r="78" spans="1:45" s="66" customFormat="1" x14ac:dyDescent="0.35"/>
    <row r="79" spans="1:45" s="77" customFormat="1" ht="32.25" customHeight="1" thickBot="1" x14ac:dyDescent="0.4">
      <c r="A79" s="72"/>
      <c r="B79" s="43" t="s">
        <v>400</v>
      </c>
      <c r="C79" s="73"/>
      <c r="D79" s="73"/>
      <c r="E79" s="73"/>
      <c r="F79" s="73"/>
      <c r="G79" s="73"/>
      <c r="H79" s="73"/>
      <c r="I79" s="73"/>
      <c r="J79" s="73"/>
      <c r="K79" s="73"/>
      <c r="L79" s="73"/>
      <c r="M79" s="73"/>
      <c r="N79" s="73"/>
      <c r="O79" s="73"/>
      <c r="P79" s="73"/>
      <c r="Q79" s="73"/>
      <c r="R79" s="73"/>
      <c r="S79" s="73"/>
      <c r="T79" s="73"/>
      <c r="U79" s="73"/>
      <c r="V79" s="73"/>
      <c r="W79" s="73"/>
      <c r="X79" s="73"/>
      <c r="Y79" s="73"/>
      <c r="Z79" s="73"/>
      <c r="AA79" s="73"/>
      <c r="AB79" s="73"/>
      <c r="AC79" s="73"/>
      <c r="AD79" s="73"/>
      <c r="AE79" s="73"/>
      <c r="AF79" s="73"/>
      <c r="AG79" s="73"/>
      <c r="AH79" s="73"/>
      <c r="AI79" s="73"/>
      <c r="AJ79" s="73"/>
      <c r="AK79" s="73"/>
      <c r="AL79" s="73"/>
      <c r="AM79" s="73"/>
      <c r="AN79" s="73"/>
      <c r="AO79" s="73"/>
      <c r="AP79" s="73"/>
      <c r="AQ79" s="73"/>
      <c r="AR79" s="73"/>
      <c r="AS79" s="73"/>
    </row>
    <row r="80" spans="1:45" s="84" customFormat="1" x14ac:dyDescent="0.35">
      <c r="B80" s="68" t="s">
        <v>122</v>
      </c>
      <c r="C80" s="68" t="s">
        <v>6</v>
      </c>
      <c r="D80" s="68" t="s">
        <v>160</v>
      </c>
      <c r="E80" s="44" t="s">
        <v>178</v>
      </c>
      <c r="F80" s="23" t="s">
        <v>336</v>
      </c>
      <c r="G80" s="23"/>
      <c r="H80" s="23"/>
      <c r="I80" s="23"/>
      <c r="J80" s="23"/>
      <c r="K80" s="23"/>
      <c r="L80" s="23"/>
      <c r="M80" s="23"/>
      <c r="N80" s="23"/>
      <c r="O80" s="23"/>
      <c r="P80" s="23"/>
      <c r="Q80" s="23"/>
      <c r="R80" s="71"/>
      <c r="S80" s="66"/>
      <c r="T80" s="66"/>
      <c r="U80" s="66"/>
    </row>
    <row r="81" spans="1:45" s="66" customFormat="1" x14ac:dyDescent="0.35">
      <c r="B81" s="66" t="str">
        <f>'Cost Recovery'!B36</f>
        <v>Ukraine</v>
      </c>
      <c r="C81" s="66" t="str">
        <f>'Cost Recovery'!C101</f>
        <v>%</v>
      </c>
      <c r="D81" s="66" t="str">
        <f>'Cost Recovery'!D36</f>
        <v>ECA</v>
      </c>
      <c r="E81" s="79">
        <f>'Cost Recovery'!F36</f>
        <v>0.14634146341463411</v>
      </c>
      <c r="F81" s="66" t="str">
        <f>VLOOKUP(B81,'Cost Recovery'!B$21:E$37,4,FALSE)</f>
        <v>Mixed</v>
      </c>
      <c r="N81" s="66" t="s">
        <v>180</v>
      </c>
      <c r="O81" s="66" t="s">
        <v>182</v>
      </c>
      <c r="P81" s="66" t="s">
        <v>180</v>
      </c>
      <c r="Q81" s="66" t="s">
        <v>182</v>
      </c>
      <c r="AD81" s="68" t="s">
        <v>272</v>
      </c>
      <c r="AE81" s="18"/>
    </row>
    <row r="82" spans="1:45" s="66" customFormat="1" x14ac:dyDescent="0.35">
      <c r="B82" s="66" t="str">
        <f>'Cost Recovery'!B23</f>
        <v>Egypt, Arab Rep.</v>
      </c>
      <c r="C82" s="66" t="str">
        <f>'Cost Recovery'!C88</f>
        <v>%</v>
      </c>
      <c r="D82" s="66" t="str">
        <f>'Cost Recovery'!D23</f>
        <v>MNA</v>
      </c>
      <c r="E82" s="79">
        <f>'Cost Recovery'!F23</f>
        <v>0.21282051282051279</v>
      </c>
      <c r="F82" s="66" t="str">
        <f>VLOOKUP(B82,'Cost Recovery'!B$21:E$37,4,FALSE)</f>
        <v>Public</v>
      </c>
      <c r="N82" s="82" t="s">
        <v>164</v>
      </c>
      <c r="O82" s="46">
        <v>0.77443167762679055</v>
      </c>
      <c r="P82" s="82" t="s">
        <v>337</v>
      </c>
      <c r="Q82" s="46">
        <v>0.60408879061318077</v>
      </c>
      <c r="AD82" s="66" t="s">
        <v>132</v>
      </c>
      <c r="AE82" s="31">
        <v>-0.40097417079652897</v>
      </c>
    </row>
    <row r="83" spans="1:45" s="66" customFormat="1" x14ac:dyDescent="0.35">
      <c r="B83" s="66" t="str">
        <f>'Cost Recovery'!B33</f>
        <v>Tajikistan</v>
      </c>
      <c r="C83" s="66" t="str">
        <f>'Cost Recovery'!C98</f>
        <v>%</v>
      </c>
      <c r="D83" s="66" t="str">
        <f>'Cost Recovery'!D33</f>
        <v>ECA</v>
      </c>
      <c r="E83" s="79">
        <f>'Cost Recovery'!F33</f>
        <v>0.23809523809523808</v>
      </c>
      <c r="F83" s="66" t="str">
        <f>VLOOKUP(B83,'Cost Recovery'!B$21:E$37,4,FALSE)</f>
        <v>Public</v>
      </c>
      <c r="N83" s="82" t="s">
        <v>165</v>
      </c>
      <c r="O83" s="46">
        <v>0.99623780731995604</v>
      </c>
      <c r="P83" s="82" t="s">
        <v>197</v>
      </c>
      <c r="Q83" s="46">
        <v>0.7163702875574679</v>
      </c>
      <c r="AD83" s="66" t="s">
        <v>128</v>
      </c>
      <c r="AE83" s="31">
        <v>-0.33981777313444883</v>
      </c>
    </row>
    <row r="84" spans="1:45" s="66" customFormat="1" x14ac:dyDescent="0.35">
      <c r="B84" s="66" t="str">
        <f>'Cost Recovery'!B35</f>
        <v>Uganda</v>
      </c>
      <c r="C84" s="66" t="str">
        <f>'Cost Recovery'!C100</f>
        <v>%</v>
      </c>
      <c r="D84" s="66" t="str">
        <f>'Cost Recovery'!D35</f>
        <v>AFR</v>
      </c>
      <c r="E84" s="79">
        <f>'Cost Recovery'!F35</f>
        <v>0.27918287937743191</v>
      </c>
      <c r="F84" s="66" t="str">
        <f>VLOOKUP(B84,'Cost Recovery'!B$21:E$37,4,FALSE)</f>
        <v>Private</v>
      </c>
      <c r="N84" s="82" t="s">
        <v>166</v>
      </c>
      <c r="O84" s="46">
        <v>0.1922183507549361</v>
      </c>
      <c r="P84" s="82" t="s">
        <v>196</v>
      </c>
      <c r="Q84" s="46">
        <v>0.69865489442116091</v>
      </c>
      <c r="AD84" s="66" t="s">
        <v>125</v>
      </c>
      <c r="AE84" s="31">
        <v>-0.22429196553435282</v>
      </c>
    </row>
    <row r="85" spans="1:45" s="66" customFormat="1" x14ac:dyDescent="0.35">
      <c r="B85" s="66" t="str">
        <f>'Cost Recovery'!B24</f>
        <v>India - Andhra Pradesh</v>
      </c>
      <c r="C85" s="66" t="str">
        <f>'Cost Recovery'!C89</f>
        <v>%</v>
      </c>
      <c r="D85" s="66" t="str">
        <f>'Cost Recovery'!D24</f>
        <v>SAR</v>
      </c>
      <c r="E85" s="79">
        <f>'Cost Recovery'!F24</f>
        <v>0.53980099502487566</v>
      </c>
      <c r="F85" s="66" t="str">
        <f>VLOOKUP(B85,'Cost Recovery'!B$21:E$37,4,FALSE)</f>
        <v>Public</v>
      </c>
      <c r="N85" s="82" t="s">
        <v>161</v>
      </c>
      <c r="O85" s="46">
        <v>0.78850673105062918</v>
      </c>
      <c r="P85" s="82" t="s">
        <v>181</v>
      </c>
      <c r="Q85" s="46">
        <v>0.68509300430263032</v>
      </c>
      <c r="AD85" s="66" t="s">
        <v>121</v>
      </c>
      <c r="AE85" s="31">
        <v>-0.19652483592726422</v>
      </c>
    </row>
    <row r="86" spans="1:45" s="66" customFormat="1" x14ac:dyDescent="0.35">
      <c r="B86" s="66" t="str">
        <f>'Cost Recovery'!B25</f>
        <v>India - Odisha</v>
      </c>
      <c r="C86" s="66" t="str">
        <f>'Cost Recovery'!C90</f>
        <v>%</v>
      </c>
      <c r="D86" s="66" t="str">
        <f>'Cost Recovery'!D25</f>
        <v>SAR</v>
      </c>
      <c r="E86" s="79">
        <f>'Cost Recovery'!F25</f>
        <v>0.53980099502487566</v>
      </c>
      <c r="F86" s="66" t="str">
        <f>VLOOKUP(B86,'Cost Recovery'!B$21:E$37,4,FALSE)</f>
        <v>Public</v>
      </c>
      <c r="N86" s="82" t="s">
        <v>162</v>
      </c>
      <c r="O86" s="46">
        <v>0.63929697991817347</v>
      </c>
      <c r="AD86" s="66" t="s">
        <v>118</v>
      </c>
      <c r="AE86" s="31">
        <v>-0.17724105901158338</v>
      </c>
    </row>
    <row r="87" spans="1:45" s="66" customFormat="1" x14ac:dyDescent="0.35">
      <c r="B87" s="66" t="str">
        <f>'Cost Recovery'!B26</f>
        <v>India - Rajasthan</v>
      </c>
      <c r="C87" s="66" t="str">
        <f>'Cost Recovery'!C91</f>
        <v>%</v>
      </c>
      <c r="D87" s="66" t="str">
        <f>'Cost Recovery'!D26</f>
        <v>SAR</v>
      </c>
      <c r="E87" s="79">
        <f>'Cost Recovery'!F26</f>
        <v>0.53980099502487566</v>
      </c>
      <c r="F87" s="66" t="str">
        <f>VLOOKUP(B87,'Cost Recovery'!B$21:E$37,4,FALSE)</f>
        <v>Public</v>
      </c>
      <c r="N87" s="82" t="s">
        <v>163</v>
      </c>
      <c r="O87" s="46">
        <v>0.63195697337488388</v>
      </c>
      <c r="AD87" s="66" t="s">
        <v>120</v>
      </c>
      <c r="AE87" s="31">
        <v>-0.16289630425205492</v>
      </c>
    </row>
    <row r="88" spans="1:45" s="66" customFormat="1" x14ac:dyDescent="0.35">
      <c r="B88" s="66" t="str">
        <f>'Cost Recovery'!B21</f>
        <v>Colombia</v>
      </c>
      <c r="C88" s="66" t="str">
        <f>'Cost Recovery'!C86</f>
        <v>%</v>
      </c>
      <c r="D88" s="66" t="str">
        <f>'Cost Recovery'!D21</f>
        <v>LAC</v>
      </c>
      <c r="E88" s="79">
        <f>'Cost Recovery'!F21</f>
        <v>0.55037313432835822</v>
      </c>
      <c r="F88" s="66" t="str">
        <f>VLOOKUP(B88,'Cost Recovery'!B$21:E$37,4,FALSE)</f>
        <v>Private</v>
      </c>
      <c r="N88" s="82" t="s">
        <v>181</v>
      </c>
      <c r="O88" s="46">
        <v>0.68509300430263054</v>
      </c>
      <c r="W88" s="48"/>
      <c r="X88" s="48"/>
      <c r="Y88" s="48"/>
      <c r="Z88" s="48"/>
      <c r="AA88" s="48"/>
      <c r="AB88" s="48"/>
      <c r="AC88" s="48"/>
      <c r="AD88" s="66" t="s">
        <v>131</v>
      </c>
      <c r="AE88" s="31">
        <v>-0.15990925442009551</v>
      </c>
      <c r="AF88" s="48"/>
      <c r="AG88" s="48"/>
      <c r="AH88" s="48"/>
      <c r="AI88" s="48"/>
      <c r="AJ88" s="48"/>
      <c r="AK88" s="48"/>
      <c r="AL88" s="48"/>
      <c r="AM88" s="48"/>
      <c r="AN88" s="48"/>
      <c r="AO88" s="48"/>
      <c r="AP88" s="48"/>
      <c r="AQ88" s="48"/>
      <c r="AR88" s="48"/>
      <c r="AS88" s="48"/>
    </row>
    <row r="89" spans="1:45" s="66" customFormat="1" x14ac:dyDescent="0.35">
      <c r="B89" s="66" t="str">
        <f>'Cost Recovery'!B37</f>
        <v>Vietnam</v>
      </c>
      <c r="C89" s="66" t="str">
        <f>'Cost Recovery'!C102</f>
        <v>%</v>
      </c>
      <c r="D89" s="66" t="str">
        <f>'Cost Recovery'!D37</f>
        <v>EAP</v>
      </c>
      <c r="E89" s="79">
        <f>'Cost Recovery'!F37</f>
        <v>0.67292076567329862</v>
      </c>
      <c r="F89" s="66" t="str">
        <f>VLOOKUP(B89,'Cost Recovery'!B$21:E$37,4,FALSE)</f>
        <v>Public</v>
      </c>
      <c r="AD89" s="66" t="s">
        <v>126</v>
      </c>
      <c r="AE89" s="31">
        <v>-0.11220593878496099</v>
      </c>
    </row>
    <row r="90" spans="1:45" s="66" customFormat="1" x14ac:dyDescent="0.35">
      <c r="B90" s="66" t="str">
        <f>'Cost Recovery'!B30</f>
        <v>Peru</v>
      </c>
      <c r="C90" s="66" t="str">
        <f>'Cost Recovery'!C95</f>
        <v>%</v>
      </c>
      <c r="D90" s="66" t="str">
        <f>'Cost Recovery'!D30</f>
        <v>LAC</v>
      </c>
      <c r="E90" s="79">
        <f>'Cost Recovery'!F30</f>
        <v>0.75750000000000006</v>
      </c>
      <c r="F90" s="66" t="str">
        <f>VLOOKUP(B90,'Cost Recovery'!B$21:E$37,4,FALSE)</f>
        <v>Mixed</v>
      </c>
      <c r="N90" s="87" t="s">
        <v>180</v>
      </c>
      <c r="O90" s="87" t="s">
        <v>182</v>
      </c>
      <c r="AD90" s="66" t="s">
        <v>134</v>
      </c>
      <c r="AE90" s="31">
        <v>-9.3665809631137631E-2</v>
      </c>
    </row>
    <row r="91" spans="1:45" s="66" customFormat="1" x14ac:dyDescent="0.35">
      <c r="B91" s="66" t="str">
        <f>'Cost Recovery'!B34</f>
        <v>Tanzania</v>
      </c>
      <c r="C91" s="66" t="str">
        <f>'Cost Recovery'!C99</f>
        <v>%</v>
      </c>
      <c r="D91" s="66" t="str">
        <f>'Cost Recovery'!D34</f>
        <v>AFR</v>
      </c>
      <c r="E91" s="79">
        <f>'Cost Recovery'!F34</f>
        <v>0.87255476424835454</v>
      </c>
      <c r="F91" s="66" t="str">
        <f>VLOOKUP(B91,'Cost Recovery'!B$21:E$37,4,FALSE)</f>
        <v>Public</v>
      </c>
      <c r="N91" s="82" t="s">
        <v>166</v>
      </c>
      <c r="O91" s="46">
        <f t="shared" ref="O91:O96" si="2">VLOOKUP(N91,N$82:O$87,2,FALSE)</f>
        <v>0.1922183507549361</v>
      </c>
      <c r="Q91" s="87" t="s">
        <v>180</v>
      </c>
      <c r="R91" s="87" t="s">
        <v>182</v>
      </c>
      <c r="AD91" s="66" t="s">
        <v>117</v>
      </c>
      <c r="AE91" s="31">
        <v>0.21649693135962433</v>
      </c>
    </row>
    <row r="92" spans="1:45" s="66" customFormat="1" x14ac:dyDescent="0.35">
      <c r="B92" s="66" t="str">
        <f>'Cost Recovery'!B32</f>
        <v>Senegal</v>
      </c>
      <c r="C92" s="66" t="str">
        <f>'Cost Recovery'!C97</f>
        <v>%</v>
      </c>
      <c r="D92" s="66" t="str">
        <f>'Cost Recovery'!D32</f>
        <v>AFR</v>
      </c>
      <c r="E92" s="79">
        <f>'Cost Recovery'!F32</f>
        <v>0.88204590524727278</v>
      </c>
      <c r="F92" s="66" t="str">
        <f>VLOOKUP(B92,'Cost Recovery'!B$21:E$37,4,FALSE)</f>
        <v>Public</v>
      </c>
      <c r="N92" s="82" t="s">
        <v>163</v>
      </c>
      <c r="O92" s="46">
        <f t="shared" si="2"/>
        <v>0.63195697337488388</v>
      </c>
      <c r="Q92" s="82" t="s">
        <v>197</v>
      </c>
      <c r="R92" s="46">
        <f>VLOOKUP(Q92,P$82:Q$84,2,FALSE)</f>
        <v>0.7163702875574679</v>
      </c>
      <c r="AD92" s="66" t="s">
        <v>127</v>
      </c>
      <c r="AE92" s="31">
        <v>0.22294528094054988</v>
      </c>
    </row>
    <row r="93" spans="1:45" s="66" customFormat="1" x14ac:dyDescent="0.35">
      <c r="B93" s="66" t="str">
        <f>'Cost Recovery'!B29</f>
        <v>Pakistan</v>
      </c>
      <c r="C93" s="66" t="str">
        <f>'Cost Recovery'!C94</f>
        <v>%</v>
      </c>
      <c r="D93" s="66" t="str">
        <f>'Cost Recovery'!D29</f>
        <v>SAR</v>
      </c>
      <c r="E93" s="79">
        <f>'Cost Recovery'!F29</f>
        <v>0.90842490842490842</v>
      </c>
      <c r="F93" s="66" t="str">
        <f>VLOOKUP(B93,'Cost Recovery'!B$21:E$37,4,FALSE)</f>
        <v>Mixed</v>
      </c>
      <c r="N93" s="82" t="s">
        <v>162</v>
      </c>
      <c r="O93" s="46">
        <f t="shared" si="2"/>
        <v>0.63929697991817347</v>
      </c>
      <c r="Q93" s="82" t="s">
        <v>196</v>
      </c>
      <c r="R93" s="46">
        <f>VLOOKUP(Q93,P$82:Q$84,2,FALSE)</f>
        <v>0.69865489442116091</v>
      </c>
      <c r="AD93" s="66" t="s">
        <v>455</v>
      </c>
      <c r="AE93" s="31">
        <v>0.34216415603867772</v>
      </c>
    </row>
    <row r="94" spans="1:45" s="66" customFormat="1" x14ac:dyDescent="0.35">
      <c r="B94" s="66" t="str">
        <f>'Cost Recovery'!B22</f>
        <v>Dominican Republic</v>
      </c>
      <c r="C94" s="66" t="str">
        <f>'Cost Recovery'!C87</f>
        <v>%</v>
      </c>
      <c r="D94" s="66" t="str">
        <f>'Cost Recovery'!D22</f>
        <v>LAC</v>
      </c>
      <c r="E94" s="79">
        <f>'Cost Recovery'!F22</f>
        <v>1.0576470588235294</v>
      </c>
      <c r="F94" s="66" t="str">
        <f>VLOOKUP(B94,'Cost Recovery'!B$21:E$37,4,FALSE)</f>
        <v>Public</v>
      </c>
      <c r="N94" s="82" t="s">
        <v>164</v>
      </c>
      <c r="O94" s="46">
        <f t="shared" si="2"/>
        <v>0.77443167762679055</v>
      </c>
      <c r="Q94" s="82" t="s">
        <v>337</v>
      </c>
      <c r="R94" s="46">
        <f>VLOOKUP(Q94,P$82:Q$84,2,FALSE)</f>
        <v>0.60408879061318077</v>
      </c>
      <c r="AD94" s="66" t="s">
        <v>133</v>
      </c>
      <c r="AE94" s="31">
        <v>0.37462745870642511</v>
      </c>
    </row>
    <row r="95" spans="1:45" s="66" customFormat="1" x14ac:dyDescent="0.35">
      <c r="A95" s="84"/>
      <c r="B95" s="66" t="str">
        <f>'Cost Recovery'!B27</f>
        <v>Kenya</v>
      </c>
      <c r="C95" s="66">
        <f>'Cost Recovery'!C92</f>
        <v>0</v>
      </c>
      <c r="D95" s="66" t="str">
        <f>'Cost Recovery'!D27</f>
        <v>AFR</v>
      </c>
      <c r="E95" s="79">
        <f>'Cost Recovery'!F27</f>
        <v>1.0639431616341031</v>
      </c>
      <c r="F95" s="66" t="str">
        <f>VLOOKUP(B95,'Cost Recovery'!B$21:E$37,4,FALSE)</f>
        <v>Public</v>
      </c>
      <c r="N95" s="82" t="s">
        <v>161</v>
      </c>
      <c r="O95" s="46">
        <f t="shared" si="2"/>
        <v>0.78850673105062918</v>
      </c>
      <c r="R95" s="46"/>
      <c r="AD95" s="66" t="s">
        <v>129</v>
      </c>
      <c r="AE95" s="31">
        <v>0.43389954074662768</v>
      </c>
    </row>
    <row r="96" spans="1:45" s="66" customFormat="1" x14ac:dyDescent="0.35">
      <c r="B96" s="66" t="str">
        <f>'Cost Recovery'!B28</f>
        <v>Morocco</v>
      </c>
      <c r="C96" s="66" t="str">
        <f>'Cost Recovery'!C93</f>
        <v>%</v>
      </c>
      <c r="D96" s="66" t="str">
        <f>'Cost Recovery'!D28</f>
        <v>MNA</v>
      </c>
      <c r="E96" s="79">
        <f>'Cost Recovery'!F28</f>
        <v>1.0657734470158342</v>
      </c>
      <c r="F96" s="66" t="str">
        <f>VLOOKUP(B96,'Cost Recovery'!B$21:E$37,4,FALSE)</f>
        <v>Public</v>
      </c>
      <c r="N96" s="82" t="s">
        <v>165</v>
      </c>
      <c r="O96" s="46">
        <f t="shared" si="2"/>
        <v>0.99623780731995604</v>
      </c>
      <c r="R96" s="46"/>
      <c r="AD96" s="66" t="s">
        <v>124</v>
      </c>
      <c r="AE96" s="31">
        <v>0.49028030748103912</v>
      </c>
    </row>
    <row r="97" spans="1:45" s="66" customFormat="1" x14ac:dyDescent="0.35">
      <c r="B97" s="66" t="str">
        <f>'Cost Recovery'!B31</f>
        <v>Philippines</v>
      </c>
      <c r="C97" s="66" t="str">
        <f>'Cost Recovery'!C96</f>
        <v>%</v>
      </c>
      <c r="D97" s="66" t="str">
        <f>'Cost Recovery'!D31</f>
        <v>EAP</v>
      </c>
      <c r="E97" s="79">
        <f>'Cost Recovery'!F31</f>
        <v>1.3195548489666136</v>
      </c>
      <c r="F97" s="66" t="str">
        <f>VLOOKUP(B97,'Cost Recovery'!B$21:E$37,4,FALSE)</f>
        <v>Private</v>
      </c>
      <c r="R97" s="46"/>
      <c r="AD97" s="66" t="s">
        <v>119</v>
      </c>
      <c r="AE97" s="31">
        <v>0.64391821852357523</v>
      </c>
    </row>
    <row r="98" spans="1:45" s="66" customFormat="1" x14ac:dyDescent="0.35">
      <c r="AD98" s="66" t="s">
        <v>130</v>
      </c>
      <c r="AE98" s="31">
        <v>0.91861672679725936</v>
      </c>
    </row>
    <row r="99" spans="1:45" s="66" customFormat="1" x14ac:dyDescent="0.35">
      <c r="D99" s="66">
        <v>0</v>
      </c>
      <c r="E99" s="66">
        <v>0</v>
      </c>
    </row>
    <row r="100" spans="1:45" s="66" customFormat="1" x14ac:dyDescent="0.35">
      <c r="D100" s="66">
        <v>1.4</v>
      </c>
      <c r="E100" s="66">
        <v>1.4</v>
      </c>
    </row>
    <row r="101" spans="1:45" s="66" customFormat="1" x14ac:dyDescent="0.35"/>
    <row r="102" spans="1:45" s="66" customFormat="1" x14ac:dyDescent="0.35"/>
    <row r="103" spans="1:45" s="66" customFormat="1" x14ac:dyDescent="0.35"/>
    <row r="104" spans="1:45" s="66" customFormat="1" x14ac:dyDescent="0.35"/>
    <row r="105" spans="1:45" s="12" customFormat="1" ht="32.25" customHeight="1" thickBot="1" x14ac:dyDescent="0.4">
      <c r="A105" s="7"/>
      <c r="B105" s="43" t="s">
        <v>184</v>
      </c>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row>
    <row r="106" spans="1:45" s="13" customFormat="1" ht="30" customHeight="1" x14ac:dyDescent="0.35">
      <c r="B106" s="15" t="s">
        <v>122</v>
      </c>
      <c r="C106" s="15" t="s">
        <v>6</v>
      </c>
      <c r="D106" s="15" t="s">
        <v>160</v>
      </c>
      <c r="E106" s="44" t="s">
        <v>178</v>
      </c>
      <c r="F106" s="23"/>
      <c r="G106" s="23"/>
      <c r="H106" s="23"/>
      <c r="I106" s="23"/>
      <c r="J106" s="23"/>
      <c r="K106" s="23"/>
      <c r="L106" s="23"/>
      <c r="M106" s="23"/>
      <c r="N106" s="23"/>
      <c r="O106" s="23"/>
      <c r="P106" s="23"/>
      <c r="Q106" s="23"/>
      <c r="R106" s="14"/>
      <c r="T106" s="1"/>
    </row>
    <row r="107" spans="1:45" x14ac:dyDescent="0.35">
      <c r="B107" s="1" t="str">
        <f>'Cost Recovery'!B4</f>
        <v>Dominican Republic</v>
      </c>
      <c r="C107" s="1" t="str">
        <f>'Cost Recovery'!C4</f>
        <v>%</v>
      </c>
      <c r="D107" s="1" t="str">
        <f>'Cost Recovery'!D4</f>
        <v>LAC</v>
      </c>
      <c r="E107" s="26">
        <f>'Cost Recovery'!O4</f>
        <v>0.67217609612565343</v>
      </c>
    </row>
    <row r="108" spans="1:45" x14ac:dyDescent="0.35">
      <c r="B108" s="1" t="str">
        <f>'Cost Recovery'!B8</f>
        <v>India - Rajasthan</v>
      </c>
      <c r="C108" s="1" t="str">
        <f>'Cost Recovery'!C8</f>
        <v>%</v>
      </c>
      <c r="D108" s="1" t="str">
        <f>'Cost Recovery'!D8</f>
        <v>SAR</v>
      </c>
      <c r="E108" s="26">
        <f>'Cost Recovery'!O8</f>
        <v>0.73792022121924417</v>
      </c>
    </row>
    <row r="109" spans="1:45" x14ac:dyDescent="0.35">
      <c r="B109" s="1" t="str">
        <f>'Cost Recovery'!B6</f>
        <v>India - Andhra Pradesh</v>
      </c>
      <c r="C109" s="1" t="str">
        <f>'Cost Recovery'!C6</f>
        <v>%</v>
      </c>
      <c r="D109" s="1" t="str">
        <f>'Cost Recovery'!D6</f>
        <v>SAR</v>
      </c>
      <c r="E109" s="26">
        <f>'Cost Recovery'!O6</f>
        <v>0.75091047910582343</v>
      </c>
      <c r="S109" s="66" t="s">
        <v>180</v>
      </c>
      <c r="T109" s="66" t="s">
        <v>182</v>
      </c>
      <c r="AA109" s="1" t="s">
        <v>180</v>
      </c>
      <c r="AB109" s="1" t="s">
        <v>182</v>
      </c>
    </row>
    <row r="110" spans="1:45" x14ac:dyDescent="0.35">
      <c r="B110" s="1" t="str">
        <f>'Cost Recovery'!B16</f>
        <v>Tanzania</v>
      </c>
      <c r="C110" s="1" t="str">
        <f>'Cost Recovery'!C16</f>
        <v>%</v>
      </c>
      <c r="D110" s="1" t="str">
        <f>'Cost Recovery'!D16</f>
        <v>AFR</v>
      </c>
      <c r="E110" s="26">
        <f>'Cost Recovery'!O16</f>
        <v>0.79868240823307335</v>
      </c>
      <c r="S110" s="82" t="s">
        <v>164</v>
      </c>
      <c r="T110" s="46">
        <v>0.99185192642102527</v>
      </c>
      <c r="AA110" s="1" t="s">
        <v>163</v>
      </c>
      <c r="AB110" s="47">
        <f t="shared" ref="AB110:AB115" si="3">VLOOKUP(AA110,$S$110:$T$115,2,FALSE)</f>
        <v>0.88513926043300883</v>
      </c>
    </row>
    <row r="111" spans="1:45" x14ac:dyDescent="0.35">
      <c r="B111" s="1" t="str">
        <f>'Cost Recovery'!B14</f>
        <v>Senegal</v>
      </c>
      <c r="C111" s="1" t="str">
        <f>'Cost Recovery'!C14</f>
        <v>%</v>
      </c>
      <c r="D111" s="1" t="str">
        <f>'Cost Recovery'!D14</f>
        <v>AFR</v>
      </c>
      <c r="E111" s="26">
        <f>'Cost Recovery'!O14</f>
        <v>0.81284127168635434</v>
      </c>
      <c r="S111" s="82" t="s">
        <v>165</v>
      </c>
      <c r="T111" s="46">
        <v>1.0620893114880481</v>
      </c>
      <c r="AA111" s="1" t="s">
        <v>164</v>
      </c>
      <c r="AB111" s="47">
        <f t="shared" si="3"/>
        <v>0.99185192642102527</v>
      </c>
    </row>
    <row r="112" spans="1:45" x14ac:dyDescent="0.35">
      <c r="B112" s="1" t="str">
        <f>'Cost Recovery'!B7</f>
        <v>India - Odisha</v>
      </c>
      <c r="C112" s="1" t="str">
        <f>'Cost Recovery'!C7</f>
        <v>%</v>
      </c>
      <c r="D112" s="1" t="str">
        <f>'Cost Recovery'!D7</f>
        <v>SAR</v>
      </c>
      <c r="E112" s="26">
        <f>'Cost Recovery'!O7</f>
        <v>0.98489218505814125</v>
      </c>
      <c r="S112" s="82" t="s">
        <v>166</v>
      </c>
      <c r="T112" s="46">
        <v>1.1575668682062854</v>
      </c>
      <c r="AA112" s="1" t="s">
        <v>162</v>
      </c>
      <c r="AB112" s="47">
        <f t="shared" si="3"/>
        <v>0.99478144995048989</v>
      </c>
    </row>
    <row r="113" spans="1:28" x14ac:dyDescent="0.35">
      <c r="B113" s="1" t="str">
        <f>'Cost Recovery'!B5</f>
        <v>Egypt, Arab Rep.</v>
      </c>
      <c r="C113" s="1" t="str">
        <f>'Cost Recovery'!C5</f>
        <v>%</v>
      </c>
      <c r="D113" s="1" t="str">
        <f>'Cost Recovery'!D5</f>
        <v>MNA</v>
      </c>
      <c r="E113" s="26">
        <f>'Cost Recovery'!O5</f>
        <v>0.99478144995048989</v>
      </c>
      <c r="S113" s="82" t="s">
        <v>161</v>
      </c>
      <c r="T113" s="46">
        <v>1.1742472714098708</v>
      </c>
      <c r="AA113" s="1" t="s">
        <v>165</v>
      </c>
      <c r="AB113" s="47">
        <f t="shared" si="3"/>
        <v>1.0620893114880481</v>
      </c>
    </row>
    <row r="114" spans="1:28" x14ac:dyDescent="0.35">
      <c r="B114" s="1" t="str">
        <f>'Cost Recovery'!B19</f>
        <v>Vietnam</v>
      </c>
      <c r="C114" s="1" t="str">
        <f>'Cost Recovery'!C19</f>
        <v>%</v>
      </c>
      <c r="D114" s="1" t="str">
        <f>'Cost Recovery'!D19</f>
        <v>EAP</v>
      </c>
      <c r="E114" s="26">
        <f>'Cost Recovery'!O19</f>
        <v>1.0131880754272753</v>
      </c>
      <c r="S114" s="82" t="s">
        <v>162</v>
      </c>
      <c r="T114" s="46">
        <v>0.99478144995048989</v>
      </c>
      <c r="AA114" s="1" t="s">
        <v>166</v>
      </c>
      <c r="AB114" s="47">
        <f t="shared" si="3"/>
        <v>1.1575668682062854</v>
      </c>
    </row>
    <row r="115" spans="1:28" x14ac:dyDescent="0.35">
      <c r="B115" s="1" t="str">
        <f>'Cost Recovery'!B11</f>
        <v>Pakistan</v>
      </c>
      <c r="C115" s="1" t="str">
        <f>'Cost Recovery'!C11</f>
        <v>%</v>
      </c>
      <c r="D115" s="1" t="str">
        <f>'Cost Recovery'!D11</f>
        <v>SAR</v>
      </c>
      <c r="E115" s="26">
        <f>'Cost Recovery'!O11</f>
        <v>1.0668341563488262</v>
      </c>
      <c r="S115" s="82" t="s">
        <v>163</v>
      </c>
      <c r="T115" s="46">
        <v>0.88513926043300883</v>
      </c>
      <c r="AA115" s="1" t="s">
        <v>161</v>
      </c>
      <c r="AB115" s="47">
        <f t="shared" si="3"/>
        <v>1.1742472714098708</v>
      </c>
    </row>
    <row r="116" spans="1:28" x14ac:dyDescent="0.35">
      <c r="B116" s="1" t="str">
        <f>'Cost Recovery'!B13</f>
        <v>Philippines</v>
      </c>
      <c r="C116" s="1" t="str">
        <f>'Cost Recovery'!C13</f>
        <v>%</v>
      </c>
      <c r="D116" s="1" t="str">
        <f>'Cost Recovery'!D13</f>
        <v>EAP</v>
      </c>
      <c r="E116" s="26">
        <f>'Cost Recovery'!O13</f>
        <v>1.1109905475488211</v>
      </c>
      <c r="S116" s="82" t="s">
        <v>181</v>
      </c>
      <c r="T116" s="46">
        <v>1.0290500231865567</v>
      </c>
    </row>
    <row r="117" spans="1:28" x14ac:dyDescent="0.35">
      <c r="B117" s="1" t="str">
        <f>'Cost Recovery'!B18</f>
        <v>Ukraine</v>
      </c>
      <c r="C117" s="1" t="str">
        <f>'Cost Recovery'!C18</f>
        <v>%</v>
      </c>
      <c r="D117" s="1" t="str">
        <f>'Cost Recovery'!D18</f>
        <v>ECA</v>
      </c>
      <c r="E117" s="26">
        <f>'Cost Recovery'!O18</f>
        <v>1.1337773737899097</v>
      </c>
    </row>
    <row r="118" spans="1:28" x14ac:dyDescent="0.35">
      <c r="B118" s="1" t="str">
        <f>'Cost Recovery'!B9</f>
        <v>Kenya</v>
      </c>
      <c r="C118" s="1" t="str">
        <f>'Cost Recovery'!C9</f>
        <v>%</v>
      </c>
      <c r="D118" s="1" t="str">
        <f>'Cost Recovery'!D9</f>
        <v>AFR</v>
      </c>
      <c r="E118" s="26">
        <f>'Cost Recovery'!O9</f>
        <v>1.1678287766223976</v>
      </c>
    </row>
    <row r="119" spans="1:28" x14ac:dyDescent="0.35">
      <c r="B119" s="1" t="str">
        <f>'Cost Recovery'!B15</f>
        <v>Tajikistan</v>
      </c>
      <c r="C119" s="1" t="str">
        <f>'Cost Recovery'!C15</f>
        <v>%</v>
      </c>
      <c r="D119" s="1" t="str">
        <f>'Cost Recovery'!D15</f>
        <v>ECA</v>
      </c>
      <c r="E119" s="26">
        <f>'Cost Recovery'!O15</f>
        <v>1.1813563626226611</v>
      </c>
    </row>
    <row r="120" spans="1:28" x14ac:dyDescent="0.35">
      <c r="B120" s="1" t="str">
        <f>'Cost Recovery'!B17</f>
        <v>Uganda</v>
      </c>
      <c r="C120" s="1" t="str">
        <f>'Cost Recovery'!C17</f>
        <v>%</v>
      </c>
      <c r="D120" s="1" t="str">
        <f>'Cost Recovery'!D17</f>
        <v>AFR</v>
      </c>
      <c r="E120" s="26">
        <f>'Cost Recovery'!O17</f>
        <v>1.1880552491422758</v>
      </c>
    </row>
    <row r="121" spans="1:28" x14ac:dyDescent="0.35">
      <c r="B121" s="1" t="str">
        <f>'Cost Recovery'!B12</f>
        <v>Peru</v>
      </c>
      <c r="C121" s="1" t="str">
        <f>'Cost Recovery'!C12</f>
        <v>%</v>
      </c>
      <c r="D121" s="1" t="str">
        <f>'Cost Recovery'!D12</f>
        <v>LAC</v>
      </c>
      <c r="E121" s="26">
        <f>'Cost Recovery'!O12</f>
        <v>1.3332897263202264</v>
      </c>
    </row>
    <row r="122" spans="1:28" x14ac:dyDescent="0.35">
      <c r="B122" s="1" t="str">
        <f>'Cost Recovery'!B3</f>
        <v>Colombia</v>
      </c>
      <c r="C122" s="1" t="str">
        <f>'Cost Recovery'!C3</f>
        <v>%</v>
      </c>
      <c r="D122" s="1" t="str">
        <f>'Cost Recovery'!D3</f>
        <v>LAC</v>
      </c>
      <c r="E122" s="26">
        <f>'Cost Recovery'!O3</f>
        <v>1.5172759917837326</v>
      </c>
    </row>
    <row r="123" spans="1:28" x14ac:dyDescent="0.35">
      <c r="B123" s="1" t="str">
        <f>'Cost Recovery'!B10</f>
        <v>Morocco</v>
      </c>
      <c r="C123" s="1" t="str">
        <f>'Cost Recovery'!C10</f>
        <v>%</v>
      </c>
      <c r="D123" s="1" t="str">
        <f>'Cost Recovery'!D10</f>
        <v>MNA</v>
      </c>
      <c r="E123" s="26" t="str">
        <f>'Cost Recovery'!O10</f>
        <v>n.a.</v>
      </c>
    </row>
    <row r="125" spans="1:28" x14ac:dyDescent="0.35">
      <c r="A125" s="13"/>
    </row>
    <row r="129" spans="1:45" s="77" customFormat="1" ht="32.25" customHeight="1" thickBot="1" x14ac:dyDescent="0.4">
      <c r="A129" s="72"/>
      <c r="B129" s="43" t="s">
        <v>538</v>
      </c>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c r="AA129" s="73"/>
      <c r="AB129" s="73"/>
      <c r="AC129" s="73"/>
      <c r="AD129" s="73"/>
      <c r="AE129" s="73"/>
      <c r="AF129" s="73"/>
      <c r="AG129" s="73"/>
      <c r="AH129" s="73"/>
      <c r="AI129" s="73"/>
      <c r="AJ129" s="73"/>
      <c r="AK129" s="73"/>
      <c r="AL129" s="73"/>
      <c r="AM129" s="73"/>
      <c r="AN129" s="73"/>
      <c r="AO129" s="73"/>
      <c r="AP129" s="73"/>
      <c r="AQ129" s="73"/>
      <c r="AR129" s="73"/>
      <c r="AS129" s="73"/>
    </row>
    <row r="130" spans="1:45" s="66" customFormat="1" x14ac:dyDescent="0.35">
      <c r="B130" s="68" t="s">
        <v>122</v>
      </c>
      <c r="C130" s="68" t="s">
        <v>6</v>
      </c>
      <c r="D130" s="68" t="s">
        <v>160</v>
      </c>
      <c r="E130" s="44" t="s">
        <v>178</v>
      </c>
    </row>
    <row r="131" spans="1:45" s="66" customFormat="1" x14ac:dyDescent="0.35">
      <c r="B131" s="66" t="s">
        <v>132</v>
      </c>
      <c r="C131" s="66" t="s">
        <v>7</v>
      </c>
      <c r="D131" s="66" t="s">
        <v>161</v>
      </c>
      <c r="E131" s="80">
        <f>'Cost Recovery'!O397</f>
        <v>0.67217609612565343</v>
      </c>
      <c r="F131" s="66" t="s">
        <v>196</v>
      </c>
    </row>
    <row r="132" spans="1:45" s="66" customFormat="1" x14ac:dyDescent="0.35">
      <c r="B132" s="66" t="s">
        <v>276</v>
      </c>
      <c r="C132" s="66" t="s">
        <v>7</v>
      </c>
      <c r="D132" s="66" t="s">
        <v>163</v>
      </c>
      <c r="E132" s="80">
        <f>'Cost Recovery'!O409</f>
        <v>0.74163503065337688</v>
      </c>
      <c r="F132" s="66" t="s">
        <v>197</v>
      </c>
    </row>
    <row r="133" spans="1:45" s="66" customFormat="1" x14ac:dyDescent="0.35">
      <c r="B133" s="66" t="s">
        <v>294</v>
      </c>
      <c r="C133" s="66" t="s">
        <v>7</v>
      </c>
      <c r="D133" s="66" t="s">
        <v>163</v>
      </c>
      <c r="E133" s="80">
        <f>'Cost Recovery'!O404</f>
        <v>0.75737166203791217</v>
      </c>
      <c r="F133" s="66" t="s">
        <v>196</v>
      </c>
    </row>
    <row r="134" spans="1:45" s="66" customFormat="1" x14ac:dyDescent="0.35">
      <c r="B134" s="66" t="s">
        <v>293</v>
      </c>
      <c r="C134" s="66" t="s">
        <v>7</v>
      </c>
      <c r="D134" s="66" t="s">
        <v>163</v>
      </c>
      <c r="E134" s="80">
        <f>'Cost Recovery'!O403</f>
        <v>0.76246539552234571</v>
      </c>
      <c r="F134" s="66" t="s">
        <v>196</v>
      </c>
    </row>
    <row r="135" spans="1:45" s="66" customFormat="1" x14ac:dyDescent="0.35">
      <c r="B135" s="66" t="s">
        <v>295</v>
      </c>
      <c r="C135" s="66" t="s">
        <v>7</v>
      </c>
      <c r="D135" s="66" t="s">
        <v>163</v>
      </c>
      <c r="E135" s="80">
        <f>'Cost Recovery'!O405</f>
        <v>0.80747523575112623</v>
      </c>
      <c r="F135" s="66" t="s">
        <v>196</v>
      </c>
    </row>
    <row r="136" spans="1:45" s="66" customFormat="1" x14ac:dyDescent="0.35">
      <c r="B136" s="66" t="s">
        <v>121</v>
      </c>
      <c r="C136" s="66" t="s">
        <v>7</v>
      </c>
      <c r="D136" s="66" t="s">
        <v>164</v>
      </c>
      <c r="E136" s="80">
        <f>'Cost Recovery'!O416</f>
        <v>0.80059971409274888</v>
      </c>
      <c r="F136" s="66" t="s">
        <v>196</v>
      </c>
    </row>
    <row r="137" spans="1:45" s="66" customFormat="1" x14ac:dyDescent="0.35">
      <c r="B137" s="66" t="s">
        <v>289</v>
      </c>
      <c r="C137" s="66" t="s">
        <v>7</v>
      </c>
      <c r="D137" s="66" t="s">
        <v>163</v>
      </c>
      <c r="E137" s="80">
        <f>'Cost Recovery'!O399</f>
        <v>0.82413835446360462</v>
      </c>
      <c r="F137" s="66" t="s">
        <v>196</v>
      </c>
    </row>
    <row r="138" spans="1:45" s="66" customFormat="1" x14ac:dyDescent="0.35">
      <c r="B138" s="66" t="s">
        <v>118</v>
      </c>
      <c r="C138" s="66" t="s">
        <v>7</v>
      </c>
      <c r="D138" s="66" t="s">
        <v>164</v>
      </c>
      <c r="E138" s="80">
        <f>'Cost Recovery'!O414</f>
        <v>0.81284127168635434</v>
      </c>
      <c r="F138" s="66" t="s">
        <v>196</v>
      </c>
    </row>
    <row r="139" spans="1:45" s="66" customFormat="1" x14ac:dyDescent="0.35">
      <c r="B139" s="66" t="s">
        <v>277</v>
      </c>
      <c r="C139" s="66" t="s">
        <v>7</v>
      </c>
      <c r="D139" s="66" t="s">
        <v>163</v>
      </c>
      <c r="E139" s="80">
        <f>'Cost Recovery'!O408</f>
        <v>0.86630702834541629</v>
      </c>
      <c r="F139" s="66" t="s">
        <v>196</v>
      </c>
    </row>
    <row r="140" spans="1:45" s="66" customFormat="1" x14ac:dyDescent="0.35">
      <c r="B140" s="66" t="s">
        <v>290</v>
      </c>
      <c r="C140" s="66" t="s">
        <v>7</v>
      </c>
      <c r="D140" s="66" t="s">
        <v>163</v>
      </c>
      <c r="E140" s="80">
        <f>'Cost Recovery'!O400</f>
        <v>0.89527286768810443</v>
      </c>
      <c r="F140" s="66" t="s">
        <v>196</v>
      </c>
    </row>
    <row r="141" spans="1:45" s="66" customFormat="1" x14ac:dyDescent="0.35">
      <c r="B141" s="66" t="s">
        <v>292</v>
      </c>
      <c r="C141" s="66" t="s">
        <v>7</v>
      </c>
      <c r="D141" s="66" t="s">
        <v>163</v>
      </c>
      <c r="E141" s="80">
        <f>'Cost Recovery'!O402</f>
        <v>0.98260444996953367</v>
      </c>
      <c r="F141" s="66" t="s">
        <v>196</v>
      </c>
    </row>
    <row r="142" spans="1:45" s="66" customFormat="1" x14ac:dyDescent="0.35">
      <c r="B142" s="66" t="s">
        <v>291</v>
      </c>
      <c r="C142" s="66" t="s">
        <v>7</v>
      </c>
      <c r="D142" s="66" t="s">
        <v>163</v>
      </c>
      <c r="E142" s="80">
        <f>'Cost Recovery'!O401</f>
        <v>0.98720371902705673</v>
      </c>
      <c r="F142" s="66" t="s">
        <v>196</v>
      </c>
    </row>
    <row r="143" spans="1:45" s="66" customFormat="1" x14ac:dyDescent="0.35">
      <c r="B143" s="66" t="s">
        <v>117</v>
      </c>
      <c r="C143" s="66" t="s">
        <v>7</v>
      </c>
      <c r="D143" s="66" t="s">
        <v>165</v>
      </c>
      <c r="E143" s="80">
        <f>'Cost Recovery'!O419</f>
        <v>1.0131880754272753</v>
      </c>
      <c r="F143" s="66" t="s">
        <v>196</v>
      </c>
    </row>
    <row r="144" spans="1:45" s="66" customFormat="1" x14ac:dyDescent="0.35">
      <c r="B144" s="66" t="s">
        <v>299</v>
      </c>
      <c r="C144" s="66" t="s">
        <v>7</v>
      </c>
      <c r="D144" s="66" t="s">
        <v>165</v>
      </c>
      <c r="E144" s="80">
        <f>'Cost Recovery'!O413</f>
        <v>1.0138565496425311</v>
      </c>
      <c r="F144" s="66" t="s">
        <v>197</v>
      </c>
    </row>
    <row r="145" spans="1:45" s="66" customFormat="1" x14ac:dyDescent="0.35">
      <c r="B145" s="66" t="s">
        <v>251</v>
      </c>
      <c r="C145" s="66" t="s">
        <v>7</v>
      </c>
      <c r="D145" s="66" t="s">
        <v>162</v>
      </c>
      <c r="E145" s="80">
        <f>'Cost Recovery'!O398</f>
        <v>0.99478144995048989</v>
      </c>
      <c r="F145" s="66" t="s">
        <v>196</v>
      </c>
    </row>
    <row r="146" spans="1:45" s="66" customFormat="1" x14ac:dyDescent="0.35">
      <c r="B146" s="66" t="s">
        <v>130</v>
      </c>
      <c r="C146" s="66" t="s">
        <v>7</v>
      </c>
      <c r="D146" s="66" t="s">
        <v>166</v>
      </c>
      <c r="E146" s="80">
        <f>'Cost Recovery'!O418</f>
        <v>1.1337773737899097</v>
      </c>
      <c r="F146" s="66" t="s">
        <v>337</v>
      </c>
    </row>
    <row r="147" spans="1:45" s="66" customFormat="1" x14ac:dyDescent="0.35">
      <c r="B147" s="66" t="s">
        <v>298</v>
      </c>
      <c r="C147" s="66" t="s">
        <v>7</v>
      </c>
      <c r="D147" s="66" t="s">
        <v>165</v>
      </c>
      <c r="E147" s="80">
        <f>'Cost Recovery'!O412</f>
        <v>1.1119370481544861</v>
      </c>
      <c r="F147" s="66" t="s">
        <v>197</v>
      </c>
    </row>
    <row r="148" spans="1:45" s="66" customFormat="1" x14ac:dyDescent="0.35">
      <c r="B148" s="66" t="s">
        <v>129</v>
      </c>
      <c r="C148" s="66" t="s">
        <v>7</v>
      </c>
      <c r="D148" s="66" t="s">
        <v>166</v>
      </c>
      <c r="E148" s="80">
        <f>'Cost Recovery'!O415</f>
        <v>1.1813563626226611</v>
      </c>
      <c r="F148" s="66" t="s">
        <v>196</v>
      </c>
    </row>
    <row r="149" spans="1:45" s="66" customFormat="1" x14ac:dyDescent="0.35">
      <c r="B149" s="66" t="s">
        <v>119</v>
      </c>
      <c r="C149" s="66" t="s">
        <v>7</v>
      </c>
      <c r="D149" s="66" t="s">
        <v>164</v>
      </c>
      <c r="E149" s="80">
        <f>'Cost Recovery'!O417</f>
        <v>1.1880552491422758</v>
      </c>
      <c r="F149" s="66" t="s">
        <v>197</v>
      </c>
    </row>
    <row r="150" spans="1:45" s="66" customFormat="1" x14ac:dyDescent="0.35">
      <c r="B150" s="66" t="s">
        <v>120</v>
      </c>
      <c r="C150" s="66" t="s">
        <v>7</v>
      </c>
      <c r="D150" s="66" t="s">
        <v>164</v>
      </c>
      <c r="E150" s="80">
        <f>'Cost Recovery'!O406</f>
        <v>1.1678287766223976</v>
      </c>
      <c r="F150" s="66" t="s">
        <v>196</v>
      </c>
    </row>
    <row r="151" spans="1:45" s="66" customFormat="1" x14ac:dyDescent="0.35">
      <c r="B151" s="66" t="s">
        <v>297</v>
      </c>
      <c r="C151" s="66" t="s">
        <v>7</v>
      </c>
      <c r="D151" s="66" t="s">
        <v>161</v>
      </c>
      <c r="E151" s="80">
        <f>'Cost Recovery'!O411</f>
        <v>1.2679301659331748</v>
      </c>
      <c r="F151" s="66" t="s">
        <v>196</v>
      </c>
    </row>
    <row r="152" spans="1:45" s="66" customFormat="1" x14ac:dyDescent="0.35">
      <c r="B152" s="66" t="s">
        <v>296</v>
      </c>
      <c r="C152" s="66" t="s">
        <v>7</v>
      </c>
      <c r="D152" s="66" t="s">
        <v>161</v>
      </c>
      <c r="E152" s="80">
        <f>'Cost Recovery'!O410</f>
        <v>1.3520485503498467</v>
      </c>
      <c r="F152" s="66" t="s">
        <v>197</v>
      </c>
    </row>
    <row r="153" spans="1:45" s="66" customFormat="1" x14ac:dyDescent="0.35">
      <c r="B153" s="66" t="s">
        <v>124</v>
      </c>
      <c r="C153" s="66" t="s">
        <v>7</v>
      </c>
      <c r="D153" s="66" t="s">
        <v>161</v>
      </c>
      <c r="E153" s="80">
        <f>'Cost Recovery'!O396</f>
        <v>1.5172759917837326</v>
      </c>
      <c r="F153" s="66" t="s">
        <v>197</v>
      </c>
    </row>
    <row r="154" spans="1:45" s="66" customFormat="1" x14ac:dyDescent="0.35">
      <c r="B154" s="66" t="s">
        <v>125</v>
      </c>
      <c r="C154" s="66" t="s">
        <v>7</v>
      </c>
      <c r="D154" s="66" t="s">
        <v>162</v>
      </c>
      <c r="E154" s="80" t="str">
        <f>'Cost Recovery'!O407</f>
        <v>n.a.</v>
      </c>
      <c r="F154" s="66" t="s">
        <v>196</v>
      </c>
    </row>
    <row r="155" spans="1:45" s="66" customFormat="1" x14ac:dyDescent="0.35"/>
    <row r="156" spans="1:45" s="77" customFormat="1" ht="32.25" customHeight="1" thickBot="1" x14ac:dyDescent="0.4">
      <c r="A156" s="72"/>
      <c r="B156" s="43" t="s">
        <v>542</v>
      </c>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c r="AA156" s="73"/>
      <c r="AB156" s="73"/>
      <c r="AC156" s="73"/>
      <c r="AD156" s="73"/>
      <c r="AE156" s="73"/>
      <c r="AF156" s="73"/>
      <c r="AG156" s="73"/>
      <c r="AH156" s="73"/>
      <c r="AI156" s="73"/>
      <c r="AJ156" s="73"/>
      <c r="AK156" s="73"/>
      <c r="AL156" s="73"/>
      <c r="AM156" s="73"/>
      <c r="AN156" s="73"/>
      <c r="AO156" s="73"/>
      <c r="AP156" s="73"/>
      <c r="AQ156" s="73"/>
      <c r="AR156" s="73"/>
      <c r="AS156" s="73"/>
    </row>
    <row r="157" spans="1:45" s="66" customFormat="1" x14ac:dyDescent="0.35">
      <c r="B157" s="66" t="s">
        <v>122</v>
      </c>
      <c r="C157" s="66" t="s">
        <v>6</v>
      </c>
      <c r="D157" s="66" t="s">
        <v>160</v>
      </c>
      <c r="E157" s="80"/>
    </row>
    <row r="158" spans="1:45" s="66" customFormat="1" x14ac:dyDescent="0.35">
      <c r="B158" s="66" t="s">
        <v>132</v>
      </c>
      <c r="C158" s="66" t="s">
        <v>7</v>
      </c>
      <c r="D158" s="66" t="s">
        <v>161</v>
      </c>
      <c r="E158" s="52">
        <f>'Cost Recovery'!O152</f>
        <v>0.67217609612565343</v>
      </c>
      <c r="F158" s="80" t="s">
        <v>196</v>
      </c>
    </row>
    <row r="159" spans="1:45" s="66" customFormat="1" x14ac:dyDescent="0.35">
      <c r="B159" s="66" t="s">
        <v>134</v>
      </c>
      <c r="C159" s="66" t="s">
        <v>7</v>
      </c>
      <c r="D159" s="66" t="s">
        <v>163</v>
      </c>
      <c r="E159" s="52">
        <f>'Cost Recovery'!O156</f>
        <v>0.79000253497377537</v>
      </c>
      <c r="F159" s="80" t="s">
        <v>196</v>
      </c>
    </row>
    <row r="160" spans="1:45" s="66" customFormat="1" x14ac:dyDescent="0.35">
      <c r="B160" s="66" t="s">
        <v>131</v>
      </c>
      <c r="C160" s="66" t="s">
        <v>7</v>
      </c>
      <c r="D160" s="66" t="s">
        <v>163</v>
      </c>
      <c r="E160" s="52">
        <f>'Cost Recovery'!O154</f>
        <v>0.87632434433500894</v>
      </c>
      <c r="F160" s="80" t="s">
        <v>196</v>
      </c>
    </row>
    <row r="161" spans="1:45" s="66" customFormat="1" x14ac:dyDescent="0.35">
      <c r="B161" s="66" t="s">
        <v>121</v>
      </c>
      <c r="C161" s="66" t="s">
        <v>7</v>
      </c>
      <c r="D161" s="66" t="s">
        <v>164</v>
      </c>
      <c r="E161" s="52">
        <f>'Cost Recovery'!O164</f>
        <v>0.90127472334444969</v>
      </c>
      <c r="F161" s="80" t="s">
        <v>196</v>
      </c>
    </row>
    <row r="162" spans="1:45" s="66" customFormat="1" x14ac:dyDescent="0.35">
      <c r="B162" s="66" t="s">
        <v>133</v>
      </c>
      <c r="C162" s="66" t="s">
        <v>7</v>
      </c>
      <c r="D162" s="66" t="s">
        <v>163</v>
      </c>
      <c r="E162" s="52">
        <f>'Cost Recovery'!O155</f>
        <v>0.98489218505814125</v>
      </c>
      <c r="F162" s="80" t="s">
        <v>196</v>
      </c>
    </row>
    <row r="163" spans="1:45" s="66" customFormat="1" x14ac:dyDescent="0.35">
      <c r="B163" s="66" t="s">
        <v>118</v>
      </c>
      <c r="C163" s="66" t="s">
        <v>7</v>
      </c>
      <c r="D163" s="66" t="s">
        <v>164</v>
      </c>
      <c r="E163" s="52">
        <f>'Cost Recovery'!O162</f>
        <v>1.0034930537969842</v>
      </c>
      <c r="F163" s="80" t="s">
        <v>196</v>
      </c>
    </row>
    <row r="164" spans="1:45" s="66" customFormat="1" x14ac:dyDescent="0.35">
      <c r="B164" s="66" t="s">
        <v>117</v>
      </c>
      <c r="C164" s="66" t="s">
        <v>7</v>
      </c>
      <c r="D164" s="66" t="s">
        <v>165</v>
      </c>
      <c r="E164" s="52">
        <f>'Cost Recovery'!O167</f>
        <v>1.0131880754272753</v>
      </c>
      <c r="F164" s="80" t="s">
        <v>196</v>
      </c>
    </row>
    <row r="165" spans="1:45" s="66" customFormat="1" x14ac:dyDescent="0.35">
      <c r="B165" s="66" t="s">
        <v>128</v>
      </c>
      <c r="C165" s="66" t="s">
        <v>7</v>
      </c>
      <c r="D165" s="66" t="s">
        <v>165</v>
      </c>
      <c r="E165" s="52">
        <f>'Cost Recovery'!O161</f>
        <v>1.1109905475488211</v>
      </c>
      <c r="F165" s="80" t="s">
        <v>197</v>
      </c>
    </row>
    <row r="166" spans="1:45" s="66" customFormat="1" x14ac:dyDescent="0.35">
      <c r="B166" s="66" t="s">
        <v>130</v>
      </c>
      <c r="C166" s="66" t="s">
        <v>7</v>
      </c>
      <c r="D166" s="66" t="s">
        <v>166</v>
      </c>
      <c r="E166" s="52">
        <f>'Cost Recovery'!O166</f>
        <v>1.1337773737899097</v>
      </c>
      <c r="F166" s="80" t="s">
        <v>337</v>
      </c>
    </row>
    <row r="167" spans="1:45" s="66" customFormat="1" x14ac:dyDescent="0.35">
      <c r="B167" s="66" t="s">
        <v>120</v>
      </c>
      <c r="C167" s="66" t="s">
        <v>7</v>
      </c>
      <c r="D167" s="66" t="s">
        <v>164</v>
      </c>
      <c r="E167" s="52">
        <f>'Cost Recovery'!O157</f>
        <v>1.1678287766223976</v>
      </c>
      <c r="F167" s="80" t="s">
        <v>196</v>
      </c>
    </row>
    <row r="168" spans="1:45" s="66" customFormat="1" x14ac:dyDescent="0.35">
      <c r="B168" s="66" t="s">
        <v>129</v>
      </c>
      <c r="C168" s="66" t="s">
        <v>7</v>
      </c>
      <c r="D168" s="66" t="s">
        <v>166</v>
      </c>
      <c r="E168" s="52">
        <f>'Cost Recovery'!O163</f>
        <v>1.1813563626226611</v>
      </c>
      <c r="F168" s="80" t="s">
        <v>196</v>
      </c>
    </row>
    <row r="169" spans="1:45" s="66" customFormat="1" x14ac:dyDescent="0.35">
      <c r="B169" s="66" t="s">
        <v>119</v>
      </c>
      <c r="C169" s="66" t="s">
        <v>7</v>
      </c>
      <c r="D169" s="66" t="s">
        <v>164</v>
      </c>
      <c r="E169" s="52">
        <f>'Cost Recovery'!O165</f>
        <v>1.26000187125652</v>
      </c>
      <c r="F169" s="80" t="s">
        <v>197</v>
      </c>
    </row>
    <row r="170" spans="1:45" s="66" customFormat="1" x14ac:dyDescent="0.35">
      <c r="B170" s="66" t="s">
        <v>126</v>
      </c>
      <c r="C170" s="66" t="s">
        <v>7</v>
      </c>
      <c r="D170" s="66" t="s">
        <v>163</v>
      </c>
      <c r="E170" s="52">
        <f>'Cost Recovery'!O159</f>
        <v>1.2613621776748281</v>
      </c>
      <c r="F170" s="80" t="s">
        <v>337</v>
      </c>
    </row>
    <row r="171" spans="1:45" s="66" customFormat="1" x14ac:dyDescent="0.35">
      <c r="B171" s="66" t="s">
        <v>127</v>
      </c>
      <c r="C171" s="66" t="s">
        <v>7</v>
      </c>
      <c r="D171" s="66" t="s">
        <v>161</v>
      </c>
      <c r="E171" s="52">
        <f>'Cost Recovery'!O160</f>
        <v>1.3332897263202264</v>
      </c>
      <c r="F171" s="80" t="s">
        <v>337</v>
      </c>
    </row>
    <row r="172" spans="1:45" s="66" customFormat="1" x14ac:dyDescent="0.35">
      <c r="B172" s="66" t="s">
        <v>251</v>
      </c>
      <c r="C172" s="66" t="s">
        <v>7</v>
      </c>
      <c r="D172" s="66" t="s">
        <v>162</v>
      </c>
      <c r="E172" s="52">
        <f>'Cost Recovery'!O153</f>
        <v>1.3534208077919172</v>
      </c>
      <c r="F172" s="80" t="s">
        <v>196</v>
      </c>
    </row>
    <row r="173" spans="1:45" s="66" customFormat="1" x14ac:dyDescent="0.35">
      <c r="B173" s="66" t="s">
        <v>124</v>
      </c>
      <c r="C173" s="66" t="s">
        <v>7</v>
      </c>
      <c r="D173" s="66" t="s">
        <v>161</v>
      </c>
      <c r="E173" s="52">
        <f>'Cost Recovery'!O151</f>
        <v>1.5172759917837326</v>
      </c>
      <c r="F173" s="80" t="s">
        <v>197</v>
      </c>
    </row>
    <row r="174" spans="1:45" s="66" customFormat="1" x14ac:dyDescent="0.35">
      <c r="B174" s="66" t="s">
        <v>125</v>
      </c>
      <c r="C174" s="66" t="s">
        <v>7</v>
      </c>
      <c r="D174" s="66" t="s">
        <v>162</v>
      </c>
      <c r="E174" s="52" t="str">
        <f>'Cost Recovery'!O158</f>
        <v>n.a.</v>
      </c>
      <c r="F174" s="80" t="s">
        <v>196</v>
      </c>
    </row>
    <row r="175" spans="1:45" s="66" customFormat="1" x14ac:dyDescent="0.35"/>
    <row r="176" spans="1:45" s="77" customFormat="1" ht="32.25" customHeight="1" thickBot="1" x14ac:dyDescent="0.4">
      <c r="A176" s="72"/>
      <c r="B176" s="43" t="s">
        <v>543</v>
      </c>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c r="AA176" s="73"/>
      <c r="AB176" s="73"/>
      <c r="AC176" s="73"/>
      <c r="AD176" s="73"/>
      <c r="AE176" s="73"/>
      <c r="AF176" s="73"/>
      <c r="AG176" s="73"/>
      <c r="AH176" s="73"/>
      <c r="AI176" s="73"/>
      <c r="AJ176" s="73"/>
      <c r="AK176" s="73"/>
      <c r="AL176" s="73"/>
      <c r="AM176" s="73"/>
      <c r="AN176" s="73"/>
      <c r="AO176" s="73"/>
      <c r="AP176" s="73"/>
      <c r="AQ176" s="73"/>
      <c r="AR176" s="73"/>
      <c r="AS176" s="73"/>
    </row>
    <row r="177" spans="2:6" s="66" customFormat="1" x14ac:dyDescent="0.35">
      <c r="B177" s="66" t="s">
        <v>122</v>
      </c>
      <c r="C177" s="66" t="s">
        <v>6</v>
      </c>
      <c r="D177" s="66" t="s">
        <v>160</v>
      </c>
    </row>
    <row r="178" spans="2:6" s="66" customFormat="1" x14ac:dyDescent="0.35">
      <c r="B178" s="66" t="s">
        <v>134</v>
      </c>
      <c r="C178" s="66" t="s">
        <v>7</v>
      </c>
      <c r="D178" s="66" t="s">
        <v>163</v>
      </c>
      <c r="E178" s="80">
        <f>'Cost Recovery'!O137</f>
        <v>0.50816998287441062</v>
      </c>
      <c r="F178" s="80" t="s">
        <v>196</v>
      </c>
    </row>
    <row r="179" spans="2:6" s="66" customFormat="1" x14ac:dyDescent="0.35">
      <c r="B179" s="66" t="s">
        <v>131</v>
      </c>
      <c r="C179" s="66" t="s">
        <v>7</v>
      </c>
      <c r="D179" s="66" t="s">
        <v>163</v>
      </c>
      <c r="E179" s="80">
        <f>'Cost Recovery'!O135</f>
        <v>0.52349493541355796</v>
      </c>
      <c r="F179" s="80" t="s">
        <v>196</v>
      </c>
    </row>
    <row r="180" spans="2:6" s="66" customFormat="1" x14ac:dyDescent="0.35">
      <c r="B180" s="66" t="s">
        <v>121</v>
      </c>
      <c r="C180" s="66" t="s">
        <v>7</v>
      </c>
      <c r="D180" s="66" t="s">
        <v>164</v>
      </c>
      <c r="E180" s="80">
        <f>'Cost Recovery'!O145</f>
        <v>0.83449789729084534</v>
      </c>
      <c r="F180" s="80" t="s">
        <v>196</v>
      </c>
    </row>
    <row r="181" spans="2:6" s="66" customFormat="1" x14ac:dyDescent="0.35">
      <c r="B181" s="66" t="s">
        <v>118</v>
      </c>
      <c r="C181" s="66" t="s">
        <v>7</v>
      </c>
      <c r="D181" s="66" t="s">
        <v>164</v>
      </c>
      <c r="E181" s="80">
        <f>'Cost Recovery'!O143</f>
        <v>0.91466338615178799</v>
      </c>
      <c r="F181" s="80" t="s">
        <v>196</v>
      </c>
    </row>
    <row r="182" spans="2:6" s="66" customFormat="1" x14ac:dyDescent="0.35">
      <c r="B182" s="66" t="s">
        <v>251</v>
      </c>
      <c r="C182" s="66" t="s">
        <v>7</v>
      </c>
      <c r="D182" s="66" t="s">
        <v>162</v>
      </c>
      <c r="E182" s="80">
        <f>'Cost Recovery'!O134</f>
        <v>0.91673980659825294</v>
      </c>
      <c r="F182" s="80" t="s">
        <v>196</v>
      </c>
    </row>
    <row r="183" spans="2:6" s="66" customFormat="1" x14ac:dyDescent="0.35">
      <c r="B183" s="66" t="s">
        <v>133</v>
      </c>
      <c r="C183" s="66" t="s">
        <v>7</v>
      </c>
      <c r="D183" s="66" t="s">
        <v>163</v>
      </c>
      <c r="E183" s="80">
        <f>'Cost Recovery'!O136</f>
        <v>0.95227638552644722</v>
      </c>
      <c r="F183" s="80" t="s">
        <v>196</v>
      </c>
    </row>
    <row r="184" spans="2:6" s="66" customFormat="1" x14ac:dyDescent="0.35">
      <c r="B184" s="66" t="s">
        <v>117</v>
      </c>
      <c r="C184" s="66" t="s">
        <v>7</v>
      </c>
      <c r="D184" s="66" t="s">
        <v>165</v>
      </c>
      <c r="E184" s="80">
        <f>'Cost Recovery'!O148</f>
        <v>0.97158878213040478</v>
      </c>
      <c r="F184" s="80" t="s">
        <v>196</v>
      </c>
    </row>
    <row r="185" spans="2:6" s="66" customFormat="1" x14ac:dyDescent="0.35">
      <c r="B185" s="66" t="s">
        <v>128</v>
      </c>
      <c r="C185" s="66" t="s">
        <v>7</v>
      </c>
      <c r="D185" s="66" t="s">
        <v>165</v>
      </c>
      <c r="E185" s="80">
        <f>'Cost Recovery'!O142</f>
        <v>1.0055984729075109</v>
      </c>
      <c r="F185" s="80" t="s">
        <v>197</v>
      </c>
    </row>
    <row r="186" spans="2:6" s="66" customFormat="1" x14ac:dyDescent="0.35">
      <c r="B186" s="66" t="s">
        <v>129</v>
      </c>
      <c r="C186" s="66" t="s">
        <v>7</v>
      </c>
      <c r="D186" s="66" t="s">
        <v>166</v>
      </c>
      <c r="E186" s="80">
        <f>'Cost Recovery'!O144</f>
        <v>1.0368841234603814</v>
      </c>
      <c r="F186" s="80" t="s">
        <v>196</v>
      </c>
    </row>
    <row r="187" spans="2:6" s="66" customFormat="1" x14ac:dyDescent="0.35">
      <c r="B187" s="66" t="s">
        <v>127</v>
      </c>
      <c r="C187" s="66" t="s">
        <v>7</v>
      </c>
      <c r="D187" s="66" t="s">
        <v>161</v>
      </c>
      <c r="E187" s="80">
        <f>'Cost Recovery'!O141</f>
        <v>1.0578723286059004</v>
      </c>
      <c r="F187" s="80" t="s">
        <v>337</v>
      </c>
    </row>
    <row r="188" spans="2:6" s="66" customFormat="1" x14ac:dyDescent="0.35">
      <c r="B188" s="66" t="s">
        <v>130</v>
      </c>
      <c r="C188" s="66" t="s">
        <v>7</v>
      </c>
      <c r="D188" s="66" t="s">
        <v>166</v>
      </c>
      <c r="E188" s="80">
        <f>'Cost Recovery'!O147</f>
        <v>1.0840594973188453</v>
      </c>
      <c r="F188" s="80" t="s">
        <v>337</v>
      </c>
    </row>
    <row r="189" spans="2:6" s="66" customFormat="1" x14ac:dyDescent="0.35">
      <c r="B189" s="66" t="s">
        <v>120</v>
      </c>
      <c r="C189" s="66" t="s">
        <v>7</v>
      </c>
      <c r="D189" s="66" t="s">
        <v>164</v>
      </c>
      <c r="E189" s="80">
        <f>'Cost Recovery'!O138</f>
        <v>1.0993530134344274</v>
      </c>
      <c r="F189" s="80" t="s">
        <v>196</v>
      </c>
    </row>
    <row r="190" spans="2:6" s="66" customFormat="1" x14ac:dyDescent="0.35">
      <c r="B190" s="66" t="s">
        <v>124</v>
      </c>
      <c r="C190" s="66" t="s">
        <v>7</v>
      </c>
      <c r="D190" s="66" t="s">
        <v>161</v>
      </c>
      <c r="E190" s="80">
        <f>'Cost Recovery'!O132</f>
        <v>1.1173163442491767</v>
      </c>
      <c r="F190" s="80" t="s">
        <v>197</v>
      </c>
    </row>
    <row r="191" spans="2:6" s="66" customFormat="1" x14ac:dyDescent="0.35">
      <c r="B191" s="66" t="s">
        <v>126</v>
      </c>
      <c r="C191" s="66" t="s">
        <v>7</v>
      </c>
      <c r="D191" s="66" t="s">
        <v>163</v>
      </c>
      <c r="E191" s="80">
        <f>'Cost Recovery'!O140</f>
        <v>1.1511958276442238</v>
      </c>
      <c r="F191" s="80" t="s">
        <v>337</v>
      </c>
    </row>
    <row r="192" spans="2:6" s="66" customFormat="1" x14ac:dyDescent="0.35">
      <c r="B192" s="66" t="s">
        <v>119</v>
      </c>
      <c r="C192" s="66" t="s">
        <v>7</v>
      </c>
      <c r="D192" s="66" t="s">
        <v>164</v>
      </c>
      <c r="E192" s="80">
        <f>'Cost Recovery'!O146</f>
        <v>1.1696459928446199</v>
      </c>
      <c r="F192" s="80" t="s">
        <v>197</v>
      </c>
    </row>
    <row r="193" spans="1:45" s="66" customFormat="1" x14ac:dyDescent="0.35">
      <c r="B193" s="66" t="s">
        <v>132</v>
      </c>
      <c r="C193" s="66" t="s">
        <v>7</v>
      </c>
      <c r="D193" s="66" t="s">
        <v>161</v>
      </c>
      <c r="E193" s="80" t="str">
        <f>'Cost Recovery'!O133</f>
        <v>n.a.</v>
      </c>
      <c r="F193" s="80" t="s">
        <v>196</v>
      </c>
    </row>
    <row r="194" spans="1:45" s="66" customFormat="1" x14ac:dyDescent="0.35">
      <c r="B194" s="66" t="s">
        <v>125</v>
      </c>
      <c r="C194" s="66" t="s">
        <v>7</v>
      </c>
      <c r="D194" s="66" t="s">
        <v>162</v>
      </c>
      <c r="E194" s="80" t="str">
        <f>'Cost Recovery'!O139</f>
        <v>n.a.</v>
      </c>
      <c r="F194" s="80" t="s">
        <v>196</v>
      </c>
    </row>
    <row r="195" spans="1:45" s="66" customFormat="1" x14ac:dyDescent="0.35">
      <c r="E195" s="80"/>
      <c r="F195" s="80"/>
    </row>
    <row r="196" spans="1:45" s="77" customFormat="1" ht="32.25" customHeight="1" thickBot="1" x14ac:dyDescent="0.4">
      <c r="A196" s="72"/>
      <c r="B196" s="43" t="s">
        <v>544</v>
      </c>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c r="AA196" s="73"/>
      <c r="AB196" s="73"/>
      <c r="AC196" s="73"/>
      <c r="AD196" s="73"/>
      <c r="AE196" s="73"/>
      <c r="AF196" s="73"/>
      <c r="AG196" s="73"/>
      <c r="AH196" s="73"/>
      <c r="AI196" s="73"/>
      <c r="AJ196" s="73"/>
      <c r="AK196" s="73"/>
      <c r="AL196" s="73"/>
      <c r="AM196" s="73"/>
      <c r="AN196" s="73"/>
      <c r="AO196" s="73"/>
      <c r="AP196" s="73"/>
      <c r="AQ196" s="73"/>
      <c r="AR196" s="73"/>
      <c r="AS196" s="73"/>
    </row>
    <row r="197" spans="1:45" s="66" customFormat="1" x14ac:dyDescent="0.35">
      <c r="B197" s="66" t="s">
        <v>122</v>
      </c>
      <c r="C197" s="66" t="s">
        <v>6</v>
      </c>
      <c r="D197" s="66" t="s">
        <v>160</v>
      </c>
    </row>
    <row r="198" spans="1:45" s="66" customFormat="1" x14ac:dyDescent="0.35">
      <c r="B198" s="66" t="s">
        <v>132</v>
      </c>
      <c r="C198" s="66" t="s">
        <v>7</v>
      </c>
      <c r="D198" s="66" t="s">
        <v>161</v>
      </c>
      <c r="E198" s="80">
        <f>'Cost Recovery'!O424</f>
        <v>0.67217609612565343</v>
      </c>
      <c r="F198" s="66" t="s">
        <v>196</v>
      </c>
    </row>
    <row r="199" spans="1:45" s="66" customFormat="1" x14ac:dyDescent="0.35">
      <c r="B199" s="66" t="s">
        <v>276</v>
      </c>
      <c r="C199" s="66" t="s">
        <v>7</v>
      </c>
      <c r="D199" s="66" t="s">
        <v>163</v>
      </c>
      <c r="E199" s="80">
        <f>'Cost Recovery'!O436</f>
        <v>0.74163503065337688</v>
      </c>
      <c r="F199" s="66" t="s">
        <v>197</v>
      </c>
    </row>
    <row r="200" spans="1:45" s="66" customFormat="1" x14ac:dyDescent="0.35">
      <c r="B200" s="66" t="s">
        <v>294</v>
      </c>
      <c r="C200" s="66" t="s">
        <v>7</v>
      </c>
      <c r="D200" s="66" t="s">
        <v>163</v>
      </c>
      <c r="E200" s="80">
        <f>'Cost Recovery'!O431</f>
        <v>0.80759351165278592</v>
      </c>
      <c r="F200" s="66" t="s">
        <v>196</v>
      </c>
    </row>
    <row r="201" spans="1:45" s="66" customFormat="1" x14ac:dyDescent="0.35">
      <c r="B201" s="66" t="s">
        <v>293</v>
      </c>
      <c r="C201" s="66" t="s">
        <v>7</v>
      </c>
      <c r="D201" s="66" t="s">
        <v>163</v>
      </c>
      <c r="E201" s="80">
        <f>'Cost Recovery'!O430</f>
        <v>0.82312732294940583</v>
      </c>
      <c r="F201" s="66" t="s">
        <v>196</v>
      </c>
    </row>
    <row r="202" spans="1:45" s="66" customFormat="1" x14ac:dyDescent="0.35">
      <c r="B202" s="66" t="s">
        <v>295</v>
      </c>
      <c r="C202" s="66" t="s">
        <v>7</v>
      </c>
      <c r="D202" s="66" t="s">
        <v>163</v>
      </c>
      <c r="E202" s="80">
        <f>'Cost Recovery'!O432</f>
        <v>0.87039493491944009</v>
      </c>
      <c r="F202" s="66" t="s">
        <v>196</v>
      </c>
    </row>
    <row r="203" spans="1:45" s="66" customFormat="1" x14ac:dyDescent="0.35">
      <c r="B203" s="66" t="s">
        <v>121</v>
      </c>
      <c r="C203" s="66" t="s">
        <v>7</v>
      </c>
      <c r="D203" s="66" t="s">
        <v>164</v>
      </c>
      <c r="E203" s="80">
        <f>'Cost Recovery'!O443</f>
        <v>0.90368388653523679</v>
      </c>
      <c r="F203" s="66" t="s">
        <v>196</v>
      </c>
    </row>
    <row r="204" spans="1:45" s="66" customFormat="1" x14ac:dyDescent="0.35">
      <c r="B204" s="66" t="s">
        <v>277</v>
      </c>
      <c r="C204" s="66" t="s">
        <v>7</v>
      </c>
      <c r="D204" s="66" t="s">
        <v>163</v>
      </c>
      <c r="E204" s="80">
        <f>'Cost Recovery'!O435</f>
        <v>0.92456516312161086</v>
      </c>
      <c r="F204" s="66" t="s">
        <v>196</v>
      </c>
    </row>
    <row r="205" spans="1:45" s="66" customFormat="1" x14ac:dyDescent="0.35">
      <c r="B205" s="66" t="s">
        <v>292</v>
      </c>
      <c r="C205" s="66" t="s">
        <v>7</v>
      </c>
      <c r="D205" s="66" t="s">
        <v>163</v>
      </c>
      <c r="E205" s="80">
        <f>'Cost Recovery'!O429</f>
        <v>0.98260444996953367</v>
      </c>
      <c r="F205" s="66" t="s">
        <v>196</v>
      </c>
    </row>
    <row r="206" spans="1:45" s="66" customFormat="1" x14ac:dyDescent="0.35">
      <c r="B206" s="66" t="s">
        <v>291</v>
      </c>
      <c r="C206" s="66" t="s">
        <v>7</v>
      </c>
      <c r="D206" s="66" t="s">
        <v>163</v>
      </c>
      <c r="E206" s="80">
        <f>'Cost Recovery'!O428</f>
        <v>0.98720371902705673</v>
      </c>
      <c r="F206" s="66" t="s">
        <v>196</v>
      </c>
    </row>
    <row r="207" spans="1:45" s="66" customFormat="1" x14ac:dyDescent="0.35">
      <c r="B207" s="66" t="s">
        <v>290</v>
      </c>
      <c r="C207" s="66" t="s">
        <v>7</v>
      </c>
      <c r="D207" s="66" t="s">
        <v>163</v>
      </c>
      <c r="E207" s="80">
        <f>'Cost Recovery'!O427</f>
        <v>1.0020176406422061</v>
      </c>
      <c r="F207" s="66" t="s">
        <v>196</v>
      </c>
    </row>
    <row r="208" spans="1:45" s="66" customFormat="1" x14ac:dyDescent="0.35">
      <c r="B208" s="66" t="s">
        <v>118</v>
      </c>
      <c r="C208" s="66" t="s">
        <v>7</v>
      </c>
      <c r="D208" s="66" t="s">
        <v>164</v>
      </c>
      <c r="E208" s="80">
        <f>'Cost Recovery'!O441</f>
        <v>1.0034930537969842</v>
      </c>
      <c r="F208" s="66" t="s">
        <v>196</v>
      </c>
    </row>
    <row r="209" spans="1:45" s="66" customFormat="1" x14ac:dyDescent="0.35">
      <c r="B209" s="66" t="s">
        <v>117</v>
      </c>
      <c r="C209" s="66" t="s">
        <v>7</v>
      </c>
      <c r="D209" s="66" t="s">
        <v>165</v>
      </c>
      <c r="E209" s="80">
        <f>'Cost Recovery'!O446</f>
        <v>1.0131880754272753</v>
      </c>
      <c r="F209" s="66" t="s">
        <v>196</v>
      </c>
    </row>
    <row r="210" spans="1:45" s="66" customFormat="1" x14ac:dyDescent="0.35">
      <c r="B210" s="66" t="s">
        <v>299</v>
      </c>
      <c r="C210" s="66" t="s">
        <v>7</v>
      </c>
      <c r="D210" s="66" t="s">
        <v>165</v>
      </c>
      <c r="E210" s="80">
        <f>'Cost Recovery'!O440</f>
        <v>1.0138565496425311</v>
      </c>
      <c r="F210" s="66" t="s">
        <v>197</v>
      </c>
    </row>
    <row r="211" spans="1:45" s="66" customFormat="1" x14ac:dyDescent="0.35">
      <c r="B211" s="66" t="s">
        <v>289</v>
      </c>
      <c r="C211" s="66" t="s">
        <v>7</v>
      </c>
      <c r="D211" s="66" t="s">
        <v>163</v>
      </c>
      <c r="E211" s="80">
        <f>'Cost Recovery'!O426</f>
        <v>1.030322984676705</v>
      </c>
      <c r="F211" s="66" t="s">
        <v>196</v>
      </c>
    </row>
    <row r="212" spans="1:45" s="66" customFormat="1" x14ac:dyDescent="0.35">
      <c r="B212" s="66" t="s">
        <v>298</v>
      </c>
      <c r="C212" s="66" t="s">
        <v>7</v>
      </c>
      <c r="D212" s="66" t="s">
        <v>165</v>
      </c>
      <c r="E212" s="80">
        <f>'Cost Recovery'!O439</f>
        <v>1.1119370481544861</v>
      </c>
      <c r="F212" s="66" t="s">
        <v>197</v>
      </c>
    </row>
    <row r="213" spans="1:45" s="66" customFormat="1" x14ac:dyDescent="0.35">
      <c r="B213" s="66" t="s">
        <v>130</v>
      </c>
      <c r="C213" s="66" t="s">
        <v>7</v>
      </c>
      <c r="D213" s="66" t="s">
        <v>166</v>
      </c>
      <c r="E213" s="80">
        <f>'Cost Recovery'!O445</f>
        <v>1.1337773737899097</v>
      </c>
      <c r="F213" s="66" t="s">
        <v>337</v>
      </c>
    </row>
    <row r="214" spans="1:45" s="66" customFormat="1" x14ac:dyDescent="0.35">
      <c r="B214" s="66" t="s">
        <v>120</v>
      </c>
      <c r="C214" s="66" t="s">
        <v>7</v>
      </c>
      <c r="D214" s="66" t="s">
        <v>164</v>
      </c>
      <c r="E214" s="80">
        <f>'Cost Recovery'!O433</f>
        <v>1.1678287766223976</v>
      </c>
      <c r="F214" s="66" t="s">
        <v>196</v>
      </c>
    </row>
    <row r="215" spans="1:45" s="66" customFormat="1" x14ac:dyDescent="0.35">
      <c r="B215" s="66" t="s">
        <v>129</v>
      </c>
      <c r="C215" s="66" t="s">
        <v>7</v>
      </c>
      <c r="D215" s="66" t="s">
        <v>166</v>
      </c>
      <c r="E215" s="80">
        <f>'Cost Recovery'!O442</f>
        <v>1.1813563626226611</v>
      </c>
      <c r="F215" s="66" t="s">
        <v>196</v>
      </c>
    </row>
    <row r="216" spans="1:45" s="66" customFormat="1" x14ac:dyDescent="0.35">
      <c r="B216" s="66" t="s">
        <v>119</v>
      </c>
      <c r="C216" s="66" t="s">
        <v>7</v>
      </c>
      <c r="D216" s="66" t="s">
        <v>164</v>
      </c>
      <c r="E216" s="80">
        <f>'Cost Recovery'!O444</f>
        <v>1.26000187125652</v>
      </c>
      <c r="F216" s="66" t="s">
        <v>197</v>
      </c>
    </row>
    <row r="217" spans="1:45" s="66" customFormat="1" x14ac:dyDescent="0.35">
      <c r="B217" s="66" t="s">
        <v>297</v>
      </c>
      <c r="C217" s="66" t="s">
        <v>7</v>
      </c>
      <c r="D217" s="66" t="s">
        <v>161</v>
      </c>
      <c r="E217" s="80">
        <f>'Cost Recovery'!O438</f>
        <v>1.2679301659331748</v>
      </c>
      <c r="F217" s="66" t="s">
        <v>196</v>
      </c>
    </row>
    <row r="218" spans="1:45" s="66" customFormat="1" x14ac:dyDescent="0.35">
      <c r="B218" s="66" t="s">
        <v>296</v>
      </c>
      <c r="C218" s="66" t="s">
        <v>7</v>
      </c>
      <c r="D218" s="66" t="s">
        <v>161</v>
      </c>
      <c r="E218" s="80">
        <f>'Cost Recovery'!O437</f>
        <v>1.3520485503498467</v>
      </c>
      <c r="F218" s="66" t="s">
        <v>197</v>
      </c>
    </row>
    <row r="219" spans="1:45" s="66" customFormat="1" x14ac:dyDescent="0.35">
      <c r="B219" s="66" t="s">
        <v>251</v>
      </c>
      <c r="C219" s="66" t="s">
        <v>7</v>
      </c>
      <c r="D219" s="66" t="s">
        <v>162</v>
      </c>
      <c r="E219" s="80">
        <f>'Cost Recovery'!O425</f>
        <v>1.3534208077919172</v>
      </c>
      <c r="F219" s="66" t="s">
        <v>196</v>
      </c>
    </row>
    <row r="220" spans="1:45" s="66" customFormat="1" x14ac:dyDescent="0.35">
      <c r="B220" s="66" t="s">
        <v>124</v>
      </c>
      <c r="C220" s="66" t="s">
        <v>7</v>
      </c>
      <c r="D220" s="66" t="s">
        <v>161</v>
      </c>
      <c r="E220" s="80">
        <f>'Cost Recovery'!O423</f>
        <v>1.5172759917837326</v>
      </c>
      <c r="F220" s="66" t="s">
        <v>197</v>
      </c>
    </row>
    <row r="221" spans="1:45" s="66" customFormat="1" x14ac:dyDescent="0.35">
      <c r="B221" s="66" t="s">
        <v>125</v>
      </c>
      <c r="C221" s="66" t="s">
        <v>7</v>
      </c>
      <c r="D221" s="66" t="s">
        <v>162</v>
      </c>
      <c r="E221" s="80" t="str">
        <f>'Cost Recovery'!O434</f>
        <v>n.a.</v>
      </c>
      <c r="F221" s="66" t="s">
        <v>196</v>
      </c>
    </row>
    <row r="222" spans="1:45" s="66" customFormat="1" x14ac:dyDescent="0.35">
      <c r="E222" s="80"/>
      <c r="F222" s="80"/>
    </row>
    <row r="223" spans="1:45" s="77" customFormat="1" ht="32.25" customHeight="1" thickBot="1" x14ac:dyDescent="0.4">
      <c r="A223" s="72"/>
      <c r="B223" s="43" t="s">
        <v>545</v>
      </c>
      <c r="C223" s="73"/>
      <c r="D223" s="73"/>
      <c r="E223" s="73"/>
      <c r="F223" s="73"/>
      <c r="G223" s="73"/>
      <c r="H223" s="73"/>
      <c r="I223" s="73"/>
      <c r="J223" s="73"/>
      <c r="K223" s="73"/>
      <c r="L223" s="73"/>
      <c r="M223" s="73"/>
      <c r="N223" s="73"/>
      <c r="O223" s="73"/>
      <c r="P223" s="73"/>
      <c r="Q223" s="73"/>
      <c r="R223" s="73"/>
      <c r="S223" s="73"/>
      <c r="T223" s="73"/>
      <c r="U223" s="73"/>
      <c r="V223" s="73"/>
      <c r="W223" s="73"/>
      <c r="X223" s="73"/>
      <c r="Y223" s="73"/>
      <c r="Z223" s="73"/>
      <c r="AA223" s="73"/>
      <c r="AB223" s="73"/>
      <c r="AC223" s="73"/>
      <c r="AD223" s="73"/>
      <c r="AE223" s="73"/>
      <c r="AF223" s="73"/>
      <c r="AG223" s="73"/>
      <c r="AH223" s="73"/>
      <c r="AI223" s="73"/>
      <c r="AJ223" s="73"/>
      <c r="AK223" s="73"/>
      <c r="AL223" s="73"/>
      <c r="AM223" s="73"/>
      <c r="AN223" s="73"/>
      <c r="AO223" s="73"/>
      <c r="AP223" s="73"/>
      <c r="AQ223" s="73"/>
      <c r="AR223" s="73"/>
      <c r="AS223" s="73"/>
    </row>
    <row r="224" spans="1:45" s="66" customFormat="1" x14ac:dyDescent="0.35">
      <c r="B224" s="66" t="s">
        <v>122</v>
      </c>
      <c r="C224" s="66" t="s">
        <v>6</v>
      </c>
      <c r="D224" s="66" t="s">
        <v>160</v>
      </c>
    </row>
    <row r="225" spans="2:6" s="66" customFormat="1" x14ac:dyDescent="0.35">
      <c r="B225" s="66" t="s">
        <v>293</v>
      </c>
      <c r="C225" s="66" t="s">
        <v>7</v>
      </c>
      <c r="D225" s="66" t="s">
        <v>163</v>
      </c>
      <c r="E225" s="80">
        <f>'Cost Recovery'!O457</f>
        <v>0.44857398645591973</v>
      </c>
      <c r="F225" s="66" t="s">
        <v>196</v>
      </c>
    </row>
    <row r="226" spans="2:6" s="66" customFormat="1" x14ac:dyDescent="0.35">
      <c r="B226" s="66" t="s">
        <v>294</v>
      </c>
      <c r="C226" s="66" t="s">
        <v>7</v>
      </c>
      <c r="D226" s="66" t="s">
        <v>163</v>
      </c>
      <c r="E226" s="80">
        <f>'Cost Recovery'!O458</f>
        <v>0.55879412968621578</v>
      </c>
      <c r="F226" s="66" t="s">
        <v>196</v>
      </c>
    </row>
    <row r="227" spans="2:6" s="66" customFormat="1" x14ac:dyDescent="0.35">
      <c r="B227" s="66" t="s">
        <v>289</v>
      </c>
      <c r="C227" s="66" t="s">
        <v>7</v>
      </c>
      <c r="D227" s="66" t="s">
        <v>163</v>
      </c>
      <c r="E227" s="80">
        <f>'Cost Recovery'!O453</f>
        <v>0.61030301923929609</v>
      </c>
      <c r="F227" s="66" t="s">
        <v>196</v>
      </c>
    </row>
    <row r="228" spans="2:6" s="66" customFormat="1" x14ac:dyDescent="0.35">
      <c r="B228" s="66" t="s">
        <v>295</v>
      </c>
      <c r="C228" s="66" t="s">
        <v>7</v>
      </c>
      <c r="D228" s="66" t="s">
        <v>163</v>
      </c>
      <c r="E228" s="80">
        <f>'Cost Recovery'!O459</f>
        <v>0.65209484842839349</v>
      </c>
      <c r="F228" s="66" t="s">
        <v>196</v>
      </c>
    </row>
    <row r="229" spans="2:6" s="66" customFormat="1" x14ac:dyDescent="0.35">
      <c r="B229" s="66" t="s">
        <v>276</v>
      </c>
      <c r="C229" s="66" t="s">
        <v>7</v>
      </c>
      <c r="D229" s="66" t="s">
        <v>163</v>
      </c>
      <c r="E229" s="80">
        <f>'Cost Recovery'!O463</f>
        <v>0.67563645556958685</v>
      </c>
      <c r="F229" s="66" t="s">
        <v>197</v>
      </c>
    </row>
    <row r="230" spans="2:6" s="66" customFormat="1" x14ac:dyDescent="0.35">
      <c r="B230" s="66" t="s">
        <v>121</v>
      </c>
      <c r="C230" s="66" t="s">
        <v>7</v>
      </c>
      <c r="D230" s="66" t="s">
        <v>164</v>
      </c>
      <c r="E230" s="80">
        <f>'Cost Recovery'!O470</f>
        <v>0.83668117946046772</v>
      </c>
      <c r="F230" s="66" t="s">
        <v>196</v>
      </c>
    </row>
    <row r="231" spans="2:6" s="66" customFormat="1" x14ac:dyDescent="0.35">
      <c r="B231" s="66" t="s">
        <v>290</v>
      </c>
      <c r="C231" s="66" t="s">
        <v>7</v>
      </c>
      <c r="D231" s="66" t="s">
        <v>163</v>
      </c>
      <c r="E231" s="80">
        <f>'Cost Recovery'!O454</f>
        <v>0.86238058505401838</v>
      </c>
      <c r="F231" s="66" t="s">
        <v>196</v>
      </c>
    </row>
    <row r="232" spans="2:6" s="66" customFormat="1" x14ac:dyDescent="0.35">
      <c r="B232" s="66" t="s">
        <v>118</v>
      </c>
      <c r="C232" s="66" t="s">
        <v>7</v>
      </c>
      <c r="D232" s="66" t="s">
        <v>164</v>
      </c>
      <c r="E232" s="80">
        <f>'Cost Recovery'!O468</f>
        <v>0.91466338615178799</v>
      </c>
      <c r="F232" s="66" t="s">
        <v>196</v>
      </c>
    </row>
    <row r="233" spans="2:6" s="66" customFormat="1" x14ac:dyDescent="0.35">
      <c r="B233" s="66" t="s">
        <v>251</v>
      </c>
      <c r="C233" s="66" t="s">
        <v>7</v>
      </c>
      <c r="D233" s="66" t="s">
        <v>162</v>
      </c>
      <c r="E233" s="80">
        <f>'Cost Recovery'!O452</f>
        <v>0.91673980659825294</v>
      </c>
      <c r="F233" s="66" t="s">
        <v>196</v>
      </c>
    </row>
    <row r="234" spans="2:6" s="66" customFormat="1" x14ac:dyDescent="0.35">
      <c r="B234" s="66" t="s">
        <v>277</v>
      </c>
      <c r="C234" s="66" t="s">
        <v>7</v>
      </c>
      <c r="D234" s="66" t="s">
        <v>163</v>
      </c>
      <c r="E234" s="80">
        <f>'Cost Recovery'!O462</f>
        <v>0.92001165528210238</v>
      </c>
      <c r="F234" s="66" t="s">
        <v>196</v>
      </c>
    </row>
    <row r="235" spans="2:6" s="66" customFormat="1" x14ac:dyDescent="0.35">
      <c r="B235" s="66" t="s">
        <v>292</v>
      </c>
      <c r="C235" s="66" t="s">
        <v>7</v>
      </c>
      <c r="D235" s="66" t="s">
        <v>163</v>
      </c>
      <c r="E235" s="80">
        <f>'Cost Recovery'!O456</f>
        <v>0.94275142020736336</v>
      </c>
      <c r="F235" s="66" t="s">
        <v>196</v>
      </c>
    </row>
    <row r="236" spans="2:6" s="66" customFormat="1" x14ac:dyDescent="0.35">
      <c r="B236" s="66" t="s">
        <v>297</v>
      </c>
      <c r="C236" s="66" t="s">
        <v>7</v>
      </c>
      <c r="D236" s="66" t="s">
        <v>161</v>
      </c>
      <c r="E236" s="80">
        <f>'Cost Recovery'!O465</f>
        <v>0.94546995676470913</v>
      </c>
      <c r="F236" s="66" t="s">
        <v>196</v>
      </c>
    </row>
    <row r="237" spans="2:6" s="66" customFormat="1" x14ac:dyDescent="0.35">
      <c r="B237" s="66" t="s">
        <v>291</v>
      </c>
      <c r="C237" s="66" t="s">
        <v>7</v>
      </c>
      <c r="D237" s="66" t="s">
        <v>163</v>
      </c>
      <c r="E237" s="80">
        <f>'Cost Recovery'!O455</f>
        <v>0.96214903492250459</v>
      </c>
      <c r="F237" s="66" t="s">
        <v>196</v>
      </c>
    </row>
    <row r="238" spans="2:6" s="66" customFormat="1" x14ac:dyDescent="0.35">
      <c r="B238" s="66" t="s">
        <v>117</v>
      </c>
      <c r="C238" s="66" t="s">
        <v>7</v>
      </c>
      <c r="D238" s="66" t="s">
        <v>165</v>
      </c>
      <c r="E238" s="80">
        <f>'Cost Recovery'!O473</f>
        <v>0.97158878213040478</v>
      </c>
      <c r="F238" s="66" t="s">
        <v>196</v>
      </c>
    </row>
    <row r="239" spans="2:6" s="66" customFormat="1" x14ac:dyDescent="0.35">
      <c r="B239" s="66" t="s">
        <v>299</v>
      </c>
      <c r="C239" s="66" t="s">
        <v>7</v>
      </c>
      <c r="D239" s="66" t="s">
        <v>165</v>
      </c>
      <c r="E239" s="80">
        <f>'Cost Recovery'!O467</f>
        <v>1.0077149703910924</v>
      </c>
      <c r="F239" s="66" t="s">
        <v>197</v>
      </c>
    </row>
    <row r="240" spans="2:6" s="66" customFormat="1" x14ac:dyDescent="0.35">
      <c r="B240" s="66" t="s">
        <v>298</v>
      </c>
      <c r="C240" s="66" t="s">
        <v>7</v>
      </c>
      <c r="D240" s="66" t="s">
        <v>165</v>
      </c>
      <c r="E240" s="80">
        <f>'Cost Recovery'!O466</f>
        <v>1.0145546641705261</v>
      </c>
      <c r="F240" s="66" t="s">
        <v>197</v>
      </c>
    </row>
    <row r="241" spans="1:45" s="66" customFormat="1" x14ac:dyDescent="0.35">
      <c r="B241" s="66" t="s">
        <v>129</v>
      </c>
      <c r="C241" s="66" t="s">
        <v>7</v>
      </c>
      <c r="D241" s="66" t="s">
        <v>166</v>
      </c>
      <c r="E241" s="80">
        <f>'Cost Recovery'!O469</f>
        <v>1.0368841234603814</v>
      </c>
      <c r="F241" s="66" t="s">
        <v>196</v>
      </c>
    </row>
    <row r="242" spans="1:45" s="66" customFormat="1" x14ac:dyDescent="0.35">
      <c r="B242" s="66" t="s">
        <v>130</v>
      </c>
      <c r="C242" s="66" t="s">
        <v>7</v>
      </c>
      <c r="D242" s="66" t="s">
        <v>166</v>
      </c>
      <c r="E242" s="80">
        <f>'Cost Recovery'!O472</f>
        <v>1.0840594973188453</v>
      </c>
      <c r="F242" s="66" t="s">
        <v>337</v>
      </c>
    </row>
    <row r="243" spans="1:45" s="66" customFormat="1" x14ac:dyDescent="0.35">
      <c r="B243" s="66" t="s">
        <v>296</v>
      </c>
      <c r="C243" s="66" t="s">
        <v>7</v>
      </c>
      <c r="D243" s="66" t="s">
        <v>161</v>
      </c>
      <c r="E243" s="80">
        <f>'Cost Recovery'!O464</f>
        <v>1.0940351634488761</v>
      </c>
      <c r="F243" s="66" t="s">
        <v>197</v>
      </c>
    </row>
    <row r="244" spans="1:45" s="66" customFormat="1" x14ac:dyDescent="0.35">
      <c r="B244" s="66" t="s">
        <v>120</v>
      </c>
      <c r="C244" s="66" t="s">
        <v>7</v>
      </c>
      <c r="D244" s="66" t="s">
        <v>164</v>
      </c>
      <c r="E244" s="80">
        <f>'Cost Recovery'!O460</f>
        <v>1.0993530134344274</v>
      </c>
      <c r="F244" s="66" t="s">
        <v>196</v>
      </c>
    </row>
    <row r="245" spans="1:45" s="66" customFormat="1" x14ac:dyDescent="0.35">
      <c r="B245" s="66" t="s">
        <v>124</v>
      </c>
      <c r="C245" s="66" t="s">
        <v>7</v>
      </c>
      <c r="D245" s="66" t="s">
        <v>161</v>
      </c>
      <c r="E245" s="80">
        <f>'Cost Recovery'!O450</f>
        <v>1.1173163442491767</v>
      </c>
      <c r="F245" s="66" t="s">
        <v>197</v>
      </c>
    </row>
    <row r="246" spans="1:45" s="66" customFormat="1" x14ac:dyDescent="0.35">
      <c r="B246" s="66" t="s">
        <v>119</v>
      </c>
      <c r="C246" s="66" t="s">
        <v>7</v>
      </c>
      <c r="D246" s="66" t="s">
        <v>164</v>
      </c>
      <c r="E246" s="80">
        <f>'Cost Recovery'!O471</f>
        <v>1.1696459928446199</v>
      </c>
      <c r="F246" s="66" t="s">
        <v>197</v>
      </c>
    </row>
    <row r="247" spans="1:45" s="66" customFormat="1" x14ac:dyDescent="0.35">
      <c r="B247" s="66" t="s">
        <v>132</v>
      </c>
      <c r="C247" s="66" t="s">
        <v>7</v>
      </c>
      <c r="D247" s="66" t="s">
        <v>161</v>
      </c>
      <c r="E247" s="80" t="str">
        <f>'Cost Recovery'!O451</f>
        <v>n.a.</v>
      </c>
      <c r="F247" s="66" t="s">
        <v>196</v>
      </c>
    </row>
    <row r="248" spans="1:45" s="66" customFormat="1" x14ac:dyDescent="0.35">
      <c r="B248" s="66" t="s">
        <v>125</v>
      </c>
      <c r="C248" s="66" t="s">
        <v>7</v>
      </c>
      <c r="D248" s="66" t="s">
        <v>162</v>
      </c>
      <c r="E248" s="80" t="str">
        <f>'Cost Recovery'!O461</f>
        <v>n.a.</v>
      </c>
      <c r="F248" s="66" t="s">
        <v>196</v>
      </c>
    </row>
    <row r="249" spans="1:45" s="66" customFormat="1" x14ac:dyDescent="0.35"/>
    <row r="250" spans="1:45" s="66" customFormat="1" x14ac:dyDescent="0.35"/>
    <row r="251" spans="1:45" s="12" customFormat="1" ht="32.25" customHeight="1" thickBot="1" x14ac:dyDescent="0.4">
      <c r="A251" s="7"/>
      <c r="B251" s="43" t="s">
        <v>401</v>
      </c>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row>
    <row r="252" spans="1:45" s="13" customFormat="1" ht="30" customHeight="1" x14ac:dyDescent="0.35">
      <c r="B252" s="15" t="str">
        <f>'Cost Recovery'!B20</f>
        <v>Full-Cost Recovery (tariff revenues)</v>
      </c>
      <c r="C252" s="15" t="s">
        <v>6</v>
      </c>
      <c r="D252" s="15" t="s">
        <v>160</v>
      </c>
      <c r="E252" s="44">
        <v>2010</v>
      </c>
      <c r="F252" s="44">
        <v>2011</v>
      </c>
      <c r="G252" s="44">
        <v>2012</v>
      </c>
      <c r="H252" s="44">
        <v>2013</v>
      </c>
      <c r="I252" s="44">
        <v>2014</v>
      </c>
      <c r="J252" s="44">
        <v>2015</v>
      </c>
      <c r="K252" s="44">
        <v>2016</v>
      </c>
      <c r="L252" s="44">
        <v>2017</v>
      </c>
      <c r="O252" s="23"/>
      <c r="P252" s="23"/>
      <c r="Q252" s="23"/>
      <c r="R252" s="14"/>
      <c r="T252" s="1"/>
    </row>
    <row r="253" spans="1:45" x14ac:dyDescent="0.35">
      <c r="B253" s="1" t="str">
        <f>'Cost Recovery'!B21</f>
        <v>Colombia</v>
      </c>
      <c r="C253" s="1" t="str">
        <f>'Cost Recovery'!C21</f>
        <v>%</v>
      </c>
      <c r="D253" s="1" t="str">
        <f>'Cost Recovery'!D21</f>
        <v>LAC</v>
      </c>
      <c r="E253" s="26">
        <f>'Cost Recovery'!G21</f>
        <v>0.9358966740085588</v>
      </c>
      <c r="F253" s="26">
        <f>'Cost Recovery'!H21</f>
        <v>1.0902277288508497</v>
      </c>
      <c r="G253" s="26">
        <f>'Cost Recovery'!I21</f>
        <v>1.1701546241050307</v>
      </c>
      <c r="H253" s="26">
        <f>'Cost Recovery'!J21</f>
        <v>1.0271786445155995</v>
      </c>
      <c r="I253" s="26">
        <f>'Cost Recovery'!K21</f>
        <v>1.0045184018467326</v>
      </c>
      <c r="J253" s="26">
        <f>'Cost Recovery'!L21</f>
        <v>1.0526919937663388</v>
      </c>
      <c r="K253" s="26">
        <f>'Cost Recovery'!M21</f>
        <v>1.0244124406110839</v>
      </c>
      <c r="L253" s="26"/>
      <c r="O253" s="26"/>
    </row>
    <row r="254" spans="1:45" x14ac:dyDescent="0.35">
      <c r="B254" s="1" t="str">
        <f>'Cost Recovery'!B22</f>
        <v>Dominican Republic</v>
      </c>
      <c r="C254" s="1" t="str">
        <f>'Cost Recovery'!C22</f>
        <v>%</v>
      </c>
      <c r="D254" s="1" t="str">
        <f>'Cost Recovery'!D22</f>
        <v>LAC</v>
      </c>
      <c r="E254" s="26">
        <f>'Cost Recovery'!G22</f>
        <v>0.70519218000531014</v>
      </c>
      <c r="F254" s="26">
        <f>'Cost Recovery'!H22</f>
        <v>0.64537083807499107</v>
      </c>
      <c r="G254" s="26">
        <f>'Cost Recovery'!I22</f>
        <v>0.621268426814652</v>
      </c>
      <c r="H254" s="26">
        <f>'Cost Recovery'!J22</f>
        <v>0.64714685366614477</v>
      </c>
      <c r="I254" s="26">
        <f>'Cost Recovery'!K22</f>
        <v>0.6199463500261696</v>
      </c>
      <c r="J254" s="26">
        <f>'Cost Recovery'!L22</f>
        <v>0.73275259600464426</v>
      </c>
      <c r="K254" s="26"/>
      <c r="L254" s="26"/>
      <c r="O254" s="26"/>
    </row>
    <row r="255" spans="1:45" x14ac:dyDescent="0.35">
      <c r="B255" s="1" t="str">
        <f>'Cost Recovery'!B23</f>
        <v>Egypt, Arab Rep.</v>
      </c>
      <c r="C255" s="1" t="str">
        <f>'Cost Recovery'!C23</f>
        <v>%</v>
      </c>
      <c r="D255" s="1" t="str">
        <f>'Cost Recovery'!D23</f>
        <v>MNA</v>
      </c>
      <c r="E255" s="26"/>
      <c r="F255" s="26">
        <f>'Cost Recovery'!H23</f>
        <v>0.61743080869994393</v>
      </c>
      <c r="G255" s="26">
        <f>'Cost Recovery'!I23</f>
        <v>0.62214293344790517</v>
      </c>
      <c r="H255" s="26">
        <f>'Cost Recovery'!J23</f>
        <v>0.67704061793245207</v>
      </c>
      <c r="I255" s="26">
        <f>'Cost Recovery'!K23</f>
        <v>0.49802617318274994</v>
      </c>
      <c r="J255" s="26">
        <f>'Cost Recovery'!L23</f>
        <v>0.49020079141546946</v>
      </c>
      <c r="K255" s="26">
        <f>'Cost Recovery'!M23</f>
        <v>0.50356044521280963</v>
      </c>
      <c r="L255" s="26"/>
      <c r="O255" s="26"/>
    </row>
    <row r="256" spans="1:45" x14ac:dyDescent="0.35">
      <c r="B256" s="1" t="str">
        <f>'Cost Recovery'!B24</f>
        <v>India - Andhra Pradesh</v>
      </c>
      <c r="C256" s="1" t="str">
        <f>'Cost Recovery'!C24</f>
        <v>%</v>
      </c>
      <c r="D256" s="1" t="str">
        <f>'Cost Recovery'!D24</f>
        <v>SAR</v>
      </c>
      <c r="E256" s="26"/>
      <c r="F256" s="26">
        <f>'Cost Recovery'!H24</f>
        <v>0.35638013993363366</v>
      </c>
      <c r="G256" s="26">
        <f>'Cost Recovery'!I24</f>
        <v>0.36412687392667742</v>
      </c>
      <c r="H256" s="26">
        <f>'Cost Recovery'!J24</f>
        <v>0.38234608502297368</v>
      </c>
      <c r="I256" s="26">
        <f>'Cost Recovery'!K24</f>
        <v>0.36789350459815606</v>
      </c>
      <c r="J256" s="26">
        <f>'Cost Recovery'!L24</f>
        <v>0.44054807512356625</v>
      </c>
      <c r="K256" s="26"/>
      <c r="L256" s="26"/>
      <c r="O256" s="26"/>
    </row>
    <row r="257" spans="1:15" x14ac:dyDescent="0.35">
      <c r="B257" s="1" t="str">
        <f>'Cost Recovery'!B25</f>
        <v>India - Odisha</v>
      </c>
      <c r="C257" s="1" t="str">
        <f>'Cost Recovery'!C25</f>
        <v>%</v>
      </c>
      <c r="D257" s="1" t="str">
        <f>'Cost Recovery'!D25</f>
        <v>SAR</v>
      </c>
      <c r="E257" s="26"/>
      <c r="F257" s="26">
        <f>'Cost Recovery'!H25</f>
        <v>0.93758771007397823</v>
      </c>
      <c r="G257" s="26">
        <f>'Cost Recovery'!I25</f>
        <v>0.91515301797120141</v>
      </c>
      <c r="H257" s="26">
        <f>'Cost Recovery'!J25</f>
        <v>0.89531064718389031</v>
      </c>
      <c r="I257" s="26">
        <f>'Cost Recovery'!K25</f>
        <v>0.91668135286994423</v>
      </c>
      <c r="J257" s="26">
        <f>'Cost Recovery'!L25</f>
        <v>0.90692378150240083</v>
      </c>
      <c r="K257" s="26"/>
      <c r="L257" s="26"/>
      <c r="O257" s="26"/>
    </row>
    <row r="258" spans="1:15" x14ac:dyDescent="0.35">
      <c r="B258" s="1" t="str">
        <f>'Cost Recovery'!B26</f>
        <v>India - Rajasthan</v>
      </c>
      <c r="C258" s="1" t="str">
        <f>'Cost Recovery'!C26</f>
        <v>%</v>
      </c>
      <c r="D258" s="1" t="str">
        <f>'Cost Recovery'!D26</f>
        <v>SAR</v>
      </c>
      <c r="E258" s="26"/>
      <c r="F258" s="26">
        <f>'Cost Recovery'!H26</f>
        <v>0.38391317699299171</v>
      </c>
      <c r="G258" s="26">
        <f>'Cost Recovery'!I26</f>
        <v>0.41135686154416584</v>
      </c>
      <c r="H258" s="26">
        <f>'Cost Recovery'!J26</f>
        <v>0.47313733026152283</v>
      </c>
      <c r="I258" s="26">
        <f>'Cost Recovery'!K26</f>
        <v>0.42822699865243957</v>
      </c>
      <c r="J258" s="26">
        <f>'Cost Recovery'!L26</f>
        <v>0.56686202586498802</v>
      </c>
      <c r="K258" s="26"/>
      <c r="L258" s="26"/>
      <c r="O258" s="26"/>
    </row>
    <row r="259" spans="1:15" x14ac:dyDescent="0.35">
      <c r="B259" s="1" t="str">
        <f>'Cost Recovery'!B27</f>
        <v>Kenya</v>
      </c>
      <c r="C259" s="1" t="str">
        <f>'Cost Recovery'!C27</f>
        <v>%</v>
      </c>
      <c r="D259" s="1" t="str">
        <f>'Cost Recovery'!D27</f>
        <v>AFR</v>
      </c>
      <c r="E259" s="26">
        <f>'Cost Recovery'!G27</f>
        <v>0.99283243193424264</v>
      </c>
      <c r="F259" s="26">
        <f>'Cost Recovery'!H27</f>
        <v>1.0053585759604244</v>
      </c>
      <c r="G259" s="26">
        <f>'Cost Recovery'!I27</f>
        <v>0.93871935005388885</v>
      </c>
      <c r="H259" s="26">
        <f>'Cost Recovery'!J27</f>
        <v>0.87485101028304824</v>
      </c>
      <c r="I259" s="26">
        <f>'Cost Recovery'!K27</f>
        <v>0.89240748876032638</v>
      </c>
      <c r="J259" s="26">
        <f>'Cost Recovery'!L27</f>
        <v>0.81330249321739534</v>
      </c>
      <c r="K259" s="26">
        <f>'Cost Recovery'!M27</f>
        <v>0.80030107428530683</v>
      </c>
      <c r="L259" s="26"/>
      <c r="O259" s="26"/>
    </row>
    <row r="260" spans="1:15" x14ac:dyDescent="0.35">
      <c r="B260" s="1" t="str">
        <f>'Cost Recovery'!B28</f>
        <v>Morocco</v>
      </c>
      <c r="C260" s="1" t="str">
        <f>'Cost Recovery'!C28</f>
        <v>%</v>
      </c>
      <c r="D260" s="1" t="str">
        <f>'Cost Recovery'!D28</f>
        <v>MNA</v>
      </c>
      <c r="E260" s="26"/>
      <c r="F260" s="26"/>
      <c r="G260" s="26"/>
      <c r="H260" s="26">
        <f>'Cost Recovery'!J28</f>
        <v>0.84148148148148139</v>
      </c>
      <c r="I260" s="26"/>
      <c r="J260" s="26"/>
      <c r="K260" s="26"/>
      <c r="L260" s="26"/>
      <c r="O260" s="26"/>
    </row>
    <row r="261" spans="1:15" x14ac:dyDescent="0.35">
      <c r="B261" s="1" t="str">
        <f>'Cost Recovery'!B29</f>
        <v>Pakistan</v>
      </c>
      <c r="C261" s="1" t="str">
        <f>'Cost Recovery'!C29</f>
        <v>%</v>
      </c>
      <c r="D261" s="1" t="str">
        <f>'Cost Recovery'!D29</f>
        <v>SAR</v>
      </c>
      <c r="E261" s="26"/>
      <c r="F261" s="26"/>
      <c r="G261" s="26"/>
      <c r="H261" s="26">
        <f>'Cost Recovery'!J29</f>
        <v>0.65705726269122278</v>
      </c>
      <c r="I261" s="26">
        <f>'Cost Recovery'!K29</f>
        <v>0.74903779332487574</v>
      </c>
      <c r="J261" s="26">
        <f>'Cost Recovery'!L29</f>
        <v>0.86771830441142239</v>
      </c>
      <c r="K261" s="26">
        <f>'Cost Recovery'!M29</f>
        <v>0.96846916535356453</v>
      </c>
      <c r="L261" s="26"/>
      <c r="O261" s="26"/>
    </row>
    <row r="262" spans="1:15" x14ac:dyDescent="0.35">
      <c r="B262" s="1" t="str">
        <f>'Cost Recovery'!B30</f>
        <v>Peru</v>
      </c>
      <c r="C262" s="1" t="str">
        <f>'Cost Recovery'!C30</f>
        <v>%</v>
      </c>
      <c r="D262" s="1" t="str">
        <f>'Cost Recovery'!D30</f>
        <v>LAC</v>
      </c>
      <c r="E262" s="26">
        <f>'Cost Recovery'!G30</f>
        <v>1.0184225633106119</v>
      </c>
      <c r="F262" s="26">
        <f>'Cost Recovery'!H30</f>
        <v>1.0197176626729196</v>
      </c>
      <c r="G262" s="26">
        <f>'Cost Recovery'!I30</f>
        <v>1.0125604305574269</v>
      </c>
      <c r="H262" s="26">
        <f>'Cost Recovery'!J30</f>
        <v>0.98362551562123546</v>
      </c>
      <c r="I262" s="26">
        <f>'Cost Recovery'!K30</f>
        <v>0.94890368929599322</v>
      </c>
      <c r="J262" s="26">
        <f>'Cost Recovery'!L30</f>
        <v>0.96949242864206475</v>
      </c>
      <c r="K262" s="26">
        <f>'Cost Recovery'!M30</f>
        <v>0.92991165353001637</v>
      </c>
      <c r="L262" s="26"/>
      <c r="O262" s="26"/>
    </row>
    <row r="263" spans="1:15" x14ac:dyDescent="0.35">
      <c r="B263" s="1" t="str">
        <f>'Cost Recovery'!B31</f>
        <v>Philippines</v>
      </c>
      <c r="C263" s="1" t="str">
        <f>'Cost Recovery'!C31</f>
        <v>%</v>
      </c>
      <c r="D263" s="1" t="str">
        <f>'Cost Recovery'!D31</f>
        <v>EAP</v>
      </c>
      <c r="E263" s="26">
        <f>'Cost Recovery'!G31</f>
        <v>0.97809706268193086</v>
      </c>
      <c r="F263" s="26">
        <f>'Cost Recovery'!H31</f>
        <v>0.99267450406059266</v>
      </c>
      <c r="G263" s="26">
        <f>'Cost Recovery'!I31</f>
        <v>0.99937077567800447</v>
      </c>
      <c r="H263" s="26">
        <f>'Cost Recovery'!J31</f>
        <v>0.96215973617064499</v>
      </c>
      <c r="I263" s="26">
        <f>'Cost Recovery'!K31</f>
        <v>0.97595453806321852</v>
      </c>
      <c r="J263" s="26">
        <f>'Cost Recovery'!L31</f>
        <v>0.99048205388219535</v>
      </c>
      <c r="K263" s="26">
        <f>'Cost Recovery'!M31</f>
        <v>0.95320455692222017</v>
      </c>
      <c r="L263" s="26"/>
      <c r="O263" s="26"/>
    </row>
    <row r="264" spans="1:15" x14ac:dyDescent="0.35">
      <c r="A264" s="13"/>
      <c r="B264" s="1" t="str">
        <f>'Cost Recovery'!B32</f>
        <v>Senegal</v>
      </c>
      <c r="C264" s="1" t="str">
        <f>'Cost Recovery'!C32</f>
        <v>%</v>
      </c>
      <c r="D264" s="1" t="str">
        <f>'Cost Recovery'!D32</f>
        <v>AFR</v>
      </c>
      <c r="E264" s="26">
        <f>'Cost Recovery'!G32</f>
        <v>0.76604519925011139</v>
      </c>
      <c r="F264" s="26">
        <f>'Cost Recovery'!H32</f>
        <v>0.67879802633492825</v>
      </c>
      <c r="G264" s="26">
        <f>'Cost Recovery'!I32</f>
        <v>0.54860314436540625</v>
      </c>
      <c r="H264" s="26">
        <f>'Cost Recovery'!J32</f>
        <v>0.65833515451790214</v>
      </c>
      <c r="I264" s="26">
        <f>'Cost Recovery'!K32</f>
        <v>0.71512207156715224</v>
      </c>
      <c r="J264" s="26">
        <f>'Cost Recovery'!L32</f>
        <v>0.85990348423732021</v>
      </c>
      <c r="K264" s="26">
        <f>'Cost Recovery'!M32</f>
        <v>0.87210790894978585</v>
      </c>
      <c r="L264" s="26"/>
      <c r="O264" s="26"/>
    </row>
    <row r="265" spans="1:15" x14ac:dyDescent="0.35">
      <c r="B265" s="1" t="str">
        <f>'Cost Recovery'!B33</f>
        <v>Tajikistan</v>
      </c>
      <c r="C265" s="1" t="str">
        <f>'Cost Recovery'!C33</f>
        <v>%</v>
      </c>
      <c r="D265" s="1" t="str">
        <f>'Cost Recovery'!D33</f>
        <v>ECA</v>
      </c>
      <c r="E265" s="26"/>
      <c r="F265" s="26"/>
      <c r="G265" s="26"/>
      <c r="H265" s="26">
        <f>'Cost Recovery'!J33</f>
        <v>0.52123301465697636</v>
      </c>
      <c r="I265" s="26">
        <f>'Cost Recovery'!K33</f>
        <v>0.72901723990876943</v>
      </c>
      <c r="J265" s="26">
        <f>'Cost Recovery'!L33</f>
        <v>0.8280000167750059</v>
      </c>
      <c r="K265" s="26">
        <f>'Cost Recovery'!M33</f>
        <v>0.70170827676049241</v>
      </c>
      <c r="L265" s="26"/>
      <c r="O265" s="26"/>
    </row>
    <row r="266" spans="1:15" x14ac:dyDescent="0.35">
      <c r="B266" s="1" t="str">
        <f>'Cost Recovery'!B34</f>
        <v>Tanzania</v>
      </c>
      <c r="C266" s="1" t="str">
        <f>'Cost Recovery'!C34</f>
        <v>%</v>
      </c>
      <c r="D266" s="1" t="str">
        <f>'Cost Recovery'!D34</f>
        <v>AFR</v>
      </c>
      <c r="E266" s="26"/>
      <c r="F266" s="26"/>
      <c r="G266" s="26">
        <f>'Cost Recovery'!I34</f>
        <v>0.60309251329454339</v>
      </c>
      <c r="H266" s="26">
        <f>'Cost Recovery'!J34</f>
        <v>0.55865024905557192</v>
      </c>
      <c r="I266" s="26">
        <f>0.5*(H266+J266)</f>
        <v>0.73126959208993947</v>
      </c>
      <c r="J266" s="26">
        <f>'Cost Recovery'!L34</f>
        <v>0.9038889351243069</v>
      </c>
      <c r="K266" s="26">
        <f>'Cost Recovery'!M34</f>
        <v>0.70652608206851497</v>
      </c>
      <c r="L266" s="26"/>
      <c r="O266" s="26"/>
    </row>
    <row r="267" spans="1:15" x14ac:dyDescent="0.35">
      <c r="B267" s="1" t="str">
        <f>'Cost Recovery'!B35</f>
        <v>Uganda</v>
      </c>
      <c r="C267" s="1" t="str">
        <f>'Cost Recovery'!C35</f>
        <v>%</v>
      </c>
      <c r="D267" s="1" t="str">
        <f>'Cost Recovery'!D35</f>
        <v>AFR</v>
      </c>
      <c r="E267" s="26"/>
      <c r="F267" s="26"/>
      <c r="G267" s="26">
        <f>'Cost Recovery'!I35</f>
        <v>1.0967371542451998</v>
      </c>
      <c r="H267" s="26">
        <f>'Cost Recovery'!J35</f>
        <v>0.96247194267953329</v>
      </c>
      <c r="I267" s="26">
        <f>'Cost Recovery'!K35</f>
        <v>0.90934387375991832</v>
      </c>
      <c r="J267" s="26">
        <f>'Cost Recovery'!L35</f>
        <v>0.84712030591231358</v>
      </c>
      <c r="K267" s="26">
        <f>'Cost Recovery'!M35</f>
        <v>0.80939571358518791</v>
      </c>
      <c r="L267" s="26"/>
      <c r="O267" s="26"/>
    </row>
    <row r="268" spans="1:15" x14ac:dyDescent="0.35">
      <c r="B268" s="1" t="str">
        <f>'Cost Recovery'!B36</f>
        <v>Ukraine</v>
      </c>
      <c r="C268" s="1" t="str">
        <f>'Cost Recovery'!C36</f>
        <v>%</v>
      </c>
      <c r="D268" s="1" t="str">
        <f>'Cost Recovery'!D36</f>
        <v>ECA</v>
      </c>
      <c r="E268" s="26"/>
      <c r="F268" s="26"/>
      <c r="G268" s="26">
        <f>'Cost Recovery'!I36</f>
        <v>1.0727120813952919</v>
      </c>
      <c r="H268" s="26">
        <f>'Cost Recovery'!J36</f>
        <v>1.1541130021791903</v>
      </c>
      <c r="I268" s="26">
        <f>'Cost Recovery'!K36</f>
        <v>1.1023189277622667</v>
      </c>
      <c r="J268" s="26">
        <f>'Cost Recovery'!L36</f>
        <v>1.0489184995960759</v>
      </c>
      <c r="K268" s="26">
        <f>'Cost Recovery'!M36</f>
        <v>1.0278866723310747</v>
      </c>
      <c r="L268" s="26">
        <f>'Cost Recovery'!N36</f>
        <v>0.93303952789130928</v>
      </c>
      <c r="O268" s="26"/>
    </row>
    <row r="269" spans="1:15" x14ac:dyDescent="0.35">
      <c r="B269" s="1" t="str">
        <f>'Cost Recovery'!B37</f>
        <v>Vietnam</v>
      </c>
      <c r="C269" s="1" t="str">
        <f>'Cost Recovery'!C37</f>
        <v>%</v>
      </c>
      <c r="D269" s="1" t="str">
        <f>'Cost Recovery'!D37</f>
        <v>EAP</v>
      </c>
      <c r="E269" s="26">
        <f>'Cost Recovery'!G37</f>
        <v>0.91028876475668918</v>
      </c>
      <c r="F269" s="26">
        <f>'Cost Recovery'!H37</f>
        <v>0.85904268945368201</v>
      </c>
      <c r="G269" s="26">
        <f>'Cost Recovery'!I37</f>
        <v>0.91485347768891478</v>
      </c>
      <c r="H269" s="26">
        <f>'Cost Recovery'!J37</f>
        <v>0.88108623082952719</v>
      </c>
      <c r="I269" s="26">
        <f>'Cost Recovery'!K37</f>
        <v>0.89217348653185014</v>
      </c>
      <c r="J269" s="26">
        <f>'Cost Recovery'!L37</f>
        <v>0.88883685826352499</v>
      </c>
      <c r="K269" s="26">
        <f>'Cost Recovery'!M37</f>
        <v>0.88340634329072876</v>
      </c>
      <c r="L269" s="26"/>
      <c r="O269" s="26"/>
    </row>
    <row r="276" spans="1:46" s="12" customFormat="1" ht="32.25" customHeight="1" thickBot="1" x14ac:dyDescent="0.4">
      <c r="A276" s="7"/>
      <c r="B276" s="43" t="s">
        <v>269</v>
      </c>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row>
    <row r="277" spans="1:46" s="13" customFormat="1" ht="30" customHeight="1" x14ac:dyDescent="0.35">
      <c r="B277" s="15" t="s">
        <v>122</v>
      </c>
      <c r="C277" s="15" t="s">
        <v>6</v>
      </c>
      <c r="D277" s="44" t="s">
        <v>160</v>
      </c>
      <c r="E277" s="44" t="s">
        <v>466</v>
      </c>
      <c r="F277" s="44" t="s">
        <v>405</v>
      </c>
      <c r="G277" s="44" t="s">
        <v>470</v>
      </c>
      <c r="H277" s="44" t="s">
        <v>336</v>
      </c>
      <c r="K277" s="23"/>
      <c r="L277" s="23"/>
      <c r="M277" s="23"/>
      <c r="N277" s="23"/>
      <c r="O277" s="23"/>
      <c r="P277" s="23"/>
      <c r="Q277" s="23"/>
      <c r="R277" s="23"/>
      <c r="S277" s="23"/>
      <c r="T277" s="23"/>
      <c r="U277" s="23"/>
      <c r="V277" s="23"/>
      <c r="W277" s="23"/>
      <c r="X277" s="1"/>
    </row>
    <row r="278" spans="1:46" x14ac:dyDescent="0.35">
      <c r="B278" s="1" t="str">
        <f>'Cost Recovery'!B22</f>
        <v>Dominican Republic</v>
      </c>
      <c r="C278" s="1" t="s">
        <v>179</v>
      </c>
      <c r="D278" s="88" t="str">
        <f>'Cost Recovery'!D22</f>
        <v>LAC</v>
      </c>
      <c r="E278" s="26">
        <f>'Cost Recovery'!P22</f>
        <v>-0.40097417079652897</v>
      </c>
      <c r="F278" s="79">
        <f>VLOOKUP($B278,'Cost Recovery'!$B$21:$R$37,16,FALSE)</f>
        <v>3.2779653364293927E-2</v>
      </c>
      <c r="G278" s="79">
        <f>VLOOKUP($B278,'Cost Recovery'!$B$21:$R$37,17,FALSE)</f>
        <v>-0.43375382416082287</v>
      </c>
      <c r="H278" s="88" t="str">
        <f>VLOOKUP(B278,'Cost Recovery'!B$21:E$37,4,FALSE)</f>
        <v>Public</v>
      </c>
      <c r="Q278" s="66"/>
      <c r="R278" s="66"/>
      <c r="S278" s="66"/>
      <c r="T278" s="66"/>
      <c r="AO278" s="66"/>
      <c r="AP278" s="66"/>
      <c r="AQ278" s="66"/>
      <c r="AR278" s="66"/>
      <c r="AS278" s="66"/>
      <c r="AT278" s="66"/>
    </row>
    <row r="279" spans="1:46" x14ac:dyDescent="0.35">
      <c r="B279" s="1" t="str">
        <f>'Cost Recovery'!B31</f>
        <v>Philippines</v>
      </c>
      <c r="C279" s="1" t="s">
        <v>179</v>
      </c>
      <c r="D279" s="88" t="str">
        <f>'Cost Recovery'!D31</f>
        <v>EAP</v>
      </c>
      <c r="E279" s="26">
        <f>'Cost Recovery'!P31</f>
        <v>-0.33981777313444883</v>
      </c>
      <c r="F279" s="79">
        <f>VLOOKUP($B279,'Cost Recovery'!$B$21:$R$37,16,FALSE)</f>
        <v>8.1313363705547301E-2</v>
      </c>
      <c r="G279" s="79">
        <f>VLOOKUP($B279,'Cost Recovery'!$B$21:$R$37,17,FALSE)</f>
        <v>-0.42113113683999626</v>
      </c>
      <c r="H279" s="88" t="str">
        <f>VLOOKUP(B279,'Cost Recovery'!B$21:E$37,4,FALSE)</f>
        <v>Private</v>
      </c>
      <c r="Q279" s="66"/>
      <c r="R279" s="66"/>
      <c r="S279" s="66"/>
      <c r="T279" s="66"/>
      <c r="AO279" s="66"/>
      <c r="AP279" s="66"/>
      <c r="AQ279" s="66"/>
      <c r="AR279" s="66"/>
      <c r="AS279" s="66"/>
      <c r="AT279" s="66"/>
    </row>
    <row r="280" spans="1:46" x14ac:dyDescent="0.35">
      <c r="B280" s="1" t="str">
        <f>'Cost Recovery'!B28</f>
        <v>Morocco</v>
      </c>
      <c r="C280" s="1" t="s">
        <v>179</v>
      </c>
      <c r="D280" s="88" t="str">
        <f>'Cost Recovery'!D28</f>
        <v>MNA</v>
      </c>
      <c r="E280" s="26">
        <f>'Cost Recovery'!P28</f>
        <v>-0.22429196553435282</v>
      </c>
      <c r="F280" s="79">
        <f>VLOOKUP($B280,'Cost Recovery'!$B$21:$R$37,16,FALSE)</f>
        <v>-0.39088320285348216</v>
      </c>
      <c r="G280" s="79">
        <f>VLOOKUP($B280,'Cost Recovery'!$B$21:$R$37,17,FALSE)</f>
        <v>0.16659123731912928</v>
      </c>
      <c r="H280" s="88" t="str">
        <f>VLOOKUP(B280,'Cost Recovery'!B$21:E$37,4,FALSE)</f>
        <v>Public</v>
      </c>
      <c r="Q280" s="66"/>
      <c r="R280" s="66"/>
      <c r="S280" s="66"/>
      <c r="T280" s="66"/>
      <c r="X280" s="66" t="s">
        <v>180</v>
      </c>
      <c r="Y280" s="66" t="s">
        <v>182</v>
      </c>
      <c r="AI280" s="13"/>
      <c r="AO280" s="66"/>
      <c r="AP280" s="66" t="s">
        <v>180</v>
      </c>
      <c r="AQ280" s="66" t="s">
        <v>182</v>
      </c>
      <c r="AR280" s="66"/>
      <c r="AS280" s="66"/>
      <c r="AT280" s="66"/>
    </row>
    <row r="281" spans="1:46" x14ac:dyDescent="0.35">
      <c r="B281" s="1" t="str">
        <f>'Cost Recovery'!B34</f>
        <v>Tanzania</v>
      </c>
      <c r="C281" s="1" t="s">
        <v>179</v>
      </c>
      <c r="D281" s="88" t="str">
        <f>'Cost Recovery'!D34</f>
        <v>AFR</v>
      </c>
      <c r="E281" s="26">
        <f>'Cost Recovery'!P34</f>
        <v>-0.19652483592726422</v>
      </c>
      <c r="F281" s="79">
        <f>VLOOKUP($B281,'Cost Recovery'!$B$21:$R$37,16,FALSE)</f>
        <v>-8.7990266492548597E-2</v>
      </c>
      <c r="G281" s="79">
        <f>VLOOKUP($B281,'Cost Recovery'!$B$21:$R$37,17,FALSE)</f>
        <v>-0.10853456943471562</v>
      </c>
      <c r="H281" s="88" t="str">
        <f>VLOOKUP(B281,'Cost Recovery'!B$21:E$37,4,FALSE)</f>
        <v>Public</v>
      </c>
      <c r="Q281" s="66"/>
      <c r="R281" s="66"/>
      <c r="S281" s="66"/>
      <c r="T281" s="66"/>
      <c r="X281" s="82" t="s">
        <v>164</v>
      </c>
      <c r="Y281" s="80">
        <v>2.6814004833168176E-2</v>
      </c>
      <c r="AO281" s="66"/>
      <c r="AP281" s="82" t="s">
        <v>337</v>
      </c>
      <c r="AQ281" s="46">
        <v>0.34311868965094944</v>
      </c>
      <c r="AR281" s="66"/>
      <c r="AS281" s="66"/>
      <c r="AT281" s="66"/>
    </row>
    <row r="282" spans="1:46" x14ac:dyDescent="0.35">
      <c r="B282" s="1" t="str">
        <f>'Cost Recovery'!B32</f>
        <v>Senegal</v>
      </c>
      <c r="C282" s="1" t="s">
        <v>179</v>
      </c>
      <c r="D282" s="88" t="str">
        <f>'Cost Recovery'!D32</f>
        <v>AFR</v>
      </c>
      <c r="E282" s="26">
        <f>'Cost Recovery'!P32</f>
        <v>-0.17724105901158338</v>
      </c>
      <c r="F282" s="79">
        <f>VLOOKUP($B282,'Cost Recovery'!$B$21:$R$37,16,FALSE)</f>
        <v>-0.33694784155563184</v>
      </c>
      <c r="G282" s="79">
        <f>VLOOKUP($B282,'Cost Recovery'!$B$21:$R$37,17,FALSE)</f>
        <v>0.15970678254404846</v>
      </c>
      <c r="H282" s="88" t="str">
        <f>VLOOKUP(B282,'Cost Recovery'!B$21:E$37,4,FALSE)</f>
        <v>Public</v>
      </c>
      <c r="Q282" s="66"/>
      <c r="R282" s="66"/>
      <c r="S282" s="66"/>
      <c r="T282" s="66"/>
      <c r="X282" s="82" t="s">
        <v>165</v>
      </c>
      <c r="Y282" s="80">
        <v>-6.1660420887412248E-2</v>
      </c>
      <c r="AO282" s="66"/>
      <c r="AP282" s="82" t="s">
        <v>197</v>
      </c>
      <c r="AQ282" s="46">
        <v>0.26479358429005517</v>
      </c>
      <c r="AR282" s="66"/>
      <c r="AS282" s="66"/>
      <c r="AT282" s="66"/>
    </row>
    <row r="283" spans="1:46" x14ac:dyDescent="0.35">
      <c r="B283" s="1" t="str">
        <f>'Cost Recovery'!B27</f>
        <v>Kenya</v>
      </c>
      <c r="C283" s="1" t="s">
        <v>179</v>
      </c>
      <c r="D283" s="88" t="str">
        <f>'Cost Recovery'!D27</f>
        <v>AFR</v>
      </c>
      <c r="E283" s="26">
        <f>'Cost Recovery'!P27</f>
        <v>-0.16289630425205492</v>
      </c>
      <c r="F283" s="79">
        <f>VLOOKUP($B283,'Cost Recovery'!$B$21:$R$37,16,FALSE)</f>
        <v>0.37974419318692149</v>
      </c>
      <c r="G283" s="79">
        <f>VLOOKUP($B283,'Cost Recovery'!$B$21:$R$37,17,FALSE)</f>
        <v>-0.54264049743897658</v>
      </c>
      <c r="H283" s="88" t="str">
        <f>VLOOKUP(B283,'Cost Recovery'!B$21:E$37,4,FALSE)</f>
        <v>Public</v>
      </c>
      <c r="Q283" s="66"/>
      <c r="R283" s="66"/>
      <c r="S283" s="66"/>
      <c r="T283" s="66"/>
      <c r="X283" s="82" t="s">
        <v>166</v>
      </c>
      <c r="Y283" s="80">
        <v>0.67625813377194355</v>
      </c>
      <c r="AO283" s="66"/>
      <c r="AP283" s="82" t="s">
        <v>196</v>
      </c>
      <c r="AQ283" s="46">
        <v>-4.3923011565147737E-3</v>
      </c>
      <c r="AR283" s="66"/>
      <c r="AS283" s="66"/>
      <c r="AT283" s="66"/>
    </row>
    <row r="284" spans="1:46" x14ac:dyDescent="0.35">
      <c r="B284" s="1" t="str">
        <f>'Cost Recovery'!B24</f>
        <v>India - Andhra Pradesh</v>
      </c>
      <c r="C284" s="1" t="s">
        <v>179</v>
      </c>
      <c r="D284" s="88" t="str">
        <f>'Cost Recovery'!D24</f>
        <v>SAR</v>
      </c>
      <c r="E284" s="26">
        <f>'Cost Recovery'!P24</f>
        <v>-0.15990925442009551</v>
      </c>
      <c r="F284" s="79">
        <f>VLOOKUP($B284,'Cost Recovery'!$B$21:$R$37,16,FALSE)</f>
        <v>-0.10013596780902538</v>
      </c>
      <c r="G284" s="79">
        <f>VLOOKUP($B284,'Cost Recovery'!$B$21:$R$37,17,FALSE)</f>
        <v>-5.9773286611070175E-2</v>
      </c>
      <c r="H284" s="88" t="str">
        <f>VLOOKUP(B284,'Cost Recovery'!B$21:E$37,4,FALSE)</f>
        <v>Public</v>
      </c>
      <c r="Q284" s="66"/>
      <c r="R284" s="66"/>
      <c r="S284" s="66"/>
      <c r="T284" s="66"/>
      <c r="X284" s="82" t="s">
        <v>161</v>
      </c>
      <c r="Y284" s="80">
        <v>0.10408380587502002</v>
      </c>
      <c r="AO284" s="66"/>
      <c r="AP284" s="82" t="s">
        <v>181</v>
      </c>
      <c r="AQ284" s="46">
        <v>0.104436559358903</v>
      </c>
      <c r="AR284" s="66"/>
      <c r="AS284" s="66"/>
      <c r="AT284" s="66"/>
    </row>
    <row r="285" spans="1:46" x14ac:dyDescent="0.35">
      <c r="B285" s="1" t="str">
        <f>'Cost Recovery'!B29</f>
        <v>Pakistan</v>
      </c>
      <c r="C285" s="1" t="s">
        <v>179</v>
      </c>
      <c r="D285" s="88" t="str">
        <f>'Cost Recovery'!D29</f>
        <v>SAR</v>
      </c>
      <c r="E285" s="26">
        <f>'Cost Recovery'!P29</f>
        <v>-0.11220593878496099</v>
      </c>
      <c r="F285" s="79">
        <f>VLOOKUP($B285,'Cost Recovery'!$B$21:$R$37,16,FALSE)</f>
        <v>-3.0031016077145218E-2</v>
      </c>
      <c r="G285" s="79">
        <f>VLOOKUP($B285,'Cost Recovery'!$B$21:$R$37,17,FALSE)</f>
        <v>-8.217492270781579E-2</v>
      </c>
      <c r="H285" s="88" t="str">
        <f>VLOOKUP(B285,'Cost Recovery'!B$21:E$37,4,FALSE)</f>
        <v>Mixed</v>
      </c>
      <c r="Q285" s="66"/>
      <c r="R285" s="66"/>
      <c r="S285" s="66"/>
      <c r="T285" s="66"/>
      <c r="X285" s="82" t="s">
        <v>162</v>
      </c>
      <c r="Y285" s="80">
        <v>5.8936095252162451E-2</v>
      </c>
      <c r="AI285" s="13"/>
      <c r="AO285" s="66"/>
      <c r="AP285" s="66"/>
      <c r="AQ285" s="66"/>
      <c r="AR285" s="66"/>
      <c r="AS285" s="66"/>
      <c r="AT285" s="66"/>
    </row>
    <row r="286" spans="1:46" x14ac:dyDescent="0.35">
      <c r="B286" s="1" t="str">
        <f>'Cost Recovery'!B26</f>
        <v>India - Rajasthan</v>
      </c>
      <c r="C286" s="1" t="s">
        <v>179</v>
      </c>
      <c r="D286" s="88" t="str">
        <f>'Cost Recovery'!D26</f>
        <v>SAR</v>
      </c>
      <c r="E286" s="26">
        <f>'Cost Recovery'!P26</f>
        <v>-9.3665809631137631E-2</v>
      </c>
      <c r="F286" s="79">
        <f>VLOOKUP($B286,'Cost Recovery'!$B$21:$R$37,16,FALSE)</f>
        <v>-0.11346068278945072</v>
      </c>
      <c r="G286" s="79">
        <f>VLOOKUP($B286,'Cost Recovery'!$B$21:$R$37,17,FALSE)</f>
        <v>1.979487315831302E-2</v>
      </c>
      <c r="H286" s="88" t="str">
        <f>VLOOKUP(B286,'Cost Recovery'!B$21:E$37,4,FALSE)</f>
        <v>Public</v>
      </c>
      <c r="Q286" s="66"/>
      <c r="R286" s="66"/>
      <c r="S286" s="66"/>
      <c r="T286" s="66"/>
      <c r="X286" s="82" t="s">
        <v>163</v>
      </c>
      <c r="Y286" s="80">
        <v>2.2116139675577434E-3</v>
      </c>
      <c r="AO286" s="66"/>
      <c r="AP286" s="87" t="s">
        <v>180</v>
      </c>
      <c r="AQ286" s="87" t="s">
        <v>182</v>
      </c>
      <c r="AR286" s="66"/>
      <c r="AS286" s="66"/>
      <c r="AT286" s="66"/>
    </row>
    <row r="287" spans="1:46" x14ac:dyDescent="0.35">
      <c r="B287" s="1" t="str">
        <f>'Cost Recovery'!B37</f>
        <v>Vietnam</v>
      </c>
      <c r="C287" s="1" t="s">
        <v>179</v>
      </c>
      <c r="D287" s="88" t="str">
        <f>'Cost Recovery'!D37</f>
        <v>EAP</v>
      </c>
      <c r="E287" s="26">
        <f>'Cost Recovery'!P37</f>
        <v>0.21649693135962433</v>
      </c>
      <c r="F287" s="79">
        <f>VLOOKUP($B287,'Cost Recovery'!$B$21:$R$37,16,FALSE)</f>
        <v>-0.10833203411057706</v>
      </c>
      <c r="G287" s="79">
        <f>VLOOKUP($B287,'Cost Recovery'!$B$21:$R$37,17,FALSE)</f>
        <v>0.32482896547020135</v>
      </c>
      <c r="H287" s="88" t="str">
        <f>VLOOKUP(B287,'Cost Recovery'!B$21:E$37,4,FALSE)</f>
        <v>Public</v>
      </c>
      <c r="Q287" s="66"/>
      <c r="R287" s="66"/>
      <c r="S287" s="66"/>
      <c r="T287" s="66"/>
      <c r="X287" s="82" t="s">
        <v>181</v>
      </c>
      <c r="Y287" s="46">
        <v>0.10443655935890302</v>
      </c>
      <c r="AO287" s="66"/>
      <c r="AP287" s="66" t="s">
        <v>402</v>
      </c>
      <c r="AQ287" s="46">
        <v>-4.3923011565147737E-3</v>
      </c>
      <c r="AR287" s="66"/>
      <c r="AS287" s="66"/>
      <c r="AT287" s="66"/>
    </row>
    <row r="288" spans="1:46" x14ac:dyDescent="0.35">
      <c r="B288" s="1" t="str">
        <f>'Cost Recovery'!B30</f>
        <v>Peru</v>
      </c>
      <c r="C288" s="1" t="s">
        <v>179</v>
      </c>
      <c r="D288" s="88" t="str">
        <f>'Cost Recovery'!D30</f>
        <v>LAC</v>
      </c>
      <c r="E288" s="26">
        <f>'Cost Recovery'!P30</f>
        <v>0.22294528094054988</v>
      </c>
      <c r="F288" s="79">
        <f>VLOOKUP($B288,'Cost Recovery'!$B$21:$R$37,16,FALSE)</f>
        <v>-0.2588006614731716</v>
      </c>
      <c r="G288" s="79">
        <f>VLOOKUP($B288,'Cost Recovery'!$B$21:$R$37,17,FALSE)</f>
        <v>0.48174594241372154</v>
      </c>
      <c r="H288" s="88" t="str">
        <f>VLOOKUP(B288,'Cost Recovery'!B$21:E$37,4,FALSE)</f>
        <v>Mixed</v>
      </c>
      <c r="Q288" s="66"/>
      <c r="R288" s="66"/>
      <c r="S288" s="66"/>
      <c r="T288" s="66"/>
      <c r="AO288" s="66"/>
      <c r="AP288" s="66" t="s">
        <v>403</v>
      </c>
      <c r="AQ288" s="46">
        <v>0.34311868965094944</v>
      </c>
      <c r="AR288" s="66"/>
      <c r="AS288" s="66"/>
      <c r="AT288" s="66"/>
    </row>
    <row r="289" spans="1:46" x14ac:dyDescent="0.35">
      <c r="B289" s="1" t="str">
        <f>'Cost Recovery'!B23</f>
        <v>Egypt, Arab Rep.</v>
      </c>
      <c r="C289" s="1" t="s">
        <v>179</v>
      </c>
      <c r="D289" s="88" t="str">
        <f>'Cost Recovery'!D23</f>
        <v>MNA</v>
      </c>
      <c r="E289" s="26">
        <f>'Cost Recovery'!P23</f>
        <v>0.34216415603867772</v>
      </c>
      <c r="F289" s="79">
        <f>VLOOKUP($B289,'Cost Recovery'!$B$21:$R$37,16,FALSE)</f>
        <v>4.3575068213674253E-2</v>
      </c>
      <c r="G289" s="79">
        <f>VLOOKUP($B289,'Cost Recovery'!$B$21:$R$37,17,FALSE)</f>
        <v>0.29858908782500349</v>
      </c>
      <c r="H289" s="88" t="str">
        <f>VLOOKUP(B289,'Cost Recovery'!B$21:E$37,4,FALSE)</f>
        <v>Public</v>
      </c>
      <c r="Q289" s="66"/>
      <c r="R289" s="66"/>
      <c r="S289" s="66"/>
      <c r="T289" s="66"/>
      <c r="X289" s="20" t="s">
        <v>160</v>
      </c>
      <c r="Y289" s="13" t="s">
        <v>183</v>
      </c>
      <c r="AO289" s="66"/>
      <c r="AP289" s="66" t="s">
        <v>404</v>
      </c>
      <c r="AQ289" s="46">
        <v>0.26479358429005517</v>
      </c>
      <c r="AR289" s="66"/>
      <c r="AS289" s="66"/>
      <c r="AT289" s="66"/>
    </row>
    <row r="290" spans="1:46" x14ac:dyDescent="0.35">
      <c r="B290" s="1" t="str">
        <f>'Cost Recovery'!B25</f>
        <v>India - Odisha</v>
      </c>
      <c r="C290" s="1" t="s">
        <v>179</v>
      </c>
      <c r="D290" s="88" t="str">
        <f>'Cost Recovery'!D25</f>
        <v>SAR</v>
      </c>
      <c r="E290" s="26">
        <f>'Cost Recovery'!P25</f>
        <v>0.37462745870642511</v>
      </c>
      <c r="F290" s="79">
        <f>VLOOKUP($B290,'Cost Recovery'!$B$21:$R$37,16,FALSE)</f>
        <v>5.3784766463508479E-3</v>
      </c>
      <c r="G290" s="79">
        <f>VLOOKUP($B290,'Cost Recovery'!$B$21:$R$37,17,FALSE)</f>
        <v>0.36924898206007417</v>
      </c>
      <c r="H290" s="88" t="str">
        <f>VLOOKUP(B290,'Cost Recovery'!B$21:E$37,4,FALSE)</f>
        <v>Public</v>
      </c>
      <c r="Q290" s="66"/>
      <c r="R290" s="66"/>
      <c r="S290" s="66"/>
      <c r="T290" s="66"/>
      <c r="X290" s="1" t="s">
        <v>165</v>
      </c>
      <c r="Y290" s="47">
        <f t="shared" ref="Y290:Y295" si="4">VLOOKUP(X290,$X$281:$Y$286,2,FALSE)</f>
        <v>-6.1660420887412248E-2</v>
      </c>
      <c r="AO290" s="66"/>
      <c r="AP290" s="66"/>
      <c r="AQ290" s="66"/>
      <c r="AR290" s="66"/>
      <c r="AS290" s="66"/>
      <c r="AT290" s="66"/>
    </row>
    <row r="291" spans="1:46" x14ac:dyDescent="0.35">
      <c r="B291" s="1" t="str">
        <f>'Cost Recovery'!B33</f>
        <v>Tajikistan</v>
      </c>
      <c r="C291" s="1" t="s">
        <v>179</v>
      </c>
      <c r="D291" s="88" t="str">
        <f>'Cost Recovery'!D33</f>
        <v>ECA</v>
      </c>
      <c r="E291" s="26">
        <f>'Cost Recovery'!P33</f>
        <v>0.43389954074662768</v>
      </c>
      <c r="F291" s="79">
        <f>VLOOKUP($B291,'Cost Recovery'!$B$21:$R$37,16,FALSE)</f>
        <v>0.377735215597859</v>
      </c>
      <c r="G291" s="79">
        <f>VLOOKUP($B291,'Cost Recovery'!$B$21:$R$37,17,FALSE)</f>
        <v>5.616432514876879E-2</v>
      </c>
      <c r="H291" s="88" t="str">
        <f>VLOOKUP(B291,'Cost Recovery'!B$21:E$37,4,FALSE)</f>
        <v>Public</v>
      </c>
      <c r="Q291" s="66"/>
      <c r="R291" s="66"/>
      <c r="S291" s="66"/>
      <c r="T291" s="66"/>
      <c r="X291" s="1" t="s">
        <v>163</v>
      </c>
      <c r="Y291" s="47">
        <f t="shared" si="4"/>
        <v>2.2116139675577434E-3</v>
      </c>
      <c r="AO291" s="66"/>
      <c r="AP291" s="66"/>
      <c r="AQ291" s="66"/>
      <c r="AR291" s="66"/>
      <c r="AS291" s="66"/>
      <c r="AT291" s="66"/>
    </row>
    <row r="292" spans="1:46" x14ac:dyDescent="0.35">
      <c r="B292" s="1" t="str">
        <f>'Cost Recovery'!B21</f>
        <v>Colombia</v>
      </c>
      <c r="C292" s="1" t="s">
        <v>179</v>
      </c>
      <c r="D292" s="88" t="str">
        <f>'Cost Recovery'!D21</f>
        <v>LAC</v>
      </c>
      <c r="E292" s="26">
        <f>'Cost Recovery'!P21</f>
        <v>0.49028030748103912</v>
      </c>
      <c r="F292" s="79">
        <f>VLOOKUP($B292,'Cost Recovery'!$B$21:$R$37,16,FALSE)</f>
        <v>0.55287189841235385</v>
      </c>
      <c r="G292" s="79">
        <f>VLOOKUP($B292,'Cost Recovery'!$B$21:$R$37,17,FALSE)</f>
        <v>-6.2591590931314833E-2</v>
      </c>
      <c r="H292" s="88" t="str">
        <f>VLOOKUP(B292,'Cost Recovery'!B$21:E$37,4,FALSE)</f>
        <v>Private</v>
      </c>
      <c r="Q292" s="66"/>
      <c r="R292" s="66"/>
      <c r="S292" s="66"/>
      <c r="T292" s="66"/>
      <c r="X292" s="1" t="s">
        <v>164</v>
      </c>
      <c r="Y292" s="47">
        <f t="shared" si="4"/>
        <v>2.6814004833168176E-2</v>
      </c>
      <c r="AO292" s="66"/>
      <c r="AP292" s="66"/>
      <c r="AQ292" s="66"/>
      <c r="AR292" s="66"/>
      <c r="AS292" s="66"/>
      <c r="AT292" s="66"/>
    </row>
    <row r="293" spans="1:46" x14ac:dyDescent="0.35">
      <c r="B293" s="1" t="str">
        <f>'Cost Recovery'!B35</f>
        <v>Uganda</v>
      </c>
      <c r="C293" s="1" t="s">
        <v>179</v>
      </c>
      <c r="D293" s="88" t="str">
        <f>'Cost Recovery'!D35</f>
        <v>AFR</v>
      </c>
      <c r="E293" s="26">
        <f>'Cost Recovery'!P35</f>
        <v>0.64391821852357523</v>
      </c>
      <c r="F293" s="79">
        <f>VLOOKUP($B293,'Cost Recovery'!$B$21:$R$37,16,FALSE)</f>
        <v>0.48966981046433117</v>
      </c>
      <c r="G293" s="79">
        <f>VLOOKUP($B293,'Cost Recovery'!$B$21:$R$37,17,FALSE)</f>
        <v>0.15424840805924411</v>
      </c>
      <c r="H293" s="88" t="str">
        <f>VLOOKUP(B293,'Cost Recovery'!B$21:E$37,4,FALSE)</f>
        <v>Private</v>
      </c>
      <c r="Q293" s="66"/>
      <c r="R293" s="66"/>
      <c r="S293" s="66"/>
      <c r="T293" s="66"/>
      <c r="X293" s="1" t="s">
        <v>162</v>
      </c>
      <c r="Y293" s="47">
        <f t="shared" si="4"/>
        <v>5.8936095252162451E-2</v>
      </c>
      <c r="AO293" s="66"/>
      <c r="AP293" s="66"/>
      <c r="AQ293" s="66"/>
      <c r="AR293" s="66"/>
      <c r="AS293" s="66"/>
      <c r="AT293" s="66"/>
    </row>
    <row r="294" spans="1:46" x14ac:dyDescent="0.35">
      <c r="A294" s="13"/>
      <c r="B294" s="1" t="str">
        <f>'Cost Recovery'!B36</f>
        <v>Ukraine</v>
      </c>
      <c r="C294" s="1" t="s">
        <v>179</v>
      </c>
      <c r="D294" s="88" t="str">
        <f>'Cost Recovery'!D36</f>
        <v>ECA</v>
      </c>
      <c r="E294" s="26">
        <f>'Cost Recovery'!P36</f>
        <v>0.91861672679725936</v>
      </c>
      <c r="F294" s="79">
        <f>VLOOKUP($B294,'Cost Recovery'!$B$21:$R$37,16,FALSE)</f>
        <v>0.71794228460964327</v>
      </c>
      <c r="G294" s="79">
        <f>VLOOKUP($B294,'Cost Recovery'!$B$21:$R$37,17,FALSE)</f>
        <v>0.20067444218761599</v>
      </c>
      <c r="H294" s="88" t="str">
        <f>VLOOKUP(B294,'Cost Recovery'!B$21:E$37,4,FALSE)</f>
        <v>Mixed</v>
      </c>
      <c r="Q294" s="66"/>
      <c r="R294" s="66"/>
      <c r="S294" s="66"/>
      <c r="T294" s="66"/>
      <c r="X294" s="1" t="s">
        <v>161</v>
      </c>
      <c r="Y294" s="47">
        <f t="shared" si="4"/>
        <v>0.10408380587502002</v>
      </c>
      <c r="AO294" s="66"/>
      <c r="AP294" s="66"/>
      <c r="AQ294" s="66"/>
      <c r="AR294" s="66"/>
      <c r="AS294" s="66"/>
      <c r="AT294" s="66"/>
    </row>
    <row r="295" spans="1:46" x14ac:dyDescent="0.35">
      <c r="Q295" s="66"/>
      <c r="R295" s="66"/>
      <c r="S295" s="66"/>
      <c r="T295" s="66"/>
      <c r="X295" s="1" t="s">
        <v>166</v>
      </c>
      <c r="Y295" s="47">
        <f t="shared" si="4"/>
        <v>0.67625813377194355</v>
      </c>
      <c r="AO295" s="66"/>
      <c r="AP295" s="66"/>
      <c r="AQ295" s="66"/>
      <c r="AR295" s="66"/>
      <c r="AS295" s="66"/>
      <c r="AT295" s="66"/>
    </row>
    <row r="296" spans="1:46" x14ac:dyDescent="0.35">
      <c r="Q296" s="66"/>
      <c r="R296" s="66"/>
      <c r="S296" s="66"/>
      <c r="T296" s="66"/>
      <c r="AO296" s="66"/>
      <c r="AP296" s="66"/>
      <c r="AQ296" s="66"/>
      <c r="AR296" s="66"/>
      <c r="AS296" s="66"/>
      <c r="AT296" s="66"/>
    </row>
    <row r="297" spans="1:46" x14ac:dyDescent="0.35">
      <c r="Q297" s="66"/>
      <c r="R297" s="66"/>
      <c r="S297" s="66"/>
      <c r="T297" s="66"/>
      <c r="AO297" s="66"/>
      <c r="AP297" s="66"/>
      <c r="AQ297" s="66"/>
      <c r="AR297" s="66"/>
      <c r="AS297" s="66"/>
      <c r="AT297" s="66"/>
    </row>
    <row r="298" spans="1:46" x14ac:dyDescent="0.35">
      <c r="Q298" s="66"/>
      <c r="R298" s="66"/>
      <c r="S298" s="66"/>
      <c r="T298" s="66"/>
      <c r="AO298" s="66"/>
      <c r="AP298" s="66"/>
      <c r="AQ298" s="66"/>
      <c r="AR298" s="66"/>
      <c r="AS298" s="66"/>
      <c r="AT298" s="66"/>
    </row>
    <row r="299" spans="1:46" x14ac:dyDescent="0.35">
      <c r="Q299" s="66"/>
      <c r="R299" s="66"/>
      <c r="S299" s="66"/>
      <c r="T299" s="66"/>
    </row>
    <row r="300" spans="1:46" x14ac:dyDescent="0.35">
      <c r="Q300" s="66"/>
      <c r="R300" s="66"/>
      <c r="S300" s="66"/>
      <c r="T300" s="66"/>
    </row>
    <row r="301" spans="1:46" x14ac:dyDescent="0.35">
      <c r="Q301" s="66"/>
      <c r="R301" s="66"/>
      <c r="S301" s="66"/>
      <c r="T301" s="66"/>
    </row>
    <row r="302" spans="1:46" s="12" customFormat="1" ht="32.25" customHeight="1" thickBot="1" x14ac:dyDescent="0.4">
      <c r="A302" s="7"/>
      <c r="B302" s="43" t="s">
        <v>186</v>
      </c>
      <c r="C302" s="8"/>
      <c r="D302" s="8"/>
      <c r="E302" s="8"/>
      <c r="F302" s="8"/>
      <c r="G302" s="8"/>
      <c r="H302" s="8"/>
      <c r="I302" s="8"/>
      <c r="J302" s="8"/>
      <c r="K302" s="8"/>
      <c r="L302" s="8"/>
      <c r="M302" s="8"/>
      <c r="N302" s="8"/>
      <c r="O302" s="8"/>
      <c r="P302" s="8"/>
      <c r="Q302" s="73"/>
      <c r="R302" s="73"/>
      <c r="S302" s="73"/>
      <c r="T302" s="73"/>
      <c r="U302" s="8"/>
      <c r="V302" s="8"/>
      <c r="W302" s="8"/>
      <c r="X302" s="8"/>
      <c r="Y302" s="8"/>
      <c r="Z302" s="8"/>
      <c r="AA302" s="8"/>
      <c r="AB302" s="8"/>
      <c r="AC302" s="8"/>
      <c r="AD302" s="8"/>
      <c r="AE302" s="8"/>
      <c r="AF302" s="8"/>
      <c r="AG302" s="8"/>
      <c r="AH302" s="8"/>
      <c r="AI302" s="8"/>
      <c r="AJ302" s="8"/>
      <c r="AK302" s="8"/>
      <c r="AL302" s="8"/>
      <c r="AM302" s="8"/>
    </row>
    <row r="303" spans="1:46" s="13" customFormat="1" ht="30" customHeight="1" x14ac:dyDescent="0.35">
      <c r="B303" s="15" t="s">
        <v>122</v>
      </c>
      <c r="C303" s="15" t="s">
        <v>6</v>
      </c>
      <c r="D303" s="15" t="s">
        <v>160</v>
      </c>
      <c r="E303" s="44" t="s">
        <v>187</v>
      </c>
      <c r="F303" s="44" t="s">
        <v>188</v>
      </c>
      <c r="G303" s="44" t="s">
        <v>189</v>
      </c>
      <c r="H303" s="23"/>
      <c r="I303" s="23"/>
      <c r="J303" s="23"/>
      <c r="K303" s="23"/>
      <c r="L303" s="23"/>
      <c r="M303" s="23"/>
      <c r="N303" s="23"/>
      <c r="O303" s="23"/>
      <c r="P303" s="23"/>
      <c r="Q303" s="23"/>
      <c r="R303" s="14"/>
      <c r="T303" s="1"/>
    </row>
    <row r="304" spans="1:46" x14ac:dyDescent="0.35">
      <c r="B304" s="1" t="str">
        <f>'Cost Recovery'!B212</f>
        <v>Colombia</v>
      </c>
      <c r="C304" s="1" t="str">
        <f>'Cost Recovery'!C212</f>
        <v>2017 US$/kWh</v>
      </c>
      <c r="D304" s="1" t="str">
        <f>'Cost Recovery'!D212</f>
        <v>LAC</v>
      </c>
      <c r="E304" s="45">
        <f>'Cost Recovery'!P212</f>
        <v>6.0146431479134829E-2</v>
      </c>
      <c r="F304" s="45">
        <f>'Cost Recovery'!P230</f>
        <v>1.0045401272848191</v>
      </c>
      <c r="G304" s="45">
        <f>'Cost Recovery'!P21</f>
        <v>0.49028030748103912</v>
      </c>
    </row>
    <row r="305" spans="1:7" x14ac:dyDescent="0.35">
      <c r="B305" s="1" t="str">
        <f>'Cost Recovery'!B213</f>
        <v>Dominican Republic</v>
      </c>
      <c r="C305" s="1" t="str">
        <f>'Cost Recovery'!C213</f>
        <v>2017 US$/kWh</v>
      </c>
      <c r="D305" s="1" t="str">
        <f>'Cost Recovery'!D213</f>
        <v>LAC</v>
      </c>
      <c r="E305" s="45">
        <f>'Cost Recovery'!P213</f>
        <v>0.66053256053261677</v>
      </c>
      <c r="F305" s="45">
        <f>'Cost Recovery'!P231</f>
        <v>3.0992998175361334E-2</v>
      </c>
      <c r="G305" s="45">
        <f>'Cost Recovery'!P22</f>
        <v>-0.40097417079652897</v>
      </c>
    </row>
    <row r="306" spans="1:7" x14ac:dyDescent="0.35">
      <c r="B306" s="1" t="str">
        <f>'Cost Recovery'!B214</f>
        <v>Egypt, Arab Rep.</v>
      </c>
      <c r="C306" s="1" t="str">
        <f>'Cost Recovery'!C214</f>
        <v>2017 US$/kWh</v>
      </c>
      <c r="D306" s="1" t="str">
        <f>'Cost Recovery'!D214</f>
        <v>MNA</v>
      </c>
      <c r="E306" s="45">
        <f>'Cost Recovery'!P214</f>
        <v>-0.53801321834488514</v>
      </c>
      <c r="F306" s="45">
        <f>'Cost Recovery'!P232</f>
        <v>0.20475032052208386</v>
      </c>
      <c r="G306" s="45">
        <f>'Cost Recovery'!P23</f>
        <v>0.34216415603867772</v>
      </c>
    </row>
    <row r="307" spans="1:7" x14ac:dyDescent="0.35">
      <c r="B307" s="1" t="str">
        <f>'Cost Recovery'!B215</f>
        <v>India - Andhra Pradesh</v>
      </c>
      <c r="C307" s="1" t="str">
        <f>'Cost Recovery'!C215</f>
        <v>2017 US$/kWh</v>
      </c>
      <c r="D307" s="1" t="str">
        <f>'Cost Recovery'!D215</f>
        <v>SAR</v>
      </c>
      <c r="E307" s="45">
        <f>'Cost Recovery'!P215</f>
        <v>0.1573429485882275</v>
      </c>
      <c r="F307" s="45">
        <f>'Cost Recovery'!P233</f>
        <v>-0.18550534128676588</v>
      </c>
      <c r="G307" s="45">
        <f>'Cost Recovery'!P24</f>
        <v>-0.15990925442009551</v>
      </c>
    </row>
    <row r="308" spans="1:7" x14ac:dyDescent="0.35">
      <c r="B308" s="1" t="str">
        <f>'Cost Recovery'!B216</f>
        <v>India - Odisha</v>
      </c>
      <c r="C308" s="1" t="str">
        <f>'Cost Recovery'!C216</f>
        <v>2017 US$/kWh</v>
      </c>
      <c r="D308" s="1" t="str">
        <f>'Cost Recovery'!D216</f>
        <v>SAR</v>
      </c>
      <c r="E308" s="45">
        <f>'Cost Recovery'!P216</f>
        <v>-0.40380303188659944</v>
      </c>
      <c r="F308" s="45">
        <f>'Cost Recovery'!P234</f>
        <v>9.9638138794149334E-3</v>
      </c>
      <c r="G308" s="45">
        <f>'Cost Recovery'!P25</f>
        <v>0.37462745870642511</v>
      </c>
    </row>
    <row r="309" spans="1:7" x14ac:dyDescent="0.35">
      <c r="B309" s="1" t="str">
        <f>'Cost Recovery'!B217</f>
        <v>India - Rajasthan</v>
      </c>
      <c r="C309" s="1" t="str">
        <f>'Cost Recovery'!C217</f>
        <v>2017 US$/kWh</v>
      </c>
      <c r="D309" s="1" t="str">
        <f>'Cost Recovery'!D217</f>
        <v>SAR</v>
      </c>
      <c r="E309" s="45">
        <f>'Cost Recovery'!P217</f>
        <v>-4.436967494694017E-2</v>
      </c>
      <c r="F309" s="45">
        <f>'Cost Recovery'!P235</f>
        <v>-0.21018983631962757</v>
      </c>
      <c r="G309" s="45">
        <f>'Cost Recovery'!P26</f>
        <v>-9.3665809631137631E-2</v>
      </c>
    </row>
    <row r="310" spans="1:7" x14ac:dyDescent="0.35">
      <c r="B310" s="1" t="str">
        <f>'Cost Recovery'!B218</f>
        <v>Kenya</v>
      </c>
      <c r="C310" s="1" t="str">
        <f>'Cost Recovery'!C218</f>
        <v>2017 US$/kWh</v>
      </c>
      <c r="D310" s="1" t="str">
        <f>'Cost Recovery'!D218</f>
        <v>AFR</v>
      </c>
      <c r="E310" s="45">
        <f>'Cost Recovery'!P218</f>
        <v>0.60223338330660681</v>
      </c>
      <c r="F310" s="45">
        <f>'Cost Recovery'!P236</f>
        <v>0.35692150378002802</v>
      </c>
      <c r="G310" s="45">
        <f>'Cost Recovery'!P27</f>
        <v>-0.16289630425205492</v>
      </c>
    </row>
    <row r="311" spans="1:7" x14ac:dyDescent="0.35">
      <c r="B311" s="1" t="str">
        <f>'Cost Recovery'!B219</f>
        <v>Morocco</v>
      </c>
      <c r="C311" s="1" t="str">
        <f>'Cost Recovery'!C219</f>
        <v>2017 US$/kWh</v>
      </c>
      <c r="D311" s="1" t="str">
        <f>'Cost Recovery'!D219</f>
        <v>MNA</v>
      </c>
      <c r="E311" s="45">
        <f>'Cost Recovery'!P219</f>
        <v>-0.19797374153241595</v>
      </c>
      <c r="F311" s="45">
        <f>'Cost Recovery'!P237</f>
        <v>-0.36676012519166729</v>
      </c>
      <c r="G311" s="45">
        <f>'Cost Recovery'!P28</f>
        <v>-0.22429196553435282</v>
      </c>
    </row>
    <row r="312" spans="1:7" x14ac:dyDescent="0.35">
      <c r="B312" s="1" t="str">
        <f>'Cost Recovery'!B220</f>
        <v>Pakistan</v>
      </c>
      <c r="C312" s="1" t="str">
        <f>'Cost Recovery'!C220</f>
        <v>2017 US$/kWh</v>
      </c>
      <c r="D312" s="1" t="str">
        <f>'Cost Recovery'!D220</f>
        <v>SAR</v>
      </c>
      <c r="E312" s="45">
        <f>'Cost Recovery'!P220</f>
        <v>0.10320643672302297</v>
      </c>
      <c r="F312" s="45">
        <f>'Cost Recovery'!P238</f>
        <v>-3.3058336246212273E-2</v>
      </c>
      <c r="G312" s="45">
        <f>'Cost Recovery'!P29</f>
        <v>-0.11220593878496099</v>
      </c>
    </row>
    <row r="313" spans="1:7" x14ac:dyDescent="0.35">
      <c r="B313" s="1" t="str">
        <f>'Cost Recovery'!B221</f>
        <v>Peru</v>
      </c>
      <c r="C313" s="1" t="str">
        <f>'Cost Recovery'!C221</f>
        <v>2017 US$/kWh</v>
      </c>
      <c r="D313" s="1" t="str">
        <f>'Cost Recovery'!D221</f>
        <v>LAC</v>
      </c>
      <c r="E313" s="45">
        <f>'Cost Recovery'!P221</f>
        <v>-0.4913542364664944</v>
      </c>
      <c r="F313" s="45">
        <f>'Cost Recovery'!P239</f>
        <v>-0.34165103824841137</v>
      </c>
      <c r="G313" s="45">
        <f>'Cost Recovery'!P30</f>
        <v>0.22294528094054988</v>
      </c>
    </row>
    <row r="314" spans="1:7" x14ac:dyDescent="0.35">
      <c r="B314" s="1" t="str">
        <f>'Cost Recovery'!B222</f>
        <v>Philippines</v>
      </c>
      <c r="C314" s="1" t="str">
        <f>'Cost Recovery'!C222</f>
        <v>2017 US$/kWh</v>
      </c>
      <c r="D314" s="1" t="str">
        <f>'Cost Recovery'!D222</f>
        <v>EAP</v>
      </c>
      <c r="E314" s="45">
        <f>'Cost Recovery'!P222</f>
        <v>0.42984097185696246</v>
      </c>
      <c r="F314" s="45">
        <f>'Cost Recovery'!P240</f>
        <v>6.1621814181673798E-2</v>
      </c>
      <c r="G314" s="45">
        <f>'Cost Recovery'!P31</f>
        <v>-0.33981777313444883</v>
      </c>
    </row>
    <row r="315" spans="1:7" x14ac:dyDescent="0.35">
      <c r="B315" s="1" t="str">
        <f>'Cost Recovery'!B223</f>
        <v>Senegal</v>
      </c>
      <c r="C315" s="1" t="str">
        <f>'Cost Recovery'!C223</f>
        <v>2017 US$/kWh</v>
      </c>
      <c r="D315" s="1" t="str">
        <f>'Cost Recovery'!D223</f>
        <v>AFR</v>
      </c>
      <c r="E315" s="45">
        <f>'Cost Recovery'!P223</f>
        <v>-0.22659716855953896</v>
      </c>
      <c r="F315" s="45">
        <f>'Cost Recovery'!P241</f>
        <v>-0.38200714900566524</v>
      </c>
      <c r="G315" s="45">
        <f>'Cost Recovery'!P32</f>
        <v>-0.17724105901158338</v>
      </c>
    </row>
    <row r="316" spans="1:7" x14ac:dyDescent="0.35">
      <c r="B316" s="1" t="str">
        <f>'Cost Recovery'!B224</f>
        <v>Tajikistan</v>
      </c>
      <c r="C316" s="1" t="str">
        <f>'Cost Recovery'!C224</f>
        <v>2017 US$/kWh</v>
      </c>
      <c r="D316" s="1" t="str">
        <f>'Cost Recovery'!D224</f>
        <v>ECA</v>
      </c>
      <c r="E316" s="45">
        <f>'Cost Recovery'!P224</f>
        <v>-8.3578514174714111E-2</v>
      </c>
      <c r="F316" s="45">
        <f>'Cost Recovery'!P242</f>
        <v>1.5864879055110079</v>
      </c>
      <c r="G316" s="45">
        <f>'Cost Recovery'!P33</f>
        <v>0.43389954074662768</v>
      </c>
    </row>
    <row r="317" spans="1:7" x14ac:dyDescent="0.35">
      <c r="B317" s="1" t="str">
        <f>'Cost Recovery'!B225</f>
        <v>Tanzania</v>
      </c>
      <c r="C317" s="1" t="str">
        <f>'Cost Recovery'!C225</f>
        <v>2017 US$/kWh</v>
      </c>
      <c r="D317" s="1" t="str">
        <f>'Cost Recovery'!D225</f>
        <v>AFR</v>
      </c>
      <c r="E317" s="45">
        <f>'Cost Recovery'!P225</f>
        <v>0.16054698895396474</v>
      </c>
      <c r="F317" s="45">
        <f>'Cost Recovery'!P243</f>
        <v>-0.10084211340974812</v>
      </c>
      <c r="G317" s="45">
        <f>'Cost Recovery'!P34</f>
        <v>-0.19652483592726422</v>
      </c>
    </row>
    <row r="318" spans="1:7" x14ac:dyDescent="0.35">
      <c r="A318" s="13"/>
      <c r="B318" s="1" t="str">
        <f>'Cost Recovery'!B226</f>
        <v>Uganda</v>
      </c>
      <c r="C318" s="1" t="str">
        <f>'Cost Recovery'!C226</f>
        <v>2017 US$/kWh</v>
      </c>
      <c r="D318" s="1" t="str">
        <f>'Cost Recovery'!D226</f>
        <v>AFR</v>
      </c>
      <c r="E318" s="45">
        <f>'Cost Recovery'!P226</f>
        <v>-0.16709806586730497</v>
      </c>
      <c r="F318" s="45">
        <f>'Cost Recovery'!P244</f>
        <v>1.7539392514192766</v>
      </c>
      <c r="G318" s="45">
        <f>'Cost Recovery'!P35</f>
        <v>0.64391821852357523</v>
      </c>
    </row>
    <row r="319" spans="1:7" x14ac:dyDescent="0.35">
      <c r="B319" s="1" t="str">
        <f>'Cost Recovery'!B227</f>
        <v>Ukraine</v>
      </c>
      <c r="C319" s="1" t="str">
        <f>'Cost Recovery'!C227</f>
        <v>2017 US$/kWh</v>
      </c>
      <c r="D319" s="1" t="str">
        <f>'Cost Recovery'!D227</f>
        <v>ECA</v>
      </c>
      <c r="E319" s="45">
        <f>'Cost Recovery'!P227</f>
        <v>-0.18843410382870346</v>
      </c>
      <c r="F319" s="45">
        <f>'Cost Recovery'!P245</f>
        <v>4.9059389448325632</v>
      </c>
      <c r="G319" s="45">
        <f>'Cost Recovery'!P36</f>
        <v>0.91861672679725936</v>
      </c>
    </row>
    <row r="320" spans="1:7" x14ac:dyDescent="0.35">
      <c r="B320" s="1" t="str">
        <f>'Cost Recovery'!B228</f>
        <v>Vietnam</v>
      </c>
      <c r="C320" s="1" t="str">
        <f>'Cost Recovery'!C228</f>
        <v>2017 US$/kWh</v>
      </c>
      <c r="D320" s="1" t="str">
        <f>'Cost Recovery'!D228</f>
        <v>EAP</v>
      </c>
      <c r="E320" s="45">
        <f>'Cost Recovery'!P228</f>
        <v>-0.36521531621624276</v>
      </c>
      <c r="F320" s="45">
        <f>'Cost Recovery'!P246</f>
        <v>-0.16098780069921634</v>
      </c>
      <c r="G320" s="45">
        <f>'Cost Recovery'!P37</f>
        <v>0.21649693135962433</v>
      </c>
    </row>
    <row r="330" spans="1:45" s="12" customFormat="1" ht="32.25" customHeight="1" thickBot="1" x14ac:dyDescent="0.4">
      <c r="A330" s="7"/>
      <c r="B330" s="43" t="s">
        <v>239</v>
      </c>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row>
    <row r="331" spans="1:45" s="13" customFormat="1" ht="30" customHeight="1" x14ac:dyDescent="0.35">
      <c r="B331" s="15" t="s">
        <v>122</v>
      </c>
      <c r="C331" s="58" t="s">
        <v>270</v>
      </c>
      <c r="D331" s="58" t="s">
        <v>226</v>
      </c>
      <c r="E331" s="58" t="s">
        <v>233</v>
      </c>
      <c r="F331" s="58" t="s">
        <v>234</v>
      </c>
      <c r="G331" s="58" t="s">
        <v>235</v>
      </c>
      <c r="H331" s="58" t="s">
        <v>352</v>
      </c>
      <c r="I331" s="58" t="s">
        <v>350</v>
      </c>
      <c r="J331" s="23" t="s">
        <v>426</v>
      </c>
      <c r="K331" s="96" t="str">
        <f>'Reforms &amp; Country Context'!O60</f>
        <v>De Facto Tariff Regulation</v>
      </c>
      <c r="L331" s="23"/>
      <c r="M331" s="23"/>
      <c r="N331" s="23"/>
      <c r="O331" s="23"/>
      <c r="P331" s="23"/>
      <c r="Q331" s="23"/>
      <c r="R331" s="14"/>
      <c r="T331" s="1"/>
    </row>
    <row r="332" spans="1:45" x14ac:dyDescent="0.35">
      <c r="B332" s="1" t="str">
        <f>'Reforms &amp; Country Context'!B41</f>
        <v>Colombia</v>
      </c>
      <c r="C332" s="45">
        <f>'Cost Recovery'!O21</f>
        <v>1.0406534418093973</v>
      </c>
      <c r="D332" s="24">
        <f>'Macroeconomic indicators'!M100</f>
        <v>6408.920011692966</v>
      </c>
      <c r="E332" s="52">
        <f>'Reforms &amp; Country Context'!D22</f>
        <v>0.32656666666666667</v>
      </c>
      <c r="F332" s="46">
        <f>'Reforms &amp; Country Context'!F3</f>
        <v>4.01</v>
      </c>
      <c r="G332" s="62">
        <f>'Reforms &amp; Country Context'!D41</f>
        <v>0.83079777456314585</v>
      </c>
      <c r="H332" s="79">
        <f>'Reforms &amp; Country Context'!J41</f>
        <v>0.68956679894179884</v>
      </c>
      <c r="I332" s="80">
        <f>'Reforms &amp; Country Context'!H41</f>
        <v>0.35</v>
      </c>
      <c r="J332" s="80">
        <f>'Reforms &amp; Country Context'!M61</f>
        <v>0.59659090909090906</v>
      </c>
      <c r="K332" s="96">
        <f>'Reforms &amp; Country Context'!O61</f>
        <v>0.91666666666666674</v>
      </c>
    </row>
    <row r="333" spans="1:45" x14ac:dyDescent="0.35">
      <c r="B333" s="66" t="str">
        <f>'Reforms &amp; Country Context'!B42</f>
        <v>Dominican Republic</v>
      </c>
      <c r="C333" s="45">
        <f>'Cost Recovery'!O22</f>
        <v>0.65667288802700041</v>
      </c>
      <c r="D333" s="24">
        <f>'Macroeconomic indicators'!M101</f>
        <v>7052.2588389685752</v>
      </c>
      <c r="E333" s="52" t="str">
        <f>'Reforms &amp; Country Context'!D23</f>
        <v>n.a.</v>
      </c>
      <c r="F333" s="46">
        <f>'Reforms &amp; Country Context'!F4</f>
        <v>4.1900000000000004</v>
      </c>
      <c r="G333" s="62">
        <f>'Reforms &amp; Country Context'!D42</f>
        <v>0.82388112289852844</v>
      </c>
      <c r="H333" s="79">
        <f>'Reforms &amp; Country Context'!J42</f>
        <v>0.36775793650793653</v>
      </c>
      <c r="I333" s="80">
        <f>'Reforms &amp; Country Context'!H42</f>
        <v>0.61111111111111116</v>
      </c>
      <c r="J333" s="80">
        <f>'Reforms &amp; Country Context'!M62</f>
        <v>0.69958333333333333</v>
      </c>
      <c r="K333" s="96">
        <f>'Reforms &amp; Country Context'!O62</f>
        <v>0.16666666666666666</v>
      </c>
    </row>
    <row r="334" spans="1:45" x14ac:dyDescent="0.35">
      <c r="B334" s="66" t="str">
        <f>'Reforms &amp; Country Context'!B43</f>
        <v>Egypt, Arab Rep.</v>
      </c>
      <c r="C334" s="45">
        <f>'Cost Recovery'!O23</f>
        <v>0.55498466885919051</v>
      </c>
      <c r="D334" s="24">
        <f>'Macroeconomic indicators'!M102</f>
        <v>2412.7270818521342</v>
      </c>
      <c r="E334" s="52">
        <f>'Reforms &amp; Country Context'!D24</f>
        <v>2.2000000000000002E-2</v>
      </c>
      <c r="F334" s="46">
        <f>'Reforms &amp; Country Context'!F5</f>
        <v>2.84</v>
      </c>
      <c r="G334" s="62">
        <f>'Reforms &amp; Country Context'!D43</f>
        <v>0.46651799754168954</v>
      </c>
      <c r="H334" s="79">
        <f>'Reforms &amp; Country Context'!J43</f>
        <v>0.41653439153439153</v>
      </c>
      <c r="I334" s="80">
        <f>'Reforms &amp; Country Context'!H43</f>
        <v>0.31111111111111112</v>
      </c>
      <c r="J334" s="80">
        <f>'Reforms &amp; Country Context'!M63</f>
        <v>0.73053571428571429</v>
      </c>
      <c r="K334" s="96">
        <f>'Reforms &amp; Country Context'!O63</f>
        <v>0.66666666666666674</v>
      </c>
    </row>
    <row r="335" spans="1:45" x14ac:dyDescent="0.35">
      <c r="B335" s="66" t="str">
        <f>'Reforms &amp; Country Context'!B44</f>
        <v>India - Andhra Pradesh</v>
      </c>
      <c r="C335" s="45">
        <f>'Cost Recovery'!O24</f>
        <v>0.37989174060478015</v>
      </c>
      <c r="D335" s="24">
        <f>'Macroeconomic indicators'!M103</f>
        <v>1942.0974005833993</v>
      </c>
      <c r="E335" s="52">
        <f>'Reforms &amp; Country Context'!D25</f>
        <v>0.11333333333333334</v>
      </c>
      <c r="F335" s="46">
        <f>'Reforms &amp; Country Context'!F6</f>
        <v>3.09</v>
      </c>
      <c r="G335" s="62">
        <f>'Reforms &amp; Country Context'!D44</f>
        <v>0.81</v>
      </c>
      <c r="H335" s="79">
        <f>'Reforms &amp; Country Context'!J44</f>
        <v>0.47628968253968251</v>
      </c>
      <c r="I335" s="80">
        <f>'Reforms &amp; Country Context'!H44</f>
        <v>0.51111111111111107</v>
      </c>
      <c r="J335" s="80">
        <f>'Reforms &amp; Country Context'!M64</f>
        <v>0.73076923076923084</v>
      </c>
      <c r="K335" s="96">
        <f>'Reforms &amp; Country Context'!O64</f>
        <v>0.5</v>
      </c>
    </row>
    <row r="336" spans="1:45" x14ac:dyDescent="0.35">
      <c r="B336" s="66" t="str">
        <f>'Reforms &amp; Country Context'!B45</f>
        <v>India - Odisha</v>
      </c>
      <c r="C336" s="45">
        <f>'Cost Recovery'!O25</f>
        <v>0.91442845373130077</v>
      </c>
      <c r="D336" s="24">
        <f>'Macroeconomic indicators'!M104</f>
        <v>1942.0974005833993</v>
      </c>
      <c r="E336" s="52">
        <f>'Reforms &amp; Country Context'!D26</f>
        <v>0.39736666666666665</v>
      </c>
      <c r="F336" s="46">
        <f>'Reforms &amp; Country Context'!F7</f>
        <v>3.09</v>
      </c>
      <c r="G336" s="62">
        <f>'Reforms &amp; Country Context'!D45</f>
        <v>0.81299999999999994</v>
      </c>
      <c r="H336" s="79">
        <f>'Reforms &amp; Country Context'!J45</f>
        <v>0.35196759259259258</v>
      </c>
      <c r="I336" s="80">
        <f>'Reforms &amp; Country Context'!H45</f>
        <v>0.62222222222222223</v>
      </c>
      <c r="J336" s="80">
        <f>'Reforms &amp; Country Context'!M65</f>
        <v>0.73076923076923084</v>
      </c>
      <c r="K336" s="96">
        <f>'Reforms &amp; Country Context'!O65</f>
        <v>0.5</v>
      </c>
    </row>
    <row r="337" spans="2:11" x14ac:dyDescent="0.35">
      <c r="B337" s="66" t="str">
        <f>'Reforms &amp; Country Context'!B46</f>
        <v>India - Rajasthan</v>
      </c>
      <c r="C337" s="45">
        <f>'Cost Recovery'!O26</f>
        <v>0.44613518539373803</v>
      </c>
      <c r="D337" s="24">
        <f>'Macroeconomic indicators'!M105</f>
        <v>1942.0974005833993</v>
      </c>
      <c r="E337" s="52">
        <f>'Reforms &amp; Country Context'!D27</f>
        <v>0.12203333333333334</v>
      </c>
      <c r="F337" s="46">
        <f>'Reforms &amp; Country Context'!F8</f>
        <v>3.09</v>
      </c>
      <c r="G337" s="62">
        <f>'Reforms &amp; Country Context'!D46</f>
        <v>0.81150000000000011</v>
      </c>
      <c r="H337" s="79">
        <f>'Reforms &amp; Country Context'!J46</f>
        <v>0.56028439153439158</v>
      </c>
      <c r="I337" s="80">
        <f>'Reforms &amp; Country Context'!H46</f>
        <v>0.51111111111111107</v>
      </c>
      <c r="J337" s="80">
        <f>'Reforms &amp; Country Context'!M66</f>
        <v>0.73076923076923084</v>
      </c>
      <c r="K337" s="96">
        <f>'Reforms &amp; Country Context'!O66</f>
        <v>0.5</v>
      </c>
    </row>
    <row r="338" spans="2:11" x14ac:dyDescent="0.35">
      <c r="B338" s="66" t="str">
        <f>'Reforms &amp; Country Context'!B47</f>
        <v>Kenya</v>
      </c>
      <c r="C338" s="45">
        <f>'Cost Recovery'!O27</f>
        <v>0.90104685738204815</v>
      </c>
      <c r="D338" s="24">
        <f>'Macroeconomic indicators'!M106</f>
        <v>1594.8349262874858</v>
      </c>
      <c r="E338" s="52">
        <f>'Reforms &amp; Country Context'!D28</f>
        <v>0.16803333333333334</v>
      </c>
      <c r="F338" s="46">
        <f>'Reforms &amp; Country Context'!F9</f>
        <v>3.23</v>
      </c>
      <c r="G338" s="62">
        <f>'Reforms &amp; Country Context'!D47</f>
        <v>0.66409198647412593</v>
      </c>
      <c r="H338" s="79">
        <f>'Reforms &amp; Country Context'!J47</f>
        <v>0.90740740740740744</v>
      </c>
      <c r="I338" s="80">
        <f>'Reforms &amp; Country Context'!H47</f>
        <v>0.3611111111111111</v>
      </c>
      <c r="J338" s="80">
        <f>'Reforms &amp; Country Context'!M67</f>
        <v>0.53410714285714289</v>
      </c>
      <c r="K338" s="96">
        <f>'Reforms &amp; Country Context'!O67</f>
        <v>0.58333333333333326</v>
      </c>
    </row>
    <row r="339" spans="2:11" x14ac:dyDescent="0.35">
      <c r="B339" s="66" t="str">
        <f>'Reforms &amp; Country Context'!B48</f>
        <v>Morocco</v>
      </c>
      <c r="C339" s="45">
        <f>'Cost Recovery'!O28</f>
        <v>0.84148148148148139</v>
      </c>
      <c r="D339" s="24">
        <f>'Macroeconomic indicators'!M107</f>
        <v>3069.6703444342343</v>
      </c>
      <c r="E339" s="52" t="str">
        <f>'Reforms &amp; Country Context'!D29</f>
        <v>n.a.</v>
      </c>
      <c r="F339" s="54" t="str">
        <f>'Reforms &amp; Country Context'!F10</f>
        <v>n.a.</v>
      </c>
      <c r="G339" s="62">
        <f>'Reforms &amp; Country Context'!D48</f>
        <v>0.41646767301464893</v>
      </c>
      <c r="H339" s="79">
        <f>'Reforms &amp; Country Context'!J48</f>
        <v>0.3304563492063492</v>
      </c>
      <c r="I339" s="80">
        <f>'Reforms &amp; Country Context'!H48</f>
        <v>0</v>
      </c>
      <c r="J339" s="80"/>
      <c r="K339" s="96">
        <f>'Reforms &amp; Country Context'!O68</f>
        <v>0.20833333333333331</v>
      </c>
    </row>
    <row r="340" spans="2:11" x14ac:dyDescent="0.35">
      <c r="B340" s="66" t="str">
        <f>'Reforms &amp; Country Context'!B49</f>
        <v>Pakistan</v>
      </c>
      <c r="C340" s="45">
        <f>'Cost Recovery'!O29</f>
        <v>0.79621896963994743</v>
      </c>
      <c r="D340" s="24">
        <f>'Macroeconomic indicators'!M108</f>
        <v>1547.8534136692917</v>
      </c>
      <c r="E340" s="52">
        <f>'Reforms &amp; Country Context'!D30</f>
        <v>0.15843333333333334</v>
      </c>
      <c r="F340" s="46">
        <f>'Reforms &amp; Country Context'!F11</f>
        <v>3.55</v>
      </c>
      <c r="G340" s="62">
        <f>'Reforms &amp; Country Context'!D49</f>
        <v>0.72032125812016357</v>
      </c>
      <c r="H340" s="79">
        <f>'Reforms &amp; Country Context'!J49</f>
        <v>0.62323082010582009</v>
      </c>
      <c r="I340" s="80">
        <f>'Reforms &amp; Country Context'!H49</f>
        <v>0.62222222222222223</v>
      </c>
      <c r="J340" s="80">
        <f>'Reforms &amp; Country Context'!M69</f>
        <v>0.71634615384615385</v>
      </c>
      <c r="K340" s="96">
        <f>'Reforms &amp; Country Context'!O69</f>
        <v>0.83333333333333326</v>
      </c>
    </row>
    <row r="341" spans="2:11" x14ac:dyDescent="0.35">
      <c r="B341" s="66" t="str">
        <f>'Reforms &amp; Country Context'!B50</f>
        <v>Peru</v>
      </c>
      <c r="C341" s="45">
        <f>'Cost Recovery'!O30</f>
        <v>0.98044528094054995</v>
      </c>
      <c r="D341" s="24">
        <f>'Macroeconomic indicators'!M109</f>
        <v>6571.9286446996393</v>
      </c>
      <c r="E341" s="52">
        <f>'Reforms &amp; Country Context'!D31</f>
        <v>0.49730000000000002</v>
      </c>
      <c r="F341" s="46">
        <f>'Reforms &amp; Country Context'!F12</f>
        <v>4.29</v>
      </c>
      <c r="G341" s="62">
        <f>'Reforms &amp; Country Context'!D50</f>
        <v>0.9129102550732503</v>
      </c>
      <c r="H341" s="79">
        <f>'Reforms &amp; Country Context'!J50</f>
        <v>0.69080687830687826</v>
      </c>
      <c r="I341" s="80">
        <f>'Reforms &amp; Country Context'!H50</f>
        <v>0.62222222222222223</v>
      </c>
      <c r="J341" s="80">
        <f>'Reforms &amp; Country Context'!M70</f>
        <v>0.97916666666666663</v>
      </c>
      <c r="K341" s="96">
        <f>'Reforms &amp; Country Context'!O70</f>
        <v>1</v>
      </c>
    </row>
    <row r="342" spans="2:11" x14ac:dyDescent="0.35">
      <c r="B342" s="66" t="str">
        <f>'Reforms &amp; Country Context'!B51</f>
        <v>Philippines</v>
      </c>
      <c r="C342" s="45">
        <f>'Cost Recovery'!O31</f>
        <v>0.97973707583216474</v>
      </c>
      <c r="D342" s="24">
        <f>'Macroeconomic indicators'!M110</f>
        <v>2988.9527033580216</v>
      </c>
      <c r="E342" s="52">
        <f>'Reforms &amp; Country Context'!D32</f>
        <v>0.60230000000000006</v>
      </c>
      <c r="F342" s="46">
        <f>'Reforms &amp; Country Context'!F13</f>
        <v>3.83</v>
      </c>
      <c r="G342" s="62">
        <f>'Reforms &amp; Country Context'!D51</f>
        <v>0.93318090335642012</v>
      </c>
      <c r="H342" s="79">
        <f>'Reforms &amp; Country Context'!J51</f>
        <v>0.75074404761904767</v>
      </c>
      <c r="I342" s="80">
        <f>'Reforms &amp; Country Context'!H51</f>
        <v>0.83333333333333326</v>
      </c>
      <c r="J342" s="80">
        <f>'Reforms &amp; Country Context'!M71</f>
        <v>0.54326923076923084</v>
      </c>
      <c r="K342" s="96">
        <f>'Reforms &amp; Country Context'!O71</f>
        <v>0.84523809523809523</v>
      </c>
    </row>
    <row r="343" spans="2:11" x14ac:dyDescent="0.35">
      <c r="B343" s="66" t="str">
        <f>'Reforms &amp; Country Context'!B52</f>
        <v>Senegal</v>
      </c>
      <c r="C343" s="45">
        <f>'Cost Recovery'!O32</f>
        <v>0.7048048462356894</v>
      </c>
      <c r="D343" s="24">
        <f>'Macroeconomic indicators'!M111</f>
        <v>1329.3042283462833</v>
      </c>
      <c r="E343" s="52">
        <f>'Reforms &amp; Country Context'!D33</f>
        <v>0.11443333333333333</v>
      </c>
      <c r="F343" s="46">
        <f>'Reforms &amp; Country Context'!F14</f>
        <v>3.09</v>
      </c>
      <c r="G343" s="62">
        <f>'Reforms &amp; Country Context'!D52</f>
        <v>0.4989858012170385</v>
      </c>
      <c r="H343" s="79">
        <f>'Reforms &amp; Country Context'!J52</f>
        <v>0.42089947089947088</v>
      </c>
      <c r="I343" s="80">
        <f>'Reforms &amp; Country Context'!H52</f>
        <v>0</v>
      </c>
      <c r="J343" s="80">
        <f>'Reforms &amp; Country Context'!M72</f>
        <v>0.80208333333333326</v>
      </c>
      <c r="K343" s="96">
        <f>'Reforms &amp; Country Context'!O72</f>
        <v>0.83333333333333326</v>
      </c>
    </row>
    <row r="344" spans="2:11" x14ac:dyDescent="0.35">
      <c r="B344" s="66" t="str">
        <f>'Reforms &amp; Country Context'!B53</f>
        <v>Tajikistan</v>
      </c>
      <c r="C344" s="45">
        <f>'Cost Recovery'!O33</f>
        <v>0.67199477884186576</v>
      </c>
      <c r="D344" s="24">
        <f>'Macroeconomic indicators'!M112</f>
        <v>801.05087126751039</v>
      </c>
      <c r="E344" s="52">
        <f>'Reforms &amp; Country Context'!D34</f>
        <v>6.1233333333333334E-2</v>
      </c>
      <c r="F344" s="46">
        <f>'Reforms &amp; Country Context'!F15</f>
        <v>3.52</v>
      </c>
      <c r="G344" s="62">
        <f>'Reforms &amp; Country Context'!D53</f>
        <v>0.12533322499034733</v>
      </c>
      <c r="H344" s="79">
        <f>'Reforms &amp; Country Context'!J53</f>
        <v>0.39814814814814814</v>
      </c>
      <c r="I344" s="80">
        <f>'Reforms &amp; Country Context'!H53</f>
        <v>0</v>
      </c>
      <c r="J344" s="80">
        <f>'Reforms &amp; Country Context'!M73</f>
        <v>0.34642857142857142</v>
      </c>
      <c r="K344" s="96">
        <f>'Reforms &amp; Country Context'!O73</f>
        <v>0.29166666666666663</v>
      </c>
    </row>
    <row r="345" spans="2:11" x14ac:dyDescent="0.35">
      <c r="B345" s="66" t="str">
        <f>'Reforms &amp; Country Context'!B54</f>
        <v>Tanzania</v>
      </c>
      <c r="C345" s="45">
        <f>'Cost Recovery'!O34</f>
        <v>0.67602992832109032</v>
      </c>
      <c r="D345" s="24">
        <f>'Macroeconomic indicators'!M113</f>
        <v>908.92171930802465</v>
      </c>
      <c r="E345" s="52">
        <f>'Reforms &amp; Country Context'!D35</f>
        <v>3.4533333333333333E-2</v>
      </c>
      <c r="F345" s="46">
        <f>'Reforms &amp; Country Context'!F16</f>
        <v>3.43</v>
      </c>
      <c r="G345" s="62">
        <f>'Reforms &amp; Country Context'!D54</f>
        <v>0.33913694345885681</v>
      </c>
      <c r="H345" s="79">
        <f>'Reforms &amp; Country Context'!J54</f>
        <v>0.44477513227513232</v>
      </c>
      <c r="I345" s="80">
        <f>'Reforms &amp; Country Context'!H54</f>
        <v>0</v>
      </c>
      <c r="J345" s="80">
        <f>'Reforms &amp; Country Context'!M74</f>
        <v>0.59375</v>
      </c>
      <c r="K345" s="96">
        <f>'Reforms &amp; Country Context'!O74</f>
        <v>0.79166666666666674</v>
      </c>
    </row>
    <row r="346" spans="2:11" x14ac:dyDescent="0.35">
      <c r="B346" s="66" t="str">
        <f>'Reforms &amp; Country Context'!B55</f>
        <v>Uganda</v>
      </c>
      <c r="C346" s="45">
        <f>'Cost Recovery'!O35</f>
        <v>0.92310109790100714</v>
      </c>
      <c r="D346" s="24">
        <f>'Macroeconomic indicators'!M114</f>
        <v>606.46845348764373</v>
      </c>
      <c r="E346" s="52">
        <f>'Reforms &amp; Country Context'!D36</f>
        <v>0.3977</v>
      </c>
      <c r="F346" s="46">
        <f>'Reforms &amp; Country Context'!F17</f>
        <v>3.21</v>
      </c>
      <c r="G346" s="62">
        <f>'Reforms &amp; Country Context'!D55</f>
        <v>0.83499999999999996</v>
      </c>
      <c r="H346" s="79">
        <f>'Reforms &amp; Country Context'!J55</f>
        <v>0.68733465608465605</v>
      </c>
      <c r="I346" s="80">
        <f>'Reforms &amp; Country Context'!H55</f>
        <v>0.3</v>
      </c>
      <c r="J346" s="80">
        <f>'Reforms &amp; Country Context'!M75</f>
        <v>0.77884615384615385</v>
      </c>
      <c r="K346" s="96">
        <f>'Reforms &amp; Country Context'!O75</f>
        <v>0.83333333333333326</v>
      </c>
    </row>
    <row r="347" spans="2:11" x14ac:dyDescent="0.35">
      <c r="B347" s="66" t="str">
        <f>'Reforms &amp; Country Context'!B56</f>
        <v>Ukraine</v>
      </c>
      <c r="C347" s="45">
        <f>'Cost Recovery'!O36</f>
        <v>1.0649581902118934</v>
      </c>
      <c r="D347" s="24">
        <f>'Macroeconomic indicators'!M115</f>
        <v>2501.7016651611993</v>
      </c>
      <c r="E347" s="52">
        <f>'Reforms &amp; Country Context'!D37</f>
        <v>0.26946666666666669</v>
      </c>
      <c r="F347" s="46">
        <f>'Reforms &amp; Country Context'!F18</f>
        <v>3.42</v>
      </c>
      <c r="G347" s="62">
        <f>'Reforms &amp; Country Context'!D56</f>
        <v>0.85821218235905206</v>
      </c>
      <c r="H347" s="79">
        <f>'Reforms &amp; Country Context'!J56</f>
        <v>0.63634259259259263</v>
      </c>
      <c r="I347" s="80">
        <f>'Reforms &amp; Country Context'!H56</f>
        <v>0.52222222222222214</v>
      </c>
      <c r="J347" s="80">
        <f>'Reforms &amp; Country Context'!M76</f>
        <v>0.6830357142857143</v>
      </c>
      <c r="K347" s="96">
        <f>'Reforms &amp; Country Context'!O76</f>
        <v>0.83333333333333326</v>
      </c>
    </row>
    <row r="348" spans="2:11" x14ac:dyDescent="0.35">
      <c r="B348" s="66" t="str">
        <f>'Reforms &amp; Country Context'!B57</f>
        <v>Vietnam</v>
      </c>
      <c r="C348" s="45">
        <f>'Cost Recovery'!O37</f>
        <v>0.88941769703292295</v>
      </c>
      <c r="D348" s="24">
        <f>'Macroeconomic indicators'!M116</f>
        <v>2342.2440027211678</v>
      </c>
      <c r="E348" s="52">
        <f>'Reforms &amp; Country Context'!D38</f>
        <v>9.8366666666666658E-2</v>
      </c>
      <c r="F348" s="46">
        <f>'Reforms &amp; Country Context'!F19</f>
        <v>3.98</v>
      </c>
      <c r="G348" s="62">
        <f>'Reforms &amp; Country Context'!D57</f>
        <v>0.60515984025355929</v>
      </c>
      <c r="H348" s="79">
        <f>'Reforms &amp; Country Context'!J57</f>
        <v>0.28042328042328041</v>
      </c>
      <c r="I348" s="80">
        <f>'Reforms &amp; Country Context'!H57</f>
        <v>0.41111111111111109</v>
      </c>
      <c r="J348" s="80">
        <f>'Reforms &amp; Country Context'!M77</f>
        <v>0.16666666666666666</v>
      </c>
      <c r="K348" s="96">
        <f>'Reforms &amp; Country Context'!O77</f>
        <v>0.66666666666666674</v>
      </c>
    </row>
    <row r="349" spans="2:11" x14ac:dyDescent="0.35">
      <c r="I349" s="80"/>
      <c r="J349" s="80"/>
    </row>
    <row r="358" spans="1:45" s="12" customFormat="1" ht="32.25" customHeight="1" thickBot="1" x14ac:dyDescent="0.4">
      <c r="A358" s="7"/>
      <c r="B358" s="43" t="s">
        <v>239</v>
      </c>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row>
    <row r="359" spans="1:45" s="13" customFormat="1" ht="30" customHeight="1" x14ac:dyDescent="0.35">
      <c r="B359" s="15" t="s">
        <v>122</v>
      </c>
      <c r="C359" s="44" t="s">
        <v>241</v>
      </c>
      <c r="D359" s="44" t="s">
        <v>226</v>
      </c>
      <c r="E359" s="44" t="s">
        <v>233</v>
      </c>
      <c r="F359" s="44" t="s">
        <v>234</v>
      </c>
      <c r="G359" s="44" t="s">
        <v>235</v>
      </c>
      <c r="H359" s="44" t="s">
        <v>238</v>
      </c>
      <c r="I359" s="96" t="str">
        <f t="shared" ref="I359:I376" si="5">J331</f>
        <v>Regulatory autonomy</v>
      </c>
      <c r="J359" s="96" t="str">
        <f>'Reforms &amp; Country Context'!O60</f>
        <v>De Facto Tariff Regulation</v>
      </c>
      <c r="K359" s="23"/>
      <c r="L359" s="23"/>
      <c r="M359" s="23"/>
      <c r="N359" s="23"/>
      <c r="O359" s="23"/>
      <c r="P359" s="23"/>
      <c r="Q359" s="23"/>
      <c r="R359" s="14"/>
      <c r="T359" s="1"/>
    </row>
    <row r="360" spans="1:45" x14ac:dyDescent="0.35">
      <c r="B360" s="1" t="str">
        <f>'Cost Recovery'!B21</f>
        <v>Colombia</v>
      </c>
      <c r="C360" s="45">
        <f>'Cost Recovery'!P21</f>
        <v>0.49028030748103912</v>
      </c>
      <c r="D360" s="24">
        <f t="shared" ref="D360:H369" si="6">D332</f>
        <v>6408.920011692966</v>
      </c>
      <c r="E360" s="95">
        <f t="shared" si="6"/>
        <v>0.32656666666666667</v>
      </c>
      <c r="F360" s="57">
        <f t="shared" si="6"/>
        <v>4.01</v>
      </c>
      <c r="G360" s="79">
        <f t="shared" si="6"/>
        <v>0.83079777456314585</v>
      </c>
      <c r="H360" s="79">
        <f t="shared" si="6"/>
        <v>0.68956679894179884</v>
      </c>
      <c r="I360" s="79">
        <f t="shared" si="5"/>
        <v>0.59659090909090906</v>
      </c>
      <c r="J360" s="96">
        <f>'Reforms &amp; Country Context'!O61</f>
        <v>0.91666666666666674</v>
      </c>
    </row>
    <row r="361" spans="1:45" x14ac:dyDescent="0.35">
      <c r="B361" s="1" t="str">
        <f>'Cost Recovery'!B22</f>
        <v>Dominican Republic</v>
      </c>
      <c r="C361" s="45">
        <f>'Cost Recovery'!P22</f>
        <v>-0.40097417079652897</v>
      </c>
      <c r="D361" s="24">
        <f t="shared" si="6"/>
        <v>7052.2588389685752</v>
      </c>
      <c r="E361" s="95" t="str">
        <f t="shared" si="6"/>
        <v>n.a.</v>
      </c>
      <c r="F361" s="57">
        <f t="shared" si="6"/>
        <v>4.1900000000000004</v>
      </c>
      <c r="G361" s="79">
        <f t="shared" si="6"/>
        <v>0.82388112289852844</v>
      </c>
      <c r="H361" s="79">
        <f t="shared" si="6"/>
        <v>0.36775793650793653</v>
      </c>
      <c r="I361" s="79">
        <f t="shared" si="5"/>
        <v>0.69958333333333333</v>
      </c>
      <c r="J361" s="96">
        <f>'Reforms &amp; Country Context'!O62</f>
        <v>0.16666666666666666</v>
      </c>
    </row>
    <row r="362" spans="1:45" x14ac:dyDescent="0.35">
      <c r="B362" s="1" t="str">
        <f>'Cost Recovery'!B23</f>
        <v>Egypt, Arab Rep.</v>
      </c>
      <c r="C362" s="45">
        <f>'Cost Recovery'!P23</f>
        <v>0.34216415603867772</v>
      </c>
      <c r="D362" s="24">
        <f t="shared" si="6"/>
        <v>2412.7270818521342</v>
      </c>
      <c r="E362" s="95">
        <f t="shared" si="6"/>
        <v>2.2000000000000002E-2</v>
      </c>
      <c r="F362" s="57">
        <f t="shared" si="6"/>
        <v>2.84</v>
      </c>
      <c r="G362" s="79">
        <f t="shared" si="6"/>
        <v>0.46651799754168954</v>
      </c>
      <c r="H362" s="79">
        <f t="shared" si="6"/>
        <v>0.41653439153439153</v>
      </c>
      <c r="I362" s="79">
        <f t="shared" si="5"/>
        <v>0.73053571428571429</v>
      </c>
      <c r="J362" s="96">
        <f>'Reforms &amp; Country Context'!O63</f>
        <v>0.66666666666666674</v>
      </c>
    </row>
    <row r="363" spans="1:45" x14ac:dyDescent="0.35">
      <c r="B363" s="1" t="str">
        <f>'Cost Recovery'!B24</f>
        <v>India - Andhra Pradesh</v>
      </c>
      <c r="C363" s="45">
        <f>'Cost Recovery'!P24</f>
        <v>-0.15990925442009551</v>
      </c>
      <c r="D363" s="24">
        <f t="shared" si="6"/>
        <v>1942.0974005833993</v>
      </c>
      <c r="E363" s="95">
        <f t="shared" si="6"/>
        <v>0.11333333333333334</v>
      </c>
      <c r="F363" s="57">
        <f t="shared" si="6"/>
        <v>3.09</v>
      </c>
      <c r="G363" s="79">
        <f t="shared" si="6"/>
        <v>0.81</v>
      </c>
      <c r="H363" s="79">
        <f t="shared" si="6"/>
        <v>0.47628968253968251</v>
      </c>
      <c r="I363" s="79">
        <f t="shared" si="5"/>
        <v>0.73076923076923084</v>
      </c>
      <c r="J363" s="96">
        <f>'Reforms &amp; Country Context'!O64</f>
        <v>0.5</v>
      </c>
    </row>
    <row r="364" spans="1:45" x14ac:dyDescent="0.35">
      <c r="B364" s="1" t="str">
        <f>'Cost Recovery'!B25</f>
        <v>India - Odisha</v>
      </c>
      <c r="C364" s="45">
        <f>'Cost Recovery'!P25</f>
        <v>0.37462745870642511</v>
      </c>
      <c r="D364" s="24">
        <f t="shared" si="6"/>
        <v>1942.0974005833993</v>
      </c>
      <c r="E364" s="95">
        <f t="shared" si="6"/>
        <v>0.39736666666666665</v>
      </c>
      <c r="F364" s="57">
        <f t="shared" si="6"/>
        <v>3.09</v>
      </c>
      <c r="G364" s="79">
        <f t="shared" si="6"/>
        <v>0.81299999999999994</v>
      </c>
      <c r="H364" s="79">
        <f t="shared" si="6"/>
        <v>0.35196759259259258</v>
      </c>
      <c r="I364" s="79">
        <f t="shared" si="5"/>
        <v>0.73076923076923084</v>
      </c>
      <c r="J364" s="96">
        <f>'Reforms &amp; Country Context'!O65</f>
        <v>0.5</v>
      </c>
    </row>
    <row r="365" spans="1:45" x14ac:dyDescent="0.35">
      <c r="B365" s="1" t="str">
        <f>'Cost Recovery'!B26</f>
        <v>India - Rajasthan</v>
      </c>
      <c r="C365" s="45">
        <f>'Cost Recovery'!P26</f>
        <v>-9.3665809631137631E-2</v>
      </c>
      <c r="D365" s="24">
        <f t="shared" si="6"/>
        <v>1942.0974005833993</v>
      </c>
      <c r="E365" s="95">
        <f t="shared" si="6"/>
        <v>0.12203333333333334</v>
      </c>
      <c r="F365" s="57">
        <f t="shared" si="6"/>
        <v>3.09</v>
      </c>
      <c r="G365" s="79">
        <f t="shared" si="6"/>
        <v>0.81150000000000011</v>
      </c>
      <c r="H365" s="79">
        <f t="shared" si="6"/>
        <v>0.56028439153439158</v>
      </c>
      <c r="I365" s="79">
        <f t="shared" si="5"/>
        <v>0.73076923076923084</v>
      </c>
      <c r="J365" s="96">
        <f>'Reforms &amp; Country Context'!O66</f>
        <v>0.5</v>
      </c>
    </row>
    <row r="366" spans="1:45" x14ac:dyDescent="0.35">
      <c r="B366" s="1" t="str">
        <f>'Cost Recovery'!B27</f>
        <v>Kenya</v>
      </c>
      <c r="C366" s="45">
        <f>'Cost Recovery'!P27</f>
        <v>-0.16289630425205492</v>
      </c>
      <c r="D366" s="24">
        <f t="shared" si="6"/>
        <v>1594.8349262874858</v>
      </c>
      <c r="E366" s="95">
        <f t="shared" si="6"/>
        <v>0.16803333333333334</v>
      </c>
      <c r="F366" s="57">
        <f t="shared" si="6"/>
        <v>3.23</v>
      </c>
      <c r="G366" s="79">
        <f t="shared" si="6"/>
        <v>0.66409198647412593</v>
      </c>
      <c r="H366" s="79">
        <f t="shared" si="6"/>
        <v>0.90740740740740744</v>
      </c>
      <c r="I366" s="79">
        <f t="shared" si="5"/>
        <v>0.53410714285714289</v>
      </c>
      <c r="J366" s="96">
        <f>'Reforms &amp; Country Context'!O67</f>
        <v>0.58333333333333326</v>
      </c>
    </row>
    <row r="367" spans="1:45" x14ac:dyDescent="0.35">
      <c r="B367" s="1" t="str">
        <f>'Cost Recovery'!B28</f>
        <v>Morocco</v>
      </c>
      <c r="C367" s="45">
        <f>'Cost Recovery'!P28</f>
        <v>-0.22429196553435282</v>
      </c>
      <c r="D367" s="24">
        <f t="shared" si="6"/>
        <v>3069.6703444342343</v>
      </c>
      <c r="E367" s="95" t="str">
        <f t="shared" si="6"/>
        <v>n.a.</v>
      </c>
      <c r="F367" s="56" t="str">
        <f t="shared" si="6"/>
        <v>n.a.</v>
      </c>
      <c r="G367" s="79">
        <f t="shared" si="6"/>
        <v>0.41646767301464893</v>
      </c>
      <c r="H367" s="79">
        <f t="shared" si="6"/>
        <v>0.3304563492063492</v>
      </c>
      <c r="I367" s="79"/>
      <c r="J367" s="96">
        <f>'Reforms &amp; Country Context'!O68</f>
        <v>0.20833333333333331</v>
      </c>
    </row>
    <row r="368" spans="1:45" x14ac:dyDescent="0.35">
      <c r="B368" s="1" t="str">
        <f>'Cost Recovery'!B29</f>
        <v>Pakistan</v>
      </c>
      <c r="C368" s="45">
        <f>'Cost Recovery'!P29</f>
        <v>-0.11220593878496099</v>
      </c>
      <c r="D368" s="24">
        <f t="shared" si="6"/>
        <v>1547.8534136692917</v>
      </c>
      <c r="E368" s="95">
        <f t="shared" si="6"/>
        <v>0.15843333333333334</v>
      </c>
      <c r="F368" s="57">
        <f t="shared" si="6"/>
        <v>3.55</v>
      </c>
      <c r="G368" s="79">
        <f t="shared" si="6"/>
        <v>0.72032125812016357</v>
      </c>
      <c r="H368" s="79">
        <f t="shared" si="6"/>
        <v>0.62323082010582009</v>
      </c>
      <c r="I368" s="79">
        <f t="shared" si="5"/>
        <v>0.71634615384615385</v>
      </c>
      <c r="J368" s="96">
        <f>'Reforms &amp; Country Context'!O69</f>
        <v>0.83333333333333326</v>
      </c>
    </row>
    <row r="369" spans="2:10" x14ac:dyDescent="0.35">
      <c r="B369" s="1" t="str">
        <f>'Cost Recovery'!B30</f>
        <v>Peru</v>
      </c>
      <c r="C369" s="45">
        <f>'Cost Recovery'!P30</f>
        <v>0.22294528094054988</v>
      </c>
      <c r="D369" s="24">
        <f t="shared" si="6"/>
        <v>6571.9286446996393</v>
      </c>
      <c r="E369" s="95">
        <f t="shared" si="6"/>
        <v>0.49730000000000002</v>
      </c>
      <c r="F369" s="57">
        <f t="shared" si="6"/>
        <v>4.29</v>
      </c>
      <c r="G369" s="79">
        <f t="shared" si="6"/>
        <v>0.9129102550732503</v>
      </c>
      <c r="H369" s="79">
        <f t="shared" si="6"/>
        <v>0.69080687830687826</v>
      </c>
      <c r="I369" s="79">
        <f t="shared" si="5"/>
        <v>0.97916666666666663</v>
      </c>
      <c r="J369" s="96">
        <f>'Reforms &amp; Country Context'!O70</f>
        <v>1</v>
      </c>
    </row>
    <row r="370" spans="2:10" x14ac:dyDescent="0.35">
      <c r="B370" s="1" t="s">
        <v>467</v>
      </c>
      <c r="C370" s="45">
        <f>'Cost Recovery'!P31</f>
        <v>-0.33981777313444883</v>
      </c>
      <c r="D370" s="24">
        <f t="shared" ref="D370:H376" si="7">D342</f>
        <v>2988.9527033580216</v>
      </c>
      <c r="E370" s="95">
        <f t="shared" si="7"/>
        <v>0.60230000000000006</v>
      </c>
      <c r="F370" s="57">
        <f t="shared" si="7"/>
        <v>3.83</v>
      </c>
      <c r="G370" s="79">
        <f t="shared" si="7"/>
        <v>0.93318090335642012</v>
      </c>
      <c r="H370" s="79">
        <f t="shared" si="7"/>
        <v>0.75074404761904767</v>
      </c>
      <c r="I370" s="79">
        <f t="shared" si="5"/>
        <v>0.54326923076923084</v>
      </c>
      <c r="J370" s="96">
        <f>'Reforms &amp; Country Context'!O71</f>
        <v>0.84523809523809523</v>
      </c>
    </row>
    <row r="371" spans="2:10" x14ac:dyDescent="0.35">
      <c r="B371" s="1" t="str">
        <f>'Cost Recovery'!B32</f>
        <v>Senegal</v>
      </c>
      <c r="C371" s="45">
        <f>'Cost Recovery'!P32</f>
        <v>-0.17724105901158338</v>
      </c>
      <c r="D371" s="24">
        <f t="shared" si="7"/>
        <v>1329.3042283462833</v>
      </c>
      <c r="E371" s="95">
        <f t="shared" si="7"/>
        <v>0.11443333333333333</v>
      </c>
      <c r="F371" s="57">
        <f t="shared" si="7"/>
        <v>3.09</v>
      </c>
      <c r="G371" s="79">
        <f t="shared" si="7"/>
        <v>0.4989858012170385</v>
      </c>
      <c r="H371" s="79">
        <f t="shared" si="7"/>
        <v>0.42089947089947088</v>
      </c>
      <c r="I371" s="79">
        <f t="shared" si="5"/>
        <v>0.80208333333333326</v>
      </c>
      <c r="J371" s="96">
        <f>'Reforms &amp; Country Context'!O72</f>
        <v>0.83333333333333326</v>
      </c>
    </row>
    <row r="372" spans="2:10" x14ac:dyDescent="0.35">
      <c r="B372" s="1" t="str">
        <f>'Cost Recovery'!B33</f>
        <v>Tajikistan</v>
      </c>
      <c r="C372" s="45">
        <f>'Cost Recovery'!P33</f>
        <v>0.43389954074662768</v>
      </c>
      <c r="D372" s="24">
        <f t="shared" si="7"/>
        <v>801.05087126751039</v>
      </c>
      <c r="E372" s="95">
        <f t="shared" si="7"/>
        <v>6.1233333333333334E-2</v>
      </c>
      <c r="F372" s="57">
        <f t="shared" si="7"/>
        <v>3.52</v>
      </c>
      <c r="G372" s="79">
        <f t="shared" si="7"/>
        <v>0.12533322499034733</v>
      </c>
      <c r="H372" s="79">
        <f t="shared" si="7"/>
        <v>0.39814814814814814</v>
      </c>
      <c r="I372" s="79">
        <f t="shared" si="5"/>
        <v>0.34642857142857142</v>
      </c>
      <c r="J372" s="96">
        <f>'Reforms &amp; Country Context'!O73</f>
        <v>0.29166666666666663</v>
      </c>
    </row>
    <row r="373" spans="2:10" x14ac:dyDescent="0.35">
      <c r="B373" s="1" t="str">
        <f>'Cost Recovery'!B34</f>
        <v>Tanzania</v>
      </c>
      <c r="C373" s="45">
        <f>'Cost Recovery'!P34</f>
        <v>-0.19652483592726422</v>
      </c>
      <c r="D373" s="24">
        <f t="shared" si="7"/>
        <v>908.92171930802465</v>
      </c>
      <c r="E373" s="95">
        <f t="shared" si="7"/>
        <v>3.4533333333333333E-2</v>
      </c>
      <c r="F373" s="57">
        <f t="shared" si="7"/>
        <v>3.43</v>
      </c>
      <c r="G373" s="79">
        <f t="shared" si="7"/>
        <v>0.33913694345885681</v>
      </c>
      <c r="H373" s="79">
        <f t="shared" si="7"/>
        <v>0.44477513227513232</v>
      </c>
      <c r="I373" s="79">
        <f t="shared" si="5"/>
        <v>0.59375</v>
      </c>
      <c r="J373" s="96">
        <f>'Reforms &amp; Country Context'!O74</f>
        <v>0.79166666666666674</v>
      </c>
    </row>
    <row r="374" spans="2:10" x14ac:dyDescent="0.35">
      <c r="B374" s="1" t="str">
        <f>'Cost Recovery'!B35</f>
        <v>Uganda</v>
      </c>
      <c r="C374" s="45">
        <f>'Cost Recovery'!P35</f>
        <v>0.64391821852357523</v>
      </c>
      <c r="D374" s="24">
        <f t="shared" si="7"/>
        <v>606.46845348764373</v>
      </c>
      <c r="E374" s="95">
        <f t="shared" si="7"/>
        <v>0.3977</v>
      </c>
      <c r="F374" s="57">
        <f t="shared" si="7"/>
        <v>3.21</v>
      </c>
      <c r="G374" s="79">
        <f t="shared" si="7"/>
        <v>0.83499999999999996</v>
      </c>
      <c r="H374" s="79">
        <f t="shared" si="7"/>
        <v>0.68733465608465605</v>
      </c>
      <c r="I374" s="79">
        <f t="shared" si="5"/>
        <v>0.77884615384615385</v>
      </c>
      <c r="J374" s="96">
        <f>'Reforms &amp; Country Context'!O75</f>
        <v>0.83333333333333326</v>
      </c>
    </row>
    <row r="375" spans="2:10" x14ac:dyDescent="0.35">
      <c r="B375" s="1" t="str">
        <f>'Cost Recovery'!B36</f>
        <v>Ukraine</v>
      </c>
      <c r="C375" s="45">
        <f>'Cost Recovery'!P36</f>
        <v>0.91861672679725936</v>
      </c>
      <c r="D375" s="24">
        <f t="shared" si="7"/>
        <v>2501.7016651611993</v>
      </c>
      <c r="E375" s="95">
        <f t="shared" si="7"/>
        <v>0.26946666666666669</v>
      </c>
      <c r="F375" s="57">
        <f t="shared" si="7"/>
        <v>3.42</v>
      </c>
      <c r="G375" s="79">
        <f t="shared" si="7"/>
        <v>0.85821218235905206</v>
      </c>
      <c r="H375" s="79">
        <f t="shared" si="7"/>
        <v>0.63634259259259263</v>
      </c>
      <c r="I375" s="79">
        <f t="shared" si="5"/>
        <v>0.6830357142857143</v>
      </c>
      <c r="J375" s="96">
        <f>'Reforms &amp; Country Context'!O76</f>
        <v>0.83333333333333326</v>
      </c>
    </row>
    <row r="376" spans="2:10" x14ac:dyDescent="0.35">
      <c r="B376" s="1" t="str">
        <f>'Cost Recovery'!B37</f>
        <v>Vietnam</v>
      </c>
      <c r="C376" s="45">
        <f>'Cost Recovery'!P37</f>
        <v>0.21649693135962433</v>
      </c>
      <c r="D376" s="24">
        <f t="shared" si="7"/>
        <v>2342.2440027211678</v>
      </c>
      <c r="E376" s="95">
        <f t="shared" si="7"/>
        <v>9.8366666666666658E-2</v>
      </c>
      <c r="F376" s="57">
        <f t="shared" si="7"/>
        <v>3.98</v>
      </c>
      <c r="G376" s="79">
        <f t="shared" si="7"/>
        <v>0.60515984025355929</v>
      </c>
      <c r="H376" s="79">
        <f t="shared" si="7"/>
        <v>0.28042328042328041</v>
      </c>
      <c r="I376" s="79">
        <f t="shared" si="5"/>
        <v>0.16666666666666666</v>
      </c>
      <c r="J376" s="96">
        <f>'Reforms &amp; Country Context'!O77</f>
        <v>0.66666666666666674</v>
      </c>
    </row>
    <row r="386" spans="1:45" s="12" customFormat="1" ht="32.25" customHeight="1" thickBot="1" x14ac:dyDescent="0.4">
      <c r="A386" s="7"/>
      <c r="B386" s="43" t="s">
        <v>271</v>
      </c>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row>
    <row r="387" spans="1:45" s="13" customFormat="1" ht="30" customHeight="1" x14ac:dyDescent="0.35">
      <c r="B387" s="15" t="s">
        <v>122</v>
      </c>
      <c r="C387" s="44" t="s">
        <v>270</v>
      </c>
      <c r="D387" s="58" t="s">
        <v>265</v>
      </c>
      <c r="E387" s="44" t="s">
        <v>240</v>
      </c>
      <c r="F387" s="58" t="s">
        <v>243</v>
      </c>
      <c r="G387" s="58" t="s">
        <v>244</v>
      </c>
      <c r="H387" s="58" t="s">
        <v>245</v>
      </c>
      <c r="I387" s="58" t="s">
        <v>256</v>
      </c>
      <c r="J387" s="58" t="s">
        <v>246</v>
      </c>
      <c r="K387" s="58" t="s">
        <v>247</v>
      </c>
      <c r="L387" s="58" t="s">
        <v>248</v>
      </c>
      <c r="M387" s="58" t="s">
        <v>249</v>
      </c>
      <c r="N387" s="58" t="s">
        <v>250</v>
      </c>
      <c r="O387" s="58" t="s">
        <v>255</v>
      </c>
      <c r="P387" s="58" t="s">
        <v>452</v>
      </c>
      <c r="Q387" s="58" t="s">
        <v>453</v>
      </c>
      <c r="R387" s="44" t="s">
        <v>454</v>
      </c>
      <c r="S387" s="44"/>
      <c r="T387" s="44"/>
      <c r="U387" s="44"/>
    </row>
    <row r="388" spans="1:45" x14ac:dyDescent="0.35">
      <c r="B388" s="1" t="str">
        <f>'Supply-Demand Balance'!B48</f>
        <v>Colombia</v>
      </c>
      <c r="C388" s="26">
        <f>'Cost Recovery'!O21</f>
        <v>1.0406534418093973</v>
      </c>
      <c r="D388" s="45">
        <f>'Cost Recovery'!O112</f>
        <v>1.4658759793769747</v>
      </c>
      <c r="E388" s="45">
        <f>'Supply-Demand Balance'!M48</f>
        <v>7.4142857142857149E-2</v>
      </c>
      <c r="F388" s="1">
        <f>Outcomes!E3</f>
        <v>53.9</v>
      </c>
      <c r="G388" s="46">
        <f>Outcomes!F3</f>
        <v>0.8</v>
      </c>
      <c r="H388" s="46">
        <f>Outcomes!G3</f>
        <v>2.8</v>
      </c>
      <c r="I388" s="1">
        <f>H388*G388</f>
        <v>2.2399999999999998</v>
      </c>
      <c r="J388" s="50">
        <f>Outcomes!H3</f>
        <v>1.9</v>
      </c>
      <c r="K388" s="1">
        <f>Outcomes!I3</f>
        <v>17.7</v>
      </c>
      <c r="L388" s="1">
        <f>Outcomes!J3</f>
        <v>23.5</v>
      </c>
      <c r="M388" s="1">
        <f>Outcomes!K3</f>
        <v>59.6</v>
      </c>
      <c r="N388" s="1">
        <f>Outcomes!L3</f>
        <v>50.1</v>
      </c>
      <c r="O388" s="50">
        <f>Outcomes!J23</f>
        <v>74.494</v>
      </c>
      <c r="P388" s="80">
        <f>'Cost Recovery'!O57</f>
        <v>1.4658759793769747</v>
      </c>
      <c r="Q388" s="45">
        <f>C388</f>
        <v>1.0406534418093973</v>
      </c>
      <c r="R388" s="26">
        <f>Outcomes!E85</f>
        <v>1.2064863469982765</v>
      </c>
    </row>
    <row r="389" spans="1:45" x14ac:dyDescent="0.35">
      <c r="B389" s="1" t="str">
        <f>'Supply-Demand Balance'!B49</f>
        <v>Dominican Republic</v>
      </c>
      <c r="C389" s="26">
        <f>'Cost Recovery'!O22</f>
        <v>0.65667288802700041</v>
      </c>
      <c r="D389" s="45"/>
      <c r="E389" s="45">
        <f>'Supply-Demand Balance'!M49</f>
        <v>0.11776375242859878</v>
      </c>
      <c r="F389" s="1">
        <f>Outcomes!E4</f>
        <v>54.1</v>
      </c>
      <c r="G389" s="46">
        <f>Outcomes!F4</f>
        <v>7.4</v>
      </c>
      <c r="H389" s="46">
        <f>Outcomes!G4</f>
        <v>4</v>
      </c>
      <c r="I389" s="1">
        <f t="shared" ref="I389:I404" si="8">H389*G389</f>
        <v>29.6</v>
      </c>
      <c r="J389" s="50">
        <f>Outcomes!H4</f>
        <v>3.1</v>
      </c>
      <c r="K389" s="1">
        <f>Outcomes!I4</f>
        <v>48.7</v>
      </c>
      <c r="L389" s="1">
        <f>Outcomes!J4</f>
        <v>23.3</v>
      </c>
      <c r="M389" s="1">
        <f>Outcomes!K4</f>
        <v>16.7</v>
      </c>
      <c r="N389" s="1">
        <f>Outcomes!L4</f>
        <v>37.6</v>
      </c>
      <c r="O389" s="50">
        <f>Outcomes!J24</f>
        <v>56.39200000000001</v>
      </c>
      <c r="P389" s="80"/>
      <c r="Q389" s="80"/>
      <c r="R389" s="26">
        <f>Outcomes!E86</f>
        <v>0.9860279441117763</v>
      </c>
    </row>
    <row r="390" spans="1:45" x14ac:dyDescent="0.35">
      <c r="B390" s="1" t="str">
        <f>'Supply-Demand Balance'!B50</f>
        <v>Egypt, Arab Rep.</v>
      </c>
      <c r="C390" s="26">
        <f>'Cost Recovery'!O23</f>
        <v>0.55498466885919051</v>
      </c>
      <c r="D390" s="45">
        <f>'Cost Recovery'!O114</f>
        <v>1.1987913409264979</v>
      </c>
      <c r="E390" s="45">
        <f>'Supply-Demand Balance'!M50</f>
        <v>0.10481155007966707</v>
      </c>
      <c r="F390" s="1">
        <f>Outcomes!E5</f>
        <v>38</v>
      </c>
      <c r="G390" s="46">
        <f>Outcomes!F5</f>
        <v>1.8</v>
      </c>
      <c r="H390" s="46">
        <f>Outcomes!G5</f>
        <v>1.3</v>
      </c>
      <c r="I390" s="1">
        <f t="shared" si="8"/>
        <v>2.3400000000000003</v>
      </c>
      <c r="J390" s="50">
        <f>Outcomes!H5</f>
        <v>4.3</v>
      </c>
      <c r="K390" s="1">
        <f>Outcomes!I5</f>
        <v>6.4</v>
      </c>
      <c r="L390" s="1">
        <f>Outcomes!J5</f>
        <v>13.6</v>
      </c>
      <c r="M390" s="1">
        <f>Outcomes!K5</f>
        <v>76.900000000000006</v>
      </c>
      <c r="N390" s="1">
        <f>Outcomes!L5</f>
        <v>18.8</v>
      </c>
      <c r="O390" s="50">
        <f>Outcomes!J25</f>
        <v>67.614000000000004</v>
      </c>
      <c r="P390" s="80">
        <f>'Cost Recovery'!O59</f>
        <v>1.1987913409264979</v>
      </c>
      <c r="Q390" s="80">
        <f t="shared" ref="Q390:Q404" si="9">C390</f>
        <v>0.55498466885919051</v>
      </c>
      <c r="R390" s="26">
        <f>Outcomes!E87</f>
        <v>2.1369107651462724</v>
      </c>
    </row>
    <row r="391" spans="1:45" x14ac:dyDescent="0.35">
      <c r="B391" s="1" t="str">
        <f>'Supply-Demand Balance'!B51</f>
        <v>India - Andhra Pradesh</v>
      </c>
      <c r="C391" s="26">
        <f>'Cost Recovery'!O24</f>
        <v>0.37989174060478015</v>
      </c>
      <c r="D391" s="45"/>
      <c r="E391" s="45">
        <f>'Supply-Demand Balance'!M51</f>
        <v>0.13226486028456311</v>
      </c>
      <c r="F391" s="1">
        <f>Outcomes!E6</f>
        <v>55.4</v>
      </c>
      <c r="G391" s="46">
        <f>Outcomes!F6</f>
        <v>55.4</v>
      </c>
      <c r="H391" s="46">
        <f>Outcomes!G6</f>
        <v>2</v>
      </c>
      <c r="I391" s="1">
        <f t="shared" si="8"/>
        <v>110.8</v>
      </c>
      <c r="J391" s="50">
        <f>Outcomes!H6</f>
        <v>3.7</v>
      </c>
      <c r="K391" s="1">
        <f>Outcomes!I6</f>
        <v>46.5</v>
      </c>
      <c r="L391" s="1">
        <f>Outcomes!J6</f>
        <v>46.5</v>
      </c>
      <c r="M391" s="1">
        <f>Outcomes!K6</f>
        <v>21.9</v>
      </c>
      <c r="N391" s="1">
        <f>Outcomes!L6</f>
        <v>21.3</v>
      </c>
      <c r="O391" s="50">
        <f>Outcomes!J26</f>
        <v>83.91</v>
      </c>
      <c r="P391" s="80"/>
      <c r="Q391" s="80"/>
      <c r="R391" s="26"/>
    </row>
    <row r="392" spans="1:45" x14ac:dyDescent="0.35">
      <c r="B392" s="1" t="str">
        <f>'Supply-Demand Balance'!B52</f>
        <v>India - Odisha</v>
      </c>
      <c r="C392" s="26">
        <f>'Cost Recovery'!O25</f>
        <v>0.91442845373130077</v>
      </c>
      <c r="D392" s="45">
        <f>'Cost Recovery'!O116</f>
        <v>0.89888510640174557</v>
      </c>
      <c r="E392" s="45">
        <f>'Supply-Demand Balance'!M52</f>
        <v>0.41016939938217967</v>
      </c>
      <c r="F392" s="1">
        <f>Outcomes!E7</f>
        <v>55.4</v>
      </c>
      <c r="G392" s="46">
        <f>Outcomes!F7</f>
        <v>55.4</v>
      </c>
      <c r="H392" s="46">
        <f>Outcomes!G7</f>
        <v>2</v>
      </c>
      <c r="I392" s="1">
        <f t="shared" si="8"/>
        <v>110.8</v>
      </c>
      <c r="J392" s="50">
        <f>Outcomes!H7</f>
        <v>3.7</v>
      </c>
      <c r="K392" s="1">
        <f>Outcomes!I7</f>
        <v>46.5</v>
      </c>
      <c r="L392" s="1">
        <f>Outcomes!J7</f>
        <v>46.5</v>
      </c>
      <c r="M392" s="1">
        <f>Outcomes!K7</f>
        <v>21.9</v>
      </c>
      <c r="N392" s="1">
        <f>Outcomes!L7</f>
        <v>21.3</v>
      </c>
      <c r="O392" s="50">
        <f>Outcomes!J27</f>
        <v>83.91</v>
      </c>
      <c r="P392" s="80">
        <f>'Cost Recovery'!O61</f>
        <v>0.89888510640174557</v>
      </c>
      <c r="Q392" s="80">
        <f t="shared" si="9"/>
        <v>0.91442845373130077</v>
      </c>
      <c r="R392" s="26"/>
    </row>
    <row r="393" spans="1:45" x14ac:dyDescent="0.35">
      <c r="B393" s="1" t="str">
        <f>'Supply-Demand Balance'!B53</f>
        <v>India - Rajasthan</v>
      </c>
      <c r="C393" s="26">
        <f>'Cost Recovery'!O26</f>
        <v>0.44613518539373803</v>
      </c>
      <c r="D393" s="45"/>
      <c r="E393" s="45">
        <f>'Supply-Demand Balance'!M53</f>
        <v>0.26076263723111065</v>
      </c>
      <c r="F393" s="1">
        <f>Outcomes!E8</f>
        <v>55.4</v>
      </c>
      <c r="G393" s="46">
        <f>Outcomes!F8</f>
        <v>55.4</v>
      </c>
      <c r="H393" s="46">
        <f>Outcomes!G8</f>
        <v>2</v>
      </c>
      <c r="I393" s="1">
        <f t="shared" si="8"/>
        <v>110.8</v>
      </c>
      <c r="J393" s="50">
        <f>Outcomes!H8</f>
        <v>3.7</v>
      </c>
      <c r="K393" s="1">
        <f>Outcomes!I8</f>
        <v>46.5</v>
      </c>
      <c r="L393" s="1">
        <f>Outcomes!J8</f>
        <v>46.5</v>
      </c>
      <c r="M393" s="1">
        <f>Outcomes!K8</f>
        <v>21.9</v>
      </c>
      <c r="N393" s="1">
        <f>Outcomes!L8</f>
        <v>21.3</v>
      </c>
      <c r="O393" s="50">
        <f>Outcomes!J28</f>
        <v>83.91</v>
      </c>
      <c r="P393" s="80"/>
      <c r="Q393" s="80"/>
      <c r="R393" s="26"/>
    </row>
    <row r="394" spans="1:45" x14ac:dyDescent="0.35">
      <c r="B394" s="1" t="str">
        <f>'Supply-Demand Balance'!B54</f>
        <v>Kenya</v>
      </c>
      <c r="C394" s="26">
        <f>'Cost Recovery'!O27</f>
        <v>0.90104685738204815</v>
      </c>
      <c r="D394" s="45">
        <f>'Cost Recovery'!O118</f>
        <v>1.1624389278072151</v>
      </c>
      <c r="E394" s="45">
        <f>'Supply-Demand Balance'!M54</f>
        <v>0.1757926647426061</v>
      </c>
      <c r="F394" s="1">
        <f>Outcomes!E9</f>
        <v>89.4</v>
      </c>
      <c r="G394" s="46">
        <f>Outcomes!F9</f>
        <v>6.3</v>
      </c>
      <c r="H394" s="46">
        <f>Outcomes!G9</f>
        <v>5.6</v>
      </c>
      <c r="I394" s="1">
        <f t="shared" si="8"/>
        <v>35.279999999999994</v>
      </c>
      <c r="J394" s="50">
        <f>Outcomes!H9</f>
        <v>7</v>
      </c>
      <c r="K394" s="1">
        <f>Outcomes!I9</f>
        <v>57.4</v>
      </c>
      <c r="L394" s="1">
        <f>Outcomes!J9</f>
        <v>14</v>
      </c>
      <c r="M394" s="1">
        <f>Outcomes!K9</f>
        <v>43</v>
      </c>
      <c r="N394" s="1">
        <f>Outcomes!L9</f>
        <v>22.2</v>
      </c>
      <c r="O394" s="50">
        <f>Outcomes!J29</f>
        <v>66.078000000000003</v>
      </c>
      <c r="P394" s="80">
        <f>'Cost Recovery'!O63</f>
        <v>1.1624389278072151</v>
      </c>
      <c r="Q394" s="80">
        <f t="shared" si="9"/>
        <v>0.90104685738204815</v>
      </c>
      <c r="R394" s="26">
        <f>Outcomes!E91</f>
        <v>1.9364811150468473</v>
      </c>
    </row>
    <row r="395" spans="1:45" x14ac:dyDescent="0.35">
      <c r="B395" s="1" t="str">
        <f>'Supply-Demand Balance'!B55</f>
        <v>Morocco</v>
      </c>
      <c r="C395" s="26">
        <f>'Cost Recovery'!O28</f>
        <v>0.84148148148148139</v>
      </c>
      <c r="D395" s="45"/>
      <c r="E395" s="45">
        <f>'Supply-Demand Balance'!M55</f>
        <v>0.12298733477518997</v>
      </c>
      <c r="F395" s="1">
        <f>Outcomes!E10</f>
        <v>35</v>
      </c>
      <c r="G395" s="54">
        <f>Outcomes!F10</f>
        <v>0.6</v>
      </c>
      <c r="H395" s="46">
        <f>Outcomes!G10</f>
        <v>1.7</v>
      </c>
      <c r="I395" s="1">
        <f t="shared" si="8"/>
        <v>1.02</v>
      </c>
      <c r="J395" s="50">
        <f>Outcomes!H10</f>
        <v>0.8</v>
      </c>
      <c r="K395" s="1">
        <f>Outcomes!I10</f>
        <v>11.2</v>
      </c>
      <c r="L395" s="1">
        <f>Outcomes!J10</f>
        <v>26.5</v>
      </c>
      <c r="M395" s="1">
        <f>Outcomes!K10</f>
        <v>13.8</v>
      </c>
      <c r="N395" s="1">
        <f>Outcomes!L10</f>
        <v>24.5</v>
      </c>
      <c r="O395" s="50">
        <f>Outcomes!J30</f>
        <v>81.407999999999987</v>
      </c>
      <c r="P395" s="80"/>
      <c r="Q395" s="80"/>
      <c r="R395" s="26">
        <f>Outcomes!E92</f>
        <v>0.92722741033129008</v>
      </c>
    </row>
    <row r="396" spans="1:45" x14ac:dyDescent="0.35">
      <c r="B396" s="1" t="str">
        <f>'Supply-Demand Balance'!B56</f>
        <v>Pakistan</v>
      </c>
      <c r="C396" s="26">
        <f>'Cost Recovery'!O29</f>
        <v>0.79621896963994743</v>
      </c>
      <c r="D396" s="45">
        <f>'Cost Recovery'!O120</f>
        <v>1.1555968925095017</v>
      </c>
      <c r="E396" s="45">
        <f>'Supply-Demand Balance'!M56</f>
        <v>0.2164375</v>
      </c>
      <c r="F396" s="66">
        <f>Outcomes!E11</f>
        <v>81.099999999999994</v>
      </c>
      <c r="G396" s="54">
        <f>Outcomes!F11</f>
        <v>75.2</v>
      </c>
      <c r="H396" s="46">
        <f>Outcomes!G11</f>
        <v>16.899999999999999</v>
      </c>
      <c r="I396" s="66">
        <f t="shared" ref="I396" si="10">H396*G396</f>
        <v>1270.8799999999999</v>
      </c>
      <c r="J396" s="50">
        <f>Outcomes!H11</f>
        <v>33.799999999999997</v>
      </c>
      <c r="K396" s="1">
        <f>Outcomes!I11</f>
        <v>65.400000000000006</v>
      </c>
      <c r="L396" s="1">
        <f>Outcomes!J11</f>
        <v>41.4</v>
      </c>
      <c r="M396" s="1">
        <f>Outcomes!K11</f>
        <v>82.8</v>
      </c>
      <c r="N396" s="1">
        <f>Outcomes!L11</f>
        <v>75.3</v>
      </c>
      <c r="O396" s="50">
        <f>Outcomes!J31</f>
        <v>44.527999999999999</v>
      </c>
      <c r="P396" s="80">
        <f>'Cost Recovery'!O65</f>
        <v>1.1555968925095017</v>
      </c>
      <c r="Q396" s="80">
        <f t="shared" si="9"/>
        <v>0.79621896963994743</v>
      </c>
      <c r="R396" s="26">
        <f>Outcomes!E93</f>
        <v>0.39891067806006597</v>
      </c>
    </row>
    <row r="397" spans="1:45" x14ac:dyDescent="0.35">
      <c r="B397" s="1" t="str">
        <f>'Supply-Demand Balance'!B57</f>
        <v>Peru</v>
      </c>
      <c r="C397" s="26">
        <f>'Cost Recovery'!O30</f>
        <v>0.98044528094054995</v>
      </c>
      <c r="D397" s="45">
        <f>'Cost Recovery'!O121</f>
        <v>1.3199541329142443</v>
      </c>
      <c r="E397" s="45">
        <f>'Supply-Demand Balance'!M57</f>
        <v>6.4592631497779468E-2</v>
      </c>
      <c r="F397" s="1">
        <f>Outcomes!E12</f>
        <v>52.2</v>
      </c>
      <c r="G397" s="46">
        <f>Outcomes!F12</f>
        <v>0.5</v>
      </c>
      <c r="H397" s="46">
        <f>Outcomes!G12</f>
        <v>4.5999999999999996</v>
      </c>
      <c r="I397" s="1">
        <f t="shared" si="8"/>
        <v>2.2999999999999998</v>
      </c>
      <c r="J397" s="50">
        <f>Outcomes!H12</f>
        <v>2.1</v>
      </c>
      <c r="K397" s="1">
        <f>Outcomes!I12</f>
        <v>17.5</v>
      </c>
      <c r="L397" s="1">
        <f>Outcomes!J12</f>
        <v>6.6</v>
      </c>
      <c r="M397" s="1">
        <f>Outcomes!K12</f>
        <v>79</v>
      </c>
      <c r="N397" s="1">
        <f>Outcomes!L12</f>
        <v>27.5</v>
      </c>
      <c r="O397" s="50">
        <f>Outcomes!J32</f>
        <v>79.054000000000002</v>
      </c>
      <c r="P397" s="80">
        <f>'Cost Recovery'!O66</f>
        <v>1.3199541329142443</v>
      </c>
      <c r="Q397" s="80">
        <f t="shared" si="9"/>
        <v>0.98044528094054995</v>
      </c>
      <c r="R397" s="26">
        <f>Outcomes!E94</f>
        <v>1.4279974479494759</v>
      </c>
    </row>
    <row r="398" spans="1:45" x14ac:dyDescent="0.35">
      <c r="B398" s="1" t="str">
        <f>'Supply-Demand Balance'!B58</f>
        <v>Philippines</v>
      </c>
      <c r="C398" s="26">
        <f>'Cost Recovery'!O31</f>
        <v>0.97973707583216474</v>
      </c>
      <c r="D398" s="45">
        <f>'Cost Recovery'!O122</f>
        <v>1.109921877634785</v>
      </c>
      <c r="E398" s="45">
        <f>'Supply-Demand Balance'!M58</f>
        <v>6.9658144472915282E-2</v>
      </c>
      <c r="F398" s="1">
        <f>Outcomes!E13</f>
        <v>39.9</v>
      </c>
      <c r="G398" s="46">
        <f>Outcomes!F13</f>
        <v>0.1</v>
      </c>
      <c r="H398" s="46">
        <f>Outcomes!G13</f>
        <v>3</v>
      </c>
      <c r="I398" s="1">
        <f t="shared" si="8"/>
        <v>0.30000000000000004</v>
      </c>
      <c r="J398" s="50">
        <f>Outcomes!H13</f>
        <v>0.8</v>
      </c>
      <c r="K398" s="1">
        <f>Outcomes!I13</f>
        <v>42.7</v>
      </c>
      <c r="L398" s="1">
        <f>Outcomes!J13</f>
        <v>38.9</v>
      </c>
      <c r="M398" s="1">
        <f>Outcomes!K13</f>
        <v>18.600000000000001</v>
      </c>
      <c r="N398" s="1">
        <f>Outcomes!L13</f>
        <v>19.600000000000001</v>
      </c>
      <c r="O398" s="50">
        <f>Outcomes!J33</f>
        <v>84.60799999999999</v>
      </c>
      <c r="P398" s="80">
        <f>'Cost Recovery'!O67</f>
        <v>1.109921877634785</v>
      </c>
      <c r="Q398" s="80">
        <f t="shared" si="9"/>
        <v>0.97973707583216474</v>
      </c>
      <c r="R398" s="26">
        <f>Outcomes!E95</f>
        <v>0.52154243766487418</v>
      </c>
    </row>
    <row r="399" spans="1:45" x14ac:dyDescent="0.35">
      <c r="B399" s="1" t="str">
        <f>'Supply-Demand Balance'!B59</f>
        <v>Senegal</v>
      </c>
      <c r="C399" s="26">
        <f>'Cost Recovery'!O32</f>
        <v>0.7048048462356894</v>
      </c>
      <c r="D399" s="45">
        <f>'Cost Recovery'!O123</f>
        <v>0.98521888984040196</v>
      </c>
      <c r="E399" s="45">
        <f>'Supply-Demand Balance'!M59</f>
        <v>0.20405352679681391</v>
      </c>
      <c r="F399" s="1">
        <f>Outcomes!E14</f>
        <v>83.7</v>
      </c>
      <c r="G399" s="46">
        <f>Outcomes!F14</f>
        <v>11.5</v>
      </c>
      <c r="H399" s="46">
        <f>Outcomes!G14</f>
        <v>6.2</v>
      </c>
      <c r="I399" s="1">
        <f t="shared" si="8"/>
        <v>71.3</v>
      </c>
      <c r="J399" s="50">
        <f>Outcomes!H14</f>
        <v>5</v>
      </c>
      <c r="K399" s="1">
        <f>Outcomes!I14</f>
        <v>55.4</v>
      </c>
      <c r="L399" s="1">
        <f>Outcomes!J14</f>
        <v>24.7</v>
      </c>
      <c r="M399" s="1">
        <f>Outcomes!K14</f>
        <v>9.4</v>
      </c>
      <c r="N399" s="1">
        <f>Outcomes!L14</f>
        <v>57.1</v>
      </c>
      <c r="O399" s="50">
        <f>Outcomes!J34</f>
        <v>47.344000000000001</v>
      </c>
      <c r="P399" s="80">
        <f>'Cost Recovery'!O68</f>
        <v>0.98521888984040196</v>
      </c>
      <c r="Q399" s="80">
        <f t="shared" si="9"/>
        <v>0.7048048462356894</v>
      </c>
      <c r="R399" s="26">
        <f>Outcomes!E96</f>
        <v>0.6589861751152073</v>
      </c>
    </row>
    <row r="400" spans="1:45" x14ac:dyDescent="0.35">
      <c r="B400" s="1" t="str">
        <f>'Supply-Demand Balance'!B60</f>
        <v>Tajikistan</v>
      </c>
      <c r="C400" s="26">
        <f>'Cost Recovery'!O33</f>
        <v>0.67199477884186576</v>
      </c>
      <c r="D400" s="45">
        <f>'Cost Recovery'!O124</f>
        <v>0.87854059696316822</v>
      </c>
      <c r="E400" s="45">
        <f>'Supply-Demand Balance'!M60</f>
        <v>0.17508586368671678</v>
      </c>
      <c r="F400" s="1">
        <f>Outcomes!E15</f>
        <v>59.5</v>
      </c>
      <c r="G400" s="46">
        <f>Outcomes!F15</f>
        <v>6.1</v>
      </c>
      <c r="H400" s="46">
        <f>Outcomes!G15</f>
        <v>6.9</v>
      </c>
      <c r="I400" s="1">
        <f t="shared" si="8"/>
        <v>42.089999999999996</v>
      </c>
      <c r="J400" s="50">
        <f>Outcomes!H15</f>
        <v>9.1999999999999993</v>
      </c>
      <c r="K400" s="1">
        <f>Outcomes!I15</f>
        <v>33.299999999999997</v>
      </c>
      <c r="L400" s="1">
        <f>Outcomes!J15</f>
        <v>16.7</v>
      </c>
      <c r="M400" s="1">
        <f>Outcomes!K15</f>
        <v>19.2</v>
      </c>
      <c r="N400" s="1">
        <f>Outcomes!L15</f>
        <v>26.8</v>
      </c>
      <c r="O400" s="50">
        <f>Outcomes!J35</f>
        <v>34.866</v>
      </c>
      <c r="P400" s="80">
        <f>'Cost Recovery'!O69</f>
        <v>0.87854059696316822</v>
      </c>
      <c r="Q400" s="80">
        <f t="shared" si="9"/>
        <v>0.67199477884186576</v>
      </c>
      <c r="R400" s="26"/>
    </row>
    <row r="401" spans="1:45" x14ac:dyDescent="0.35">
      <c r="B401" s="1" t="str">
        <f>'Supply-Demand Balance'!B61</f>
        <v>Tanzania</v>
      </c>
      <c r="C401" s="26">
        <f>'Cost Recovery'!O34</f>
        <v>0.67602992832109032</v>
      </c>
      <c r="D401" s="45">
        <f>'Cost Recovery'!O125</f>
        <v>0.92963629236057044</v>
      </c>
      <c r="E401" s="45">
        <f>'Supply-Demand Balance'!M61</f>
        <v>0.19344407487850748</v>
      </c>
      <c r="F401" s="1">
        <f>Outcomes!E16</f>
        <v>85.8</v>
      </c>
      <c r="G401" s="46">
        <f>Outcomes!F16</f>
        <v>8.9</v>
      </c>
      <c r="H401" s="46">
        <f>Outcomes!G16</f>
        <v>6.3</v>
      </c>
      <c r="I401" s="1">
        <f t="shared" si="8"/>
        <v>56.07</v>
      </c>
      <c r="J401" s="50">
        <f>Outcomes!H16</f>
        <v>15.1</v>
      </c>
      <c r="K401" s="1">
        <f>Outcomes!I16</f>
        <v>43</v>
      </c>
      <c r="L401" s="1">
        <f>Outcomes!J16</f>
        <v>24.5</v>
      </c>
      <c r="M401" s="1">
        <f>Outcomes!K16</f>
        <v>52.6</v>
      </c>
      <c r="N401" s="1">
        <f>Outcomes!L16</f>
        <v>45.8</v>
      </c>
      <c r="O401" s="50">
        <f>Outcomes!J36</f>
        <v>73.542000000000002</v>
      </c>
      <c r="P401" s="80">
        <f>'Cost Recovery'!O70</f>
        <v>0.92963629236057044</v>
      </c>
      <c r="Q401" s="80">
        <f t="shared" si="9"/>
        <v>0.67602992832109032</v>
      </c>
      <c r="R401" s="26">
        <f>Outcomes!E98</f>
        <v>0.51738469139629739</v>
      </c>
    </row>
    <row r="402" spans="1:45" x14ac:dyDescent="0.35">
      <c r="B402" s="1" t="str">
        <f>'Supply-Demand Balance'!B62</f>
        <v>Uganda</v>
      </c>
      <c r="C402" s="26">
        <f>'Cost Recovery'!O35</f>
        <v>0.92310109790100714</v>
      </c>
      <c r="D402" s="45">
        <f>'Cost Recovery'!O126</f>
        <v>1.2341365536028543</v>
      </c>
      <c r="E402" s="45">
        <f>'Supply-Demand Balance'!M62</f>
        <v>0.26822514136522191</v>
      </c>
      <c r="F402" s="1">
        <f>Outcomes!E17</f>
        <v>81.5</v>
      </c>
      <c r="G402" s="46">
        <f>Outcomes!F17</f>
        <v>6.3</v>
      </c>
      <c r="H402" s="46">
        <f>Outcomes!G17</f>
        <v>10.1</v>
      </c>
      <c r="I402" s="1">
        <f t="shared" si="8"/>
        <v>63.629999999999995</v>
      </c>
      <c r="J402" s="50">
        <f>Outcomes!H17</f>
        <v>11.2</v>
      </c>
      <c r="K402" s="1">
        <f>Outcomes!I17</f>
        <v>52.2</v>
      </c>
      <c r="L402" s="1">
        <f>Outcomes!J17</f>
        <v>17.600000000000001</v>
      </c>
      <c r="M402" s="1">
        <f>Outcomes!K17</f>
        <v>18.100000000000001</v>
      </c>
      <c r="N402" s="1">
        <f>Outcomes!L17</f>
        <v>26.8</v>
      </c>
      <c r="O402" s="50">
        <f>Outcomes!J37</f>
        <v>31.139999999999997</v>
      </c>
      <c r="P402" s="80">
        <f>'Cost Recovery'!O71</f>
        <v>1.2341365536028543</v>
      </c>
      <c r="Q402" s="80">
        <f t="shared" si="9"/>
        <v>0.92310109790100714</v>
      </c>
      <c r="R402" s="26">
        <f>Outcomes!E99</f>
        <v>2.3341744772891131</v>
      </c>
    </row>
    <row r="403" spans="1:45" x14ac:dyDescent="0.35">
      <c r="B403" s="1" t="str">
        <f>'Supply-Demand Balance'!B63</f>
        <v>Ukraine</v>
      </c>
      <c r="C403" s="26">
        <f>'Cost Recovery'!O36</f>
        <v>1.0649581902118934</v>
      </c>
      <c r="D403" s="45"/>
      <c r="E403" s="45">
        <f>'Supply-Demand Balance'!M63</f>
        <v>0.14117314448185495</v>
      </c>
      <c r="F403" s="1">
        <f>Outcomes!E18</f>
        <v>23.2</v>
      </c>
      <c r="G403" s="46">
        <f>Outcomes!F18</f>
        <v>0.3</v>
      </c>
      <c r="H403" s="46">
        <f>Outcomes!G18</f>
        <v>3.1</v>
      </c>
      <c r="I403" s="1">
        <f t="shared" si="8"/>
        <v>0.92999999999999994</v>
      </c>
      <c r="J403" s="50">
        <f>Outcomes!H18</f>
        <v>2</v>
      </c>
      <c r="K403" s="1">
        <f>Outcomes!I18</f>
        <v>8.8000000000000007</v>
      </c>
      <c r="L403" s="1">
        <f>Outcomes!J18</f>
        <v>23</v>
      </c>
      <c r="M403" s="1">
        <f>Outcomes!K18</f>
        <v>6.7</v>
      </c>
      <c r="N403" s="1">
        <f>Outcomes!L18</f>
        <v>6.5</v>
      </c>
      <c r="O403" s="50">
        <f>Outcomes!J38</f>
        <v>57.166000000000011</v>
      </c>
      <c r="P403" s="80"/>
      <c r="Q403" s="80"/>
      <c r="R403" s="26"/>
    </row>
    <row r="404" spans="1:45" x14ac:dyDescent="0.35">
      <c r="B404" s="1" t="str">
        <f>'Supply-Demand Balance'!B64</f>
        <v>Vietnam</v>
      </c>
      <c r="C404" s="26">
        <f>'Cost Recovery'!O37</f>
        <v>0.88941769703292295</v>
      </c>
      <c r="D404" s="45">
        <f>'Cost Recovery'!O128</f>
        <v>1.008279138323674</v>
      </c>
      <c r="E404" s="45">
        <f>'Supply-Demand Balance'!M64</f>
        <v>8.7442857142857169E-2</v>
      </c>
      <c r="F404" s="1">
        <f>Outcomes!E19</f>
        <v>26.3</v>
      </c>
      <c r="G404" s="1">
        <f>Outcomes!F19</f>
        <v>0.2</v>
      </c>
      <c r="H404" s="1">
        <f>Outcomes!G19</f>
        <v>7.5</v>
      </c>
      <c r="I404" s="1">
        <f t="shared" si="8"/>
        <v>1.5</v>
      </c>
      <c r="J404" s="1">
        <f>Outcomes!H19</f>
        <v>2.2000000000000002</v>
      </c>
      <c r="K404" s="1">
        <f>Outcomes!I19</f>
        <v>25.2</v>
      </c>
      <c r="L404" s="1">
        <f>Outcomes!J19</f>
        <v>1.6</v>
      </c>
      <c r="M404" s="1">
        <f>Outcomes!K19</f>
        <v>18.5</v>
      </c>
      <c r="N404" s="1">
        <f>Outcomes!L19</f>
        <v>3.7</v>
      </c>
      <c r="O404" s="50">
        <f>Outcomes!J39</f>
        <v>72.872</v>
      </c>
      <c r="P404" s="80">
        <f>'Cost Recovery'!O73</f>
        <v>1.008279138323674</v>
      </c>
      <c r="Q404" s="80">
        <f t="shared" si="9"/>
        <v>0.88941769703292295</v>
      </c>
      <c r="R404" s="26">
        <f>Outcomes!E101</f>
        <v>1.2399097386486071</v>
      </c>
    </row>
    <row r="406" spans="1:45" s="66" customFormat="1" x14ac:dyDescent="0.35"/>
    <row r="407" spans="1:45" s="66" customFormat="1" x14ac:dyDescent="0.35"/>
    <row r="408" spans="1:45" s="66" customFormat="1" x14ac:dyDescent="0.35"/>
    <row r="409" spans="1:45" s="66" customFormat="1" x14ac:dyDescent="0.35"/>
    <row r="410" spans="1:45" s="66" customFormat="1" x14ac:dyDescent="0.35"/>
    <row r="411" spans="1:45" s="66" customFormat="1" x14ac:dyDescent="0.35"/>
    <row r="412" spans="1:45" s="66" customFormat="1" x14ac:dyDescent="0.35"/>
    <row r="413" spans="1:45" s="66" customFormat="1" x14ac:dyDescent="0.35"/>
    <row r="414" spans="1:45" s="66" customFormat="1" x14ac:dyDescent="0.35"/>
    <row r="415" spans="1:45" s="77" customFormat="1" ht="32.25" customHeight="1" thickBot="1" x14ac:dyDescent="0.4">
      <c r="A415" s="72"/>
      <c r="B415" s="43" t="s">
        <v>396</v>
      </c>
      <c r="C415" s="73"/>
      <c r="D415" s="73"/>
      <c r="E415" s="73"/>
      <c r="F415" s="73"/>
      <c r="G415" s="73"/>
      <c r="H415" s="73"/>
      <c r="I415" s="73"/>
      <c r="J415" s="73"/>
      <c r="K415" s="73"/>
      <c r="L415" s="73"/>
      <c r="M415" s="73"/>
      <c r="N415" s="73"/>
      <c r="O415" s="73"/>
      <c r="P415" s="73"/>
      <c r="Q415" s="73"/>
      <c r="R415" s="73"/>
      <c r="S415" s="73"/>
      <c r="T415" s="73"/>
      <c r="U415" s="73"/>
      <c r="V415" s="73"/>
      <c r="W415" s="73"/>
      <c r="X415" s="73"/>
      <c r="Y415" s="73"/>
      <c r="Z415" s="73"/>
      <c r="AA415" s="73"/>
      <c r="AB415" s="73"/>
      <c r="AC415" s="73"/>
      <c r="AD415" s="73"/>
      <c r="AE415" s="73"/>
      <c r="AF415" s="73"/>
      <c r="AG415" s="73"/>
      <c r="AH415" s="73"/>
      <c r="AI415" s="73"/>
      <c r="AJ415" s="73"/>
      <c r="AK415" s="73"/>
      <c r="AL415" s="73"/>
      <c r="AM415" s="73"/>
      <c r="AN415" s="73"/>
      <c r="AO415" s="73"/>
      <c r="AP415" s="73"/>
      <c r="AQ415" s="73"/>
      <c r="AR415" s="73"/>
      <c r="AS415" s="73"/>
    </row>
    <row r="416" spans="1:45" s="84" customFormat="1" ht="30" customHeight="1" x14ac:dyDescent="0.35">
      <c r="B416" s="68" t="s">
        <v>122</v>
      </c>
      <c r="C416" s="44" t="s">
        <v>397</v>
      </c>
      <c r="D416" s="58" t="s">
        <v>398</v>
      </c>
      <c r="E416" s="44" t="s">
        <v>240</v>
      </c>
      <c r="F416" s="58" t="s">
        <v>399</v>
      </c>
      <c r="G416" s="58"/>
      <c r="H416" s="58"/>
      <c r="I416" s="58"/>
      <c r="J416" s="58"/>
      <c r="K416" s="58"/>
      <c r="L416" s="58"/>
      <c r="M416" s="58"/>
      <c r="N416" s="58"/>
      <c r="O416" s="58"/>
      <c r="Q416" s="58"/>
      <c r="R416" s="44"/>
      <c r="S416" s="44"/>
      <c r="T416" s="44"/>
      <c r="U416" s="44"/>
    </row>
    <row r="417" spans="2:7" x14ac:dyDescent="0.35">
      <c r="B417" s="1" t="s">
        <v>461</v>
      </c>
      <c r="C417" s="69">
        <f>QFD!N5</f>
        <v>4.206738118262103E-2</v>
      </c>
      <c r="D417" s="69" t="str">
        <f>QFD!N24</f>
        <v>n.a.</v>
      </c>
      <c r="E417" s="69">
        <f>QFD!N43</f>
        <v>2.4563036595769278E-3</v>
      </c>
      <c r="F417" s="69">
        <f>QFD!N62</f>
        <v>3.9611077523044103E-2</v>
      </c>
      <c r="G417" s="69"/>
    </row>
    <row r="418" spans="2:7" s="66" customFormat="1" x14ac:dyDescent="0.35">
      <c r="B418" s="66" t="s">
        <v>462</v>
      </c>
      <c r="C418" s="69">
        <f>QFD!N7</f>
        <v>3.7099048443621455E-2</v>
      </c>
      <c r="D418" s="69" t="str">
        <f>QFD!N26</f>
        <v>n.a.</v>
      </c>
      <c r="E418" s="69">
        <f>QFD!N45</f>
        <v>9.093672036894946E-3</v>
      </c>
      <c r="F418" s="69">
        <f>QFD!N64</f>
        <v>2.8005376406726519E-2</v>
      </c>
      <c r="G418" s="69"/>
    </row>
    <row r="419" spans="2:7" s="66" customFormat="1" x14ac:dyDescent="0.35">
      <c r="B419" s="66" t="s">
        <v>129</v>
      </c>
      <c r="C419" s="69">
        <f>QFD!N14</f>
        <v>2.0217734798394619E-2</v>
      </c>
      <c r="D419" s="69">
        <f>QFD!N33</f>
        <v>7.2439658518309693E-3</v>
      </c>
      <c r="E419" s="69">
        <f>QFD!N52</f>
        <v>3.8746133159371725E-3</v>
      </c>
      <c r="F419" s="69">
        <f>QFD!N71</f>
        <v>9.0991556306264775E-3</v>
      </c>
      <c r="G419" s="69"/>
    </row>
    <row r="420" spans="2:7" s="66" customFormat="1" x14ac:dyDescent="0.35">
      <c r="B420" s="66" t="s">
        <v>251</v>
      </c>
      <c r="C420" s="69">
        <f>QFD!N4</f>
        <v>1.5122349202535213E-2</v>
      </c>
      <c r="D420" s="69">
        <f>QFD!N23</f>
        <v>2.2422123466739208E-3</v>
      </c>
      <c r="E420" s="69">
        <f>QFD!N42</f>
        <v>1.1399019755559201E-3</v>
      </c>
      <c r="F420" s="69">
        <f>QFD!N61</f>
        <v>1.1448576489802822E-2</v>
      </c>
      <c r="G420" s="69"/>
    </row>
    <row r="421" spans="2:7" s="66" customFormat="1" x14ac:dyDescent="0.35">
      <c r="B421" s="66" t="s">
        <v>118</v>
      </c>
      <c r="C421" s="69">
        <f>QFD!N13</f>
        <v>1.316755413536168E-2</v>
      </c>
      <c r="D421" s="69">
        <f>QFD!N32</f>
        <v>5.86661714517312E-4</v>
      </c>
      <c r="E421" s="69">
        <f>QFD!N51</f>
        <v>6.0174115289063695E-3</v>
      </c>
      <c r="F421" s="69">
        <f>QFD!N70</f>
        <v>6.5634808919379992E-3</v>
      </c>
      <c r="G421" s="69"/>
    </row>
    <row r="422" spans="2:7" s="66" customFormat="1" x14ac:dyDescent="0.35">
      <c r="B422" s="66" t="s">
        <v>121</v>
      </c>
      <c r="C422" s="69">
        <f>QFD!N15</f>
        <v>6.0468946622738752E-3</v>
      </c>
      <c r="D422" s="69">
        <f>QFD!N34</f>
        <v>-3.9301636104175351E-4</v>
      </c>
      <c r="E422" s="69">
        <f>QFD!N53</f>
        <v>2.4304309245432943E-3</v>
      </c>
      <c r="F422" s="69">
        <f>QFD!N72</f>
        <v>4.0094800987723342E-3</v>
      </c>
      <c r="G422" s="69"/>
    </row>
    <row r="423" spans="2:7" s="66" customFormat="1" x14ac:dyDescent="0.35">
      <c r="B423" s="66" t="s">
        <v>132</v>
      </c>
      <c r="C423" s="69">
        <f>QFD!N3</f>
        <v>5.968182962725185E-3</v>
      </c>
      <c r="D423" s="69">
        <f>QFD!N22</f>
        <v>6.7368463403564497E-4</v>
      </c>
      <c r="E423" s="69">
        <f>QFD!N41</f>
        <v>7.4346873832467273E-4</v>
      </c>
      <c r="F423" s="69">
        <f>QFD!N60</f>
        <v>4.5640420368213679E-3</v>
      </c>
      <c r="G423" s="69"/>
    </row>
    <row r="424" spans="2:7" s="66" customFormat="1" x14ac:dyDescent="0.35">
      <c r="B424" s="66" t="s">
        <v>125</v>
      </c>
      <c r="C424" s="69">
        <f>QFD!N9</f>
        <v>5.5628978106985819E-3</v>
      </c>
      <c r="D424" s="69" t="str">
        <f>QFD!N28</f>
        <v>n.a.</v>
      </c>
      <c r="E424" s="69">
        <f>QFD!N47</f>
        <v>2.7246164216570535E-3</v>
      </c>
      <c r="F424" s="69">
        <f>QFD!N66</f>
        <v>2.8382813890415284E-3</v>
      </c>
      <c r="G424" s="69"/>
    </row>
    <row r="425" spans="2:7" s="66" customFormat="1" x14ac:dyDescent="0.35">
      <c r="B425" s="66" t="s">
        <v>126</v>
      </c>
      <c r="C425" s="69">
        <f>QFD!N10</f>
        <v>3.6914398920536297E-3</v>
      </c>
      <c r="D425" s="69">
        <f>QFD!N29</f>
        <v>9.0875900250620974E-4</v>
      </c>
      <c r="E425" s="69">
        <f>QFD!N48</f>
        <v>2.3183981903287724E-3</v>
      </c>
      <c r="F425" s="69">
        <f>QFD!N67</f>
        <v>4.6428269921864701E-4</v>
      </c>
      <c r="G425" s="69"/>
    </row>
    <row r="426" spans="2:7" s="66" customFormat="1" x14ac:dyDescent="0.35">
      <c r="B426" s="66" t="s">
        <v>463</v>
      </c>
      <c r="C426" s="69">
        <f>QFD!N6</f>
        <v>2.8081470624379762E-3</v>
      </c>
      <c r="D426" s="69">
        <f>QFD!N25</f>
        <v>1.3480065518240727E-3</v>
      </c>
      <c r="E426" s="69">
        <f>QFD!N44</f>
        <v>9.5366491897713509E-3</v>
      </c>
      <c r="F426" s="69">
        <f>QFD!N63</f>
        <v>-8.0765086791574469E-3</v>
      </c>
      <c r="G426" s="69"/>
    </row>
    <row r="427" spans="2:7" s="66" customFormat="1" x14ac:dyDescent="0.35">
      <c r="B427" s="66" t="s">
        <v>120</v>
      </c>
      <c r="C427" s="69">
        <f>QFD!N8</f>
        <v>2.124584957339398E-3</v>
      </c>
      <c r="D427" s="69">
        <f>QFD!N27</f>
        <v>9.2405808670451139E-5</v>
      </c>
      <c r="E427" s="69">
        <f>QFD!N46</f>
        <v>2.9432942524964634E-3</v>
      </c>
      <c r="F427" s="69">
        <f>QFD!N65</f>
        <v>-9.1111510382751689E-4</v>
      </c>
      <c r="G427" s="69"/>
    </row>
    <row r="428" spans="2:7" s="66" customFormat="1" x14ac:dyDescent="0.35">
      <c r="B428" s="66" t="s">
        <v>117</v>
      </c>
      <c r="C428" s="69">
        <f>QFD!N18</f>
        <v>1.75243439027149E-3</v>
      </c>
      <c r="D428" s="69">
        <f>QFD!N37</f>
        <v>6.7220700665965796E-5</v>
      </c>
      <c r="E428" s="69">
        <f>QFD!N56</f>
        <v>5.3337088469104538E-4</v>
      </c>
      <c r="F428" s="69">
        <f>QFD!N75</f>
        <v>1.151842804914479E-3</v>
      </c>
      <c r="G428" s="69"/>
    </row>
    <row r="429" spans="2:7" s="66" customFormat="1" x14ac:dyDescent="0.35">
      <c r="B429" s="66" t="s">
        <v>119</v>
      </c>
      <c r="C429" s="69">
        <f>QFD!N16</f>
        <v>1.6493324873046642E-3</v>
      </c>
      <c r="D429" s="69">
        <f>QFD!N35</f>
        <v>2.9233211012778668E-4</v>
      </c>
      <c r="E429" s="69">
        <f>QFD!N54</f>
        <v>4.3838135352649819E-3</v>
      </c>
      <c r="F429" s="69">
        <f>QFD!N73</f>
        <v>-3.0268131580881044E-3</v>
      </c>
      <c r="G429" s="69"/>
    </row>
    <row r="430" spans="2:7" s="66" customFormat="1" x14ac:dyDescent="0.35">
      <c r="B430" s="66" t="s">
        <v>128</v>
      </c>
      <c r="C430" s="69">
        <f>QFD!N12</f>
        <v>5.1498797979160327E-4</v>
      </c>
      <c r="D430" s="69">
        <f>QFD!N31</f>
        <v>2.38899994194322E-5</v>
      </c>
      <c r="E430" s="69">
        <f>QFD!N50</f>
        <v>5.188249261297176E-4</v>
      </c>
      <c r="F430" s="69">
        <f>QFD!N69</f>
        <v>-2.7726945757546488E-5</v>
      </c>
      <c r="G430" s="69"/>
    </row>
    <row r="431" spans="2:7" s="66" customFormat="1" x14ac:dyDescent="0.35">
      <c r="B431" s="66" t="s">
        <v>127</v>
      </c>
      <c r="C431" s="69">
        <f>QFD!N11</f>
        <v>1.7164736482716921E-4</v>
      </c>
      <c r="D431" s="69">
        <f>QFD!N30</f>
        <v>5.4809720132750682E-5</v>
      </c>
      <c r="E431" s="69">
        <f>QFD!N49</f>
        <v>8.562378458131153E-5</v>
      </c>
      <c r="F431" s="69">
        <f>QFD!N68</f>
        <v>3.1213860113107034E-5</v>
      </c>
      <c r="G431" s="69"/>
    </row>
    <row r="432" spans="2:7" s="66" customFormat="1" x14ac:dyDescent="0.35">
      <c r="B432" s="66" t="s">
        <v>124</v>
      </c>
      <c r="C432" s="69">
        <f>QFD!N2</f>
        <v>-3.7741940371965989E-5</v>
      </c>
      <c r="D432" s="69">
        <f>QFD!N21</f>
        <v>1.4621203922610487E-4</v>
      </c>
      <c r="E432" s="69">
        <f>QFD!N40</f>
        <v>1.2679105263662242E-4</v>
      </c>
      <c r="F432" s="69">
        <f>QFD!N59</f>
        <v>-3.1074503223469323E-4</v>
      </c>
      <c r="G432" s="69"/>
    </row>
    <row r="433" spans="1:45" x14ac:dyDescent="0.35">
      <c r="B433" s="66" t="s">
        <v>130</v>
      </c>
      <c r="C433" s="69">
        <f>QFD!N17</f>
        <v>-1.5354235762472598E-4</v>
      </c>
      <c r="D433" s="69" t="str">
        <f>QFD!N36</f>
        <v>n.a.</v>
      </c>
      <c r="E433" s="69">
        <f>QFD!N55</f>
        <v>6.0507132194399542E-3</v>
      </c>
      <c r="F433" s="69">
        <f>QFD!N74</f>
        <v>-6.2042555770646787E-3</v>
      </c>
      <c r="G433" s="69"/>
    </row>
    <row r="437" spans="1:45" s="12" customFormat="1" ht="32.25" customHeight="1" thickBot="1" x14ac:dyDescent="0.4">
      <c r="A437" s="7"/>
      <c r="B437" s="43" t="s">
        <v>264</v>
      </c>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row>
    <row r="438" spans="1:45" s="13" customFormat="1" ht="30" customHeight="1" x14ac:dyDescent="0.35">
      <c r="B438" s="15" t="s">
        <v>122</v>
      </c>
      <c r="C438" s="58" t="s">
        <v>270</v>
      </c>
      <c r="D438" s="58" t="s">
        <v>262</v>
      </c>
      <c r="E438" s="58" t="s">
        <v>263</v>
      </c>
      <c r="F438" s="58" t="s">
        <v>258</v>
      </c>
      <c r="G438" s="58" t="s">
        <v>449</v>
      </c>
      <c r="H438" s="44"/>
      <c r="I438" s="44"/>
      <c r="J438" s="44"/>
    </row>
    <row r="439" spans="1:45" x14ac:dyDescent="0.35">
      <c r="B439" s="1" t="str">
        <f>'Cost Recovery'!B23</f>
        <v>Egypt, Arab Rep.</v>
      </c>
      <c r="C439" s="26">
        <f>'Cost Recovery'!O23</f>
        <v>0.55498466885919051</v>
      </c>
      <c r="D439" s="45">
        <f>Outcomes!E46</f>
        <v>0.93956466674799999</v>
      </c>
      <c r="E439" s="45">
        <f>Outcomes!F46</f>
        <v>1</v>
      </c>
      <c r="F439" s="45">
        <f>Outcomes!G46</f>
        <v>6.0435333252000012E-2</v>
      </c>
      <c r="G439" s="80">
        <f>'Cost Recovery'!O39</f>
        <v>1.0406534418093973</v>
      </c>
    </row>
    <row r="440" spans="1:45" x14ac:dyDescent="0.35">
      <c r="B440" s="1" t="s">
        <v>225</v>
      </c>
      <c r="C440" s="26">
        <v>0.57999999999999996</v>
      </c>
      <c r="D440" s="45">
        <f>Outcomes!E48</f>
        <v>0.43291561126700007</v>
      </c>
      <c r="E440" s="45">
        <f>Outcomes!F48</f>
        <v>0.84526817321799996</v>
      </c>
      <c r="F440" s="45">
        <f>Outcomes!G48</f>
        <v>0.41235256195099995</v>
      </c>
      <c r="G440" s="80">
        <f>'Cost Recovery'!O40</f>
        <v>0.66194620743198529</v>
      </c>
    </row>
    <row r="441" spans="1:45" x14ac:dyDescent="0.35">
      <c r="B441" s="1" t="str">
        <f>'Cost Recovery'!B22</f>
        <v>Dominican Republic</v>
      </c>
      <c r="C441" s="26">
        <f>'Cost Recovery'!O22</f>
        <v>0.65667288802700041</v>
      </c>
      <c r="D441" s="45">
        <f>Outcomes!E45</f>
        <v>0.79598693847700008</v>
      </c>
      <c r="E441" s="45">
        <f>Outcomes!F45</f>
        <v>1</v>
      </c>
      <c r="F441" s="45">
        <f>Outcomes!G45</f>
        <v>0.20401306152299992</v>
      </c>
      <c r="G441" s="80">
        <f>'Cost Recovery'!O41</f>
        <v>0.65126462820509401</v>
      </c>
    </row>
    <row r="442" spans="1:45" x14ac:dyDescent="0.35">
      <c r="B442" s="1" t="str">
        <f>'Cost Recovery'!B33</f>
        <v>Tajikistan</v>
      </c>
      <c r="C442" s="26">
        <f>'Cost Recovery'!O33</f>
        <v>0.67199477884186576</v>
      </c>
      <c r="D442" s="45">
        <f>Outcomes!E56</f>
        <v>0.96603431701700004</v>
      </c>
      <c r="E442" s="45">
        <f>Outcomes!F56</f>
        <v>1</v>
      </c>
      <c r="F442" s="45">
        <f>Outcomes!G56</f>
        <v>3.3965682982999956E-2</v>
      </c>
      <c r="G442" s="80">
        <f>'Cost Recovery'!O42</f>
        <v>0.41273656261398622</v>
      </c>
    </row>
    <row r="443" spans="1:45" x14ac:dyDescent="0.35">
      <c r="B443" s="1" t="str">
        <f>'Cost Recovery'!B34</f>
        <v>Tanzania</v>
      </c>
      <c r="C443" s="26">
        <f>'Cost Recovery'!O34</f>
        <v>0.67602992832109032</v>
      </c>
      <c r="D443" s="45">
        <f>Outcomes!E57</f>
        <v>2.4837088585E-2</v>
      </c>
      <c r="E443" s="45">
        <f>Outcomes!F57</f>
        <v>0.32799999999999996</v>
      </c>
      <c r="F443" s="45">
        <f>Outcomes!G57</f>
        <v>0.30316291141499996</v>
      </c>
      <c r="G443" s="80">
        <f>'Cost Recovery'!O43</f>
        <v>0.91442845373130077</v>
      </c>
    </row>
    <row r="444" spans="1:45" x14ac:dyDescent="0.35">
      <c r="B444" s="1" t="str">
        <f>'Cost Recovery'!B32</f>
        <v>Senegal</v>
      </c>
      <c r="C444" s="26">
        <f>'Cost Recovery'!O32</f>
        <v>0.7048048462356894</v>
      </c>
      <c r="D444" s="45">
        <f>Outcomes!E55</f>
        <v>0.25130535125700004</v>
      </c>
      <c r="E444" s="45">
        <f>Outcomes!F55</f>
        <v>0.64500000000000002</v>
      </c>
      <c r="F444" s="45">
        <f>Outcomes!G55</f>
        <v>0.39369464874300003</v>
      </c>
      <c r="G444" s="80">
        <f>'Cost Recovery'!O44</f>
        <v>0.47005634500279891</v>
      </c>
    </row>
    <row r="445" spans="1:45" x14ac:dyDescent="0.35">
      <c r="C445" s="26"/>
      <c r="D445" s="45"/>
      <c r="E445" s="45"/>
      <c r="F445" s="45"/>
      <c r="G445" s="80">
        <f>'Cost Recovery'!O45</f>
        <v>0.91402560741356098</v>
      </c>
    </row>
    <row r="446" spans="1:45" x14ac:dyDescent="0.35">
      <c r="B446" s="1" t="str">
        <f>'Cost Recovery'!B29</f>
        <v>Pakistan</v>
      </c>
      <c r="C446" s="26">
        <f>'Cost Recovery'!O29</f>
        <v>0.79621896963994743</v>
      </c>
      <c r="D446" s="45">
        <f>Outcomes!E52</f>
        <v>0.59936603546099998</v>
      </c>
      <c r="E446" s="45">
        <f>Outcomes!F52</f>
        <v>0.99147438049300007</v>
      </c>
      <c r="F446" s="45">
        <f>Outcomes!G52</f>
        <v>0.39210834503200009</v>
      </c>
      <c r="G446" s="80">
        <f>'Cost Recovery'!O46</f>
        <v>0.84148148148148139</v>
      </c>
    </row>
    <row r="447" spans="1:45" x14ac:dyDescent="0.35">
      <c r="B447" s="1" t="str">
        <f>'Cost Recovery'!B28</f>
        <v>Morocco</v>
      </c>
      <c r="C447" s="26">
        <f>'Cost Recovery'!O28</f>
        <v>0.84148148148148139</v>
      </c>
      <c r="D447" s="45">
        <f>Outcomes!E51</f>
        <v>0.48116264343300008</v>
      </c>
      <c r="E447" s="45">
        <f>Outcomes!F51</f>
        <v>1</v>
      </c>
      <c r="F447" s="45">
        <f>Outcomes!G51</f>
        <v>0.51883735656699992</v>
      </c>
      <c r="G447" s="80">
        <f>'Cost Recovery'!O47</f>
        <v>0.89978483615611426</v>
      </c>
    </row>
    <row r="448" spans="1:45" x14ac:dyDescent="0.35">
      <c r="B448" s="1" t="str">
        <f>'Cost Recovery'!B37</f>
        <v>Vietnam</v>
      </c>
      <c r="C448" s="26">
        <f>'Cost Recovery'!O37</f>
        <v>0.88941769703292295</v>
      </c>
      <c r="D448" s="45">
        <f>Outcomes!E60</f>
        <v>0.74114669799799993</v>
      </c>
      <c r="E448" s="45">
        <f>Outcomes!F60</f>
        <v>1</v>
      </c>
      <c r="F448" s="45">
        <f>Outcomes!G60</f>
        <v>0.25885330200200007</v>
      </c>
      <c r="G448" s="80">
        <f>'Cost Recovery'!O48</f>
        <v>0.98044528094054995</v>
      </c>
    </row>
    <row r="449" spans="2:7" x14ac:dyDescent="0.35">
      <c r="B449" s="1" t="str">
        <f>'Cost Recovery'!B27</f>
        <v>Kenya</v>
      </c>
      <c r="C449" s="26">
        <f>'Cost Recovery'!O27</f>
        <v>0.90104685738204815</v>
      </c>
      <c r="D449" s="45">
        <f>Outcomes!E50</f>
        <v>3.3183898926000044E-2</v>
      </c>
      <c r="E449" s="45">
        <f>Outcomes!F50</f>
        <v>0.56000000000000005</v>
      </c>
      <c r="F449" s="45">
        <f>Outcomes!G50</f>
        <v>0.52681610107400001</v>
      </c>
      <c r="G449" s="80">
        <f>'Cost Recovery'!O49</f>
        <v>0.97973707583216474</v>
      </c>
    </row>
    <row r="450" spans="2:7" x14ac:dyDescent="0.35">
      <c r="B450" s="1" t="str">
        <f>'Cost Recovery'!B35</f>
        <v>Uganda</v>
      </c>
      <c r="C450" s="26">
        <f>'Cost Recovery'!O35</f>
        <v>0.92310109790100714</v>
      </c>
      <c r="D450" s="45">
        <f>Outcomes!E58</f>
        <v>1.2664570807999986E-2</v>
      </c>
      <c r="E450" s="45">
        <f>Outcomes!F58</f>
        <v>0.26700000000000002</v>
      </c>
      <c r="F450" s="45">
        <f>Outcomes!G58</f>
        <v>0.25433542919200003</v>
      </c>
      <c r="G450" s="80">
        <f>'Cost Recovery'!O50</f>
        <v>0.88330098612517083</v>
      </c>
    </row>
    <row r="451" spans="2:7" x14ac:dyDescent="0.35">
      <c r="C451" s="26"/>
      <c r="D451" s="45"/>
      <c r="E451" s="45"/>
      <c r="F451" s="45"/>
      <c r="G451" s="80">
        <f>'Cost Recovery'!O51</f>
        <v>1.011713028093371</v>
      </c>
    </row>
    <row r="452" spans="2:7" x14ac:dyDescent="0.35">
      <c r="B452" s="1" t="str">
        <f>'Cost Recovery'!B31</f>
        <v>Philippines</v>
      </c>
      <c r="C452" s="26">
        <f>'Cost Recovery'!O31</f>
        <v>0.97973707583216474</v>
      </c>
      <c r="D452" s="45">
        <f>Outcomes!E54</f>
        <v>0.62114448547400003</v>
      </c>
      <c r="E452" s="45">
        <f>Outcomes!F54</f>
        <v>0.90981613159199992</v>
      </c>
      <c r="F452" s="45">
        <f>Outcomes!G54</f>
        <v>0.28867164611799989</v>
      </c>
      <c r="G452" s="80">
        <f>'Cost Recovery'!O52</f>
        <v>0.80967289121600727</v>
      </c>
    </row>
    <row r="453" spans="2:7" x14ac:dyDescent="0.35">
      <c r="B453" s="1" t="str">
        <f>'Cost Recovery'!B30</f>
        <v>Peru</v>
      </c>
      <c r="C453" s="26">
        <f>'Cost Recovery'!O30</f>
        <v>0.98044528094054995</v>
      </c>
      <c r="D453" s="45">
        <f>Outcomes!E53</f>
        <v>0.60223789215099999</v>
      </c>
      <c r="E453" s="45">
        <f>Outcomes!F53</f>
        <v>0.94851745605500004</v>
      </c>
      <c r="F453" s="45">
        <f>Outcomes!G53</f>
        <v>0.34627956390400005</v>
      </c>
      <c r="G453" s="80">
        <f>'Cost Recovery'!O53</f>
        <v>1.0010715084525545</v>
      </c>
    </row>
    <row r="454" spans="2:7" x14ac:dyDescent="0.35">
      <c r="B454" s="1" t="str">
        <f>'Cost Recovery'!B21</f>
        <v>Colombia</v>
      </c>
      <c r="C454" s="26">
        <f>'Cost Recovery'!O21</f>
        <v>1.0406534418093973</v>
      </c>
      <c r="D454" s="45">
        <f>Outcomes!E44</f>
        <v>0.89900000000000002</v>
      </c>
      <c r="E454" s="45">
        <f>Outcomes!F44</f>
        <v>0.99004455566399996</v>
      </c>
      <c r="F454" s="45">
        <f>Outcomes!G44</f>
        <v>9.1044555663999938E-2</v>
      </c>
      <c r="G454" s="26">
        <f>'Cost Recovery'!O54</f>
        <v>1.0649581902118934</v>
      </c>
    </row>
    <row r="455" spans="2:7" x14ac:dyDescent="0.35">
      <c r="B455" s="1" t="str">
        <f>'Cost Recovery'!B36</f>
        <v>Ukraine</v>
      </c>
      <c r="C455" s="26">
        <f>'Cost Recovery'!O36</f>
        <v>1.0649581902118934</v>
      </c>
      <c r="D455" s="45">
        <f>Outcomes!E59</f>
        <v>0.98003189086899989</v>
      </c>
      <c r="E455" s="45">
        <f>Outcomes!F59</f>
        <v>1</v>
      </c>
      <c r="F455" s="45">
        <f>Outcomes!G59</f>
        <v>1.9968109131000111E-2</v>
      </c>
      <c r="G455" s="80">
        <f>'Cost Recovery'!O55</f>
        <v>0.90123602182450957</v>
      </c>
    </row>
    <row r="466" spans="1:45" s="77" customFormat="1" ht="32.25" customHeight="1" thickBot="1" x14ac:dyDescent="0.4">
      <c r="A466" s="72"/>
      <c r="B466" s="43" t="s">
        <v>440</v>
      </c>
      <c r="C466" s="73"/>
      <c r="D466" s="73"/>
      <c r="E466" s="73"/>
      <c r="F466" s="73"/>
      <c r="G466" s="73"/>
      <c r="H466" s="73"/>
      <c r="I466" s="73"/>
      <c r="J466" s="73"/>
      <c r="K466" s="73"/>
      <c r="L466" s="73"/>
      <c r="M466" s="73"/>
      <c r="N466" s="73"/>
      <c r="O466" s="73"/>
      <c r="P466" s="73"/>
      <c r="Q466" s="73"/>
      <c r="R466" s="73"/>
      <c r="S466" s="73"/>
      <c r="T466" s="73"/>
      <c r="U466" s="73"/>
      <c r="V466" s="73"/>
      <c r="W466" s="73"/>
      <c r="X466" s="73"/>
      <c r="Y466" s="73"/>
      <c r="Z466" s="73"/>
      <c r="AA466" s="73"/>
      <c r="AB466" s="73"/>
      <c r="AC466" s="73"/>
      <c r="AD466" s="73"/>
      <c r="AE466" s="73"/>
      <c r="AF466" s="73"/>
      <c r="AG466" s="73"/>
      <c r="AH466" s="73"/>
      <c r="AI466" s="73"/>
      <c r="AJ466" s="73"/>
      <c r="AK466" s="73"/>
      <c r="AL466" s="73"/>
      <c r="AM466" s="73"/>
      <c r="AN466" s="73"/>
      <c r="AO466" s="73"/>
      <c r="AP466" s="73"/>
      <c r="AQ466" s="73"/>
      <c r="AR466" s="73"/>
      <c r="AS466" s="73"/>
    </row>
    <row r="467" spans="1:45" s="66" customFormat="1" x14ac:dyDescent="0.35"/>
    <row r="468" spans="1:45" s="66" customFormat="1" x14ac:dyDescent="0.35">
      <c r="B468" s="66" t="s">
        <v>122</v>
      </c>
      <c r="D468" s="66" t="s">
        <v>283</v>
      </c>
      <c r="E468" s="66" t="s">
        <v>443</v>
      </c>
    </row>
    <row r="469" spans="1:45" s="66" customFormat="1" x14ac:dyDescent="0.35">
      <c r="B469" s="66" t="str">
        <f>Affordability!B3</f>
        <v>Colombia</v>
      </c>
      <c r="D469" s="80">
        <f>'Cost Recovery'!O21</f>
        <v>1.0406534418093973</v>
      </c>
      <c r="E469" s="69">
        <f>Affordability!O3</f>
        <v>1.8249863256617121E-2</v>
      </c>
    </row>
    <row r="470" spans="1:45" s="66" customFormat="1" x14ac:dyDescent="0.35">
      <c r="B470" s="66" t="str">
        <f>Affordability!B4</f>
        <v>Dominican Republic</v>
      </c>
      <c r="D470" s="80">
        <f>'Cost Recovery'!O22</f>
        <v>0.65667288802700041</v>
      </c>
      <c r="E470" s="69">
        <f>Affordability!O4</f>
        <v>2.0171282660284118E-2</v>
      </c>
    </row>
    <row r="471" spans="1:45" s="66" customFormat="1" x14ac:dyDescent="0.35">
      <c r="B471" s="66" t="str">
        <f>Affordability!B5</f>
        <v>Egypt, Arab Rep., Arab Rep.</v>
      </c>
      <c r="D471" s="80">
        <f>'Cost Recovery'!O23</f>
        <v>0.55498466885919051</v>
      </c>
      <c r="E471" s="69">
        <f>Affordability!O5</f>
        <v>8.7970386585890239E-4</v>
      </c>
    </row>
    <row r="472" spans="1:45" s="66" customFormat="1" x14ac:dyDescent="0.35">
      <c r="B472" s="66" t="str">
        <f>Affordability!B6</f>
        <v>India - Andhra Pradesh</v>
      </c>
      <c r="D472" s="80">
        <f>'Cost Recovery'!O24</f>
        <v>0.37989174060478015</v>
      </c>
      <c r="E472" s="69">
        <f>Affordability!O6</f>
        <v>3.9797502525159636E-3</v>
      </c>
    </row>
    <row r="473" spans="1:45" s="66" customFormat="1" x14ac:dyDescent="0.35">
      <c r="B473" s="66" t="str">
        <f>Affordability!B7</f>
        <v>India - Odisha</v>
      </c>
      <c r="D473" s="80">
        <f>'Cost Recovery'!O25</f>
        <v>0.91442845373130077</v>
      </c>
      <c r="E473" s="69">
        <f>Affordability!O7</f>
        <v>3.9797502525159636E-3</v>
      </c>
    </row>
    <row r="474" spans="1:45" s="66" customFormat="1" x14ac:dyDescent="0.35">
      <c r="B474" s="66" t="str">
        <f>Affordability!B8</f>
        <v>India - Rajasthan</v>
      </c>
      <c r="D474" s="80">
        <f>'Cost Recovery'!O26</f>
        <v>0.44613518539373803</v>
      </c>
      <c r="E474" s="69">
        <f>Affordability!O8</f>
        <v>3.9797502525159636E-3</v>
      </c>
    </row>
    <row r="475" spans="1:45" s="66" customFormat="1" x14ac:dyDescent="0.35">
      <c r="B475" s="66" t="str">
        <f>Affordability!B9</f>
        <v>Kenya</v>
      </c>
      <c r="D475" s="80">
        <f>'Cost Recovery'!O27</f>
        <v>0.90104685738204815</v>
      </c>
      <c r="E475" s="69">
        <f>Affordability!O9</f>
        <v>3.2445578344638952E-2</v>
      </c>
    </row>
    <row r="476" spans="1:45" s="66" customFormat="1" x14ac:dyDescent="0.35">
      <c r="B476" s="66" t="str">
        <f>Affordability!B10</f>
        <v>Morocco</v>
      </c>
      <c r="D476" s="80">
        <f>'Cost Recovery'!O28</f>
        <v>0.84148148148148139</v>
      </c>
      <c r="E476" s="69">
        <f>Affordability!O10</f>
        <v>1.2460682791883481E-2</v>
      </c>
    </row>
    <row r="477" spans="1:45" s="66" customFormat="1" x14ac:dyDescent="0.35">
      <c r="B477" s="66" t="str">
        <f>Affordability!B11</f>
        <v>Pakistan</v>
      </c>
      <c r="D477" s="80">
        <f>'Cost Recovery'!O29</f>
        <v>0.79621896963994743</v>
      </c>
      <c r="E477" s="69">
        <f>Affordability!O11</f>
        <v>6.8761655990672386E-3</v>
      </c>
    </row>
    <row r="478" spans="1:45" s="66" customFormat="1" x14ac:dyDescent="0.35">
      <c r="B478" s="66" t="str">
        <f>Affordability!B12</f>
        <v>Peru</v>
      </c>
      <c r="D478" s="80">
        <f>'Cost Recovery'!O30</f>
        <v>0.98044528094054995</v>
      </c>
      <c r="E478" s="69">
        <f>Affordability!O12</f>
        <v>1.3368275831107718E-2</v>
      </c>
    </row>
    <row r="479" spans="1:45" s="66" customFormat="1" x14ac:dyDescent="0.35">
      <c r="B479" s="66" t="str">
        <f>Affordability!B13</f>
        <v>Philippines</v>
      </c>
      <c r="D479" s="80">
        <f>'Cost Recovery'!O31</f>
        <v>0.97973707583216474</v>
      </c>
      <c r="E479" s="69">
        <f>Affordability!O13</f>
        <v>7.528293987770715E-2</v>
      </c>
    </row>
    <row r="480" spans="1:45" s="66" customFormat="1" x14ac:dyDescent="0.35">
      <c r="B480" s="66" t="str">
        <f>Affordability!B14</f>
        <v>Senegal</v>
      </c>
      <c r="D480" s="80">
        <f>'Cost Recovery'!O32</f>
        <v>0.7048048462356894</v>
      </c>
      <c r="E480" s="69">
        <f>Affordability!O14</f>
        <v>1.4149844327976269E-3</v>
      </c>
    </row>
    <row r="481" spans="1:45" s="66" customFormat="1" x14ac:dyDescent="0.35">
      <c r="B481" s="66" t="str">
        <f>Affordability!B15</f>
        <v>Tajikistan</v>
      </c>
      <c r="D481" s="80">
        <f>'Cost Recovery'!O33</f>
        <v>0.67199477884186576</v>
      </c>
      <c r="E481" s="69">
        <f>Affordability!O15</f>
        <v>9.2254710286066299E-3</v>
      </c>
    </row>
    <row r="482" spans="1:45" s="66" customFormat="1" x14ac:dyDescent="0.35">
      <c r="B482" s="66" t="str">
        <f>Affordability!B16</f>
        <v>Tanzania</v>
      </c>
      <c r="D482" s="80">
        <f>'Cost Recovery'!O34</f>
        <v>0.67602992832109032</v>
      </c>
      <c r="E482" s="69">
        <f>Affordability!O16</f>
        <v>2.0897687598865726E-2</v>
      </c>
    </row>
    <row r="483" spans="1:45" s="66" customFormat="1" x14ac:dyDescent="0.35">
      <c r="B483" s="66" t="str">
        <f>Affordability!B17</f>
        <v>Uganda</v>
      </c>
      <c r="D483" s="80">
        <f>'Cost Recovery'!O35</f>
        <v>0.92310109790100714</v>
      </c>
      <c r="E483" s="69">
        <f>Affordability!O17</f>
        <v>7.3357605352002836E-2</v>
      </c>
    </row>
    <row r="484" spans="1:45" s="66" customFormat="1" x14ac:dyDescent="0.35">
      <c r="B484" s="66" t="str">
        <f>Affordability!B18</f>
        <v>Ukraine</v>
      </c>
      <c r="D484" s="80">
        <f>'Cost Recovery'!O36</f>
        <v>1.0649581902118934</v>
      </c>
      <c r="E484" s="69">
        <f>Affordability!O18</f>
        <v>7.4200652304293414E-3</v>
      </c>
    </row>
    <row r="485" spans="1:45" s="66" customFormat="1" x14ac:dyDescent="0.35">
      <c r="B485" s="66" t="str">
        <f>Affordability!B19</f>
        <v>Vietnam</v>
      </c>
      <c r="D485" s="80">
        <f>'Cost Recovery'!O37</f>
        <v>0.88941769703292295</v>
      </c>
      <c r="E485" s="69">
        <f>Affordability!O19</f>
        <v>1.6288394079673588E-5</v>
      </c>
    </row>
    <row r="486" spans="1:45" s="66" customFormat="1" x14ac:dyDescent="0.35">
      <c r="C486" s="80"/>
      <c r="D486" s="80"/>
    </row>
    <row r="487" spans="1:45" s="66" customFormat="1" x14ac:dyDescent="0.35">
      <c r="C487" s="80"/>
      <c r="D487" s="80"/>
    </row>
    <row r="488" spans="1:45" s="66" customFormat="1" x14ac:dyDescent="0.35">
      <c r="C488" s="80"/>
      <c r="D488" s="80"/>
    </row>
    <row r="489" spans="1:45" s="66" customFormat="1" x14ac:dyDescent="0.35">
      <c r="C489" s="80"/>
      <c r="D489" s="80"/>
    </row>
    <row r="490" spans="1:45" s="66" customFormat="1" x14ac:dyDescent="0.35">
      <c r="C490" s="80"/>
      <c r="D490" s="80"/>
    </row>
    <row r="491" spans="1:45" s="66" customFormat="1" x14ac:dyDescent="0.35">
      <c r="C491" s="80"/>
      <c r="D491" s="80"/>
    </row>
    <row r="492" spans="1:45" s="66" customFormat="1" x14ac:dyDescent="0.35">
      <c r="C492" s="80"/>
      <c r="D492" s="80"/>
    </row>
    <row r="493" spans="1:45" s="66" customFormat="1" x14ac:dyDescent="0.35">
      <c r="C493" s="80"/>
      <c r="D493" s="80"/>
    </row>
    <row r="494" spans="1:45" s="66" customFormat="1" x14ac:dyDescent="0.35">
      <c r="C494" s="80"/>
      <c r="D494" s="80"/>
    </row>
    <row r="495" spans="1:45" s="66" customFormat="1" x14ac:dyDescent="0.35">
      <c r="C495" s="80"/>
      <c r="D495" s="80"/>
    </row>
    <row r="496" spans="1:45" s="12" customFormat="1" ht="32.25" customHeight="1" thickBot="1" x14ac:dyDescent="0.4">
      <c r="A496" s="7"/>
      <c r="B496" s="43" t="s">
        <v>274</v>
      </c>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row>
    <row r="498" spans="2:4" x14ac:dyDescent="0.35">
      <c r="C498" s="1" t="s">
        <v>283</v>
      </c>
      <c r="D498" s="1" t="s">
        <v>280</v>
      </c>
    </row>
    <row r="499" spans="2:4" x14ac:dyDescent="0.35">
      <c r="B499" s="1" t="str">
        <f>'Cost Recovery'!B21</f>
        <v>Colombia</v>
      </c>
      <c r="C499" s="45">
        <f>'Cost Recovery'!O21</f>
        <v>1.0406534418093973</v>
      </c>
      <c r="D499" s="45">
        <f>Investments!F3</f>
        <v>0.13782727460456537</v>
      </c>
    </row>
    <row r="500" spans="2:4" x14ac:dyDescent="0.35">
      <c r="B500" s="1" t="str">
        <f>'Cost Recovery'!B22</f>
        <v>Dominican Republic</v>
      </c>
      <c r="C500" s="45">
        <f>'Cost Recovery'!O22</f>
        <v>0.65667288802700041</v>
      </c>
      <c r="D500" s="45">
        <f>Investments!F4</f>
        <v>4.9000000000000002E-2</v>
      </c>
    </row>
    <row r="501" spans="2:4" x14ac:dyDescent="0.35">
      <c r="B501" s="1" t="str">
        <f>'Cost Recovery'!B23</f>
        <v>Egypt, Arab Rep.</v>
      </c>
      <c r="C501" s="45">
        <f>'Cost Recovery'!O23</f>
        <v>0.55498466885919051</v>
      </c>
      <c r="D501" s="45">
        <f>Investments!F5</f>
        <v>0.25667391198905959</v>
      </c>
    </row>
    <row r="502" spans="2:4" x14ac:dyDescent="0.35">
      <c r="B502" s="1" t="str">
        <f>'Cost Recovery'!B24</f>
        <v>India - Andhra Pradesh</v>
      </c>
      <c r="C502" s="45">
        <f>'Cost Recovery'!O24</f>
        <v>0.37989174060478015</v>
      </c>
      <c r="D502" s="45">
        <f>Investments!F6</f>
        <v>0.12733542756891791</v>
      </c>
    </row>
    <row r="503" spans="2:4" x14ac:dyDescent="0.35">
      <c r="B503" s="1" t="str">
        <f>'Cost Recovery'!B25</f>
        <v>India - Odisha</v>
      </c>
      <c r="C503" s="45">
        <f>'Cost Recovery'!O25</f>
        <v>0.91442845373130077</v>
      </c>
      <c r="D503" s="45">
        <f>Investments!F7</f>
        <v>4.9405646552348303E-2</v>
      </c>
    </row>
    <row r="504" spans="2:4" x14ac:dyDescent="0.35">
      <c r="B504" s="1" t="str">
        <f>'Cost Recovery'!B26</f>
        <v>India - Rajasthan</v>
      </c>
      <c r="C504" s="45">
        <f>'Cost Recovery'!O26</f>
        <v>0.44613518539373803</v>
      </c>
      <c r="D504" s="45">
        <f>Investments!F8</f>
        <v>0.15371763987869322</v>
      </c>
    </row>
    <row r="505" spans="2:4" x14ac:dyDescent="0.35">
      <c r="B505" s="1" t="str">
        <f>'Cost Recovery'!B27</f>
        <v>Kenya</v>
      </c>
      <c r="C505" s="45">
        <f>'Cost Recovery'!O27</f>
        <v>0.90104685738204815</v>
      </c>
      <c r="D505" s="45">
        <f>Investments!F9</f>
        <v>0.35495530860483127</v>
      </c>
    </row>
    <row r="506" spans="2:4" x14ac:dyDescent="0.35">
      <c r="B506" s="1" t="str">
        <f>'Cost Recovery'!B28</f>
        <v>Morocco</v>
      </c>
      <c r="C506" s="45">
        <f>'Cost Recovery'!O28</f>
        <v>0.84148148148148139</v>
      </c>
      <c r="D506" s="45"/>
    </row>
    <row r="507" spans="2:4" x14ac:dyDescent="0.35">
      <c r="B507" s="1" t="str">
        <f>'Cost Recovery'!B29</f>
        <v>Pakistan</v>
      </c>
      <c r="C507" s="45">
        <f>'Cost Recovery'!O29</f>
        <v>0.79621896963994743</v>
      </c>
      <c r="D507" s="45"/>
    </row>
    <row r="508" spans="2:4" x14ac:dyDescent="0.35">
      <c r="B508" s="1" t="str">
        <f>'Cost Recovery'!B30</f>
        <v>Peru</v>
      </c>
      <c r="C508" s="45">
        <f>'Cost Recovery'!O30</f>
        <v>0.98044528094054995</v>
      </c>
      <c r="D508" s="45">
        <f>Investments!F12</f>
        <v>0.11496460380969845</v>
      </c>
    </row>
    <row r="509" spans="2:4" x14ac:dyDescent="0.35">
      <c r="B509" s="1" t="str">
        <f>'Cost Recovery'!B31</f>
        <v>Philippines</v>
      </c>
      <c r="C509" s="45">
        <f>'Cost Recovery'!O31</f>
        <v>0.97973707583216474</v>
      </c>
      <c r="D509" s="45">
        <f>Investments!F13</f>
        <v>0.1117499353923571</v>
      </c>
    </row>
    <row r="510" spans="2:4" x14ac:dyDescent="0.35">
      <c r="B510" s="1" t="str">
        <f>'Cost Recovery'!B32</f>
        <v>Senegal</v>
      </c>
      <c r="C510" s="45">
        <f>'Cost Recovery'!O32</f>
        <v>0.7048048462356894</v>
      </c>
      <c r="D510" s="45">
        <f>Investments!F14</f>
        <v>0.13368679509584436</v>
      </c>
    </row>
    <row r="511" spans="2:4" x14ac:dyDescent="0.35">
      <c r="B511" s="1" t="str">
        <f>'Cost Recovery'!B33</f>
        <v>Tajikistan</v>
      </c>
      <c r="C511" s="45">
        <f>'Cost Recovery'!O33</f>
        <v>0.67199477884186576</v>
      </c>
      <c r="D511" s="45">
        <f>Investments!F15</f>
        <v>4.6160930125474849E-2</v>
      </c>
    </row>
    <row r="512" spans="2:4" x14ac:dyDescent="0.35">
      <c r="B512" s="1" t="str">
        <f>'Cost Recovery'!B34</f>
        <v>Tanzania</v>
      </c>
      <c r="C512" s="45">
        <f>'Cost Recovery'!O34</f>
        <v>0.67602992832109032</v>
      </c>
      <c r="D512" s="45">
        <f>Investments!F16</f>
        <v>0.67834927742235507</v>
      </c>
    </row>
    <row r="513" spans="1:45" x14ac:dyDescent="0.35">
      <c r="B513" s="1" t="str">
        <f>'Cost Recovery'!B35</f>
        <v>Uganda</v>
      </c>
      <c r="C513" s="45">
        <f>'Cost Recovery'!O35</f>
        <v>0.92310109790100714</v>
      </c>
      <c r="D513" s="45">
        <f>Investments!F17</f>
        <v>0.25129012066627254</v>
      </c>
    </row>
    <row r="514" spans="1:45" x14ac:dyDescent="0.35">
      <c r="B514" s="1" t="str">
        <f>'Cost Recovery'!B36</f>
        <v>Ukraine</v>
      </c>
      <c r="C514" s="45">
        <f>'Cost Recovery'!O36</f>
        <v>1.0649581902118934</v>
      </c>
      <c r="D514" s="45"/>
    </row>
    <row r="515" spans="1:45" x14ac:dyDescent="0.35">
      <c r="B515" s="1" t="str">
        <f>'Cost Recovery'!B37</f>
        <v>Vietnam</v>
      </c>
      <c r="C515" s="45">
        <f>'Cost Recovery'!O37</f>
        <v>0.88941769703292295</v>
      </c>
      <c r="D515" s="45">
        <f>Investments!F19</f>
        <v>0.12750937549367888</v>
      </c>
    </row>
    <row r="516" spans="1:45" x14ac:dyDescent="0.35">
      <c r="C516" s="45"/>
      <c r="D516" s="45"/>
    </row>
    <row r="517" spans="1:45" x14ac:dyDescent="0.35">
      <c r="C517" s="45"/>
      <c r="D517" s="45"/>
    </row>
    <row r="518" spans="1:45" x14ac:dyDescent="0.35">
      <c r="C518" s="45"/>
      <c r="D518" s="45"/>
    </row>
    <row r="519" spans="1:45" x14ac:dyDescent="0.35">
      <c r="C519" s="45"/>
      <c r="D519" s="45"/>
    </row>
    <row r="520" spans="1:45" x14ac:dyDescent="0.35">
      <c r="C520" s="45"/>
      <c r="D520" s="45"/>
    </row>
    <row r="521" spans="1:45" x14ac:dyDescent="0.35">
      <c r="C521" s="45"/>
      <c r="D521" s="45"/>
    </row>
    <row r="522" spans="1:45" x14ac:dyDescent="0.35">
      <c r="C522" s="45"/>
      <c r="D522" s="45"/>
    </row>
    <row r="523" spans="1:45" x14ac:dyDescent="0.35">
      <c r="C523" s="45"/>
      <c r="D523" s="45"/>
    </row>
    <row r="524" spans="1:45" x14ac:dyDescent="0.35">
      <c r="C524" s="45"/>
      <c r="D524" s="45"/>
    </row>
    <row r="525" spans="1:45" x14ac:dyDescent="0.35">
      <c r="C525" s="45"/>
      <c r="D525" s="45"/>
    </row>
    <row r="526" spans="1:45" x14ac:dyDescent="0.35">
      <c r="C526" s="45"/>
      <c r="D526" s="45"/>
    </row>
    <row r="527" spans="1:45" s="12" customFormat="1" ht="32.25" customHeight="1" thickBot="1" x14ac:dyDescent="0.4">
      <c r="A527" s="7"/>
      <c r="B527" s="43" t="s">
        <v>284</v>
      </c>
      <c r="C527" s="60"/>
      <c r="D527" s="60"/>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row>
    <row r="528" spans="1:45" x14ac:dyDescent="0.35">
      <c r="C528" s="1" t="s">
        <v>285</v>
      </c>
      <c r="D528" s="1" t="s">
        <v>286</v>
      </c>
    </row>
    <row r="529" spans="2:5" x14ac:dyDescent="0.35">
      <c r="B529" s="1" t="s">
        <v>251</v>
      </c>
      <c r="C529" s="45">
        <v>0.21999999999999997</v>
      </c>
      <c r="D529" s="26">
        <f>VLOOKUP(B529,'Cost Recovery'!B$345:P$368,14,FALSE)</f>
        <v>0.55498466885919051</v>
      </c>
      <c r="E529" s="26"/>
    </row>
    <row r="530" spans="2:5" x14ac:dyDescent="0.35">
      <c r="B530" s="1" t="s">
        <v>276</v>
      </c>
      <c r="C530" s="45">
        <v>0.19999999999999996</v>
      </c>
      <c r="D530" s="26">
        <f>VLOOKUP(B530,'Cost Recovery'!B$345:P$368,14,FALSE)</f>
        <v>0.66303200571496723</v>
      </c>
      <c r="E530" s="26"/>
    </row>
    <row r="531" spans="2:5" x14ac:dyDescent="0.35">
      <c r="B531" s="1" t="s">
        <v>277</v>
      </c>
      <c r="C531" s="45">
        <v>9.9999999999999978E-2</v>
      </c>
      <c r="D531" s="26">
        <f>VLOOKUP(B531,'Cost Recovery'!B$345:P$368,14,FALSE)</f>
        <v>0.8623080457872262</v>
      </c>
      <c r="E531" s="26"/>
    </row>
    <row r="532" spans="2:5" x14ac:dyDescent="0.35">
      <c r="B532" s="1" t="s">
        <v>124</v>
      </c>
      <c r="C532" s="45">
        <v>2.0000000000000018E-2</v>
      </c>
      <c r="D532" s="26">
        <f>VLOOKUP(B532,'Cost Recovery'!B$345:P$368,14,FALSE)</f>
        <v>1.0406534418093973</v>
      </c>
      <c r="E532" s="26"/>
    </row>
    <row r="533" spans="2:5" x14ac:dyDescent="0.35">
      <c r="B533" s="1" t="s">
        <v>121</v>
      </c>
      <c r="C533" s="45">
        <v>0.28000000000000003</v>
      </c>
      <c r="D533" s="26">
        <f>VLOOKUP(B533,'Cost Recovery'!B$345:P$368,14,FALSE)</f>
        <v>0.73635255407832778</v>
      </c>
      <c r="E533" s="26"/>
    </row>
    <row r="534" spans="2:5" x14ac:dyDescent="0.35">
      <c r="B534" s="1" t="s">
        <v>289</v>
      </c>
      <c r="C534" s="45">
        <v>0.42000000000000004</v>
      </c>
      <c r="D534" s="26">
        <f>VLOOKUP(B534,'Cost Recovery'!B$345:P$368,14,FALSE)</f>
        <v>0.36474951222028212</v>
      </c>
      <c r="E534" s="26"/>
    </row>
    <row r="535" spans="2:5" x14ac:dyDescent="0.35">
      <c r="B535" s="1" t="s">
        <v>290</v>
      </c>
      <c r="C535" s="45">
        <v>0.38</v>
      </c>
      <c r="D535" s="26">
        <f>VLOOKUP(B535,'Cost Recovery'!B$345:P$368,14,FALSE)</f>
        <v>0.41900278950866926</v>
      </c>
      <c r="E535" s="26"/>
    </row>
    <row r="536" spans="2:5" x14ac:dyDescent="0.35">
      <c r="B536" s="1" t="s">
        <v>292</v>
      </c>
      <c r="C536" s="45">
        <v>0.12</v>
      </c>
      <c r="D536" s="26">
        <f>VLOOKUP(B536,'Cost Recovery'!B$345:P$368,14,FALSE)</f>
        <v>0.88573398656302393</v>
      </c>
      <c r="E536" s="26"/>
    </row>
    <row r="537" spans="2:5" x14ac:dyDescent="0.35">
      <c r="B537" s="1" t="s">
        <v>291</v>
      </c>
      <c r="C537" s="45">
        <v>9.9999999999999978E-2</v>
      </c>
      <c r="D537" s="26">
        <f>VLOOKUP(B537,'Cost Recovery'!B$345:P$368,14,FALSE)</f>
        <v>0.94553254235657735</v>
      </c>
      <c r="E537" s="26"/>
    </row>
    <row r="538" spans="2:5" x14ac:dyDescent="0.35">
      <c r="B538" s="1" t="s">
        <v>293</v>
      </c>
      <c r="C538" s="45">
        <v>7.999999999999996E-2</v>
      </c>
      <c r="D538" s="26">
        <f>VLOOKUP(B538,'Cost Recovery'!B$345:P$368,14,FALSE)</f>
        <v>0.39939703153804479</v>
      </c>
      <c r="E538" s="26"/>
    </row>
    <row r="539" spans="2:5" x14ac:dyDescent="0.35">
      <c r="B539" s="1" t="s">
        <v>294</v>
      </c>
      <c r="C539" s="45">
        <v>6.0000000000000053E-2</v>
      </c>
      <c r="D539" s="26">
        <f>VLOOKUP(B539,'Cost Recovery'!B$345:P$368,14,FALSE)</f>
        <v>0.47873231383487785</v>
      </c>
      <c r="E539" s="26"/>
    </row>
    <row r="540" spans="2:5" x14ac:dyDescent="0.35">
      <c r="B540" s="1" t="s">
        <v>295</v>
      </c>
      <c r="C540" s="45">
        <v>7.999999999999996E-2</v>
      </c>
      <c r="D540" s="26">
        <f>VLOOKUP(B540,'Cost Recovery'!B$345:P$368,14,FALSE)</f>
        <v>0.55998863227071038</v>
      </c>
      <c r="E540" s="26"/>
    </row>
    <row r="541" spans="2:5" x14ac:dyDescent="0.35">
      <c r="B541" s="1" t="s">
        <v>120</v>
      </c>
      <c r="C541" s="45">
        <v>9.9999999999999978E-2</v>
      </c>
      <c r="D541" s="26">
        <f>VLOOKUP(B541,'Cost Recovery'!B$345:P$368,14,FALSE)</f>
        <v>0.90104685738204815</v>
      </c>
      <c r="E541" s="26"/>
    </row>
    <row r="542" spans="2:5" x14ac:dyDescent="0.35">
      <c r="B542" s="1" t="s">
        <v>127</v>
      </c>
      <c r="C542" s="45">
        <v>6.0000000000000053E-2</v>
      </c>
      <c r="D542" s="26">
        <v>0.98044528094054995</v>
      </c>
      <c r="E542" s="26"/>
    </row>
    <row r="543" spans="2:5" x14ac:dyDescent="0.35">
      <c r="B543" s="1" t="s">
        <v>278</v>
      </c>
      <c r="C543" s="45">
        <v>9.9999999999999978E-2</v>
      </c>
      <c r="D543" s="26">
        <f>VLOOKUP(B543,'Cost Recovery'!B$345:P$368,14,FALSE)</f>
        <v>0.98915675322517127</v>
      </c>
      <c r="E543" s="26"/>
    </row>
    <row r="544" spans="2:5" x14ac:dyDescent="0.35">
      <c r="B544" s="1" t="s">
        <v>279</v>
      </c>
      <c r="C544" s="45">
        <v>2.0000000000000018E-2</v>
      </c>
      <c r="D544" s="26">
        <f>VLOOKUP(B544,'Cost Recovery'!B$345:P$368,14,FALSE)</f>
        <v>0.88940080246124875</v>
      </c>
      <c r="E544" s="26"/>
    </row>
    <row r="545" spans="1:45" x14ac:dyDescent="0.35">
      <c r="B545" s="1" t="s">
        <v>118</v>
      </c>
      <c r="C545" s="45">
        <v>7.999999999999996E-2</v>
      </c>
      <c r="D545" s="26">
        <f>VLOOKUP(B545,'Cost Recovery'!B$345:P$368,14,FALSE)</f>
        <v>0.7048048462356894</v>
      </c>
      <c r="E545" s="26"/>
    </row>
    <row r="546" spans="1:45" x14ac:dyDescent="0.35">
      <c r="B546" s="1" t="s">
        <v>119</v>
      </c>
      <c r="C546" s="45">
        <v>7.999999999999996E-2</v>
      </c>
      <c r="D546" s="26">
        <f>VLOOKUP(B546,'Cost Recovery'!B$345:P$368,14,FALSE)</f>
        <v>0.92310109790100714</v>
      </c>
      <c r="E546" s="26"/>
    </row>
    <row r="547" spans="1:45" x14ac:dyDescent="0.35">
      <c r="B547" s="1" t="s">
        <v>117</v>
      </c>
      <c r="C547" s="45">
        <v>4.0000000000000036E-2</v>
      </c>
      <c r="D547" s="26">
        <f>VLOOKUP(B547,'Cost Recovery'!B$345:P$368,14,FALSE)</f>
        <v>0.88941769703292295</v>
      </c>
      <c r="E547" s="26"/>
    </row>
    <row r="548" spans="1:45" x14ac:dyDescent="0.35">
      <c r="B548" s="1" t="s">
        <v>130</v>
      </c>
      <c r="C548" s="45">
        <v>0.14000000000000001</v>
      </c>
      <c r="D548" s="26">
        <f>VLOOKUP(B548,'Cost Recovery'!B$345:P$368,14,FALSE)</f>
        <v>1.0895377406115432</v>
      </c>
      <c r="E548" s="26"/>
    </row>
    <row r="550" spans="1:45" x14ac:dyDescent="0.35">
      <c r="E550" s="26"/>
    </row>
    <row r="551" spans="1:45" x14ac:dyDescent="0.35">
      <c r="E551" s="26"/>
    </row>
    <row r="552" spans="1:45" x14ac:dyDescent="0.35">
      <c r="E552" s="26"/>
    </row>
    <row r="553" spans="1:45" x14ac:dyDescent="0.35">
      <c r="E553" s="26"/>
    </row>
    <row r="554" spans="1:45" x14ac:dyDescent="0.35">
      <c r="E554" s="26"/>
    </row>
    <row r="555" spans="1:45" s="77" customFormat="1" ht="32.25" customHeight="1" thickBot="1" x14ac:dyDescent="0.4">
      <c r="A555" s="72"/>
      <c r="B555" s="43" t="s">
        <v>423</v>
      </c>
      <c r="C555" s="60"/>
      <c r="D555" s="60"/>
      <c r="E555" s="73"/>
      <c r="F555" s="73"/>
      <c r="G555" s="73"/>
      <c r="H555" s="73"/>
      <c r="I555" s="73"/>
      <c r="J555" s="73"/>
      <c r="K555" s="73"/>
      <c r="L555" s="73"/>
      <c r="M555" s="73"/>
      <c r="N555" s="73"/>
      <c r="O555" s="73"/>
      <c r="P555" s="73"/>
      <c r="Q555" s="73"/>
      <c r="R555" s="73"/>
      <c r="S555" s="73"/>
      <c r="T555" s="73"/>
      <c r="U555" s="73"/>
      <c r="V555" s="73"/>
      <c r="W555" s="73"/>
      <c r="X555" s="73"/>
      <c r="Y555" s="73"/>
      <c r="Z555" s="73"/>
      <c r="AA555" s="73"/>
      <c r="AB555" s="73"/>
      <c r="AC555" s="73"/>
      <c r="AD555" s="73"/>
      <c r="AE555" s="73"/>
      <c r="AF555" s="73"/>
      <c r="AG555" s="73"/>
      <c r="AH555" s="73"/>
      <c r="AI555" s="73"/>
      <c r="AJ555" s="73"/>
      <c r="AK555" s="73"/>
      <c r="AL555" s="73"/>
      <c r="AM555" s="73"/>
      <c r="AN555" s="73"/>
      <c r="AO555" s="73"/>
      <c r="AP555" s="73"/>
      <c r="AQ555" s="73"/>
      <c r="AR555" s="73"/>
      <c r="AS555" s="73"/>
    </row>
    <row r="556" spans="1:45" s="66" customFormat="1" x14ac:dyDescent="0.35">
      <c r="B556" s="68" t="s">
        <v>122</v>
      </c>
      <c r="C556" s="66" t="s">
        <v>6</v>
      </c>
      <c r="D556" s="66" t="s">
        <v>160</v>
      </c>
      <c r="E556" s="66" t="s">
        <v>336</v>
      </c>
      <c r="F556" s="66" t="s">
        <v>283</v>
      </c>
      <c r="G556" s="66" t="s">
        <v>241</v>
      </c>
      <c r="H556" s="66" t="s">
        <v>421</v>
      </c>
      <c r="I556" s="66" t="s">
        <v>422</v>
      </c>
    </row>
    <row r="557" spans="1:45" s="66" customFormat="1" x14ac:dyDescent="0.35">
      <c r="B557" s="66" t="str">
        <f>'Cost Recovery'!B21</f>
        <v>Colombia</v>
      </c>
      <c r="C557" s="66" t="str">
        <f>'Cost Recovery'!C21</f>
        <v>%</v>
      </c>
      <c r="D557" s="66" t="str">
        <f>'Cost Recovery'!D21</f>
        <v>LAC</v>
      </c>
      <c r="E557" s="66" t="str">
        <f>'Cost Recovery'!E21</f>
        <v>Private</v>
      </c>
      <c r="F557" s="80">
        <f>'Cost Recovery'!O21</f>
        <v>1.0406534418093973</v>
      </c>
      <c r="G557" s="80">
        <f>'Cost Recovery'!P21</f>
        <v>0.49028030748103912</v>
      </c>
      <c r="H557" s="94">
        <f>'Reforms &amp; Country Context'!M101</f>
        <v>-0.24689340704935603</v>
      </c>
      <c r="I557" s="94">
        <f>'Reforms &amp; Country Context'!N101</f>
        <v>0.41658097516240866</v>
      </c>
    </row>
    <row r="558" spans="1:45" s="66" customFormat="1" x14ac:dyDescent="0.35">
      <c r="B558" s="66" t="str">
        <f>'Cost Recovery'!B22</f>
        <v>Dominican Republic</v>
      </c>
      <c r="C558" s="66" t="str">
        <f>'Cost Recovery'!C22</f>
        <v>%</v>
      </c>
      <c r="D558" s="66" t="str">
        <f>'Cost Recovery'!D22</f>
        <v>LAC</v>
      </c>
      <c r="E558" s="66" t="str">
        <f>'Cost Recovery'!E22</f>
        <v>Public</v>
      </c>
      <c r="F558" s="80">
        <f>'Cost Recovery'!O22</f>
        <v>0.65667288802700041</v>
      </c>
      <c r="G558" s="80">
        <f>'Cost Recovery'!P22</f>
        <v>-0.40097417079652897</v>
      </c>
      <c r="H558" s="94">
        <f>'Reforms &amp; Country Context'!M102</f>
        <v>-0.2730185893736537</v>
      </c>
      <c r="I558" s="94">
        <f>'Reforms &amp; Country Context'!N102</f>
        <v>-3.6771711092418002E-2</v>
      </c>
    </row>
    <row r="559" spans="1:45" s="66" customFormat="1" x14ac:dyDescent="0.35">
      <c r="B559" s="66" t="str">
        <f>'Cost Recovery'!B23</f>
        <v>Egypt, Arab Rep.</v>
      </c>
      <c r="C559" s="66" t="str">
        <f>'Cost Recovery'!C23</f>
        <v>%</v>
      </c>
      <c r="D559" s="66" t="str">
        <f>'Cost Recovery'!D23</f>
        <v>MNA</v>
      </c>
      <c r="E559" s="66" t="str">
        <f>'Cost Recovery'!E23</f>
        <v>Public</v>
      </c>
      <c r="F559" s="80">
        <f>'Cost Recovery'!O23</f>
        <v>0.55498466885919051</v>
      </c>
      <c r="G559" s="80">
        <f>'Cost Recovery'!P23</f>
        <v>0.34216415603867772</v>
      </c>
      <c r="H559" s="94">
        <f>'Reforms &amp; Country Context'!M103</f>
        <v>-0.83098638647546375</v>
      </c>
      <c r="I559" s="94">
        <f>'Reforms &amp; Country Context'!N103</f>
        <v>-0.43755333525283885</v>
      </c>
    </row>
    <row r="560" spans="1:45" x14ac:dyDescent="0.35">
      <c r="B560" s="66" t="str">
        <f>'Cost Recovery'!B24</f>
        <v>India - Andhra Pradesh</v>
      </c>
      <c r="C560" s="66" t="str">
        <f>'Cost Recovery'!C24</f>
        <v>%</v>
      </c>
      <c r="D560" s="66" t="str">
        <f>'Cost Recovery'!D24</f>
        <v>SAR</v>
      </c>
      <c r="E560" s="66" t="str">
        <f>'Cost Recovery'!E24</f>
        <v>Public</v>
      </c>
      <c r="F560" s="80">
        <f>'Cost Recovery'!O24</f>
        <v>0.37989174060478015</v>
      </c>
      <c r="G560" s="80">
        <f>'Cost Recovery'!P24</f>
        <v>-0.15990925442009551</v>
      </c>
      <c r="H560" s="94">
        <f>'Reforms &amp; Country Context'!M104</f>
        <v>-0.26091142311148968</v>
      </c>
      <c r="I560" s="94">
        <f>'Reforms &amp; Country Context'!N104</f>
        <v>-5.7078016941280424E-2</v>
      </c>
    </row>
    <row r="561" spans="2:9" x14ac:dyDescent="0.35">
      <c r="B561" s="66" t="str">
        <f>'Cost Recovery'!B25</f>
        <v>India - Odisha</v>
      </c>
      <c r="C561" s="66" t="str">
        <f>'Cost Recovery'!C25</f>
        <v>%</v>
      </c>
      <c r="D561" s="66" t="str">
        <f>'Cost Recovery'!D25</f>
        <v>SAR</v>
      </c>
      <c r="E561" s="66" t="str">
        <f>'Cost Recovery'!E25</f>
        <v>Public</v>
      </c>
      <c r="F561" s="80">
        <f>'Cost Recovery'!O25</f>
        <v>0.91442845373130077</v>
      </c>
      <c r="G561" s="80">
        <f>'Cost Recovery'!P25</f>
        <v>0.37462745870642511</v>
      </c>
      <c r="H561" s="94">
        <f>'Reforms &amp; Country Context'!M105</f>
        <v>-0.26091142311148968</v>
      </c>
      <c r="I561" s="94">
        <f>'Reforms &amp; Country Context'!N105</f>
        <v>-5.7078016941280424E-2</v>
      </c>
    </row>
    <row r="562" spans="2:9" x14ac:dyDescent="0.35">
      <c r="B562" s="66" t="str">
        <f>'Cost Recovery'!B26</f>
        <v>India - Rajasthan</v>
      </c>
      <c r="C562" s="66" t="str">
        <f>'Cost Recovery'!C26</f>
        <v>%</v>
      </c>
      <c r="D562" s="66" t="str">
        <f>'Cost Recovery'!D26</f>
        <v>SAR</v>
      </c>
      <c r="E562" s="66" t="str">
        <f>'Cost Recovery'!E26</f>
        <v>Public</v>
      </c>
      <c r="F562" s="80">
        <f>'Cost Recovery'!O26</f>
        <v>0.44613518539373803</v>
      </c>
      <c r="G562" s="80">
        <f>'Cost Recovery'!P26</f>
        <v>-9.3665809631137631E-2</v>
      </c>
      <c r="H562" s="94">
        <f>'Reforms &amp; Country Context'!M106</f>
        <v>-0.26091142311148968</v>
      </c>
      <c r="I562" s="94">
        <f>'Reforms &amp; Country Context'!N106</f>
        <v>-5.7078016941280424E-2</v>
      </c>
    </row>
    <row r="563" spans="2:9" x14ac:dyDescent="0.35">
      <c r="B563" s="66" t="str">
        <f>'Cost Recovery'!B27</f>
        <v>Kenya</v>
      </c>
      <c r="C563" s="66" t="str">
        <f>'Cost Recovery'!C27</f>
        <v>%</v>
      </c>
      <c r="D563" s="66" t="str">
        <f>'Cost Recovery'!D27</f>
        <v>AFR</v>
      </c>
      <c r="E563" s="66" t="str">
        <f>'Cost Recovery'!E27</f>
        <v>Public</v>
      </c>
      <c r="F563" s="80">
        <f>'Cost Recovery'!O27</f>
        <v>0.90104685738204815</v>
      </c>
      <c r="G563" s="80">
        <f>'Cost Recovery'!P27</f>
        <v>-0.16289630425205492</v>
      </c>
      <c r="H563" s="94">
        <f>'Reforms &amp; Country Context'!M107</f>
        <v>-0.62069873061651981</v>
      </c>
      <c r="I563" s="94">
        <f>'Reforms &amp; Country Context'!N107</f>
        <v>9.9427252542227507E-2</v>
      </c>
    </row>
    <row r="564" spans="2:9" x14ac:dyDescent="0.35">
      <c r="B564" s="66" t="str">
        <f>'Cost Recovery'!B28</f>
        <v>Morocco</v>
      </c>
      <c r="C564" s="66" t="str">
        <f>'Cost Recovery'!C28</f>
        <v>%</v>
      </c>
      <c r="D564" s="66" t="str">
        <f>'Cost Recovery'!D28</f>
        <v>MNA</v>
      </c>
      <c r="E564" s="66" t="str">
        <f>'Cost Recovery'!E28</f>
        <v>Public</v>
      </c>
      <c r="F564" s="80">
        <f>'Cost Recovery'!O28</f>
        <v>0.84148148148148139</v>
      </c>
      <c r="G564" s="80">
        <f>'Cost Recovery'!P28</f>
        <v>-0.22429196553435282</v>
      </c>
      <c r="H564" s="94">
        <f>'Reforms &amp; Country Context'!M108</f>
        <v>-0.29109233726436895</v>
      </c>
      <c r="I564" s="94">
        <f>'Reforms &amp; Country Context'!N108</f>
        <v>-0.17160636295254034</v>
      </c>
    </row>
    <row r="565" spans="2:9" x14ac:dyDescent="0.35">
      <c r="B565" s="66" t="str">
        <f>'Cost Recovery'!B29</f>
        <v>Pakistan</v>
      </c>
      <c r="C565" s="66" t="str">
        <f>'Cost Recovery'!C29</f>
        <v>%</v>
      </c>
      <c r="D565" s="66" t="str">
        <f>'Cost Recovery'!D29</f>
        <v>SAR</v>
      </c>
      <c r="E565" s="66" t="str">
        <f>'Cost Recovery'!E29</f>
        <v>Mixed</v>
      </c>
      <c r="F565" s="80">
        <f>'Cost Recovery'!O29</f>
        <v>0.79621896963994743</v>
      </c>
      <c r="G565" s="80">
        <f>'Cost Recovery'!P29</f>
        <v>-0.11220593878496099</v>
      </c>
      <c r="H565" s="94">
        <f>'Reforms &amp; Country Context'!M109</f>
        <v>-1.0739133941630523</v>
      </c>
      <c r="I565" s="94">
        <f>'Reforms &amp; Country Context'!N109</f>
        <v>-0.2904464788734914</v>
      </c>
    </row>
    <row r="566" spans="2:9" x14ac:dyDescent="0.35">
      <c r="B566" s="66" t="str">
        <f>'Cost Recovery'!B30</f>
        <v>Peru</v>
      </c>
      <c r="C566" s="66" t="str">
        <f>'Cost Recovery'!C30</f>
        <v>%</v>
      </c>
      <c r="D566" s="66" t="str">
        <f>'Cost Recovery'!D30</f>
        <v>LAC</v>
      </c>
      <c r="E566" s="66" t="str">
        <f>'Cost Recovery'!E30</f>
        <v>Mixed</v>
      </c>
      <c r="F566" s="80">
        <f>'Cost Recovery'!O30</f>
        <v>0.98044528094054995</v>
      </c>
      <c r="G566" s="80">
        <f>'Cost Recovery'!P30</f>
        <v>0.22294528094054988</v>
      </c>
      <c r="H566" s="94">
        <f>'Reforms &amp; Country Context'!M110</f>
        <v>-0.17917504332338771</v>
      </c>
      <c r="I566" s="94">
        <f>'Reforms &amp; Country Context'!N110</f>
        <v>0.17996525159105656</v>
      </c>
    </row>
    <row r="567" spans="2:9" x14ac:dyDescent="0.35">
      <c r="B567" s="66" t="str">
        <f>'Cost Recovery'!B31</f>
        <v>Philippines</v>
      </c>
      <c r="C567" s="66" t="str">
        <f>'Cost Recovery'!C31</f>
        <v>%</v>
      </c>
      <c r="D567" s="66" t="str">
        <f>'Cost Recovery'!D31</f>
        <v>EAP</v>
      </c>
      <c r="E567" s="66" t="str">
        <f>'Cost Recovery'!E31</f>
        <v>Private</v>
      </c>
      <c r="F567" s="80">
        <f>'Cost Recovery'!O31</f>
        <v>0.97973707583216474</v>
      </c>
      <c r="G567" s="80">
        <f>'Cost Recovery'!P31</f>
        <v>-0.33981777313444883</v>
      </c>
      <c r="H567" s="94">
        <f>'Reforms &amp; Country Context'!M111</f>
        <v>-0.35001087401906261</v>
      </c>
      <c r="I567" s="94">
        <f>'Reforms &amp; Country Context'!N111</f>
        <v>-0.21653807562688598</v>
      </c>
    </row>
    <row r="568" spans="2:9" x14ac:dyDescent="0.35">
      <c r="B568" s="66" t="str">
        <f>'Cost Recovery'!B32</f>
        <v>Senegal</v>
      </c>
      <c r="C568" s="66" t="str">
        <f>'Cost Recovery'!C32</f>
        <v>%</v>
      </c>
      <c r="D568" s="66" t="str">
        <f>'Cost Recovery'!D32</f>
        <v>AFR</v>
      </c>
      <c r="E568" s="66" t="str">
        <f>'Cost Recovery'!E32</f>
        <v>Public</v>
      </c>
      <c r="F568" s="80">
        <f>'Cost Recovery'!O32</f>
        <v>0.7048048462356894</v>
      </c>
      <c r="G568" s="80">
        <f>'Cost Recovery'!P32</f>
        <v>-0.17724105901158338</v>
      </c>
      <c r="H568" s="94">
        <f>'Reforms &amp; Country Context'!M112</f>
        <v>-0.18593400241419053</v>
      </c>
      <c r="I568" s="94">
        <f>'Reforms &amp; Country Context'!N112</f>
        <v>-4.0607852453831583E-2</v>
      </c>
    </row>
    <row r="569" spans="2:9" x14ac:dyDescent="0.35">
      <c r="B569" s="66" t="str">
        <f>'Cost Recovery'!B33</f>
        <v>Tajikistan</v>
      </c>
      <c r="C569" s="66" t="str">
        <f>'Cost Recovery'!C33</f>
        <v>%</v>
      </c>
      <c r="D569" s="66" t="str">
        <f>'Cost Recovery'!D33</f>
        <v>ECA</v>
      </c>
      <c r="E569" s="66" t="str">
        <f>'Cost Recovery'!E33</f>
        <v>Public</v>
      </c>
      <c r="F569" s="80">
        <f>'Cost Recovery'!O33</f>
        <v>0.67199477884186576</v>
      </c>
      <c r="G569" s="80">
        <f>'Cost Recovery'!P33</f>
        <v>0.43389954074662768</v>
      </c>
      <c r="H569" s="94">
        <f>'Reforms &amp; Country Context'!M113</f>
        <v>-1.1429719465474288</v>
      </c>
      <c r="I569" s="94">
        <f>'Reforms &amp; Country Context'!N113</f>
        <v>0.458448376506567</v>
      </c>
    </row>
    <row r="570" spans="2:9" x14ac:dyDescent="0.35">
      <c r="B570" s="66" t="str">
        <f>'Cost Recovery'!B34</f>
        <v>Tanzania</v>
      </c>
      <c r="C570" s="66" t="str">
        <f>'Cost Recovery'!C34</f>
        <v>%</v>
      </c>
      <c r="D570" s="66" t="str">
        <f>'Cost Recovery'!D34</f>
        <v>AFR</v>
      </c>
      <c r="E570" s="66" t="str">
        <f>'Cost Recovery'!E34</f>
        <v>Public</v>
      </c>
      <c r="F570" s="80">
        <f>'Cost Recovery'!O34</f>
        <v>0.67602992832109032</v>
      </c>
      <c r="G570" s="80">
        <f>'Cost Recovery'!P34</f>
        <v>-0.19652483592726422</v>
      </c>
      <c r="H570" s="94">
        <f>'Reforms &amp; Country Context'!M114</f>
        <v>-0.43322308340187493</v>
      </c>
      <c r="I570" s="94">
        <f>'Reforms &amp; Country Context'!N114</f>
        <v>0.11422679594640311</v>
      </c>
    </row>
    <row r="571" spans="2:9" x14ac:dyDescent="0.35">
      <c r="B571" s="66" t="str">
        <f>'Cost Recovery'!B35</f>
        <v>Uganda</v>
      </c>
      <c r="C571" s="66" t="str">
        <f>'Cost Recovery'!C35</f>
        <v>%</v>
      </c>
      <c r="D571" s="66" t="str">
        <f>'Cost Recovery'!D35</f>
        <v>AFR</v>
      </c>
      <c r="E571" s="66" t="str">
        <f>'Cost Recovery'!E35</f>
        <v>Private</v>
      </c>
      <c r="F571" s="80">
        <f>'Cost Recovery'!O35</f>
        <v>0.92310109790100714</v>
      </c>
      <c r="G571" s="80">
        <f>'Cost Recovery'!P35</f>
        <v>0.64391821852357523</v>
      </c>
      <c r="H571" s="94">
        <f>'Reforms &amp; Country Context'!M115</f>
        <v>-0.58598783736427629</v>
      </c>
      <c r="I571" s="94">
        <f>'Reforms &amp; Country Context'!N115</f>
        <v>0.1536623050148288</v>
      </c>
    </row>
    <row r="572" spans="2:9" x14ac:dyDescent="0.35">
      <c r="B572" s="66" t="str">
        <f>'Cost Recovery'!B36</f>
        <v>Ukraine</v>
      </c>
      <c r="C572" s="66" t="str">
        <f>'Cost Recovery'!C36</f>
        <v>%</v>
      </c>
      <c r="D572" s="66" t="str">
        <f>'Cost Recovery'!D36</f>
        <v>ECA</v>
      </c>
      <c r="E572" s="66" t="str">
        <f>'Cost Recovery'!E36</f>
        <v>Mixed</v>
      </c>
      <c r="F572" s="80">
        <f>'Cost Recovery'!O36</f>
        <v>1.0649581902118934</v>
      </c>
      <c r="G572" s="80">
        <f>'Cost Recovery'!P36</f>
        <v>0.91861672679725936</v>
      </c>
      <c r="H572" s="94">
        <f>'Reforms &amp; Country Context'!M116</f>
        <v>-0.68652872995274572</v>
      </c>
      <c r="I572" s="94">
        <f>'Reforms &amp; Country Context'!N116</f>
        <v>-0.10319571202732436</v>
      </c>
    </row>
    <row r="573" spans="2:9" x14ac:dyDescent="0.35">
      <c r="B573" s="66" t="str">
        <f>'Cost Recovery'!B37</f>
        <v>Vietnam</v>
      </c>
      <c r="C573" s="66" t="str">
        <f>'Cost Recovery'!C37</f>
        <v>%</v>
      </c>
      <c r="D573" s="66" t="str">
        <f>'Cost Recovery'!D37</f>
        <v>EAP</v>
      </c>
      <c r="E573" s="66" t="str">
        <f>'Cost Recovery'!E37</f>
        <v>Public</v>
      </c>
      <c r="F573" s="80">
        <f>'Cost Recovery'!O37</f>
        <v>0.88941769703292295</v>
      </c>
      <c r="G573" s="80">
        <f>'Cost Recovery'!P37</f>
        <v>0.21649693135962433</v>
      </c>
      <c r="H573" s="94">
        <f>'Reforms &amp; Country Context'!M117</f>
        <v>-0.46177831273234915</v>
      </c>
      <c r="I573" s="94">
        <f>'Reforms &amp; Country Context'!N117</f>
        <v>-8.9044370348953517E-3</v>
      </c>
    </row>
    <row r="574" spans="2:9" x14ac:dyDescent="0.35">
      <c r="E574" s="26"/>
    </row>
    <row r="575" spans="2:9" x14ac:dyDescent="0.35">
      <c r="E575" s="26"/>
    </row>
    <row r="576" spans="2:9" x14ac:dyDescent="0.35">
      <c r="E576" s="26"/>
    </row>
    <row r="577" spans="1:45" x14ac:dyDescent="0.35">
      <c r="E577" s="26"/>
    </row>
    <row r="585" spans="1:45" s="77" customFormat="1" ht="32.25" customHeight="1" thickBot="1" x14ac:dyDescent="0.4">
      <c r="A585" s="72"/>
      <c r="B585" s="43" t="s">
        <v>424</v>
      </c>
      <c r="C585" s="60"/>
      <c r="D585" s="60"/>
      <c r="E585" s="73"/>
      <c r="F585" s="73"/>
      <c r="G585" s="73"/>
      <c r="H585" s="73"/>
      <c r="I585" s="73"/>
      <c r="J585" s="73"/>
      <c r="K585" s="73"/>
      <c r="L585" s="73"/>
      <c r="M585" s="73"/>
      <c r="N585" s="73"/>
      <c r="O585" s="73"/>
      <c r="P585" s="73"/>
      <c r="Q585" s="73"/>
      <c r="R585" s="73"/>
      <c r="S585" s="73"/>
      <c r="T585" s="73"/>
      <c r="U585" s="73"/>
      <c r="V585" s="73"/>
      <c r="W585" s="73"/>
      <c r="X585" s="73"/>
      <c r="Y585" s="73"/>
      <c r="Z585" s="73"/>
      <c r="AA585" s="73"/>
      <c r="AB585" s="73"/>
      <c r="AC585" s="73"/>
      <c r="AD585" s="73"/>
      <c r="AE585" s="73"/>
      <c r="AF585" s="73"/>
      <c r="AG585" s="73"/>
      <c r="AH585" s="73"/>
      <c r="AI585" s="73"/>
      <c r="AJ585" s="73"/>
      <c r="AK585" s="73"/>
      <c r="AL585" s="73"/>
      <c r="AM585" s="73"/>
      <c r="AN585" s="73"/>
      <c r="AO585" s="73"/>
      <c r="AP585" s="73"/>
      <c r="AQ585" s="73"/>
      <c r="AR585" s="73"/>
      <c r="AS585" s="73"/>
    </row>
    <row r="586" spans="1:45" s="66" customFormat="1" x14ac:dyDescent="0.35">
      <c r="B586" s="68" t="s">
        <v>122</v>
      </c>
      <c r="C586" s="66" t="s">
        <v>6</v>
      </c>
      <c r="D586" s="66" t="s">
        <v>160</v>
      </c>
      <c r="E586" s="66" t="s">
        <v>336</v>
      </c>
      <c r="F586" s="66" t="s">
        <v>283</v>
      </c>
      <c r="G586" s="66" t="s">
        <v>241</v>
      </c>
      <c r="H586" s="66" t="s">
        <v>425</v>
      </c>
      <c r="I586" s="66" t="str">
        <f t="shared" ref="I586:I603" si="11">D331</f>
        <v>GDP per capita</v>
      </c>
    </row>
    <row r="587" spans="1:45" s="66" customFormat="1" x14ac:dyDescent="0.35">
      <c r="B587" s="66" t="str">
        <f t="shared" ref="B587:E603" si="12">B557</f>
        <v>Colombia</v>
      </c>
      <c r="C587" s="66" t="str">
        <f t="shared" si="12"/>
        <v>%</v>
      </c>
      <c r="D587" s="66" t="str">
        <f t="shared" si="12"/>
        <v>LAC</v>
      </c>
      <c r="E587" s="66" t="str">
        <f t="shared" si="12"/>
        <v>Private</v>
      </c>
      <c r="F587" s="80">
        <f t="shared" ref="F587:G603" si="13">F557</f>
        <v>1.0406534418093973</v>
      </c>
      <c r="G587" s="80">
        <f t="shared" si="13"/>
        <v>0.49028030748103912</v>
      </c>
      <c r="H587" s="24">
        <f>'Supply-Demand Balance'!N2</f>
        <v>13061.913333333336</v>
      </c>
      <c r="I587" s="94">
        <f t="shared" si="11"/>
        <v>6408.920011692966</v>
      </c>
    </row>
    <row r="588" spans="1:45" s="66" customFormat="1" x14ac:dyDescent="0.35">
      <c r="B588" s="66" t="str">
        <f t="shared" si="12"/>
        <v>Dominican Republic</v>
      </c>
      <c r="C588" s="66" t="str">
        <f t="shared" si="12"/>
        <v>%</v>
      </c>
      <c r="D588" s="66" t="str">
        <f t="shared" si="12"/>
        <v>LAC</v>
      </c>
      <c r="E588" s="66" t="str">
        <f t="shared" si="12"/>
        <v>Public</v>
      </c>
      <c r="F588" s="80">
        <f t="shared" si="13"/>
        <v>0.65667288802700041</v>
      </c>
      <c r="G588" s="80">
        <f t="shared" si="13"/>
        <v>-0.40097417079652897</v>
      </c>
      <c r="H588" s="24">
        <f>'Supply-Demand Balance'!N3</f>
        <v>3127.2101069999994</v>
      </c>
      <c r="I588" s="94">
        <f t="shared" si="11"/>
        <v>7052.2588389685752</v>
      </c>
    </row>
    <row r="589" spans="1:45" s="66" customFormat="1" x14ac:dyDescent="0.35">
      <c r="B589" s="66" t="str">
        <f t="shared" si="12"/>
        <v>Egypt, Arab Rep.</v>
      </c>
      <c r="C589" s="66" t="str">
        <f t="shared" si="12"/>
        <v>%</v>
      </c>
      <c r="D589" s="66" t="str">
        <f t="shared" si="12"/>
        <v>MNA</v>
      </c>
      <c r="E589" s="66" t="str">
        <f t="shared" si="12"/>
        <v>Public</v>
      </c>
      <c r="F589" s="80">
        <f t="shared" si="13"/>
        <v>0.55498466885919051</v>
      </c>
      <c r="G589" s="80">
        <f t="shared" si="13"/>
        <v>0.34216415603867772</v>
      </c>
      <c r="H589" s="24">
        <f>'Supply-Demand Balance'!N4</f>
        <v>140996.9119522137</v>
      </c>
      <c r="I589" s="94">
        <f t="shared" si="11"/>
        <v>2412.7270818521342</v>
      </c>
    </row>
    <row r="590" spans="1:45" s="66" customFormat="1" x14ac:dyDescent="0.35">
      <c r="B590" s="66" t="str">
        <f t="shared" si="12"/>
        <v>India - Andhra Pradesh</v>
      </c>
      <c r="C590" s="66" t="str">
        <f t="shared" si="12"/>
        <v>%</v>
      </c>
      <c r="D590" s="66" t="str">
        <f t="shared" si="12"/>
        <v>SAR</v>
      </c>
      <c r="E590" s="66" t="str">
        <f t="shared" si="12"/>
        <v>Public</v>
      </c>
      <c r="F590" s="80">
        <f t="shared" si="13"/>
        <v>0.37989174060478015</v>
      </c>
      <c r="G590" s="80">
        <f t="shared" si="13"/>
        <v>-0.15990925442009551</v>
      </c>
      <c r="H590" s="24">
        <f>'Supply-Demand Balance'!N5</f>
        <v>29374.376666666667</v>
      </c>
      <c r="I590" s="94">
        <f t="shared" si="11"/>
        <v>1942.0974005833993</v>
      </c>
    </row>
    <row r="591" spans="1:45" s="66" customFormat="1" x14ac:dyDescent="0.35">
      <c r="B591" s="66" t="str">
        <f t="shared" si="12"/>
        <v>India - Odisha</v>
      </c>
      <c r="C591" s="66" t="str">
        <f t="shared" si="12"/>
        <v>%</v>
      </c>
      <c r="D591" s="66" t="str">
        <f t="shared" si="12"/>
        <v>SAR</v>
      </c>
      <c r="E591" s="66" t="str">
        <f t="shared" si="12"/>
        <v>Public</v>
      </c>
      <c r="F591" s="80">
        <f t="shared" si="13"/>
        <v>0.91442845373130077</v>
      </c>
      <c r="G591" s="80">
        <f t="shared" si="13"/>
        <v>0.37462745870642511</v>
      </c>
      <c r="H591" s="24">
        <f>'Supply-Demand Balance'!N6</f>
        <v>8797.2476115542504</v>
      </c>
      <c r="I591" s="94">
        <f t="shared" si="11"/>
        <v>1942.0974005833993</v>
      </c>
    </row>
    <row r="592" spans="1:45" s="66" customFormat="1" x14ac:dyDescent="0.35">
      <c r="B592" s="66" t="str">
        <f t="shared" si="12"/>
        <v>India - Rajasthan</v>
      </c>
      <c r="C592" s="66" t="str">
        <f t="shared" si="12"/>
        <v>%</v>
      </c>
      <c r="D592" s="66" t="str">
        <f t="shared" si="12"/>
        <v>SAR</v>
      </c>
      <c r="E592" s="66" t="str">
        <f t="shared" si="12"/>
        <v>Public</v>
      </c>
      <c r="F592" s="80">
        <f t="shared" si="13"/>
        <v>0.44613518539373803</v>
      </c>
      <c r="G592" s="80">
        <f t="shared" si="13"/>
        <v>-9.3665809631137631E-2</v>
      </c>
      <c r="H592" s="24">
        <f>'Supply-Demand Balance'!N7</f>
        <v>43548.6</v>
      </c>
      <c r="I592" s="94">
        <f t="shared" si="11"/>
        <v>1942.0974005833993</v>
      </c>
    </row>
    <row r="593" spans="2:9" s="66" customFormat="1" x14ac:dyDescent="0.35">
      <c r="B593" s="66" t="str">
        <f t="shared" si="12"/>
        <v>Kenya</v>
      </c>
      <c r="C593" s="66" t="str">
        <f t="shared" si="12"/>
        <v>%</v>
      </c>
      <c r="D593" s="66" t="str">
        <f t="shared" si="12"/>
        <v>AFR</v>
      </c>
      <c r="E593" s="66" t="str">
        <f t="shared" si="12"/>
        <v>Public</v>
      </c>
      <c r="F593" s="80">
        <f t="shared" si="13"/>
        <v>0.90104685738204815</v>
      </c>
      <c r="G593" s="80">
        <f t="shared" si="13"/>
        <v>-0.16289630425205492</v>
      </c>
      <c r="H593" s="24">
        <f>'Supply-Demand Balance'!N8</f>
        <v>6344.1428571428569</v>
      </c>
      <c r="I593" s="94">
        <f t="shared" si="11"/>
        <v>1594.8349262874858</v>
      </c>
    </row>
    <row r="594" spans="2:9" s="66" customFormat="1" x14ac:dyDescent="0.35">
      <c r="B594" s="66" t="str">
        <f t="shared" si="12"/>
        <v>Morocco</v>
      </c>
      <c r="C594" s="66" t="str">
        <f t="shared" si="12"/>
        <v>%</v>
      </c>
      <c r="D594" s="66" t="str">
        <f t="shared" si="12"/>
        <v>MNA</v>
      </c>
      <c r="E594" s="66" t="str">
        <f t="shared" si="12"/>
        <v>Public</v>
      </c>
      <c r="F594" s="80">
        <f t="shared" si="13"/>
        <v>0.84148148148148139</v>
      </c>
      <c r="G594" s="80">
        <f t="shared" si="13"/>
        <v>-0.22429196553435282</v>
      </c>
      <c r="H594" s="24">
        <f>'Supply-Demand Balance'!N9</f>
        <v>27159.065349</v>
      </c>
      <c r="I594" s="94">
        <f t="shared" si="11"/>
        <v>3069.6703444342343</v>
      </c>
    </row>
    <row r="595" spans="2:9" s="66" customFormat="1" x14ac:dyDescent="0.35">
      <c r="B595" s="66" t="str">
        <f t="shared" si="12"/>
        <v>Pakistan</v>
      </c>
      <c r="C595" s="66" t="str">
        <f t="shared" si="12"/>
        <v>%</v>
      </c>
      <c r="D595" s="66" t="str">
        <f t="shared" si="12"/>
        <v>SAR</v>
      </c>
      <c r="E595" s="66" t="str">
        <f t="shared" si="12"/>
        <v>Mixed</v>
      </c>
      <c r="F595" s="80">
        <f t="shared" si="13"/>
        <v>0.79621896963994743</v>
      </c>
      <c r="G595" s="80">
        <f t="shared" si="13"/>
        <v>-0.11220593878496099</v>
      </c>
      <c r="H595" s="24">
        <f>'Supply-Demand Balance'!N10</f>
        <v>28444.408000000003</v>
      </c>
      <c r="I595" s="94">
        <f t="shared" si="11"/>
        <v>1547.8534136692917</v>
      </c>
    </row>
    <row r="596" spans="2:9" s="66" customFormat="1" x14ac:dyDescent="0.35">
      <c r="B596" s="66" t="str">
        <f t="shared" si="12"/>
        <v>Peru</v>
      </c>
      <c r="C596" s="66" t="str">
        <f t="shared" si="12"/>
        <v>%</v>
      </c>
      <c r="D596" s="66" t="str">
        <f t="shared" si="12"/>
        <v>LAC</v>
      </c>
      <c r="E596" s="66" t="str">
        <f t="shared" si="12"/>
        <v>Mixed</v>
      </c>
      <c r="F596" s="80">
        <f t="shared" si="13"/>
        <v>0.98044528094054995</v>
      </c>
      <c r="G596" s="80">
        <f t="shared" si="13"/>
        <v>0.22294528094054988</v>
      </c>
      <c r="H596" s="24">
        <f>'Supply-Demand Balance'!N11</f>
        <v>8377.0665714285715</v>
      </c>
      <c r="I596" s="94">
        <f t="shared" si="11"/>
        <v>6571.9286446996393</v>
      </c>
    </row>
    <row r="597" spans="2:9" s="66" customFormat="1" x14ac:dyDescent="0.35">
      <c r="B597" s="66" t="str">
        <f t="shared" si="12"/>
        <v>Philippines</v>
      </c>
      <c r="C597" s="66" t="str">
        <f t="shared" si="12"/>
        <v>%</v>
      </c>
      <c r="D597" s="66" t="str">
        <f t="shared" si="12"/>
        <v>EAP</v>
      </c>
      <c r="E597" s="66" t="str">
        <f t="shared" si="12"/>
        <v>Private</v>
      </c>
      <c r="F597" s="80">
        <f t="shared" si="13"/>
        <v>0.97973707583216474</v>
      </c>
      <c r="G597" s="80">
        <f t="shared" si="13"/>
        <v>-0.33981777313444883</v>
      </c>
      <c r="H597" s="24">
        <f>'Supply-Demand Balance'!N12</f>
        <v>34335.303827949327</v>
      </c>
      <c r="I597" s="94">
        <f t="shared" si="11"/>
        <v>2988.9527033580216</v>
      </c>
    </row>
    <row r="598" spans="2:9" s="66" customFormat="1" x14ac:dyDescent="0.35">
      <c r="B598" s="66" t="str">
        <f t="shared" si="12"/>
        <v>Senegal</v>
      </c>
      <c r="C598" s="66" t="str">
        <f t="shared" si="12"/>
        <v>%</v>
      </c>
      <c r="D598" s="66" t="str">
        <f t="shared" si="12"/>
        <v>AFR</v>
      </c>
      <c r="E598" s="66" t="str">
        <f t="shared" si="12"/>
        <v>Public</v>
      </c>
      <c r="F598" s="80">
        <f t="shared" si="13"/>
        <v>0.7048048462356894</v>
      </c>
      <c r="G598" s="80">
        <f t="shared" si="13"/>
        <v>-0.17724105901158338</v>
      </c>
      <c r="H598" s="24">
        <f>'Supply-Demand Balance'!N13</f>
        <v>2430.2478571428574</v>
      </c>
      <c r="I598" s="94">
        <f t="shared" si="11"/>
        <v>1329.3042283462833</v>
      </c>
    </row>
    <row r="599" spans="2:9" s="66" customFormat="1" x14ac:dyDescent="0.35">
      <c r="B599" s="66" t="str">
        <f t="shared" si="12"/>
        <v>Tajikistan</v>
      </c>
      <c r="C599" s="66" t="str">
        <f t="shared" si="12"/>
        <v>%</v>
      </c>
      <c r="D599" s="66" t="str">
        <f t="shared" si="12"/>
        <v>ECA</v>
      </c>
      <c r="E599" s="66" t="str">
        <f t="shared" si="12"/>
        <v>Public</v>
      </c>
      <c r="F599" s="80">
        <f t="shared" si="13"/>
        <v>0.67199477884186576</v>
      </c>
      <c r="G599" s="80">
        <f t="shared" si="13"/>
        <v>0.43389954074662768</v>
      </c>
      <c r="H599" s="24">
        <f>'Supply-Demand Balance'!N14</f>
        <v>12769.045454999999</v>
      </c>
      <c r="I599" s="94">
        <f t="shared" si="11"/>
        <v>801.05087126751039</v>
      </c>
    </row>
    <row r="600" spans="2:9" s="66" customFormat="1" x14ac:dyDescent="0.35">
      <c r="B600" s="66" t="str">
        <f t="shared" si="12"/>
        <v>Tanzania</v>
      </c>
      <c r="C600" s="66" t="str">
        <f t="shared" si="12"/>
        <v>%</v>
      </c>
      <c r="D600" s="66" t="str">
        <f t="shared" si="12"/>
        <v>AFR</v>
      </c>
      <c r="E600" s="66" t="str">
        <f t="shared" si="12"/>
        <v>Public</v>
      </c>
      <c r="F600" s="80">
        <f t="shared" si="13"/>
        <v>0.67602992832109032</v>
      </c>
      <c r="G600" s="80">
        <f t="shared" si="13"/>
        <v>-0.19652483592726422</v>
      </c>
      <c r="H600" s="24">
        <f>'Supply-Demand Balance'!N15</f>
        <v>4668.7222222222217</v>
      </c>
      <c r="I600" s="94">
        <f t="shared" si="11"/>
        <v>908.92171930802465</v>
      </c>
    </row>
    <row r="601" spans="2:9" s="66" customFormat="1" x14ac:dyDescent="0.35">
      <c r="B601" s="66" t="str">
        <f t="shared" si="12"/>
        <v>Uganda</v>
      </c>
      <c r="C601" s="66" t="str">
        <f t="shared" si="12"/>
        <v>%</v>
      </c>
      <c r="D601" s="66" t="str">
        <f t="shared" si="12"/>
        <v>AFR</v>
      </c>
      <c r="E601" s="66" t="str">
        <f t="shared" si="12"/>
        <v>Private</v>
      </c>
      <c r="F601" s="80">
        <f t="shared" si="13"/>
        <v>0.92310109790100714</v>
      </c>
      <c r="G601" s="80">
        <f t="shared" si="13"/>
        <v>0.64391821852357523</v>
      </c>
      <c r="H601" s="24">
        <f>'Supply-Demand Balance'!N16</f>
        <v>2095.529494753112</v>
      </c>
      <c r="I601" s="94">
        <f t="shared" si="11"/>
        <v>606.46845348764373</v>
      </c>
    </row>
    <row r="602" spans="2:9" s="66" customFormat="1" x14ac:dyDescent="0.35">
      <c r="B602" s="66" t="str">
        <f t="shared" si="12"/>
        <v>Ukraine</v>
      </c>
      <c r="C602" s="66" t="str">
        <f t="shared" si="12"/>
        <v>%</v>
      </c>
      <c r="D602" s="66" t="str">
        <f t="shared" si="12"/>
        <v>ECA</v>
      </c>
      <c r="E602" s="66" t="str">
        <f t="shared" si="12"/>
        <v>Mixed</v>
      </c>
      <c r="F602" s="80">
        <f t="shared" si="13"/>
        <v>1.0649581902118934</v>
      </c>
      <c r="G602" s="80">
        <f t="shared" si="13"/>
        <v>0.91861672679725936</v>
      </c>
      <c r="H602" s="24">
        <f>'Supply-Demand Balance'!N17</f>
        <v>121970.4</v>
      </c>
      <c r="I602" s="94">
        <f t="shared" si="11"/>
        <v>2501.7016651611993</v>
      </c>
    </row>
    <row r="603" spans="2:9" s="66" customFormat="1" x14ac:dyDescent="0.35">
      <c r="B603" s="66" t="str">
        <f t="shared" si="12"/>
        <v>Vietnam</v>
      </c>
      <c r="C603" s="66" t="str">
        <f t="shared" si="12"/>
        <v>%</v>
      </c>
      <c r="D603" s="66" t="str">
        <f t="shared" si="12"/>
        <v>EAP</v>
      </c>
      <c r="E603" s="66" t="str">
        <f t="shared" si="12"/>
        <v>Public</v>
      </c>
      <c r="F603" s="80">
        <f t="shared" si="13"/>
        <v>0.88941769703292295</v>
      </c>
      <c r="G603" s="80">
        <f t="shared" si="13"/>
        <v>0.21649693135962433</v>
      </c>
      <c r="H603" s="24">
        <f>'Supply-Demand Balance'!N18</f>
        <v>35496.067142857144</v>
      </c>
      <c r="I603" s="94">
        <f t="shared" si="11"/>
        <v>2342.2440027211678</v>
      </c>
    </row>
    <row r="604" spans="2:9" s="66" customFormat="1" x14ac:dyDescent="0.35">
      <c r="E604" s="79"/>
    </row>
    <row r="605" spans="2:9" s="66" customFormat="1" x14ac:dyDescent="0.35">
      <c r="E605" s="79"/>
    </row>
    <row r="616" spans="1:45" s="77" customFormat="1" ht="32.25" customHeight="1" thickBot="1" x14ac:dyDescent="0.4">
      <c r="A616" s="72"/>
      <c r="B616" s="43" t="s">
        <v>446</v>
      </c>
      <c r="C616" s="60"/>
      <c r="D616" s="60"/>
      <c r="E616" s="73"/>
      <c r="F616" s="73"/>
      <c r="G616" s="73"/>
      <c r="H616" s="73"/>
      <c r="I616" s="73"/>
      <c r="J616" s="73"/>
      <c r="K616" s="73"/>
      <c r="L616" s="73"/>
      <c r="M616" s="73"/>
      <c r="N616" s="73"/>
      <c r="O616" s="73"/>
      <c r="P616" s="73"/>
      <c r="Q616" s="73"/>
      <c r="R616" s="73"/>
      <c r="S616" s="73"/>
      <c r="T616" s="73"/>
      <c r="U616" s="73"/>
      <c r="V616" s="73"/>
      <c r="W616" s="73"/>
      <c r="X616" s="73"/>
      <c r="Y616" s="73"/>
      <c r="Z616" s="73"/>
      <c r="AA616" s="73"/>
      <c r="AB616" s="73"/>
      <c r="AC616" s="73"/>
      <c r="AD616" s="73"/>
      <c r="AE616" s="73"/>
      <c r="AF616" s="73"/>
      <c r="AG616" s="73"/>
      <c r="AH616" s="73"/>
      <c r="AI616" s="73"/>
      <c r="AJ616" s="73"/>
      <c r="AK616" s="73"/>
      <c r="AL616" s="73"/>
      <c r="AM616" s="73"/>
      <c r="AN616" s="73"/>
      <c r="AO616" s="73"/>
      <c r="AP616" s="73"/>
      <c r="AQ616" s="73"/>
      <c r="AR616" s="73"/>
      <c r="AS616" s="73"/>
    </row>
    <row r="617" spans="1:45" s="66" customFormat="1" x14ac:dyDescent="0.35">
      <c r="B617" s="68" t="s">
        <v>122</v>
      </c>
      <c r="C617" s="66" t="s">
        <v>6</v>
      </c>
      <c r="D617" s="66" t="s">
        <v>160</v>
      </c>
      <c r="E617" s="66" t="s">
        <v>336</v>
      </c>
      <c r="F617" s="66" t="s">
        <v>448</v>
      </c>
      <c r="G617" s="66" t="s">
        <v>449</v>
      </c>
      <c r="H617" s="66" t="s">
        <v>450</v>
      </c>
    </row>
    <row r="618" spans="1:45" x14ac:dyDescent="0.35">
      <c r="B618" s="1" t="str">
        <f>'Cost Recovery'!B51</f>
        <v>Tajikistan</v>
      </c>
      <c r="C618" s="66" t="str">
        <f>'Cost Recovery'!C51</f>
        <v>%</v>
      </c>
      <c r="D618" s="66" t="str">
        <f>'Cost Recovery'!D51</f>
        <v>ECA</v>
      </c>
      <c r="E618" s="66" t="str">
        <f>'Cost Recovery'!E51</f>
        <v>Public</v>
      </c>
      <c r="F618" s="80">
        <f>'Cost Recovery'!O33</f>
        <v>0.67199477884186576</v>
      </c>
      <c r="G618" s="80">
        <f>'Cost Recovery'!O51</f>
        <v>1.011713028093371</v>
      </c>
      <c r="H618" s="80">
        <f t="shared" ref="H618:H627" si="14">G618-F618</f>
        <v>0.33971824925150529</v>
      </c>
    </row>
    <row r="619" spans="1:45" x14ac:dyDescent="0.35">
      <c r="B619" s="1" t="str">
        <f>'Cost Recovery'!B50</f>
        <v>Senegal</v>
      </c>
      <c r="C619" s="66" t="str">
        <f>'Cost Recovery'!C50</f>
        <v>%</v>
      </c>
      <c r="D619" s="66" t="str">
        <f>'Cost Recovery'!D50</f>
        <v>AFR</v>
      </c>
      <c r="E619" s="66" t="str">
        <f>'Cost Recovery'!E50</f>
        <v>Public</v>
      </c>
      <c r="F619" s="80">
        <f>'Cost Recovery'!O32</f>
        <v>0.7048048462356894</v>
      </c>
      <c r="G619" s="80">
        <f>'Cost Recovery'!O50</f>
        <v>0.88330098612517083</v>
      </c>
      <c r="H619" s="80">
        <f t="shared" si="14"/>
        <v>0.17849613988948143</v>
      </c>
    </row>
    <row r="620" spans="1:45" x14ac:dyDescent="0.35">
      <c r="B620" s="1" t="str">
        <f>'Cost Recovery'!B52</f>
        <v>Tanzania</v>
      </c>
      <c r="C620" s="66" t="str">
        <f>'Cost Recovery'!C52</f>
        <v>%</v>
      </c>
      <c r="D620" s="66" t="str">
        <f>'Cost Recovery'!D52</f>
        <v>AFR</v>
      </c>
      <c r="E620" s="66" t="str">
        <f>'Cost Recovery'!E52</f>
        <v>Public</v>
      </c>
      <c r="F620" s="80">
        <f>'Cost Recovery'!O34</f>
        <v>0.67602992832109032</v>
      </c>
      <c r="G620" s="80">
        <f>'Cost Recovery'!O52</f>
        <v>0.80967289121600727</v>
      </c>
      <c r="H620" s="80">
        <f t="shared" si="14"/>
        <v>0.13364296289491695</v>
      </c>
    </row>
    <row r="621" spans="1:45" x14ac:dyDescent="0.35">
      <c r="B621" s="1" t="str">
        <f>'Cost Recovery'!B47</f>
        <v>Pakistan</v>
      </c>
      <c r="C621" s="66" t="str">
        <f>'Cost Recovery'!C47</f>
        <v>%</v>
      </c>
      <c r="D621" s="66" t="str">
        <f>'Cost Recovery'!D47</f>
        <v>SAR</v>
      </c>
      <c r="E621" s="66" t="str">
        <f>'Cost Recovery'!E47</f>
        <v>Mixed</v>
      </c>
      <c r="F621" s="80">
        <f>'Cost Recovery'!O29</f>
        <v>0.79621896963994743</v>
      </c>
      <c r="G621" s="80">
        <f>'Cost Recovery'!O47</f>
        <v>0.89978483615611426</v>
      </c>
      <c r="H621" s="80">
        <f t="shared" si="14"/>
        <v>0.10356586651616684</v>
      </c>
    </row>
    <row r="622" spans="1:45" x14ac:dyDescent="0.35">
      <c r="B622" s="1" t="str">
        <f>'Cost Recovery'!B41</f>
        <v>Egypt, Arab Rep.</v>
      </c>
      <c r="C622" s="66" t="str">
        <f>'Cost Recovery'!C41</f>
        <v>%</v>
      </c>
      <c r="D622" s="66" t="str">
        <f>'Cost Recovery'!D41</f>
        <v>MNA</v>
      </c>
      <c r="E622" s="66" t="str">
        <f>'Cost Recovery'!E41</f>
        <v>Public</v>
      </c>
      <c r="F622" s="80">
        <f>'Cost Recovery'!O23</f>
        <v>0.55498466885919051</v>
      </c>
      <c r="G622" s="80">
        <f>'Cost Recovery'!O41</f>
        <v>0.65126462820509401</v>
      </c>
      <c r="H622" s="80">
        <f t="shared" si="14"/>
        <v>9.6279959345903499E-2</v>
      </c>
    </row>
    <row r="623" spans="1:45" x14ac:dyDescent="0.35">
      <c r="B623" s="1" t="str">
        <f>'Cost Recovery'!B53</f>
        <v>Uganda</v>
      </c>
      <c r="C623" s="66" t="str">
        <f>'Cost Recovery'!C53</f>
        <v>%</v>
      </c>
      <c r="D623" s="66" t="str">
        <f>'Cost Recovery'!D53</f>
        <v>AFR</v>
      </c>
      <c r="E623" s="66" t="str">
        <f>'Cost Recovery'!E53</f>
        <v>Private</v>
      </c>
      <c r="F623" s="80">
        <f>'Cost Recovery'!O35</f>
        <v>0.92310109790100714</v>
      </c>
      <c r="G623" s="80">
        <f>'Cost Recovery'!O53</f>
        <v>1.0010715084525545</v>
      </c>
      <c r="H623" s="80">
        <f t="shared" si="14"/>
        <v>7.7970410551547409E-2</v>
      </c>
    </row>
    <row r="624" spans="1:45" x14ac:dyDescent="0.35">
      <c r="B624" s="1" t="str">
        <f>'Cost Recovery'!B42</f>
        <v>India - Andhra Pradesh</v>
      </c>
      <c r="C624" s="66" t="str">
        <f>'Cost Recovery'!C42</f>
        <v>%</v>
      </c>
      <c r="D624" s="66" t="str">
        <f>'Cost Recovery'!D42</f>
        <v>SAR</v>
      </c>
      <c r="E624" s="66" t="str">
        <f>'Cost Recovery'!E42</f>
        <v>Public</v>
      </c>
      <c r="F624" s="80">
        <f>'Cost Recovery'!O24</f>
        <v>0.37989174060478015</v>
      </c>
      <c r="G624" s="80">
        <f>'Cost Recovery'!O42</f>
        <v>0.41273656261398622</v>
      </c>
      <c r="H624" s="80">
        <f t="shared" si="14"/>
        <v>3.2844822009206076E-2</v>
      </c>
    </row>
    <row r="625" spans="2:8" x14ac:dyDescent="0.35">
      <c r="B625" s="1" t="str">
        <f>'Cost Recovery'!B44</f>
        <v>India - Rajasthan</v>
      </c>
      <c r="C625" s="66" t="str">
        <f>'Cost Recovery'!C44</f>
        <v>%</v>
      </c>
      <c r="D625" s="66" t="str">
        <f>'Cost Recovery'!D44</f>
        <v>SAR</v>
      </c>
      <c r="E625" s="66" t="str">
        <f>'Cost Recovery'!E44</f>
        <v>Public</v>
      </c>
      <c r="F625" s="80">
        <f>'Cost Recovery'!O26</f>
        <v>0.44613518539373803</v>
      </c>
      <c r="G625" s="80">
        <f>'Cost Recovery'!O44</f>
        <v>0.47005634500279891</v>
      </c>
      <c r="H625" s="80">
        <f t="shared" si="14"/>
        <v>2.3921159609060882E-2</v>
      </c>
    </row>
    <row r="626" spans="2:8" x14ac:dyDescent="0.35">
      <c r="B626" s="1" t="str">
        <f>'Cost Recovery'!B45</f>
        <v>Kenya</v>
      </c>
      <c r="C626" s="66" t="str">
        <f>'Cost Recovery'!C45</f>
        <v>%</v>
      </c>
      <c r="D626" s="66" t="str">
        <f>'Cost Recovery'!D45</f>
        <v>AFR</v>
      </c>
      <c r="E626" s="66" t="str">
        <f>'Cost Recovery'!E45</f>
        <v>Public</v>
      </c>
      <c r="F626" s="80">
        <f>'Cost Recovery'!O27</f>
        <v>0.90104685738204815</v>
      </c>
      <c r="G626" s="80">
        <f>'Cost Recovery'!O45</f>
        <v>0.91402560741356098</v>
      </c>
      <c r="H626" s="80">
        <f t="shared" si="14"/>
        <v>1.2978750031512831E-2</v>
      </c>
    </row>
    <row r="627" spans="2:8" x14ac:dyDescent="0.35">
      <c r="B627" s="1" t="str">
        <f>'Cost Recovery'!B55</f>
        <v>Vietnam</v>
      </c>
      <c r="C627" s="66" t="str">
        <f>'Cost Recovery'!C55</f>
        <v>%</v>
      </c>
      <c r="D627" s="66" t="str">
        <f>'Cost Recovery'!D55</f>
        <v>EAP</v>
      </c>
      <c r="E627" s="66" t="str">
        <f>'Cost Recovery'!E55</f>
        <v>Public</v>
      </c>
      <c r="F627" s="80">
        <f>'Cost Recovery'!O37</f>
        <v>0.88941769703292295</v>
      </c>
      <c r="G627" s="80">
        <f>'Cost Recovery'!O55</f>
        <v>0.90123602182450957</v>
      </c>
      <c r="H627" s="80">
        <f t="shared" si="14"/>
        <v>1.1818324791586621E-2</v>
      </c>
    </row>
    <row r="628" spans="2:8" x14ac:dyDescent="0.35">
      <c r="B628" s="1" t="str">
        <f>'Cost Recovery'!B40</f>
        <v>Dominican Republic</v>
      </c>
      <c r="C628" s="66" t="str">
        <f>'Cost Recovery'!C40</f>
        <v>%</v>
      </c>
      <c r="D628" s="66" t="str">
        <f>'Cost Recovery'!D40</f>
        <v>LAC</v>
      </c>
      <c r="E628" s="66" t="str">
        <f>'Cost Recovery'!E40</f>
        <v>Public</v>
      </c>
      <c r="F628" s="80"/>
      <c r="G628" s="80"/>
      <c r="H628" s="80"/>
    </row>
    <row r="629" spans="2:8" x14ac:dyDescent="0.35">
      <c r="B629" s="1" t="str">
        <f>'Cost Recovery'!B39</f>
        <v>Colombia</v>
      </c>
      <c r="C629" s="66" t="str">
        <f>'Cost Recovery'!C39</f>
        <v>%</v>
      </c>
      <c r="D629" s="66" t="str">
        <f>'Cost Recovery'!D39</f>
        <v>LAC</v>
      </c>
      <c r="E629" s="66" t="str">
        <f>'Cost Recovery'!E39</f>
        <v>Private</v>
      </c>
      <c r="F629" s="80">
        <f>'Cost Recovery'!O21</f>
        <v>1.0406534418093973</v>
      </c>
      <c r="G629" s="80">
        <f>'Cost Recovery'!O39</f>
        <v>1.0406534418093973</v>
      </c>
      <c r="H629" s="80">
        <f>G629-F629</f>
        <v>0</v>
      </c>
    </row>
    <row r="630" spans="2:8" x14ac:dyDescent="0.35">
      <c r="B630" s="1" t="str">
        <f>'Cost Recovery'!B43</f>
        <v>India - Odisha</v>
      </c>
      <c r="C630" s="66" t="str">
        <f>'Cost Recovery'!C43</f>
        <v>%</v>
      </c>
      <c r="D630" s="66" t="str">
        <f>'Cost Recovery'!D43</f>
        <v>SAR</v>
      </c>
      <c r="E630" s="66" t="str">
        <f>'Cost Recovery'!E43</f>
        <v>Public</v>
      </c>
      <c r="F630" s="80">
        <f>'Cost Recovery'!O25</f>
        <v>0.91442845373130077</v>
      </c>
      <c r="G630" s="80">
        <f>'Cost Recovery'!O43</f>
        <v>0.91442845373130077</v>
      </c>
      <c r="H630" s="80">
        <f>G630-F630</f>
        <v>0</v>
      </c>
    </row>
    <row r="631" spans="2:8" x14ac:dyDescent="0.35">
      <c r="B631" s="1" t="str">
        <f>'Cost Recovery'!B46</f>
        <v>Morocco</v>
      </c>
      <c r="C631" s="66" t="str">
        <f>'Cost Recovery'!C46</f>
        <v>%</v>
      </c>
      <c r="D631" s="66" t="str">
        <f>'Cost Recovery'!D46</f>
        <v>MNA</v>
      </c>
      <c r="E631" s="66" t="str">
        <f>'Cost Recovery'!E46</f>
        <v>Public</v>
      </c>
      <c r="F631" s="80"/>
      <c r="G631" s="80"/>
      <c r="H631" s="80"/>
    </row>
    <row r="632" spans="2:8" x14ac:dyDescent="0.35">
      <c r="B632" s="1" t="str">
        <f>'Cost Recovery'!B48</f>
        <v>Peru</v>
      </c>
      <c r="C632" s="66" t="str">
        <f>'Cost Recovery'!C48</f>
        <v>%</v>
      </c>
      <c r="D632" s="66" t="str">
        <f>'Cost Recovery'!D48</f>
        <v>LAC</v>
      </c>
      <c r="E632" s="66" t="str">
        <f>'Cost Recovery'!E48</f>
        <v>Mixed</v>
      </c>
      <c r="F632" s="80">
        <f>'Cost Recovery'!O30</f>
        <v>0.98044528094054995</v>
      </c>
      <c r="G632" s="80">
        <f>'Cost Recovery'!O48</f>
        <v>0.98044528094054995</v>
      </c>
      <c r="H632" s="80">
        <f>G632-F632</f>
        <v>0</v>
      </c>
    </row>
    <row r="633" spans="2:8" x14ac:dyDescent="0.35">
      <c r="B633" s="1" t="str">
        <f>'Cost Recovery'!B49</f>
        <v>Philippines</v>
      </c>
      <c r="C633" s="66" t="str">
        <f>'Cost Recovery'!C49</f>
        <v>%</v>
      </c>
      <c r="D633" s="66" t="str">
        <f>'Cost Recovery'!D49</f>
        <v>EAP</v>
      </c>
      <c r="E633" s="66" t="str">
        <f>'Cost Recovery'!E49</f>
        <v>Private</v>
      </c>
      <c r="F633" s="80">
        <f>'Cost Recovery'!O31</f>
        <v>0.97973707583216474</v>
      </c>
      <c r="G633" s="80">
        <f>'Cost Recovery'!O49</f>
        <v>0.97973707583216474</v>
      </c>
      <c r="H633" s="80">
        <f>G633-F633</f>
        <v>0</v>
      </c>
    </row>
    <row r="634" spans="2:8" x14ac:dyDescent="0.35">
      <c r="B634" s="1" t="str">
        <f>'Cost Recovery'!B54</f>
        <v>Ukraine</v>
      </c>
      <c r="C634" s="66" t="str">
        <f>'Cost Recovery'!C54</f>
        <v>%</v>
      </c>
      <c r="D634" s="66" t="str">
        <f>'Cost Recovery'!D54</f>
        <v>ECA</v>
      </c>
      <c r="E634" s="66" t="str">
        <f>'Cost Recovery'!E54</f>
        <v>Mixed</v>
      </c>
      <c r="F634" s="80"/>
      <c r="G634" s="80"/>
      <c r="H634" s="80"/>
    </row>
    <row r="638" spans="2:8" x14ac:dyDescent="0.35">
      <c r="C638" s="1">
        <v>0</v>
      </c>
      <c r="D638" s="1">
        <v>0</v>
      </c>
    </row>
    <row r="639" spans="2:8" x14ac:dyDescent="0.35">
      <c r="C639" s="1">
        <v>1.2</v>
      </c>
      <c r="D639" s="1">
        <v>1.2</v>
      </c>
    </row>
    <row r="646" spans="1:45" s="77" customFormat="1" ht="32.25" customHeight="1" thickBot="1" x14ac:dyDescent="0.4">
      <c r="A646" s="72"/>
      <c r="B646" s="43" t="s">
        <v>313</v>
      </c>
      <c r="C646" s="60"/>
      <c r="D646" s="60"/>
      <c r="E646" s="73"/>
      <c r="F646" s="73"/>
      <c r="G646" s="73"/>
      <c r="H646" s="73"/>
      <c r="I646" s="73"/>
      <c r="J646" s="73"/>
      <c r="K646" s="73"/>
      <c r="L646" s="73"/>
      <c r="M646" s="73"/>
      <c r="N646" s="73"/>
      <c r="O646" s="73"/>
      <c r="P646" s="73"/>
      <c r="Q646" s="73"/>
      <c r="R646" s="73"/>
      <c r="S646" s="73"/>
      <c r="T646" s="73"/>
      <c r="U646" s="73"/>
      <c r="V646" s="73"/>
      <c r="W646" s="73"/>
      <c r="X646" s="73"/>
      <c r="Y646" s="73"/>
      <c r="Z646" s="73"/>
      <c r="AA646" s="73"/>
      <c r="AB646" s="73"/>
      <c r="AC646" s="73"/>
      <c r="AD646" s="73"/>
      <c r="AE646" s="73"/>
      <c r="AF646" s="73"/>
      <c r="AG646" s="73"/>
      <c r="AH646" s="73"/>
      <c r="AI646" s="73"/>
      <c r="AJ646" s="73"/>
      <c r="AK646" s="73"/>
      <c r="AL646" s="73"/>
      <c r="AM646" s="73"/>
      <c r="AN646" s="73"/>
      <c r="AO646" s="73"/>
      <c r="AP646" s="73"/>
      <c r="AQ646" s="73"/>
      <c r="AR646" s="73"/>
      <c r="AS646" s="73"/>
    </row>
    <row r="675" spans="1:45" s="77" customFormat="1" ht="32.25" customHeight="1" thickBot="1" x14ac:dyDescent="0.4">
      <c r="A675" s="72"/>
      <c r="B675" s="43" t="s">
        <v>530</v>
      </c>
      <c r="C675" s="60"/>
      <c r="D675" s="60"/>
      <c r="E675" s="73"/>
      <c r="F675" s="73"/>
      <c r="G675" s="73"/>
      <c r="H675" s="73"/>
      <c r="I675" s="73"/>
      <c r="J675" s="73"/>
      <c r="K675" s="73"/>
      <c r="L675" s="73"/>
      <c r="M675" s="73"/>
      <c r="N675" s="73"/>
      <c r="O675" s="73"/>
      <c r="P675" s="73"/>
      <c r="Q675" s="73"/>
      <c r="R675" s="73"/>
      <c r="S675" s="73"/>
      <c r="T675" s="73"/>
      <c r="U675" s="73"/>
      <c r="V675" s="73"/>
      <c r="W675" s="73"/>
      <c r="X675" s="73"/>
      <c r="Y675" s="73"/>
      <c r="Z675" s="73"/>
      <c r="AA675" s="73"/>
      <c r="AB675" s="73"/>
      <c r="AC675" s="73"/>
      <c r="AD675" s="73"/>
      <c r="AE675" s="73"/>
      <c r="AF675" s="73"/>
      <c r="AG675" s="73"/>
      <c r="AH675" s="73"/>
      <c r="AI675" s="73"/>
      <c r="AJ675" s="73"/>
      <c r="AK675" s="73"/>
      <c r="AL675" s="73"/>
      <c r="AM675" s="73"/>
      <c r="AN675" s="73"/>
      <c r="AO675" s="73"/>
      <c r="AP675" s="73"/>
      <c r="AQ675" s="73"/>
      <c r="AR675" s="73"/>
      <c r="AS675" s="73"/>
    </row>
    <row r="677" spans="1:45" x14ac:dyDescent="0.35">
      <c r="B677" s="66"/>
      <c r="C677" s="84" t="s">
        <v>121</v>
      </c>
      <c r="D677" s="84" t="s">
        <v>120</v>
      </c>
      <c r="E677" s="84" t="s">
        <v>118</v>
      </c>
      <c r="F677" s="84" t="s">
        <v>129</v>
      </c>
      <c r="G677" s="84" t="s">
        <v>119</v>
      </c>
    </row>
    <row r="678" spans="1:45" x14ac:dyDescent="0.35">
      <c r="B678" s="66"/>
      <c r="C678" s="66" t="s">
        <v>321</v>
      </c>
      <c r="D678" s="66" t="s">
        <v>316</v>
      </c>
      <c r="E678" s="66" t="s">
        <v>324</v>
      </c>
      <c r="F678" s="66" t="s">
        <v>322</v>
      </c>
      <c r="G678" s="66" t="s">
        <v>320</v>
      </c>
    </row>
    <row r="679" spans="1:45" x14ac:dyDescent="0.35">
      <c r="B679" s="84" t="s">
        <v>531</v>
      </c>
      <c r="C679" s="66"/>
      <c r="D679" s="66"/>
      <c r="E679" s="66"/>
      <c r="F679" s="66"/>
      <c r="G679" s="66"/>
    </row>
    <row r="680" spans="1:45" x14ac:dyDescent="0.35">
      <c r="B680" s="66" t="s">
        <v>532</v>
      </c>
      <c r="C680" s="79">
        <v>2.9251694320211259E-2</v>
      </c>
      <c r="D680" s="79" t="s">
        <v>533</v>
      </c>
      <c r="E680" s="79" t="s">
        <v>533</v>
      </c>
      <c r="F680" s="79" t="s">
        <v>533</v>
      </c>
      <c r="G680" s="79" t="s">
        <v>533</v>
      </c>
    </row>
    <row r="681" spans="1:45" x14ac:dyDescent="0.35">
      <c r="B681" s="66" t="s">
        <v>534</v>
      </c>
      <c r="C681" s="79">
        <v>8.9815562238868565E-2</v>
      </c>
      <c r="D681" s="79">
        <v>7.5033553994560243E-2</v>
      </c>
      <c r="E681" s="79">
        <v>4.2080558831534061E-2</v>
      </c>
      <c r="F681" s="79">
        <v>0.23</v>
      </c>
      <c r="G681" s="79" t="s">
        <v>533</v>
      </c>
    </row>
    <row r="682" spans="1:45" x14ac:dyDescent="0.35">
      <c r="B682" s="66" t="s">
        <v>535</v>
      </c>
      <c r="C682" s="79">
        <v>6.4344897136915154E-3</v>
      </c>
      <c r="D682" s="79">
        <v>3.5967615203716871E-2</v>
      </c>
      <c r="E682" s="79">
        <v>8.4247923043288153E-2</v>
      </c>
      <c r="F682" s="79">
        <v>4.001562060158665E-2</v>
      </c>
      <c r="G682" s="79">
        <v>6.6299999999999998E-2</v>
      </c>
    </row>
    <row r="683" spans="1:45" x14ac:dyDescent="0.35">
      <c r="B683" s="66" t="s">
        <v>529</v>
      </c>
      <c r="C683" s="79">
        <f>Graphics!D699</f>
        <v>0.159582701406323</v>
      </c>
      <c r="D683" s="79">
        <f>Graphics!D706</f>
        <v>0.16559630646054499</v>
      </c>
      <c r="E683" s="79">
        <f>Graphics!D702</f>
        <v>5.2949999999999997E-2</v>
      </c>
      <c r="F683" s="79">
        <f>Graphics!D707</f>
        <v>0.25836260161234698</v>
      </c>
      <c r="G683" s="79">
        <f>Graphics!D705</f>
        <v>0.23886132624662801</v>
      </c>
    </row>
    <row r="684" spans="1:45" x14ac:dyDescent="0.35">
      <c r="B684" s="66"/>
      <c r="C684" s="66"/>
      <c r="D684" s="66"/>
      <c r="E684" s="66"/>
      <c r="F684" s="66"/>
      <c r="G684" s="66"/>
    </row>
    <row r="685" spans="1:45" x14ac:dyDescent="0.35">
      <c r="B685" s="84" t="s">
        <v>536</v>
      </c>
      <c r="C685" s="66"/>
      <c r="D685" s="66"/>
      <c r="E685" s="66"/>
      <c r="F685" s="66"/>
      <c r="G685" s="66"/>
    </row>
    <row r="686" spans="1:45" x14ac:dyDescent="0.35">
      <c r="B686" s="66" t="s">
        <v>532</v>
      </c>
      <c r="C686" s="79">
        <v>0.30974699755738488</v>
      </c>
      <c r="D686" s="79">
        <v>0</v>
      </c>
      <c r="E686" s="79">
        <v>0</v>
      </c>
      <c r="F686" s="79">
        <v>0</v>
      </c>
      <c r="G686" s="79">
        <v>0</v>
      </c>
    </row>
    <row r="687" spans="1:45" x14ac:dyDescent="0.35">
      <c r="B687" s="66" t="s">
        <v>534</v>
      </c>
      <c r="C687" s="79">
        <v>0.44529233664235873</v>
      </c>
      <c r="D687" s="79">
        <v>0.66309731444712738</v>
      </c>
      <c r="E687" s="79">
        <v>0.20234598722373154</v>
      </c>
      <c r="F687" s="79">
        <v>0.13955714423559568</v>
      </c>
      <c r="G687" s="79">
        <v>0</v>
      </c>
    </row>
    <row r="688" spans="1:45" x14ac:dyDescent="0.35">
      <c r="B688" s="66" t="s">
        <v>535</v>
      </c>
      <c r="C688" s="79">
        <v>0.24496066580025638</v>
      </c>
      <c r="D688" s="79">
        <v>0.33690268555287273</v>
      </c>
      <c r="E688" s="79">
        <v>0.79765401277626846</v>
      </c>
      <c r="F688" s="79">
        <v>1</v>
      </c>
      <c r="G688" s="79">
        <v>1</v>
      </c>
    </row>
    <row r="698" spans="2:5" x14ac:dyDescent="0.35">
      <c r="B698" s="66" t="s">
        <v>122</v>
      </c>
      <c r="C698" s="66" t="s">
        <v>525</v>
      </c>
      <c r="D698" s="66" t="s">
        <v>529</v>
      </c>
      <c r="E698" s="84"/>
    </row>
    <row r="699" spans="2:5" x14ac:dyDescent="0.35">
      <c r="B699" s="66" t="s">
        <v>121</v>
      </c>
      <c r="C699" s="79">
        <f>HLOOKUP(B699,'[1]Original data'!$A$2:$AR$52,51,FALSE)</f>
        <v>0.03</v>
      </c>
      <c r="D699" s="79">
        <v>0.159582701406323</v>
      </c>
    </row>
    <row r="700" spans="2:5" x14ac:dyDescent="0.35">
      <c r="B700" s="66" t="s">
        <v>455</v>
      </c>
      <c r="C700" s="79">
        <f>HLOOKUP(B700,'[1]Original data'!$A$2:$AR$52,51,FALSE)</f>
        <v>3.20262961172533E-2</v>
      </c>
      <c r="D700" s="79">
        <v>0.13600000000000001</v>
      </c>
    </row>
    <row r="701" spans="2:5" x14ac:dyDescent="0.35">
      <c r="B701" s="66" t="s">
        <v>128</v>
      </c>
      <c r="C701" s="79">
        <f>HLOOKUP(B701,'[1]Original data'!$A$2:$AR$52,51,FALSE)</f>
        <v>3.5698984504662946E-2</v>
      </c>
      <c r="D701" s="79">
        <v>5.6419999999999998E-2</v>
      </c>
    </row>
    <row r="702" spans="2:5" x14ac:dyDescent="0.35">
      <c r="B702" s="66" t="s">
        <v>118</v>
      </c>
      <c r="C702" s="79">
        <f>HLOOKUP(B702,'[1]Original data'!$A$2:$AR$52,51,FALSE)</f>
        <v>4.1500000000000002E-2</v>
      </c>
      <c r="D702" s="79">
        <v>5.2949999999999997E-2</v>
      </c>
    </row>
    <row r="703" spans="2:5" x14ac:dyDescent="0.35">
      <c r="B703" s="66" t="s">
        <v>117</v>
      </c>
      <c r="C703" s="79">
        <f>HLOOKUP(B703,'[1]Original data'!$A$2:$AR$52,51,FALSE)</f>
        <v>4.4084538403679915E-2</v>
      </c>
      <c r="D703" s="79">
        <v>6.9599999999999995E-2</v>
      </c>
    </row>
    <row r="704" spans="2:5" x14ac:dyDescent="0.35">
      <c r="B704" s="66" t="s">
        <v>127</v>
      </c>
      <c r="C704" s="79">
        <f>HLOOKUP(B704,'[1]Original data'!$A$2:$AR$52,51,FALSE)</f>
        <v>5.5E-2</v>
      </c>
      <c r="D704" s="79">
        <v>0.18861</v>
      </c>
    </row>
    <row r="705" spans="2:4" x14ac:dyDescent="0.35">
      <c r="B705" s="66" t="s">
        <v>119</v>
      </c>
      <c r="C705" s="79">
        <f>HLOOKUP(B705,'[1]Original data'!$A$2:$AR$52,51,FALSE)</f>
        <v>6.0999999999999999E-2</v>
      </c>
      <c r="D705" s="79">
        <v>0.23886132624662801</v>
      </c>
    </row>
    <row r="706" spans="2:4" x14ac:dyDescent="0.35">
      <c r="B706" s="66" t="s">
        <v>120</v>
      </c>
      <c r="C706" s="79">
        <f>HLOOKUP(B706,'[1]Original data'!$A$2:$AR$52,51,FALSE)</f>
        <v>6.2E-2</v>
      </c>
      <c r="D706" s="79">
        <v>0.16559630646054499</v>
      </c>
    </row>
    <row r="707" spans="2:4" x14ac:dyDescent="0.35">
      <c r="B707" s="66" t="s">
        <v>129</v>
      </c>
      <c r="C707" s="79">
        <f>HLOOKUP(B707,'[1]Original data'!$A$2:$AR$52,51,FALSE)</f>
        <v>6.5000000000000002E-2</v>
      </c>
      <c r="D707" s="79">
        <v>0.25836260161234698</v>
      </c>
    </row>
    <row r="708" spans="2:4" x14ac:dyDescent="0.35">
      <c r="B708" s="66" t="s">
        <v>526</v>
      </c>
      <c r="C708" s="79">
        <f>HLOOKUP(B708,'[1]Original data'!$A$2:$AR$52,51,FALSE)</f>
        <v>7.0617279353752449E-2</v>
      </c>
      <c r="D708" s="79">
        <v>9.6725000000000005E-2</v>
      </c>
    </row>
    <row r="709" spans="2:4" x14ac:dyDescent="0.35">
      <c r="B709" s="66" t="s">
        <v>527</v>
      </c>
      <c r="C709" s="79">
        <f>HLOOKUP(B709,'[1]Original data'!$A$2:$AR$52,51,FALSE)</f>
        <v>7.9530171168112174E-2</v>
      </c>
      <c r="D709" s="79">
        <v>9.6725000000000005E-2</v>
      </c>
    </row>
    <row r="710" spans="2:4" x14ac:dyDescent="0.35">
      <c r="B710" s="66" t="s">
        <v>124</v>
      </c>
      <c r="C710" s="79">
        <f>HLOOKUP(B710,'[1]Original data'!$A$2:$AR$52,51,FALSE)</f>
        <v>0.12720000000000001</v>
      </c>
      <c r="D710" s="79">
        <v>0.14645431810676901</v>
      </c>
    </row>
    <row r="711" spans="2:4" x14ac:dyDescent="0.35">
      <c r="B711" s="66" t="s">
        <v>528</v>
      </c>
      <c r="C711" s="79">
        <f>HLOOKUP(B711,'[1]Original data'!$A$2:$AR$52,51,FALSE)</f>
        <v>0.13</v>
      </c>
      <c r="D711" s="79">
        <v>9.6725000000000005E-2</v>
      </c>
    </row>
  </sheetData>
  <autoFilter ref="U37:V37" xr:uid="{657C7AB9-317B-4B27-8E08-D4FC9A4BF540}">
    <sortState xmlns:xlrd2="http://schemas.microsoft.com/office/spreadsheetml/2017/richdata2" ref="U38:V43">
      <sortCondition ref="V37"/>
    </sortState>
  </autoFilter>
  <sortState xmlns:xlrd2="http://schemas.microsoft.com/office/spreadsheetml/2017/richdata2" ref="AD82:AE98">
    <sortCondition ref="AE82:AE98"/>
  </sortState>
  <pageMargins left="0.7" right="0.7" top="0.75" bottom="0.75" header="0.3" footer="0.3"/>
  <pageSetup orientation="portrait" r:id="rId8"/>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19764-2A37-4248-8A68-31D353AE676D}">
  <sheetPr codeName="Sheet6">
    <tabColor theme="8" tint="0.39997558519241921"/>
  </sheetPr>
  <dimension ref="A1:AG473"/>
  <sheetViews>
    <sheetView zoomScale="70" zoomScaleNormal="70" workbookViewId="0">
      <pane xSplit="5" ySplit="1" topLeftCell="F2" activePane="bottomRight" state="frozen"/>
      <selection pane="topRight" activeCell="F1" sqref="F1"/>
      <selection pane="bottomLeft" activeCell="A2" sqref="A2"/>
      <selection pane="bottomRight" activeCell="G15" sqref="G15"/>
    </sheetView>
  </sheetViews>
  <sheetFormatPr defaultColWidth="9.1796875" defaultRowHeight="14.5" x14ac:dyDescent="0.35"/>
  <cols>
    <col min="1" max="1" width="3" style="1" customWidth="1"/>
    <col min="2" max="2" width="29.453125" style="1" customWidth="1"/>
    <col min="3" max="3" width="14.1796875" style="1" bestFit="1" customWidth="1"/>
    <col min="4" max="4" width="11.7265625" style="1" customWidth="1"/>
    <col min="5" max="5" width="11.1796875" style="1" customWidth="1"/>
    <col min="6" max="14" width="12.7265625" style="17" customWidth="1"/>
    <col min="15" max="15" width="21.1796875" style="17" customWidth="1"/>
    <col min="16" max="16" width="16.54296875" style="17" bestFit="1" customWidth="1"/>
    <col min="17" max="21" width="16.54296875" style="67" customWidth="1"/>
    <col min="22" max="22" width="11.1796875" style="1" customWidth="1"/>
    <col min="23" max="23" width="3.453125" style="1" customWidth="1"/>
    <col min="24" max="24" width="44.26953125" style="1" customWidth="1"/>
    <col min="25" max="27" width="9.81640625" style="1" customWidth="1"/>
    <col min="28" max="28" width="23.81640625" style="1" bestFit="1" customWidth="1"/>
    <col min="29" max="30" width="22.26953125" style="1" bestFit="1" customWidth="1"/>
    <col min="31" max="31" width="21" style="1" bestFit="1" customWidth="1"/>
    <col min="32" max="32" width="21.1796875" style="1" bestFit="1" customWidth="1"/>
    <col min="33" max="33" width="22.1796875" style="1" bestFit="1" customWidth="1"/>
    <col min="34" max="34" width="27.7265625" style="1" bestFit="1" customWidth="1"/>
    <col min="35" max="35" width="28.26953125" style="1" bestFit="1" customWidth="1"/>
    <col min="36" max="36" width="27.7265625" style="1" bestFit="1" customWidth="1"/>
    <col min="37" max="37" width="27" style="1" bestFit="1" customWidth="1"/>
    <col min="38" max="38" width="25.453125" style="1" bestFit="1" customWidth="1"/>
    <col min="39" max="39" width="24.81640625" style="1" bestFit="1" customWidth="1"/>
    <col min="40" max="40" width="22.453125" style="1" bestFit="1" customWidth="1"/>
    <col min="41" max="41" width="25.453125" style="1" bestFit="1" customWidth="1"/>
    <col min="42" max="42" width="19.453125" style="1" bestFit="1" customWidth="1"/>
    <col min="43" max="43" width="21.54296875" style="1" bestFit="1" customWidth="1"/>
    <col min="44" max="45" width="24.453125" style="1" bestFit="1" customWidth="1"/>
    <col min="46" max="46" width="28" style="1" bestFit="1" customWidth="1"/>
    <col min="47" max="47" width="25.7265625" style="1" bestFit="1" customWidth="1"/>
    <col min="48" max="48" width="26.26953125" style="1" bestFit="1" customWidth="1"/>
    <col min="49" max="49" width="27.26953125" style="1" bestFit="1" customWidth="1"/>
    <col min="50" max="50" width="22.81640625" style="1" bestFit="1" customWidth="1"/>
    <col min="51" max="51" width="25.453125" style="1" bestFit="1" customWidth="1"/>
    <col min="52" max="52" width="23.1796875" style="1" bestFit="1" customWidth="1"/>
    <col min="53" max="53" width="23" style="1" bestFit="1" customWidth="1"/>
    <col min="54" max="54" width="22" style="1" bestFit="1" customWidth="1"/>
    <col min="55" max="55" width="22.1796875" style="1" bestFit="1" customWidth="1"/>
    <col min="56" max="56" width="22" style="1" bestFit="1" customWidth="1"/>
    <col min="57" max="57" width="23.1796875" style="1" bestFit="1" customWidth="1"/>
    <col min="58" max="58" width="31.453125" style="1" bestFit="1" customWidth="1"/>
    <col min="59" max="59" width="23" style="1" bestFit="1" customWidth="1"/>
    <col min="60" max="60" width="27" style="1" bestFit="1" customWidth="1"/>
    <col min="61" max="61" width="30.7265625" style="1" bestFit="1" customWidth="1"/>
    <col min="62" max="62" width="25.1796875" style="1" bestFit="1" customWidth="1"/>
    <col min="63" max="63" width="25.81640625" style="1" bestFit="1" customWidth="1"/>
    <col min="64" max="64" width="23.453125" style="1" bestFit="1" customWidth="1"/>
    <col min="65" max="65" width="20.1796875" style="1" bestFit="1" customWidth="1"/>
    <col min="66" max="66" width="20.453125" style="1" bestFit="1" customWidth="1"/>
    <col min="67" max="67" width="25.26953125" style="1" bestFit="1" customWidth="1"/>
    <col min="68" max="68" width="19.1796875" style="1" bestFit="1" customWidth="1"/>
    <col min="69" max="69" width="23.81640625" style="1" bestFit="1" customWidth="1"/>
    <col min="70" max="70" width="28.7265625" style="1" bestFit="1" customWidth="1"/>
    <col min="71" max="71" width="25.26953125" style="1" bestFit="1" customWidth="1"/>
    <col min="72" max="72" width="27.26953125" style="1" bestFit="1" customWidth="1"/>
    <col min="73" max="73" width="28" style="1" bestFit="1" customWidth="1"/>
    <col min="74" max="74" width="23.81640625" style="1" bestFit="1" customWidth="1"/>
    <col min="75" max="75" width="29.1796875" style="1" bestFit="1" customWidth="1"/>
    <col min="76" max="76" width="24.1796875" style="1" bestFit="1" customWidth="1"/>
    <col min="77" max="77" width="21.1796875" style="1" bestFit="1" customWidth="1"/>
    <col min="78" max="78" width="21.453125" style="1" bestFit="1" customWidth="1"/>
    <col min="79" max="79" width="20" style="1" bestFit="1" customWidth="1"/>
    <col min="80" max="80" width="20.1796875" style="1" bestFit="1" customWidth="1"/>
    <col min="81" max="81" width="27.54296875" style="1" bestFit="1" customWidth="1"/>
    <col min="82" max="82" width="28.26953125" style="1" bestFit="1" customWidth="1"/>
    <col min="83" max="83" width="24.7265625" style="1" bestFit="1" customWidth="1"/>
    <col min="84" max="84" width="28" style="1" bestFit="1" customWidth="1"/>
    <col min="85" max="85" width="27.7265625" style="1" bestFit="1" customWidth="1"/>
    <col min="86" max="86" width="24.81640625" style="1" bestFit="1" customWidth="1"/>
    <col min="87" max="87" width="23.81640625" style="1" bestFit="1" customWidth="1"/>
    <col min="88" max="88" width="21.26953125" style="1" bestFit="1" customWidth="1"/>
    <col min="89" max="89" width="22" style="1" bestFit="1" customWidth="1"/>
    <col min="90" max="90" width="24.81640625" style="1" bestFit="1" customWidth="1"/>
    <col min="91" max="91" width="22.453125" style="1" bestFit="1" customWidth="1"/>
    <col min="92" max="92" width="20.81640625" style="1" bestFit="1" customWidth="1"/>
    <col min="93" max="93" width="24.81640625" style="1" bestFit="1" customWidth="1"/>
    <col min="94" max="94" width="27" style="1" bestFit="1" customWidth="1"/>
    <col min="95" max="95" width="25" style="1" bestFit="1" customWidth="1"/>
    <col min="96" max="96" width="25.1796875" style="1" bestFit="1" customWidth="1"/>
    <col min="97" max="97" width="26.26953125" style="1" bestFit="1" customWidth="1"/>
    <col min="98" max="98" width="28.1796875" style="1" bestFit="1" customWidth="1"/>
    <col min="99" max="99" width="26.26953125" style="1" bestFit="1" customWidth="1"/>
    <col min="100" max="100" width="23.81640625" style="1" bestFit="1" customWidth="1"/>
    <col min="101" max="102" width="22.26953125" style="1" bestFit="1" customWidth="1"/>
    <col min="103" max="103" width="21" style="1" bestFit="1" customWidth="1"/>
    <col min="104" max="104" width="21.1796875" style="1" bestFit="1" customWidth="1"/>
    <col min="105" max="105" width="22.1796875" style="1" bestFit="1" customWidth="1"/>
    <col min="106" max="106" width="27.7265625" style="1" bestFit="1" customWidth="1"/>
    <col min="107" max="107" width="28.26953125" style="1" bestFit="1" customWidth="1"/>
    <col min="108" max="108" width="27.7265625" style="1" bestFit="1" customWidth="1"/>
    <col min="109" max="109" width="27" style="1" bestFit="1" customWidth="1"/>
    <col min="110" max="110" width="25.453125" style="1" bestFit="1" customWidth="1"/>
    <col min="111" max="111" width="24.81640625" style="1" bestFit="1" customWidth="1"/>
    <col min="112" max="112" width="22.453125" style="1" bestFit="1" customWidth="1"/>
    <col min="113" max="113" width="25.453125" style="1" bestFit="1" customWidth="1"/>
    <col min="114" max="114" width="19.453125" style="1" bestFit="1" customWidth="1"/>
    <col min="115" max="115" width="21.54296875" style="1" bestFit="1" customWidth="1"/>
    <col min="116" max="117" width="24.453125" style="1" bestFit="1" customWidth="1"/>
    <col min="118" max="118" width="28" style="1" bestFit="1" customWidth="1"/>
    <col min="119" max="119" width="25.7265625" style="1" bestFit="1" customWidth="1"/>
    <col min="120" max="120" width="26.26953125" style="1" bestFit="1" customWidth="1"/>
    <col min="121" max="121" width="27.26953125" style="1" bestFit="1" customWidth="1"/>
    <col min="122" max="128" width="9.26953125" style="1" bestFit="1" customWidth="1"/>
    <col min="129" max="131" width="9.81640625" style="1" bestFit="1" customWidth="1"/>
    <col min="132" max="16384" width="9.1796875" style="1"/>
  </cols>
  <sheetData>
    <row r="1" spans="1:24" s="12" customFormat="1" ht="32.25" customHeight="1" thickBot="1" x14ac:dyDescent="0.4">
      <c r="A1" s="7"/>
      <c r="B1" s="8" t="s">
        <v>340</v>
      </c>
      <c r="C1" s="8" t="s">
        <v>6</v>
      </c>
      <c r="D1" s="8" t="s">
        <v>160</v>
      </c>
      <c r="E1" s="8" t="s">
        <v>336</v>
      </c>
      <c r="F1" s="9" t="s">
        <v>176</v>
      </c>
      <c r="G1" s="9">
        <v>2010</v>
      </c>
      <c r="H1" s="9">
        <v>2011</v>
      </c>
      <c r="I1" s="9">
        <v>2012</v>
      </c>
      <c r="J1" s="9">
        <v>2013</v>
      </c>
      <c r="K1" s="9">
        <v>2014</v>
      </c>
      <c r="L1" s="9">
        <v>2015</v>
      </c>
      <c r="M1" s="9">
        <v>2016</v>
      </c>
      <c r="N1" s="9">
        <v>2017</v>
      </c>
      <c r="O1" s="9" t="s">
        <v>159</v>
      </c>
      <c r="P1" s="9" t="s">
        <v>177</v>
      </c>
      <c r="Q1" s="74" t="s">
        <v>406</v>
      </c>
      <c r="R1" s="74" t="s">
        <v>407</v>
      </c>
      <c r="S1" s="74" t="s">
        <v>464</v>
      </c>
      <c r="T1" s="74" t="s">
        <v>465</v>
      </c>
      <c r="U1" s="74" t="s">
        <v>469</v>
      </c>
      <c r="V1" s="10"/>
      <c r="W1" s="7"/>
      <c r="X1" s="11" t="s">
        <v>153</v>
      </c>
    </row>
    <row r="2" spans="1:24" s="13" customFormat="1" ht="30" customHeight="1" x14ac:dyDescent="0.35">
      <c r="B2" s="15" t="s">
        <v>156</v>
      </c>
      <c r="F2" s="18"/>
      <c r="G2" s="18"/>
      <c r="H2" s="18"/>
      <c r="I2" s="18"/>
      <c r="J2" s="18"/>
      <c r="K2" s="18"/>
      <c r="L2" s="18"/>
      <c r="M2" s="18"/>
      <c r="N2" s="18"/>
      <c r="O2" s="18"/>
      <c r="P2" s="18"/>
      <c r="Q2" s="18"/>
      <c r="R2" s="18"/>
      <c r="S2" s="18"/>
      <c r="T2" s="18"/>
      <c r="U2" s="18"/>
      <c r="V2" s="14"/>
      <c r="X2" s="1"/>
    </row>
    <row r="3" spans="1:24" x14ac:dyDescent="0.35">
      <c r="B3" s="1" t="s">
        <v>124</v>
      </c>
      <c r="C3" s="1" t="s">
        <v>7</v>
      </c>
      <c r="D3" s="1" t="s">
        <v>161</v>
      </c>
      <c r="E3" s="1" t="s">
        <v>197</v>
      </c>
      <c r="F3" s="31" t="str">
        <f>IFERROR(F230/F176,"n.a.")</f>
        <v>n.a.</v>
      </c>
      <c r="G3" s="31">
        <f>IFERROR(G230/G176,"n.a.")</f>
        <v>1.5435690235500787</v>
      </c>
      <c r="H3" s="31">
        <f t="shared" ref="H3:O3" si="0">IFERROR(H230/H176,"n.a.")</f>
        <v>1.4860378761614623</v>
      </c>
      <c r="I3" s="31">
        <f t="shared" si="0"/>
        <v>1.5305283378077477</v>
      </c>
      <c r="J3" s="31">
        <f t="shared" si="0"/>
        <v>1.526691051682086</v>
      </c>
      <c r="K3" s="31">
        <f t="shared" si="0"/>
        <v>1.5215408645990267</v>
      </c>
      <c r="L3" s="31">
        <f t="shared" si="0"/>
        <v>1.5008170822616229</v>
      </c>
      <c r="M3" s="31">
        <f t="shared" si="0"/>
        <v>1.5069674548194454</v>
      </c>
      <c r="N3" s="31" t="str">
        <f t="shared" si="0"/>
        <v>n.a.</v>
      </c>
      <c r="O3" s="31">
        <f t="shared" si="0"/>
        <v>1.5172759917837326</v>
      </c>
      <c r="P3" s="31"/>
      <c r="Q3" s="31"/>
      <c r="R3" s="31"/>
      <c r="S3" s="31"/>
      <c r="T3" s="31"/>
      <c r="U3" s="31"/>
      <c r="X3" s="1" t="s">
        <v>154</v>
      </c>
    </row>
    <row r="4" spans="1:24" x14ac:dyDescent="0.35">
      <c r="B4" s="1" t="s">
        <v>132</v>
      </c>
      <c r="C4" s="1" t="s">
        <v>7</v>
      </c>
      <c r="D4" s="1" t="s">
        <v>161</v>
      </c>
      <c r="E4" s="1" t="s">
        <v>196</v>
      </c>
      <c r="F4" s="31" t="str">
        <f t="shared" ref="F4" si="1">IFERROR(F231/F177,"n.a.")</f>
        <v>n.a.</v>
      </c>
      <c r="G4" s="31">
        <f t="shared" ref="G4:O4" si="2">IFERROR(G231/G177,"n.a.")</f>
        <v>0.70642193782890783</v>
      </c>
      <c r="H4" s="31">
        <f t="shared" si="2"/>
        <v>0.65231570487932089</v>
      </c>
      <c r="I4" s="31">
        <f t="shared" si="2"/>
        <v>0.6344946227578846</v>
      </c>
      <c r="J4" s="31">
        <f t="shared" si="2"/>
        <v>0.6651803735497438</v>
      </c>
      <c r="K4" s="31">
        <f t="shared" si="2"/>
        <v>0.63367907892016184</v>
      </c>
      <c r="L4" s="31">
        <f t="shared" si="2"/>
        <v>0.77925620081000768</v>
      </c>
      <c r="M4" s="31" t="str">
        <f t="shared" si="2"/>
        <v>n.a.</v>
      </c>
      <c r="N4" s="31" t="str">
        <f t="shared" si="2"/>
        <v>n.a.</v>
      </c>
      <c r="O4" s="31">
        <f t="shared" si="2"/>
        <v>0.67217609612565343</v>
      </c>
      <c r="P4" s="31"/>
      <c r="Q4" s="31"/>
      <c r="R4" s="31"/>
      <c r="S4" s="31"/>
      <c r="T4" s="31"/>
      <c r="U4" s="31"/>
    </row>
    <row r="5" spans="1:24" x14ac:dyDescent="0.35">
      <c r="B5" s="1" t="s">
        <v>251</v>
      </c>
      <c r="C5" s="1" t="s">
        <v>7</v>
      </c>
      <c r="D5" s="1" t="s">
        <v>162</v>
      </c>
      <c r="E5" s="1" t="s">
        <v>196</v>
      </c>
      <c r="F5" s="31" t="str">
        <f t="shared" ref="F5" si="3">IFERROR(F232/F178,"n.a.")</f>
        <v>n.a.</v>
      </c>
      <c r="G5" s="31" t="str">
        <f t="shared" ref="G5:O5" si="4">IFERROR(G232/G178,"n.a.")</f>
        <v>n.a.</v>
      </c>
      <c r="H5" s="31">
        <f t="shared" si="4"/>
        <v>1.4603513517951137</v>
      </c>
      <c r="I5" s="31">
        <f t="shared" si="4"/>
        <v>1.3554687618760439</v>
      </c>
      <c r="J5" s="31">
        <f t="shared" si="4"/>
        <v>1.3995537854745463</v>
      </c>
      <c r="K5" s="31">
        <f t="shared" si="4"/>
        <v>0.72769140035346436</v>
      </c>
      <c r="L5" s="31">
        <f t="shared" si="4"/>
        <v>0.81326566347686025</v>
      </c>
      <c r="M5" s="31">
        <f t="shared" si="4"/>
        <v>0.81274430281516097</v>
      </c>
      <c r="N5" s="31" t="str">
        <f t="shared" si="4"/>
        <v>n.a.</v>
      </c>
      <c r="O5" s="31">
        <f t="shared" si="4"/>
        <v>0.99478144995048989</v>
      </c>
      <c r="P5" s="31"/>
      <c r="Q5" s="31"/>
      <c r="R5" s="31"/>
      <c r="S5" s="31"/>
      <c r="T5" s="31"/>
      <c r="U5" s="31"/>
    </row>
    <row r="6" spans="1:24" x14ac:dyDescent="0.35">
      <c r="B6" s="1" t="s">
        <v>131</v>
      </c>
      <c r="C6" s="1" t="s">
        <v>7</v>
      </c>
      <c r="D6" s="1" t="s">
        <v>163</v>
      </c>
      <c r="E6" s="1" t="s">
        <v>196</v>
      </c>
      <c r="F6" s="31" t="str">
        <f t="shared" ref="F6" si="5">IFERROR(F233/F179,"n.a.")</f>
        <v>n.a.</v>
      </c>
      <c r="G6" s="31" t="str">
        <f t="shared" ref="G6:O6" si="6">IFERROR(G233/G179,"n.a.")</f>
        <v>n.a.</v>
      </c>
      <c r="H6" s="31">
        <f t="shared" si="6"/>
        <v>0.72486645607739209</v>
      </c>
      <c r="I6" s="31">
        <f t="shared" si="6"/>
        <v>0.76088087049291564</v>
      </c>
      <c r="J6" s="31">
        <f t="shared" si="6"/>
        <v>0.71445177360053225</v>
      </c>
      <c r="K6" s="31">
        <f t="shared" si="6"/>
        <v>0.80237913555716278</v>
      </c>
      <c r="L6" s="31">
        <f t="shared" si="6"/>
        <v>0.76140151938421285</v>
      </c>
      <c r="M6" s="31" t="str">
        <f t="shared" si="6"/>
        <v>n.a.</v>
      </c>
      <c r="N6" s="31" t="str">
        <f t="shared" si="6"/>
        <v>n.a.</v>
      </c>
      <c r="O6" s="31">
        <f t="shared" si="6"/>
        <v>0.75091047910582343</v>
      </c>
      <c r="P6" s="31"/>
      <c r="Q6" s="31"/>
      <c r="R6" s="31"/>
      <c r="S6" s="31"/>
      <c r="T6" s="31"/>
      <c r="U6" s="31"/>
    </row>
    <row r="7" spans="1:24" x14ac:dyDescent="0.35">
      <c r="B7" s="1" t="s">
        <v>133</v>
      </c>
      <c r="C7" s="1" t="s">
        <v>7</v>
      </c>
      <c r="D7" s="1" t="s">
        <v>163</v>
      </c>
      <c r="E7" s="1" t="s">
        <v>196</v>
      </c>
      <c r="F7" s="31" t="str">
        <f t="shared" ref="F7" si="7">IFERROR(F234/F180,"n.a.")</f>
        <v>n.a.</v>
      </c>
      <c r="G7" s="31" t="str">
        <f t="shared" ref="G7:O7" si="8">IFERROR(G234/G180,"n.a.")</f>
        <v>n.a.</v>
      </c>
      <c r="H7" s="31">
        <f t="shared" si="8"/>
        <v>1.0176325321717079</v>
      </c>
      <c r="I7" s="31">
        <f t="shared" si="8"/>
        <v>0.97872682637797992</v>
      </c>
      <c r="J7" s="31">
        <f t="shared" si="8"/>
        <v>0.9563892822764557</v>
      </c>
      <c r="K7" s="31">
        <f t="shared" si="8"/>
        <v>0.98317269929844897</v>
      </c>
      <c r="L7" s="31">
        <f t="shared" si="8"/>
        <v>0.98939185801666962</v>
      </c>
      <c r="M7" s="31" t="str">
        <f t="shared" si="8"/>
        <v>n.a.</v>
      </c>
      <c r="N7" s="31" t="str">
        <f t="shared" si="8"/>
        <v>n.a.</v>
      </c>
      <c r="O7" s="31">
        <f t="shared" si="8"/>
        <v>0.98489218505814125</v>
      </c>
      <c r="P7" s="31"/>
      <c r="Q7" s="31"/>
      <c r="R7" s="31"/>
      <c r="S7" s="31"/>
      <c r="T7" s="31"/>
      <c r="U7" s="31"/>
    </row>
    <row r="8" spans="1:24" x14ac:dyDescent="0.35">
      <c r="B8" s="1" t="s">
        <v>134</v>
      </c>
      <c r="C8" s="1" t="s">
        <v>7</v>
      </c>
      <c r="D8" s="1" t="s">
        <v>163</v>
      </c>
      <c r="E8" s="1" t="s">
        <v>196</v>
      </c>
      <c r="F8" s="31" t="str">
        <f t="shared" ref="F8" si="9">IFERROR(F235/F181,"n.a.")</f>
        <v>n.a.</v>
      </c>
      <c r="G8" s="31" t="str">
        <f t="shared" ref="G8:O8" si="10">IFERROR(G235/G181,"n.a.")</f>
        <v>n.a.</v>
      </c>
      <c r="H8" s="31">
        <f t="shared" si="10"/>
        <v>0.63881851838515979</v>
      </c>
      <c r="I8" s="31">
        <f t="shared" si="10"/>
        <v>0.65606967562898977</v>
      </c>
      <c r="J8" s="31">
        <f t="shared" si="10"/>
        <v>0.75097634604447194</v>
      </c>
      <c r="K8" s="31">
        <f t="shared" si="10"/>
        <v>0.78224355741410667</v>
      </c>
      <c r="L8" s="31">
        <f t="shared" si="10"/>
        <v>0.88924860777412118</v>
      </c>
      <c r="M8" s="31" t="str">
        <f t="shared" si="10"/>
        <v>n.a.</v>
      </c>
      <c r="N8" s="31" t="str">
        <f t="shared" si="10"/>
        <v>n.a.</v>
      </c>
      <c r="O8" s="31">
        <f t="shared" si="10"/>
        <v>0.73792022121924417</v>
      </c>
      <c r="P8" s="31"/>
      <c r="Q8" s="31"/>
      <c r="R8" s="31"/>
      <c r="S8" s="31"/>
      <c r="T8" s="31"/>
      <c r="U8" s="31"/>
    </row>
    <row r="9" spans="1:24" x14ac:dyDescent="0.35">
      <c r="B9" s="1" t="s">
        <v>120</v>
      </c>
      <c r="C9" s="1" t="s">
        <v>7</v>
      </c>
      <c r="D9" s="1" t="s">
        <v>164</v>
      </c>
      <c r="E9" s="1" t="s">
        <v>196</v>
      </c>
      <c r="F9" s="31" t="str">
        <f t="shared" ref="F9" si="11">IFERROR(F236/F182,"n.a.")</f>
        <v>n.a.</v>
      </c>
      <c r="G9" s="31">
        <f t="shared" ref="G9:O9" si="12">IFERROR(G236/G182,"n.a.")</f>
        <v>1.1148205983866342</v>
      </c>
      <c r="H9" s="31">
        <f t="shared" si="12"/>
        <v>1.1739996339697629</v>
      </c>
      <c r="I9" s="31">
        <f t="shared" si="12"/>
        <v>1.134527509269599</v>
      </c>
      <c r="J9" s="31">
        <f t="shared" si="12"/>
        <v>1.1516350566491291</v>
      </c>
      <c r="K9" s="31">
        <f t="shared" si="12"/>
        <v>1.1934046471051234</v>
      </c>
      <c r="L9" s="31">
        <f t="shared" si="12"/>
        <v>1.2056899844710989</v>
      </c>
      <c r="M9" s="31">
        <f t="shared" si="12"/>
        <v>1.2368184016320878</v>
      </c>
      <c r="N9" s="31" t="str">
        <f t="shared" si="12"/>
        <v>n.a.</v>
      </c>
      <c r="O9" s="31">
        <f t="shared" si="12"/>
        <v>1.1678287766223976</v>
      </c>
      <c r="P9" s="31"/>
      <c r="Q9" s="31"/>
      <c r="R9" s="31"/>
      <c r="S9" s="31"/>
      <c r="T9" s="31"/>
      <c r="U9" s="31"/>
    </row>
    <row r="10" spans="1:24" x14ac:dyDescent="0.35">
      <c r="B10" s="1" t="s">
        <v>125</v>
      </c>
      <c r="C10" s="1" t="s">
        <v>7</v>
      </c>
      <c r="D10" s="1" t="s">
        <v>162</v>
      </c>
      <c r="E10" s="1" t="s">
        <v>196</v>
      </c>
      <c r="F10" s="31" t="str">
        <f t="shared" ref="F10" si="13">IFERROR(F237/F183,"n.a.")</f>
        <v>n.a.</v>
      </c>
      <c r="G10" s="31" t="str">
        <f t="shared" ref="G10:O10" si="14">IFERROR(G237/G183,"n.a.")</f>
        <v>n.a.</v>
      </c>
      <c r="H10" s="31" t="str">
        <f t="shared" si="14"/>
        <v>n.a.</v>
      </c>
      <c r="I10" s="31" t="str">
        <f t="shared" si="14"/>
        <v>n.a.</v>
      </c>
      <c r="J10" s="31" t="str">
        <f t="shared" si="14"/>
        <v>n.a.</v>
      </c>
      <c r="K10" s="31" t="str">
        <f t="shared" si="14"/>
        <v>n.a.</v>
      </c>
      <c r="L10" s="31" t="str">
        <f t="shared" si="14"/>
        <v>n.a.</v>
      </c>
      <c r="M10" s="31" t="str">
        <f t="shared" si="14"/>
        <v>n.a.</v>
      </c>
      <c r="N10" s="31" t="str">
        <f t="shared" si="14"/>
        <v>n.a.</v>
      </c>
      <c r="O10" s="31" t="str">
        <f t="shared" si="14"/>
        <v>n.a.</v>
      </c>
      <c r="P10" s="31"/>
      <c r="Q10" s="31"/>
      <c r="R10" s="31"/>
      <c r="S10" s="31"/>
      <c r="T10" s="31"/>
      <c r="U10" s="31"/>
    </row>
    <row r="11" spans="1:24" x14ac:dyDescent="0.35">
      <c r="B11" s="1" t="s">
        <v>126</v>
      </c>
      <c r="C11" s="1" t="s">
        <v>7</v>
      </c>
      <c r="D11" s="1" t="s">
        <v>163</v>
      </c>
      <c r="E11" s="1" t="s">
        <v>337</v>
      </c>
      <c r="F11" s="31" t="str">
        <f t="shared" ref="F11" si="15">IFERROR(F238/F184,"n.a.")</f>
        <v>n.a.</v>
      </c>
      <c r="G11" s="31" t="str">
        <f t="shared" ref="G11:O11" si="16">IFERROR(G238/G184,"n.a.")</f>
        <v>n.a.</v>
      </c>
      <c r="H11" s="31" t="str">
        <f t="shared" si="16"/>
        <v>n.a.</v>
      </c>
      <c r="I11" s="31" t="str">
        <f t="shared" si="16"/>
        <v>n.a.</v>
      </c>
      <c r="J11" s="31">
        <f t="shared" si="16"/>
        <v>0.84966468634952785</v>
      </c>
      <c r="K11" s="31">
        <f t="shared" si="16"/>
        <v>0.97146573298532002</v>
      </c>
      <c r="L11" s="31">
        <f t="shared" si="16"/>
        <v>1.1869366895600781</v>
      </c>
      <c r="M11" s="31">
        <f t="shared" si="16"/>
        <v>1.3954034886653943</v>
      </c>
      <c r="N11" s="31" t="str">
        <f t="shared" si="16"/>
        <v>n.a.</v>
      </c>
      <c r="O11" s="31">
        <f t="shared" si="16"/>
        <v>1.0668341563488262</v>
      </c>
      <c r="P11" s="31"/>
      <c r="Q11" s="31"/>
      <c r="R11" s="31"/>
      <c r="S11" s="31"/>
      <c r="T11" s="31"/>
      <c r="U11" s="31"/>
    </row>
    <row r="12" spans="1:24" x14ac:dyDescent="0.35">
      <c r="B12" s="1" t="s">
        <v>127</v>
      </c>
      <c r="C12" s="1" t="s">
        <v>7</v>
      </c>
      <c r="D12" s="1" t="s">
        <v>161</v>
      </c>
      <c r="E12" s="1" t="s">
        <v>337</v>
      </c>
      <c r="F12" s="31" t="str">
        <f t="shared" ref="F12" si="17">IFERROR(F239/F185,"n.a.")</f>
        <v>n.a.</v>
      </c>
      <c r="G12" s="31">
        <f t="shared" ref="G12:O12" si="18">IFERROR(G239/G185,"n.a.")</f>
        <v>1.3933433448966499</v>
      </c>
      <c r="H12" s="31">
        <f t="shared" si="18"/>
        <v>1.3694023752932412</v>
      </c>
      <c r="I12" s="31">
        <f t="shared" si="18"/>
        <v>1.3403121852146063</v>
      </c>
      <c r="J12" s="31">
        <f t="shared" si="18"/>
        <v>1.3097291798675132</v>
      </c>
      <c r="K12" s="31">
        <f t="shared" si="18"/>
        <v>1.3041321376225929</v>
      </c>
      <c r="L12" s="31">
        <f t="shared" si="18"/>
        <v>1.3186818514250258</v>
      </c>
      <c r="M12" s="31">
        <f t="shared" si="18"/>
        <v>1.3130717873277562</v>
      </c>
      <c r="N12" s="31" t="str">
        <f t="shared" si="18"/>
        <v>n.a.</v>
      </c>
      <c r="O12" s="31">
        <f t="shared" si="18"/>
        <v>1.3332897263202264</v>
      </c>
      <c r="P12" s="31"/>
      <c r="Q12" s="31"/>
      <c r="R12" s="31"/>
      <c r="S12" s="31"/>
      <c r="T12" s="31"/>
      <c r="U12" s="31"/>
    </row>
    <row r="13" spans="1:24" x14ac:dyDescent="0.35">
      <c r="B13" s="1" t="s">
        <v>128</v>
      </c>
      <c r="C13" s="1" t="s">
        <v>7</v>
      </c>
      <c r="D13" s="1" t="s">
        <v>165</v>
      </c>
      <c r="E13" s="1" t="s">
        <v>197</v>
      </c>
      <c r="F13" s="31" t="str">
        <f t="shared" ref="F13" si="19">IFERROR(F240/F186,"n.a.")</f>
        <v>n.a.</v>
      </c>
      <c r="G13" s="31">
        <f t="shared" ref="G13:O13" si="20">IFERROR(G240/G186,"n.a.")</f>
        <v>1.0809964657599187</v>
      </c>
      <c r="H13" s="31">
        <f t="shared" si="20"/>
        <v>1.0992383255892901</v>
      </c>
      <c r="I13" s="31">
        <f t="shared" si="20"/>
        <v>1.093879432648915</v>
      </c>
      <c r="J13" s="31">
        <f t="shared" si="20"/>
        <v>1.1118634556241855</v>
      </c>
      <c r="K13" s="31">
        <f t="shared" si="20"/>
        <v>1.1362491548343476</v>
      </c>
      <c r="L13" s="31">
        <f t="shared" si="20"/>
        <v>1.1317363936582925</v>
      </c>
      <c r="M13" s="31">
        <f t="shared" si="20"/>
        <v>1.1459572586548836</v>
      </c>
      <c r="N13" s="31" t="str">
        <f t="shared" si="20"/>
        <v>n.a.</v>
      </c>
      <c r="O13" s="31">
        <f t="shared" si="20"/>
        <v>1.1109905475488211</v>
      </c>
      <c r="P13" s="31"/>
      <c r="Q13" s="31"/>
      <c r="R13" s="31"/>
      <c r="S13" s="31"/>
      <c r="T13" s="31"/>
      <c r="U13" s="31"/>
    </row>
    <row r="14" spans="1:24" x14ac:dyDescent="0.35">
      <c r="B14" s="1" t="s">
        <v>118</v>
      </c>
      <c r="C14" s="1" t="s">
        <v>7</v>
      </c>
      <c r="D14" s="1" t="s">
        <v>164</v>
      </c>
      <c r="E14" s="1" t="s">
        <v>196</v>
      </c>
      <c r="F14" s="31" t="str">
        <f t="shared" ref="F14" si="21">IFERROR(F241/F187,"n.a.")</f>
        <v>n.a.</v>
      </c>
      <c r="G14" s="31">
        <f t="shared" ref="G14:O14" si="22">IFERROR(G241/G187,"n.a.")</f>
        <v>0.80986002661161482</v>
      </c>
      <c r="H14" s="31">
        <f t="shared" si="22"/>
        <v>0.73287570811519187</v>
      </c>
      <c r="I14" s="31">
        <f t="shared" si="22"/>
        <v>0.67831710065198036</v>
      </c>
      <c r="J14" s="31">
        <f t="shared" si="22"/>
        <v>0.79165224453975624</v>
      </c>
      <c r="K14" s="31">
        <f t="shared" si="22"/>
        <v>0.81517896654952504</v>
      </c>
      <c r="L14" s="31">
        <f t="shared" si="22"/>
        <v>1.024541662024486</v>
      </c>
      <c r="M14" s="31">
        <f t="shared" si="22"/>
        <v>1.0565071965855948</v>
      </c>
      <c r="N14" s="31" t="str">
        <f t="shared" si="22"/>
        <v>n.a.</v>
      </c>
      <c r="O14" s="31">
        <f t="shared" si="22"/>
        <v>0.81284127168635434</v>
      </c>
      <c r="P14" s="31"/>
      <c r="Q14" s="31"/>
      <c r="R14" s="31"/>
      <c r="S14" s="31"/>
      <c r="T14" s="31"/>
      <c r="U14" s="31"/>
    </row>
    <row r="15" spans="1:24" x14ac:dyDescent="0.35">
      <c r="B15" s="1" t="s">
        <v>129</v>
      </c>
      <c r="C15" s="1" t="s">
        <v>7</v>
      </c>
      <c r="D15" s="1" t="s">
        <v>166</v>
      </c>
      <c r="E15" s="1" t="s">
        <v>196</v>
      </c>
      <c r="F15" s="31" t="str">
        <f t="shared" ref="F15" si="23">IFERROR(F242/F188,"n.a.")</f>
        <v>n.a.</v>
      </c>
      <c r="G15" s="31" t="str">
        <f t="shared" ref="G15:O15" si="24">IFERROR(G242/G188,"n.a.")</f>
        <v>n.a.</v>
      </c>
      <c r="H15" s="31" t="str">
        <f t="shared" si="24"/>
        <v>n.a.</v>
      </c>
      <c r="I15" s="31" t="str">
        <f t="shared" si="24"/>
        <v>n.a.</v>
      </c>
      <c r="J15" s="31">
        <f t="shared" si="24"/>
        <v>1.0879049891875341</v>
      </c>
      <c r="K15" s="31">
        <f t="shared" si="24"/>
        <v>1.2127849297158075</v>
      </c>
      <c r="L15" s="31">
        <f t="shared" si="24"/>
        <v>1.2977297793554556</v>
      </c>
      <c r="M15" s="31">
        <f t="shared" si="24"/>
        <v>1.1529748002123956</v>
      </c>
      <c r="N15" s="31" t="str">
        <f t="shared" si="24"/>
        <v>n.a.</v>
      </c>
      <c r="O15" s="31">
        <f t="shared" si="24"/>
        <v>1.1813563626226611</v>
      </c>
      <c r="P15" s="31"/>
      <c r="Q15" s="31"/>
      <c r="R15" s="31"/>
      <c r="S15" s="31"/>
      <c r="T15" s="31"/>
      <c r="U15" s="31"/>
    </row>
    <row r="16" spans="1:24" x14ac:dyDescent="0.35">
      <c r="B16" s="1" t="s">
        <v>121</v>
      </c>
      <c r="C16" s="1" t="s">
        <v>7</v>
      </c>
      <c r="D16" s="1" t="s">
        <v>164</v>
      </c>
      <c r="E16" s="1" t="s">
        <v>196</v>
      </c>
      <c r="F16" s="31" t="str">
        <f t="shared" ref="F16" si="25">IFERROR(F243/F189,"n.a.")</f>
        <v>n.a.</v>
      </c>
      <c r="G16" s="31" t="str">
        <f t="shared" ref="G16:O16" si="26">IFERROR(G243/G189,"n.a.")</f>
        <v>n.a.</v>
      </c>
      <c r="H16" s="31" t="str">
        <f t="shared" si="26"/>
        <v>n.a.</v>
      </c>
      <c r="I16" s="31">
        <f t="shared" si="26"/>
        <v>0.68309156139186711</v>
      </c>
      <c r="J16" s="31">
        <f t="shared" si="26"/>
        <v>0.63966049224102672</v>
      </c>
      <c r="K16" s="31" t="str">
        <f t="shared" si="26"/>
        <v>n.a.</v>
      </c>
      <c r="L16" s="31">
        <f t="shared" si="26"/>
        <v>1.0789584508310397</v>
      </c>
      <c r="M16" s="31">
        <f t="shared" si="26"/>
        <v>0.92965915642437302</v>
      </c>
      <c r="N16" s="31" t="str">
        <f t="shared" si="26"/>
        <v>n.a.</v>
      </c>
      <c r="O16" s="31">
        <f t="shared" si="26"/>
        <v>0.79868240823307335</v>
      </c>
      <c r="P16" s="31"/>
      <c r="Q16" s="31"/>
      <c r="R16" s="31"/>
      <c r="S16" s="31"/>
      <c r="T16" s="31"/>
      <c r="U16" s="31"/>
    </row>
    <row r="17" spans="2:25" x14ac:dyDescent="0.35">
      <c r="B17" s="1" t="s">
        <v>119</v>
      </c>
      <c r="C17" s="1" t="s">
        <v>7</v>
      </c>
      <c r="D17" s="1" t="s">
        <v>164</v>
      </c>
      <c r="E17" s="1" t="s">
        <v>197</v>
      </c>
      <c r="F17" s="31" t="str">
        <f t="shared" ref="F17" si="27">IFERROR(F244/F190,"n.a.")</f>
        <v>n.a.</v>
      </c>
      <c r="G17" s="31" t="str">
        <f t="shared" ref="G17:O17" si="28">IFERROR(G244/G190,"n.a.")</f>
        <v>n.a.</v>
      </c>
      <c r="H17" s="31" t="str">
        <f t="shared" si="28"/>
        <v>n.a.</v>
      </c>
      <c r="I17" s="31">
        <f t="shared" si="28"/>
        <v>1.2437289947314423</v>
      </c>
      <c r="J17" s="31">
        <f t="shared" si="28"/>
        <v>1.1829207825163135</v>
      </c>
      <c r="K17" s="31">
        <f t="shared" si="28"/>
        <v>1.1624843771224354</v>
      </c>
      <c r="L17" s="31">
        <f t="shared" si="28"/>
        <v>1.1240904873608195</v>
      </c>
      <c r="M17" s="31">
        <f t="shared" si="28"/>
        <v>1.2255934230220906</v>
      </c>
      <c r="N17" s="31" t="str">
        <f t="shared" si="28"/>
        <v>n.a.</v>
      </c>
      <c r="O17" s="31">
        <f t="shared" si="28"/>
        <v>1.1880552491422758</v>
      </c>
      <c r="P17" s="31"/>
      <c r="Q17" s="31"/>
      <c r="R17" s="31"/>
      <c r="S17" s="31"/>
      <c r="T17" s="31"/>
      <c r="U17" s="31"/>
    </row>
    <row r="18" spans="2:25" x14ac:dyDescent="0.35">
      <c r="B18" s="1" t="s">
        <v>130</v>
      </c>
      <c r="C18" s="1" t="s">
        <v>7</v>
      </c>
      <c r="D18" s="1" t="s">
        <v>166</v>
      </c>
      <c r="E18" s="66" t="s">
        <v>337</v>
      </c>
      <c r="F18" s="31" t="str">
        <f t="shared" ref="F18" si="29">IFERROR(F245/F191,"n.a.")</f>
        <v>n.a.</v>
      </c>
      <c r="G18" s="31" t="str">
        <f t="shared" ref="G18:O18" si="30">IFERROR(G245/G191,"n.a.")</f>
        <v>n.a.</v>
      </c>
      <c r="H18" s="31" t="str">
        <f t="shared" si="30"/>
        <v>n.a.</v>
      </c>
      <c r="I18" s="31">
        <f t="shared" si="30"/>
        <v>1.0964674706495563</v>
      </c>
      <c r="J18" s="31">
        <f t="shared" si="30"/>
        <v>1.2007133956930596</v>
      </c>
      <c r="K18" s="31">
        <f t="shared" si="30"/>
        <v>1.1694449127340139</v>
      </c>
      <c r="L18" s="31">
        <f t="shared" si="30"/>
        <v>1.1116330381474413</v>
      </c>
      <c r="M18" s="31">
        <f t="shared" si="30"/>
        <v>1.1029128709658329</v>
      </c>
      <c r="N18" s="31">
        <f t="shared" si="30"/>
        <v>1.097731259643157</v>
      </c>
      <c r="O18" s="31">
        <f t="shared" si="30"/>
        <v>1.1337773737899097</v>
      </c>
      <c r="P18" s="31"/>
      <c r="Q18" s="31"/>
      <c r="R18" s="31"/>
      <c r="S18" s="31"/>
      <c r="T18" s="31"/>
      <c r="U18" s="31"/>
    </row>
    <row r="19" spans="2:25" x14ac:dyDescent="0.35">
      <c r="B19" s="1" t="s">
        <v>117</v>
      </c>
      <c r="C19" s="1" t="s">
        <v>7</v>
      </c>
      <c r="D19" s="1" t="s">
        <v>165</v>
      </c>
      <c r="E19" s="1" t="s">
        <v>196</v>
      </c>
      <c r="F19" s="31" t="str">
        <f t="shared" ref="F19" si="31">IFERROR(F246/F192,"n.a.")</f>
        <v>n.a.</v>
      </c>
      <c r="G19" s="31">
        <f t="shared" ref="G19:O19" si="32">IFERROR(G246/G192,"n.a.")</f>
        <v>0.99921613102935736</v>
      </c>
      <c r="H19" s="31">
        <f t="shared" si="32"/>
        <v>0.98310085232883815</v>
      </c>
      <c r="I19" s="31">
        <f t="shared" si="32"/>
        <v>1.0377211511902729</v>
      </c>
      <c r="J19" s="31">
        <f t="shared" si="32"/>
        <v>1.0223712678129182</v>
      </c>
      <c r="K19" s="31">
        <f t="shared" si="32"/>
        <v>1.0130537746115049</v>
      </c>
      <c r="L19" s="31">
        <f t="shared" si="32"/>
        <v>1.0201213388238923</v>
      </c>
      <c r="M19" s="31">
        <f t="shared" si="32"/>
        <v>1.0125215223533524</v>
      </c>
      <c r="N19" s="31" t="str">
        <f t="shared" si="32"/>
        <v>n.a.</v>
      </c>
      <c r="O19" s="31">
        <f t="shared" si="32"/>
        <v>1.0131880754272753</v>
      </c>
      <c r="P19" s="31"/>
      <c r="Q19" s="31"/>
      <c r="R19" s="31"/>
      <c r="S19" s="31"/>
      <c r="T19" s="31"/>
      <c r="U19" s="31"/>
    </row>
    <row r="20" spans="2:25" s="13" customFormat="1" ht="30" customHeight="1" x14ac:dyDescent="0.35">
      <c r="B20" s="15" t="s">
        <v>272</v>
      </c>
      <c r="F20" s="18"/>
      <c r="G20" s="18"/>
      <c r="H20" s="18"/>
      <c r="I20" s="18"/>
      <c r="J20" s="18"/>
      <c r="K20" s="18"/>
      <c r="L20" s="18"/>
      <c r="M20" s="18"/>
      <c r="N20" s="18"/>
      <c r="O20" s="18"/>
      <c r="P20" s="18"/>
      <c r="Q20" s="18"/>
      <c r="R20" s="18"/>
      <c r="S20" s="18"/>
      <c r="T20" s="18"/>
      <c r="U20" s="18"/>
      <c r="V20" s="14"/>
      <c r="X20" s="1"/>
    </row>
    <row r="21" spans="2:25" x14ac:dyDescent="0.35">
      <c r="B21" s="1" t="s">
        <v>124</v>
      </c>
      <c r="C21" s="1" t="s">
        <v>7</v>
      </c>
      <c r="D21" s="1" t="s">
        <v>161</v>
      </c>
      <c r="E21" s="1" t="s">
        <v>197</v>
      </c>
      <c r="F21" s="31">
        <f>IFERROR(F230/F212,"n.a.")</f>
        <v>0.55037313432835822</v>
      </c>
      <c r="G21" s="31">
        <f t="shared" ref="G21:O21" si="33">IFERROR(G230/G212,"n.a.")</f>
        <v>0.9358966740085588</v>
      </c>
      <c r="H21" s="31">
        <f t="shared" si="33"/>
        <v>1.0902277288508497</v>
      </c>
      <c r="I21" s="31">
        <f t="shared" si="33"/>
        <v>1.1701546241050307</v>
      </c>
      <c r="J21" s="31">
        <f t="shared" si="33"/>
        <v>1.0271786445155995</v>
      </c>
      <c r="K21" s="31">
        <f t="shared" si="33"/>
        <v>1.0045184018467326</v>
      </c>
      <c r="L21" s="31">
        <f t="shared" si="33"/>
        <v>1.0526919937663388</v>
      </c>
      <c r="M21" s="31">
        <f t="shared" si="33"/>
        <v>1.0244124406110839</v>
      </c>
      <c r="N21" s="31" t="str">
        <f t="shared" si="33"/>
        <v>n.a.</v>
      </c>
      <c r="O21" s="31">
        <f t="shared" si="33"/>
        <v>1.0406534418093973</v>
      </c>
      <c r="P21" s="31">
        <f>IFERROR(O21-F21,"n.a.")</f>
        <v>0.49028030748103912</v>
      </c>
      <c r="Q21" s="31">
        <f>('Sales &amp; Collections'!AE3-'Sales &amp; Collections'!V3)/Costs!V95</f>
        <v>0.55287189841235385</v>
      </c>
      <c r="R21" s="31">
        <f>('Sales &amp; Collections'!AE3/Costs!AE95)-('Sales &amp; Collections'!AE3/Costs!V95)</f>
        <v>-6.2591590931314833E-2</v>
      </c>
      <c r="S21" s="31">
        <f>MIN(G21:N21)</f>
        <v>0.9358966740085588</v>
      </c>
      <c r="T21" s="31">
        <f>MAX(G21:M21)</f>
        <v>1.1701546241050307</v>
      </c>
      <c r="U21" s="99">
        <f>IFERROR(STDEV(G21:N21)/GEOMEAN(G21:N21),"n.a.")</f>
        <v>7.0167105967014323E-2</v>
      </c>
      <c r="X21" s="1" t="s">
        <v>155</v>
      </c>
      <c r="Y21" s="84"/>
    </row>
    <row r="22" spans="2:25" x14ac:dyDescent="0.35">
      <c r="B22" s="1" t="s">
        <v>132</v>
      </c>
      <c r="C22" s="1" t="s">
        <v>7</v>
      </c>
      <c r="D22" s="1" t="s">
        <v>161</v>
      </c>
      <c r="E22" s="1" t="s">
        <v>196</v>
      </c>
      <c r="F22" s="31">
        <f t="shared" ref="F22:O37" si="34">IFERROR(F231/F213,"n.a.")</f>
        <v>1.0576470588235294</v>
      </c>
      <c r="G22" s="31">
        <f t="shared" si="34"/>
        <v>0.70519218000531014</v>
      </c>
      <c r="H22" s="31">
        <f t="shared" si="34"/>
        <v>0.64537083807499107</v>
      </c>
      <c r="I22" s="31">
        <f t="shared" si="34"/>
        <v>0.621268426814652</v>
      </c>
      <c r="J22" s="31">
        <f t="shared" si="34"/>
        <v>0.64714685366614477</v>
      </c>
      <c r="K22" s="31">
        <f t="shared" si="34"/>
        <v>0.6199463500261696</v>
      </c>
      <c r="L22" s="31">
        <f t="shared" si="34"/>
        <v>0.73275259600464426</v>
      </c>
      <c r="M22" s="31" t="str">
        <f t="shared" si="34"/>
        <v>n.a.</v>
      </c>
      <c r="N22" s="31" t="str">
        <f t="shared" si="34"/>
        <v>n.a.</v>
      </c>
      <c r="O22" s="31">
        <f t="shared" si="34"/>
        <v>0.65667288802700041</v>
      </c>
      <c r="P22" s="31">
        <f t="shared" ref="P22:P37" si="35">IFERROR(O22-F22,"n.a.")</f>
        <v>-0.40097417079652897</v>
      </c>
      <c r="Q22" s="31">
        <f>('Sales &amp; Collections'!AE4-'Sales &amp; Collections'!V4)/Costs!V96</f>
        <v>3.2779653364293927E-2</v>
      </c>
      <c r="R22" s="31">
        <f>('Sales &amp; Collections'!AE4/Costs!AE96)-('Sales &amp; Collections'!AE4/Costs!V96)</f>
        <v>-0.43375382416082287</v>
      </c>
      <c r="S22" s="31">
        <f t="shared" ref="S22:S37" si="36">MIN(G22:N22)</f>
        <v>0.6199463500261696</v>
      </c>
      <c r="T22" s="31">
        <f t="shared" ref="T22:T37" si="37">MAX(G22:M22)</f>
        <v>0.73275259600464426</v>
      </c>
      <c r="U22" s="99">
        <f t="shared" ref="U22:U37" si="38">IFERROR(STDEV(G22:N22)/GEOMEAN(G22:N22),"n.a.")</f>
        <v>7.033938521917138E-2</v>
      </c>
      <c r="Y22" s="84"/>
    </row>
    <row r="23" spans="2:25" x14ac:dyDescent="0.35">
      <c r="B23" s="1" t="s">
        <v>251</v>
      </c>
      <c r="C23" s="1" t="s">
        <v>7</v>
      </c>
      <c r="D23" s="1" t="s">
        <v>162</v>
      </c>
      <c r="E23" s="1" t="s">
        <v>196</v>
      </c>
      <c r="F23" s="31">
        <f t="shared" si="34"/>
        <v>0.21282051282051279</v>
      </c>
      <c r="G23" s="31" t="str">
        <f t="shared" si="34"/>
        <v>n.a.</v>
      </c>
      <c r="H23" s="31">
        <f t="shared" si="34"/>
        <v>0.61743080869994393</v>
      </c>
      <c r="I23" s="31">
        <f t="shared" si="34"/>
        <v>0.62214293344790517</v>
      </c>
      <c r="J23" s="31">
        <f t="shared" si="34"/>
        <v>0.67704061793245207</v>
      </c>
      <c r="K23" s="31">
        <f t="shared" si="34"/>
        <v>0.49802617318274994</v>
      </c>
      <c r="L23" s="31">
        <f t="shared" si="34"/>
        <v>0.49020079141546946</v>
      </c>
      <c r="M23" s="31">
        <f t="shared" si="34"/>
        <v>0.50356044521280963</v>
      </c>
      <c r="N23" s="31" t="str">
        <f t="shared" si="34"/>
        <v>n.a.</v>
      </c>
      <c r="O23" s="31">
        <f t="shared" si="34"/>
        <v>0.55498466885919051</v>
      </c>
      <c r="P23" s="31">
        <f t="shared" si="35"/>
        <v>0.34216415603867772</v>
      </c>
      <c r="Q23" s="31">
        <f>('Sales &amp; Collections'!AE5-'Sales &amp; Collections'!V5)/Costs!V97</f>
        <v>4.3575068213674253E-2</v>
      </c>
      <c r="R23" s="31">
        <f>('Sales &amp; Collections'!AE5/Costs!AE97)-('Sales &amp; Collections'!AE5/Costs!V97)</f>
        <v>0.29858908782500349</v>
      </c>
      <c r="S23" s="31">
        <f t="shared" si="36"/>
        <v>0.49020079141546946</v>
      </c>
      <c r="T23" s="31">
        <f t="shared" si="37"/>
        <v>0.67704061793245207</v>
      </c>
      <c r="U23" s="99">
        <f t="shared" si="38"/>
        <v>0.14281232804242819</v>
      </c>
      <c r="Y23" s="84"/>
    </row>
    <row r="24" spans="2:25" x14ac:dyDescent="0.35">
      <c r="B24" s="1" t="s">
        <v>131</v>
      </c>
      <c r="C24" s="1" t="s">
        <v>7</v>
      </c>
      <c r="D24" s="1" t="s">
        <v>163</v>
      </c>
      <c r="E24" s="1" t="s">
        <v>196</v>
      </c>
      <c r="F24" s="31">
        <f t="shared" si="34"/>
        <v>0.53980099502487566</v>
      </c>
      <c r="G24" s="31" t="str">
        <f t="shared" si="34"/>
        <v>n.a.</v>
      </c>
      <c r="H24" s="31">
        <f t="shared" si="34"/>
        <v>0.35638013993363366</v>
      </c>
      <c r="I24" s="31">
        <f t="shared" si="34"/>
        <v>0.36412687392667742</v>
      </c>
      <c r="J24" s="31">
        <f t="shared" si="34"/>
        <v>0.38234608502297368</v>
      </c>
      <c r="K24" s="31">
        <f t="shared" si="34"/>
        <v>0.36789350459815606</v>
      </c>
      <c r="L24" s="31">
        <f t="shared" si="34"/>
        <v>0.44054807512356625</v>
      </c>
      <c r="M24" s="31" t="str">
        <f t="shared" si="34"/>
        <v>n.a.</v>
      </c>
      <c r="N24" s="31" t="str">
        <f t="shared" si="34"/>
        <v>n.a.</v>
      </c>
      <c r="O24" s="31">
        <f t="shared" si="34"/>
        <v>0.37989174060478015</v>
      </c>
      <c r="P24" s="31">
        <f t="shared" si="35"/>
        <v>-0.15990925442009551</v>
      </c>
      <c r="Q24" s="31">
        <f>('Sales &amp; Collections'!AE6-'Sales &amp; Collections'!V6)/Costs!V98</f>
        <v>-0.10013596780902538</v>
      </c>
      <c r="R24" s="31">
        <f>('Sales &amp; Collections'!AE6/Costs!AE98)-('Sales &amp; Collections'!AE6/Costs!V98)</f>
        <v>-5.9773286611070175E-2</v>
      </c>
      <c r="S24" s="31">
        <f t="shared" si="36"/>
        <v>0.35638013993363366</v>
      </c>
      <c r="T24" s="31">
        <f t="shared" si="37"/>
        <v>0.44054807512356625</v>
      </c>
      <c r="U24" s="99">
        <f t="shared" si="38"/>
        <v>8.9001706243237541E-2</v>
      </c>
      <c r="Y24" s="84"/>
    </row>
    <row r="25" spans="2:25" x14ac:dyDescent="0.35">
      <c r="B25" s="1" t="s">
        <v>133</v>
      </c>
      <c r="C25" s="1" t="s">
        <v>7</v>
      </c>
      <c r="D25" s="1" t="s">
        <v>163</v>
      </c>
      <c r="E25" s="1" t="s">
        <v>196</v>
      </c>
      <c r="F25" s="31">
        <f t="shared" si="34"/>
        <v>0.53980099502487566</v>
      </c>
      <c r="G25" s="31" t="str">
        <f t="shared" si="34"/>
        <v>n.a.</v>
      </c>
      <c r="H25" s="31">
        <f t="shared" si="34"/>
        <v>0.93758771007397823</v>
      </c>
      <c r="I25" s="31">
        <f t="shared" si="34"/>
        <v>0.91515301797120141</v>
      </c>
      <c r="J25" s="31">
        <f t="shared" si="34"/>
        <v>0.89531064718389031</v>
      </c>
      <c r="K25" s="31">
        <f t="shared" si="34"/>
        <v>0.91668135286994423</v>
      </c>
      <c r="L25" s="31">
        <f t="shared" si="34"/>
        <v>0.90692378150240083</v>
      </c>
      <c r="M25" s="31" t="str">
        <f t="shared" si="34"/>
        <v>n.a.</v>
      </c>
      <c r="N25" s="31" t="str">
        <f t="shared" si="34"/>
        <v>n.a.</v>
      </c>
      <c r="O25" s="31">
        <f t="shared" si="34"/>
        <v>0.91442845373130077</v>
      </c>
      <c r="P25" s="31">
        <f t="shared" si="35"/>
        <v>0.37462745870642511</v>
      </c>
      <c r="Q25" s="31">
        <f>('Sales &amp; Collections'!AE7-'Sales &amp; Collections'!V7)/Costs!V99</f>
        <v>5.3784766463508479E-3</v>
      </c>
      <c r="R25" s="31">
        <f>('Sales &amp; Collections'!AE7/Costs!AE99)-('Sales &amp; Collections'!AE7/Costs!V99)</f>
        <v>0.36924898206007417</v>
      </c>
      <c r="S25" s="31">
        <f t="shared" si="36"/>
        <v>0.89531064718389031</v>
      </c>
      <c r="T25" s="31">
        <f t="shared" si="37"/>
        <v>0.93758771007397823</v>
      </c>
      <c r="U25" s="99">
        <f t="shared" si="38"/>
        <v>1.6978160470248325E-2</v>
      </c>
      <c r="Y25" s="84"/>
    </row>
    <row r="26" spans="2:25" x14ac:dyDescent="0.35">
      <c r="B26" s="1" t="s">
        <v>134</v>
      </c>
      <c r="C26" s="1" t="s">
        <v>7</v>
      </c>
      <c r="D26" s="1" t="s">
        <v>163</v>
      </c>
      <c r="E26" s="1" t="s">
        <v>196</v>
      </c>
      <c r="F26" s="31">
        <f t="shared" si="34"/>
        <v>0.53980099502487566</v>
      </c>
      <c r="G26" s="31" t="str">
        <f t="shared" si="34"/>
        <v>n.a.</v>
      </c>
      <c r="H26" s="31">
        <f t="shared" si="34"/>
        <v>0.38391317699299171</v>
      </c>
      <c r="I26" s="31">
        <f t="shared" si="34"/>
        <v>0.41135686154416584</v>
      </c>
      <c r="J26" s="31">
        <f t="shared" si="34"/>
        <v>0.47313733026152283</v>
      </c>
      <c r="K26" s="31">
        <f t="shared" si="34"/>
        <v>0.42822699865243957</v>
      </c>
      <c r="L26" s="31">
        <f t="shared" si="34"/>
        <v>0.56686202586498802</v>
      </c>
      <c r="M26" s="31" t="str">
        <f t="shared" si="34"/>
        <v>n.a.</v>
      </c>
      <c r="N26" s="31" t="str">
        <f t="shared" si="34"/>
        <v>n.a.</v>
      </c>
      <c r="O26" s="31">
        <f t="shared" si="34"/>
        <v>0.44613518539373803</v>
      </c>
      <c r="P26" s="31">
        <f t="shared" si="35"/>
        <v>-9.3665809631137631E-2</v>
      </c>
      <c r="Q26" s="31">
        <f>('Sales &amp; Collections'!AE8-'Sales &amp; Collections'!V8)/Costs!V100</f>
        <v>-0.11346068278945072</v>
      </c>
      <c r="R26" s="31">
        <f>('Sales &amp; Collections'!AE8/Costs!AE100)-('Sales &amp; Collections'!AE8/Costs!V100)</f>
        <v>1.979487315831302E-2</v>
      </c>
      <c r="S26" s="31">
        <f t="shared" si="36"/>
        <v>0.38391317699299171</v>
      </c>
      <c r="T26" s="31">
        <f t="shared" si="37"/>
        <v>0.56686202586498802</v>
      </c>
      <c r="U26" s="99">
        <f t="shared" si="38"/>
        <v>0.15959813329532549</v>
      </c>
      <c r="Y26" s="84"/>
    </row>
    <row r="27" spans="2:25" x14ac:dyDescent="0.35">
      <c r="B27" s="1" t="s">
        <v>120</v>
      </c>
      <c r="C27" s="1" t="s">
        <v>7</v>
      </c>
      <c r="D27" s="1" t="s">
        <v>164</v>
      </c>
      <c r="E27" s="1" t="s">
        <v>196</v>
      </c>
      <c r="F27" s="31">
        <f t="shared" si="34"/>
        <v>1.0639431616341031</v>
      </c>
      <c r="G27" s="31">
        <f t="shared" si="34"/>
        <v>0.99283243193424264</v>
      </c>
      <c r="H27" s="31">
        <f t="shared" si="34"/>
        <v>1.0053585759604244</v>
      </c>
      <c r="I27" s="31">
        <f t="shared" si="34"/>
        <v>0.93871935005388885</v>
      </c>
      <c r="J27" s="31">
        <f t="shared" si="34"/>
        <v>0.87485101028304824</v>
      </c>
      <c r="K27" s="31">
        <f t="shared" si="34"/>
        <v>0.89240748876032638</v>
      </c>
      <c r="L27" s="31">
        <f t="shared" si="34"/>
        <v>0.81330249321739534</v>
      </c>
      <c r="M27" s="31">
        <f t="shared" si="34"/>
        <v>0.80030107428530683</v>
      </c>
      <c r="N27" s="31" t="str">
        <f t="shared" si="34"/>
        <v>n.a.</v>
      </c>
      <c r="O27" s="31">
        <f t="shared" si="34"/>
        <v>0.90104685738204815</v>
      </c>
      <c r="P27" s="31">
        <f t="shared" si="35"/>
        <v>-0.16289630425205492</v>
      </c>
      <c r="Q27" s="31">
        <f>('Sales &amp; Collections'!AE9-'Sales &amp; Collections'!V9)/Costs!V101</f>
        <v>0.37974419318692149</v>
      </c>
      <c r="R27" s="31">
        <f>('Sales &amp; Collections'!AE9/Costs!AE101)-('Sales &amp; Collections'!AE9/Costs!V101)</f>
        <v>-0.54264049743897658</v>
      </c>
      <c r="S27" s="31">
        <f t="shared" si="36"/>
        <v>0.80030107428530683</v>
      </c>
      <c r="T27" s="31">
        <f t="shared" si="37"/>
        <v>1.0053585759604244</v>
      </c>
      <c r="U27" s="99">
        <f t="shared" si="38"/>
        <v>9.0004105892864145E-2</v>
      </c>
      <c r="Y27" s="84"/>
    </row>
    <row r="28" spans="2:25" x14ac:dyDescent="0.35">
      <c r="B28" s="1" t="s">
        <v>125</v>
      </c>
      <c r="C28" s="1" t="s">
        <v>7</v>
      </c>
      <c r="D28" s="1" t="s">
        <v>162</v>
      </c>
      <c r="E28" s="1" t="s">
        <v>196</v>
      </c>
      <c r="F28" s="31">
        <f t="shared" si="34"/>
        <v>1.0657734470158342</v>
      </c>
      <c r="G28" s="31" t="str">
        <f t="shared" si="34"/>
        <v>n.a.</v>
      </c>
      <c r="H28" s="31" t="str">
        <f t="shared" si="34"/>
        <v>n.a.</v>
      </c>
      <c r="I28" s="31" t="str">
        <f t="shared" si="34"/>
        <v>n.a.</v>
      </c>
      <c r="J28" s="31">
        <f t="shared" si="34"/>
        <v>0.84148148148148139</v>
      </c>
      <c r="K28" s="31" t="str">
        <f t="shared" si="34"/>
        <v>n.a.</v>
      </c>
      <c r="L28" s="31" t="str">
        <f t="shared" si="34"/>
        <v>n.a.</v>
      </c>
      <c r="M28" s="31" t="str">
        <f t="shared" si="34"/>
        <v>n.a.</v>
      </c>
      <c r="N28" s="31" t="str">
        <f t="shared" si="34"/>
        <v>n.a.</v>
      </c>
      <c r="O28" s="31">
        <f t="shared" si="34"/>
        <v>0.84148148148148139</v>
      </c>
      <c r="P28" s="31">
        <f t="shared" si="35"/>
        <v>-0.22429196553435282</v>
      </c>
      <c r="Q28" s="31">
        <f>('Sales &amp; Collections'!AE10-'Sales &amp; Collections'!V10)/Costs!V102</f>
        <v>-0.39088320285348216</v>
      </c>
      <c r="R28" s="31">
        <f>('Sales &amp; Collections'!AE10/Costs!AE102)-('Sales &amp; Collections'!AE10/Costs!V102)</f>
        <v>0.16659123731912928</v>
      </c>
      <c r="S28" s="31">
        <f t="shared" si="36"/>
        <v>0.84148148148148139</v>
      </c>
      <c r="T28" s="31">
        <f t="shared" si="37"/>
        <v>0.84148148148148139</v>
      </c>
      <c r="U28" s="99" t="str">
        <f t="shared" si="38"/>
        <v>n.a.</v>
      </c>
      <c r="Y28" s="84"/>
    </row>
    <row r="29" spans="2:25" x14ac:dyDescent="0.35">
      <c r="B29" s="1" t="s">
        <v>126</v>
      </c>
      <c r="C29" s="1" t="s">
        <v>7</v>
      </c>
      <c r="D29" s="1" t="s">
        <v>163</v>
      </c>
      <c r="E29" s="1" t="s">
        <v>337</v>
      </c>
      <c r="F29" s="31">
        <f t="shared" si="34"/>
        <v>0.90842490842490842</v>
      </c>
      <c r="G29" s="31" t="str">
        <f t="shared" si="34"/>
        <v>n.a.</v>
      </c>
      <c r="H29" s="31" t="str">
        <f t="shared" si="34"/>
        <v>n.a.</v>
      </c>
      <c r="I29" s="31" t="str">
        <f t="shared" si="34"/>
        <v>n.a.</v>
      </c>
      <c r="J29" s="31">
        <f t="shared" si="34"/>
        <v>0.65705726269122278</v>
      </c>
      <c r="K29" s="31">
        <f t="shared" si="34"/>
        <v>0.74903779332487574</v>
      </c>
      <c r="L29" s="31">
        <f t="shared" si="34"/>
        <v>0.86771830441142239</v>
      </c>
      <c r="M29" s="31">
        <f t="shared" si="34"/>
        <v>0.96846916535356453</v>
      </c>
      <c r="N29" s="31" t="str">
        <f t="shared" si="34"/>
        <v>n.a.</v>
      </c>
      <c r="O29" s="31">
        <f t="shared" si="34"/>
        <v>0.79621896963994743</v>
      </c>
      <c r="P29" s="31">
        <f t="shared" si="35"/>
        <v>-0.11220593878496099</v>
      </c>
      <c r="Q29" s="31">
        <f>('Sales &amp; Collections'!AE11-'Sales &amp; Collections'!V11)/Costs!V103</f>
        <v>-3.0031016077145218E-2</v>
      </c>
      <c r="R29" s="31">
        <f>('Sales &amp; Collections'!AE11/Costs!AE103)-('Sales &amp; Collections'!AE11/Costs!V103)</f>
        <v>-8.217492270781579E-2</v>
      </c>
      <c r="S29" s="31">
        <f t="shared" si="36"/>
        <v>0.65705726269122278</v>
      </c>
      <c r="T29" s="31">
        <f t="shared" si="37"/>
        <v>0.96846916535356453</v>
      </c>
      <c r="U29" s="99">
        <f t="shared" si="38"/>
        <v>0.16968375992209669</v>
      </c>
      <c r="Y29" s="84"/>
    </row>
    <row r="30" spans="2:25" x14ac:dyDescent="0.35">
      <c r="B30" s="1" t="s">
        <v>127</v>
      </c>
      <c r="C30" s="1" t="s">
        <v>7</v>
      </c>
      <c r="D30" s="1" t="s">
        <v>161</v>
      </c>
      <c r="E30" s="1" t="s">
        <v>337</v>
      </c>
      <c r="F30" s="31">
        <f t="shared" si="34"/>
        <v>0.75750000000000006</v>
      </c>
      <c r="G30" s="31">
        <f t="shared" si="34"/>
        <v>1.0184225633106119</v>
      </c>
      <c r="H30" s="31">
        <f t="shared" si="34"/>
        <v>1.0197176626729196</v>
      </c>
      <c r="I30" s="31">
        <f t="shared" si="34"/>
        <v>1.0125604305574269</v>
      </c>
      <c r="J30" s="31">
        <f t="shared" si="34"/>
        <v>0.98362551562123546</v>
      </c>
      <c r="K30" s="31">
        <f t="shared" si="34"/>
        <v>0.94890368929599322</v>
      </c>
      <c r="L30" s="31">
        <f t="shared" si="34"/>
        <v>0.96949242864206475</v>
      </c>
      <c r="M30" s="31">
        <f t="shared" si="34"/>
        <v>0.92991165353001637</v>
      </c>
      <c r="N30" s="31" t="str">
        <f t="shared" si="34"/>
        <v>n.a.</v>
      </c>
      <c r="O30" s="31">
        <f t="shared" si="34"/>
        <v>0.98044528094054995</v>
      </c>
      <c r="P30" s="31">
        <f t="shared" si="35"/>
        <v>0.22294528094054988</v>
      </c>
      <c r="Q30" s="31">
        <f>('Sales &amp; Collections'!AE12-'Sales &amp; Collections'!V12)/Costs!V104</f>
        <v>-0.2588006614731716</v>
      </c>
      <c r="R30" s="31">
        <f>('Sales &amp; Collections'!AE12/Costs!AE104)-('Sales &amp; Collections'!AE12/Costs!V104)</f>
        <v>0.48174594241372154</v>
      </c>
      <c r="S30" s="31">
        <f t="shared" si="36"/>
        <v>0.92991165353001637</v>
      </c>
      <c r="T30" s="31">
        <f t="shared" si="37"/>
        <v>1.0197176626729196</v>
      </c>
      <c r="U30" s="99">
        <f t="shared" si="38"/>
        <v>3.6313324704836489E-2</v>
      </c>
      <c r="Y30" s="84"/>
    </row>
    <row r="31" spans="2:25" x14ac:dyDescent="0.35">
      <c r="B31" s="1" t="s">
        <v>128</v>
      </c>
      <c r="C31" s="1" t="s">
        <v>7</v>
      </c>
      <c r="D31" s="1" t="s">
        <v>165</v>
      </c>
      <c r="E31" s="1" t="s">
        <v>197</v>
      </c>
      <c r="F31" s="31">
        <f t="shared" si="34"/>
        <v>1.3195548489666136</v>
      </c>
      <c r="G31" s="31">
        <f t="shared" si="34"/>
        <v>0.97809706268193086</v>
      </c>
      <c r="H31" s="31">
        <f t="shared" si="34"/>
        <v>0.99267450406059266</v>
      </c>
      <c r="I31" s="31">
        <f t="shared" si="34"/>
        <v>0.99937077567800447</v>
      </c>
      <c r="J31" s="31">
        <f t="shared" si="34"/>
        <v>0.96215973617064499</v>
      </c>
      <c r="K31" s="31">
        <f t="shared" si="34"/>
        <v>0.97595453806321852</v>
      </c>
      <c r="L31" s="31">
        <f t="shared" si="34"/>
        <v>0.99048205388219535</v>
      </c>
      <c r="M31" s="31">
        <f t="shared" si="34"/>
        <v>0.95320455692222017</v>
      </c>
      <c r="N31" s="31" t="str">
        <f t="shared" si="34"/>
        <v>n.a.</v>
      </c>
      <c r="O31" s="31">
        <f t="shared" si="34"/>
        <v>0.97973707583216474</v>
      </c>
      <c r="P31" s="31">
        <f t="shared" si="35"/>
        <v>-0.33981777313444883</v>
      </c>
      <c r="Q31" s="31">
        <f>('Sales &amp; Collections'!AE13-'Sales &amp; Collections'!V13)/Costs!V105</f>
        <v>8.1313363705547301E-2</v>
      </c>
      <c r="R31" s="31">
        <f>('Sales &amp; Collections'!AE13/Costs!AE105)-('Sales &amp; Collections'!AE13/Costs!V105)</f>
        <v>-0.42113113683999626</v>
      </c>
      <c r="S31" s="31">
        <f t="shared" si="36"/>
        <v>0.95320455692222017</v>
      </c>
      <c r="T31" s="31">
        <f t="shared" si="37"/>
        <v>0.99937077567800447</v>
      </c>
      <c r="U31" s="99">
        <f t="shared" si="38"/>
        <v>1.7161579932538466E-2</v>
      </c>
      <c r="Y31" s="84"/>
    </row>
    <row r="32" spans="2:25" x14ac:dyDescent="0.35">
      <c r="B32" s="1" t="s">
        <v>118</v>
      </c>
      <c r="C32" s="1" t="s">
        <v>7</v>
      </c>
      <c r="D32" s="1" t="s">
        <v>164</v>
      </c>
      <c r="E32" s="1" t="s">
        <v>196</v>
      </c>
      <c r="F32" s="31">
        <f t="shared" si="34"/>
        <v>0.88204590524727278</v>
      </c>
      <c r="G32" s="31">
        <f t="shared" si="34"/>
        <v>0.76604519925011139</v>
      </c>
      <c r="H32" s="31">
        <f t="shared" si="34"/>
        <v>0.67879802633492825</v>
      </c>
      <c r="I32" s="31">
        <f t="shared" si="34"/>
        <v>0.54860314436540625</v>
      </c>
      <c r="J32" s="31">
        <f t="shared" si="34"/>
        <v>0.65833515451790214</v>
      </c>
      <c r="K32" s="31">
        <f t="shared" si="34"/>
        <v>0.71512207156715224</v>
      </c>
      <c r="L32" s="31">
        <f t="shared" si="34"/>
        <v>0.85990348423732021</v>
      </c>
      <c r="M32" s="31">
        <f t="shared" si="34"/>
        <v>0.87210790894978585</v>
      </c>
      <c r="N32" s="31" t="str">
        <f t="shared" si="34"/>
        <v>n.a.</v>
      </c>
      <c r="O32" s="31">
        <f t="shared" si="34"/>
        <v>0.7048048462356894</v>
      </c>
      <c r="P32" s="31">
        <f t="shared" si="35"/>
        <v>-0.17724105901158338</v>
      </c>
      <c r="Q32" s="31">
        <f>('Sales &amp; Collections'!AE14-'Sales &amp; Collections'!V14)/Costs!V106</f>
        <v>-0.33694784155563184</v>
      </c>
      <c r="R32" s="31">
        <f>('Sales &amp; Collections'!AE14/Costs!AE106)-('Sales &amp; Collections'!AE14/Costs!V106)</f>
        <v>0.15970678254404846</v>
      </c>
      <c r="S32" s="31">
        <f t="shared" si="36"/>
        <v>0.54860314436540625</v>
      </c>
      <c r="T32" s="31">
        <f t="shared" si="37"/>
        <v>0.87210790894978585</v>
      </c>
      <c r="U32" s="99">
        <f t="shared" si="38"/>
        <v>0.15951332434282287</v>
      </c>
      <c r="V32" s="80"/>
      <c r="Y32" s="84"/>
    </row>
    <row r="33" spans="2:25" x14ac:dyDescent="0.35">
      <c r="B33" s="1" t="s">
        <v>129</v>
      </c>
      <c r="C33" s="1" t="s">
        <v>7</v>
      </c>
      <c r="D33" s="1" t="s">
        <v>166</v>
      </c>
      <c r="E33" s="1" t="s">
        <v>196</v>
      </c>
      <c r="F33" s="31">
        <f t="shared" si="34"/>
        <v>0.23809523809523808</v>
      </c>
      <c r="G33" s="31" t="str">
        <f t="shared" si="34"/>
        <v>n.a.</v>
      </c>
      <c r="H33" s="31" t="str">
        <f t="shared" si="34"/>
        <v>n.a.</v>
      </c>
      <c r="I33" s="31" t="str">
        <f t="shared" si="34"/>
        <v>n.a.</v>
      </c>
      <c r="J33" s="31">
        <f t="shared" si="34"/>
        <v>0.52123301465697636</v>
      </c>
      <c r="K33" s="31">
        <f t="shared" si="34"/>
        <v>0.72901723990876943</v>
      </c>
      <c r="L33" s="31">
        <f t="shared" si="34"/>
        <v>0.8280000167750059</v>
      </c>
      <c r="M33" s="31">
        <f t="shared" si="34"/>
        <v>0.70170827676049241</v>
      </c>
      <c r="N33" s="31" t="str">
        <f t="shared" si="34"/>
        <v>n.a.</v>
      </c>
      <c r="O33" s="31">
        <f t="shared" si="34"/>
        <v>0.67199477884186576</v>
      </c>
      <c r="P33" s="31">
        <f t="shared" si="35"/>
        <v>0.43389954074662768</v>
      </c>
      <c r="Q33" s="31">
        <f>('Sales &amp; Collections'!AE15-'Sales &amp; Collections'!V15)/Costs!V107</f>
        <v>0.377735215597859</v>
      </c>
      <c r="R33" s="31">
        <f>('Sales &amp; Collections'!AE15/Costs!AE107)-('Sales &amp; Collections'!AE15/Costs!V107)</f>
        <v>5.616432514876879E-2</v>
      </c>
      <c r="S33" s="31">
        <f t="shared" si="36"/>
        <v>0.52123301465697636</v>
      </c>
      <c r="T33" s="31">
        <f t="shared" si="37"/>
        <v>0.8280000167750059</v>
      </c>
      <c r="U33" s="99">
        <f t="shared" si="38"/>
        <v>0.18660774341037123</v>
      </c>
      <c r="Y33" s="84"/>
    </row>
    <row r="34" spans="2:25" x14ac:dyDescent="0.35">
      <c r="B34" s="1" t="s">
        <v>121</v>
      </c>
      <c r="C34" s="1" t="s">
        <v>7</v>
      </c>
      <c r="D34" s="1" t="s">
        <v>164</v>
      </c>
      <c r="E34" s="1" t="s">
        <v>196</v>
      </c>
      <c r="F34" s="31">
        <f t="shared" si="34"/>
        <v>0.87255476424835454</v>
      </c>
      <c r="G34" s="31" t="str">
        <f t="shared" si="34"/>
        <v>n.a.</v>
      </c>
      <c r="H34" s="31" t="str">
        <f t="shared" si="34"/>
        <v>n.a.</v>
      </c>
      <c r="I34" s="31">
        <f t="shared" si="34"/>
        <v>0.60309251329454339</v>
      </c>
      <c r="J34" s="31">
        <f t="shared" si="34"/>
        <v>0.55865024905557192</v>
      </c>
      <c r="K34" s="31" t="str">
        <f t="shared" si="34"/>
        <v>n.a.</v>
      </c>
      <c r="L34" s="31">
        <f t="shared" si="34"/>
        <v>0.9038889351243069</v>
      </c>
      <c r="M34" s="31">
        <f t="shared" si="34"/>
        <v>0.70652608206851497</v>
      </c>
      <c r="N34" s="31" t="str">
        <f t="shared" si="34"/>
        <v>n.a.</v>
      </c>
      <c r="O34" s="31">
        <f t="shared" si="34"/>
        <v>0.67602992832109032</v>
      </c>
      <c r="P34" s="31">
        <f t="shared" si="35"/>
        <v>-0.19652483592726422</v>
      </c>
      <c r="Q34" s="31">
        <f>('Sales &amp; Collections'!AE16-'Sales &amp; Collections'!V16)/Costs!V108</f>
        <v>-8.7990266492548597E-2</v>
      </c>
      <c r="R34" s="31">
        <f>('Sales &amp; Collections'!AE16/Costs!AE108)-('Sales &amp; Collections'!AE16/Costs!V108)</f>
        <v>-0.10853456943471562</v>
      </c>
      <c r="S34" s="31">
        <f t="shared" si="36"/>
        <v>0.55865024905557192</v>
      </c>
      <c r="T34" s="31">
        <f t="shared" si="37"/>
        <v>0.9038889351243069</v>
      </c>
      <c r="U34" s="99">
        <f t="shared" si="38"/>
        <v>0.22554565167051913</v>
      </c>
      <c r="Y34" s="84"/>
    </row>
    <row r="35" spans="2:25" x14ac:dyDescent="0.35">
      <c r="B35" s="1" t="s">
        <v>119</v>
      </c>
      <c r="C35" s="1" t="s">
        <v>7</v>
      </c>
      <c r="D35" s="1" t="s">
        <v>164</v>
      </c>
      <c r="E35" s="1" t="s">
        <v>197</v>
      </c>
      <c r="F35" s="31">
        <f t="shared" si="34"/>
        <v>0.27918287937743191</v>
      </c>
      <c r="G35" s="31" t="str">
        <f t="shared" si="34"/>
        <v>n.a.</v>
      </c>
      <c r="H35" s="31" t="str">
        <f t="shared" si="34"/>
        <v>n.a.</v>
      </c>
      <c r="I35" s="31">
        <f t="shared" si="34"/>
        <v>1.0967371542451998</v>
      </c>
      <c r="J35" s="31">
        <f t="shared" si="34"/>
        <v>0.96247194267953329</v>
      </c>
      <c r="K35" s="31">
        <f t="shared" si="34"/>
        <v>0.90934387375991832</v>
      </c>
      <c r="L35" s="31">
        <f t="shared" si="34"/>
        <v>0.84712030591231358</v>
      </c>
      <c r="M35" s="31">
        <f t="shared" si="34"/>
        <v>0.80939571358518791</v>
      </c>
      <c r="N35" s="31" t="str">
        <f t="shared" si="34"/>
        <v>n.a.</v>
      </c>
      <c r="O35" s="31">
        <f t="shared" si="34"/>
        <v>0.92310109790100714</v>
      </c>
      <c r="P35" s="31">
        <f t="shared" si="35"/>
        <v>0.64391821852357523</v>
      </c>
      <c r="Q35" s="31">
        <f>('Sales &amp; Collections'!AE17-'Sales &amp; Collections'!V17)/Costs!V109</f>
        <v>0.48966981046433117</v>
      </c>
      <c r="R35" s="31">
        <f>('Sales &amp; Collections'!AE17/Costs!AE109)-('Sales &amp; Collections'!AE17/Costs!V109)</f>
        <v>0.15424840805924411</v>
      </c>
      <c r="S35" s="31">
        <f t="shared" si="36"/>
        <v>0.80939571358518791</v>
      </c>
      <c r="T35" s="31">
        <f t="shared" si="37"/>
        <v>1.0967371542451998</v>
      </c>
      <c r="U35" s="99">
        <f t="shared" si="38"/>
        <v>0.12225377963878033</v>
      </c>
      <c r="Y35" s="84"/>
    </row>
    <row r="36" spans="2:25" x14ac:dyDescent="0.35">
      <c r="B36" s="1" t="s">
        <v>130</v>
      </c>
      <c r="C36" s="1" t="s">
        <v>7</v>
      </c>
      <c r="D36" s="1" t="s">
        <v>166</v>
      </c>
      <c r="E36" s="1" t="s">
        <v>337</v>
      </c>
      <c r="F36" s="31">
        <f t="shared" si="34"/>
        <v>0.14634146341463411</v>
      </c>
      <c r="G36" s="31" t="str">
        <f t="shared" si="34"/>
        <v>n.a.</v>
      </c>
      <c r="H36" s="31" t="str">
        <f t="shared" si="34"/>
        <v>n.a.</v>
      </c>
      <c r="I36" s="31">
        <f t="shared" si="34"/>
        <v>1.0727120813952919</v>
      </c>
      <c r="J36" s="31">
        <f t="shared" si="34"/>
        <v>1.1541130021791903</v>
      </c>
      <c r="K36" s="31">
        <f t="shared" si="34"/>
        <v>1.1023189277622667</v>
      </c>
      <c r="L36" s="31">
        <f t="shared" si="34"/>
        <v>1.0489184995960759</v>
      </c>
      <c r="M36" s="31">
        <f t="shared" si="34"/>
        <v>1.0278866723310747</v>
      </c>
      <c r="N36" s="31">
        <f t="shared" si="34"/>
        <v>0.93303952789130928</v>
      </c>
      <c r="O36" s="31">
        <f t="shared" si="34"/>
        <v>1.0649581902118934</v>
      </c>
      <c r="P36" s="31">
        <f t="shared" si="35"/>
        <v>0.91861672679725936</v>
      </c>
      <c r="Q36" s="31">
        <f>('Sales &amp; Collections'!AE18-'Sales &amp; Collections'!V18)/Costs!V110</f>
        <v>0.71794228460964327</v>
      </c>
      <c r="R36" s="31">
        <f>('Sales &amp; Collections'!AE18/Costs!AE110)-('Sales &amp; Collections'!AE18/Costs!V110)</f>
        <v>0.20067444218761599</v>
      </c>
      <c r="S36" s="31">
        <f t="shared" si="36"/>
        <v>0.93303952789130928</v>
      </c>
      <c r="T36" s="31">
        <f t="shared" si="37"/>
        <v>1.1541130021791903</v>
      </c>
      <c r="U36" s="99">
        <f t="shared" si="38"/>
        <v>7.0994984615771653E-2</v>
      </c>
      <c r="Y36" s="84"/>
    </row>
    <row r="37" spans="2:25" x14ac:dyDescent="0.35">
      <c r="B37" s="1" t="s">
        <v>117</v>
      </c>
      <c r="C37" s="1" t="s">
        <v>7</v>
      </c>
      <c r="D37" s="1" t="s">
        <v>165</v>
      </c>
      <c r="E37" s="1" t="s">
        <v>196</v>
      </c>
      <c r="F37" s="31">
        <f t="shared" si="34"/>
        <v>0.67292076567329862</v>
      </c>
      <c r="G37" s="31">
        <f t="shared" si="34"/>
        <v>0.91028876475668918</v>
      </c>
      <c r="H37" s="31">
        <f t="shared" si="34"/>
        <v>0.85904268945368201</v>
      </c>
      <c r="I37" s="31">
        <f t="shared" si="34"/>
        <v>0.91485347768891478</v>
      </c>
      <c r="J37" s="31">
        <f t="shared" si="34"/>
        <v>0.88108623082952719</v>
      </c>
      <c r="K37" s="31">
        <f t="shared" si="34"/>
        <v>0.89217348653185014</v>
      </c>
      <c r="L37" s="31">
        <f t="shared" si="34"/>
        <v>0.88883685826352499</v>
      </c>
      <c r="M37" s="31">
        <f t="shared" si="34"/>
        <v>0.88340634329072876</v>
      </c>
      <c r="N37" s="31" t="str">
        <f t="shared" si="34"/>
        <v>n.a.</v>
      </c>
      <c r="O37" s="31">
        <f t="shared" si="34"/>
        <v>0.88941769703292295</v>
      </c>
      <c r="P37" s="31">
        <f t="shared" si="35"/>
        <v>0.21649693135962433</v>
      </c>
      <c r="Q37" s="31">
        <f>('Sales &amp; Collections'!AE19-'Sales &amp; Collections'!V19)/Costs!V111</f>
        <v>-0.10833203411057706</v>
      </c>
      <c r="R37" s="31">
        <f>('Sales &amp; Collections'!AE19/Costs!AE111)-('Sales &amp; Collections'!AE19/Costs!V111)</f>
        <v>0.32482896547020135</v>
      </c>
      <c r="S37" s="31">
        <f t="shared" si="36"/>
        <v>0.85904268945368201</v>
      </c>
      <c r="T37" s="31">
        <f t="shared" si="37"/>
        <v>0.91485347768891478</v>
      </c>
      <c r="U37" s="99">
        <f t="shared" si="38"/>
        <v>2.1108956619142253E-2</v>
      </c>
      <c r="Y37" s="84"/>
    </row>
    <row r="38" spans="2:25" s="84" customFormat="1" ht="30" customHeight="1" x14ac:dyDescent="0.35">
      <c r="B38" s="68" t="s">
        <v>447</v>
      </c>
      <c r="F38" s="18"/>
      <c r="G38" s="18"/>
      <c r="H38" s="18"/>
      <c r="I38" s="18"/>
      <c r="J38" s="18"/>
      <c r="K38" s="18"/>
      <c r="L38" s="18"/>
      <c r="M38" s="18"/>
      <c r="N38" s="18"/>
      <c r="O38" s="18"/>
      <c r="P38" s="18"/>
      <c r="Q38" s="18"/>
      <c r="R38" s="18"/>
      <c r="S38" s="18"/>
      <c r="T38" s="18"/>
      <c r="U38" s="18"/>
      <c r="V38" s="71"/>
      <c r="X38" s="66"/>
    </row>
    <row r="39" spans="2:25" s="66" customFormat="1" x14ac:dyDescent="0.35">
      <c r="B39" s="66" t="s">
        <v>124</v>
      </c>
      <c r="C39" s="66" t="s">
        <v>7</v>
      </c>
      <c r="D39" s="66" t="s">
        <v>161</v>
      </c>
      <c r="E39" s="66" t="s">
        <v>197</v>
      </c>
      <c r="F39" s="31" t="str">
        <f>IFERROR(F230/Costs!V39,"n.a.")</f>
        <v>n.a.</v>
      </c>
      <c r="G39" s="31">
        <f>IFERROR(G230/Costs!W39,"n.a.")</f>
        <v>0.9358966740085588</v>
      </c>
      <c r="H39" s="31">
        <f>IFERROR(H230/Costs!X39,"n.a.")</f>
        <v>1.0902277288508497</v>
      </c>
      <c r="I39" s="31">
        <f>IFERROR(I230/Costs!Y39,"n.a.")</f>
        <v>1.1701546241050307</v>
      </c>
      <c r="J39" s="31">
        <f>IFERROR(J230/Costs!Z39,"n.a.")</f>
        <v>1.0271786445155995</v>
      </c>
      <c r="K39" s="31">
        <f>IFERROR(K230/Costs!AA39,"n.a.")</f>
        <v>1.0045184018467326</v>
      </c>
      <c r="L39" s="31">
        <f>IFERROR(L230/Costs!AB39,"n.a.")</f>
        <v>1.0526919937663388</v>
      </c>
      <c r="M39" s="31">
        <f>IFERROR(M230/Costs!AC39,"n.a.")</f>
        <v>1.0244124406110839</v>
      </c>
      <c r="N39" s="31" t="str">
        <f>IFERROR(N230/Costs!AD39,"n.a.")</f>
        <v>n.a.</v>
      </c>
      <c r="O39" s="31">
        <f>IFERROR(O230/Costs!AE39,"n.a.")</f>
        <v>1.0406534418093973</v>
      </c>
      <c r="P39" s="31"/>
      <c r="Q39" s="31"/>
      <c r="R39" s="31"/>
      <c r="S39" s="31"/>
      <c r="T39" s="31"/>
      <c r="U39" s="31"/>
      <c r="X39" s="66" t="s">
        <v>155</v>
      </c>
      <c r="Y39" s="84"/>
    </row>
    <row r="40" spans="2:25" s="66" customFormat="1" x14ac:dyDescent="0.35">
      <c r="B40" s="66" t="s">
        <v>132</v>
      </c>
      <c r="C40" s="66" t="s">
        <v>7</v>
      </c>
      <c r="D40" s="66" t="s">
        <v>161</v>
      </c>
      <c r="E40" s="66" t="s">
        <v>196</v>
      </c>
      <c r="F40" s="31" t="str">
        <f>IFERROR(F231/Costs!V40,"n.a.")</f>
        <v>n.a.</v>
      </c>
      <c r="G40" s="31">
        <f>G22</f>
        <v>0.70519218000531014</v>
      </c>
      <c r="H40" s="31">
        <f t="shared" ref="H40:N40" si="39">H22</f>
        <v>0.64537083807499107</v>
      </c>
      <c r="I40" s="31">
        <f t="shared" si="39"/>
        <v>0.621268426814652</v>
      </c>
      <c r="J40" s="31">
        <f t="shared" si="39"/>
        <v>0.64714685366614477</v>
      </c>
      <c r="K40" s="31">
        <f t="shared" si="39"/>
        <v>0.6199463500261696</v>
      </c>
      <c r="L40" s="31">
        <f t="shared" si="39"/>
        <v>0.73275259600464426</v>
      </c>
      <c r="M40" s="31" t="str">
        <f t="shared" si="39"/>
        <v>n.a.</v>
      </c>
      <c r="N40" s="31" t="str">
        <f t="shared" si="39"/>
        <v>n.a.</v>
      </c>
      <c r="O40" s="31">
        <f>AVERAGE(G40:N40)</f>
        <v>0.66194620743198529</v>
      </c>
      <c r="P40" s="31"/>
      <c r="Q40" s="31"/>
      <c r="R40" s="31"/>
      <c r="S40" s="31"/>
      <c r="T40" s="31"/>
      <c r="U40" s="31"/>
    </row>
    <row r="41" spans="2:25" s="66" customFormat="1" x14ac:dyDescent="0.35">
      <c r="B41" s="66" t="s">
        <v>251</v>
      </c>
      <c r="C41" s="66" t="s">
        <v>7</v>
      </c>
      <c r="D41" s="66" t="s">
        <v>162</v>
      </c>
      <c r="E41" s="66" t="s">
        <v>196</v>
      </c>
      <c r="F41" s="31" t="str">
        <f>IFERROR(F232/Costs!V41,"n.a.")</f>
        <v>n.a.</v>
      </c>
      <c r="G41" s="31" t="str">
        <f>IFERROR(G232/Costs!W41,"n.a.")</f>
        <v>n.a.</v>
      </c>
      <c r="H41" s="31">
        <f>IFERROR(H232/Costs!X41,"n.a.")</f>
        <v>0.61743080869994393</v>
      </c>
      <c r="I41" s="31">
        <f>IFERROR(I232/Costs!Y41,"n.a.")</f>
        <v>0.62214293344790517</v>
      </c>
      <c r="J41" s="31">
        <f>IFERROR(J232/Costs!Z41,"n.a.")</f>
        <v>0.67704061793245207</v>
      </c>
      <c r="K41" s="31">
        <f>IFERROR(K232/Costs!AA41,"n.a.")</f>
        <v>0.69506534199485059</v>
      </c>
      <c r="L41" s="31">
        <f>IFERROR(L232/Costs!AB41,"n.a.")</f>
        <v>0.6519195097287237</v>
      </c>
      <c r="M41" s="31">
        <f>IFERROR(M232/Costs!AC41,"n.a.")</f>
        <v>0.65565094066025109</v>
      </c>
      <c r="N41" s="31" t="str">
        <f>IFERROR(N232/Costs!AD41,"n.a.")</f>
        <v>n.a.</v>
      </c>
      <c r="O41" s="31">
        <f>IFERROR(O232/Costs!AE41,"n.a.")</f>
        <v>0.65126462820509401</v>
      </c>
      <c r="P41" s="31"/>
      <c r="Q41" s="31"/>
      <c r="R41" s="31"/>
      <c r="S41" s="31"/>
      <c r="T41" s="31"/>
      <c r="U41" s="31"/>
    </row>
    <row r="42" spans="2:25" s="66" customFormat="1" x14ac:dyDescent="0.35">
      <c r="B42" s="66" t="s">
        <v>131</v>
      </c>
      <c r="C42" s="66" t="s">
        <v>7</v>
      </c>
      <c r="D42" s="66" t="s">
        <v>163</v>
      </c>
      <c r="E42" s="66" t="s">
        <v>196</v>
      </c>
      <c r="F42" s="31" t="str">
        <f>IFERROR(F233/Costs!V42,"n.a.")</f>
        <v>n.a.</v>
      </c>
      <c r="G42" s="31" t="str">
        <f>IFERROR(G233/Costs!W42,"n.a.")</f>
        <v>n.a.</v>
      </c>
      <c r="H42" s="31">
        <f>IFERROR(H233/Costs!X42,"n.a.")</f>
        <v>0.39862488028527876</v>
      </c>
      <c r="I42" s="31">
        <f>IFERROR(I233/Costs!Y42,"n.a.")</f>
        <v>0.4118475173819458</v>
      </c>
      <c r="J42" s="31">
        <f>IFERROR(J233/Costs!Z42,"n.a.")</f>
        <v>0.39467738608793346</v>
      </c>
      <c r="K42" s="31">
        <f>IFERROR(K233/Costs!AA42,"n.a.")</f>
        <v>0.39290335092393308</v>
      </c>
      <c r="L42" s="31">
        <f>IFERROR(L233/Costs!AB42,"n.a.")</f>
        <v>0.47799705329662029</v>
      </c>
      <c r="M42" s="31" t="str">
        <f>IFERROR(M233/Costs!AC42,"n.a.")</f>
        <v>n.a.</v>
      </c>
      <c r="N42" s="31" t="str">
        <f>IFERROR(N233/Costs!AD42,"n.a.")</f>
        <v>n.a.</v>
      </c>
      <c r="O42" s="31">
        <f>IFERROR(O233/Costs!AE42,"n.a.")</f>
        <v>0.41273656261398622</v>
      </c>
      <c r="P42" s="31"/>
      <c r="Q42" s="31"/>
      <c r="R42" s="31"/>
      <c r="S42" s="31"/>
      <c r="T42" s="31"/>
      <c r="U42" s="31"/>
    </row>
    <row r="43" spans="2:25" s="66" customFormat="1" x14ac:dyDescent="0.35">
      <c r="B43" s="66" t="s">
        <v>133</v>
      </c>
      <c r="C43" s="66" t="s">
        <v>7</v>
      </c>
      <c r="D43" s="66" t="s">
        <v>163</v>
      </c>
      <c r="E43" s="66" t="s">
        <v>196</v>
      </c>
      <c r="F43" s="31" t="str">
        <f>IFERROR(F234/Costs!V43,"n.a.")</f>
        <v>n.a.</v>
      </c>
      <c r="G43" s="31" t="str">
        <f>IFERROR(G234/Costs!W43,"n.a.")</f>
        <v>n.a.</v>
      </c>
      <c r="H43" s="31">
        <f>IFERROR(H234/Costs!X43,"n.a.")</f>
        <v>0.93758771007397823</v>
      </c>
      <c r="I43" s="31">
        <f>IFERROR(I234/Costs!Y43,"n.a.")</f>
        <v>0.91515301797120141</v>
      </c>
      <c r="J43" s="31">
        <f>IFERROR(J234/Costs!Z43,"n.a.")</f>
        <v>0.89531064718389031</v>
      </c>
      <c r="K43" s="31">
        <f>IFERROR(K234/Costs!AA43,"n.a.")</f>
        <v>0.91668135286994423</v>
      </c>
      <c r="L43" s="31">
        <f>IFERROR(L234/Costs!AB43,"n.a.")</f>
        <v>0.90692378150240083</v>
      </c>
      <c r="M43" s="31" t="str">
        <f>IFERROR(M234/Costs!AC43,"n.a.")</f>
        <v>n.a.</v>
      </c>
      <c r="N43" s="31" t="str">
        <f>IFERROR(N234/Costs!AD43,"n.a.")</f>
        <v>n.a.</v>
      </c>
      <c r="O43" s="31">
        <f>IFERROR(O234/Costs!AE43,"n.a.")</f>
        <v>0.91442845373130077</v>
      </c>
      <c r="P43" s="31"/>
      <c r="Q43" s="31"/>
      <c r="R43" s="31"/>
      <c r="S43" s="31"/>
      <c r="T43" s="31"/>
      <c r="U43" s="31"/>
    </row>
    <row r="44" spans="2:25" s="66" customFormat="1" x14ac:dyDescent="0.35">
      <c r="B44" s="66" t="s">
        <v>134</v>
      </c>
      <c r="C44" s="66" t="s">
        <v>7</v>
      </c>
      <c r="D44" s="66" t="s">
        <v>163</v>
      </c>
      <c r="E44" s="66" t="s">
        <v>196</v>
      </c>
      <c r="F44" s="31" t="str">
        <f>IFERROR(F235/Costs!V44,"n.a.")</f>
        <v>n.a.</v>
      </c>
      <c r="G44" s="31" t="str">
        <f>IFERROR(G235/Costs!W44,"n.a.")</f>
        <v>n.a.</v>
      </c>
      <c r="H44" s="31">
        <f>IFERROR(H235/Costs!X44,"n.a.")</f>
        <v>0.40307895233528357</v>
      </c>
      <c r="I44" s="31">
        <f>IFERROR(I235/Costs!Y44,"n.a.")</f>
        <v>0.43949913205835534</v>
      </c>
      <c r="J44" s="31">
        <f>IFERROR(J235/Costs!Z44,"n.a.")</f>
        <v>0.50850464524191186</v>
      </c>
      <c r="K44" s="31">
        <f>IFERROR(K235/Costs!AA44,"n.a.")</f>
        <v>0.44355414015100186</v>
      </c>
      <c r="L44" s="31">
        <f>IFERROR(L235/Costs!AB44,"n.a.")</f>
        <v>0.59254638030371465</v>
      </c>
      <c r="M44" s="31" t="str">
        <f>IFERROR(M235/Costs!AC44,"n.a.")</f>
        <v>n.a.</v>
      </c>
      <c r="N44" s="31" t="str">
        <f>IFERROR(N235/Costs!AD44,"n.a.")</f>
        <v>n.a.</v>
      </c>
      <c r="O44" s="31">
        <f>IFERROR(O235/Costs!AE44,"n.a.")</f>
        <v>0.47005634500279891</v>
      </c>
      <c r="P44" s="31"/>
      <c r="Q44" s="31"/>
      <c r="R44" s="31"/>
      <c r="S44" s="31"/>
      <c r="T44" s="31"/>
      <c r="U44" s="31"/>
    </row>
    <row r="45" spans="2:25" s="66" customFormat="1" x14ac:dyDescent="0.35">
      <c r="B45" s="66" t="s">
        <v>120</v>
      </c>
      <c r="C45" s="66" t="s">
        <v>7</v>
      </c>
      <c r="D45" s="66" t="s">
        <v>164</v>
      </c>
      <c r="E45" s="66" t="s">
        <v>196</v>
      </c>
      <c r="F45" s="31" t="str">
        <f>IFERROR(F236/Costs!V45,"n.a.")</f>
        <v>n.a.</v>
      </c>
      <c r="G45" s="31">
        <f>IFERROR(G236/Costs!W45,"n.a.")</f>
        <v>0.99768830933430785</v>
      </c>
      <c r="H45" s="31">
        <f>IFERROR(H236/Costs!X45,"n.a.")</f>
        <v>1.0149762044936741</v>
      </c>
      <c r="I45" s="31">
        <f>IFERROR(I236/Costs!Y45,"n.a.")</f>
        <v>0.9476729009007876</v>
      </c>
      <c r="J45" s="31">
        <f>IFERROR(J236/Costs!Z45,"n.a.")</f>
        <v>0.88446253398523644</v>
      </c>
      <c r="K45" s="31">
        <f>IFERROR(K236/Costs!AA45,"n.a.")</f>
        <v>0.90306654731579428</v>
      </c>
      <c r="L45" s="31">
        <f>IFERROR(L236/Costs!AB45,"n.a.")</f>
        <v>0.83210103811247649</v>
      </c>
      <c r="M45" s="31">
        <f>IFERROR(M236/Costs!AC45,"n.a.")</f>
        <v>0.82618324942450772</v>
      </c>
      <c r="N45" s="31" t="str">
        <f>IFERROR(N236/Costs!AD45,"n.a.")</f>
        <v>n.a.</v>
      </c>
      <c r="O45" s="31">
        <f>IFERROR(O236/Costs!AE45,"n.a.")</f>
        <v>0.91402560741356098</v>
      </c>
      <c r="P45" s="31"/>
      <c r="Q45" s="31"/>
      <c r="R45" s="31"/>
      <c r="S45" s="31"/>
      <c r="T45" s="31"/>
      <c r="U45" s="31"/>
    </row>
    <row r="46" spans="2:25" s="66" customFormat="1" x14ac:dyDescent="0.35">
      <c r="B46" s="66" t="s">
        <v>125</v>
      </c>
      <c r="C46" s="66" t="s">
        <v>7</v>
      </c>
      <c r="D46" s="66" t="s">
        <v>162</v>
      </c>
      <c r="E46" s="66" t="s">
        <v>196</v>
      </c>
      <c r="F46" s="31" t="str">
        <f>IFERROR(F237/Costs!V46,"n.a.")</f>
        <v>n.a.</v>
      </c>
      <c r="G46" s="31" t="str">
        <f>G28</f>
        <v>n.a.</v>
      </c>
      <c r="H46" s="31" t="str">
        <f t="shared" ref="H46:N46" si="40">H28</f>
        <v>n.a.</v>
      </c>
      <c r="I46" s="31" t="str">
        <f t="shared" si="40"/>
        <v>n.a.</v>
      </c>
      <c r="J46" s="31">
        <f t="shared" si="40"/>
        <v>0.84148148148148139</v>
      </c>
      <c r="K46" s="31" t="str">
        <f t="shared" si="40"/>
        <v>n.a.</v>
      </c>
      <c r="L46" s="31" t="str">
        <f t="shared" si="40"/>
        <v>n.a.</v>
      </c>
      <c r="M46" s="31" t="str">
        <f t="shared" si="40"/>
        <v>n.a.</v>
      </c>
      <c r="N46" s="31" t="str">
        <f t="shared" si="40"/>
        <v>n.a.</v>
      </c>
      <c r="O46" s="31">
        <f>AVERAGE(G46:N46)</f>
        <v>0.84148148148148139</v>
      </c>
      <c r="P46" s="31"/>
      <c r="Q46" s="31"/>
      <c r="R46" s="31"/>
      <c r="S46" s="31"/>
      <c r="T46" s="31"/>
      <c r="U46" s="31"/>
    </row>
    <row r="47" spans="2:25" s="66" customFormat="1" x14ac:dyDescent="0.35">
      <c r="B47" s="66" t="s">
        <v>126</v>
      </c>
      <c r="C47" s="66" t="s">
        <v>7</v>
      </c>
      <c r="D47" s="66" t="s">
        <v>163</v>
      </c>
      <c r="E47" s="66" t="s">
        <v>337</v>
      </c>
      <c r="F47" s="31" t="str">
        <f>IFERROR(F238/Costs!V47,"n.a.")</f>
        <v>n.a.</v>
      </c>
      <c r="G47" s="31" t="str">
        <f>IFERROR(G238/Costs!W47,"n.a.")</f>
        <v>n.a.</v>
      </c>
      <c r="H47" s="31" t="str">
        <f>IFERROR(H238/Costs!X47,"n.a.")</f>
        <v>n.a.</v>
      </c>
      <c r="I47" s="31" t="str">
        <f>IFERROR(I238/Costs!Y47,"n.a.")</f>
        <v>n.a.</v>
      </c>
      <c r="J47" s="31">
        <f>IFERROR(J238/Costs!Z47,"n.a.")</f>
        <v>0.75542573166619509</v>
      </c>
      <c r="K47" s="31">
        <f>IFERROR(K238/Costs!AA47,"n.a.")</f>
        <v>0.88719991046321356</v>
      </c>
      <c r="L47" s="31">
        <f>IFERROR(L238/Costs!AB47,"n.a.")</f>
        <v>0.95629401404906123</v>
      </c>
      <c r="M47" s="31">
        <f>IFERROR(M238/Costs!AC47,"n.a.")</f>
        <v>1.0376750618191311</v>
      </c>
      <c r="N47" s="31" t="str">
        <f>IFERROR(N238/Costs!AD47,"n.a.")</f>
        <v>n.a.</v>
      </c>
      <c r="O47" s="31">
        <f>IFERROR(O238/Costs!AE47,"n.a.")</f>
        <v>0.89978483615611426</v>
      </c>
      <c r="P47" s="31"/>
      <c r="Q47" s="31"/>
      <c r="R47" s="31"/>
      <c r="S47" s="31"/>
      <c r="T47" s="31"/>
      <c r="U47" s="31"/>
    </row>
    <row r="48" spans="2:25" s="66" customFormat="1" x14ac:dyDescent="0.35">
      <c r="B48" s="66" t="s">
        <v>127</v>
      </c>
      <c r="C48" s="66" t="s">
        <v>7</v>
      </c>
      <c r="D48" s="66" t="s">
        <v>161</v>
      </c>
      <c r="E48" s="66" t="s">
        <v>337</v>
      </c>
      <c r="F48" s="31" t="str">
        <f>IFERROR(F239/Costs!V48,"n.a.")</f>
        <v>n.a.</v>
      </c>
      <c r="G48" s="31">
        <f>IFERROR(G239/Costs!W48,"n.a.")</f>
        <v>1.0184225633106117</v>
      </c>
      <c r="H48" s="31">
        <f>IFERROR(H239/Costs!X48,"n.a.")</f>
        <v>1.0197176626729196</v>
      </c>
      <c r="I48" s="31">
        <f>IFERROR(I239/Costs!Y48,"n.a.")</f>
        <v>1.0125604305574267</v>
      </c>
      <c r="J48" s="31">
        <f>IFERROR(J239/Costs!Z48,"n.a.")</f>
        <v>0.98362551562123546</v>
      </c>
      <c r="K48" s="31">
        <f>IFERROR(K239/Costs!AA48,"n.a.")</f>
        <v>0.94890368929599345</v>
      </c>
      <c r="L48" s="31">
        <f>IFERROR(L239/Costs!AB48,"n.a.")</f>
        <v>0.96949242864206453</v>
      </c>
      <c r="M48" s="31">
        <f>IFERROR(M239/Costs!AC48,"n.a.")</f>
        <v>0.92991165353001637</v>
      </c>
      <c r="N48" s="31" t="str">
        <f>IFERROR(N239/Costs!AD48,"n.a.")</f>
        <v>n.a.</v>
      </c>
      <c r="O48" s="31">
        <f>IFERROR(O239/Costs!AE48,"n.a.")</f>
        <v>0.98044528094054995</v>
      </c>
      <c r="P48" s="31"/>
      <c r="Q48" s="31"/>
      <c r="R48" s="31"/>
      <c r="S48" s="31"/>
      <c r="T48" s="31"/>
      <c r="U48" s="31"/>
    </row>
    <row r="49" spans="2:24" s="66" customFormat="1" x14ac:dyDescent="0.35">
      <c r="B49" s="66" t="s">
        <v>128</v>
      </c>
      <c r="C49" s="66" t="s">
        <v>7</v>
      </c>
      <c r="D49" s="66" t="s">
        <v>165</v>
      </c>
      <c r="E49" s="66" t="s">
        <v>197</v>
      </c>
      <c r="F49" s="31" t="str">
        <f>IFERROR(F240/Costs!V49,"n.a.")</f>
        <v>n.a.</v>
      </c>
      <c r="G49" s="31">
        <f>IFERROR(G240/Costs!W49,"n.a.")</f>
        <v>0.97809706268193086</v>
      </c>
      <c r="H49" s="31">
        <f>IFERROR(H240/Costs!X49,"n.a.")</f>
        <v>0.99267450406059266</v>
      </c>
      <c r="I49" s="31">
        <f>IFERROR(I240/Costs!Y49,"n.a.")</f>
        <v>0.99937077567800447</v>
      </c>
      <c r="J49" s="31">
        <f>IFERROR(J240/Costs!Z49,"n.a.")</f>
        <v>0.96215973617064499</v>
      </c>
      <c r="K49" s="31">
        <f>IFERROR(K240/Costs!AA49,"n.a.")</f>
        <v>0.97595453806321852</v>
      </c>
      <c r="L49" s="31">
        <f>IFERROR(L240/Costs!AB49,"n.a.")</f>
        <v>0.99048205388219535</v>
      </c>
      <c r="M49" s="31">
        <f>IFERROR(M240/Costs!AC49,"n.a.")</f>
        <v>0.95320455692222017</v>
      </c>
      <c r="N49" s="31" t="str">
        <f>IFERROR(N240/Costs!AD49,"n.a.")</f>
        <v>n.a.</v>
      </c>
      <c r="O49" s="31">
        <f>IFERROR(O240/Costs!AE49,"n.a.")</f>
        <v>0.97973707583216474</v>
      </c>
      <c r="P49" s="31"/>
      <c r="Q49" s="31"/>
      <c r="R49" s="31"/>
      <c r="S49" s="31"/>
      <c r="T49" s="31"/>
      <c r="U49" s="31"/>
    </row>
    <row r="50" spans="2:24" s="66" customFormat="1" x14ac:dyDescent="0.35">
      <c r="B50" s="66" t="s">
        <v>118</v>
      </c>
      <c r="C50" s="66" t="s">
        <v>7</v>
      </c>
      <c r="D50" s="66" t="s">
        <v>164</v>
      </c>
      <c r="E50" s="66" t="s">
        <v>196</v>
      </c>
      <c r="F50" s="31" t="str">
        <f>IFERROR(F241/Costs!V50,"n.a.")</f>
        <v>n.a.</v>
      </c>
      <c r="G50" s="31">
        <f>IFERROR(G241/Costs!W50,"n.a.")</f>
        <v>0.84906041902667828</v>
      </c>
      <c r="H50" s="31">
        <f>IFERROR(H241/Costs!X50,"n.a.")</f>
        <v>0.97360666729836642</v>
      </c>
      <c r="I50" s="31">
        <f>IFERROR(I241/Costs!Y50,"n.a.")</f>
        <v>0.75193724797420891</v>
      </c>
      <c r="J50" s="31">
        <f>IFERROR(J241/Costs!Z50,"n.a.")</f>
        <v>0.86347971666149859</v>
      </c>
      <c r="K50" s="31">
        <f>IFERROR(K241/Costs!AA50,"n.a.")</f>
        <v>0.92652523051956981</v>
      </c>
      <c r="L50" s="31">
        <f>IFERROR(L241/Costs!AB50,"n.a.")</f>
        <v>0.96845994730038432</v>
      </c>
      <c r="M50" s="31">
        <f>IFERROR(M241/Costs!AC50,"n.a.")</f>
        <v>0.9061274959346558</v>
      </c>
      <c r="N50" s="31" t="str">
        <f>IFERROR(N241/Costs!AD50,"n.a.")</f>
        <v>n.a.</v>
      </c>
      <c r="O50" s="31">
        <f>IFERROR(O241/Costs!AE50,"n.a.")</f>
        <v>0.88330098612517083</v>
      </c>
      <c r="P50" s="31"/>
      <c r="Q50" s="31"/>
      <c r="R50" s="31"/>
      <c r="S50" s="31"/>
      <c r="T50" s="31"/>
      <c r="U50" s="31"/>
    </row>
    <row r="51" spans="2:24" s="66" customFormat="1" x14ac:dyDescent="0.35">
      <c r="B51" s="66" t="s">
        <v>129</v>
      </c>
      <c r="C51" s="66" t="s">
        <v>7</v>
      </c>
      <c r="D51" s="66" t="s">
        <v>166</v>
      </c>
      <c r="E51" s="66" t="s">
        <v>196</v>
      </c>
      <c r="F51" s="31" t="str">
        <f>IFERROR(F242/Costs!V51,"n.a.")</f>
        <v>n.a.</v>
      </c>
      <c r="G51" s="31" t="str">
        <f>IFERROR(G242/Costs!W51,"n.a.")</f>
        <v>n.a.</v>
      </c>
      <c r="H51" s="31" t="str">
        <f>IFERROR(H242/Costs!X51,"n.a.")</f>
        <v>n.a.</v>
      </c>
      <c r="I51" s="31" t="str">
        <f>IFERROR(I242/Costs!Y51,"n.a.")</f>
        <v>n.a.</v>
      </c>
      <c r="J51" s="31">
        <f>IFERROR(J242/Costs!Z51,"n.a.")</f>
        <v>1.00695052932201</v>
      </c>
      <c r="K51" s="31">
        <f>IFERROR(K242/Costs!AA51,"n.a.")</f>
        <v>1.0345733098468426</v>
      </c>
      <c r="L51" s="31">
        <f>IFERROR(L242/Costs!AB51,"n.a.")</f>
        <v>1.0753421944778896</v>
      </c>
      <c r="M51" s="31">
        <f>IFERROR(M242/Costs!AC51,"n.a.")</f>
        <v>0.93529547514520028</v>
      </c>
      <c r="N51" s="31" t="str">
        <f>IFERROR(N242/Costs!AD51,"n.a.")</f>
        <v>n.a.</v>
      </c>
      <c r="O51" s="31">
        <f>IFERROR(O242/Costs!AE51,"n.a.")</f>
        <v>1.011713028093371</v>
      </c>
      <c r="P51" s="31"/>
      <c r="Q51" s="31"/>
      <c r="R51" s="31"/>
      <c r="S51" s="31"/>
      <c r="T51" s="31"/>
      <c r="U51" s="31"/>
    </row>
    <row r="52" spans="2:24" s="66" customFormat="1" x14ac:dyDescent="0.35">
      <c r="B52" s="66" t="s">
        <v>121</v>
      </c>
      <c r="C52" s="66" t="s">
        <v>7</v>
      </c>
      <c r="D52" s="66" t="s">
        <v>164</v>
      </c>
      <c r="E52" s="66" t="s">
        <v>196</v>
      </c>
      <c r="F52" s="31" t="str">
        <f>IFERROR(F243/Costs!V52,"n.a.")</f>
        <v>n.a.</v>
      </c>
      <c r="G52" s="31" t="str">
        <f>IFERROR(G243/Costs!W52,"n.a.")</f>
        <v>n.a.</v>
      </c>
      <c r="H52" s="31" t="str">
        <f>IFERROR(H243/Costs!X52,"n.a.")</f>
        <v>n.a.</v>
      </c>
      <c r="I52" s="31">
        <f>IFERROR(I243/Costs!Y52,"n.a.")</f>
        <v>0.72929038199396712</v>
      </c>
      <c r="J52" s="31">
        <f>IFERROR(J243/Costs!Z52,"n.a.")</f>
        <v>0.67831453024601607</v>
      </c>
      <c r="K52" s="31" t="str">
        <f>IFERROR(K243/Costs!AA52,"n.a.")</f>
        <v>n.a.</v>
      </c>
      <c r="L52" s="31">
        <f>IFERROR(L243/Costs!AB52,"n.a.")</f>
        <v>1.0720507706356779</v>
      </c>
      <c r="M52" s="31">
        <f>IFERROR(M243/Costs!AC52,"n.a.")</f>
        <v>0.82595450451508889</v>
      </c>
      <c r="N52" s="31" t="str">
        <f>IFERROR(N243/Costs!AD52,"n.a.")</f>
        <v>n.a.</v>
      </c>
      <c r="O52" s="31">
        <f>IFERROR(O243/Costs!AE52,"n.a.")</f>
        <v>0.80967289121600727</v>
      </c>
      <c r="P52" s="31"/>
      <c r="Q52" s="31"/>
      <c r="R52" s="31"/>
      <c r="S52" s="31"/>
      <c r="T52" s="31"/>
      <c r="U52" s="31"/>
    </row>
    <row r="53" spans="2:24" s="66" customFormat="1" x14ac:dyDescent="0.35">
      <c r="B53" s="66" t="s">
        <v>119</v>
      </c>
      <c r="C53" s="66" t="s">
        <v>7</v>
      </c>
      <c r="D53" s="66" t="s">
        <v>164</v>
      </c>
      <c r="E53" s="66" t="s">
        <v>197</v>
      </c>
      <c r="F53" s="31" t="str">
        <f>IFERROR(F244/Costs!V53,"n.a.")</f>
        <v>n.a.</v>
      </c>
      <c r="G53" s="31" t="str">
        <f>IFERROR(G244/Costs!W53,"n.a.")</f>
        <v>n.a.</v>
      </c>
      <c r="H53" s="31" t="str">
        <f>IFERROR(H244/Costs!X53,"n.a.")</f>
        <v>n.a.</v>
      </c>
      <c r="I53" s="31">
        <f>IFERROR(I244/Costs!Y53,"n.a.")</f>
        <v>1.1377053066514027</v>
      </c>
      <c r="J53" s="31">
        <f>IFERROR(J244/Costs!Z53,"n.a.")</f>
        <v>1.0484666221470993</v>
      </c>
      <c r="K53" s="31">
        <f>IFERROR(K244/Costs!AA53,"n.a.")</f>
        <v>1.0024488073229121</v>
      </c>
      <c r="L53" s="31">
        <f>IFERROR(L244/Costs!AB53,"n.a.")</f>
        <v>0.9363212746756544</v>
      </c>
      <c r="M53" s="31">
        <f>IFERROR(M244/Costs!AC53,"n.a.")</f>
        <v>0.88029530219593632</v>
      </c>
      <c r="N53" s="31" t="str">
        <f>IFERROR(N244/Costs!AD53,"n.a.")</f>
        <v>n.a.</v>
      </c>
      <c r="O53" s="31">
        <f>IFERROR(O244/Costs!AE53,"n.a.")</f>
        <v>1.0010715084525545</v>
      </c>
      <c r="P53" s="31"/>
      <c r="Q53" s="31"/>
      <c r="R53" s="31"/>
      <c r="S53" s="31"/>
      <c r="T53" s="31"/>
      <c r="U53" s="31"/>
    </row>
    <row r="54" spans="2:24" s="66" customFormat="1" x14ac:dyDescent="0.35">
      <c r="B54" s="66" t="s">
        <v>130</v>
      </c>
      <c r="C54" s="66" t="s">
        <v>7</v>
      </c>
      <c r="D54" s="66" t="s">
        <v>166</v>
      </c>
      <c r="E54" s="66" t="s">
        <v>337</v>
      </c>
      <c r="F54" s="31" t="str">
        <f>IFERROR(F245/Costs!V54,"n.a.")</f>
        <v>n.a.</v>
      </c>
      <c r="G54" s="31" t="str">
        <f>G36</f>
        <v>n.a.</v>
      </c>
      <c r="H54" s="31" t="str">
        <f>IFERROR(H245/Costs!X54,"n.a.")</f>
        <v>n.a.</v>
      </c>
      <c r="I54" s="31">
        <f>IFERROR(I245/Costs!Y54,"n.a.")</f>
        <v>1.0727120813952919</v>
      </c>
      <c r="J54" s="31">
        <f>IFERROR(J245/Costs!Z54,"n.a.")</f>
        <v>1.1541130021791903</v>
      </c>
      <c r="K54" s="31">
        <f>IFERROR(K245/Costs!AA54,"n.a.")</f>
        <v>1.1023189277622667</v>
      </c>
      <c r="L54" s="31">
        <f>IFERROR(L245/Costs!AB54,"n.a.")</f>
        <v>1.0489184995960759</v>
      </c>
      <c r="M54" s="31">
        <f>IFERROR(M245/Costs!AC54,"n.a.")</f>
        <v>1.0278866723310747</v>
      </c>
      <c r="N54" s="31">
        <f>IFERROR(N245/Costs!AD54,"n.a.")</f>
        <v>0.93303952789130928</v>
      </c>
      <c r="O54" s="31">
        <f>IFERROR(O245/Costs!AE54,"n.a.")</f>
        <v>1.0649581902118934</v>
      </c>
      <c r="P54" s="31"/>
      <c r="Q54" s="31"/>
      <c r="R54" s="31"/>
      <c r="S54" s="31"/>
      <c r="T54" s="31"/>
      <c r="U54" s="31"/>
    </row>
    <row r="55" spans="2:24" s="66" customFormat="1" x14ac:dyDescent="0.35">
      <c r="B55" s="66" t="s">
        <v>117</v>
      </c>
      <c r="C55" s="66" t="s">
        <v>7</v>
      </c>
      <c r="D55" s="66" t="s">
        <v>165</v>
      </c>
      <c r="E55" s="66" t="s">
        <v>196</v>
      </c>
      <c r="F55" s="31" t="str">
        <f>IFERROR(F246/Costs!V55,"n.a.")</f>
        <v>n.a.</v>
      </c>
      <c r="G55" s="31">
        <f>IFERROR(G246/Costs!W55,"n.a.")</f>
        <v>0.91521928420780052</v>
      </c>
      <c r="H55" s="31">
        <f>IFERROR(H246/Costs!X55,"n.a.")</f>
        <v>0.8718029495012718</v>
      </c>
      <c r="I55" s="31">
        <f>IFERROR(I246/Costs!Y55,"n.a.")</f>
        <v>0.9297163368465744</v>
      </c>
      <c r="J55" s="31">
        <f>IFERROR(J246/Costs!Z55,"n.a.")</f>
        <v>0.89463085703000056</v>
      </c>
      <c r="K55" s="31">
        <f>IFERROR(K246/Costs!AA55,"n.a.")</f>
        <v>0.90558421714131276</v>
      </c>
      <c r="L55" s="31">
        <f>IFERROR(L246/Costs!AB55,"n.a.")</f>
        <v>0.89975157236451075</v>
      </c>
      <c r="M55" s="31">
        <f>IFERROR(M246/Costs!AC55,"n.a.")</f>
        <v>0.89466178205431124</v>
      </c>
      <c r="N55" s="31" t="str">
        <f>IFERROR(N246/Costs!AD55,"n.a.")</f>
        <v>n.a.</v>
      </c>
      <c r="O55" s="31">
        <f>IFERROR(O246/Costs!AE55,"n.a.")</f>
        <v>0.90123602182450957</v>
      </c>
      <c r="P55" s="31"/>
      <c r="Q55" s="31"/>
      <c r="R55" s="31"/>
      <c r="S55" s="31"/>
      <c r="T55" s="31"/>
      <c r="U55" s="31"/>
    </row>
    <row r="56" spans="2:24" s="84" customFormat="1" ht="30" customHeight="1" x14ac:dyDescent="0.35">
      <c r="B56" s="68" t="s">
        <v>451</v>
      </c>
      <c r="F56" s="18"/>
      <c r="G56" s="18"/>
      <c r="H56" s="18"/>
      <c r="I56" s="18"/>
      <c r="J56" s="18"/>
      <c r="K56" s="18"/>
      <c r="L56" s="18"/>
      <c r="M56" s="18"/>
      <c r="N56" s="18"/>
      <c r="O56" s="18"/>
      <c r="P56" s="18"/>
      <c r="Q56" s="18"/>
      <c r="R56" s="18"/>
      <c r="S56" s="18"/>
      <c r="T56" s="18"/>
      <c r="U56" s="18"/>
      <c r="V56" s="71"/>
      <c r="X56" s="66"/>
    </row>
    <row r="57" spans="2:24" s="66" customFormat="1" x14ac:dyDescent="0.35">
      <c r="B57" s="66" t="s">
        <v>124</v>
      </c>
      <c r="C57" s="66" t="s">
        <v>7</v>
      </c>
      <c r="D57" s="66" t="s">
        <v>161</v>
      </c>
      <c r="E57" s="66" t="s">
        <v>197</v>
      </c>
      <c r="F57" s="31" t="str">
        <f>IFERROR(F248/Costs!V57,"n.a.")</f>
        <v>n.a.</v>
      </c>
      <c r="G57" s="31">
        <f>IFERROR(G248/Costs!W3,"n.a.")</f>
        <v>1.295646462469344</v>
      </c>
      <c r="H57" s="31">
        <f>IFERROR(H248/Costs!X3,"n.a.")</f>
        <v>1.6239247252200162</v>
      </c>
      <c r="I57" s="31">
        <f>IFERROR(I248/Costs!Y3,"n.a.")</f>
        <v>1.5223401451124703</v>
      </c>
      <c r="J57" s="31">
        <f>IFERROR(J248/Costs!Z3,"n.a.")</f>
        <v>1.4851594333696969</v>
      </c>
      <c r="K57" s="31">
        <f>IFERROR(K248/Costs!AA3,"n.a.")</f>
        <v>1.4552732356899278</v>
      </c>
      <c r="L57" s="31">
        <f>IFERROR(L248/Costs!AB3,"n.a.")</f>
        <v>1.449748606341678</v>
      </c>
      <c r="M57" s="31">
        <f>IFERROR(M248/Costs!AC3,"n.a.")</f>
        <v>1.394172771558456</v>
      </c>
      <c r="N57" s="31" t="str">
        <f>IFERROR(N248/Costs!AD3,"n.a.")</f>
        <v>n.a.</v>
      </c>
      <c r="O57" s="31">
        <f>IFERROR(O248/Costs!AE3,"n.a.")</f>
        <v>1.4658759793769747</v>
      </c>
      <c r="P57" s="31"/>
      <c r="Q57" s="31"/>
      <c r="R57" s="31"/>
      <c r="S57" s="31"/>
      <c r="T57" s="31"/>
      <c r="U57" s="31"/>
      <c r="X57" s="66" t="s">
        <v>155</v>
      </c>
    </row>
    <row r="58" spans="2:24" s="66" customFormat="1" x14ac:dyDescent="0.35">
      <c r="B58" s="66" t="s">
        <v>132</v>
      </c>
      <c r="C58" s="66" t="s">
        <v>7</v>
      </c>
      <c r="D58" s="66" t="s">
        <v>161</v>
      </c>
      <c r="E58" s="66" t="s">
        <v>196</v>
      </c>
      <c r="F58" s="31" t="str">
        <f>IFERROR(F249/Costs!V58,"n.a.")</f>
        <v>n.a.</v>
      </c>
      <c r="G58" s="31">
        <f>IFERROR(G249/Costs!W4,"n.a.")</f>
        <v>0.67291295403426932</v>
      </c>
      <c r="H58" s="31">
        <f>IFERROR(H249/Costs!X4,"n.a.")</f>
        <v>0.61635201428389919</v>
      </c>
      <c r="I58" s="31">
        <f>IFERROR(I249/Costs!Y4,"n.a.")</f>
        <v>0.57884894348761551</v>
      </c>
      <c r="J58" s="31">
        <f>IFERROR(J249/Costs!Z4,"n.a.")</f>
        <v>0.61418594366261092</v>
      </c>
      <c r="K58" s="31">
        <f>IFERROR(K249/Costs!AA4,"n.a.")</f>
        <v>0.58738933854781683</v>
      </c>
      <c r="L58" s="31">
        <f>IFERROR(L249/Costs!AB4,"n.a.")</f>
        <v>0.71246408500397951</v>
      </c>
      <c r="M58" s="31" t="str">
        <f>IFERROR(M249/Costs!AC4,"n.a.")</f>
        <v>n.a.</v>
      </c>
      <c r="N58" s="31" t="str">
        <f>IFERROR(N249/Costs!AD4,"n.a.")</f>
        <v>n.a.</v>
      </c>
      <c r="O58" s="31">
        <f>IFERROR(O249/Costs!AE4,"n.a.")</f>
        <v>0.6241441009012727</v>
      </c>
      <c r="P58" s="31"/>
      <c r="Q58" s="31"/>
      <c r="R58" s="31"/>
      <c r="S58" s="31"/>
      <c r="T58" s="31"/>
      <c r="U58" s="31"/>
    </row>
    <row r="59" spans="2:24" s="66" customFormat="1" x14ac:dyDescent="0.35">
      <c r="B59" s="66" t="s">
        <v>251</v>
      </c>
      <c r="C59" s="66" t="s">
        <v>7</v>
      </c>
      <c r="D59" s="66" t="s">
        <v>162</v>
      </c>
      <c r="E59" s="66" t="s">
        <v>196</v>
      </c>
      <c r="F59" s="31" t="str">
        <f>IFERROR(F250/Costs!V59,"n.a.")</f>
        <v>n.a.</v>
      </c>
      <c r="G59" s="31" t="str">
        <f>IFERROR(G250/Costs!W5,"n.a.")</f>
        <v>n.a.</v>
      </c>
      <c r="H59" s="31">
        <f>IFERROR(H250/Costs!X5,"n.a.")</f>
        <v>1.4297117128296433</v>
      </c>
      <c r="I59" s="31">
        <f>IFERROR(I250/Costs!Y5,"n.a.")</f>
        <v>1.2453585504794182</v>
      </c>
      <c r="J59" s="31">
        <f>IFERROR(J250/Costs!Z5,"n.a.")</f>
        <v>0.99596333404303428</v>
      </c>
      <c r="K59" s="31">
        <f>IFERROR(K250/Costs!AA5,"n.a.")</f>
        <v>1.0309479601734131</v>
      </c>
      <c r="L59" s="31">
        <f>IFERROR(L250/Costs!AB5,"n.a.")</f>
        <v>1.2805745328113771</v>
      </c>
      <c r="M59" s="31">
        <f>IFERROR(M250/Costs!AC5,"n.a.")</f>
        <v>1.1938100453548448</v>
      </c>
      <c r="N59" s="31" t="str">
        <f>IFERROR(N250/Costs!AD5,"n.a.")</f>
        <v>n.a.</v>
      </c>
      <c r="O59" s="31">
        <f>IFERROR(O250/Costs!AE5,"n.a.")</f>
        <v>1.1987913409264979</v>
      </c>
      <c r="P59" s="31"/>
      <c r="Q59" s="31"/>
      <c r="R59" s="31"/>
      <c r="S59" s="31"/>
      <c r="T59" s="31"/>
      <c r="U59" s="31"/>
    </row>
    <row r="60" spans="2:24" s="66" customFormat="1" x14ac:dyDescent="0.35">
      <c r="B60" s="66" t="s">
        <v>131</v>
      </c>
      <c r="C60" s="66" t="s">
        <v>7</v>
      </c>
      <c r="D60" s="66" t="s">
        <v>163</v>
      </c>
      <c r="E60" s="66" t="s">
        <v>196</v>
      </c>
      <c r="F60" s="31" t="str">
        <f>IFERROR(F251/Costs!V60,"n.a.")</f>
        <v>n.a.</v>
      </c>
      <c r="G60" s="31" t="str">
        <f>IFERROR(G251/Costs!W6,"n.a.")</f>
        <v>n.a.</v>
      </c>
      <c r="H60" s="31" t="str">
        <f>IFERROR(H251/Costs!X6,"n.a.")</f>
        <v>n.a.</v>
      </c>
      <c r="I60" s="31" t="str">
        <f>IFERROR(I251/Costs!Y6,"n.a.")</f>
        <v>n.a.</v>
      </c>
      <c r="J60" s="31" t="str">
        <f>IFERROR(J251/Costs!Z6,"n.a.")</f>
        <v>n.a.</v>
      </c>
      <c r="K60" s="31" t="str">
        <f>IFERROR(K251/Costs!AA6,"n.a.")</f>
        <v>n.a.</v>
      </c>
      <c r="L60" s="31" t="str">
        <f>IFERROR(L251/Costs!AB6,"n.a.")</f>
        <v>n.a.</v>
      </c>
      <c r="M60" s="31" t="str">
        <f>IFERROR(M251/Costs!AC6,"n.a.")</f>
        <v>n.a.</v>
      </c>
      <c r="N60" s="31" t="str">
        <f>IFERROR(N251/Costs!AD6,"n.a.")</f>
        <v>n.a.</v>
      </c>
      <c r="O60" s="31" t="str">
        <f>IFERROR(O251/Costs!AE6,"n.a.")</f>
        <v>n.a.</v>
      </c>
      <c r="P60" s="31"/>
      <c r="Q60" s="31"/>
      <c r="R60" s="31"/>
      <c r="S60" s="31"/>
      <c r="T60" s="31"/>
      <c r="U60" s="31"/>
    </row>
    <row r="61" spans="2:24" s="66" customFormat="1" x14ac:dyDescent="0.35">
      <c r="B61" s="66" t="s">
        <v>133</v>
      </c>
      <c r="C61" s="66" t="s">
        <v>7</v>
      </c>
      <c r="D61" s="66" t="s">
        <v>163</v>
      </c>
      <c r="E61" s="66" t="s">
        <v>196</v>
      </c>
      <c r="F61" s="31" t="str">
        <f>IFERROR(F252/Costs!V61,"n.a.")</f>
        <v>n.a.</v>
      </c>
      <c r="G61" s="31" t="str">
        <f>IFERROR(G252/Costs!W7,"n.a.")</f>
        <v>n.a.</v>
      </c>
      <c r="H61" s="31">
        <f>IFERROR(H252/Costs!X7,"n.a.")</f>
        <v>0.88435653801216363</v>
      </c>
      <c r="I61" s="31">
        <f>IFERROR(I252/Costs!Y7,"n.a.")</f>
        <v>0.87953007717270615</v>
      </c>
      <c r="J61" s="31">
        <f>IFERROR(J252/Costs!Z7,"n.a.")</f>
        <v>0.89391254167030421</v>
      </c>
      <c r="K61" s="31">
        <f>IFERROR(K252/Costs!AA7,"n.a.")</f>
        <v>0.91684284920519221</v>
      </c>
      <c r="L61" s="31">
        <f>IFERROR(L252/Costs!AB7,"n.a.")</f>
        <v>0.92162023223442435</v>
      </c>
      <c r="M61" s="31" t="str">
        <f>IFERROR(M252/Costs!AC7,"n.a.")</f>
        <v>n.a.</v>
      </c>
      <c r="N61" s="31" t="str">
        <f>IFERROR(N252/Costs!AD7,"n.a.")</f>
        <v>n.a.</v>
      </c>
      <c r="O61" s="31">
        <f>IFERROR(O252/Costs!AE7,"n.a.")</f>
        <v>0.89888510640174557</v>
      </c>
      <c r="P61" s="31"/>
      <c r="Q61" s="31"/>
      <c r="R61" s="31"/>
      <c r="S61" s="31"/>
      <c r="T61" s="31"/>
      <c r="U61" s="31"/>
    </row>
    <row r="62" spans="2:24" s="66" customFormat="1" x14ac:dyDescent="0.35">
      <c r="B62" s="66" t="s">
        <v>134</v>
      </c>
      <c r="C62" s="66" t="s">
        <v>7</v>
      </c>
      <c r="D62" s="66" t="s">
        <v>163</v>
      </c>
      <c r="E62" s="66" t="s">
        <v>196</v>
      </c>
      <c r="F62" s="31" t="str">
        <f>IFERROR(F253/Costs!V62,"n.a.")</f>
        <v>n.a.</v>
      </c>
      <c r="G62" s="31" t="str">
        <f>IFERROR(G253/Costs!W8,"n.a.")</f>
        <v>n.a.</v>
      </c>
      <c r="H62" s="31" t="str">
        <f>IFERROR(H253/Costs!X8,"n.a.")</f>
        <v>n.a.</v>
      </c>
      <c r="I62" s="31" t="str">
        <f>IFERROR(I253/Costs!Y8,"n.a.")</f>
        <v>n.a.</v>
      </c>
      <c r="J62" s="31" t="str">
        <f>IFERROR(J253/Costs!Z8,"n.a.")</f>
        <v>n.a.</v>
      </c>
      <c r="K62" s="31" t="str">
        <f>IFERROR(K253/Costs!AA8,"n.a.")</f>
        <v>n.a.</v>
      </c>
      <c r="L62" s="31" t="str">
        <f>IFERROR(L253/Costs!AB8,"n.a.")</f>
        <v>n.a.</v>
      </c>
      <c r="M62" s="31" t="str">
        <f>IFERROR(M253/Costs!AC8,"n.a.")</f>
        <v>n.a.</v>
      </c>
      <c r="N62" s="31" t="str">
        <f>IFERROR(N253/Costs!AD8,"n.a.")</f>
        <v>n.a.</v>
      </c>
      <c r="O62" s="31" t="str">
        <f>IFERROR(O253/Costs!AE8,"n.a.")</f>
        <v>n.a.</v>
      </c>
      <c r="P62" s="31"/>
      <c r="Q62" s="31"/>
      <c r="R62" s="31"/>
      <c r="S62" s="31"/>
      <c r="T62" s="31"/>
      <c r="U62" s="31"/>
    </row>
    <row r="63" spans="2:24" s="66" customFormat="1" x14ac:dyDescent="0.35">
      <c r="B63" s="66" t="s">
        <v>120</v>
      </c>
      <c r="C63" s="66" t="s">
        <v>7</v>
      </c>
      <c r="D63" s="66" t="s">
        <v>164</v>
      </c>
      <c r="E63" s="66" t="s">
        <v>196</v>
      </c>
      <c r="F63" s="31" t="str">
        <f>IFERROR(F254/Costs!V63,"n.a.")</f>
        <v>n.a.</v>
      </c>
      <c r="G63" s="31">
        <f>IFERROR(G254/Costs!W9,"n.a.")</f>
        <v>1.1227273337644055</v>
      </c>
      <c r="H63" s="31">
        <f>IFERROR(H254/Costs!X9,"n.a.")</f>
        <v>1.1428359860040618</v>
      </c>
      <c r="I63" s="31">
        <f>IFERROR(I254/Costs!Y9,"n.a.")</f>
        <v>1.1541526827977378</v>
      </c>
      <c r="J63" s="31">
        <f>IFERROR(J254/Costs!Z9,"n.a.")</f>
        <v>1.1314059672657766</v>
      </c>
      <c r="K63" s="31">
        <f>IFERROR(K254/Costs!AA9,"n.a.")</f>
        <v>1.1537451298608592</v>
      </c>
      <c r="L63" s="31">
        <f>IFERROR(L254/Costs!AB9,"n.a.")</f>
        <v>1.2260574571812366</v>
      </c>
      <c r="M63" s="31">
        <f>IFERROR(M254/Costs!AC9,"n.a.")</f>
        <v>1.2373584638157167</v>
      </c>
      <c r="N63" s="31" t="str">
        <f>IFERROR(N254/Costs!AD9,"n.a.")</f>
        <v>n.a.</v>
      </c>
      <c r="O63" s="31">
        <f>IFERROR(O254/Costs!AE9,"n.a.")</f>
        <v>1.1624389278072151</v>
      </c>
      <c r="P63" s="31"/>
      <c r="Q63" s="31"/>
      <c r="R63" s="31"/>
      <c r="S63" s="31"/>
      <c r="T63" s="31"/>
      <c r="U63" s="31"/>
    </row>
    <row r="64" spans="2:24" s="66" customFormat="1" x14ac:dyDescent="0.35">
      <c r="B64" s="66" t="s">
        <v>125</v>
      </c>
      <c r="C64" s="66" t="s">
        <v>7</v>
      </c>
      <c r="D64" s="66" t="s">
        <v>162</v>
      </c>
      <c r="E64" s="66" t="s">
        <v>196</v>
      </c>
      <c r="F64" s="31" t="str">
        <f>IFERROR(F255/Costs!V64,"n.a.")</f>
        <v>n.a.</v>
      </c>
      <c r="G64" s="31" t="str">
        <f>IFERROR(G255/Costs!W10,"n.a.")</f>
        <v>n.a.</v>
      </c>
      <c r="H64" s="31" t="str">
        <f>IFERROR(H255/Costs!X10,"n.a.")</f>
        <v>n.a.</v>
      </c>
      <c r="I64" s="31" t="str">
        <f>IFERROR(I255/Costs!Y10,"n.a.")</f>
        <v>n.a.</v>
      </c>
      <c r="J64" s="31" t="str">
        <f>IFERROR(J255/Costs!Z10,"n.a.")</f>
        <v>n.a.</v>
      </c>
      <c r="K64" s="31" t="str">
        <f>IFERROR(K255/Costs!AA10,"n.a.")</f>
        <v>n.a.</v>
      </c>
      <c r="L64" s="31" t="str">
        <f>IFERROR(L255/Costs!AB10,"n.a.")</f>
        <v>n.a.</v>
      </c>
      <c r="M64" s="31" t="str">
        <f>IFERROR(M255/Costs!AC10,"n.a.")</f>
        <v>n.a.</v>
      </c>
      <c r="N64" s="31" t="str">
        <f>IFERROR(N255/Costs!AD10,"n.a.")</f>
        <v>n.a.</v>
      </c>
      <c r="O64" s="31" t="str">
        <f>IFERROR(O255/Costs!AE10,"n.a.")</f>
        <v>n.a.</v>
      </c>
      <c r="P64" s="31"/>
      <c r="Q64" s="31"/>
      <c r="R64" s="31"/>
      <c r="S64" s="31"/>
      <c r="T64" s="31"/>
      <c r="U64" s="31"/>
    </row>
    <row r="65" spans="2:24" s="66" customFormat="1" x14ac:dyDescent="0.35">
      <c r="B65" s="66" t="s">
        <v>126</v>
      </c>
      <c r="C65" s="66" t="s">
        <v>7</v>
      </c>
      <c r="D65" s="66" t="s">
        <v>163</v>
      </c>
      <c r="E65" s="66" t="s">
        <v>337</v>
      </c>
      <c r="F65" s="31" t="str">
        <f>IFERROR(F256/Costs!V65,"n.a.")</f>
        <v>n.a.</v>
      </c>
      <c r="G65" s="31" t="str">
        <f>IFERROR(G256/Costs!W11,"n.a.")</f>
        <v>n.a.</v>
      </c>
      <c r="H65" s="31" t="str">
        <f>IFERROR(H256/Costs!X11,"n.a.")</f>
        <v>n.a.</v>
      </c>
      <c r="I65" s="31" t="str">
        <f>IFERROR(I256/Costs!Y11,"n.a.")</f>
        <v>n.a.</v>
      </c>
      <c r="J65" s="31">
        <f>IFERROR(J256/Costs!Z11,"n.a.")</f>
        <v>0.90364465585764397</v>
      </c>
      <c r="K65" s="31">
        <f>IFERROR(K256/Costs!AA11,"n.a.")</f>
        <v>1.1348061563690313</v>
      </c>
      <c r="L65" s="31">
        <f>IFERROR(L256/Costs!AB11,"n.a.")</f>
        <v>1.2412498500129752</v>
      </c>
      <c r="M65" s="31">
        <f>IFERROR(M256/Costs!AC11,"n.a.")</f>
        <v>1.4398596935844858</v>
      </c>
      <c r="N65" s="31" t="str">
        <f>IFERROR(N256/Costs!AD11,"n.a.")</f>
        <v>n.a.</v>
      </c>
      <c r="O65" s="31">
        <f>IFERROR(O256/Costs!AE11,"n.a.")</f>
        <v>1.1555968925095017</v>
      </c>
      <c r="P65" s="31"/>
      <c r="Q65" s="31"/>
      <c r="R65" s="31"/>
      <c r="S65" s="31"/>
      <c r="T65" s="31"/>
      <c r="U65" s="31"/>
    </row>
    <row r="66" spans="2:24" s="66" customFormat="1" x14ac:dyDescent="0.35">
      <c r="B66" s="66" t="s">
        <v>127</v>
      </c>
      <c r="C66" s="66" t="s">
        <v>7</v>
      </c>
      <c r="D66" s="66" t="s">
        <v>161</v>
      </c>
      <c r="E66" s="66" t="s">
        <v>337</v>
      </c>
      <c r="F66" s="31" t="str">
        <f>IFERROR(F257/Costs!V66,"n.a.")</f>
        <v>n.a.</v>
      </c>
      <c r="G66" s="31">
        <f>IFERROR(G257/Costs!W12,"n.a.")</f>
        <v>1.3724513983878324</v>
      </c>
      <c r="H66" s="31">
        <f>IFERROR(H257/Costs!X12,"n.a.")</f>
        <v>1.3531773516102883</v>
      </c>
      <c r="I66" s="31">
        <f>IFERROR(I257/Costs!Y12,"n.a.")</f>
        <v>1.3226449700529281</v>
      </c>
      <c r="J66" s="31">
        <f>IFERROR(J257/Costs!Z12,"n.a.")</f>
        <v>1.2894108320993221</v>
      </c>
      <c r="K66" s="31">
        <f>IFERROR(K257/Costs!AA12,"n.a.")</f>
        <v>1.3039468101949521</v>
      </c>
      <c r="L66" s="31">
        <f>IFERROR(L257/Costs!AB12,"n.a.")</f>
        <v>1.3024348999264372</v>
      </c>
      <c r="M66" s="31">
        <f>IFERROR(M257/Costs!AC12,"n.a.")</f>
        <v>1.3086532998543494</v>
      </c>
      <c r="N66" s="31" t="str">
        <f>IFERROR(N257/Costs!AD12,"n.a.")</f>
        <v>n.a.</v>
      </c>
      <c r="O66" s="31">
        <f>IFERROR(O257/Costs!AE12,"n.a.")</f>
        <v>1.3199541329142443</v>
      </c>
      <c r="P66" s="31"/>
      <c r="Q66" s="31"/>
      <c r="R66" s="31"/>
      <c r="S66" s="31"/>
      <c r="T66" s="31"/>
      <c r="U66" s="31"/>
    </row>
    <row r="67" spans="2:24" s="66" customFormat="1" x14ac:dyDescent="0.35">
      <c r="B67" s="66" t="s">
        <v>128</v>
      </c>
      <c r="C67" s="66" t="s">
        <v>7</v>
      </c>
      <c r="D67" s="66" t="s">
        <v>165</v>
      </c>
      <c r="E67" s="66" t="s">
        <v>197</v>
      </c>
      <c r="F67" s="31" t="str">
        <f>IFERROR(F258/Costs!V67,"n.a.")</f>
        <v>n.a.</v>
      </c>
      <c r="G67" s="31">
        <f>IFERROR(G258/Costs!W13,"n.a.")</f>
        <v>1.080864229080468</v>
      </c>
      <c r="H67" s="31">
        <f>IFERROR(H258/Costs!X13,"n.a.")</f>
        <v>1.0734096959730119</v>
      </c>
      <c r="I67" s="31">
        <f>IFERROR(I258/Costs!Y13,"n.a.")</f>
        <v>1.0965701145977824</v>
      </c>
      <c r="J67" s="31">
        <f>IFERROR(J258/Costs!Z13,"n.a.")</f>
        <v>1.0986757692150648</v>
      </c>
      <c r="K67" s="31">
        <f>IFERROR(K258/Costs!AA13,"n.a.")</f>
        <v>1.154928338387468</v>
      </c>
      <c r="L67" s="31">
        <f>IFERROR(L258/Costs!AB13,"n.a.")</f>
        <v>1.1462778903204569</v>
      </c>
      <c r="M67" s="31">
        <f>IFERROR(M258/Costs!AC13,"n.a.")</f>
        <v>1.1526127244259523</v>
      </c>
      <c r="N67" s="31" t="str">
        <f>IFERROR(N258/Costs!AD13,"n.a.")</f>
        <v>n.a.</v>
      </c>
      <c r="O67" s="31">
        <f>IFERROR(O258/Costs!AE13,"n.a.")</f>
        <v>1.109921877634785</v>
      </c>
      <c r="P67" s="31"/>
      <c r="Q67" s="31"/>
      <c r="R67" s="31"/>
      <c r="S67" s="31"/>
      <c r="T67" s="31"/>
      <c r="U67" s="31"/>
    </row>
    <row r="68" spans="2:24" s="66" customFormat="1" x14ac:dyDescent="0.35">
      <c r="B68" s="66" t="s">
        <v>118</v>
      </c>
      <c r="C68" s="66" t="s">
        <v>7</v>
      </c>
      <c r="D68" s="66" t="s">
        <v>164</v>
      </c>
      <c r="E68" s="66" t="s">
        <v>196</v>
      </c>
      <c r="F68" s="31" t="str">
        <f>IFERROR(F259/Costs!V68,"n.a.")</f>
        <v>n.a.</v>
      </c>
      <c r="G68" s="31">
        <f>IFERROR(G259/Costs!W14,"n.a.")</f>
        <v>0.89102720270941171</v>
      </c>
      <c r="H68" s="31">
        <f>IFERROR(H259/Costs!X14,"n.a.")</f>
        <v>1.0519100712226717</v>
      </c>
      <c r="I68" s="31">
        <f>IFERROR(I259/Costs!Y14,"n.a.")</f>
        <v>0.92678234930746306</v>
      </c>
      <c r="J68" s="31">
        <f>IFERROR(J259/Costs!Z14,"n.a.")</f>
        <v>0.96636566092430354</v>
      </c>
      <c r="K68" s="31">
        <f>IFERROR(K259/Costs!AA14,"n.a.")</f>
        <v>1.0456242895528738</v>
      </c>
      <c r="L68" s="31">
        <f>IFERROR(L259/Costs!AB14,"n.a.")</f>
        <v>1.0390615770891258</v>
      </c>
      <c r="M68" s="31">
        <f>IFERROR(M259/Costs!AC14,"n.a.")</f>
        <v>1.0150704811095503</v>
      </c>
      <c r="N68" s="31" t="str">
        <f>IFERROR(N259/Costs!AD14,"n.a.")</f>
        <v>n.a.</v>
      </c>
      <c r="O68" s="31">
        <f>IFERROR(O259/Costs!AE14,"n.a.")</f>
        <v>0.98521888984040196</v>
      </c>
      <c r="P68" s="31"/>
      <c r="Q68" s="31"/>
      <c r="R68" s="31"/>
      <c r="S68" s="31"/>
      <c r="T68" s="31"/>
      <c r="U68" s="31"/>
    </row>
    <row r="69" spans="2:24" s="66" customFormat="1" x14ac:dyDescent="0.35">
      <c r="B69" s="66" t="s">
        <v>129</v>
      </c>
      <c r="C69" s="66" t="s">
        <v>7</v>
      </c>
      <c r="D69" s="66" t="s">
        <v>166</v>
      </c>
      <c r="E69" s="66" t="s">
        <v>196</v>
      </c>
      <c r="F69" s="31" t="str">
        <f>IFERROR(F260/Costs!V69,"n.a.")</f>
        <v>n.a.</v>
      </c>
      <c r="G69" s="31" t="str">
        <f>IFERROR(G260/Costs!W15,"n.a.")</f>
        <v>n.a.</v>
      </c>
      <c r="H69" s="31" t="str">
        <f>IFERROR(H260/Costs!X15,"n.a.")</f>
        <v>n.a.</v>
      </c>
      <c r="I69" s="31" t="str">
        <f>IFERROR(I260/Costs!Y15,"n.a.")</f>
        <v>n.a.</v>
      </c>
      <c r="J69" s="31">
        <f>IFERROR(J260/Costs!Z15,"n.a.")</f>
        <v>0.68346290514951424</v>
      </c>
      <c r="K69" s="31">
        <f>IFERROR(K260/Costs!AA15,"n.a.")</f>
        <v>0.84259757567085192</v>
      </c>
      <c r="L69" s="31">
        <f>IFERROR(L260/Costs!AB15,"n.a.")</f>
        <v>1.0771157168650283</v>
      </c>
      <c r="M69" s="31">
        <f>IFERROR(M260/Costs!AC15,"n.a.")</f>
        <v>0.98002858018053618</v>
      </c>
      <c r="N69" s="31" t="str">
        <f>IFERROR(N260/Costs!AD15,"n.a.")</f>
        <v>n.a.</v>
      </c>
      <c r="O69" s="31">
        <f>IFERROR(O260/Costs!AE15,"n.a.")</f>
        <v>0.87854059696316822</v>
      </c>
      <c r="P69" s="31"/>
      <c r="Q69" s="31"/>
      <c r="R69" s="31"/>
      <c r="S69" s="31"/>
      <c r="T69" s="31"/>
      <c r="U69" s="31"/>
    </row>
    <row r="70" spans="2:24" s="66" customFormat="1" x14ac:dyDescent="0.35">
      <c r="B70" s="66" t="s">
        <v>121</v>
      </c>
      <c r="C70" s="66" t="s">
        <v>7</v>
      </c>
      <c r="D70" s="66" t="s">
        <v>164</v>
      </c>
      <c r="E70" s="66" t="s">
        <v>196</v>
      </c>
      <c r="F70" s="31" t="str">
        <f>IFERROR(F261/Costs!V70,"n.a.")</f>
        <v>n.a.</v>
      </c>
      <c r="G70" s="31" t="str">
        <f>IFERROR(G261/Costs!W16,"n.a.")</f>
        <v>n.a.</v>
      </c>
      <c r="H70" s="31" t="str">
        <f>IFERROR(H261/Costs!X16,"n.a.")</f>
        <v>n.a.</v>
      </c>
      <c r="I70" s="31">
        <f>IFERROR(I261/Costs!Y16,"n.a.")</f>
        <v>0.80818393159698976</v>
      </c>
      <c r="J70" s="31">
        <f>IFERROR(J261/Costs!Z16,"n.a.")</f>
        <v>0.86923415276591576</v>
      </c>
      <c r="K70" s="31" t="str">
        <f>IFERROR(K261/Costs!AA16,"n.a.")</f>
        <v>n.a.</v>
      </c>
      <c r="L70" s="31">
        <f>IFERROR(L261/Costs!AB16,"n.a.")</f>
        <v>1.1982850192400436</v>
      </c>
      <c r="M70" s="31">
        <f>IFERROR(M261/Costs!AC16,"n.a.")</f>
        <v>0.88163028317548775</v>
      </c>
      <c r="N70" s="31" t="str">
        <f>IFERROR(N261/Costs!AD16,"n.a.")</f>
        <v>n.a.</v>
      </c>
      <c r="O70" s="31">
        <f>IFERROR(O261/Costs!AE16,"n.a.")</f>
        <v>0.92963629236057044</v>
      </c>
      <c r="P70" s="31"/>
      <c r="Q70" s="31"/>
      <c r="R70" s="31"/>
      <c r="S70" s="31"/>
      <c r="T70" s="31"/>
      <c r="U70" s="31"/>
    </row>
    <row r="71" spans="2:24" s="66" customFormat="1" x14ac:dyDescent="0.35">
      <c r="B71" s="66" t="s">
        <v>119</v>
      </c>
      <c r="C71" s="66" t="s">
        <v>7</v>
      </c>
      <c r="D71" s="66" t="s">
        <v>164</v>
      </c>
      <c r="E71" s="66" t="s">
        <v>197</v>
      </c>
      <c r="F71" s="31" t="str">
        <f>IFERROR(F262/Costs!V71,"n.a.")</f>
        <v>n.a.</v>
      </c>
      <c r="G71" s="31" t="str">
        <f>IFERROR(G262/Costs!W17,"n.a.")</f>
        <v>n.a.</v>
      </c>
      <c r="H71" s="31" t="str">
        <f>IFERROR(H262/Costs!X17,"n.a.")</f>
        <v>n.a.</v>
      </c>
      <c r="I71" s="31">
        <f>IFERROR(I262/Costs!Y17,"n.a.")</f>
        <v>1.1691052550475558</v>
      </c>
      <c r="J71" s="31">
        <f>IFERROR(J262/Costs!Z17,"n.a.")</f>
        <v>1.2865428486785395</v>
      </c>
      <c r="K71" s="31">
        <f>IFERROR(K262/Costs!AA17,"n.a.")</f>
        <v>1.2437243083584963</v>
      </c>
      <c r="L71" s="31">
        <f>IFERROR(L262/Costs!AB17,"n.a.")</f>
        <v>1.1865728176695947</v>
      </c>
      <c r="M71" s="31">
        <f>IFERROR(M262/Costs!AC17,"n.a.")</f>
        <v>1.2928477506066705</v>
      </c>
      <c r="N71" s="31" t="str">
        <f>IFERROR(N262/Costs!AD17,"n.a.")</f>
        <v>n.a.</v>
      </c>
      <c r="O71" s="31">
        <f>IFERROR(O262/Costs!AE17,"n.a.")</f>
        <v>1.2341365536028543</v>
      </c>
      <c r="P71" s="31"/>
      <c r="Q71" s="31"/>
      <c r="R71" s="31"/>
      <c r="S71" s="31"/>
      <c r="T71" s="31"/>
      <c r="U71" s="31"/>
    </row>
    <row r="72" spans="2:24" s="66" customFormat="1" x14ac:dyDescent="0.35">
      <c r="B72" s="66" t="s">
        <v>130</v>
      </c>
      <c r="C72" s="66" t="s">
        <v>7</v>
      </c>
      <c r="D72" s="66" t="s">
        <v>166</v>
      </c>
      <c r="E72" s="66" t="s">
        <v>337</v>
      </c>
      <c r="F72" s="31" t="str">
        <f>IFERROR(F263/Costs!V72,"n.a.")</f>
        <v>n.a.</v>
      </c>
      <c r="G72" s="31" t="str">
        <f>IFERROR(G263/Costs!W18,"n.a.")</f>
        <v>n.a.</v>
      </c>
      <c r="H72" s="31" t="str">
        <f>IFERROR(H263/Costs!X18,"n.a.")</f>
        <v>n.a.</v>
      </c>
      <c r="I72" s="31" t="str">
        <f>IFERROR(I263/Costs!Y18,"n.a.")</f>
        <v>n.a.</v>
      </c>
      <c r="J72" s="31" t="str">
        <f>IFERROR(J263/Costs!Z18,"n.a.")</f>
        <v>n.a.</v>
      </c>
      <c r="K72" s="31" t="str">
        <f>IFERROR(K263/Costs!AA18,"n.a.")</f>
        <v>n.a.</v>
      </c>
      <c r="L72" s="31" t="str">
        <f>IFERROR(L263/Costs!AB18,"n.a.")</f>
        <v>n.a.</v>
      </c>
      <c r="M72" s="31" t="str">
        <f>IFERROR(M263/Costs!AC18,"n.a.")</f>
        <v>n.a.</v>
      </c>
      <c r="N72" s="31" t="str">
        <f>IFERROR(N263/Costs!AD18,"n.a.")</f>
        <v>n.a.</v>
      </c>
      <c r="O72" s="31" t="str">
        <f>IFERROR(O263/Costs!AE18,"n.a.")</f>
        <v>n.a.</v>
      </c>
      <c r="P72" s="31"/>
      <c r="Q72" s="31"/>
      <c r="R72" s="31"/>
      <c r="S72" s="31"/>
      <c r="T72" s="31"/>
      <c r="U72" s="31"/>
    </row>
    <row r="73" spans="2:24" s="66" customFormat="1" x14ac:dyDescent="0.35">
      <c r="B73" s="66" t="s">
        <v>117</v>
      </c>
      <c r="C73" s="66" t="s">
        <v>7</v>
      </c>
      <c r="D73" s="66" t="s">
        <v>165</v>
      </c>
      <c r="E73" s="66" t="s">
        <v>196</v>
      </c>
      <c r="F73" s="31" t="str">
        <f>IFERROR(F264/Costs!V73,"n.a.")</f>
        <v>n.a.</v>
      </c>
      <c r="G73" s="31">
        <f>IFERROR(G264/Costs!W19,"n.a.")</f>
        <v>0.98902542983480535</v>
      </c>
      <c r="H73" s="31">
        <f>IFERROR(H264/Costs!X19,"n.a.")</f>
        <v>0.97611937648623803</v>
      </c>
      <c r="I73" s="31">
        <f>IFERROR(I264/Costs!Y19,"n.a.")</f>
        <v>1.0374648868121543</v>
      </c>
      <c r="J73" s="31">
        <f>IFERROR(J264/Costs!Z19,"n.a.")</f>
        <v>1.0223712678129182</v>
      </c>
      <c r="K73" s="31">
        <f>IFERROR(K264/Costs!AA19,"n.a.")</f>
        <v>1.0067603590454886</v>
      </c>
      <c r="L73" s="31">
        <f>IFERROR(L264/Costs!AB19,"n.a.")</f>
        <v>1.0201213388238923</v>
      </c>
      <c r="M73" s="31">
        <f>IFERROR(M264/Costs!AC19,"n.a.")</f>
        <v>1.0013651055907877</v>
      </c>
      <c r="N73" s="31" t="str">
        <f>IFERROR(N264/Costs!AD19,"n.a.")</f>
        <v>n.a.</v>
      </c>
      <c r="O73" s="31">
        <f>IFERROR(O264/Costs!AE19,"n.a.")</f>
        <v>1.008279138323674</v>
      </c>
      <c r="P73" s="31"/>
      <c r="Q73" s="31"/>
      <c r="R73" s="31"/>
      <c r="S73" s="31"/>
      <c r="T73" s="31"/>
      <c r="U73" s="31"/>
    </row>
    <row r="74" spans="2:24" s="13" customFormat="1" ht="30" customHeight="1" x14ac:dyDescent="0.35">
      <c r="B74" s="15" t="s">
        <v>157</v>
      </c>
      <c r="F74" s="18"/>
      <c r="G74" s="18"/>
      <c r="H74" s="18"/>
      <c r="I74" s="18"/>
      <c r="J74" s="18"/>
      <c r="K74" s="18"/>
      <c r="L74" s="18"/>
      <c r="M74" s="18"/>
      <c r="N74" s="18"/>
      <c r="O74" s="18"/>
      <c r="P74" s="18"/>
      <c r="Q74" s="18"/>
      <c r="R74" s="18"/>
      <c r="S74" s="18"/>
      <c r="T74" s="18"/>
      <c r="U74" s="18"/>
      <c r="V74" s="14"/>
      <c r="X74" s="1"/>
    </row>
    <row r="75" spans="2:24" x14ac:dyDescent="0.35">
      <c r="B75" s="1" t="s">
        <v>124</v>
      </c>
      <c r="C75" s="1" t="s">
        <v>7</v>
      </c>
      <c r="D75" s="1" t="s">
        <v>161</v>
      </c>
      <c r="E75" s="1" t="s">
        <v>197</v>
      </c>
      <c r="F75" s="31" t="str">
        <f>IFERROR(F248/F176,"n.a.")</f>
        <v>n.a.</v>
      </c>
      <c r="G75" s="31">
        <f>IFERROR(G248/G176,"n.a.")</f>
        <v>1.295646462469344</v>
      </c>
      <c r="H75" s="31">
        <f t="shared" ref="H75:O75" si="41">IFERROR(H248/H176,"n.a.")</f>
        <v>1.6239247252200162</v>
      </c>
      <c r="I75" s="31">
        <f t="shared" si="41"/>
        <v>1.5223401451124703</v>
      </c>
      <c r="J75" s="31">
        <f t="shared" si="41"/>
        <v>1.4851594333696969</v>
      </c>
      <c r="K75" s="31">
        <f t="shared" si="41"/>
        <v>1.4552732356899278</v>
      </c>
      <c r="L75" s="31">
        <f t="shared" si="41"/>
        <v>1.449748606341678</v>
      </c>
      <c r="M75" s="31">
        <f t="shared" si="41"/>
        <v>1.394172771558456</v>
      </c>
      <c r="N75" s="31" t="str">
        <f t="shared" si="41"/>
        <v>n.a.</v>
      </c>
      <c r="O75" s="31">
        <f t="shared" si="41"/>
        <v>1.4658759793769747</v>
      </c>
      <c r="P75" s="31"/>
      <c r="Q75" s="31"/>
      <c r="R75" s="31"/>
      <c r="S75" s="31"/>
      <c r="T75" s="31"/>
      <c r="U75" s="31"/>
      <c r="X75" s="1" t="s">
        <v>154</v>
      </c>
    </row>
    <row r="76" spans="2:24" x14ac:dyDescent="0.35">
      <c r="B76" s="1" t="s">
        <v>132</v>
      </c>
      <c r="C76" s="1" t="s">
        <v>7</v>
      </c>
      <c r="D76" s="1" t="s">
        <v>161</v>
      </c>
      <c r="E76" s="1" t="s">
        <v>196</v>
      </c>
      <c r="F76" s="31" t="str">
        <f t="shared" ref="F76" si="42">IFERROR(F249/F177,"n.a.")</f>
        <v>n.a.</v>
      </c>
      <c r="G76" s="31">
        <f t="shared" ref="G76:O76" si="43">IFERROR(G249/G177,"n.a.")</f>
        <v>0.67291295403426932</v>
      </c>
      <c r="H76" s="31">
        <f t="shared" si="43"/>
        <v>0.61635201428389919</v>
      </c>
      <c r="I76" s="31">
        <f t="shared" si="43"/>
        <v>0.57884894348761551</v>
      </c>
      <c r="J76" s="31">
        <f t="shared" si="43"/>
        <v>0.61418594366261092</v>
      </c>
      <c r="K76" s="31">
        <f t="shared" si="43"/>
        <v>0.58738933854781683</v>
      </c>
      <c r="L76" s="31">
        <f t="shared" si="43"/>
        <v>0.71246408500397951</v>
      </c>
      <c r="M76" s="31" t="str">
        <f t="shared" si="43"/>
        <v>n.a.</v>
      </c>
      <c r="N76" s="31" t="str">
        <f t="shared" si="43"/>
        <v>n.a.</v>
      </c>
      <c r="O76" s="31">
        <f t="shared" si="43"/>
        <v>0.6241441009012727</v>
      </c>
      <c r="P76" s="31"/>
      <c r="Q76" s="31"/>
      <c r="R76" s="31"/>
      <c r="S76" s="31"/>
      <c r="T76" s="31"/>
      <c r="U76" s="31"/>
    </row>
    <row r="77" spans="2:24" x14ac:dyDescent="0.35">
      <c r="B77" s="1" t="s">
        <v>251</v>
      </c>
      <c r="C77" s="1" t="s">
        <v>7</v>
      </c>
      <c r="D77" s="1" t="s">
        <v>162</v>
      </c>
      <c r="E77" s="1" t="s">
        <v>196</v>
      </c>
      <c r="F77" s="31" t="str">
        <f t="shared" ref="F77" si="44">IFERROR(F250/F178,"n.a.")</f>
        <v>n.a.</v>
      </c>
      <c r="G77" s="31" t="str">
        <f t="shared" ref="G77:O77" si="45">IFERROR(G250/G178,"n.a.")</f>
        <v>n.a.</v>
      </c>
      <c r="H77" s="31">
        <f t="shared" si="45"/>
        <v>1.4297117128296433</v>
      </c>
      <c r="I77" s="31">
        <f t="shared" si="45"/>
        <v>1.2453585504794182</v>
      </c>
      <c r="J77" s="31">
        <f t="shared" si="45"/>
        <v>0.99596333404303428</v>
      </c>
      <c r="K77" s="31">
        <f t="shared" si="45"/>
        <v>0.60391760070925227</v>
      </c>
      <c r="L77" s="31">
        <f t="shared" si="45"/>
        <v>0.75355149302686464</v>
      </c>
      <c r="M77" s="31">
        <f t="shared" si="45"/>
        <v>0.74685181382968246</v>
      </c>
      <c r="N77" s="31" t="str">
        <f t="shared" si="45"/>
        <v>n.a.</v>
      </c>
      <c r="O77" s="31">
        <f t="shared" si="45"/>
        <v>0.88112683169143435</v>
      </c>
      <c r="P77" s="31"/>
      <c r="Q77" s="31"/>
      <c r="R77" s="31"/>
      <c r="S77" s="31"/>
      <c r="T77" s="31"/>
      <c r="U77" s="31"/>
    </row>
    <row r="78" spans="2:24" x14ac:dyDescent="0.35">
      <c r="B78" s="1" t="s">
        <v>131</v>
      </c>
      <c r="C78" s="1" t="s">
        <v>7</v>
      </c>
      <c r="D78" s="1" t="s">
        <v>163</v>
      </c>
      <c r="E78" s="1" t="s">
        <v>196</v>
      </c>
      <c r="F78" s="31" t="str">
        <f t="shared" ref="F78" si="46">IFERROR(F251/F179,"n.a.")</f>
        <v>n.a.</v>
      </c>
      <c r="G78" s="31" t="str">
        <f t="shared" ref="G78:O78" si="47">IFERROR(G251/G179,"n.a.")</f>
        <v>n.a.</v>
      </c>
      <c r="H78" s="31" t="str">
        <f t="shared" si="47"/>
        <v>n.a.</v>
      </c>
      <c r="I78" s="31" t="str">
        <f t="shared" si="47"/>
        <v>n.a.</v>
      </c>
      <c r="J78" s="31" t="str">
        <f t="shared" si="47"/>
        <v>n.a.</v>
      </c>
      <c r="K78" s="31" t="str">
        <f t="shared" si="47"/>
        <v>n.a.</v>
      </c>
      <c r="L78" s="31" t="str">
        <f t="shared" si="47"/>
        <v>n.a.</v>
      </c>
      <c r="M78" s="31" t="str">
        <f t="shared" si="47"/>
        <v>n.a.</v>
      </c>
      <c r="N78" s="31" t="str">
        <f t="shared" si="47"/>
        <v>n.a.</v>
      </c>
      <c r="O78" s="31" t="str">
        <f t="shared" si="47"/>
        <v>n.a.</v>
      </c>
      <c r="P78" s="31"/>
      <c r="Q78" s="31"/>
      <c r="R78" s="31"/>
      <c r="S78" s="31"/>
      <c r="T78" s="31"/>
      <c r="U78" s="31"/>
    </row>
    <row r="79" spans="2:24" x14ac:dyDescent="0.35">
      <c r="B79" s="1" t="s">
        <v>133</v>
      </c>
      <c r="C79" s="1" t="s">
        <v>7</v>
      </c>
      <c r="D79" s="1" t="s">
        <v>163</v>
      </c>
      <c r="E79" s="1" t="s">
        <v>196</v>
      </c>
      <c r="F79" s="31" t="str">
        <f t="shared" ref="F79" si="48">IFERROR(F252/F180,"n.a.")</f>
        <v>n.a.</v>
      </c>
      <c r="G79" s="31" t="str">
        <f t="shared" ref="G79:O79" si="49">IFERROR(G252/G180,"n.a.")</f>
        <v>n.a.</v>
      </c>
      <c r="H79" s="31">
        <f t="shared" si="49"/>
        <v>0.88435653801216363</v>
      </c>
      <c r="I79" s="31">
        <f t="shared" si="49"/>
        <v>0.87953007717270615</v>
      </c>
      <c r="J79" s="31">
        <f t="shared" si="49"/>
        <v>0.89391254167030421</v>
      </c>
      <c r="K79" s="31">
        <f t="shared" si="49"/>
        <v>0.91684284920519221</v>
      </c>
      <c r="L79" s="31">
        <f t="shared" si="49"/>
        <v>0.92162023223442435</v>
      </c>
      <c r="M79" s="31" t="str">
        <f t="shared" si="49"/>
        <v>n.a.</v>
      </c>
      <c r="N79" s="31" t="str">
        <f t="shared" si="49"/>
        <v>n.a.</v>
      </c>
      <c r="O79" s="31">
        <f t="shared" si="49"/>
        <v>0.89888510640174557</v>
      </c>
      <c r="P79" s="31"/>
      <c r="Q79" s="31"/>
      <c r="R79" s="31"/>
      <c r="S79" s="31"/>
      <c r="T79" s="31"/>
      <c r="U79" s="31"/>
    </row>
    <row r="80" spans="2:24" x14ac:dyDescent="0.35">
      <c r="B80" s="1" t="s">
        <v>134</v>
      </c>
      <c r="C80" s="1" t="s">
        <v>7</v>
      </c>
      <c r="D80" s="1" t="s">
        <v>163</v>
      </c>
      <c r="E80" s="1" t="s">
        <v>196</v>
      </c>
      <c r="F80" s="31" t="str">
        <f t="shared" ref="F80" si="50">IFERROR(F253/F181,"n.a.")</f>
        <v>n.a.</v>
      </c>
      <c r="G80" s="31" t="str">
        <f t="shared" ref="G80:O80" si="51">IFERROR(G253/G181,"n.a.")</f>
        <v>n.a.</v>
      </c>
      <c r="H80" s="31" t="str">
        <f t="shared" si="51"/>
        <v>n.a.</v>
      </c>
      <c r="I80" s="31" t="str">
        <f t="shared" si="51"/>
        <v>n.a.</v>
      </c>
      <c r="J80" s="31" t="str">
        <f t="shared" si="51"/>
        <v>n.a.</v>
      </c>
      <c r="K80" s="31" t="str">
        <f t="shared" si="51"/>
        <v>n.a.</v>
      </c>
      <c r="L80" s="31" t="str">
        <f t="shared" si="51"/>
        <v>n.a.</v>
      </c>
      <c r="M80" s="31" t="str">
        <f t="shared" si="51"/>
        <v>n.a.</v>
      </c>
      <c r="N80" s="31" t="str">
        <f t="shared" si="51"/>
        <v>n.a.</v>
      </c>
      <c r="O80" s="31" t="str">
        <f t="shared" si="51"/>
        <v>n.a.</v>
      </c>
      <c r="P80" s="31"/>
      <c r="Q80" s="31"/>
      <c r="R80" s="31"/>
      <c r="S80" s="31"/>
      <c r="T80" s="31"/>
      <c r="U80" s="31"/>
    </row>
    <row r="81" spans="2:24" x14ac:dyDescent="0.35">
      <c r="B81" s="1" t="s">
        <v>120</v>
      </c>
      <c r="C81" s="1" t="s">
        <v>7</v>
      </c>
      <c r="D81" s="1" t="s">
        <v>164</v>
      </c>
      <c r="E81" s="1" t="s">
        <v>196</v>
      </c>
      <c r="F81" s="31" t="str">
        <f t="shared" ref="F81" si="52">IFERROR(F254/F182,"n.a.")</f>
        <v>n.a.</v>
      </c>
      <c r="G81" s="31">
        <f t="shared" ref="G81:O81" si="53">IFERROR(G254/G182,"n.a.")</f>
        <v>1.1227273337644055</v>
      </c>
      <c r="H81" s="31">
        <f t="shared" si="53"/>
        <v>1.1428359860040618</v>
      </c>
      <c r="I81" s="31">
        <f t="shared" si="53"/>
        <v>1.1541526827977378</v>
      </c>
      <c r="J81" s="31">
        <f t="shared" si="53"/>
        <v>1.1314059672657766</v>
      </c>
      <c r="K81" s="31">
        <f t="shared" si="53"/>
        <v>1.1537451298608592</v>
      </c>
      <c r="L81" s="31">
        <f t="shared" si="53"/>
        <v>1.2260574571812366</v>
      </c>
      <c r="M81" s="31">
        <f t="shared" si="53"/>
        <v>1.2373584638157167</v>
      </c>
      <c r="N81" s="31" t="str">
        <f t="shared" si="53"/>
        <v>n.a.</v>
      </c>
      <c r="O81" s="31">
        <f t="shared" si="53"/>
        <v>1.1624389278072151</v>
      </c>
      <c r="P81" s="31"/>
      <c r="Q81" s="31"/>
      <c r="R81" s="31"/>
      <c r="S81" s="31"/>
      <c r="T81" s="31"/>
      <c r="U81" s="31"/>
    </row>
    <row r="82" spans="2:24" x14ac:dyDescent="0.35">
      <c r="B82" s="1" t="s">
        <v>125</v>
      </c>
      <c r="C82" s="1" t="s">
        <v>7</v>
      </c>
      <c r="D82" s="1" t="s">
        <v>162</v>
      </c>
      <c r="E82" s="1" t="s">
        <v>196</v>
      </c>
      <c r="F82" s="31" t="str">
        <f t="shared" ref="F82" si="54">IFERROR(F255/F183,"n.a.")</f>
        <v>n.a.</v>
      </c>
      <c r="G82" s="31" t="str">
        <f t="shared" ref="G82:O82" si="55">IFERROR(G255/G183,"n.a.")</f>
        <v>n.a.</v>
      </c>
      <c r="H82" s="31" t="str">
        <f t="shared" si="55"/>
        <v>n.a.</v>
      </c>
      <c r="I82" s="31" t="str">
        <f t="shared" si="55"/>
        <v>n.a.</v>
      </c>
      <c r="J82" s="31" t="str">
        <f t="shared" si="55"/>
        <v>n.a.</v>
      </c>
      <c r="K82" s="31" t="str">
        <f t="shared" si="55"/>
        <v>n.a.</v>
      </c>
      <c r="L82" s="31" t="str">
        <f t="shared" si="55"/>
        <v>n.a.</v>
      </c>
      <c r="M82" s="31" t="str">
        <f t="shared" si="55"/>
        <v>n.a.</v>
      </c>
      <c r="N82" s="31" t="str">
        <f t="shared" si="55"/>
        <v>n.a.</v>
      </c>
      <c r="O82" s="31" t="str">
        <f t="shared" si="55"/>
        <v>n.a.</v>
      </c>
      <c r="P82" s="31"/>
      <c r="Q82" s="31"/>
      <c r="R82" s="31"/>
      <c r="S82" s="31"/>
      <c r="T82" s="31"/>
      <c r="U82" s="31"/>
    </row>
    <row r="83" spans="2:24" x14ac:dyDescent="0.35">
      <c r="B83" s="1" t="s">
        <v>126</v>
      </c>
      <c r="C83" s="1" t="s">
        <v>7</v>
      </c>
      <c r="D83" s="1" t="s">
        <v>163</v>
      </c>
      <c r="E83" s="1" t="s">
        <v>337</v>
      </c>
      <c r="F83" s="31" t="str">
        <f t="shared" ref="F83" si="56">IFERROR(F256/F184,"n.a.")</f>
        <v>n.a.</v>
      </c>
      <c r="G83" s="31" t="str">
        <f t="shared" ref="G83:O83" si="57">IFERROR(G256/G184,"n.a.")</f>
        <v>n.a.</v>
      </c>
      <c r="H83" s="31" t="str">
        <f t="shared" si="57"/>
        <v>n.a.</v>
      </c>
      <c r="I83" s="31" t="str">
        <f t="shared" si="57"/>
        <v>n.a.</v>
      </c>
      <c r="J83" s="31">
        <f t="shared" si="57"/>
        <v>0.75148266876551584</v>
      </c>
      <c r="K83" s="31">
        <f t="shared" si="57"/>
        <v>0.90560704546414328</v>
      </c>
      <c r="L83" s="31">
        <f t="shared" si="57"/>
        <v>1.0839851655884631</v>
      </c>
      <c r="M83" s="31">
        <f t="shared" si="57"/>
        <v>1.3014979901643657</v>
      </c>
      <c r="N83" s="31" t="str">
        <f t="shared" si="57"/>
        <v>n.a.</v>
      </c>
      <c r="O83" s="31">
        <f t="shared" si="57"/>
        <v>0.97738005603773237</v>
      </c>
      <c r="P83" s="31"/>
      <c r="Q83" s="31"/>
      <c r="R83" s="31"/>
      <c r="S83" s="31"/>
      <c r="T83" s="31"/>
      <c r="U83" s="31"/>
    </row>
    <row r="84" spans="2:24" x14ac:dyDescent="0.35">
      <c r="B84" s="1" t="s">
        <v>127</v>
      </c>
      <c r="C84" s="1" t="s">
        <v>7</v>
      </c>
      <c r="D84" s="1" t="s">
        <v>161</v>
      </c>
      <c r="E84" s="1" t="s">
        <v>337</v>
      </c>
      <c r="F84" s="31" t="str">
        <f t="shared" ref="F84" si="58">IFERROR(F257/F185,"n.a.")</f>
        <v>n.a.</v>
      </c>
      <c r="G84" s="31">
        <f t="shared" ref="G84:O84" si="59">IFERROR(G257/G185,"n.a.")</f>
        <v>1.3724513983878324</v>
      </c>
      <c r="H84" s="31">
        <f t="shared" si="59"/>
        <v>1.3531773516102881</v>
      </c>
      <c r="I84" s="31">
        <f t="shared" si="59"/>
        <v>1.3226449700529281</v>
      </c>
      <c r="J84" s="31">
        <f t="shared" si="59"/>
        <v>1.2894108320993221</v>
      </c>
      <c r="K84" s="31">
        <f t="shared" si="59"/>
        <v>1.3039468101949523</v>
      </c>
      <c r="L84" s="31">
        <f t="shared" si="59"/>
        <v>1.3024348999264372</v>
      </c>
      <c r="M84" s="31">
        <f t="shared" si="59"/>
        <v>1.3086532998543494</v>
      </c>
      <c r="N84" s="31" t="str">
        <f t="shared" si="59"/>
        <v>n.a.</v>
      </c>
      <c r="O84" s="31">
        <f t="shared" si="59"/>
        <v>1.3199541329142443</v>
      </c>
      <c r="P84" s="31"/>
      <c r="Q84" s="31"/>
      <c r="R84" s="31"/>
      <c r="S84" s="31"/>
      <c r="T84" s="31"/>
      <c r="U84" s="31"/>
    </row>
    <row r="85" spans="2:24" x14ac:dyDescent="0.35">
      <c r="B85" s="1" t="s">
        <v>128</v>
      </c>
      <c r="C85" s="1" t="s">
        <v>7</v>
      </c>
      <c r="D85" s="1" t="s">
        <v>165</v>
      </c>
      <c r="E85" s="1" t="s">
        <v>197</v>
      </c>
      <c r="F85" s="31" t="str">
        <f t="shared" ref="F85" si="60">IFERROR(F258/F186,"n.a.")</f>
        <v>n.a.</v>
      </c>
      <c r="G85" s="31">
        <f t="shared" ref="G85:O85" si="61">IFERROR(G258/G186,"n.a.")</f>
        <v>1.080864229080468</v>
      </c>
      <c r="H85" s="31">
        <f t="shared" si="61"/>
        <v>1.0734096959730119</v>
      </c>
      <c r="I85" s="31">
        <f t="shared" si="61"/>
        <v>1.0965701145977824</v>
      </c>
      <c r="J85" s="31">
        <f t="shared" si="61"/>
        <v>1.0986757692150648</v>
      </c>
      <c r="K85" s="31">
        <f t="shared" si="61"/>
        <v>1.154928338387468</v>
      </c>
      <c r="L85" s="31">
        <f t="shared" si="61"/>
        <v>1.1462778903204569</v>
      </c>
      <c r="M85" s="31">
        <f t="shared" si="61"/>
        <v>1.1526127244259523</v>
      </c>
      <c r="N85" s="31" t="str">
        <f t="shared" si="61"/>
        <v>n.a.</v>
      </c>
      <c r="O85" s="31">
        <f t="shared" si="61"/>
        <v>1.109921877634785</v>
      </c>
      <c r="P85" s="31"/>
      <c r="Q85" s="31"/>
      <c r="R85" s="31"/>
      <c r="S85" s="31"/>
      <c r="T85" s="31"/>
      <c r="U85" s="31"/>
    </row>
    <row r="86" spans="2:24" x14ac:dyDescent="0.35">
      <c r="B86" s="1" t="s">
        <v>118</v>
      </c>
      <c r="C86" s="1" t="s">
        <v>7</v>
      </c>
      <c r="D86" s="1" t="s">
        <v>164</v>
      </c>
      <c r="E86" s="1" t="s">
        <v>196</v>
      </c>
      <c r="F86" s="31" t="str">
        <f t="shared" ref="F86" si="62">IFERROR(F259/F187,"n.a.")</f>
        <v>n.a.</v>
      </c>
      <c r="G86" s="31">
        <f t="shared" ref="G86:O86" si="63">IFERROR(G259/G187,"n.a.")</f>
        <v>0.81066988663822637</v>
      </c>
      <c r="H86" s="31">
        <f t="shared" si="63"/>
        <v>0.73360858382330685</v>
      </c>
      <c r="I86" s="31">
        <f t="shared" si="63"/>
        <v>0.65254105082720493</v>
      </c>
      <c r="J86" s="31">
        <f t="shared" si="63"/>
        <v>0.73386163068835408</v>
      </c>
      <c r="K86" s="31">
        <f t="shared" si="63"/>
        <v>0.83244377580100326</v>
      </c>
      <c r="L86" s="31">
        <f t="shared" si="63"/>
        <v>0.97699906103392686</v>
      </c>
      <c r="M86" s="31">
        <f t="shared" si="63"/>
        <v>1.0565071965855948</v>
      </c>
      <c r="N86" s="31" t="str">
        <f t="shared" si="63"/>
        <v>n.a.</v>
      </c>
      <c r="O86" s="31">
        <f t="shared" si="63"/>
        <v>0.79803898221033931</v>
      </c>
      <c r="P86" s="31"/>
      <c r="Q86" s="31"/>
      <c r="R86" s="31"/>
      <c r="S86" s="31"/>
      <c r="T86" s="31"/>
      <c r="U86" s="31"/>
    </row>
    <row r="87" spans="2:24" x14ac:dyDescent="0.35">
      <c r="B87" s="1" t="s">
        <v>129</v>
      </c>
      <c r="C87" s="1" t="s">
        <v>7</v>
      </c>
      <c r="D87" s="1" t="s">
        <v>166</v>
      </c>
      <c r="E87" s="1" t="s">
        <v>196</v>
      </c>
      <c r="F87" s="31" t="str">
        <f t="shared" ref="F87" si="64">IFERROR(F260/F188,"n.a.")</f>
        <v>n.a.</v>
      </c>
      <c r="G87" s="31" t="str">
        <f t="shared" ref="G87:O87" si="65">IFERROR(G260/G188,"n.a.")</f>
        <v>n.a.</v>
      </c>
      <c r="H87" s="31" t="str">
        <f t="shared" si="65"/>
        <v>n.a.</v>
      </c>
      <c r="I87" s="31" t="str">
        <f t="shared" si="65"/>
        <v>n.a.</v>
      </c>
      <c r="J87" s="31">
        <f t="shared" si="65"/>
        <v>0.68346290514951424</v>
      </c>
      <c r="K87" s="31">
        <f t="shared" si="65"/>
        <v>0.84259757567085192</v>
      </c>
      <c r="L87" s="31">
        <f t="shared" si="65"/>
        <v>1.0771157168650283</v>
      </c>
      <c r="M87" s="31">
        <f t="shared" si="65"/>
        <v>0.98002858018053618</v>
      </c>
      <c r="N87" s="31" t="str">
        <f t="shared" si="65"/>
        <v>n.a.</v>
      </c>
      <c r="O87" s="31">
        <f t="shared" si="65"/>
        <v>0.87854059696316822</v>
      </c>
      <c r="P87" s="31"/>
      <c r="Q87" s="31"/>
      <c r="R87" s="31"/>
      <c r="S87" s="31"/>
      <c r="T87" s="31"/>
      <c r="U87" s="31"/>
    </row>
    <row r="88" spans="2:24" x14ac:dyDescent="0.35">
      <c r="B88" s="1" t="s">
        <v>121</v>
      </c>
      <c r="C88" s="1" t="s">
        <v>7</v>
      </c>
      <c r="D88" s="1" t="s">
        <v>164</v>
      </c>
      <c r="E88" s="1" t="s">
        <v>196</v>
      </c>
      <c r="F88" s="31" t="str">
        <f t="shared" ref="F88" si="66">IFERROR(F261/F189,"n.a.")</f>
        <v>n.a.</v>
      </c>
      <c r="G88" s="31" t="str">
        <f t="shared" ref="G88:O88" si="67">IFERROR(G261/G189,"n.a.")</f>
        <v>n.a.</v>
      </c>
      <c r="H88" s="31" t="str">
        <f t="shared" si="67"/>
        <v>n.a.</v>
      </c>
      <c r="I88" s="31">
        <f t="shared" si="67"/>
        <v>0.68309156139186711</v>
      </c>
      <c r="J88" s="31">
        <f t="shared" si="67"/>
        <v>0.73504312596371879</v>
      </c>
      <c r="K88" s="31" t="str">
        <f t="shared" si="67"/>
        <v>n.a.</v>
      </c>
      <c r="L88" s="31">
        <f t="shared" si="67"/>
        <v>1.0949131446670117</v>
      </c>
      <c r="M88" s="31">
        <f t="shared" si="67"/>
        <v>0.87756754565544204</v>
      </c>
      <c r="N88" s="31" t="str">
        <f t="shared" si="67"/>
        <v>n.a.</v>
      </c>
      <c r="O88" s="31">
        <f t="shared" si="67"/>
        <v>0.82381557313423381</v>
      </c>
      <c r="P88" s="31"/>
      <c r="Q88" s="31"/>
      <c r="R88" s="31"/>
      <c r="S88" s="31"/>
      <c r="T88" s="31"/>
      <c r="U88" s="31"/>
    </row>
    <row r="89" spans="2:24" x14ac:dyDescent="0.35">
      <c r="B89" s="1" t="s">
        <v>119</v>
      </c>
      <c r="C89" s="1" t="s">
        <v>7</v>
      </c>
      <c r="D89" s="1" t="s">
        <v>164</v>
      </c>
      <c r="E89" s="1" t="s">
        <v>197</v>
      </c>
      <c r="F89" s="31" t="str">
        <f t="shared" ref="F89" si="68">IFERROR(F262/F190,"n.a.")</f>
        <v>n.a.</v>
      </c>
      <c r="G89" s="31" t="str">
        <f t="shared" ref="G89:O89" si="69">IFERROR(G262/G190,"n.a.")</f>
        <v>n.a.</v>
      </c>
      <c r="H89" s="31" t="str">
        <f t="shared" si="69"/>
        <v>n.a.</v>
      </c>
      <c r="I89" s="31">
        <f t="shared" si="69"/>
        <v>1.1691052550475558</v>
      </c>
      <c r="J89" s="31">
        <f t="shared" si="69"/>
        <v>1.1864695448638625</v>
      </c>
      <c r="K89" s="31">
        <f t="shared" si="69"/>
        <v>1.1520220177283331</v>
      </c>
      <c r="L89" s="31">
        <f t="shared" si="69"/>
        <v>1.1038568585883248</v>
      </c>
      <c r="M89" s="31">
        <f t="shared" si="69"/>
        <v>1.205983928253737</v>
      </c>
      <c r="N89" s="31" t="str">
        <f t="shared" si="69"/>
        <v>n.a.</v>
      </c>
      <c r="O89" s="31">
        <f t="shared" si="69"/>
        <v>1.1636668517040043</v>
      </c>
      <c r="P89" s="31"/>
      <c r="Q89" s="31"/>
      <c r="R89" s="31"/>
      <c r="S89" s="31"/>
      <c r="T89" s="31"/>
      <c r="U89" s="31"/>
    </row>
    <row r="90" spans="2:24" x14ac:dyDescent="0.35">
      <c r="B90" s="1" t="s">
        <v>130</v>
      </c>
      <c r="C90" s="1" t="s">
        <v>7</v>
      </c>
      <c r="D90" s="1" t="s">
        <v>166</v>
      </c>
      <c r="E90" s="66" t="s">
        <v>337</v>
      </c>
      <c r="F90" s="31" t="str">
        <f t="shared" ref="F90" si="70">IFERROR(F263/F191,"n.a.")</f>
        <v>n.a.</v>
      </c>
      <c r="G90" s="31" t="str">
        <f t="shared" ref="G90:O90" si="71">IFERROR(G263/G191,"n.a.")</f>
        <v>n.a.</v>
      </c>
      <c r="H90" s="31" t="str">
        <f t="shared" si="71"/>
        <v>n.a.</v>
      </c>
      <c r="I90" s="31" t="str">
        <f t="shared" si="71"/>
        <v>n.a.</v>
      </c>
      <c r="J90" s="31" t="str">
        <f t="shared" si="71"/>
        <v>n.a.</v>
      </c>
      <c r="K90" s="31" t="str">
        <f t="shared" si="71"/>
        <v>n.a.</v>
      </c>
      <c r="L90" s="31" t="str">
        <f t="shared" si="71"/>
        <v>n.a.</v>
      </c>
      <c r="M90" s="31" t="str">
        <f t="shared" si="71"/>
        <v>n.a.</v>
      </c>
      <c r="N90" s="31" t="str">
        <f t="shared" si="71"/>
        <v>n.a.</v>
      </c>
      <c r="O90" s="31" t="str">
        <f t="shared" si="71"/>
        <v>n.a.</v>
      </c>
      <c r="P90" s="31"/>
      <c r="Q90" s="31"/>
      <c r="R90" s="31"/>
      <c r="S90" s="31"/>
      <c r="T90" s="31"/>
      <c r="U90" s="31"/>
    </row>
    <row r="91" spans="2:24" x14ac:dyDescent="0.35">
      <c r="B91" s="1" t="s">
        <v>117</v>
      </c>
      <c r="C91" s="1" t="s">
        <v>7</v>
      </c>
      <c r="D91" s="1" t="s">
        <v>165</v>
      </c>
      <c r="E91" s="1" t="s">
        <v>196</v>
      </c>
      <c r="F91" s="31" t="str">
        <f t="shared" ref="F91" si="72">IFERROR(F264/F192,"n.a.")</f>
        <v>n.a.</v>
      </c>
      <c r="G91" s="31">
        <f t="shared" ref="G91:O91" si="73">IFERROR(G264/G192,"n.a.")</f>
        <v>0.98902542983480535</v>
      </c>
      <c r="H91" s="31">
        <f t="shared" si="73"/>
        <v>0.97611937648623803</v>
      </c>
      <c r="I91" s="31">
        <f t="shared" si="73"/>
        <v>1.0374648868121543</v>
      </c>
      <c r="J91" s="31">
        <f t="shared" si="73"/>
        <v>1.0223712678129182</v>
      </c>
      <c r="K91" s="31">
        <f t="shared" si="73"/>
        <v>1.0067603590454886</v>
      </c>
      <c r="L91" s="31">
        <f t="shared" si="73"/>
        <v>1.0201213388238923</v>
      </c>
      <c r="M91" s="31">
        <f t="shared" si="73"/>
        <v>1.0013651055907877</v>
      </c>
      <c r="N91" s="31" t="str">
        <f t="shared" si="73"/>
        <v>n.a.</v>
      </c>
      <c r="O91" s="31">
        <f t="shared" si="73"/>
        <v>1.008279138323674</v>
      </c>
      <c r="P91" s="31"/>
      <c r="Q91" s="31"/>
      <c r="R91" s="31"/>
      <c r="S91" s="31"/>
      <c r="T91" s="31"/>
      <c r="U91" s="31"/>
    </row>
    <row r="92" spans="2:24" s="13" customFormat="1" ht="30" customHeight="1" x14ac:dyDescent="0.35">
      <c r="B92" s="15" t="s">
        <v>273</v>
      </c>
      <c r="F92" s="18"/>
      <c r="G92" s="18"/>
      <c r="H92" s="18"/>
      <c r="I92" s="18"/>
      <c r="J92" s="18"/>
      <c r="K92" s="18"/>
      <c r="L92" s="18"/>
      <c r="M92" s="18"/>
      <c r="N92" s="18"/>
      <c r="O92" s="18"/>
      <c r="P92" s="18"/>
      <c r="Q92" s="18"/>
      <c r="R92" s="18"/>
      <c r="S92" s="18"/>
      <c r="T92" s="18"/>
      <c r="U92" s="18"/>
      <c r="V92" s="14"/>
      <c r="X92" s="1"/>
    </row>
    <row r="93" spans="2:24" x14ac:dyDescent="0.35">
      <c r="B93" s="1" t="s">
        <v>124</v>
      </c>
      <c r="C93" s="1" t="s">
        <v>7</v>
      </c>
      <c r="D93" s="1" t="s">
        <v>161</v>
      </c>
      <c r="E93" s="1" t="s">
        <v>197</v>
      </c>
      <c r="F93" s="31" t="str">
        <f>IFERROR(F248/(F176+F194),"n.a.")</f>
        <v>n.a.</v>
      </c>
      <c r="G93" s="31">
        <f>IFERROR(G248/(G176+G194),"n.a.")</f>
        <v>0.78557628224953391</v>
      </c>
      <c r="H93" s="31">
        <f t="shared" ref="H93:O93" si="74">IFERROR(H248/(H176+H194),"n.a.")</f>
        <v>1.1913880483144523</v>
      </c>
      <c r="I93" s="31">
        <f t="shared" si="74"/>
        <v>1.1638943992475375</v>
      </c>
      <c r="J93" s="31">
        <f t="shared" si="74"/>
        <v>0.99923560302357239</v>
      </c>
      <c r="K93" s="31">
        <f t="shared" si="74"/>
        <v>0.96076863854117545</v>
      </c>
      <c r="L93" s="31">
        <f t="shared" si="74"/>
        <v>1.0168719219067064</v>
      </c>
      <c r="M93" s="31">
        <f t="shared" si="74"/>
        <v>0.94773641393392605</v>
      </c>
      <c r="N93" s="31" t="str">
        <f t="shared" si="74"/>
        <v>n.a.</v>
      </c>
      <c r="O93" s="31">
        <f t="shared" si="74"/>
        <v>1.0053997370715697</v>
      </c>
      <c r="P93" s="31"/>
      <c r="Q93" s="31"/>
      <c r="R93" s="31"/>
      <c r="S93" s="31"/>
      <c r="T93" s="31"/>
      <c r="U93" s="31"/>
      <c r="X93" s="1" t="s">
        <v>345</v>
      </c>
    </row>
    <row r="94" spans="2:24" x14ac:dyDescent="0.35">
      <c r="B94" s="1" t="s">
        <v>132</v>
      </c>
      <c r="C94" s="1" t="s">
        <v>7</v>
      </c>
      <c r="D94" s="1" t="s">
        <v>161</v>
      </c>
      <c r="E94" s="1" t="s">
        <v>196</v>
      </c>
      <c r="F94" s="31" t="str">
        <f t="shared" ref="F94" si="75">IFERROR(F249/(F177+F195),"n.a.")</f>
        <v>n.a.</v>
      </c>
      <c r="G94" s="31">
        <f t="shared" ref="G94:O94" si="76">IFERROR(G249/(G177+G195),"n.a.")</f>
        <v>0.67174152952788002</v>
      </c>
      <c r="H94" s="31">
        <f t="shared" si="76"/>
        <v>0.60979003423073785</v>
      </c>
      <c r="I94" s="31">
        <f t="shared" si="76"/>
        <v>0.56678269536903714</v>
      </c>
      <c r="J94" s="31">
        <f t="shared" si="76"/>
        <v>0.59753491956795846</v>
      </c>
      <c r="K94" s="31">
        <f t="shared" si="76"/>
        <v>0.57465977430964676</v>
      </c>
      <c r="L94" s="31">
        <f t="shared" si="76"/>
        <v>0.6699464275087933</v>
      </c>
      <c r="M94" s="31" t="str">
        <f t="shared" si="76"/>
        <v>n.a.</v>
      </c>
      <c r="N94" s="31" t="str">
        <f t="shared" si="76"/>
        <v>n.a.</v>
      </c>
      <c r="O94" s="31">
        <f t="shared" si="76"/>
        <v>0.60974871264573682</v>
      </c>
      <c r="P94" s="31"/>
      <c r="Q94" s="31"/>
      <c r="R94" s="31"/>
      <c r="S94" s="31"/>
      <c r="T94" s="31"/>
      <c r="U94" s="31"/>
    </row>
    <row r="95" spans="2:24" x14ac:dyDescent="0.35">
      <c r="B95" s="1" t="s">
        <v>251</v>
      </c>
      <c r="C95" s="1" t="s">
        <v>7</v>
      </c>
      <c r="D95" s="1" t="s">
        <v>162</v>
      </c>
      <c r="E95" s="1" t="s">
        <v>196</v>
      </c>
      <c r="F95" s="31" t="str">
        <f t="shared" ref="F95" si="77">IFERROR(F250/(F178+F196),"n.a.")</f>
        <v>n.a.</v>
      </c>
      <c r="G95" s="31" t="str">
        <f t="shared" ref="G95:O95" si="78">IFERROR(G250/(G178+G196),"n.a.")</f>
        <v>n.a.</v>
      </c>
      <c r="H95" s="31">
        <f t="shared" si="78"/>
        <v>0.60447648983587721</v>
      </c>
      <c r="I95" s="31">
        <f t="shared" si="78"/>
        <v>0.57160374593756225</v>
      </c>
      <c r="J95" s="31">
        <f t="shared" si="78"/>
        <v>0.4818018700795581</v>
      </c>
      <c r="K95" s="31">
        <f t="shared" si="78"/>
        <v>0.41331637484357286</v>
      </c>
      <c r="L95" s="31">
        <f t="shared" si="78"/>
        <v>0.45420771445687375</v>
      </c>
      <c r="M95" s="31">
        <f t="shared" si="78"/>
        <v>0.46273475012669613</v>
      </c>
      <c r="N95" s="31" t="str">
        <f t="shared" si="78"/>
        <v>n.a.</v>
      </c>
      <c r="O95" s="31">
        <f t="shared" si="78"/>
        <v>0.4915772031470394</v>
      </c>
      <c r="P95" s="31"/>
      <c r="Q95" s="31"/>
      <c r="R95" s="31"/>
      <c r="S95" s="31"/>
      <c r="T95" s="31"/>
      <c r="U95" s="31"/>
    </row>
    <row r="96" spans="2:24" x14ac:dyDescent="0.35">
      <c r="B96" s="1" t="s">
        <v>131</v>
      </c>
      <c r="C96" s="1" t="s">
        <v>7</v>
      </c>
      <c r="D96" s="1" t="s">
        <v>163</v>
      </c>
      <c r="E96" s="1" t="s">
        <v>196</v>
      </c>
      <c r="F96" s="31" t="str">
        <f t="shared" ref="F96" si="79">IFERROR(F251/(F179+F197),"n.a.")</f>
        <v>n.a.</v>
      </c>
      <c r="G96" s="31" t="str">
        <f t="shared" ref="G96:O96" si="80">IFERROR(G251/(G179+G197),"n.a.")</f>
        <v>n.a.</v>
      </c>
      <c r="H96" s="31" t="str">
        <f t="shared" si="80"/>
        <v>n.a.</v>
      </c>
      <c r="I96" s="31" t="str">
        <f t="shared" si="80"/>
        <v>n.a.</v>
      </c>
      <c r="J96" s="31" t="str">
        <f t="shared" si="80"/>
        <v>n.a.</v>
      </c>
      <c r="K96" s="31" t="str">
        <f t="shared" si="80"/>
        <v>n.a.</v>
      </c>
      <c r="L96" s="31" t="str">
        <f t="shared" si="80"/>
        <v>n.a.</v>
      </c>
      <c r="M96" s="31" t="str">
        <f t="shared" si="80"/>
        <v>n.a.</v>
      </c>
      <c r="N96" s="31" t="str">
        <f t="shared" si="80"/>
        <v>n.a.</v>
      </c>
      <c r="O96" s="31" t="str">
        <f t="shared" si="80"/>
        <v>n.a.</v>
      </c>
      <c r="P96" s="31"/>
      <c r="Q96" s="31"/>
      <c r="R96" s="31"/>
      <c r="S96" s="31"/>
      <c r="T96" s="31"/>
      <c r="U96" s="31"/>
    </row>
    <row r="97" spans="2:24" x14ac:dyDescent="0.35">
      <c r="B97" s="1" t="s">
        <v>133</v>
      </c>
      <c r="C97" s="1" t="s">
        <v>7</v>
      </c>
      <c r="D97" s="1" t="s">
        <v>163</v>
      </c>
      <c r="E97" s="1" t="s">
        <v>196</v>
      </c>
      <c r="F97" s="31" t="str">
        <f t="shared" ref="F97" si="81">IFERROR(F252/(F180+F198),"n.a.")</f>
        <v>n.a.</v>
      </c>
      <c r="G97" s="31" t="str">
        <f t="shared" ref="G97:O97" si="82">IFERROR(G252/(G180+G198),"n.a.")</f>
        <v>n.a.</v>
      </c>
      <c r="H97" s="31">
        <f t="shared" si="82"/>
        <v>0.81479492365901363</v>
      </c>
      <c r="I97" s="31">
        <f t="shared" si="82"/>
        <v>0.82239965517221369</v>
      </c>
      <c r="J97" s="31">
        <f t="shared" si="82"/>
        <v>0.83682390741941803</v>
      </c>
      <c r="K97" s="31">
        <f t="shared" si="82"/>
        <v>0.85483734849255055</v>
      </c>
      <c r="L97" s="31">
        <f t="shared" si="82"/>
        <v>0.84480107588785369</v>
      </c>
      <c r="M97" s="31" t="str">
        <f t="shared" si="82"/>
        <v>n.a.</v>
      </c>
      <c r="N97" s="31" t="str">
        <f t="shared" si="82"/>
        <v>n.a.</v>
      </c>
      <c r="O97" s="31">
        <f t="shared" si="82"/>
        <v>0.83457471832870811</v>
      </c>
      <c r="P97" s="31"/>
      <c r="Q97" s="31"/>
      <c r="R97" s="31"/>
      <c r="S97" s="31"/>
      <c r="T97" s="31"/>
      <c r="U97" s="31"/>
    </row>
    <row r="98" spans="2:24" x14ac:dyDescent="0.35">
      <c r="B98" s="1" t="s">
        <v>134</v>
      </c>
      <c r="C98" s="1" t="s">
        <v>7</v>
      </c>
      <c r="D98" s="1" t="s">
        <v>163</v>
      </c>
      <c r="E98" s="1" t="s">
        <v>196</v>
      </c>
      <c r="F98" s="31" t="str">
        <f t="shared" ref="F98" si="83">IFERROR(F253/(F181+F199),"n.a.")</f>
        <v>n.a.</v>
      </c>
      <c r="G98" s="31" t="str">
        <f t="shared" ref="G98:O98" si="84">IFERROR(G253/(G181+G199),"n.a.")</f>
        <v>n.a.</v>
      </c>
      <c r="H98" s="31" t="str">
        <f t="shared" si="84"/>
        <v>n.a.</v>
      </c>
      <c r="I98" s="31" t="str">
        <f t="shared" si="84"/>
        <v>n.a.</v>
      </c>
      <c r="J98" s="31" t="str">
        <f t="shared" si="84"/>
        <v>n.a.</v>
      </c>
      <c r="K98" s="31" t="str">
        <f t="shared" si="84"/>
        <v>n.a.</v>
      </c>
      <c r="L98" s="31" t="str">
        <f t="shared" si="84"/>
        <v>n.a.</v>
      </c>
      <c r="M98" s="31" t="str">
        <f t="shared" si="84"/>
        <v>n.a.</v>
      </c>
      <c r="N98" s="31" t="str">
        <f t="shared" si="84"/>
        <v>n.a.</v>
      </c>
      <c r="O98" s="31" t="str">
        <f t="shared" si="84"/>
        <v>n.a.</v>
      </c>
      <c r="P98" s="31"/>
      <c r="Q98" s="31"/>
      <c r="R98" s="31"/>
      <c r="S98" s="31"/>
      <c r="T98" s="31"/>
      <c r="U98" s="31"/>
    </row>
    <row r="99" spans="2:24" x14ac:dyDescent="0.35">
      <c r="B99" s="1" t="s">
        <v>120</v>
      </c>
      <c r="C99" s="1" t="s">
        <v>7</v>
      </c>
      <c r="D99" s="1" t="s">
        <v>164</v>
      </c>
      <c r="E99" s="1" t="s">
        <v>196</v>
      </c>
      <c r="F99" s="31" t="str">
        <f t="shared" ref="F99" si="85">IFERROR(F254/(F182+F200),"n.a.")</f>
        <v>n.a.</v>
      </c>
      <c r="G99" s="31">
        <f t="shared" ref="G99:O99" si="86">IFERROR(G254/(G182+G200),"n.a.")</f>
        <v>0.99987398043552966</v>
      </c>
      <c r="H99" s="31">
        <f t="shared" si="86"/>
        <v>0.97867148012668215</v>
      </c>
      <c r="I99" s="31">
        <f t="shared" si="86"/>
        <v>0.95495741390735112</v>
      </c>
      <c r="J99" s="31">
        <f t="shared" si="86"/>
        <v>0.85948378159202043</v>
      </c>
      <c r="K99" s="31">
        <f t="shared" si="86"/>
        <v>0.86275078323697074</v>
      </c>
      <c r="L99" s="31">
        <f t="shared" si="86"/>
        <v>0.82704144481278297</v>
      </c>
      <c r="M99" s="31">
        <f t="shared" si="86"/>
        <v>0.80065052926201863</v>
      </c>
      <c r="N99" s="31" t="str">
        <f t="shared" si="86"/>
        <v>n.a.</v>
      </c>
      <c r="O99" s="31">
        <f t="shared" si="86"/>
        <v>0.89688827999989928</v>
      </c>
      <c r="P99" s="31"/>
      <c r="Q99" s="31"/>
      <c r="R99" s="31"/>
      <c r="S99" s="31"/>
      <c r="T99" s="31"/>
      <c r="U99" s="31"/>
    </row>
    <row r="100" spans="2:24" x14ac:dyDescent="0.35">
      <c r="B100" s="1" t="s">
        <v>125</v>
      </c>
      <c r="C100" s="1" t="s">
        <v>7</v>
      </c>
      <c r="D100" s="1" t="s">
        <v>162</v>
      </c>
      <c r="E100" s="1" t="s">
        <v>196</v>
      </c>
      <c r="F100" s="31" t="str">
        <f t="shared" ref="F100" si="87">IFERROR(F255/(F183+F201),"n.a.")</f>
        <v>n.a.</v>
      </c>
      <c r="G100" s="31" t="str">
        <f t="shared" ref="G100:O100" si="88">IFERROR(G255/(G183+G201),"n.a.")</f>
        <v>n.a.</v>
      </c>
      <c r="H100" s="31" t="str">
        <f t="shared" si="88"/>
        <v>n.a.</v>
      </c>
      <c r="I100" s="31" t="str">
        <f t="shared" si="88"/>
        <v>n.a.</v>
      </c>
      <c r="J100" s="31" t="str">
        <f t="shared" si="88"/>
        <v>n.a.</v>
      </c>
      <c r="K100" s="31" t="str">
        <f t="shared" si="88"/>
        <v>n.a.</v>
      </c>
      <c r="L100" s="31" t="str">
        <f t="shared" si="88"/>
        <v>n.a.</v>
      </c>
      <c r="M100" s="31" t="str">
        <f t="shared" si="88"/>
        <v>n.a.</v>
      </c>
      <c r="N100" s="31" t="str">
        <f t="shared" si="88"/>
        <v>n.a.</v>
      </c>
      <c r="O100" s="31" t="str">
        <f t="shared" si="88"/>
        <v>n.a.</v>
      </c>
      <c r="P100" s="31"/>
      <c r="Q100" s="31"/>
      <c r="R100" s="31"/>
      <c r="S100" s="31"/>
      <c r="T100" s="31"/>
      <c r="U100" s="31"/>
    </row>
    <row r="101" spans="2:24" x14ac:dyDescent="0.35">
      <c r="B101" s="1" t="s">
        <v>126</v>
      </c>
      <c r="C101" s="1" t="s">
        <v>7</v>
      </c>
      <c r="D101" s="1" t="s">
        <v>163</v>
      </c>
      <c r="E101" s="1" t="s">
        <v>337</v>
      </c>
      <c r="F101" s="31" t="str">
        <f t="shared" ref="F101" si="89">IFERROR(F256/(F184+F202),"n.a.")</f>
        <v>n.a.</v>
      </c>
      <c r="G101" s="31" t="str">
        <f t="shared" ref="G101:O101" si="90">IFERROR(G256/(G184+G202),"n.a.")</f>
        <v>n.a.</v>
      </c>
      <c r="H101" s="31" t="str">
        <f t="shared" si="90"/>
        <v>n.a.</v>
      </c>
      <c r="I101" s="31" t="str">
        <f t="shared" si="90"/>
        <v>n.a.</v>
      </c>
      <c r="J101" s="31">
        <f t="shared" si="90"/>
        <v>0.58113177260593241</v>
      </c>
      <c r="K101" s="31">
        <f t="shared" si="90"/>
        <v>0.69825818855122979</v>
      </c>
      <c r="L101" s="31">
        <f t="shared" si="90"/>
        <v>0.79245487831383365</v>
      </c>
      <c r="M101" s="31">
        <f t="shared" si="90"/>
        <v>0.90329476920640883</v>
      </c>
      <c r="N101" s="31" t="str">
        <f t="shared" si="90"/>
        <v>n.a.</v>
      </c>
      <c r="O101" s="31">
        <f t="shared" si="90"/>
        <v>0.72945596701587423</v>
      </c>
      <c r="P101" s="31"/>
      <c r="Q101" s="31"/>
      <c r="R101" s="31"/>
      <c r="S101" s="31"/>
      <c r="T101" s="31"/>
      <c r="U101" s="31"/>
    </row>
    <row r="102" spans="2:24" x14ac:dyDescent="0.35">
      <c r="B102" s="1" t="s">
        <v>127</v>
      </c>
      <c r="C102" s="1" t="s">
        <v>7</v>
      </c>
      <c r="D102" s="1" t="s">
        <v>161</v>
      </c>
      <c r="E102" s="1" t="s">
        <v>337</v>
      </c>
      <c r="F102" s="31" t="str">
        <f t="shared" ref="F102" si="91">IFERROR(F257/(F185+F203),"n.a.")</f>
        <v>n.a.</v>
      </c>
      <c r="G102" s="31">
        <f t="shared" ref="G102:O102" si="92">IFERROR(G257/(G185+G203),"n.a.")</f>
        <v>1.0031522210837744</v>
      </c>
      <c r="H102" s="31">
        <f t="shared" si="92"/>
        <v>1.0076357913943987</v>
      </c>
      <c r="I102" s="31">
        <f t="shared" si="92"/>
        <v>0.99921344827359793</v>
      </c>
      <c r="J102" s="31">
        <f t="shared" si="92"/>
        <v>0.96836614322023251</v>
      </c>
      <c r="K102" s="31">
        <f t="shared" si="92"/>
        <v>0.94876884262306582</v>
      </c>
      <c r="L102" s="31">
        <f t="shared" si="92"/>
        <v>0.95754770031401892</v>
      </c>
      <c r="M102" s="31">
        <f t="shared" si="92"/>
        <v>0.9267825001721034</v>
      </c>
      <c r="N102" s="31" t="str">
        <f t="shared" si="92"/>
        <v>n.a.</v>
      </c>
      <c r="O102" s="31">
        <f t="shared" si="92"/>
        <v>0.97063884550095314</v>
      </c>
      <c r="P102" s="31"/>
      <c r="Q102" s="31"/>
      <c r="R102" s="31"/>
      <c r="S102" s="31"/>
      <c r="T102" s="31"/>
      <c r="U102" s="31"/>
    </row>
    <row r="103" spans="2:24" x14ac:dyDescent="0.35">
      <c r="B103" s="1" t="s">
        <v>128</v>
      </c>
      <c r="C103" s="1" t="s">
        <v>7</v>
      </c>
      <c r="D103" s="1" t="s">
        <v>165</v>
      </c>
      <c r="E103" s="1" t="s">
        <v>197</v>
      </c>
      <c r="F103" s="31" t="str">
        <f t="shared" ref="F103" si="93">IFERROR(F258/(F186+F204),"n.a.")</f>
        <v>n.a.</v>
      </c>
      <c r="G103" s="31">
        <f t="shared" ref="G103:O103" si="94">IFERROR(G258/(G186+G204),"n.a.")</f>
        <v>0.97797741353242273</v>
      </c>
      <c r="H103" s="31">
        <f t="shared" si="94"/>
        <v>0.96934978775654779</v>
      </c>
      <c r="I103" s="31">
        <f t="shared" si="94"/>
        <v>1.0018289889198706</v>
      </c>
      <c r="J103" s="31">
        <f t="shared" si="94"/>
        <v>0.95074766860792648</v>
      </c>
      <c r="K103" s="31">
        <f t="shared" si="94"/>
        <v>0.99199858428179755</v>
      </c>
      <c r="L103" s="31">
        <f t="shared" si="94"/>
        <v>1.0032085965304389</v>
      </c>
      <c r="M103" s="31">
        <f t="shared" si="94"/>
        <v>0.95874055772286892</v>
      </c>
      <c r="N103" s="31" t="str">
        <f t="shared" si="94"/>
        <v>n.a.</v>
      </c>
      <c r="O103" s="31">
        <f t="shared" si="94"/>
        <v>0.97879465959026457</v>
      </c>
      <c r="P103" s="31"/>
      <c r="Q103" s="31"/>
      <c r="R103" s="31"/>
      <c r="S103" s="31"/>
      <c r="T103" s="31"/>
      <c r="U103" s="31"/>
    </row>
    <row r="104" spans="2:24" x14ac:dyDescent="0.35">
      <c r="B104" s="1" t="s">
        <v>118</v>
      </c>
      <c r="C104" s="1" t="s">
        <v>7</v>
      </c>
      <c r="D104" s="1" t="s">
        <v>164</v>
      </c>
      <c r="E104" s="1" t="s">
        <v>196</v>
      </c>
      <c r="F104" s="31" t="str">
        <f t="shared" ref="F104" si="95">IFERROR(F259/(F187+F205),"n.a.")</f>
        <v>n.a.</v>
      </c>
      <c r="G104" s="31">
        <f t="shared" ref="G104:O104" si="96">IFERROR(G259/(G187+G205),"n.a.")</f>
        <v>0.76681124444936144</v>
      </c>
      <c r="H104" s="31">
        <f t="shared" si="96"/>
        <v>0.67947682436126289</v>
      </c>
      <c r="I104" s="31">
        <f t="shared" si="96"/>
        <v>0.52775622487952067</v>
      </c>
      <c r="J104" s="31">
        <f t="shared" si="96"/>
        <v>0.61027668823809533</v>
      </c>
      <c r="K104" s="31">
        <f t="shared" si="96"/>
        <v>0.7302677594022895</v>
      </c>
      <c r="L104" s="31">
        <f t="shared" si="96"/>
        <v>0.8200007162418208</v>
      </c>
      <c r="M104" s="31">
        <f t="shared" si="96"/>
        <v>0.87210790894978585</v>
      </c>
      <c r="N104" s="31" t="str">
        <f t="shared" si="96"/>
        <v>n.a.</v>
      </c>
      <c r="O104" s="31">
        <f t="shared" si="96"/>
        <v>0.69196995986674958</v>
      </c>
      <c r="P104" s="31"/>
      <c r="Q104" s="31"/>
      <c r="R104" s="31"/>
      <c r="S104" s="31"/>
      <c r="T104" s="31"/>
      <c r="U104" s="31"/>
    </row>
    <row r="105" spans="2:24" x14ac:dyDescent="0.35">
      <c r="B105" s="1" t="s">
        <v>129</v>
      </c>
      <c r="C105" s="1" t="s">
        <v>7</v>
      </c>
      <c r="D105" s="1" t="s">
        <v>166</v>
      </c>
      <c r="E105" s="1" t="s">
        <v>196</v>
      </c>
      <c r="F105" s="31" t="str">
        <f t="shared" ref="F105" si="97">IFERROR(F260/(F188+F206),"n.a.")</f>
        <v>n.a.</v>
      </c>
      <c r="G105" s="31" t="str">
        <f t="shared" ref="G105:O105" si="98">IFERROR(G260/(G188+G206),"n.a.")</f>
        <v>n.a.</v>
      </c>
      <c r="H105" s="31" t="str">
        <f t="shared" si="98"/>
        <v>n.a.</v>
      </c>
      <c r="I105" s="31" t="str">
        <f t="shared" si="98"/>
        <v>n.a.</v>
      </c>
      <c r="J105" s="31">
        <f t="shared" si="98"/>
        <v>0.32745821923598772</v>
      </c>
      <c r="K105" s="31">
        <f t="shared" si="98"/>
        <v>0.50649389180101934</v>
      </c>
      <c r="L105" s="31">
        <f t="shared" si="98"/>
        <v>0.68724001392325484</v>
      </c>
      <c r="M105" s="31">
        <f t="shared" si="98"/>
        <v>0.59645203524641854</v>
      </c>
      <c r="N105" s="31" t="str">
        <f t="shared" si="98"/>
        <v>n.a.</v>
      </c>
      <c r="O105" s="31">
        <f t="shared" si="98"/>
        <v>0.49974310279178424</v>
      </c>
      <c r="P105" s="31"/>
      <c r="Q105" s="31"/>
      <c r="R105" s="31"/>
      <c r="S105" s="31"/>
      <c r="T105" s="31"/>
      <c r="U105" s="31"/>
    </row>
    <row r="106" spans="2:24" x14ac:dyDescent="0.35">
      <c r="B106" s="1" t="s">
        <v>121</v>
      </c>
      <c r="C106" s="1" t="s">
        <v>7</v>
      </c>
      <c r="D106" s="1" t="s">
        <v>164</v>
      </c>
      <c r="E106" s="1" t="s">
        <v>196</v>
      </c>
      <c r="F106" s="31" t="str">
        <f t="shared" ref="F106" si="99">IFERROR(F261/(F189+F207),"n.a.")</f>
        <v>n.a.</v>
      </c>
      <c r="G106" s="31" t="str">
        <f t="shared" ref="G106:O106" si="100">IFERROR(G261/(G189+G207),"n.a.")</f>
        <v>n.a.</v>
      </c>
      <c r="H106" s="31" t="str">
        <f t="shared" si="100"/>
        <v>n.a.</v>
      </c>
      <c r="I106" s="31">
        <f t="shared" si="100"/>
        <v>0.60309251329454339</v>
      </c>
      <c r="J106" s="31">
        <f t="shared" si="100"/>
        <v>0.64195308349837843</v>
      </c>
      <c r="K106" s="31" t="str">
        <f t="shared" si="100"/>
        <v>n.a.</v>
      </c>
      <c r="L106" s="31">
        <f t="shared" si="100"/>
        <v>0.91725485409043905</v>
      </c>
      <c r="M106" s="31">
        <f t="shared" si="100"/>
        <v>0.66693729147695491</v>
      </c>
      <c r="N106" s="31" t="str">
        <f t="shared" si="100"/>
        <v>n.a.</v>
      </c>
      <c r="O106" s="31">
        <f t="shared" si="100"/>
        <v>0.69730343014292517</v>
      </c>
      <c r="P106" s="31"/>
      <c r="Q106" s="31"/>
      <c r="R106" s="31"/>
      <c r="S106" s="31"/>
      <c r="T106" s="31"/>
      <c r="U106" s="31"/>
    </row>
    <row r="107" spans="2:24" x14ac:dyDescent="0.35">
      <c r="B107" s="1" t="s">
        <v>119</v>
      </c>
      <c r="C107" s="1" t="s">
        <v>7</v>
      </c>
      <c r="D107" s="1" t="s">
        <v>164</v>
      </c>
      <c r="E107" s="1" t="s">
        <v>197</v>
      </c>
      <c r="F107" s="31" t="str">
        <f t="shared" ref="F107" si="101">IFERROR(F262/(F190+F208),"n.a.")</f>
        <v>n.a.</v>
      </c>
      <c r="G107" s="31" t="str">
        <f t="shared" ref="G107:O107" si="102">IFERROR(G262/(G190+G208),"n.a.")</f>
        <v>n.a.</v>
      </c>
      <c r="H107" s="31" t="str">
        <f t="shared" si="102"/>
        <v>n.a.</v>
      </c>
      <c r="I107" s="31">
        <f t="shared" si="102"/>
        <v>1.0309329249904879</v>
      </c>
      <c r="J107" s="31">
        <f t="shared" si="102"/>
        <v>0.96535935850757193</v>
      </c>
      <c r="K107" s="31">
        <f t="shared" si="102"/>
        <v>0.90115977889607879</v>
      </c>
      <c r="L107" s="31">
        <f t="shared" si="102"/>
        <v>0.83187214040589186</v>
      </c>
      <c r="M107" s="31">
        <f t="shared" si="102"/>
        <v>0.7964453821678249</v>
      </c>
      <c r="N107" s="31" t="str">
        <f t="shared" si="102"/>
        <v>n.a.</v>
      </c>
      <c r="O107" s="31">
        <f t="shared" si="102"/>
        <v>0.90415167911971062</v>
      </c>
      <c r="P107" s="31"/>
      <c r="Q107" s="31"/>
      <c r="R107" s="31"/>
      <c r="S107" s="31"/>
      <c r="T107" s="31"/>
      <c r="U107" s="31"/>
    </row>
    <row r="108" spans="2:24" x14ac:dyDescent="0.35">
      <c r="B108" s="1" t="s">
        <v>130</v>
      </c>
      <c r="C108" s="1" t="s">
        <v>7</v>
      </c>
      <c r="D108" s="1" t="s">
        <v>166</v>
      </c>
      <c r="E108" s="66" t="s">
        <v>337</v>
      </c>
      <c r="F108" s="31" t="str">
        <f t="shared" ref="F108" si="103">IFERROR(F263/(F191+F209),"n.a.")</f>
        <v>n.a.</v>
      </c>
      <c r="G108" s="31" t="str">
        <f t="shared" ref="G108:O108" si="104">IFERROR(G263/(G191+G209),"n.a.")</f>
        <v>n.a.</v>
      </c>
      <c r="H108" s="31" t="str">
        <f t="shared" si="104"/>
        <v>n.a.</v>
      </c>
      <c r="I108" s="31" t="str">
        <f t="shared" si="104"/>
        <v>n.a.</v>
      </c>
      <c r="J108" s="31" t="str">
        <f t="shared" si="104"/>
        <v>n.a.</v>
      </c>
      <c r="K108" s="31" t="str">
        <f t="shared" si="104"/>
        <v>n.a.</v>
      </c>
      <c r="L108" s="31" t="str">
        <f t="shared" si="104"/>
        <v>n.a.</v>
      </c>
      <c r="M108" s="31" t="str">
        <f t="shared" si="104"/>
        <v>n.a.</v>
      </c>
      <c r="N108" s="31" t="str">
        <f t="shared" si="104"/>
        <v>n.a.</v>
      </c>
      <c r="O108" s="31" t="str">
        <f t="shared" si="104"/>
        <v>n.a.</v>
      </c>
      <c r="P108" s="31"/>
      <c r="Q108" s="31"/>
      <c r="R108" s="31"/>
      <c r="S108" s="31"/>
      <c r="T108" s="31"/>
      <c r="U108" s="31"/>
    </row>
    <row r="109" spans="2:24" x14ac:dyDescent="0.35">
      <c r="B109" s="1" t="s">
        <v>117</v>
      </c>
      <c r="C109" s="1" t="s">
        <v>7</v>
      </c>
      <c r="D109" s="1" t="s">
        <v>165</v>
      </c>
      <c r="E109" s="1" t="s">
        <v>196</v>
      </c>
      <c r="F109" s="31" t="str">
        <f t="shared" ref="F109" si="105">IFERROR(F264/(F192+F210),"n.a.")</f>
        <v>n.a.</v>
      </c>
      <c r="G109" s="31">
        <f t="shared" ref="G109:O109" si="106">IFERROR(G264/(G192+G210),"n.a.")</f>
        <v>0.90100500670442774</v>
      </c>
      <c r="H109" s="31">
        <f t="shared" si="106"/>
        <v>0.85294221077951948</v>
      </c>
      <c r="I109" s="31">
        <f t="shared" si="106"/>
        <v>0.91462755538092222</v>
      </c>
      <c r="J109" s="31">
        <f t="shared" si="106"/>
        <v>0.88108623082952719</v>
      </c>
      <c r="K109" s="31">
        <f t="shared" si="106"/>
        <v>0.88663101815707912</v>
      </c>
      <c r="L109" s="31">
        <f t="shared" si="106"/>
        <v>0.88883685826352499</v>
      </c>
      <c r="M109" s="31">
        <f t="shared" si="106"/>
        <v>0.87367257554469835</v>
      </c>
      <c r="N109" s="31" t="str">
        <f t="shared" si="106"/>
        <v>n.a.</v>
      </c>
      <c r="O109" s="31">
        <f t="shared" si="106"/>
        <v>0.88510843240629056</v>
      </c>
      <c r="P109" s="31"/>
      <c r="Q109" s="31"/>
      <c r="R109" s="31"/>
      <c r="S109" s="31"/>
      <c r="T109" s="31"/>
      <c r="U109" s="31"/>
    </row>
    <row r="110" spans="2:24" x14ac:dyDescent="0.35">
      <c r="F110" s="42"/>
      <c r="G110" s="42"/>
      <c r="H110" s="42"/>
      <c r="I110" s="42"/>
      <c r="J110" s="42"/>
      <c r="K110" s="42"/>
      <c r="L110" s="42"/>
      <c r="M110" s="42"/>
      <c r="N110" s="42"/>
      <c r="O110" s="42"/>
      <c r="P110" s="42"/>
      <c r="Q110" s="42"/>
      <c r="R110" s="42"/>
      <c r="S110" s="42"/>
      <c r="T110" s="42"/>
      <c r="U110" s="42"/>
    </row>
    <row r="111" spans="2:24" s="13" customFormat="1" ht="30" customHeight="1" x14ac:dyDescent="0.35">
      <c r="B111" s="15" t="s">
        <v>267</v>
      </c>
      <c r="F111" s="18"/>
      <c r="G111" s="18"/>
      <c r="H111" s="18"/>
      <c r="I111" s="18"/>
      <c r="J111" s="18"/>
      <c r="K111" s="18"/>
      <c r="L111" s="18"/>
      <c r="M111" s="18"/>
      <c r="N111" s="18"/>
      <c r="O111" s="18"/>
      <c r="P111" s="18"/>
      <c r="Q111" s="18"/>
      <c r="R111" s="18"/>
      <c r="S111" s="18"/>
      <c r="T111" s="18"/>
      <c r="U111" s="18"/>
      <c r="V111" s="14"/>
      <c r="X111" s="1"/>
    </row>
    <row r="112" spans="2:24" x14ac:dyDescent="0.35">
      <c r="B112" s="1" t="s">
        <v>124</v>
      </c>
      <c r="C112" s="1" t="s">
        <v>7</v>
      </c>
      <c r="D112" s="1" t="s">
        <v>161</v>
      </c>
      <c r="E112" s="1" t="s">
        <v>197</v>
      </c>
      <c r="F112" s="31" t="str">
        <f>IFERROR(F248/Costs!V3,"n.a.")</f>
        <v>n.a.</v>
      </c>
      <c r="G112" s="31">
        <f>IFERROR(G248/Costs!W3,"n.a.")</f>
        <v>1.295646462469344</v>
      </c>
      <c r="H112" s="31">
        <f>IFERROR(H248/Costs!X3,"n.a.")</f>
        <v>1.6239247252200162</v>
      </c>
      <c r="I112" s="31">
        <f>IFERROR(I248/Costs!Y3,"n.a.")</f>
        <v>1.5223401451124703</v>
      </c>
      <c r="J112" s="31">
        <f>IFERROR(J248/Costs!Z3,"n.a.")</f>
        <v>1.4851594333696969</v>
      </c>
      <c r="K112" s="31">
        <f>IFERROR(K248/Costs!AA3,"n.a.")</f>
        <v>1.4552732356899278</v>
      </c>
      <c r="L112" s="31">
        <f>IFERROR(L248/Costs!AB3,"n.a.")</f>
        <v>1.449748606341678</v>
      </c>
      <c r="M112" s="31">
        <f>IFERROR(M248/Costs!AC3,"n.a.")</f>
        <v>1.394172771558456</v>
      </c>
      <c r="N112" s="31" t="str">
        <f>IFERROR(N248/Costs!AD3,"n.a.")</f>
        <v>n.a.</v>
      </c>
      <c r="O112" s="31">
        <f>IFERROR(O248/Costs!AE3,"n.a.")</f>
        <v>1.4658759793769747</v>
      </c>
      <c r="P112" s="31"/>
      <c r="Q112" s="31"/>
      <c r="R112" s="31"/>
      <c r="S112" s="31"/>
      <c r="T112" s="31"/>
      <c r="U112" s="31"/>
      <c r="X112" s="1" t="s">
        <v>266</v>
      </c>
    </row>
    <row r="113" spans="2:21" x14ac:dyDescent="0.35">
      <c r="B113" s="1" t="s">
        <v>132</v>
      </c>
      <c r="C113" s="1" t="s">
        <v>7</v>
      </c>
      <c r="D113" s="1" t="s">
        <v>161</v>
      </c>
      <c r="E113" s="1" t="s">
        <v>196</v>
      </c>
      <c r="F113" s="31" t="str">
        <f>IFERROR(F249/Costs!V4,"n.a.")</f>
        <v>n.a.</v>
      </c>
      <c r="G113" s="31">
        <f>IFERROR(G249/Costs!W4,"n.a.")</f>
        <v>0.67291295403426932</v>
      </c>
      <c r="H113" s="31">
        <f>IFERROR(H249/Costs!X4,"n.a.")</f>
        <v>0.61635201428389919</v>
      </c>
      <c r="I113" s="31">
        <f>IFERROR(I249/Costs!Y4,"n.a.")</f>
        <v>0.57884894348761551</v>
      </c>
      <c r="J113" s="31">
        <f>IFERROR(J249/Costs!Z4,"n.a.")</f>
        <v>0.61418594366261092</v>
      </c>
      <c r="K113" s="31">
        <f>IFERROR(K249/Costs!AA4,"n.a.")</f>
        <v>0.58738933854781683</v>
      </c>
      <c r="L113" s="31">
        <f>IFERROR(L249/Costs!AB4,"n.a.")</f>
        <v>0.71246408500397951</v>
      </c>
      <c r="M113" s="31" t="str">
        <f>IFERROR(M249/Costs!AC4,"n.a.")</f>
        <v>n.a.</v>
      </c>
      <c r="N113" s="31" t="str">
        <f>IFERROR(N249/Costs!AD4,"n.a.")</f>
        <v>n.a.</v>
      </c>
      <c r="O113" s="31">
        <f>IFERROR(O249/Costs!AE4,"n.a.")</f>
        <v>0.6241441009012727</v>
      </c>
      <c r="P113" s="31"/>
      <c r="Q113" s="31"/>
      <c r="R113" s="31"/>
      <c r="S113" s="31"/>
      <c r="T113" s="31"/>
      <c r="U113" s="31"/>
    </row>
    <row r="114" spans="2:21" x14ac:dyDescent="0.35">
      <c r="B114" s="1" t="s">
        <v>251</v>
      </c>
      <c r="C114" s="1" t="s">
        <v>7</v>
      </c>
      <c r="D114" s="1" t="s">
        <v>162</v>
      </c>
      <c r="E114" s="1" t="s">
        <v>196</v>
      </c>
      <c r="F114" s="31" t="str">
        <f>IFERROR(F250/Costs!V5,"n.a.")</f>
        <v>n.a.</v>
      </c>
      <c r="G114" s="31" t="str">
        <f>IFERROR(G250/Costs!W5,"n.a.")</f>
        <v>n.a.</v>
      </c>
      <c r="H114" s="31">
        <f>IFERROR(H250/Costs!X5,"n.a.")</f>
        <v>1.4297117128296433</v>
      </c>
      <c r="I114" s="31">
        <f>IFERROR(I250/Costs!Y5,"n.a.")</f>
        <v>1.2453585504794182</v>
      </c>
      <c r="J114" s="31">
        <f>IFERROR(J250/Costs!Z5,"n.a.")</f>
        <v>0.99596333404303428</v>
      </c>
      <c r="K114" s="31">
        <f>IFERROR(K250/Costs!AA5,"n.a.")</f>
        <v>1.0309479601734131</v>
      </c>
      <c r="L114" s="31">
        <f>IFERROR(L250/Costs!AB5,"n.a.")</f>
        <v>1.2805745328113771</v>
      </c>
      <c r="M114" s="31">
        <f>IFERROR(M250/Costs!AC5,"n.a.")</f>
        <v>1.1938100453548448</v>
      </c>
      <c r="N114" s="31" t="str">
        <f>IFERROR(N250/Costs!AD5,"n.a.")</f>
        <v>n.a.</v>
      </c>
      <c r="O114" s="31">
        <f>IFERROR(O250/Costs!AE5,"n.a.")</f>
        <v>1.1987913409264979</v>
      </c>
      <c r="P114" s="31"/>
      <c r="Q114" s="31"/>
      <c r="R114" s="31"/>
      <c r="S114" s="31"/>
      <c r="T114" s="31"/>
      <c r="U114" s="31"/>
    </row>
    <row r="115" spans="2:21" x14ac:dyDescent="0.35">
      <c r="B115" s="1" t="s">
        <v>131</v>
      </c>
      <c r="C115" s="1" t="s">
        <v>7</v>
      </c>
      <c r="D115" s="1" t="s">
        <v>163</v>
      </c>
      <c r="E115" s="1" t="s">
        <v>196</v>
      </c>
      <c r="F115" s="31" t="str">
        <f>IFERROR(F251/Costs!V6,"n.a.")</f>
        <v>n.a.</v>
      </c>
      <c r="G115" s="31" t="str">
        <f>IFERROR(G251/Costs!W6,"n.a.")</f>
        <v>n.a.</v>
      </c>
      <c r="H115" s="31" t="str">
        <f>IFERROR(H251/Costs!X6,"n.a.")</f>
        <v>n.a.</v>
      </c>
      <c r="I115" s="31" t="str">
        <f>IFERROR(I251/Costs!Y6,"n.a.")</f>
        <v>n.a.</v>
      </c>
      <c r="J115" s="31" t="str">
        <f>IFERROR(J251/Costs!Z6,"n.a.")</f>
        <v>n.a.</v>
      </c>
      <c r="K115" s="31" t="str">
        <f>IFERROR(K251/Costs!AA6,"n.a.")</f>
        <v>n.a.</v>
      </c>
      <c r="L115" s="31" t="str">
        <f>IFERROR(L251/Costs!AB6,"n.a.")</f>
        <v>n.a.</v>
      </c>
      <c r="M115" s="31" t="str">
        <f>IFERROR(M251/Costs!AC6,"n.a.")</f>
        <v>n.a.</v>
      </c>
      <c r="N115" s="31" t="str">
        <f>IFERROR(N251/Costs!AD6,"n.a.")</f>
        <v>n.a.</v>
      </c>
      <c r="O115" s="31" t="str">
        <f>IFERROR(O251/Costs!AE6,"n.a.")</f>
        <v>n.a.</v>
      </c>
      <c r="P115" s="31"/>
      <c r="Q115" s="31"/>
      <c r="R115" s="31"/>
      <c r="S115" s="31"/>
      <c r="T115" s="31"/>
      <c r="U115" s="31"/>
    </row>
    <row r="116" spans="2:21" x14ac:dyDescent="0.35">
      <c r="B116" s="1" t="s">
        <v>133</v>
      </c>
      <c r="C116" s="1" t="s">
        <v>7</v>
      </c>
      <c r="D116" s="1" t="s">
        <v>163</v>
      </c>
      <c r="E116" s="1" t="s">
        <v>196</v>
      </c>
      <c r="F116" s="31" t="str">
        <f>IFERROR(F252/Costs!V7,"n.a.")</f>
        <v>n.a.</v>
      </c>
      <c r="G116" s="31" t="str">
        <f>IFERROR(G252/Costs!W7,"n.a.")</f>
        <v>n.a.</v>
      </c>
      <c r="H116" s="31">
        <f>IFERROR(H252/Costs!X7,"n.a.")</f>
        <v>0.88435653801216363</v>
      </c>
      <c r="I116" s="31">
        <f>IFERROR(I252/Costs!Y7,"n.a.")</f>
        <v>0.87953007717270615</v>
      </c>
      <c r="J116" s="31">
        <f>IFERROR(J252/Costs!Z7,"n.a.")</f>
        <v>0.89391254167030421</v>
      </c>
      <c r="K116" s="31">
        <f>IFERROR(K252/Costs!AA7,"n.a.")</f>
        <v>0.91684284920519221</v>
      </c>
      <c r="L116" s="31">
        <f>IFERROR(L252/Costs!AB7,"n.a.")</f>
        <v>0.92162023223442435</v>
      </c>
      <c r="M116" s="31" t="str">
        <f>IFERROR(M252/Costs!AC7,"n.a.")</f>
        <v>n.a.</v>
      </c>
      <c r="N116" s="31" t="str">
        <f>IFERROR(N252/Costs!AD7,"n.a.")</f>
        <v>n.a.</v>
      </c>
      <c r="O116" s="31">
        <f>IFERROR(O252/Costs!AE7,"n.a.")</f>
        <v>0.89888510640174557</v>
      </c>
      <c r="P116" s="31"/>
      <c r="Q116" s="31"/>
      <c r="R116" s="31"/>
      <c r="S116" s="31"/>
      <c r="T116" s="31"/>
      <c r="U116" s="31"/>
    </row>
    <row r="117" spans="2:21" x14ac:dyDescent="0.35">
      <c r="B117" s="1" t="s">
        <v>134</v>
      </c>
      <c r="C117" s="1" t="s">
        <v>7</v>
      </c>
      <c r="D117" s="1" t="s">
        <v>163</v>
      </c>
      <c r="E117" s="1" t="s">
        <v>196</v>
      </c>
      <c r="F117" s="31" t="str">
        <f>IFERROR(F253/Costs!V8,"n.a.")</f>
        <v>n.a.</v>
      </c>
      <c r="G117" s="31" t="str">
        <f>IFERROR(G253/Costs!W8,"n.a.")</f>
        <v>n.a.</v>
      </c>
      <c r="H117" s="31" t="str">
        <f>IFERROR(H253/Costs!X8,"n.a.")</f>
        <v>n.a.</v>
      </c>
      <c r="I117" s="31" t="str">
        <f>IFERROR(I253/Costs!Y8,"n.a.")</f>
        <v>n.a.</v>
      </c>
      <c r="J117" s="31" t="str">
        <f>IFERROR(J253/Costs!Z8,"n.a.")</f>
        <v>n.a.</v>
      </c>
      <c r="K117" s="31" t="str">
        <f>IFERROR(K253/Costs!AA8,"n.a.")</f>
        <v>n.a.</v>
      </c>
      <c r="L117" s="31" t="str">
        <f>IFERROR(L253/Costs!AB8,"n.a.")</f>
        <v>n.a.</v>
      </c>
      <c r="M117" s="31" t="str">
        <f>IFERROR(M253/Costs!AC8,"n.a.")</f>
        <v>n.a.</v>
      </c>
      <c r="N117" s="31" t="str">
        <f>IFERROR(N253/Costs!AD8,"n.a.")</f>
        <v>n.a.</v>
      </c>
      <c r="O117" s="31" t="str">
        <f>IFERROR(O253/Costs!AE8,"n.a.")</f>
        <v>n.a.</v>
      </c>
      <c r="P117" s="31"/>
      <c r="Q117" s="31"/>
      <c r="R117" s="31"/>
      <c r="S117" s="31"/>
      <c r="T117" s="31"/>
      <c r="U117" s="31"/>
    </row>
    <row r="118" spans="2:21" x14ac:dyDescent="0.35">
      <c r="B118" s="1" t="s">
        <v>120</v>
      </c>
      <c r="C118" s="1" t="s">
        <v>7</v>
      </c>
      <c r="D118" s="1" t="s">
        <v>164</v>
      </c>
      <c r="E118" s="1" t="s">
        <v>196</v>
      </c>
      <c r="F118" s="31" t="str">
        <f>IFERROR(F254/Costs!V9,"n.a.")</f>
        <v>n.a.</v>
      </c>
      <c r="G118" s="31">
        <f>IFERROR(G254/Costs!W9,"n.a.")</f>
        <v>1.1227273337644055</v>
      </c>
      <c r="H118" s="31">
        <f>IFERROR(H254/Costs!X9,"n.a.")</f>
        <v>1.1428359860040618</v>
      </c>
      <c r="I118" s="31">
        <f>IFERROR(I254/Costs!Y9,"n.a.")</f>
        <v>1.1541526827977378</v>
      </c>
      <c r="J118" s="31">
        <f>IFERROR(J254/Costs!Z9,"n.a.")</f>
        <v>1.1314059672657766</v>
      </c>
      <c r="K118" s="31">
        <f>IFERROR(K254/Costs!AA9,"n.a.")</f>
        <v>1.1537451298608592</v>
      </c>
      <c r="L118" s="31">
        <f>IFERROR(L254/Costs!AB9,"n.a.")</f>
        <v>1.2260574571812366</v>
      </c>
      <c r="M118" s="31">
        <f>IFERROR(M254/Costs!AC9,"n.a.")</f>
        <v>1.2373584638157167</v>
      </c>
      <c r="N118" s="31" t="str">
        <f>IFERROR(N254/Costs!AD9,"n.a.")</f>
        <v>n.a.</v>
      </c>
      <c r="O118" s="31">
        <f>IFERROR(O254/Costs!AE9,"n.a.")</f>
        <v>1.1624389278072151</v>
      </c>
      <c r="P118" s="31"/>
      <c r="Q118" s="31"/>
      <c r="R118" s="31"/>
      <c r="S118" s="31"/>
      <c r="T118" s="31"/>
      <c r="U118" s="31"/>
    </row>
    <row r="119" spans="2:21" x14ac:dyDescent="0.35">
      <c r="B119" s="1" t="s">
        <v>125</v>
      </c>
      <c r="C119" s="1" t="s">
        <v>7</v>
      </c>
      <c r="D119" s="1" t="s">
        <v>162</v>
      </c>
      <c r="E119" s="1" t="s">
        <v>196</v>
      </c>
      <c r="F119" s="31" t="str">
        <f>IFERROR(F255/Costs!V10,"n.a.")</f>
        <v>n.a.</v>
      </c>
      <c r="G119" s="31" t="str">
        <f>IFERROR(G255/Costs!W10,"n.a.")</f>
        <v>n.a.</v>
      </c>
      <c r="H119" s="31" t="str">
        <f>IFERROR(H255/Costs!X10,"n.a.")</f>
        <v>n.a.</v>
      </c>
      <c r="I119" s="31" t="str">
        <f>IFERROR(I255/Costs!Y10,"n.a.")</f>
        <v>n.a.</v>
      </c>
      <c r="J119" s="31" t="str">
        <f>IFERROR(J255/Costs!Z10,"n.a.")</f>
        <v>n.a.</v>
      </c>
      <c r="K119" s="31" t="str">
        <f>IFERROR(K255/Costs!AA10,"n.a.")</f>
        <v>n.a.</v>
      </c>
      <c r="L119" s="31" t="str">
        <f>IFERROR(L255/Costs!AB10,"n.a.")</f>
        <v>n.a.</v>
      </c>
      <c r="M119" s="31" t="str">
        <f>IFERROR(M255/Costs!AC10,"n.a.")</f>
        <v>n.a.</v>
      </c>
      <c r="N119" s="31" t="str">
        <f>IFERROR(N255/Costs!AD10,"n.a.")</f>
        <v>n.a.</v>
      </c>
      <c r="O119" s="31" t="str">
        <f>IFERROR(O255/Costs!AE10,"n.a.")</f>
        <v>n.a.</v>
      </c>
      <c r="P119" s="31"/>
      <c r="Q119" s="31"/>
      <c r="R119" s="31"/>
      <c r="S119" s="31"/>
      <c r="T119" s="31"/>
      <c r="U119" s="31"/>
    </row>
    <row r="120" spans="2:21" x14ac:dyDescent="0.35">
      <c r="B120" s="1" t="s">
        <v>126</v>
      </c>
      <c r="C120" s="1" t="s">
        <v>7</v>
      </c>
      <c r="D120" s="1" t="s">
        <v>163</v>
      </c>
      <c r="E120" s="1" t="s">
        <v>337</v>
      </c>
      <c r="F120" s="31" t="str">
        <f>IFERROR(F256/Costs!V11,"n.a.")</f>
        <v>n.a.</v>
      </c>
      <c r="G120" s="31" t="str">
        <f>IFERROR(G256/Costs!W11,"n.a.")</f>
        <v>n.a.</v>
      </c>
      <c r="H120" s="31" t="str">
        <f>IFERROR(H256/Costs!X11,"n.a.")</f>
        <v>n.a.</v>
      </c>
      <c r="I120" s="31" t="str">
        <f>IFERROR(I256/Costs!Y11,"n.a.")</f>
        <v>n.a.</v>
      </c>
      <c r="J120" s="31">
        <f>IFERROR(J256/Costs!Z11,"n.a.")</f>
        <v>0.90364465585764397</v>
      </c>
      <c r="K120" s="31">
        <f>IFERROR(K256/Costs!AA11,"n.a.")</f>
        <v>1.1348061563690313</v>
      </c>
      <c r="L120" s="31">
        <f>IFERROR(L256/Costs!AB11,"n.a.")</f>
        <v>1.2412498500129752</v>
      </c>
      <c r="M120" s="31">
        <f>IFERROR(M256/Costs!AC11,"n.a.")</f>
        <v>1.4398596935844858</v>
      </c>
      <c r="N120" s="31" t="str">
        <f>IFERROR(N256/Costs!AD11,"n.a.")</f>
        <v>n.a.</v>
      </c>
      <c r="O120" s="31">
        <f>IFERROR(O256/Costs!AE11,"n.a.")</f>
        <v>1.1555968925095017</v>
      </c>
      <c r="P120" s="31"/>
      <c r="Q120" s="31"/>
      <c r="R120" s="31"/>
      <c r="S120" s="31"/>
      <c r="T120" s="31"/>
      <c r="U120" s="31"/>
    </row>
    <row r="121" spans="2:21" x14ac:dyDescent="0.35">
      <c r="B121" s="1" t="s">
        <v>127</v>
      </c>
      <c r="C121" s="1" t="s">
        <v>7</v>
      </c>
      <c r="D121" s="1" t="s">
        <v>161</v>
      </c>
      <c r="E121" s="1" t="s">
        <v>337</v>
      </c>
      <c r="F121" s="31" t="str">
        <f>IFERROR(F257/Costs!V12,"n.a.")</f>
        <v>n.a.</v>
      </c>
      <c r="G121" s="31">
        <f>IFERROR(G257/Costs!W12,"n.a.")</f>
        <v>1.3724513983878324</v>
      </c>
      <c r="H121" s="31">
        <f>IFERROR(H257/Costs!X12,"n.a.")</f>
        <v>1.3531773516102883</v>
      </c>
      <c r="I121" s="31">
        <f>IFERROR(I257/Costs!Y12,"n.a.")</f>
        <v>1.3226449700529281</v>
      </c>
      <c r="J121" s="31">
        <f>IFERROR(J257/Costs!Z12,"n.a.")</f>
        <v>1.2894108320993221</v>
      </c>
      <c r="K121" s="31">
        <f>IFERROR(K257/Costs!AA12,"n.a.")</f>
        <v>1.3039468101949521</v>
      </c>
      <c r="L121" s="31">
        <f>IFERROR(L257/Costs!AB12,"n.a.")</f>
        <v>1.3024348999264372</v>
      </c>
      <c r="M121" s="31">
        <f>IFERROR(M257/Costs!AC12,"n.a.")</f>
        <v>1.3086532998543494</v>
      </c>
      <c r="N121" s="31" t="str">
        <f>IFERROR(N257/Costs!AD12,"n.a.")</f>
        <v>n.a.</v>
      </c>
      <c r="O121" s="31">
        <f>IFERROR(O257/Costs!AE12,"n.a.")</f>
        <v>1.3199541329142443</v>
      </c>
      <c r="P121" s="31"/>
      <c r="Q121" s="31"/>
      <c r="R121" s="31"/>
      <c r="S121" s="31"/>
      <c r="T121" s="31"/>
      <c r="U121" s="31"/>
    </row>
    <row r="122" spans="2:21" x14ac:dyDescent="0.35">
      <c r="B122" s="1" t="s">
        <v>128</v>
      </c>
      <c r="C122" s="1" t="s">
        <v>7</v>
      </c>
      <c r="D122" s="1" t="s">
        <v>165</v>
      </c>
      <c r="E122" s="1" t="s">
        <v>197</v>
      </c>
      <c r="F122" s="31" t="str">
        <f>IFERROR(F258/Costs!V13,"n.a.")</f>
        <v>n.a.</v>
      </c>
      <c r="G122" s="31">
        <f>IFERROR(G258/Costs!W13,"n.a.")</f>
        <v>1.080864229080468</v>
      </c>
      <c r="H122" s="31">
        <f>IFERROR(H258/Costs!X13,"n.a.")</f>
        <v>1.0734096959730119</v>
      </c>
      <c r="I122" s="31">
        <f>IFERROR(I258/Costs!Y13,"n.a.")</f>
        <v>1.0965701145977824</v>
      </c>
      <c r="J122" s="31">
        <f>IFERROR(J258/Costs!Z13,"n.a.")</f>
        <v>1.0986757692150648</v>
      </c>
      <c r="K122" s="31">
        <f>IFERROR(K258/Costs!AA13,"n.a.")</f>
        <v>1.154928338387468</v>
      </c>
      <c r="L122" s="31">
        <f>IFERROR(L258/Costs!AB13,"n.a.")</f>
        <v>1.1462778903204569</v>
      </c>
      <c r="M122" s="31">
        <f>IFERROR(M258/Costs!AC13,"n.a.")</f>
        <v>1.1526127244259523</v>
      </c>
      <c r="N122" s="31" t="str">
        <f>IFERROR(N258/Costs!AD13,"n.a.")</f>
        <v>n.a.</v>
      </c>
      <c r="O122" s="31">
        <f>IFERROR(O258/Costs!AE13,"n.a.")</f>
        <v>1.109921877634785</v>
      </c>
      <c r="P122" s="31"/>
      <c r="Q122" s="31"/>
      <c r="R122" s="31"/>
      <c r="S122" s="31"/>
      <c r="T122" s="31"/>
      <c r="U122" s="31"/>
    </row>
    <row r="123" spans="2:21" x14ac:dyDescent="0.35">
      <c r="B123" s="1" t="s">
        <v>118</v>
      </c>
      <c r="C123" s="1" t="s">
        <v>7</v>
      </c>
      <c r="D123" s="1" t="s">
        <v>164</v>
      </c>
      <c r="E123" s="1" t="s">
        <v>196</v>
      </c>
      <c r="F123" s="31" t="str">
        <f>IFERROR(F259/Costs!V14,"n.a.")</f>
        <v>n.a.</v>
      </c>
      <c r="G123" s="31">
        <f>IFERROR(G259/Costs!W14,"n.a.")</f>
        <v>0.89102720270941171</v>
      </c>
      <c r="H123" s="31">
        <f>IFERROR(H259/Costs!X14,"n.a.")</f>
        <v>1.0519100712226717</v>
      </c>
      <c r="I123" s="31">
        <f>IFERROR(I259/Costs!Y14,"n.a.")</f>
        <v>0.92678234930746306</v>
      </c>
      <c r="J123" s="31">
        <f>IFERROR(J259/Costs!Z14,"n.a.")</f>
        <v>0.96636566092430354</v>
      </c>
      <c r="K123" s="31">
        <f>IFERROR(K259/Costs!AA14,"n.a.")</f>
        <v>1.0456242895528738</v>
      </c>
      <c r="L123" s="31">
        <f>IFERROR(L259/Costs!AB14,"n.a.")</f>
        <v>1.0390615770891258</v>
      </c>
      <c r="M123" s="31">
        <f>IFERROR(M259/Costs!AC14,"n.a.")</f>
        <v>1.0150704811095503</v>
      </c>
      <c r="N123" s="31" t="str">
        <f>IFERROR(N259/Costs!AD14,"n.a.")</f>
        <v>n.a.</v>
      </c>
      <c r="O123" s="31">
        <f>IFERROR(O259/Costs!AE14,"n.a.")</f>
        <v>0.98521888984040196</v>
      </c>
      <c r="P123" s="31"/>
      <c r="Q123" s="31"/>
      <c r="R123" s="31"/>
      <c r="S123" s="31"/>
      <c r="T123" s="31"/>
      <c r="U123" s="31"/>
    </row>
    <row r="124" spans="2:21" x14ac:dyDescent="0.35">
      <c r="B124" s="1" t="s">
        <v>129</v>
      </c>
      <c r="C124" s="1" t="s">
        <v>7</v>
      </c>
      <c r="D124" s="1" t="s">
        <v>166</v>
      </c>
      <c r="E124" s="1" t="s">
        <v>196</v>
      </c>
      <c r="F124" s="31" t="str">
        <f>IFERROR(F260/Costs!V15,"n.a.")</f>
        <v>n.a.</v>
      </c>
      <c r="G124" s="31" t="str">
        <f>IFERROR(G260/Costs!W15,"n.a.")</f>
        <v>n.a.</v>
      </c>
      <c r="H124" s="31" t="str">
        <f>IFERROR(H260/Costs!X15,"n.a.")</f>
        <v>n.a.</v>
      </c>
      <c r="I124" s="31" t="str">
        <f>IFERROR(I260/Costs!Y15,"n.a.")</f>
        <v>n.a.</v>
      </c>
      <c r="J124" s="31">
        <f>IFERROR(J260/Costs!Z15,"n.a.")</f>
        <v>0.68346290514951424</v>
      </c>
      <c r="K124" s="31">
        <f>IFERROR(K260/Costs!AA15,"n.a.")</f>
        <v>0.84259757567085192</v>
      </c>
      <c r="L124" s="31">
        <f>IFERROR(L260/Costs!AB15,"n.a.")</f>
        <v>1.0771157168650283</v>
      </c>
      <c r="M124" s="31">
        <f>IFERROR(M260/Costs!AC15,"n.a.")</f>
        <v>0.98002858018053618</v>
      </c>
      <c r="N124" s="31" t="str">
        <f>IFERROR(N260/Costs!AD15,"n.a.")</f>
        <v>n.a.</v>
      </c>
      <c r="O124" s="31">
        <f>IFERROR(O260/Costs!AE15,"n.a.")</f>
        <v>0.87854059696316822</v>
      </c>
      <c r="P124" s="31"/>
      <c r="Q124" s="31"/>
      <c r="R124" s="31"/>
      <c r="S124" s="31"/>
      <c r="T124" s="31"/>
      <c r="U124" s="31"/>
    </row>
    <row r="125" spans="2:21" x14ac:dyDescent="0.35">
      <c r="B125" s="1" t="s">
        <v>121</v>
      </c>
      <c r="C125" s="1" t="s">
        <v>7</v>
      </c>
      <c r="D125" s="1" t="s">
        <v>164</v>
      </c>
      <c r="E125" s="1" t="s">
        <v>196</v>
      </c>
      <c r="F125" s="31" t="str">
        <f>IFERROR(F261/Costs!V16,"n.a.")</f>
        <v>n.a.</v>
      </c>
      <c r="G125" s="31" t="str">
        <f>IFERROR(G261/Costs!W16,"n.a.")</f>
        <v>n.a.</v>
      </c>
      <c r="H125" s="31" t="str">
        <f>IFERROR(H261/Costs!X16,"n.a.")</f>
        <v>n.a.</v>
      </c>
      <c r="I125" s="31">
        <f>IFERROR(I261/Costs!Y16,"n.a.")</f>
        <v>0.80818393159698976</v>
      </c>
      <c r="J125" s="31">
        <f>IFERROR(J261/Costs!Z16,"n.a.")</f>
        <v>0.86923415276591576</v>
      </c>
      <c r="K125" s="31" t="str">
        <f>IFERROR(K261/Costs!AA16,"n.a.")</f>
        <v>n.a.</v>
      </c>
      <c r="L125" s="31">
        <f>IFERROR(L261/Costs!AB16,"n.a.")</f>
        <v>1.1982850192400436</v>
      </c>
      <c r="M125" s="31">
        <f>IFERROR(M261/Costs!AC16,"n.a.")</f>
        <v>0.88163028317548775</v>
      </c>
      <c r="N125" s="31" t="str">
        <f>IFERROR(N261/Costs!AD16,"n.a.")</f>
        <v>n.a.</v>
      </c>
      <c r="O125" s="31">
        <f>IFERROR(O261/Costs!AE16,"n.a.")</f>
        <v>0.92963629236057044</v>
      </c>
      <c r="P125" s="31"/>
      <c r="Q125" s="31"/>
      <c r="R125" s="31"/>
      <c r="S125" s="31"/>
      <c r="T125" s="31"/>
      <c r="U125" s="31"/>
    </row>
    <row r="126" spans="2:21" x14ac:dyDescent="0.35">
      <c r="B126" s="1" t="s">
        <v>119</v>
      </c>
      <c r="C126" s="1" t="s">
        <v>7</v>
      </c>
      <c r="D126" s="1" t="s">
        <v>164</v>
      </c>
      <c r="E126" s="1" t="s">
        <v>197</v>
      </c>
      <c r="F126" s="31" t="str">
        <f>IFERROR(F262/Costs!V17,"n.a.")</f>
        <v>n.a.</v>
      </c>
      <c r="G126" s="31" t="str">
        <f>IFERROR(G262/Costs!W17,"n.a.")</f>
        <v>n.a.</v>
      </c>
      <c r="H126" s="31" t="str">
        <f>IFERROR(H262/Costs!X17,"n.a.")</f>
        <v>n.a.</v>
      </c>
      <c r="I126" s="31">
        <f>IFERROR(I262/Costs!Y17,"n.a.")</f>
        <v>1.1691052550475558</v>
      </c>
      <c r="J126" s="31">
        <f>IFERROR(J262/Costs!Z17,"n.a.")</f>
        <v>1.2865428486785395</v>
      </c>
      <c r="K126" s="31">
        <f>IFERROR(K262/Costs!AA17,"n.a.")</f>
        <v>1.2437243083584963</v>
      </c>
      <c r="L126" s="31">
        <f>IFERROR(L262/Costs!AB17,"n.a.")</f>
        <v>1.1865728176695947</v>
      </c>
      <c r="M126" s="31">
        <f>IFERROR(M262/Costs!AC17,"n.a.")</f>
        <v>1.2928477506066705</v>
      </c>
      <c r="N126" s="31" t="str">
        <f>IFERROR(N262/Costs!AD17,"n.a.")</f>
        <v>n.a.</v>
      </c>
      <c r="O126" s="31">
        <f>IFERROR(O262/Costs!AE17,"n.a.")</f>
        <v>1.2341365536028543</v>
      </c>
      <c r="P126" s="31"/>
      <c r="Q126" s="31"/>
      <c r="R126" s="31"/>
      <c r="S126" s="31"/>
      <c r="T126" s="31"/>
      <c r="U126" s="31"/>
    </row>
    <row r="127" spans="2:21" x14ac:dyDescent="0.35">
      <c r="B127" s="1" t="s">
        <v>130</v>
      </c>
      <c r="C127" s="1" t="s">
        <v>7</v>
      </c>
      <c r="D127" s="1" t="s">
        <v>166</v>
      </c>
      <c r="E127" s="66" t="s">
        <v>337</v>
      </c>
      <c r="F127" s="31" t="str">
        <f>IFERROR(F263/Costs!V18,"n.a.")</f>
        <v>n.a.</v>
      </c>
      <c r="G127" s="31" t="str">
        <f>IFERROR(G263/Costs!W18,"n.a.")</f>
        <v>n.a.</v>
      </c>
      <c r="H127" s="31" t="str">
        <f>IFERROR(H263/Costs!X18,"n.a.")</f>
        <v>n.a.</v>
      </c>
      <c r="I127" s="31" t="str">
        <f>IFERROR(I263/Costs!Y18,"n.a.")</f>
        <v>n.a.</v>
      </c>
      <c r="J127" s="31" t="str">
        <f>IFERROR(J263/Costs!Z18,"n.a.")</f>
        <v>n.a.</v>
      </c>
      <c r="K127" s="31" t="str">
        <f>IFERROR(K263/Costs!AA18,"n.a.")</f>
        <v>n.a.</v>
      </c>
      <c r="L127" s="31" t="str">
        <f>IFERROR(L263/Costs!AB18,"n.a.")</f>
        <v>n.a.</v>
      </c>
      <c r="M127" s="31" t="str">
        <f>IFERROR(M263/Costs!AC18,"n.a.")</f>
        <v>n.a.</v>
      </c>
      <c r="N127" s="31" t="str">
        <f>IFERROR(N263/Costs!AD18,"n.a.")</f>
        <v>n.a.</v>
      </c>
      <c r="O127" s="31" t="str">
        <f>IFERROR(O263/Costs!AE18,"n.a.")</f>
        <v>n.a.</v>
      </c>
      <c r="P127" s="31"/>
      <c r="Q127" s="31"/>
      <c r="R127" s="31"/>
      <c r="S127" s="31"/>
      <c r="T127" s="31"/>
      <c r="U127" s="31"/>
    </row>
    <row r="128" spans="2:21" x14ac:dyDescent="0.35">
      <c r="B128" s="1" t="s">
        <v>117</v>
      </c>
      <c r="C128" s="1" t="s">
        <v>7</v>
      </c>
      <c r="D128" s="1" t="s">
        <v>165</v>
      </c>
      <c r="E128" s="1" t="s">
        <v>196</v>
      </c>
      <c r="F128" s="31" t="str">
        <f>IFERROR(F264/Costs!V19,"n.a.")</f>
        <v>n.a.</v>
      </c>
      <c r="G128" s="31">
        <f>IFERROR(G264/Costs!W19,"n.a.")</f>
        <v>0.98902542983480535</v>
      </c>
      <c r="H128" s="31">
        <f>IFERROR(H264/Costs!X19,"n.a.")</f>
        <v>0.97611937648623803</v>
      </c>
      <c r="I128" s="31">
        <f>IFERROR(I264/Costs!Y19,"n.a.")</f>
        <v>1.0374648868121543</v>
      </c>
      <c r="J128" s="31">
        <f>IFERROR(J264/Costs!Z19,"n.a.")</f>
        <v>1.0223712678129182</v>
      </c>
      <c r="K128" s="31">
        <f>IFERROR(K264/Costs!AA19,"n.a.")</f>
        <v>1.0067603590454886</v>
      </c>
      <c r="L128" s="31">
        <f>IFERROR(L264/Costs!AB19,"n.a.")</f>
        <v>1.0201213388238923</v>
      </c>
      <c r="M128" s="31">
        <f>IFERROR(M264/Costs!AC19,"n.a.")</f>
        <v>1.0013651055907877</v>
      </c>
      <c r="N128" s="31" t="str">
        <f>IFERROR(N264/Costs!AD19,"n.a.")</f>
        <v>n.a.</v>
      </c>
      <c r="O128" s="31">
        <f>IFERROR(O264/Costs!AE19,"n.a.")</f>
        <v>1.008279138323674</v>
      </c>
      <c r="P128" s="31"/>
      <c r="Q128" s="31"/>
      <c r="R128" s="31"/>
      <c r="S128" s="31"/>
      <c r="T128" s="31"/>
      <c r="U128" s="31"/>
    </row>
    <row r="129" spans="2:21" s="66" customFormat="1" x14ac:dyDescent="0.35">
      <c r="F129" s="31"/>
      <c r="G129" s="31"/>
      <c r="H129" s="31"/>
      <c r="I129" s="31"/>
      <c r="J129" s="31"/>
      <c r="K129" s="31"/>
      <c r="L129" s="31"/>
      <c r="M129" s="31"/>
      <c r="N129" s="31"/>
      <c r="O129" s="31"/>
      <c r="P129" s="31"/>
      <c r="Q129" s="31"/>
      <c r="R129" s="31"/>
      <c r="S129" s="31"/>
      <c r="T129" s="31"/>
      <c r="U129" s="31"/>
    </row>
    <row r="130" spans="2:21" s="66" customFormat="1" x14ac:dyDescent="0.35">
      <c r="F130" s="31"/>
      <c r="G130" s="31"/>
      <c r="H130" s="31"/>
      <c r="I130" s="31"/>
      <c r="J130" s="31"/>
      <c r="K130" s="31"/>
      <c r="L130" s="31"/>
      <c r="M130" s="31"/>
      <c r="N130" s="31"/>
      <c r="O130" s="31"/>
      <c r="P130" s="31"/>
      <c r="Q130" s="31"/>
      <c r="R130" s="31"/>
      <c r="S130" s="31"/>
      <c r="T130" s="31"/>
      <c r="U130" s="31"/>
    </row>
    <row r="131" spans="2:21" s="66" customFormat="1" x14ac:dyDescent="0.35">
      <c r="B131" s="104" t="s">
        <v>540</v>
      </c>
      <c r="F131" s="31"/>
      <c r="G131" s="31"/>
      <c r="H131" s="31"/>
      <c r="I131" s="31"/>
      <c r="J131" s="31"/>
      <c r="K131" s="31"/>
      <c r="L131" s="31"/>
      <c r="M131" s="31"/>
      <c r="N131" s="31"/>
      <c r="O131" s="31"/>
      <c r="P131" s="31"/>
      <c r="Q131" s="31"/>
      <c r="R131" s="31"/>
      <c r="S131" s="31"/>
      <c r="T131" s="31"/>
      <c r="U131" s="31"/>
    </row>
    <row r="132" spans="2:21" s="66" customFormat="1" x14ac:dyDescent="0.35">
      <c r="B132" s="66" t="s">
        <v>124</v>
      </c>
      <c r="C132" s="66" t="s">
        <v>7</v>
      </c>
      <c r="D132" s="66" t="s">
        <v>161</v>
      </c>
      <c r="E132" s="66" t="s">
        <v>197</v>
      </c>
      <c r="F132" s="31" t="str">
        <f>IFERROR(F230/Costs!V21,"n.a.")</f>
        <v>n.a.</v>
      </c>
      <c r="G132" s="31">
        <f>IFERROR(G230/Costs!W21,"n.a.")</f>
        <v>0.95440957181683006</v>
      </c>
      <c r="H132" s="31">
        <f>IFERROR(H230/Costs!X21,"n.a.")</f>
        <v>1.1388261457280258</v>
      </c>
      <c r="I132" s="31">
        <f>IFERROR(I230/Costs!Y21,"n.a.")</f>
        <v>1.2450032327041631</v>
      </c>
      <c r="J132" s="31">
        <f>IFERROR(J230/Costs!Z21,"n.a.")</f>
        <v>1.1026620259245057</v>
      </c>
      <c r="K132" s="31">
        <f>IFERROR(K230/Costs!AA21,"n.a.")</f>
        <v>1.0953442898109553</v>
      </c>
      <c r="L132" s="31">
        <f>IFERROR(L230/Costs!AB21,"n.a.")</f>
        <v>1.183254454571506</v>
      </c>
      <c r="M132" s="31">
        <f>IFERROR(M230/Costs!AC21,"n.a.")</f>
        <v>1.1723153691350603</v>
      </c>
      <c r="N132" s="31" t="str">
        <f>IFERROR(N230/Costs!AD21,"n.a.")</f>
        <v>n.a.</v>
      </c>
      <c r="O132" s="31">
        <f>IFERROR(O230/Costs!AE21,"n.a.")</f>
        <v>1.1173163442491767</v>
      </c>
      <c r="P132" s="31"/>
      <c r="Q132" s="31"/>
      <c r="R132" s="31"/>
      <c r="S132" s="31"/>
      <c r="T132" s="31"/>
      <c r="U132" s="31"/>
    </row>
    <row r="133" spans="2:21" s="66" customFormat="1" x14ac:dyDescent="0.35">
      <c r="B133" s="66" t="s">
        <v>132</v>
      </c>
      <c r="C133" s="66" t="s">
        <v>7</v>
      </c>
      <c r="D133" s="66" t="s">
        <v>161</v>
      </c>
      <c r="E133" s="66" t="s">
        <v>196</v>
      </c>
      <c r="F133" s="31" t="str">
        <f>IFERROR(F231/Costs!V22,"n.a.")</f>
        <v>n.a.</v>
      </c>
      <c r="G133" s="31" t="str">
        <f>IFERROR(G231/Costs!W22,"n.a.")</f>
        <v>n.a.</v>
      </c>
      <c r="H133" s="31" t="str">
        <f>IFERROR(H231/Costs!X22,"n.a.")</f>
        <v>n.a.</v>
      </c>
      <c r="I133" s="31" t="str">
        <f>IFERROR(I231/Costs!Y22,"n.a.")</f>
        <v>n.a.</v>
      </c>
      <c r="J133" s="31" t="str">
        <f>IFERROR(J231/Costs!Z22,"n.a.")</f>
        <v>n.a.</v>
      </c>
      <c r="K133" s="31" t="str">
        <f>IFERROR(K231/Costs!AA22,"n.a.")</f>
        <v>n.a.</v>
      </c>
      <c r="L133" s="31" t="str">
        <f>IFERROR(L231/Costs!AB22,"n.a.")</f>
        <v>n.a.</v>
      </c>
      <c r="M133" s="31" t="str">
        <f>IFERROR(M231/Costs!AC22,"n.a.")</f>
        <v>n.a.</v>
      </c>
      <c r="N133" s="31" t="str">
        <f>IFERROR(N231/Costs!AD22,"n.a.")</f>
        <v>n.a.</v>
      </c>
      <c r="O133" s="31" t="str">
        <f>IFERROR(O231/Costs!AE22,"n.a.")</f>
        <v>n.a.</v>
      </c>
      <c r="P133" s="31"/>
      <c r="Q133" s="31"/>
      <c r="R133" s="31"/>
      <c r="S133" s="31"/>
      <c r="T133" s="31"/>
      <c r="U133" s="31"/>
    </row>
    <row r="134" spans="2:21" s="66" customFormat="1" x14ac:dyDescent="0.35">
      <c r="B134" s="66" t="s">
        <v>251</v>
      </c>
      <c r="C134" s="66" t="s">
        <v>7</v>
      </c>
      <c r="D134" s="66" t="s">
        <v>162</v>
      </c>
      <c r="E134" s="66" t="s">
        <v>196</v>
      </c>
      <c r="F134" s="31" t="str">
        <f>IFERROR(F232/Costs!V23,"n.a.")</f>
        <v>n.a.</v>
      </c>
      <c r="G134" s="31" t="str">
        <f>IFERROR(G232/Costs!W23,"n.a.")</f>
        <v>n.a.</v>
      </c>
      <c r="H134" s="31">
        <f>IFERROR(H232/Costs!X23,"n.a.")</f>
        <v>0.94003888506357369</v>
      </c>
      <c r="I134" s="31">
        <f>IFERROR(I232/Costs!Y23,"n.a.")</f>
        <v>0.90788320203448936</v>
      </c>
      <c r="J134" s="31">
        <f>IFERROR(J232/Costs!Z23,"n.a.")</f>
        <v>0.90407307628396238</v>
      </c>
      <c r="K134" s="31">
        <f>IFERROR(K232/Costs!AA23,"n.a.")</f>
        <v>0.84020028063515417</v>
      </c>
      <c r="L134" s="31">
        <f>IFERROR(L232/Costs!AB23,"n.a.")</f>
        <v>0.99156297742226129</v>
      </c>
      <c r="M134" s="31">
        <f>IFERROR(M232/Costs!AC23,"n.a.")</f>
        <v>0.9108400707057217</v>
      </c>
      <c r="N134" s="31" t="str">
        <f>IFERROR(N232/Costs!AD23,"n.a.")</f>
        <v>n.a.</v>
      </c>
      <c r="O134" s="31">
        <f>IFERROR(O232/Costs!AE23,"n.a.")</f>
        <v>0.91673980659825294</v>
      </c>
      <c r="P134" s="31"/>
      <c r="Q134" s="31"/>
      <c r="R134" s="31"/>
      <c r="S134" s="31"/>
      <c r="T134" s="31"/>
      <c r="U134" s="31"/>
    </row>
    <row r="135" spans="2:21" s="66" customFormat="1" x14ac:dyDescent="0.35">
      <c r="B135" s="66" t="s">
        <v>131</v>
      </c>
      <c r="C135" s="66" t="s">
        <v>7</v>
      </c>
      <c r="D135" s="66" t="s">
        <v>163</v>
      </c>
      <c r="E135" s="66" t="s">
        <v>196</v>
      </c>
      <c r="F135" s="31" t="str">
        <f>IFERROR(F233/Costs!V24,"n.a.")</f>
        <v>n.a.</v>
      </c>
      <c r="G135" s="31" t="str">
        <f>IFERROR(G233/Costs!W24,"n.a.")</f>
        <v>n.a.</v>
      </c>
      <c r="H135" s="31">
        <f>IFERROR(H233/Costs!X24,"n.a.")</f>
        <v>0.50080756641493418</v>
      </c>
      <c r="I135" s="31">
        <f>IFERROR(I233/Costs!Y24,"n.a.")</f>
        <v>0.55792254190935653</v>
      </c>
      <c r="J135" s="31">
        <f>IFERROR(J233/Costs!Z24,"n.a.")</f>
        <v>0.48357474871515543</v>
      </c>
      <c r="K135" s="31">
        <f>IFERROR(K233/Costs!AA24,"n.a.")</f>
        <v>0.48256061141590734</v>
      </c>
      <c r="L135" s="31">
        <f>IFERROR(L233/Costs!AB24,"n.a.")</f>
        <v>0.62163764764739149</v>
      </c>
      <c r="M135" s="31" t="str">
        <f>IFERROR(M233/Costs!AC24,"n.a.")</f>
        <v>n.a.</v>
      </c>
      <c r="N135" s="31" t="str">
        <f>IFERROR(N233/Costs!AD24,"n.a.")</f>
        <v>n.a.</v>
      </c>
      <c r="O135" s="31">
        <f>IFERROR(O233/Costs!AE24,"n.a.")</f>
        <v>0.52349493541355796</v>
      </c>
      <c r="P135" s="31"/>
      <c r="Q135" s="31"/>
      <c r="R135" s="31"/>
      <c r="S135" s="31"/>
      <c r="T135" s="31"/>
      <c r="U135" s="31"/>
    </row>
    <row r="136" spans="2:21" s="66" customFormat="1" x14ac:dyDescent="0.35">
      <c r="B136" s="66" t="s">
        <v>133</v>
      </c>
      <c r="C136" s="66" t="s">
        <v>7</v>
      </c>
      <c r="D136" s="66" t="s">
        <v>163</v>
      </c>
      <c r="E136" s="66" t="s">
        <v>196</v>
      </c>
      <c r="F136" s="31" t="str">
        <f>IFERROR(F234/Costs!V25,"n.a.")</f>
        <v>n.a.</v>
      </c>
      <c r="G136" s="31" t="str">
        <f>IFERROR(G234/Costs!W25,"n.a.")</f>
        <v>n.a.</v>
      </c>
      <c r="H136" s="31">
        <f>IFERROR(H234/Costs!X25,"n.a.")</f>
        <v>0.97175813171753345</v>
      </c>
      <c r="I136" s="31">
        <f>IFERROR(I234/Costs!Y25,"n.a.")</f>
        <v>0.94794826566493351</v>
      </c>
      <c r="J136" s="31">
        <f>IFERROR(J234/Costs!Z25,"n.a.")</f>
        <v>0.92903246330279654</v>
      </c>
      <c r="K136" s="31">
        <f>IFERROR(K234/Costs!AA25,"n.a.")</f>
        <v>0.95461204839606262</v>
      </c>
      <c r="L136" s="31">
        <f>IFERROR(L234/Costs!AB25,"n.a.")</f>
        <v>0.9583354864928868</v>
      </c>
      <c r="M136" s="31" t="str">
        <f>IFERROR(M234/Costs!AC25,"n.a.")</f>
        <v>n.a.</v>
      </c>
      <c r="N136" s="31" t="str">
        <f>IFERROR(N234/Costs!AD25,"n.a.")</f>
        <v>n.a.</v>
      </c>
      <c r="O136" s="31">
        <f>IFERROR(O234/Costs!AE25,"n.a.")</f>
        <v>0.95227638552644722</v>
      </c>
      <c r="P136" s="31"/>
      <c r="Q136" s="31"/>
      <c r="R136" s="31"/>
      <c r="S136" s="31"/>
      <c r="T136" s="31"/>
      <c r="U136" s="31"/>
    </row>
    <row r="137" spans="2:21" s="66" customFormat="1" x14ac:dyDescent="0.35">
      <c r="B137" s="66" t="s">
        <v>134</v>
      </c>
      <c r="C137" s="66" t="s">
        <v>7</v>
      </c>
      <c r="D137" s="66" t="s">
        <v>163</v>
      </c>
      <c r="E137" s="66" t="s">
        <v>196</v>
      </c>
      <c r="F137" s="31" t="str">
        <f>IFERROR(F235/Costs!V26,"n.a.")</f>
        <v>n.a.</v>
      </c>
      <c r="G137" s="31" t="str">
        <f>IFERROR(G235/Costs!W26,"n.a.")</f>
        <v>n.a.</v>
      </c>
      <c r="H137" s="31">
        <f>IFERROR(H235/Costs!X26,"n.a.")</f>
        <v>0.42688456627273208</v>
      </c>
      <c r="I137" s="31">
        <f>IFERROR(I235/Costs!Y26,"n.a.")</f>
        <v>0.47111420236504908</v>
      </c>
      <c r="J137" s="31">
        <f>IFERROR(J235/Costs!Z26,"n.a.")</f>
        <v>0.55342980653750151</v>
      </c>
      <c r="K137" s="31">
        <f>IFERROR(K235/Costs!AA26,"n.a.")</f>
        <v>0.48312273985854887</v>
      </c>
      <c r="L137" s="31">
        <f>IFERROR(L235/Costs!AB26,"n.a.")</f>
        <v>0.65363740654825986</v>
      </c>
      <c r="M137" s="31" t="str">
        <f>IFERROR(M235/Costs!AC26,"n.a.")</f>
        <v>n.a.</v>
      </c>
      <c r="N137" s="31" t="str">
        <f>IFERROR(N235/Costs!AD26,"n.a.")</f>
        <v>n.a.</v>
      </c>
      <c r="O137" s="31">
        <f>IFERROR(O235/Costs!AE26,"n.a.")</f>
        <v>0.50816998287441062</v>
      </c>
      <c r="P137" s="31"/>
      <c r="Q137" s="31"/>
      <c r="R137" s="31"/>
      <c r="S137" s="31"/>
      <c r="T137" s="31"/>
      <c r="U137" s="31"/>
    </row>
    <row r="138" spans="2:21" s="66" customFormat="1" x14ac:dyDescent="0.35">
      <c r="B138" s="66" t="s">
        <v>120</v>
      </c>
      <c r="C138" s="66" t="s">
        <v>7</v>
      </c>
      <c r="D138" s="66" t="s">
        <v>164</v>
      </c>
      <c r="E138" s="66" t="s">
        <v>196</v>
      </c>
      <c r="F138" s="31" t="str">
        <f>IFERROR(F236/Costs!V27,"n.a.")</f>
        <v>n.a.</v>
      </c>
      <c r="G138" s="31">
        <f>IFERROR(G236/Costs!W27,"n.a.")</f>
        <v>1.0459919771084343</v>
      </c>
      <c r="H138" s="31">
        <f>IFERROR(H236/Costs!X27,"n.a.")</f>
        <v>1.1188888904935215</v>
      </c>
      <c r="I138" s="31">
        <f>IFERROR(I236/Costs!Y27,"n.a.")</f>
        <v>1.0800035641388581</v>
      </c>
      <c r="J138" s="31">
        <f>IFERROR(J236/Costs!Z27,"n.a.")</f>
        <v>1.1071464773039552</v>
      </c>
      <c r="K138" s="31">
        <f>IFERROR(K236/Costs!AA27,"n.a.")</f>
        <v>1.1293257242208181</v>
      </c>
      <c r="L138" s="31">
        <f>IFERROR(L236/Costs!AB27,"n.a.")</f>
        <v>1.112126837457315</v>
      </c>
      <c r="M138" s="31">
        <f>IFERROR(M236/Costs!AC27,"n.a.")</f>
        <v>1.1242092853313623</v>
      </c>
      <c r="N138" s="31" t="str">
        <f>IFERROR(N236/Costs!AD27,"n.a.")</f>
        <v>n.a.</v>
      </c>
      <c r="O138" s="31">
        <f>IFERROR(O236/Costs!AE27,"n.a.")</f>
        <v>1.0993530134344274</v>
      </c>
      <c r="P138" s="31"/>
      <c r="Q138" s="31"/>
      <c r="R138" s="31"/>
      <c r="S138" s="31"/>
      <c r="T138" s="31"/>
      <c r="U138" s="31"/>
    </row>
    <row r="139" spans="2:21" s="66" customFormat="1" x14ac:dyDescent="0.35">
      <c r="B139" s="66" t="s">
        <v>125</v>
      </c>
      <c r="C139" s="66" t="s">
        <v>7</v>
      </c>
      <c r="D139" s="66" t="s">
        <v>162</v>
      </c>
      <c r="E139" s="66" t="s">
        <v>196</v>
      </c>
      <c r="F139" s="31" t="str">
        <f>IFERROR(F237/Costs!V28,"n.a.")</f>
        <v>n.a.</v>
      </c>
      <c r="G139" s="31" t="str">
        <f>IFERROR(G237/Costs!W28,"n.a.")</f>
        <v>n.a.</v>
      </c>
      <c r="H139" s="31" t="str">
        <f>IFERROR(H237/Costs!X28,"n.a.")</f>
        <v>n.a.</v>
      </c>
      <c r="I139" s="31" t="str">
        <f>IFERROR(I237/Costs!Y28,"n.a.")</f>
        <v>n.a.</v>
      </c>
      <c r="J139" s="31" t="str">
        <f>IFERROR(J237/Costs!Z28,"n.a.")</f>
        <v>n.a.</v>
      </c>
      <c r="K139" s="31" t="str">
        <f>IFERROR(K237/Costs!AA28,"n.a.")</f>
        <v>n.a.</v>
      </c>
      <c r="L139" s="31" t="str">
        <f>IFERROR(L237/Costs!AB28,"n.a.")</f>
        <v>n.a.</v>
      </c>
      <c r="M139" s="31" t="str">
        <f>IFERROR(M237/Costs!AC28,"n.a.")</f>
        <v>n.a.</v>
      </c>
      <c r="N139" s="31" t="str">
        <f>IFERROR(N237/Costs!AD28,"n.a.")</f>
        <v>n.a.</v>
      </c>
      <c r="O139" s="31" t="str">
        <f>IFERROR(O237/Costs!AE28,"n.a.")</f>
        <v>n.a.</v>
      </c>
      <c r="P139" s="31"/>
      <c r="Q139" s="31"/>
      <c r="R139" s="31"/>
      <c r="S139" s="31"/>
      <c r="T139" s="31"/>
      <c r="U139" s="31"/>
    </row>
    <row r="140" spans="2:21" s="66" customFormat="1" x14ac:dyDescent="0.35">
      <c r="B140" s="66" t="s">
        <v>126</v>
      </c>
      <c r="C140" s="66" t="s">
        <v>7</v>
      </c>
      <c r="D140" s="66" t="s">
        <v>163</v>
      </c>
      <c r="E140" s="66" t="s">
        <v>337</v>
      </c>
      <c r="F140" s="31" t="str">
        <f>IFERROR(F238/Costs!V29,"n.a.")</f>
        <v>n.a.</v>
      </c>
      <c r="G140" s="31" t="str">
        <f>IFERROR(G238/Costs!W29,"n.a.")</f>
        <v>n.a.</v>
      </c>
      <c r="H140" s="31" t="str">
        <f>IFERROR(H238/Costs!X29,"n.a.")</f>
        <v>n.a.</v>
      </c>
      <c r="I140" s="31" t="str">
        <f>IFERROR(I238/Costs!Y29,"n.a.")</f>
        <v>n.a.</v>
      </c>
      <c r="J140" s="31">
        <f>IFERROR(J238/Costs!Z29,"n.a.")</f>
        <v>0.94726317200035703</v>
      </c>
      <c r="K140" s="31">
        <f>IFERROR(K238/Costs!AA29,"n.a.")</f>
        <v>1.1140245928509309</v>
      </c>
      <c r="L140" s="31">
        <f>IFERROR(L238/Costs!AB29,"n.a.")</f>
        <v>1.2290229134316693</v>
      </c>
      <c r="M140" s="31">
        <f>IFERROR(M238/Costs!AC29,"n.a.")</f>
        <v>1.388496056070595</v>
      </c>
      <c r="N140" s="31" t="str">
        <f>IFERROR(N238/Costs!AD29,"n.a.")</f>
        <v>n.a.</v>
      </c>
      <c r="O140" s="31">
        <f>IFERROR(O238/Costs!AE29,"n.a.")</f>
        <v>1.1511958276442238</v>
      </c>
      <c r="P140" s="31"/>
      <c r="Q140" s="31"/>
      <c r="R140" s="31"/>
      <c r="S140" s="31"/>
      <c r="T140" s="31"/>
      <c r="U140" s="31"/>
    </row>
    <row r="141" spans="2:21" s="66" customFormat="1" x14ac:dyDescent="0.35">
      <c r="B141" s="66" t="s">
        <v>127</v>
      </c>
      <c r="C141" s="66" t="s">
        <v>7</v>
      </c>
      <c r="D141" s="66" t="s">
        <v>161</v>
      </c>
      <c r="E141" s="66" t="s">
        <v>337</v>
      </c>
      <c r="F141" s="31" t="str">
        <f>IFERROR(F239/Costs!V30,"n.a.")</f>
        <v>n.a.</v>
      </c>
      <c r="G141" s="31">
        <f>IFERROR(G239/Costs!W30,"n.a.")</f>
        <v>1.040094414752323</v>
      </c>
      <c r="H141" s="31">
        <f>IFERROR(H239/Costs!X30,"n.a.")</f>
        <v>1.0610098379528283</v>
      </c>
      <c r="I141" s="31">
        <f>IFERROR(I239/Costs!Y30,"n.a.")</f>
        <v>1.0781358914067687</v>
      </c>
      <c r="J141" s="31">
        <f>IFERROR(J239/Costs!Z30,"n.a.")</f>
        <v>1.0713045785681647</v>
      </c>
      <c r="K141" s="31">
        <f>IFERROR(K239/Costs!AA30,"n.a.")</f>
        <v>1.0417153174254203</v>
      </c>
      <c r="L141" s="31">
        <f>IFERROR(L239/Costs!AB30,"n.a.")</f>
        <v>1.0735974702418052</v>
      </c>
      <c r="M141" s="31">
        <f>IFERROR(M239/Costs!AC30,"n.a.")</f>
        <v>1.0410877494689128</v>
      </c>
      <c r="N141" s="31" t="str">
        <f>IFERROR(N239/Costs!AD30,"n.a.")</f>
        <v>n.a.</v>
      </c>
      <c r="O141" s="31">
        <f>IFERROR(O239/Costs!AE30,"n.a.")</f>
        <v>1.0578723286059004</v>
      </c>
      <c r="P141" s="31"/>
      <c r="Q141" s="31"/>
      <c r="R141" s="31"/>
      <c r="S141" s="31"/>
      <c r="T141" s="31"/>
      <c r="U141" s="31"/>
    </row>
    <row r="142" spans="2:21" s="66" customFormat="1" x14ac:dyDescent="0.35">
      <c r="B142" s="66" t="s">
        <v>128</v>
      </c>
      <c r="C142" s="66" t="s">
        <v>7</v>
      </c>
      <c r="D142" s="66" t="s">
        <v>165</v>
      </c>
      <c r="E142" s="66" t="s">
        <v>197</v>
      </c>
      <c r="F142" s="31" t="str">
        <f>IFERROR(F240/Costs!V31,"n.a.")</f>
        <v>n.a.</v>
      </c>
      <c r="G142" s="31">
        <f>IFERROR(G240/Costs!W31,"n.a.")</f>
        <v>0.98545527129977728</v>
      </c>
      <c r="H142" s="31">
        <f>IFERROR(H240/Costs!X31,"n.a.")</f>
        <v>1.0073229342738623</v>
      </c>
      <c r="I142" s="31">
        <f>IFERROR(I240/Costs!Y31,"n.a.")</f>
        <v>1.0193600276402308</v>
      </c>
      <c r="J142" s="31">
        <f>IFERROR(J240/Costs!Z31,"n.a.")</f>
        <v>0.9854661124213312</v>
      </c>
      <c r="K142" s="31">
        <f>IFERROR(K240/Costs!AA31,"n.a.")</f>
        <v>1.0114511153527945</v>
      </c>
      <c r="L142" s="31">
        <f>IFERROR(L240/Costs!AB31,"n.a.")</f>
        <v>1.0356360260379591</v>
      </c>
      <c r="M142" s="31">
        <f>IFERROR(M240/Costs!AC31,"n.a.")</f>
        <v>1.0021219022316468</v>
      </c>
      <c r="N142" s="31" t="str">
        <f>IFERROR(N240/Costs!AD31,"n.a.")</f>
        <v>n.a.</v>
      </c>
      <c r="O142" s="31">
        <f>IFERROR(O240/Costs!AE31,"n.a.")</f>
        <v>1.0055984729075109</v>
      </c>
      <c r="P142" s="31"/>
      <c r="Q142" s="31"/>
      <c r="R142" s="31"/>
      <c r="S142" s="31"/>
      <c r="T142" s="31"/>
      <c r="U142" s="31"/>
    </row>
    <row r="143" spans="2:21" s="66" customFormat="1" x14ac:dyDescent="0.35">
      <c r="B143" s="66" t="s">
        <v>118</v>
      </c>
      <c r="C143" s="66" t="s">
        <v>7</v>
      </c>
      <c r="D143" s="66" t="s">
        <v>164</v>
      </c>
      <c r="E143" s="66" t="s">
        <v>196</v>
      </c>
      <c r="F143" s="31" t="str">
        <f>IFERROR(F241/Costs!V32,"n.a.")</f>
        <v>n.a.</v>
      </c>
      <c r="G143" s="31">
        <f>IFERROR(G241/Costs!W32,"n.a.")</f>
        <v>0.8524601679424304</v>
      </c>
      <c r="H143" s="31">
        <f>IFERROR(H241/Costs!X32,"n.a.")</f>
        <v>1.0012807595723952</v>
      </c>
      <c r="I143" s="31">
        <f>IFERROR(I241/Costs!Y32,"n.a.")</f>
        <v>0.77090274389953395</v>
      </c>
      <c r="J143" s="31">
        <f>IFERROR(J241/Costs!Z32,"n.a.")</f>
        <v>0.89997595056983293</v>
      </c>
      <c r="K143" s="31">
        <f>IFERROR(K241/Costs!AA32,"n.a.")</f>
        <v>0.96436092834679588</v>
      </c>
      <c r="L143" s="31">
        <f>IFERROR(L241/Costs!AB32,"n.a.")</f>
        <v>1.0278164391092137</v>
      </c>
      <c r="M143" s="31">
        <f>IFERROR(M241/Costs!AC32,"n.a.")</f>
        <v>0.96958349301592794</v>
      </c>
      <c r="N143" s="31" t="str">
        <f>IFERROR(N241/Costs!AD32,"n.a.")</f>
        <v>n.a.</v>
      </c>
      <c r="O143" s="31">
        <f>IFERROR(O241/Costs!AE32,"n.a.")</f>
        <v>0.91466338615178799</v>
      </c>
      <c r="P143" s="31"/>
      <c r="Q143" s="31"/>
      <c r="R143" s="31"/>
      <c r="S143" s="31"/>
      <c r="T143" s="31"/>
      <c r="U143" s="31"/>
    </row>
    <row r="144" spans="2:21" s="66" customFormat="1" x14ac:dyDescent="0.35">
      <c r="B144" s="66" t="s">
        <v>129</v>
      </c>
      <c r="C144" s="66" t="s">
        <v>7</v>
      </c>
      <c r="D144" s="66" t="s">
        <v>166</v>
      </c>
      <c r="E144" s="66" t="s">
        <v>196</v>
      </c>
      <c r="F144" s="31" t="str">
        <f>IFERROR(F242/Costs!V33,"n.a.")</f>
        <v>n.a.</v>
      </c>
      <c r="G144" s="31" t="str">
        <f>IFERROR(G242/Costs!W33,"n.a.")</f>
        <v>n.a.</v>
      </c>
      <c r="H144" s="31" t="str">
        <f>IFERROR(H242/Costs!X33,"n.a.")</f>
        <v>n.a.</v>
      </c>
      <c r="I144" s="31" t="str">
        <f>IFERROR(I242/Costs!Y33,"n.a.")</f>
        <v>n.a.</v>
      </c>
      <c r="J144" s="31">
        <f>IFERROR(J242/Costs!Z33,"n.a.")</f>
        <v>1.00695052932201</v>
      </c>
      <c r="K144" s="31">
        <f>IFERROR(K242/Costs!AA33,"n.a.")</f>
        <v>1.0875288169394377</v>
      </c>
      <c r="L144" s="31">
        <f>IFERROR(L242/Costs!AB33,"n.a.")</f>
        <v>1.0930842110409795</v>
      </c>
      <c r="M144" s="31">
        <f>IFERROR(M242/Costs!AC33,"n.a.")</f>
        <v>0.9634948442562099</v>
      </c>
      <c r="N144" s="31" t="str">
        <f>IFERROR(N242/Costs!AD33,"n.a.")</f>
        <v>n.a.</v>
      </c>
      <c r="O144" s="31">
        <f>IFERROR(O242/Costs!AE33,"n.a.")</f>
        <v>1.0368841234603814</v>
      </c>
      <c r="P144" s="31"/>
      <c r="Q144" s="31"/>
      <c r="R144" s="31"/>
      <c r="S144" s="31"/>
      <c r="T144" s="31"/>
      <c r="U144" s="31"/>
    </row>
    <row r="145" spans="2:21" s="66" customFormat="1" x14ac:dyDescent="0.35">
      <c r="B145" s="66" t="s">
        <v>121</v>
      </c>
      <c r="C145" s="66" t="s">
        <v>7</v>
      </c>
      <c r="D145" s="66" t="s">
        <v>164</v>
      </c>
      <c r="E145" s="66" t="s">
        <v>196</v>
      </c>
      <c r="F145" s="31" t="str">
        <f>IFERROR(F243/Costs!V34,"n.a.")</f>
        <v>n.a.</v>
      </c>
      <c r="G145" s="31" t="str">
        <f>IFERROR(G243/Costs!W34,"n.a.")</f>
        <v>n.a.</v>
      </c>
      <c r="H145" s="31" t="str">
        <f>IFERROR(H243/Costs!X34,"n.a.")</f>
        <v>n.a.</v>
      </c>
      <c r="I145" s="31">
        <f>IFERROR(I243/Costs!Y34,"n.a.")</f>
        <v>0.74224043568723597</v>
      </c>
      <c r="J145" s="31">
        <f>IFERROR(J243/Costs!Z34,"n.a.")</f>
        <v>0.69301206814455885</v>
      </c>
      <c r="K145" s="31" t="str">
        <f>IFERROR(K243/Costs!AA34,"n.a.")</f>
        <v>n.a.</v>
      </c>
      <c r="L145" s="31">
        <f>IFERROR(L243/Costs!AB34,"n.a.")</f>
        <v>1.0984907304519367</v>
      </c>
      <c r="M145" s="31">
        <f>IFERROR(M243/Costs!AC34,"n.a.")</f>
        <v>0.88515778154280023</v>
      </c>
      <c r="N145" s="31" t="str">
        <f>IFERROR(N243/Costs!AD34,"n.a.")</f>
        <v>n.a.</v>
      </c>
      <c r="O145" s="31">
        <f>IFERROR(O243/Costs!AE34,"n.a.")</f>
        <v>0.83449789729084534</v>
      </c>
      <c r="P145" s="31"/>
      <c r="Q145" s="31"/>
      <c r="R145" s="31"/>
      <c r="S145" s="31"/>
      <c r="T145" s="31"/>
      <c r="U145" s="31"/>
    </row>
    <row r="146" spans="2:21" s="66" customFormat="1" x14ac:dyDescent="0.35">
      <c r="B146" s="66" t="s">
        <v>119</v>
      </c>
      <c r="C146" s="66" t="s">
        <v>7</v>
      </c>
      <c r="D146" s="66" t="s">
        <v>164</v>
      </c>
      <c r="E146" s="66" t="s">
        <v>197</v>
      </c>
      <c r="F146" s="31" t="str">
        <f>IFERROR(F244/Costs!V35,"n.a.")</f>
        <v>n.a.</v>
      </c>
      <c r="G146" s="31" t="str">
        <f>IFERROR(G244/Costs!W35,"n.a.")</f>
        <v>n.a.</v>
      </c>
      <c r="H146" s="31" t="str">
        <f>IFERROR(H244/Costs!X35,"n.a.")</f>
        <v>n.a.</v>
      </c>
      <c r="I146" s="31">
        <f>IFERROR(I244/Costs!Y35,"n.a.")</f>
        <v>1.175734356490691</v>
      </c>
      <c r="J146" s="31">
        <f>IFERROR(J244/Costs!Z35,"n.a.")</f>
        <v>1.1348658265038871</v>
      </c>
      <c r="K146" s="31">
        <f>IFERROR(K244/Costs!AA35,"n.a.")</f>
        <v>1.2126353034794082</v>
      </c>
      <c r="L146" s="31">
        <f>IFERROR(L244/Costs!AB35,"n.a.")</f>
        <v>1.1440182957486333</v>
      </c>
      <c r="M146" s="31">
        <f>IFERROR(M244/Costs!AC35,"n.a.")</f>
        <v>1.1858254986756045</v>
      </c>
      <c r="N146" s="31" t="str">
        <f>IFERROR(N244/Costs!AD35,"n.a.")</f>
        <v>n.a.</v>
      </c>
      <c r="O146" s="31">
        <f>IFERROR(O244/Costs!AE35,"n.a.")</f>
        <v>1.1696459928446199</v>
      </c>
      <c r="P146" s="31"/>
      <c r="Q146" s="31"/>
      <c r="R146" s="31"/>
      <c r="S146" s="31"/>
      <c r="T146" s="31"/>
      <c r="U146" s="31"/>
    </row>
    <row r="147" spans="2:21" s="66" customFormat="1" x14ac:dyDescent="0.35">
      <c r="B147" s="66" t="s">
        <v>130</v>
      </c>
      <c r="C147" s="66" t="s">
        <v>7</v>
      </c>
      <c r="D147" s="66" t="s">
        <v>166</v>
      </c>
      <c r="E147" s="66" t="s">
        <v>337</v>
      </c>
      <c r="F147" s="31" t="str">
        <f>IFERROR(F245/Costs!V36,"n.a.")</f>
        <v>n.a.</v>
      </c>
      <c r="G147" s="31" t="str">
        <f>IFERROR(G245/Costs!W36,"n.a.")</f>
        <v>n.a.</v>
      </c>
      <c r="H147" s="31" t="str">
        <f>IFERROR(H245/Costs!X36,"n.a.")</f>
        <v>n.a.</v>
      </c>
      <c r="I147" s="31">
        <f>IFERROR(I245/Costs!Y36,"n.a.")</f>
        <v>1.0727120813952919</v>
      </c>
      <c r="J147" s="31">
        <f>IFERROR(J245/Costs!Z36,"n.a.")</f>
        <v>1.1676327040313339</v>
      </c>
      <c r="K147" s="31">
        <f>IFERROR(K245/Costs!AA36,"n.a.")</f>
        <v>1.1309560076879004</v>
      </c>
      <c r="L147" s="31">
        <f>IFERROR(L245/Costs!AB36,"n.a.")</f>
        <v>1.0806820193313664</v>
      </c>
      <c r="M147" s="31">
        <f>IFERROR(M245/Costs!AC36,"n.a.")</f>
        <v>1.0605017205045573</v>
      </c>
      <c r="N147" s="31">
        <f>IFERROR(N245/Costs!AD36,"n.a.")</f>
        <v>0.95496734821442419</v>
      </c>
      <c r="O147" s="31">
        <f>IFERROR(O245/Costs!AE36,"n.a.")</f>
        <v>1.0840594973188453</v>
      </c>
      <c r="P147" s="31"/>
      <c r="Q147" s="31"/>
      <c r="R147" s="31"/>
      <c r="S147" s="31"/>
      <c r="T147" s="31"/>
      <c r="U147" s="31"/>
    </row>
    <row r="148" spans="2:21" s="66" customFormat="1" x14ac:dyDescent="0.35">
      <c r="B148" s="66" t="s">
        <v>117</v>
      </c>
      <c r="C148" s="66" t="s">
        <v>7</v>
      </c>
      <c r="D148" s="66" t="s">
        <v>165</v>
      </c>
      <c r="E148" s="66" t="s">
        <v>196</v>
      </c>
      <c r="F148" s="31" t="str">
        <f>IFERROR(F246/Costs!V37,"n.a.")</f>
        <v>n.a.</v>
      </c>
      <c r="G148" s="31">
        <f>IFERROR(G246/Costs!W37,"n.a.")</f>
        <v>0.95239981230800719</v>
      </c>
      <c r="H148" s="31">
        <f>IFERROR(H246/Costs!X37,"n.a.")</f>
        <v>0.91486186619404375</v>
      </c>
      <c r="I148" s="31">
        <f>IFERROR(I246/Costs!Y37,"n.a.")</f>
        <v>0.99450896826317925</v>
      </c>
      <c r="J148" s="31">
        <f>IFERROR(J246/Costs!Z37,"n.a.")</f>
        <v>0.97161705057529768</v>
      </c>
      <c r="K148" s="31">
        <f>IFERROR(K246/Costs!AA37,"n.a.")</f>
        <v>0.98714509569914399</v>
      </c>
      <c r="L148" s="31">
        <f>IFERROR(L246/Costs!AB37,"n.a.")</f>
        <v>0.98426887639866512</v>
      </c>
      <c r="M148" s="31">
        <f>IFERROR(M246/Costs!AC37,"n.a.")</f>
        <v>0.98821320714908689</v>
      </c>
      <c r="N148" s="31" t="str">
        <f>IFERROR(N246/Costs!AD37,"n.a.")</f>
        <v>n.a.</v>
      </c>
      <c r="O148" s="31">
        <f>IFERROR(O246/Costs!AE37,"n.a.")</f>
        <v>0.97158878213040478</v>
      </c>
      <c r="P148" s="31"/>
      <c r="Q148" s="31"/>
      <c r="R148" s="31"/>
      <c r="S148" s="31"/>
      <c r="T148" s="31"/>
      <c r="U148" s="31"/>
    </row>
    <row r="149" spans="2:21" s="66" customFormat="1" x14ac:dyDescent="0.35">
      <c r="F149" s="31"/>
      <c r="G149" s="31"/>
      <c r="H149" s="31"/>
      <c r="I149" s="31"/>
      <c r="J149" s="31"/>
      <c r="K149" s="31"/>
      <c r="L149" s="31"/>
      <c r="M149" s="31"/>
      <c r="N149" s="31"/>
      <c r="O149" s="31"/>
      <c r="P149" s="31"/>
      <c r="Q149" s="31"/>
      <c r="R149" s="31"/>
      <c r="S149" s="31"/>
      <c r="T149" s="31"/>
      <c r="U149" s="31"/>
    </row>
    <row r="150" spans="2:21" s="66" customFormat="1" x14ac:dyDescent="0.35">
      <c r="B150" s="104" t="s">
        <v>541</v>
      </c>
      <c r="F150" s="31"/>
      <c r="G150" s="31"/>
      <c r="H150" s="31"/>
      <c r="I150" s="31"/>
      <c r="J150" s="31"/>
      <c r="K150" s="31"/>
      <c r="L150" s="31"/>
      <c r="M150" s="31"/>
      <c r="N150" s="31"/>
      <c r="O150" s="31"/>
      <c r="P150" s="31"/>
      <c r="Q150" s="31"/>
      <c r="R150" s="31"/>
      <c r="S150" s="31"/>
      <c r="T150" s="31"/>
      <c r="U150" s="31"/>
    </row>
    <row r="151" spans="2:21" s="66" customFormat="1" x14ac:dyDescent="0.35">
      <c r="B151" s="66" t="s">
        <v>124</v>
      </c>
      <c r="C151" s="66" t="s">
        <v>7</v>
      </c>
      <c r="D151" s="66" t="s">
        <v>161</v>
      </c>
      <c r="E151" s="66" t="s">
        <v>197</v>
      </c>
      <c r="F151" s="31" t="str">
        <f>IFERROR(F230/Costs!V3,"n.a.")</f>
        <v>n.a.</v>
      </c>
      <c r="G151" s="31">
        <f>IFERROR(G230/Costs!W3,"n.a.")</f>
        <v>1.5435690235500787</v>
      </c>
      <c r="H151" s="31">
        <f>IFERROR(H230/Costs!X3,"n.a.")</f>
        <v>1.4860378761614623</v>
      </c>
      <c r="I151" s="31">
        <f>IFERROR(I230/Costs!Y3,"n.a.")</f>
        <v>1.5305283378077477</v>
      </c>
      <c r="J151" s="31">
        <f>IFERROR(J230/Costs!Z3,"n.a.")</f>
        <v>1.526691051682086</v>
      </c>
      <c r="K151" s="31">
        <f>IFERROR(K230/Costs!AA3,"n.a.")</f>
        <v>1.5215408645990267</v>
      </c>
      <c r="L151" s="31">
        <f>IFERROR(L230/Costs!AB3,"n.a.")</f>
        <v>1.5008170822616229</v>
      </c>
      <c r="M151" s="31">
        <f>IFERROR(M230/Costs!AC3,"n.a.")</f>
        <v>1.5069674548194454</v>
      </c>
      <c r="N151" s="31" t="str">
        <f>IFERROR(N230/Costs!AD3,"n.a.")</f>
        <v>n.a.</v>
      </c>
      <c r="O151" s="31">
        <f>IFERROR(O230/Costs!AE3,"n.a.")</f>
        <v>1.5172759917837326</v>
      </c>
      <c r="P151" s="31"/>
      <c r="Q151" s="31"/>
      <c r="R151" s="31"/>
      <c r="S151" s="31"/>
      <c r="T151" s="31"/>
      <c r="U151" s="31"/>
    </row>
    <row r="152" spans="2:21" s="66" customFormat="1" x14ac:dyDescent="0.35">
      <c r="B152" s="66" t="s">
        <v>132</v>
      </c>
      <c r="C152" s="66" t="s">
        <v>7</v>
      </c>
      <c r="D152" s="66" t="s">
        <v>161</v>
      </c>
      <c r="E152" s="66" t="s">
        <v>196</v>
      </c>
      <c r="F152" s="31" t="str">
        <f>IFERROR(F231/Costs!V4,"n.a.")</f>
        <v>n.a.</v>
      </c>
      <c r="G152" s="31">
        <f>IFERROR(G231/Costs!W4,"n.a.")</f>
        <v>0.70642193782890783</v>
      </c>
      <c r="H152" s="31">
        <f>IFERROR(H231/Costs!X4,"n.a.")</f>
        <v>0.65231570487932089</v>
      </c>
      <c r="I152" s="31">
        <f>IFERROR(I231/Costs!Y4,"n.a.")</f>
        <v>0.6344946227578846</v>
      </c>
      <c r="J152" s="31">
        <f>IFERROR(J231/Costs!Z4,"n.a.")</f>
        <v>0.6651803735497438</v>
      </c>
      <c r="K152" s="31">
        <f>IFERROR(K231/Costs!AA4,"n.a.")</f>
        <v>0.63367907892016184</v>
      </c>
      <c r="L152" s="31">
        <f>IFERROR(L231/Costs!AB4,"n.a.")</f>
        <v>0.77925620081000768</v>
      </c>
      <c r="M152" s="31" t="str">
        <f>IFERROR(M231/Costs!AC4,"n.a.")</f>
        <v>n.a.</v>
      </c>
      <c r="N152" s="31" t="str">
        <f>IFERROR(N231/Costs!AD4,"n.a.")</f>
        <v>n.a.</v>
      </c>
      <c r="O152" s="31">
        <f>IFERROR(O231/Costs!AE4,"n.a.")</f>
        <v>0.67217609612565343</v>
      </c>
      <c r="P152" s="31"/>
      <c r="Q152" s="31"/>
      <c r="R152" s="31"/>
      <c r="S152" s="31"/>
      <c r="T152" s="31"/>
      <c r="U152" s="31"/>
    </row>
    <row r="153" spans="2:21" s="66" customFormat="1" x14ac:dyDescent="0.35">
      <c r="B153" s="66" t="s">
        <v>251</v>
      </c>
      <c r="C153" s="66" t="s">
        <v>7</v>
      </c>
      <c r="D153" s="66" t="s">
        <v>162</v>
      </c>
      <c r="E153" s="66" t="s">
        <v>196</v>
      </c>
      <c r="F153" s="31" t="str">
        <f>IFERROR(F232/Costs!V5,"n.a.")</f>
        <v>n.a.</v>
      </c>
      <c r="G153" s="31" t="str">
        <f>IFERROR(G232/Costs!W5,"n.a.")</f>
        <v>n.a.</v>
      </c>
      <c r="H153" s="31">
        <f>IFERROR(H232/Costs!X5,"n.a.")</f>
        <v>1.4603513517951137</v>
      </c>
      <c r="I153" s="31">
        <f>IFERROR(I232/Costs!Y5,"n.a.")</f>
        <v>1.3554687618760439</v>
      </c>
      <c r="J153" s="31">
        <f>IFERROR(J232/Costs!Z5,"n.a.")</f>
        <v>1.3995537854745463</v>
      </c>
      <c r="K153" s="31">
        <f>IFERROR(K232/Costs!AA5,"n.a.")</f>
        <v>1.2422422594557194</v>
      </c>
      <c r="L153" s="31">
        <f>IFERROR(L232/Costs!AB5,"n.a.")</f>
        <v>1.3820519323439076</v>
      </c>
      <c r="M153" s="31">
        <f>IFERROR(M232/Costs!AC5,"n.a.")</f>
        <v>1.2991363146463812</v>
      </c>
      <c r="N153" s="31" t="str">
        <f>IFERROR(N232/Costs!AD5,"n.a.")</f>
        <v>n.a.</v>
      </c>
      <c r="O153" s="31">
        <f>IFERROR(O232/Costs!AE5,"n.a.")</f>
        <v>1.3534208077919172</v>
      </c>
      <c r="P153" s="31"/>
      <c r="Q153" s="31"/>
      <c r="R153" s="31"/>
      <c r="S153" s="31"/>
      <c r="T153" s="31"/>
      <c r="U153" s="31"/>
    </row>
    <row r="154" spans="2:21" s="66" customFormat="1" x14ac:dyDescent="0.35">
      <c r="B154" s="66" t="s">
        <v>131</v>
      </c>
      <c r="C154" s="66" t="s">
        <v>7</v>
      </c>
      <c r="D154" s="66" t="s">
        <v>163</v>
      </c>
      <c r="E154" s="66" t="s">
        <v>196</v>
      </c>
      <c r="F154" s="31" t="str">
        <f>IFERROR(F233/Costs!V6,"n.a.")</f>
        <v>n.a.</v>
      </c>
      <c r="G154" s="31" t="str">
        <f>IFERROR(G233/Costs!W6,"n.a.")</f>
        <v>n.a.</v>
      </c>
      <c r="H154" s="31">
        <f>IFERROR(H233/Costs!X6,"n.a.")</f>
        <v>0.90598424823889201</v>
      </c>
      <c r="I154" s="31">
        <f>IFERROR(I233/Costs!Y6,"n.a.")</f>
        <v>0.9855810123255544</v>
      </c>
      <c r="J154" s="31">
        <f>IFERROR(J233/Costs!Z6,"n.a.")</f>
        <v>0.7485787281292855</v>
      </c>
      <c r="K154" s="31">
        <f>IFERROR(K233/Costs!AA6,"n.a.")</f>
        <v>0.91546794852464719</v>
      </c>
      <c r="L154" s="31">
        <f>IFERROR(L233/Costs!AB6,"n.a.")</f>
        <v>0.86755587043514981</v>
      </c>
      <c r="M154" s="31" t="str">
        <f>IFERROR(M233/Costs!AC6,"n.a.")</f>
        <v>n.a.</v>
      </c>
      <c r="N154" s="31" t="str">
        <f>IFERROR(N233/Costs!AD6,"n.a.")</f>
        <v>n.a.</v>
      </c>
      <c r="O154" s="31">
        <f>IFERROR(O233/Costs!AE6,"n.a.")</f>
        <v>0.87632434433500894</v>
      </c>
      <c r="P154" s="31"/>
      <c r="Q154" s="31"/>
      <c r="R154" s="31"/>
      <c r="S154" s="31"/>
      <c r="T154" s="31"/>
      <c r="U154" s="31"/>
    </row>
    <row r="155" spans="2:21" s="66" customFormat="1" x14ac:dyDescent="0.35">
      <c r="B155" s="66" t="s">
        <v>133</v>
      </c>
      <c r="C155" s="66" t="s">
        <v>7</v>
      </c>
      <c r="D155" s="66" t="s">
        <v>163</v>
      </c>
      <c r="E155" s="66" t="s">
        <v>196</v>
      </c>
      <c r="F155" s="31" t="str">
        <f>IFERROR(F234/Costs!V7,"n.a.")</f>
        <v>n.a.</v>
      </c>
      <c r="G155" s="31" t="str">
        <f>IFERROR(G234/Costs!W7,"n.a.")</f>
        <v>n.a.</v>
      </c>
      <c r="H155" s="31">
        <f>IFERROR(H234/Costs!X7,"n.a.")</f>
        <v>1.0176325321717079</v>
      </c>
      <c r="I155" s="31">
        <f>IFERROR(I234/Costs!Y7,"n.a.")</f>
        <v>0.97872682637797992</v>
      </c>
      <c r="J155" s="31">
        <f>IFERROR(J234/Costs!Z7,"n.a.")</f>
        <v>0.9563892822764557</v>
      </c>
      <c r="K155" s="31">
        <f>IFERROR(K234/Costs!AA7,"n.a.")</f>
        <v>0.98317269929844897</v>
      </c>
      <c r="L155" s="31">
        <f>IFERROR(L234/Costs!AB7,"n.a.")</f>
        <v>0.98939185801666962</v>
      </c>
      <c r="M155" s="31" t="str">
        <f>IFERROR(M234/Costs!AC7,"n.a.")</f>
        <v>n.a.</v>
      </c>
      <c r="N155" s="31" t="str">
        <f>IFERROR(N234/Costs!AD7,"n.a.")</f>
        <v>n.a.</v>
      </c>
      <c r="O155" s="31">
        <f>IFERROR(O234/Costs!AE7,"n.a.")</f>
        <v>0.98489218505814125</v>
      </c>
      <c r="P155" s="31"/>
      <c r="Q155" s="31"/>
      <c r="R155" s="31"/>
      <c r="S155" s="31"/>
      <c r="T155" s="31"/>
      <c r="U155" s="31"/>
    </row>
    <row r="156" spans="2:21" s="66" customFormat="1" x14ac:dyDescent="0.35">
      <c r="B156" s="66" t="s">
        <v>134</v>
      </c>
      <c r="C156" s="66" t="s">
        <v>7</v>
      </c>
      <c r="D156" s="66" t="s">
        <v>163</v>
      </c>
      <c r="E156" s="66" t="s">
        <v>196</v>
      </c>
      <c r="F156" s="31" t="str">
        <f>IFERROR(F235/Costs!V8,"n.a.")</f>
        <v>n.a.</v>
      </c>
      <c r="G156" s="31" t="str">
        <f>IFERROR(G235/Costs!W8,"n.a.")</f>
        <v>n.a.</v>
      </c>
      <c r="H156" s="31">
        <f>IFERROR(H235/Costs!X8,"n.a.")</f>
        <v>0.68697504982403101</v>
      </c>
      <c r="I156" s="31">
        <f>IFERROR(I235/Costs!Y8,"n.a.")</f>
        <v>0.72042854115406418</v>
      </c>
      <c r="J156" s="31">
        <f>IFERROR(J235/Costs!Z8,"n.a.")</f>
        <v>0.80036167672326486</v>
      </c>
      <c r="K156" s="31">
        <f>IFERROR(K235/Costs!AA8,"n.a.")</f>
        <v>0.8247689132514513</v>
      </c>
      <c r="L156" s="31">
        <f>IFERROR(L235/Costs!AB8,"n.a.")</f>
        <v>0.94211569956242081</v>
      </c>
      <c r="M156" s="31" t="str">
        <f>IFERROR(M235/Costs!AC8,"n.a.")</f>
        <v>n.a.</v>
      </c>
      <c r="N156" s="31" t="str">
        <f>IFERROR(N235/Costs!AD8,"n.a.")</f>
        <v>n.a.</v>
      </c>
      <c r="O156" s="31">
        <f>IFERROR(O235/Costs!AE8,"n.a.")</f>
        <v>0.79000253497377537</v>
      </c>
      <c r="P156" s="31"/>
      <c r="Q156" s="31"/>
      <c r="R156" s="31"/>
      <c r="S156" s="31"/>
      <c r="T156" s="31"/>
      <c r="U156" s="31"/>
    </row>
    <row r="157" spans="2:21" s="66" customFormat="1" x14ac:dyDescent="0.35">
      <c r="B157" s="66" t="s">
        <v>120</v>
      </c>
      <c r="C157" s="66" t="s">
        <v>7</v>
      </c>
      <c r="D157" s="66" t="s">
        <v>164</v>
      </c>
      <c r="E157" s="66" t="s">
        <v>196</v>
      </c>
      <c r="F157" s="31" t="str">
        <f>IFERROR(F236/Costs!V9,"n.a.")</f>
        <v>n.a.</v>
      </c>
      <c r="G157" s="31">
        <f>IFERROR(G236/Costs!W9,"n.a.")</f>
        <v>1.1148205983866342</v>
      </c>
      <c r="H157" s="31">
        <f>IFERROR(H236/Costs!X9,"n.a.")</f>
        <v>1.1739996339697629</v>
      </c>
      <c r="I157" s="31">
        <f>IFERROR(I236/Costs!Y9,"n.a.")</f>
        <v>1.134527509269599</v>
      </c>
      <c r="J157" s="31">
        <f>IFERROR(J236/Costs!Z9,"n.a.")</f>
        <v>1.1516350566491291</v>
      </c>
      <c r="K157" s="31">
        <f>IFERROR(K236/Costs!AA9,"n.a.")</f>
        <v>1.1934046471051234</v>
      </c>
      <c r="L157" s="31">
        <f>IFERROR(L236/Costs!AB9,"n.a.")</f>
        <v>1.2056899844710989</v>
      </c>
      <c r="M157" s="31">
        <f>IFERROR(M236/Costs!AC9,"n.a.")</f>
        <v>1.2368184016320878</v>
      </c>
      <c r="N157" s="31" t="str">
        <f>IFERROR(N236/Costs!AD9,"n.a.")</f>
        <v>n.a.</v>
      </c>
      <c r="O157" s="31">
        <f>IFERROR(O236/Costs!AE9,"n.a.")</f>
        <v>1.1678287766223976</v>
      </c>
      <c r="P157" s="31"/>
      <c r="Q157" s="31"/>
      <c r="R157" s="31"/>
      <c r="S157" s="31"/>
      <c r="T157" s="31"/>
      <c r="U157" s="31"/>
    </row>
    <row r="158" spans="2:21" s="66" customFormat="1" x14ac:dyDescent="0.35">
      <c r="B158" s="66" t="s">
        <v>125</v>
      </c>
      <c r="C158" s="66" t="s">
        <v>7</v>
      </c>
      <c r="D158" s="66" t="s">
        <v>162</v>
      </c>
      <c r="E158" s="66" t="s">
        <v>196</v>
      </c>
      <c r="F158" s="31" t="str">
        <f>IFERROR(F237/Costs!V10,"n.a.")</f>
        <v>n.a.</v>
      </c>
      <c r="G158" s="31" t="str">
        <f>IFERROR(G237/Costs!W10,"n.a.")</f>
        <v>n.a.</v>
      </c>
      <c r="H158" s="31" t="str">
        <f>IFERROR(H237/Costs!X10,"n.a.")</f>
        <v>n.a.</v>
      </c>
      <c r="I158" s="31" t="str">
        <f>IFERROR(I237/Costs!Y10,"n.a.")</f>
        <v>n.a.</v>
      </c>
      <c r="J158" s="31" t="str">
        <f>IFERROR(J237/Costs!Z10,"n.a.")</f>
        <v>n.a.</v>
      </c>
      <c r="K158" s="31" t="str">
        <f>IFERROR(K237/Costs!AA10,"n.a.")</f>
        <v>n.a.</v>
      </c>
      <c r="L158" s="31" t="str">
        <f>IFERROR(L237/Costs!AB10,"n.a.")</f>
        <v>n.a.</v>
      </c>
      <c r="M158" s="31" t="str">
        <f>IFERROR(M237/Costs!AC10,"n.a.")</f>
        <v>n.a.</v>
      </c>
      <c r="N158" s="31" t="str">
        <f>IFERROR(N237/Costs!AD10,"n.a.")</f>
        <v>n.a.</v>
      </c>
      <c r="O158" s="31" t="str">
        <f>IFERROR(O237/Costs!AE10,"n.a.")</f>
        <v>n.a.</v>
      </c>
      <c r="P158" s="31"/>
      <c r="Q158" s="31"/>
      <c r="R158" s="31"/>
      <c r="S158" s="31"/>
      <c r="T158" s="31"/>
      <c r="U158" s="31"/>
    </row>
    <row r="159" spans="2:21" s="66" customFormat="1" x14ac:dyDescent="0.35">
      <c r="B159" s="66" t="s">
        <v>126</v>
      </c>
      <c r="C159" s="66" t="s">
        <v>7</v>
      </c>
      <c r="D159" s="66" t="s">
        <v>163</v>
      </c>
      <c r="E159" s="66" t="s">
        <v>337</v>
      </c>
      <c r="F159" s="31" t="str">
        <f>IFERROR(F238/Costs!V11,"n.a.")</f>
        <v>n.a.</v>
      </c>
      <c r="G159" s="31" t="str">
        <f>IFERROR(G238/Costs!W11,"n.a.")</f>
        <v>n.a.</v>
      </c>
      <c r="H159" s="31" t="str">
        <f>IFERROR(H238/Costs!X11,"n.a.")</f>
        <v>n.a.</v>
      </c>
      <c r="I159" s="31" t="str">
        <f>IFERROR(I238/Costs!Y11,"n.a.")</f>
        <v>n.a.</v>
      </c>
      <c r="J159" s="31">
        <f>IFERROR(J238/Costs!Z11,"n.a.")</f>
        <v>1.0217068004402456</v>
      </c>
      <c r="K159" s="31">
        <f>IFERROR(K238/Costs!AA11,"n.a.")</f>
        <v>1.2173329481202058</v>
      </c>
      <c r="L159" s="31">
        <f>IFERROR(L238/Costs!AB11,"n.a.")</f>
        <v>1.3591375921565696</v>
      </c>
      <c r="M159" s="31">
        <f>IFERROR(M238/Costs!AC11,"n.a.")</f>
        <v>1.5437482460981273</v>
      </c>
      <c r="N159" s="31" t="str">
        <f>IFERROR(N238/Costs!AD11,"n.a.")</f>
        <v>n.a.</v>
      </c>
      <c r="O159" s="31">
        <f>IFERROR(O238/Costs!AE11,"n.a.")</f>
        <v>1.2613621776748281</v>
      </c>
      <c r="P159" s="31"/>
      <c r="Q159" s="31"/>
      <c r="R159" s="31"/>
      <c r="S159" s="31"/>
      <c r="T159" s="31"/>
      <c r="U159" s="31"/>
    </row>
    <row r="160" spans="2:21" s="66" customFormat="1" x14ac:dyDescent="0.35">
      <c r="B160" s="66" t="s">
        <v>127</v>
      </c>
      <c r="C160" s="66" t="s">
        <v>7</v>
      </c>
      <c r="D160" s="66" t="s">
        <v>161</v>
      </c>
      <c r="E160" s="66" t="s">
        <v>337</v>
      </c>
      <c r="F160" s="31" t="str">
        <f>IFERROR(F239/Costs!V12,"n.a.")</f>
        <v>n.a.</v>
      </c>
      <c r="G160" s="31">
        <f>IFERROR(G239/Costs!W12,"n.a.")</f>
        <v>1.3933433448966499</v>
      </c>
      <c r="H160" s="31">
        <f>IFERROR(H239/Costs!X12,"n.a.")</f>
        <v>1.3694023752932414</v>
      </c>
      <c r="I160" s="31">
        <f>IFERROR(I239/Costs!Y12,"n.a.")</f>
        <v>1.3403121852146063</v>
      </c>
      <c r="J160" s="31">
        <f>IFERROR(J239/Costs!Z12,"n.a.")</f>
        <v>1.3097291798675132</v>
      </c>
      <c r="K160" s="31">
        <f>IFERROR(K239/Costs!AA12,"n.a.")</f>
        <v>1.3041321376225927</v>
      </c>
      <c r="L160" s="31">
        <f>IFERROR(L239/Costs!AB12,"n.a.")</f>
        <v>1.3186818514250258</v>
      </c>
      <c r="M160" s="31">
        <f>IFERROR(M239/Costs!AC12,"n.a.")</f>
        <v>1.3130717873277562</v>
      </c>
      <c r="N160" s="31" t="str">
        <f>IFERROR(N239/Costs!AD12,"n.a.")</f>
        <v>n.a.</v>
      </c>
      <c r="O160" s="31">
        <f>IFERROR(O239/Costs!AE12,"n.a.")</f>
        <v>1.3332897263202264</v>
      </c>
      <c r="P160" s="31"/>
      <c r="Q160" s="31"/>
      <c r="R160" s="31"/>
      <c r="S160" s="31"/>
      <c r="T160" s="31"/>
      <c r="U160" s="31"/>
    </row>
    <row r="161" spans="1:24" s="66" customFormat="1" x14ac:dyDescent="0.35">
      <c r="B161" s="66" t="s">
        <v>128</v>
      </c>
      <c r="C161" s="66" t="s">
        <v>7</v>
      </c>
      <c r="D161" s="66" t="s">
        <v>165</v>
      </c>
      <c r="E161" s="66" t="s">
        <v>197</v>
      </c>
      <c r="F161" s="31" t="str">
        <f>IFERROR(F240/Costs!V13,"n.a.")</f>
        <v>n.a.</v>
      </c>
      <c r="G161" s="31">
        <f>IFERROR(G240/Costs!W13,"n.a.")</f>
        <v>1.0809964657599187</v>
      </c>
      <c r="H161" s="31">
        <f>IFERROR(H240/Costs!X13,"n.a.")</f>
        <v>1.0992383255892901</v>
      </c>
      <c r="I161" s="31">
        <f>IFERROR(I240/Costs!Y13,"n.a.")</f>
        <v>1.093879432648915</v>
      </c>
      <c r="J161" s="31">
        <f>IFERROR(J240/Costs!Z13,"n.a.")</f>
        <v>1.1118634556241855</v>
      </c>
      <c r="K161" s="31">
        <f>IFERROR(K240/Costs!AA13,"n.a.")</f>
        <v>1.1362491548343476</v>
      </c>
      <c r="L161" s="31">
        <f>IFERROR(L240/Costs!AB13,"n.a.")</f>
        <v>1.1317363936582925</v>
      </c>
      <c r="M161" s="31">
        <f>IFERROR(M240/Costs!AC13,"n.a.")</f>
        <v>1.1459572586548836</v>
      </c>
      <c r="N161" s="31" t="str">
        <f>IFERROR(N240/Costs!AD13,"n.a.")</f>
        <v>n.a.</v>
      </c>
      <c r="O161" s="31">
        <f>IFERROR(O240/Costs!AE13,"n.a.")</f>
        <v>1.1109905475488211</v>
      </c>
      <c r="P161" s="31"/>
      <c r="Q161" s="31"/>
      <c r="R161" s="31"/>
      <c r="S161" s="31"/>
      <c r="T161" s="31"/>
      <c r="U161" s="31"/>
    </row>
    <row r="162" spans="1:24" s="66" customFormat="1" x14ac:dyDescent="0.35">
      <c r="B162" s="66" t="s">
        <v>118</v>
      </c>
      <c r="C162" s="66" t="s">
        <v>7</v>
      </c>
      <c r="D162" s="66" t="s">
        <v>164</v>
      </c>
      <c r="E162" s="66" t="s">
        <v>196</v>
      </c>
      <c r="F162" s="31" t="str">
        <f>IFERROR(F241/Costs!V14,"n.a.")</f>
        <v>n.a.</v>
      </c>
      <c r="G162" s="31">
        <f>IFERROR(G241/Costs!W14,"n.a.")</f>
        <v>0.89013706564376804</v>
      </c>
      <c r="H162" s="31">
        <f>IFERROR(H241/Costs!X14,"n.a.")</f>
        <v>1.0508592120106615</v>
      </c>
      <c r="I162" s="31">
        <f>IFERROR(I241/Costs!Y14,"n.a.")</f>
        <v>0.96339121549632356</v>
      </c>
      <c r="J162" s="31">
        <f>IFERROR(J241/Costs!Z14,"n.a.")</f>
        <v>1.0424656536400254</v>
      </c>
      <c r="K162" s="31">
        <f>IFERROR(K241/Costs!AA14,"n.a.")</f>
        <v>1.0239381355655104</v>
      </c>
      <c r="L162" s="31">
        <f>IFERROR(L241/Costs!AB14,"n.a.")</f>
        <v>1.0896242561482963</v>
      </c>
      <c r="M162" s="31">
        <f>IFERROR(M241/Costs!AC14,"n.a.")</f>
        <v>1.0150704811095503</v>
      </c>
      <c r="N162" s="31" t="str">
        <f>IFERROR(N241/Costs!AD14,"n.a.")</f>
        <v>n.a.</v>
      </c>
      <c r="O162" s="31">
        <f>IFERROR(O241/Costs!AE14,"n.a.")</f>
        <v>1.0034930537969842</v>
      </c>
      <c r="P162" s="31"/>
      <c r="Q162" s="31"/>
      <c r="R162" s="31"/>
      <c r="S162" s="31"/>
      <c r="T162" s="31"/>
      <c r="U162" s="31"/>
    </row>
    <row r="163" spans="1:24" s="66" customFormat="1" x14ac:dyDescent="0.35">
      <c r="B163" s="66" t="s">
        <v>129</v>
      </c>
      <c r="C163" s="66" t="s">
        <v>7</v>
      </c>
      <c r="D163" s="66" t="s">
        <v>166</v>
      </c>
      <c r="E163" s="66" t="s">
        <v>196</v>
      </c>
      <c r="F163" s="31" t="str">
        <f>IFERROR(F242/Costs!V15,"n.a.")</f>
        <v>n.a.</v>
      </c>
      <c r="G163" s="31" t="str">
        <f>IFERROR(G242/Costs!W15,"n.a.")</f>
        <v>n.a.</v>
      </c>
      <c r="H163" s="31" t="str">
        <f>IFERROR(H242/Costs!X15,"n.a.")</f>
        <v>n.a.</v>
      </c>
      <c r="I163" s="31" t="str">
        <f>IFERROR(I242/Costs!Y15,"n.a.")</f>
        <v>n.a.</v>
      </c>
      <c r="J163" s="31">
        <f>IFERROR(J242/Costs!Z15,"n.a.")</f>
        <v>1.0879049891875341</v>
      </c>
      <c r="K163" s="31">
        <f>IFERROR(K242/Costs!AA15,"n.a.")</f>
        <v>1.2127849297158075</v>
      </c>
      <c r="L163" s="31">
        <f>IFERROR(L242/Costs!AB15,"n.a.")</f>
        <v>1.2977297793554556</v>
      </c>
      <c r="M163" s="31">
        <f>IFERROR(M242/Costs!AC15,"n.a.")</f>
        <v>1.1529748002123956</v>
      </c>
      <c r="N163" s="31" t="str">
        <f>IFERROR(N242/Costs!AD15,"n.a.")</f>
        <v>n.a.</v>
      </c>
      <c r="O163" s="31">
        <f>IFERROR(O242/Costs!AE15,"n.a.")</f>
        <v>1.1813563626226611</v>
      </c>
      <c r="P163" s="31"/>
      <c r="Q163" s="31"/>
      <c r="R163" s="31"/>
      <c r="S163" s="31"/>
      <c r="T163" s="31"/>
      <c r="U163" s="31"/>
    </row>
    <row r="164" spans="1:24" s="66" customFormat="1" x14ac:dyDescent="0.35">
      <c r="B164" s="66" t="s">
        <v>121</v>
      </c>
      <c r="C164" s="66" t="s">
        <v>7</v>
      </c>
      <c r="D164" s="66" t="s">
        <v>164</v>
      </c>
      <c r="E164" s="66" t="s">
        <v>196</v>
      </c>
      <c r="F164" s="31" t="str">
        <f>IFERROR(F243/Costs!V16,"n.a.")</f>
        <v>n.a.</v>
      </c>
      <c r="G164" s="31" t="str">
        <f>IFERROR(G243/Costs!W16,"n.a.")</f>
        <v>n.a.</v>
      </c>
      <c r="H164" s="31" t="str">
        <f>IFERROR(H243/Costs!X16,"n.a.")</f>
        <v>n.a.</v>
      </c>
      <c r="I164" s="31">
        <f>IFERROR(I243/Costs!Y16,"n.a.")</f>
        <v>0.80818393159698976</v>
      </c>
      <c r="J164" s="31">
        <f>IFERROR(J243/Costs!Z16,"n.a.")</f>
        <v>0.75643826381202284</v>
      </c>
      <c r="K164" s="31" t="str">
        <f>IFERROR(K243/Costs!AA16,"n.a.")</f>
        <v>n.a.</v>
      </c>
      <c r="L164" s="31">
        <f>IFERROR(L243/Costs!AB16,"n.a.")</f>
        <v>1.1808240263719552</v>
      </c>
      <c r="M164" s="31">
        <f>IFERROR(M243/Costs!AC16,"n.a.")</f>
        <v>0.93396305434580129</v>
      </c>
      <c r="N164" s="31" t="str">
        <f>IFERROR(N243/Costs!AD16,"n.a.")</f>
        <v>n.a.</v>
      </c>
      <c r="O164" s="31">
        <f>IFERROR(O243/Costs!AE16,"n.a.")</f>
        <v>0.90127472334444969</v>
      </c>
      <c r="P164" s="31"/>
      <c r="Q164" s="31"/>
      <c r="R164" s="31"/>
      <c r="S164" s="31"/>
      <c r="T164" s="31"/>
      <c r="U164" s="31"/>
    </row>
    <row r="165" spans="1:24" s="66" customFormat="1" x14ac:dyDescent="0.35">
      <c r="B165" s="66" t="s">
        <v>119</v>
      </c>
      <c r="C165" s="66" t="s">
        <v>7</v>
      </c>
      <c r="D165" s="66" t="s">
        <v>164</v>
      </c>
      <c r="E165" s="66" t="s">
        <v>197</v>
      </c>
      <c r="F165" s="31" t="str">
        <f>IFERROR(F244/Costs!V17,"n.a.")</f>
        <v>n.a.</v>
      </c>
      <c r="G165" s="31" t="str">
        <f>IFERROR(G244/Costs!W17,"n.a.")</f>
        <v>n.a.</v>
      </c>
      <c r="H165" s="31" t="str">
        <f>IFERROR(H244/Costs!X17,"n.a.")</f>
        <v>n.a.</v>
      </c>
      <c r="I165" s="31">
        <f>IFERROR(I244/Costs!Y17,"n.a.")</f>
        <v>1.2437289947314423</v>
      </c>
      <c r="J165" s="31">
        <f>IFERROR(J244/Costs!Z17,"n.a.")</f>
        <v>1.2826947643853834</v>
      </c>
      <c r="K165" s="31">
        <f>IFERROR(K244/Costs!AA17,"n.a.")</f>
        <v>1.2550194837119037</v>
      </c>
      <c r="L165" s="31">
        <f>IFERROR(L244/Costs!AB17,"n.a.")</f>
        <v>1.2083226249181209</v>
      </c>
      <c r="M165" s="31">
        <f>IFERROR(M244/Costs!AC17,"n.a.")</f>
        <v>1.3138696652506816</v>
      </c>
      <c r="N165" s="31" t="str">
        <f>IFERROR(N244/Costs!AD17,"n.a.")</f>
        <v>n.a.</v>
      </c>
      <c r="O165" s="31">
        <f>IFERROR(O244/Costs!AE17,"n.a.")</f>
        <v>1.26000187125652</v>
      </c>
      <c r="P165" s="31"/>
      <c r="Q165" s="31"/>
      <c r="R165" s="31"/>
      <c r="S165" s="31"/>
      <c r="T165" s="31"/>
      <c r="U165" s="31"/>
    </row>
    <row r="166" spans="1:24" s="66" customFormat="1" x14ac:dyDescent="0.35">
      <c r="B166" s="66" t="s">
        <v>130</v>
      </c>
      <c r="C166" s="66" t="s">
        <v>7</v>
      </c>
      <c r="D166" s="66" t="s">
        <v>166</v>
      </c>
      <c r="E166" s="66" t="s">
        <v>337</v>
      </c>
      <c r="F166" s="31" t="str">
        <f>IFERROR(F245/Costs!V18,"n.a.")</f>
        <v>n.a.</v>
      </c>
      <c r="G166" s="31" t="str">
        <f>IFERROR(G245/Costs!W18,"n.a.")</f>
        <v>n.a.</v>
      </c>
      <c r="H166" s="31" t="str">
        <f>IFERROR(H245/Costs!X18,"n.a.")</f>
        <v>n.a.</v>
      </c>
      <c r="I166" s="31">
        <f>IFERROR(I245/Costs!Y18,"n.a.")</f>
        <v>1.0964674706495563</v>
      </c>
      <c r="J166" s="31">
        <f>IFERROR(J245/Costs!Z18,"n.a.")</f>
        <v>1.2007133956930596</v>
      </c>
      <c r="K166" s="31">
        <f>IFERROR(K245/Costs!AA18,"n.a.")</f>
        <v>1.1694449127340139</v>
      </c>
      <c r="L166" s="31">
        <f>IFERROR(L245/Costs!AB18,"n.a.")</f>
        <v>1.1116330381474413</v>
      </c>
      <c r="M166" s="31">
        <f>IFERROR(M245/Costs!AC18,"n.a.")</f>
        <v>1.1029128709658329</v>
      </c>
      <c r="N166" s="31">
        <f>IFERROR(N245/Costs!AD18,"n.a.")</f>
        <v>1.097731259643157</v>
      </c>
      <c r="O166" s="31">
        <f>IFERROR(O245/Costs!AE18,"n.a.")</f>
        <v>1.1337773737899097</v>
      </c>
      <c r="P166" s="31"/>
      <c r="Q166" s="31"/>
      <c r="R166" s="31"/>
      <c r="S166" s="31"/>
      <c r="T166" s="31"/>
      <c r="U166" s="31"/>
    </row>
    <row r="167" spans="1:24" s="66" customFormat="1" x14ac:dyDescent="0.35">
      <c r="B167" s="66" t="s">
        <v>117</v>
      </c>
      <c r="C167" s="66" t="s">
        <v>7</v>
      </c>
      <c r="D167" s="66" t="s">
        <v>165</v>
      </c>
      <c r="E167" s="66" t="s">
        <v>196</v>
      </c>
      <c r="F167" s="31" t="str">
        <f>IFERROR(F246/Costs!V19,"n.a.")</f>
        <v>n.a.</v>
      </c>
      <c r="G167" s="31">
        <f>IFERROR(G246/Costs!W19,"n.a.")</f>
        <v>0.99921613102935736</v>
      </c>
      <c r="H167" s="31">
        <f>IFERROR(H246/Costs!X19,"n.a.")</f>
        <v>0.98310085232883815</v>
      </c>
      <c r="I167" s="31">
        <f>IFERROR(I246/Costs!Y19,"n.a.")</f>
        <v>1.0377211511902729</v>
      </c>
      <c r="J167" s="31">
        <f>IFERROR(J246/Costs!Z19,"n.a.")</f>
        <v>1.0223712678129182</v>
      </c>
      <c r="K167" s="31">
        <f>IFERROR(K246/Costs!AA19,"n.a.")</f>
        <v>1.0130537746115049</v>
      </c>
      <c r="L167" s="31">
        <f>IFERROR(L246/Costs!AB19,"n.a.")</f>
        <v>1.0201213388238923</v>
      </c>
      <c r="M167" s="31">
        <f>IFERROR(M246/Costs!AC19,"n.a.")</f>
        <v>1.0125215223533524</v>
      </c>
      <c r="N167" s="31" t="str">
        <f>IFERROR(N246/Costs!AD19,"n.a.")</f>
        <v>n.a.</v>
      </c>
      <c r="O167" s="31">
        <f>IFERROR(O246/Costs!AE19,"n.a.")</f>
        <v>1.0131880754272753</v>
      </c>
      <c r="P167" s="31"/>
      <c r="Q167" s="31"/>
      <c r="R167" s="31"/>
      <c r="S167" s="31"/>
      <c r="T167" s="31"/>
      <c r="U167" s="31"/>
    </row>
    <row r="168" spans="1:24" s="66" customFormat="1" x14ac:dyDescent="0.35">
      <c r="F168" s="31"/>
      <c r="G168" s="31"/>
      <c r="H168" s="31"/>
      <c r="I168" s="31"/>
      <c r="J168" s="31"/>
      <c r="K168" s="31"/>
      <c r="L168" s="31"/>
      <c r="M168" s="31"/>
      <c r="N168" s="31"/>
      <c r="O168" s="31"/>
      <c r="P168" s="31"/>
      <c r="Q168" s="31"/>
      <c r="R168" s="31"/>
      <c r="S168" s="31"/>
      <c r="T168" s="31"/>
      <c r="U168" s="31"/>
    </row>
    <row r="169" spans="1:24" s="66" customFormat="1" x14ac:dyDescent="0.35">
      <c r="F169" s="31"/>
      <c r="G169" s="31"/>
      <c r="H169" s="31"/>
      <c r="I169" s="31"/>
      <c r="J169" s="31"/>
      <c r="K169" s="31"/>
      <c r="L169" s="31"/>
      <c r="M169" s="31"/>
      <c r="N169" s="31"/>
      <c r="O169" s="31"/>
      <c r="P169" s="31"/>
      <c r="Q169" s="31"/>
      <c r="R169" s="31"/>
      <c r="S169" s="31"/>
      <c r="T169" s="31"/>
      <c r="U169" s="31"/>
    </row>
    <row r="170" spans="1:24" s="66" customFormat="1" x14ac:dyDescent="0.35">
      <c r="F170" s="31"/>
      <c r="G170" s="31"/>
      <c r="H170" s="31"/>
      <c r="I170" s="31"/>
      <c r="J170" s="31"/>
      <c r="K170" s="31"/>
      <c r="L170" s="31"/>
      <c r="M170" s="31"/>
      <c r="N170" s="31"/>
      <c r="O170" s="31"/>
      <c r="P170" s="31"/>
      <c r="Q170" s="31"/>
      <c r="R170" s="31"/>
      <c r="S170" s="31"/>
      <c r="T170" s="31"/>
      <c r="U170" s="31"/>
    </row>
    <row r="171" spans="1:24" s="66" customFormat="1" x14ac:dyDescent="0.35">
      <c r="F171" s="31"/>
      <c r="G171" s="31"/>
      <c r="H171" s="31"/>
      <c r="I171" s="31"/>
      <c r="J171" s="31"/>
      <c r="K171" s="31"/>
      <c r="L171" s="31"/>
      <c r="M171" s="31"/>
      <c r="N171" s="31"/>
      <c r="O171" s="31"/>
      <c r="P171" s="31"/>
      <c r="Q171" s="31"/>
      <c r="R171" s="31"/>
      <c r="S171" s="31"/>
      <c r="T171" s="31"/>
      <c r="U171" s="31"/>
    </row>
    <row r="172" spans="1:24" s="66" customFormat="1" x14ac:dyDescent="0.35">
      <c r="F172" s="31"/>
      <c r="G172" s="31"/>
      <c r="H172" s="31"/>
      <c r="I172" s="31"/>
      <c r="J172" s="31"/>
      <c r="K172" s="31"/>
      <c r="L172" s="31"/>
      <c r="M172" s="31"/>
      <c r="N172" s="31"/>
      <c r="O172" s="31"/>
      <c r="P172" s="31"/>
      <c r="Q172" s="31"/>
      <c r="R172" s="31"/>
      <c r="S172" s="31"/>
      <c r="T172" s="31"/>
      <c r="U172" s="31"/>
    </row>
    <row r="173" spans="1:24" x14ac:dyDescent="0.35">
      <c r="F173" s="42"/>
      <c r="G173" s="42"/>
      <c r="H173" s="42"/>
      <c r="I173" s="42"/>
      <c r="J173" s="42"/>
      <c r="K173" s="42"/>
      <c r="L173" s="42"/>
      <c r="M173" s="42"/>
      <c r="N173" s="42"/>
      <c r="O173" s="42"/>
      <c r="P173" s="42"/>
      <c r="Q173" s="42"/>
      <c r="R173" s="42"/>
      <c r="S173" s="42"/>
      <c r="T173" s="42"/>
      <c r="U173" s="42"/>
    </row>
    <row r="174" spans="1:24" s="12" customFormat="1" ht="32.25" customHeight="1" thickBot="1" x14ac:dyDescent="0.4">
      <c r="A174" s="7"/>
      <c r="B174" s="8" t="s">
        <v>339</v>
      </c>
      <c r="C174" s="8" t="s">
        <v>6</v>
      </c>
      <c r="D174" s="8" t="s">
        <v>160</v>
      </c>
      <c r="E174" s="8" t="s">
        <v>336</v>
      </c>
      <c r="F174" s="9" t="s">
        <v>176</v>
      </c>
      <c r="G174" s="9">
        <v>2010</v>
      </c>
      <c r="H174" s="9">
        <v>2011</v>
      </c>
      <c r="I174" s="9">
        <v>2012</v>
      </c>
      <c r="J174" s="9">
        <v>2013</v>
      </c>
      <c r="K174" s="9">
        <v>2014</v>
      </c>
      <c r="L174" s="9">
        <v>2015</v>
      </c>
      <c r="M174" s="9">
        <v>2016</v>
      </c>
      <c r="N174" s="9">
        <v>2017</v>
      </c>
      <c r="O174" s="9" t="s">
        <v>150</v>
      </c>
      <c r="P174" s="9" t="s">
        <v>174</v>
      </c>
      <c r="Q174" s="74"/>
      <c r="R174" s="74"/>
      <c r="S174" s="74"/>
      <c r="T174" s="74"/>
      <c r="U174" s="74"/>
      <c r="V174" s="10"/>
      <c r="W174" s="7"/>
      <c r="X174" s="11" t="s">
        <v>153</v>
      </c>
    </row>
    <row r="175" spans="1:24" s="13" customFormat="1" ht="30" customHeight="1" x14ac:dyDescent="0.35">
      <c r="B175" s="15" t="s">
        <v>342</v>
      </c>
      <c r="F175" s="18"/>
      <c r="G175" s="18"/>
      <c r="H175" s="18"/>
      <c r="I175" s="18"/>
      <c r="J175" s="18"/>
      <c r="K175" s="18"/>
      <c r="L175" s="18"/>
      <c r="M175" s="18"/>
      <c r="N175" s="18"/>
      <c r="O175" s="18"/>
      <c r="P175" s="18"/>
      <c r="Q175" s="18"/>
      <c r="R175" s="18"/>
      <c r="S175" s="18"/>
      <c r="T175" s="18"/>
      <c r="U175" s="18"/>
      <c r="V175" s="14"/>
      <c r="X175" s="1"/>
    </row>
    <row r="176" spans="1:24" x14ac:dyDescent="0.35">
      <c r="B176" s="1" t="s">
        <v>124</v>
      </c>
      <c r="C176" s="1" t="s">
        <v>172</v>
      </c>
      <c r="D176" s="1" t="s">
        <v>161</v>
      </c>
      <c r="E176" s="1" t="s">
        <v>197</v>
      </c>
      <c r="F176" s="42" t="str">
        <f>Costs!V59</f>
        <v>n.a.</v>
      </c>
      <c r="G176" s="42">
        <f>Costs!W59</f>
        <v>8.9051514992383785E-2</v>
      </c>
      <c r="H176" s="42">
        <f>Costs!X59</f>
        <v>9.5357914585600223E-2</v>
      </c>
      <c r="I176" s="42">
        <f>Costs!Y59</f>
        <v>9.3949327346790831E-2</v>
      </c>
      <c r="J176" s="42">
        <f>Costs!Z59</f>
        <v>8.8786846835531841E-2</v>
      </c>
      <c r="K176" s="42">
        <f>Costs!AA59</f>
        <v>8.5707995497438849E-2</v>
      </c>
      <c r="L176" s="42">
        <f>Costs!AB59</f>
        <v>6.6734763212542222E-2</v>
      </c>
      <c r="M176" s="42">
        <f>Costs!AC59</f>
        <v>6.8949405710655554E-2</v>
      </c>
      <c r="N176" s="42" t="str">
        <f>Costs!AD59</f>
        <v>n.a.</v>
      </c>
      <c r="O176" s="42">
        <f>Costs!AE59</f>
        <v>8.407682402584904E-2</v>
      </c>
      <c r="P176" s="42"/>
      <c r="Q176" s="42"/>
      <c r="R176" s="42"/>
      <c r="S176" s="42"/>
      <c r="T176" s="42"/>
      <c r="U176" s="42"/>
      <c r="X176" s="1" t="s">
        <v>138</v>
      </c>
    </row>
    <row r="177" spans="2:21" x14ac:dyDescent="0.35">
      <c r="B177" s="1" t="s">
        <v>132</v>
      </c>
      <c r="C177" s="1" t="s">
        <v>172</v>
      </c>
      <c r="D177" s="1" t="s">
        <v>161</v>
      </c>
      <c r="E177" s="1" t="s">
        <v>196</v>
      </c>
      <c r="F177" s="42" t="str">
        <f>Costs!V60</f>
        <v>n.a.</v>
      </c>
      <c r="G177" s="42">
        <f>Costs!W60</f>
        <v>0.25129812151320086</v>
      </c>
      <c r="H177" s="42">
        <f>Costs!X60</f>
        <v>0.3083591019014037</v>
      </c>
      <c r="I177" s="42">
        <f>Costs!Y60</f>
        <v>0.33802885432499408</v>
      </c>
      <c r="J177" s="42">
        <f>Costs!Z60</f>
        <v>0.33142767616992014</v>
      </c>
      <c r="K177" s="42">
        <f>Costs!AA60</f>
        <v>0.32235772122831574</v>
      </c>
      <c r="L177" s="42">
        <f>Costs!AB60</f>
        <v>0.23332092250756817</v>
      </c>
      <c r="M177" s="42" t="str">
        <f>Costs!AC60</f>
        <v>n.a.</v>
      </c>
      <c r="N177" s="42" t="str">
        <f>Costs!AD60</f>
        <v>n.a.</v>
      </c>
      <c r="O177" s="42">
        <f>Costs!AE60</f>
        <v>0.29746539960756707</v>
      </c>
      <c r="P177" s="42"/>
      <c r="Q177" s="42"/>
      <c r="R177" s="42"/>
      <c r="S177" s="42"/>
      <c r="T177" s="42"/>
      <c r="U177" s="42"/>
    </row>
    <row r="178" spans="2:21" x14ac:dyDescent="0.35">
      <c r="B178" s="1" t="s">
        <v>251</v>
      </c>
      <c r="C178" s="1" t="s">
        <v>172</v>
      </c>
      <c r="D178" s="1" t="s">
        <v>162</v>
      </c>
      <c r="E178" s="1" t="s">
        <v>196</v>
      </c>
      <c r="F178" s="42" t="str">
        <f>Costs!V61</f>
        <v>n.a.</v>
      </c>
      <c r="G178" s="42" t="str">
        <f>Costs!W61</f>
        <v>n.a.</v>
      </c>
      <c r="H178" s="42">
        <f>Costs!X61</f>
        <v>2.8889119398721817E-2</v>
      </c>
      <c r="I178" s="42">
        <f>Costs!Y61</f>
        <v>3.0618928809253494E-2</v>
      </c>
      <c r="J178" s="42">
        <f>Costs!Z61</f>
        <v>2.799948964347249E-2</v>
      </c>
      <c r="K178" s="42">
        <f>Costs!AA61</f>
        <v>5.1957777824095885E-2</v>
      </c>
      <c r="L178" s="42">
        <f>Costs!AB61</f>
        <v>5.9853454135303547E-2</v>
      </c>
      <c r="M178" s="42">
        <f>Costs!AC61</f>
        <v>6.0896527678480271E-2</v>
      </c>
      <c r="N178" s="42" t="str">
        <f>Costs!AD61</f>
        <v>n.a.</v>
      </c>
      <c r="O178" s="42">
        <f>Costs!AE61</f>
        <v>4.3369216248221244E-2</v>
      </c>
      <c r="P178" s="42"/>
      <c r="Q178" s="42"/>
      <c r="R178" s="42"/>
      <c r="S178" s="42"/>
      <c r="T178" s="42"/>
      <c r="U178" s="42"/>
    </row>
    <row r="179" spans="2:21" x14ac:dyDescent="0.35">
      <c r="B179" s="1" t="s">
        <v>131</v>
      </c>
      <c r="C179" s="1" t="s">
        <v>172</v>
      </c>
      <c r="D179" s="1" t="s">
        <v>163</v>
      </c>
      <c r="E179" s="1" t="s">
        <v>196</v>
      </c>
      <c r="F179" s="42" t="str">
        <f>Costs!V62</f>
        <v>n.a.</v>
      </c>
      <c r="G179" s="42" t="str">
        <f>Costs!W62</f>
        <v>n.a.</v>
      </c>
      <c r="H179" s="42">
        <f>Costs!X62</f>
        <v>0.11184753835358026</v>
      </c>
      <c r="I179" s="42">
        <f>Costs!Y62</f>
        <v>9.4737047388259957E-2</v>
      </c>
      <c r="J179" s="42">
        <f>Costs!Z62</f>
        <v>0.10750423886639185</v>
      </c>
      <c r="K179" s="42">
        <f>Costs!AA62</f>
        <v>9.4099690760275273E-2</v>
      </c>
      <c r="L179" s="42">
        <f>Costs!AB62</f>
        <v>9.9577842139246545E-2</v>
      </c>
      <c r="M179" s="42" t="str">
        <f>Costs!AC62</f>
        <v>n.a.</v>
      </c>
      <c r="N179" s="42" t="str">
        <f>Costs!AD62</f>
        <v>n.a.</v>
      </c>
      <c r="O179" s="42">
        <f>Costs!AE62</f>
        <v>0.10155327150155077</v>
      </c>
      <c r="P179" s="42"/>
      <c r="Q179" s="42"/>
      <c r="R179" s="42"/>
      <c r="S179" s="42"/>
      <c r="T179" s="42"/>
      <c r="U179" s="42"/>
    </row>
    <row r="180" spans="2:21" x14ac:dyDescent="0.35">
      <c r="B180" s="1" t="s">
        <v>133</v>
      </c>
      <c r="C180" s="1" t="s">
        <v>172</v>
      </c>
      <c r="D180" s="1" t="s">
        <v>163</v>
      </c>
      <c r="E180" s="1" t="s">
        <v>196</v>
      </c>
      <c r="F180" s="42" t="str">
        <f>Costs!V63</f>
        <v>n.a.</v>
      </c>
      <c r="G180" s="42" t="str">
        <f>Costs!W63</f>
        <v>n.a.</v>
      </c>
      <c r="H180" s="42">
        <f>Costs!X63</f>
        <v>9.478529732564811E-2</v>
      </c>
      <c r="I180" s="42">
        <f>Costs!Y63</f>
        <v>0.10152321284137422</v>
      </c>
      <c r="J180" s="42">
        <f>Costs!Z63</f>
        <v>9.5453387339651266E-2</v>
      </c>
      <c r="K180" s="42">
        <f>Costs!AA63</f>
        <v>9.7100818253320523E-2</v>
      </c>
      <c r="L180" s="42">
        <f>Costs!AB63</f>
        <v>9.1181199916564926E-2</v>
      </c>
      <c r="M180" s="42" t="str">
        <f>Costs!AC63</f>
        <v>n.a.</v>
      </c>
      <c r="N180" s="42" t="str">
        <f>Costs!AD63</f>
        <v>n.a.</v>
      </c>
      <c r="O180" s="42">
        <f>Costs!AE63</f>
        <v>9.6008783135311804E-2</v>
      </c>
      <c r="P180" s="42"/>
      <c r="Q180" s="42"/>
      <c r="R180" s="42"/>
      <c r="S180" s="42"/>
      <c r="T180" s="42"/>
      <c r="U180" s="42"/>
    </row>
    <row r="181" spans="2:21" x14ac:dyDescent="0.35">
      <c r="B181" s="1" t="s">
        <v>134</v>
      </c>
      <c r="C181" s="1" t="s">
        <v>172</v>
      </c>
      <c r="D181" s="1" t="s">
        <v>163</v>
      </c>
      <c r="E181" s="1" t="s">
        <v>196</v>
      </c>
      <c r="F181" s="42" t="str">
        <f>Costs!V64</f>
        <v>n.a.</v>
      </c>
      <c r="G181" s="42" t="str">
        <f>Costs!W64</f>
        <v>n.a.</v>
      </c>
      <c r="H181" s="42">
        <f>Costs!X64</f>
        <v>0.11227093050079792</v>
      </c>
      <c r="I181" s="42">
        <f>Costs!Y64</f>
        <v>9.9663761069690007E-2</v>
      </c>
      <c r="J181" s="42">
        <f>Costs!Z64</f>
        <v>9.3841285962548371E-2</v>
      </c>
      <c r="K181" s="42">
        <f>Costs!AA64</f>
        <v>0.10738978751597796</v>
      </c>
      <c r="L181" s="42">
        <f>Costs!AB64</f>
        <v>8.78797211417576E-2</v>
      </c>
      <c r="M181" s="42" t="str">
        <f>Costs!AC64</f>
        <v>n.a.</v>
      </c>
      <c r="N181" s="42" t="str">
        <f>Costs!AD64</f>
        <v>n.a.</v>
      </c>
      <c r="O181" s="42">
        <f>Costs!AE64</f>
        <v>0.10020909723815437</v>
      </c>
      <c r="P181" s="42"/>
      <c r="Q181" s="42"/>
      <c r="R181" s="42"/>
      <c r="S181" s="42"/>
      <c r="T181" s="42"/>
      <c r="U181" s="42"/>
    </row>
    <row r="182" spans="2:21" x14ac:dyDescent="0.35">
      <c r="B182" s="1" t="s">
        <v>120</v>
      </c>
      <c r="C182" s="1" t="s">
        <v>172</v>
      </c>
      <c r="D182" s="1" t="s">
        <v>164</v>
      </c>
      <c r="E182" s="1" t="s">
        <v>196</v>
      </c>
      <c r="F182" s="42" t="str">
        <f>Costs!V65</f>
        <v>n.a.</v>
      </c>
      <c r="G182" s="42">
        <f>Costs!W65</f>
        <v>0.18165371303862665</v>
      </c>
      <c r="H182" s="42">
        <f>Costs!X65</f>
        <v>0.13216544897534219</v>
      </c>
      <c r="I182" s="42">
        <f>Costs!Y65</f>
        <v>0.17776411051620206</v>
      </c>
      <c r="J182" s="42">
        <f>Costs!Z65</f>
        <v>0.15352202221690048</v>
      </c>
      <c r="K182" s="42">
        <f>Costs!AA65</f>
        <v>0.15405666354034692</v>
      </c>
      <c r="L182" s="42">
        <f>Costs!AB65</f>
        <v>0.13155910931303216</v>
      </c>
      <c r="M182" s="42">
        <f>Costs!AC65</f>
        <v>0.12028331820386336</v>
      </c>
      <c r="N182" s="42" t="str">
        <f>Costs!AD65</f>
        <v>n.a.</v>
      </c>
      <c r="O182" s="42">
        <f>Costs!AE65</f>
        <v>0.15014348368633054</v>
      </c>
      <c r="P182" s="42"/>
      <c r="Q182" s="42"/>
      <c r="R182" s="42"/>
      <c r="S182" s="42"/>
      <c r="T182" s="42"/>
      <c r="U182" s="42"/>
    </row>
    <row r="183" spans="2:21" x14ac:dyDescent="0.35">
      <c r="B183" s="1" t="s">
        <v>125</v>
      </c>
      <c r="C183" s="1" t="s">
        <v>172</v>
      </c>
      <c r="D183" s="1" t="s">
        <v>162</v>
      </c>
      <c r="E183" s="1" t="s">
        <v>196</v>
      </c>
      <c r="F183" s="42" t="str">
        <f>Costs!V66</f>
        <v>n.a.</v>
      </c>
      <c r="G183" s="42" t="str">
        <f>Costs!W66</f>
        <v>n.a.</v>
      </c>
      <c r="H183" s="42" t="str">
        <f>Costs!X66</f>
        <v>n.a.</v>
      </c>
      <c r="I183" s="42" t="str">
        <f>Costs!Y66</f>
        <v>n.a.</v>
      </c>
      <c r="J183" s="42" t="str">
        <f>Costs!Z66</f>
        <v>n.a.</v>
      </c>
      <c r="K183" s="42" t="str">
        <f>Costs!AA66</f>
        <v>n.a.</v>
      </c>
      <c r="L183" s="42" t="str">
        <f>Costs!AB66</f>
        <v>n.a.</v>
      </c>
      <c r="M183" s="42" t="str">
        <f>Costs!AC66</f>
        <v>n.a.</v>
      </c>
      <c r="N183" s="42" t="str">
        <f>Costs!AD66</f>
        <v>n.a.</v>
      </c>
      <c r="O183" s="42" t="str">
        <f>Costs!AE66</f>
        <v>n.a.</v>
      </c>
      <c r="P183" s="42"/>
      <c r="Q183" s="42"/>
      <c r="R183" s="42"/>
      <c r="S183" s="42"/>
      <c r="T183" s="42"/>
      <c r="U183" s="42"/>
    </row>
    <row r="184" spans="2:21" x14ac:dyDescent="0.35">
      <c r="B184" s="1" t="s">
        <v>126</v>
      </c>
      <c r="C184" s="1" t="s">
        <v>172</v>
      </c>
      <c r="D184" s="1" t="s">
        <v>163</v>
      </c>
      <c r="E184" s="1" t="s">
        <v>337</v>
      </c>
      <c r="F184" s="42" t="str">
        <f>Costs!V67</f>
        <v>n.a.</v>
      </c>
      <c r="G184" s="42" t="str">
        <f>Costs!W67</f>
        <v>n.a.</v>
      </c>
      <c r="H184" s="42" t="str">
        <f>Costs!X67</f>
        <v>n.a.</v>
      </c>
      <c r="I184" s="42" t="str">
        <f>Costs!Y67</f>
        <v>n.a.</v>
      </c>
      <c r="J184" s="42">
        <f>Costs!Z67</f>
        <v>0.11447637972454357</v>
      </c>
      <c r="K184" s="42">
        <f>Costs!AA67</f>
        <v>0.1084417946789987</v>
      </c>
      <c r="L184" s="42">
        <f>Costs!AB67</f>
        <v>9.120823182711052E-2</v>
      </c>
      <c r="M184" s="42">
        <f>Costs!AC67</f>
        <v>7.3799821286865866E-2</v>
      </c>
      <c r="N184" s="42" t="str">
        <f>Costs!AD67</f>
        <v>n.a.</v>
      </c>
      <c r="O184" s="42">
        <f>Costs!AE67</f>
        <v>9.6981556879379663E-2</v>
      </c>
      <c r="P184" s="42"/>
      <c r="Q184" s="42"/>
      <c r="R184" s="42"/>
      <c r="S184" s="42"/>
      <c r="T184" s="42"/>
      <c r="U184" s="42"/>
    </row>
    <row r="185" spans="2:21" x14ac:dyDescent="0.35">
      <c r="B185" s="1" t="s">
        <v>127</v>
      </c>
      <c r="C185" s="1" t="s">
        <v>172</v>
      </c>
      <c r="D185" s="1" t="s">
        <v>161</v>
      </c>
      <c r="E185" s="1" t="s">
        <v>337</v>
      </c>
      <c r="F185" s="42" t="str">
        <f>Costs!V68</f>
        <v>n.a.</v>
      </c>
      <c r="G185" s="42">
        <f>Costs!W68</f>
        <v>8.5551854195908897E-2</v>
      </c>
      <c r="H185" s="42">
        <f>Costs!X68</f>
        <v>8.6537295808097575E-2</v>
      </c>
      <c r="I185" s="42">
        <f>Costs!Y68</f>
        <v>9.6940876773178364E-2</v>
      </c>
      <c r="J185" s="42">
        <f>Costs!Z68</f>
        <v>9.8449120349570957E-2</v>
      </c>
      <c r="K185" s="42">
        <f>Costs!AA68</f>
        <v>0.1027290907373599</v>
      </c>
      <c r="L185" s="42">
        <f>Costs!AB68</f>
        <v>0.10129104758568847</v>
      </c>
      <c r="M185" s="42">
        <f>Costs!AC68</f>
        <v>0.10629461938438915</v>
      </c>
      <c r="N185" s="42" t="str">
        <f>Costs!AD68</f>
        <v>n.a.</v>
      </c>
      <c r="O185" s="42">
        <f>Costs!AE68</f>
        <v>9.6827700690599053E-2</v>
      </c>
      <c r="P185" s="42"/>
      <c r="Q185" s="42"/>
      <c r="R185" s="42"/>
      <c r="S185" s="42"/>
      <c r="T185" s="42"/>
      <c r="U185" s="42"/>
    </row>
    <row r="186" spans="2:21" x14ac:dyDescent="0.35">
      <c r="B186" s="1" t="s">
        <v>128</v>
      </c>
      <c r="C186" s="1" t="s">
        <v>172</v>
      </c>
      <c r="D186" s="1" t="s">
        <v>165</v>
      </c>
      <c r="E186" s="1" t="s">
        <v>197</v>
      </c>
      <c r="F186" s="42" t="str">
        <f>Costs!V69</f>
        <v>n.a.</v>
      </c>
      <c r="G186" s="42">
        <f>Costs!W69</f>
        <v>0.18487407775245368</v>
      </c>
      <c r="H186" s="42">
        <f>Costs!X69</f>
        <v>0.19355471341226019</v>
      </c>
      <c r="I186" s="42">
        <f>Costs!Y69</f>
        <v>0.20279626632717776</v>
      </c>
      <c r="J186" s="42">
        <f>Costs!Z69</f>
        <v>0.19721389012173457</v>
      </c>
      <c r="K186" s="42">
        <f>Costs!AA69</f>
        <v>0.15733212442075889</v>
      </c>
      <c r="L186" s="42">
        <f>Costs!AB69</f>
        <v>0.14163928069924855</v>
      </c>
      <c r="M186" s="42">
        <f>Costs!AC69</f>
        <v>0.12026666453943309</v>
      </c>
      <c r="N186" s="42" t="str">
        <f>Costs!AD69</f>
        <v>n.a.</v>
      </c>
      <c r="O186" s="42">
        <f>Costs!AE69</f>
        <v>0.17109671675329524</v>
      </c>
      <c r="P186" s="42"/>
      <c r="Q186" s="42"/>
      <c r="R186" s="42"/>
      <c r="S186" s="42"/>
      <c r="T186" s="42"/>
      <c r="U186" s="42"/>
    </row>
    <row r="187" spans="2:21" x14ac:dyDescent="0.35">
      <c r="B187" s="1" t="s">
        <v>118</v>
      </c>
      <c r="C187" s="1" t="s">
        <v>172</v>
      </c>
      <c r="D187" s="1" t="s">
        <v>164</v>
      </c>
      <c r="E187" s="1" t="s">
        <v>196</v>
      </c>
      <c r="F187" s="42" t="str">
        <f>Costs!V70</f>
        <v>n.a.</v>
      </c>
      <c r="G187" s="42">
        <f>Costs!W70</f>
        <v>0.34508353227648764</v>
      </c>
      <c r="H187" s="42">
        <f>Costs!X70</f>
        <v>0.39013290016691404</v>
      </c>
      <c r="I187" s="42">
        <f>Costs!Y70</f>
        <v>0.37694776459043466</v>
      </c>
      <c r="J187" s="42">
        <f>Costs!Z70</f>
        <v>0.32607121700957997</v>
      </c>
      <c r="K187" s="42">
        <f>Costs!AA70</f>
        <v>0.32322867805002847</v>
      </c>
      <c r="L187" s="42">
        <f>Costs!AB70</f>
        <v>0.19893182234466772</v>
      </c>
      <c r="M187" s="42">
        <f>Costs!AC70</f>
        <v>0.19278091014275542</v>
      </c>
      <c r="N187" s="42" t="str">
        <f>Costs!AD70</f>
        <v>n.a.</v>
      </c>
      <c r="O187" s="42">
        <f>Costs!AE70</f>
        <v>0.30759668922583827</v>
      </c>
      <c r="P187" s="42"/>
      <c r="Q187" s="42"/>
      <c r="R187" s="42"/>
      <c r="S187" s="42"/>
      <c r="T187" s="42"/>
      <c r="U187" s="42"/>
    </row>
    <row r="188" spans="2:21" x14ac:dyDescent="0.35">
      <c r="B188" s="1" t="s">
        <v>129</v>
      </c>
      <c r="C188" s="1" t="s">
        <v>172</v>
      </c>
      <c r="D188" s="1" t="s">
        <v>166</v>
      </c>
      <c r="E188" s="1" t="s">
        <v>196</v>
      </c>
      <c r="F188" s="42" t="str">
        <f>Costs!V71</f>
        <v>n.a.</v>
      </c>
      <c r="G188" s="42" t="str">
        <f>Costs!W71</f>
        <v>n.a.</v>
      </c>
      <c r="H188" s="42" t="str">
        <f>Costs!X71</f>
        <v>n.a.</v>
      </c>
      <c r="I188" s="42" t="str">
        <f>Costs!Y71</f>
        <v>n.a.</v>
      </c>
      <c r="J188" s="42">
        <f>Costs!Z71</f>
        <v>1.64136669031246E-2</v>
      </c>
      <c r="K188" s="42">
        <f>Costs!AA71</f>
        <v>1.6225555663978267E-2</v>
      </c>
      <c r="L188" s="42">
        <f>Costs!AB71</f>
        <v>1.211397962944857E-2</v>
      </c>
      <c r="M188" s="42">
        <f>Costs!AC71</f>
        <v>1.3593735388439745E-2</v>
      </c>
      <c r="N188" s="42" t="str">
        <f>Costs!AD71</f>
        <v>n.a.</v>
      </c>
      <c r="O188" s="42">
        <f>Costs!AE71</f>
        <v>1.4586734396247795E-2</v>
      </c>
      <c r="P188" s="42"/>
      <c r="Q188" s="42"/>
      <c r="R188" s="42"/>
      <c r="S188" s="42"/>
      <c r="T188" s="42"/>
      <c r="U188" s="42"/>
    </row>
    <row r="189" spans="2:21" x14ac:dyDescent="0.35">
      <c r="B189" s="1" t="s">
        <v>121</v>
      </c>
      <c r="C189" s="1" t="s">
        <v>172</v>
      </c>
      <c r="D189" s="1" t="s">
        <v>164</v>
      </c>
      <c r="E189" s="1" t="s">
        <v>196</v>
      </c>
      <c r="F189" s="42" t="str">
        <f>Costs!V72</f>
        <v>n.a.</v>
      </c>
      <c r="G189" s="42" t="str">
        <f>Costs!W72</f>
        <v>n.a.</v>
      </c>
      <c r="H189" s="42" t="str">
        <f>Costs!X72</f>
        <v>n.a.</v>
      </c>
      <c r="I189" s="42">
        <f>Costs!Y72</f>
        <v>0.18250594367028986</v>
      </c>
      <c r="J189" s="42">
        <f>Costs!Z72</f>
        <v>0.2027825934820725</v>
      </c>
      <c r="K189" s="42" t="str">
        <f>Costs!AA72</f>
        <v>n.a.</v>
      </c>
      <c r="L189" s="42">
        <f>Costs!AB72</f>
        <v>0.13963176401050473</v>
      </c>
      <c r="M189" s="42">
        <f>Costs!AC72</f>
        <v>0.10847310752569152</v>
      </c>
      <c r="N189" s="42" t="str">
        <f>Costs!AD72</f>
        <v>n.a.</v>
      </c>
      <c r="O189" s="42">
        <f>Costs!AE72</f>
        <v>0.15834835217213963</v>
      </c>
      <c r="P189" s="42"/>
      <c r="Q189" s="42"/>
      <c r="R189" s="42"/>
      <c r="S189" s="42"/>
      <c r="T189" s="42"/>
      <c r="U189" s="42"/>
    </row>
    <row r="190" spans="2:21" x14ac:dyDescent="0.35">
      <c r="B190" s="1" t="s">
        <v>119</v>
      </c>
      <c r="C190" s="1" t="s">
        <v>172</v>
      </c>
      <c r="D190" s="1" t="s">
        <v>164</v>
      </c>
      <c r="E190" s="1" t="s">
        <v>197</v>
      </c>
      <c r="F190" s="42" t="str">
        <f>Costs!V73</f>
        <v>n.a.</v>
      </c>
      <c r="G190" s="42" t="str">
        <f>Costs!W73</f>
        <v>n.a.</v>
      </c>
      <c r="H190" s="42" t="str">
        <f>Costs!X73</f>
        <v>n.a.</v>
      </c>
      <c r="I190" s="42">
        <f>Costs!Y73</f>
        <v>0.15217691026340205</v>
      </c>
      <c r="J190" s="42">
        <f>Costs!Z73</f>
        <v>0.15888263422174184</v>
      </c>
      <c r="K190" s="42">
        <f>Costs!AA73</f>
        <v>0.14725396712086369</v>
      </c>
      <c r="L190" s="42">
        <f>Costs!AB73</f>
        <v>0.13421947281740945</v>
      </c>
      <c r="M190" s="42">
        <f>Costs!AC73</f>
        <v>0.12505264545355213</v>
      </c>
      <c r="N190" s="42" t="str">
        <f>Costs!AD73</f>
        <v>n.a.</v>
      </c>
      <c r="O190" s="42">
        <f>Costs!AE73</f>
        <v>0.14351712597539384</v>
      </c>
      <c r="P190" s="42"/>
      <c r="Q190" s="42"/>
      <c r="R190" s="42"/>
      <c r="S190" s="42"/>
      <c r="T190" s="42"/>
      <c r="U190" s="42"/>
    </row>
    <row r="191" spans="2:21" x14ac:dyDescent="0.35">
      <c r="B191" s="1" t="s">
        <v>130</v>
      </c>
      <c r="C191" s="1" t="s">
        <v>172</v>
      </c>
      <c r="D191" s="1" t="s">
        <v>166</v>
      </c>
      <c r="E191" s="66" t="s">
        <v>337</v>
      </c>
      <c r="F191" s="42" t="str">
        <f>Costs!V74</f>
        <v>n.a.</v>
      </c>
      <c r="G191" s="42" t="str">
        <f>Costs!W74</f>
        <v>n.a.</v>
      </c>
      <c r="H191" s="42" t="str">
        <f>Costs!X74</f>
        <v>n.a.</v>
      </c>
      <c r="I191" s="42">
        <f>Costs!Y74</f>
        <v>7.8243805605516276E-2</v>
      </c>
      <c r="J191" s="42">
        <f>Costs!Z74</f>
        <v>7.3488632691725064E-2</v>
      </c>
      <c r="K191" s="42">
        <f>Costs!AA74</f>
        <v>5.42690186410087E-2</v>
      </c>
      <c r="L191" s="42">
        <f>Costs!AB74</f>
        <v>4.1467937958887341E-2</v>
      </c>
      <c r="M191" s="42">
        <f>Costs!AC74</f>
        <v>4.4119406503167077E-2</v>
      </c>
      <c r="N191" s="42">
        <f>Costs!AD74</f>
        <v>4.5924694266129329E-2</v>
      </c>
      <c r="O191" s="42">
        <f>Costs!AE74</f>
        <v>5.6252249277738968E-2</v>
      </c>
      <c r="P191" s="42"/>
      <c r="Q191" s="42"/>
      <c r="R191" s="42"/>
      <c r="S191" s="42"/>
      <c r="T191" s="42"/>
      <c r="U191" s="42"/>
    </row>
    <row r="192" spans="2:21" x14ac:dyDescent="0.35">
      <c r="B192" s="1" t="s">
        <v>117</v>
      </c>
      <c r="C192" s="1" t="s">
        <v>172</v>
      </c>
      <c r="D192" s="1" t="s">
        <v>165</v>
      </c>
      <c r="E192" s="1" t="s">
        <v>196</v>
      </c>
      <c r="F192" s="42" t="str">
        <f>Costs!V75</f>
        <v>n.a.</v>
      </c>
      <c r="G192" s="42">
        <f>Costs!W75</f>
        <v>5.6352785719984297E-2</v>
      </c>
      <c r="H192" s="42">
        <f>Costs!X75</f>
        <v>6.0427433655622406E-2</v>
      </c>
      <c r="I192" s="42">
        <f>Costs!Y75</f>
        <v>6.2663880168370184E-2</v>
      </c>
      <c r="J192" s="42">
        <f>Costs!Z75</f>
        <v>6.8271946490330027E-2</v>
      </c>
      <c r="K192" s="42">
        <f>Costs!AA75</f>
        <v>6.9711985428076217E-2</v>
      </c>
      <c r="L192" s="42">
        <f>Costs!AB75</f>
        <v>7.207560454487251E-2</v>
      </c>
      <c r="M192" s="42">
        <f>Costs!AC75</f>
        <v>7.3808446348317833E-2</v>
      </c>
      <c r="N192" s="42" t="str">
        <f>Costs!AD75</f>
        <v>n.a.</v>
      </c>
      <c r="O192" s="42">
        <f>Costs!AE75</f>
        <v>6.61874403365105E-2</v>
      </c>
      <c r="P192" s="42"/>
      <c r="Q192" s="42"/>
      <c r="R192" s="42"/>
      <c r="S192" s="42"/>
      <c r="T192" s="42"/>
      <c r="U192" s="42"/>
    </row>
    <row r="193" spans="2:24" s="13" customFormat="1" ht="30" customHeight="1" x14ac:dyDescent="0.35">
      <c r="B193" s="15" t="s">
        <v>343</v>
      </c>
      <c r="F193" s="18"/>
      <c r="G193" s="18"/>
      <c r="H193" s="18"/>
      <c r="I193" s="18"/>
      <c r="J193" s="18"/>
      <c r="K193" s="18"/>
      <c r="L193" s="18"/>
      <c r="M193" s="18"/>
      <c r="N193" s="18"/>
      <c r="O193" s="18"/>
      <c r="P193" s="18"/>
      <c r="Q193" s="18"/>
      <c r="R193" s="18"/>
      <c r="S193" s="18"/>
      <c r="T193" s="18"/>
      <c r="U193" s="18"/>
      <c r="V193" s="14"/>
      <c r="X193" s="1"/>
    </row>
    <row r="194" spans="2:24" x14ac:dyDescent="0.35">
      <c r="B194" s="1" t="s">
        <v>124</v>
      </c>
      <c r="C194" s="1" t="s">
        <v>172</v>
      </c>
      <c r="D194" s="1" t="s">
        <v>161</v>
      </c>
      <c r="E194" s="1" t="s">
        <v>197</v>
      </c>
      <c r="F194" s="42" t="str">
        <f>IFERROR(Costs!V95-F176,"n.a.")</f>
        <v>n.a.</v>
      </c>
      <c r="G194" s="42">
        <f>IFERROR(Costs!W95-G176,"n.a.")</f>
        <v>5.7820638590237006E-2</v>
      </c>
      <c r="H194" s="42">
        <f>IFERROR(Costs!X95-H176,"n.a.")</f>
        <v>3.4619950695202711E-2</v>
      </c>
      <c r="I194" s="42">
        <f>IFERROR(Costs!Y95-I176,"n.a.")</f>
        <v>2.8933670216216067E-2</v>
      </c>
      <c r="J194" s="42">
        <f>IFERROR(Costs!Z95-J176,"n.a.")</f>
        <v>4.3176648798470135E-2</v>
      </c>
      <c r="K194" s="42">
        <f>IFERROR(Costs!AA95-K176,"n.a.")</f>
        <v>4.4113635776290683E-2</v>
      </c>
      <c r="L194" s="42">
        <f>IFERROR(Costs!AB95-L176,"n.a.")</f>
        <v>2.8408615100544127E-2</v>
      </c>
      <c r="M194" s="42">
        <f>IFERROR(Costs!AC95-M176,"n.a.")</f>
        <v>3.2478990036977767E-2</v>
      </c>
      <c r="N194" s="42" t="str">
        <f>IFERROR(Costs!AD95-N176,"n.a.")</f>
        <v>n.a.</v>
      </c>
      <c r="O194" s="42">
        <f>IFERROR(Costs!AE95-O176,"n.a.")</f>
        <v>3.8507449887705505E-2</v>
      </c>
      <c r="P194" s="42"/>
      <c r="Q194" s="42"/>
      <c r="R194" s="42"/>
      <c r="S194" s="42"/>
      <c r="T194" s="42"/>
      <c r="U194" s="42"/>
      <c r="X194" s="1" t="s">
        <v>173</v>
      </c>
    </row>
    <row r="195" spans="2:24" x14ac:dyDescent="0.35">
      <c r="B195" s="1" t="s">
        <v>132</v>
      </c>
      <c r="C195" s="1" t="s">
        <v>172</v>
      </c>
      <c r="D195" s="1" t="s">
        <v>161</v>
      </c>
      <c r="E195" s="1" t="s">
        <v>196</v>
      </c>
      <c r="F195" s="42" t="str">
        <f>IFERROR(Costs!V96-F177,"n.a.")</f>
        <v>n.a.</v>
      </c>
      <c r="G195" s="42">
        <f>IFERROR(Costs!W96-G177,"n.a.")</f>
        <v>4.3822923700587157E-4</v>
      </c>
      <c r="H195" s="42">
        <f>IFERROR(Costs!X96-H177,"n.a.")</f>
        <v>3.3182672105168121E-3</v>
      </c>
      <c r="I195" s="42">
        <f>IFERROR(Costs!Y96-I177,"n.a.")</f>
        <v>7.1963030290973506E-3</v>
      </c>
      <c r="J195" s="42">
        <f>IFERROR(Costs!Z96-J177,"n.a.")</f>
        <v>9.2356279789140849E-3</v>
      </c>
      <c r="K195" s="42">
        <f>IFERROR(Costs!AA96-K177,"n.a.")</f>
        <v>7.1407004692046749E-3</v>
      </c>
      <c r="L195" s="42">
        <f>IFERROR(Costs!AB96-L177,"n.a.")</f>
        <v>1.4807540815653414E-2</v>
      </c>
      <c r="M195" s="42" t="str">
        <f>IFERROR(Costs!AC96-M177,"n.a.")</f>
        <v>n.a.</v>
      </c>
      <c r="N195" s="42" t="str">
        <f>IFERROR(Costs!AD96-N177,"n.a.")</f>
        <v>n.a.</v>
      </c>
      <c r="O195" s="42">
        <f>IFERROR(Costs!AE96-O177,"n.a.")</f>
        <v>7.022778123398743E-3</v>
      </c>
      <c r="P195" s="42"/>
      <c r="Q195" s="42"/>
      <c r="R195" s="42"/>
      <c r="S195" s="42"/>
      <c r="T195" s="42"/>
      <c r="U195" s="42"/>
    </row>
    <row r="196" spans="2:24" x14ac:dyDescent="0.35">
      <c r="B196" s="1" t="s">
        <v>251</v>
      </c>
      <c r="C196" s="1" t="s">
        <v>172</v>
      </c>
      <c r="D196" s="1" t="s">
        <v>162</v>
      </c>
      <c r="E196" s="1" t="s">
        <v>196</v>
      </c>
      <c r="F196" s="42" t="str">
        <f>IFERROR(Costs!V97-F178,"n.a.")</f>
        <v>n.a.</v>
      </c>
      <c r="G196" s="42" t="str">
        <f>IFERROR(Costs!W97-G178,"n.a.")</f>
        <v>n.a.</v>
      </c>
      <c r="H196" s="42">
        <f>IFERROR(Costs!X97-H178,"n.a.")</f>
        <v>3.9439613103183994E-2</v>
      </c>
      <c r="I196" s="42">
        <f>IFERROR(Costs!Y97-I178,"n.a.")</f>
        <v>3.6090824354767299E-2</v>
      </c>
      <c r="J196" s="42">
        <f>IFERROR(Costs!Z97-J178,"n.a.")</f>
        <v>2.9880038827870898E-2</v>
      </c>
      <c r="K196" s="42">
        <f>IFERROR(Costs!AA97-K178,"n.a.")</f>
        <v>2.3960376963717792E-2</v>
      </c>
      <c r="L196" s="42">
        <f>IFERROR(Costs!AB97-L178,"n.a.")</f>
        <v>3.944617969061065E-2</v>
      </c>
      <c r="M196" s="42">
        <f>IFERROR(Costs!AC97-M178,"n.a.")</f>
        <v>3.7390195201419944E-2</v>
      </c>
      <c r="N196" s="42" t="str">
        <f>IFERROR(Costs!AD97-N178,"n.a.")</f>
        <v>n.a.</v>
      </c>
      <c r="O196" s="42">
        <f>IFERROR(Costs!AE97-O178,"n.a.")</f>
        <v>3.4367871356928432E-2</v>
      </c>
      <c r="P196" s="42"/>
      <c r="Q196" s="42"/>
      <c r="R196" s="42"/>
      <c r="S196" s="42"/>
      <c r="T196" s="42"/>
      <c r="U196" s="42"/>
    </row>
    <row r="197" spans="2:24" x14ac:dyDescent="0.35">
      <c r="B197" s="1" t="s">
        <v>131</v>
      </c>
      <c r="C197" s="1" t="s">
        <v>172</v>
      </c>
      <c r="D197" s="1" t="s">
        <v>163</v>
      </c>
      <c r="E197" s="1" t="s">
        <v>196</v>
      </c>
      <c r="F197" s="42" t="str">
        <f>IFERROR(Costs!V98-F179,"n.a.")</f>
        <v>n.a.</v>
      </c>
      <c r="G197" s="42" t="str">
        <f>IFERROR(Costs!W98-G179,"n.a.")</f>
        <v>n.a.</v>
      </c>
      <c r="H197" s="42">
        <f>IFERROR(Costs!X98-H179,"n.a.")</f>
        <v>0.11564698129736854</v>
      </c>
      <c r="I197" s="42">
        <f>IFERROR(Costs!Y98-I179,"n.a.")</f>
        <v>0.10322583930387412</v>
      </c>
      <c r="J197" s="42">
        <f>IFERROR(Costs!Z98-J179,"n.a.")</f>
        <v>9.3378147893378199E-2</v>
      </c>
      <c r="K197" s="42">
        <f>IFERROR(Costs!AA98-K179,"n.a.")</f>
        <v>0.11113260495774066</v>
      </c>
      <c r="L197" s="42">
        <f>IFERROR(Costs!AB98-L179,"n.a.")</f>
        <v>7.2523058041869329E-2</v>
      </c>
      <c r="M197" s="42" t="str">
        <f>IFERROR(Costs!AC98-M179,"n.a.")</f>
        <v>n.a.</v>
      </c>
      <c r="N197" s="42" t="str">
        <f>IFERROR(Costs!AD98-N179,"n.a.")</f>
        <v>n.a.</v>
      </c>
      <c r="O197" s="42">
        <f>IFERROR(Costs!AE98-O179,"n.a.")</f>
        <v>9.9181326298846156E-2</v>
      </c>
      <c r="P197" s="42"/>
      <c r="Q197" s="42"/>
      <c r="R197" s="42"/>
      <c r="S197" s="42"/>
      <c r="T197" s="42"/>
      <c r="U197" s="42"/>
    </row>
    <row r="198" spans="2:24" x14ac:dyDescent="0.35">
      <c r="B198" s="1" t="s">
        <v>133</v>
      </c>
      <c r="C198" s="1" t="s">
        <v>172</v>
      </c>
      <c r="D198" s="1" t="s">
        <v>163</v>
      </c>
      <c r="E198" s="1" t="s">
        <v>196</v>
      </c>
      <c r="F198" s="42" t="str">
        <f>IFERROR(Costs!V99-F180,"n.a.")</f>
        <v>n.a.</v>
      </c>
      <c r="G198" s="42" t="str">
        <f>IFERROR(Costs!W99-G180,"n.a.")</f>
        <v>n.a.</v>
      </c>
      <c r="H198" s="42">
        <f>IFERROR(Costs!X99-H180,"n.a.")</f>
        <v>8.0921200015658112E-3</v>
      </c>
      <c r="I198" s="42">
        <f>IFERROR(Costs!Y99-I180,"n.a.")</f>
        <v>7.0526099518596758E-3</v>
      </c>
      <c r="J198" s="42">
        <f>IFERROR(Costs!Z99-J180,"n.a.")</f>
        <v>6.5118879486198988E-3</v>
      </c>
      <c r="K198" s="42">
        <f>IFERROR(Costs!AA99-K180,"n.a.")</f>
        <v>7.0431934987651296E-3</v>
      </c>
      <c r="L198" s="42">
        <f>IFERROR(Costs!AB99-L180,"n.a.")</f>
        <v>8.2912570215385867E-3</v>
      </c>
      <c r="M198" s="42" t="str">
        <f>IFERROR(Costs!AC99-M180,"n.a.")</f>
        <v>n.a.</v>
      </c>
      <c r="N198" s="42" t="str">
        <f>IFERROR(Costs!AD99-N180,"n.a.")</f>
        <v>n.a.</v>
      </c>
      <c r="O198" s="42">
        <f>IFERROR(Costs!AE99-O180,"n.a.")</f>
        <v>7.3982136844698287E-3</v>
      </c>
      <c r="P198" s="42"/>
      <c r="Q198" s="42"/>
      <c r="R198" s="42"/>
      <c r="S198" s="42"/>
      <c r="T198" s="42"/>
      <c r="U198" s="42"/>
    </row>
    <row r="199" spans="2:24" x14ac:dyDescent="0.35">
      <c r="B199" s="1" t="s">
        <v>134</v>
      </c>
      <c r="C199" s="1" t="s">
        <v>172</v>
      </c>
      <c r="D199" s="1" t="s">
        <v>163</v>
      </c>
      <c r="E199" s="1" t="s">
        <v>196</v>
      </c>
      <c r="F199" s="42" t="str">
        <f>IFERROR(Costs!V100-F181,"n.a.")</f>
        <v>n.a.</v>
      </c>
      <c r="G199" s="42" t="str">
        <f>IFERROR(Costs!W100-G181,"n.a.")</f>
        <v>n.a.</v>
      </c>
      <c r="H199" s="42">
        <f>IFERROR(Costs!X100-H181,"n.a.")</f>
        <v>7.4544093776298531E-2</v>
      </c>
      <c r="I199" s="42">
        <f>IFERROR(Costs!Y100-I181,"n.a.")</f>
        <v>5.9289151862178938E-2</v>
      </c>
      <c r="J199" s="42">
        <f>IFERROR(Costs!Z100-J181,"n.a.")</f>
        <v>5.5106136979783865E-2</v>
      </c>
      <c r="K199" s="42">
        <f>IFERROR(Costs!AA100-K181,"n.a.")</f>
        <v>8.8779463093613523E-2</v>
      </c>
      <c r="L199" s="42">
        <f>IFERROR(Costs!AB100-L181,"n.a.")</f>
        <v>4.9979080667447606E-2</v>
      </c>
      <c r="M199" s="42" t="str">
        <f>IFERROR(Costs!AC100-M181,"n.a.")</f>
        <v>n.a.</v>
      </c>
      <c r="N199" s="42" t="str">
        <f>IFERROR(Costs!AD100-N181,"n.a.")</f>
        <v>n.a.</v>
      </c>
      <c r="O199" s="42">
        <f>IFERROR(Costs!AE100-O181,"n.a.")</f>
        <v>6.5539585275864468E-2</v>
      </c>
      <c r="P199" s="42"/>
      <c r="Q199" s="42"/>
      <c r="R199" s="42"/>
      <c r="S199" s="42"/>
      <c r="T199" s="42"/>
      <c r="U199" s="42"/>
    </row>
    <row r="200" spans="2:24" x14ac:dyDescent="0.35">
      <c r="B200" s="1" t="s">
        <v>120</v>
      </c>
      <c r="C200" s="1" t="s">
        <v>172</v>
      </c>
      <c r="D200" s="1" t="s">
        <v>164</v>
      </c>
      <c r="E200" s="1" t="s">
        <v>196</v>
      </c>
      <c r="F200" s="42" t="str">
        <f>IFERROR(Costs!V101-F182,"n.a.")</f>
        <v>n.a.</v>
      </c>
      <c r="G200" s="42">
        <f>IFERROR(Costs!W101-G182,"n.a.")</f>
        <v>2.2319580495249791E-2</v>
      </c>
      <c r="H200" s="42">
        <f>IFERROR(Costs!X101-H182,"n.a.")</f>
        <v>2.2169723002749164E-2</v>
      </c>
      <c r="I200" s="42">
        <f>IFERROR(Costs!Y101-I182,"n.a.")</f>
        <v>3.707994647473431E-2</v>
      </c>
      <c r="J200" s="42">
        <f>IFERROR(Costs!Z101-J182,"n.a.")</f>
        <v>4.8571066405637575E-2</v>
      </c>
      <c r="K200" s="42">
        <f>IFERROR(Costs!AA101-K182,"n.a.")</f>
        <v>5.196126044856475E-2</v>
      </c>
      <c r="L200" s="42">
        <f>IFERROR(Costs!AB101-L182,"n.a.")</f>
        <v>6.3472261901838134E-2</v>
      </c>
      <c r="M200" s="42">
        <f>IFERROR(Costs!AC101-M182,"n.a.")</f>
        <v>6.5607499819542378E-2</v>
      </c>
      <c r="N200" s="42" t="str">
        <f>IFERROR(Costs!AD101-N182,"n.a.")</f>
        <v>n.a.</v>
      </c>
      <c r="O200" s="42">
        <f>IFERROR(Costs!AE101-O182,"n.a.")</f>
        <v>4.4454476935473747E-2</v>
      </c>
      <c r="P200" s="42"/>
      <c r="Q200" s="42"/>
      <c r="R200" s="42"/>
      <c r="S200" s="42"/>
      <c r="T200" s="42"/>
      <c r="U200" s="42"/>
    </row>
    <row r="201" spans="2:24" x14ac:dyDescent="0.35">
      <c r="B201" s="1" t="s">
        <v>125</v>
      </c>
      <c r="C201" s="1" t="s">
        <v>172</v>
      </c>
      <c r="D201" s="1" t="s">
        <v>162</v>
      </c>
      <c r="E201" s="1" t="s">
        <v>196</v>
      </c>
      <c r="F201" s="42" t="str">
        <f>IFERROR(Costs!V102-F183,"n.a.")</f>
        <v>n.a.</v>
      </c>
      <c r="G201" s="42" t="str">
        <f>IFERROR(Costs!W102-G183,"n.a.")</f>
        <v>n.a.</v>
      </c>
      <c r="H201" s="42" t="str">
        <f>IFERROR(Costs!X102-H183,"n.a.")</f>
        <v>n.a.</v>
      </c>
      <c r="I201" s="42" t="str">
        <f>IFERROR(Costs!Y102-I183,"n.a.")</f>
        <v>n.a.</v>
      </c>
      <c r="J201" s="42" t="str">
        <f>IFERROR(Costs!Z102-J183,"n.a.")</f>
        <v>n.a.</v>
      </c>
      <c r="K201" s="42" t="str">
        <f>IFERROR(Costs!AA102-K183,"n.a.")</f>
        <v>n.a.</v>
      </c>
      <c r="L201" s="42" t="str">
        <f>IFERROR(Costs!AB102-L183,"n.a.")</f>
        <v>n.a.</v>
      </c>
      <c r="M201" s="42" t="str">
        <f>IFERROR(Costs!AC102-M183,"n.a.")</f>
        <v>n.a.</v>
      </c>
      <c r="N201" s="42" t="str">
        <f>IFERROR(Costs!AD102-N183,"n.a.")</f>
        <v>n.a.</v>
      </c>
      <c r="O201" s="42" t="str">
        <f>IFERROR(Costs!AE102-O183,"n.a.")</f>
        <v>n.a.</v>
      </c>
      <c r="P201" s="42"/>
      <c r="Q201" s="42"/>
      <c r="R201" s="42"/>
      <c r="S201" s="42"/>
      <c r="T201" s="42"/>
      <c r="U201" s="42"/>
    </row>
    <row r="202" spans="2:24" x14ac:dyDescent="0.35">
      <c r="B202" s="1" t="s">
        <v>126</v>
      </c>
      <c r="C202" s="1" t="s">
        <v>172</v>
      </c>
      <c r="D202" s="1" t="s">
        <v>163</v>
      </c>
      <c r="E202" s="1" t="s">
        <v>337</v>
      </c>
      <c r="F202" s="42" t="str">
        <f>IFERROR(Costs!V103-F184,"n.a.")</f>
        <v>n.a.</v>
      </c>
      <c r="G202" s="42" t="str">
        <f>IFERROR(Costs!W103-G184,"n.a.")</f>
        <v>n.a.</v>
      </c>
      <c r="H202" s="42" t="str">
        <f>IFERROR(Costs!X103-H184,"n.a.")</f>
        <v>n.a.</v>
      </c>
      <c r="I202" s="42" t="str">
        <f>IFERROR(Costs!Y103-I184,"n.a.")</f>
        <v>n.a.</v>
      </c>
      <c r="J202" s="42">
        <f>IFERROR(Costs!Z103-J184,"n.a.")</f>
        <v>3.3557197858470181E-2</v>
      </c>
      <c r="K202" s="42">
        <f>IFERROR(Costs!AA103-K184,"n.a.")</f>
        <v>3.2201959872362518E-2</v>
      </c>
      <c r="L202" s="42">
        <f>IFERROR(Costs!AB103-L184,"n.a.")</f>
        <v>3.3553912978548414E-2</v>
      </c>
      <c r="M202" s="42">
        <f>IFERROR(Costs!AC103-M184,"n.a.")</f>
        <v>3.2533484687805592E-2</v>
      </c>
      <c r="N202" s="42" t="str">
        <f>IFERROR(Costs!AD103-N184,"n.a.")</f>
        <v>n.a.</v>
      </c>
      <c r="O202" s="42">
        <f>IFERROR(Costs!AE103-O184,"n.a.")</f>
        <v>3.296163884929669E-2</v>
      </c>
      <c r="P202" s="42"/>
      <c r="Q202" s="42"/>
      <c r="R202" s="42"/>
      <c r="S202" s="42"/>
      <c r="T202" s="42"/>
      <c r="U202" s="42"/>
    </row>
    <row r="203" spans="2:24" x14ac:dyDescent="0.35">
      <c r="B203" s="1" t="s">
        <v>127</v>
      </c>
      <c r="C203" s="1" t="s">
        <v>172</v>
      </c>
      <c r="D203" s="1" t="s">
        <v>161</v>
      </c>
      <c r="E203" s="1" t="s">
        <v>337</v>
      </c>
      <c r="F203" s="42" t="str">
        <f>IFERROR(Costs!V104-F185,"n.a.")</f>
        <v>n.a.</v>
      </c>
      <c r="G203" s="42">
        <f>IFERROR(Costs!W104-G185,"n.a.")</f>
        <v>3.1494950324939167E-2</v>
      </c>
      <c r="H203" s="42">
        <f>IFERROR(Costs!X104-H185,"n.a.")</f>
        <v>2.967563525012773E-2</v>
      </c>
      <c r="I203" s="42">
        <f>IFERROR(Costs!Y104-I185,"n.a.")</f>
        <v>3.1378416044683305E-2</v>
      </c>
      <c r="J203" s="42">
        <f>IFERROR(Costs!Z104-J185,"n.a.")</f>
        <v>3.2639066776893572E-2</v>
      </c>
      <c r="K203" s="42">
        <f>IFERROR(Costs!AA104-K185,"n.a.")</f>
        <v>3.8457322816090059E-2</v>
      </c>
      <c r="L203" s="42">
        <f>IFERROR(Costs!AB104-L185,"n.a.")</f>
        <v>3.6482762933042423E-2</v>
      </c>
      <c r="M203" s="42">
        <f>IFERROR(Costs!AC104-M185,"n.a.")</f>
        <v>4.3797559080689316E-2</v>
      </c>
      <c r="N203" s="42" t="str">
        <f>IFERROR(Costs!AD104-N185,"n.a.")</f>
        <v>n.a.</v>
      </c>
      <c r="O203" s="42">
        <f>IFERROR(Costs!AE104-O185,"n.a.")</f>
        <v>3.4846530460923661E-2</v>
      </c>
      <c r="P203" s="42"/>
      <c r="Q203" s="42"/>
      <c r="R203" s="42"/>
      <c r="S203" s="42"/>
      <c r="T203" s="42"/>
      <c r="U203" s="42"/>
    </row>
    <row r="204" spans="2:24" x14ac:dyDescent="0.35">
      <c r="B204" s="1" t="s">
        <v>128</v>
      </c>
      <c r="C204" s="1" t="s">
        <v>172</v>
      </c>
      <c r="D204" s="1" t="s">
        <v>165</v>
      </c>
      <c r="E204" s="1" t="s">
        <v>197</v>
      </c>
      <c r="F204" s="42" t="str">
        <f>IFERROR(Costs!V105-F186,"n.a.")</f>
        <v>n.a.</v>
      </c>
      <c r="G204" s="42">
        <f>IFERROR(Costs!W105-G186,"n.a.")</f>
        <v>1.9449431933839939E-2</v>
      </c>
      <c r="H204" s="42">
        <f>IFERROR(Costs!X105-H186,"n.a.")</f>
        <v>2.077814011715895E-2</v>
      </c>
      <c r="I204" s="42">
        <f>IFERROR(Costs!Y105-I186,"n.a.")</f>
        <v>1.9178070077438325E-2</v>
      </c>
      <c r="J204" s="42">
        <f>IFERROR(Costs!Z105-J186,"n.a.")</f>
        <v>3.0684772776533364E-2</v>
      </c>
      <c r="K204" s="42">
        <f>IFERROR(Costs!AA105-K186,"n.a.")</f>
        <v>2.5840847709834136E-2</v>
      </c>
      <c r="L204" s="42">
        <f>IFERROR(Costs!AB105-L186,"n.a.")</f>
        <v>2.0199420073403224E-2</v>
      </c>
      <c r="M204" s="42">
        <f>IFERROR(Costs!AC105-M186,"n.a.")</f>
        <v>2.431977936950129E-2</v>
      </c>
      <c r="N204" s="42" t="str">
        <f>IFERROR(Costs!AD105-N186,"n.a.")</f>
        <v>n.a.</v>
      </c>
      <c r="O204" s="42">
        <f>IFERROR(Costs!AE105-O186,"n.a.")</f>
        <v>2.2921494579672769E-2</v>
      </c>
      <c r="P204" s="42"/>
      <c r="Q204" s="42"/>
      <c r="R204" s="42"/>
      <c r="S204" s="42"/>
      <c r="T204" s="42"/>
      <c r="U204" s="42"/>
    </row>
    <row r="205" spans="2:24" x14ac:dyDescent="0.35">
      <c r="B205" s="1" t="s">
        <v>118</v>
      </c>
      <c r="C205" s="1" t="s">
        <v>172</v>
      </c>
      <c r="D205" s="1" t="s">
        <v>164</v>
      </c>
      <c r="E205" s="1" t="s">
        <v>196</v>
      </c>
      <c r="F205" s="42" t="str">
        <f>IFERROR(Costs!V106-F187,"n.a.")</f>
        <v>n.a.</v>
      </c>
      <c r="G205" s="42">
        <f>IFERROR(Costs!W106-G187,"n.a.")</f>
        <v>1.9737445527748199E-2</v>
      </c>
      <c r="H205" s="42">
        <f>IFERROR(Costs!X106-H187,"n.a.")</f>
        <v>3.1080648453193915E-2</v>
      </c>
      <c r="I205" s="42">
        <f>IFERROR(Costs!Y106-I187,"n.a.")</f>
        <v>8.9127060901127264E-2</v>
      </c>
      <c r="J205" s="42">
        <f>IFERROR(Costs!Z106-J187,"n.a.")</f>
        <v>6.6031512206628784E-2</v>
      </c>
      <c r="K205" s="42">
        <f>IFERROR(Costs!AA106-K187,"n.a.")</f>
        <v>4.5224807317258031E-2</v>
      </c>
      <c r="L205" s="42">
        <f>IFERROR(Costs!AB106-L187,"n.a.")</f>
        <v>3.8087731164102689E-2</v>
      </c>
      <c r="M205" s="42">
        <f>IFERROR(Costs!AC106-M187,"n.a.")</f>
        <v>4.0761770573684575E-2</v>
      </c>
      <c r="N205" s="42" t="str">
        <f>IFERROR(Costs!AD106-N187,"n.a.")</f>
        <v>n.a.</v>
      </c>
      <c r="O205" s="42">
        <f>IFERROR(Costs!AE106-O187,"n.a.")</f>
        <v>4.7150139449106232E-2</v>
      </c>
      <c r="P205" s="42"/>
      <c r="Q205" s="42"/>
      <c r="R205" s="42"/>
      <c r="S205" s="42"/>
      <c r="T205" s="42"/>
      <c r="U205" s="42"/>
    </row>
    <row r="206" spans="2:24" x14ac:dyDescent="0.35">
      <c r="B206" s="1" t="s">
        <v>129</v>
      </c>
      <c r="C206" s="1" t="s">
        <v>172</v>
      </c>
      <c r="D206" s="1" t="s">
        <v>166</v>
      </c>
      <c r="E206" s="1" t="s">
        <v>196</v>
      </c>
      <c r="F206" s="42" t="str">
        <f>IFERROR(Costs!V107-F188,"n.a.")</f>
        <v>n.a.</v>
      </c>
      <c r="G206" s="42" t="str">
        <f>IFERROR(Costs!W107-G188,"n.a.")</f>
        <v>n.a.</v>
      </c>
      <c r="H206" s="42" t="str">
        <f>IFERROR(Costs!X107-H188,"n.a.")</f>
        <v>n.a.</v>
      </c>
      <c r="I206" s="42" t="str">
        <f>IFERROR(Costs!Y107-I188,"n.a.")</f>
        <v>n.a.</v>
      </c>
      <c r="J206" s="42">
        <f>IFERROR(Costs!Z107-J188,"n.a.")</f>
        <v>1.7844543173078899E-2</v>
      </c>
      <c r="K206" s="42">
        <f>IFERROR(Costs!AA107-K188,"n.a.")</f>
        <v>1.0767097332815553E-2</v>
      </c>
      <c r="L206" s="42">
        <f>IFERROR(Costs!AB107-L188,"n.a.")</f>
        <v>6.8723389613064671E-3</v>
      </c>
      <c r="M206" s="42">
        <f>IFERROR(Costs!AC107-M188,"n.a.")</f>
        <v>8.7420911404756108E-3</v>
      </c>
      <c r="N206" s="42" t="str">
        <f>IFERROR(Costs!AD107-N188,"n.a.")</f>
        <v>n.a.</v>
      </c>
      <c r="O206" s="42">
        <f>IFERROR(Costs!AE107-O188,"n.a.")</f>
        <v>1.1056517651919132E-2</v>
      </c>
      <c r="P206" s="42"/>
      <c r="Q206" s="42"/>
      <c r="R206" s="42"/>
      <c r="S206" s="42"/>
      <c r="T206" s="42"/>
      <c r="U206" s="42"/>
    </row>
    <row r="207" spans="2:24" x14ac:dyDescent="0.35">
      <c r="B207" s="1" t="s">
        <v>121</v>
      </c>
      <c r="C207" s="1" t="s">
        <v>172</v>
      </c>
      <c r="D207" s="1" t="s">
        <v>164</v>
      </c>
      <c r="E207" s="1" t="s">
        <v>196</v>
      </c>
      <c r="F207" s="42" t="str">
        <f>IFERROR(Costs!V108-F189,"n.a.")</f>
        <v>n.a.</v>
      </c>
      <c r="G207" s="42" t="str">
        <f>IFERROR(Costs!W108-G189,"n.a.")</f>
        <v>n.a.</v>
      </c>
      <c r="H207" s="42" t="str">
        <f>IFERROR(Costs!X108-H189,"n.a.")</f>
        <v>n.a.</v>
      </c>
      <c r="I207" s="42">
        <f>IFERROR(Costs!Y108-I189,"n.a.")</f>
        <v>2.4209058218894436E-2</v>
      </c>
      <c r="J207" s="42">
        <f>IFERROR(Costs!Z108-J189,"n.a.")</f>
        <v>2.9405638392771549E-2</v>
      </c>
      <c r="K207" s="42" t="str">
        <f>IFERROR(Costs!AA108-K189,"n.a.")</f>
        <v>n.a.</v>
      </c>
      <c r="L207" s="42">
        <f>IFERROR(Costs!AB108-L189,"n.a.")</f>
        <v>2.7044545355822985E-2</v>
      </c>
      <c r="M207" s="42">
        <f>IFERROR(Costs!AC108-M189,"n.a.")</f>
        <v>3.4257670850987701E-2</v>
      </c>
      <c r="N207" s="42" t="str">
        <f>IFERROR(Costs!AD108-N189,"n.a.")</f>
        <v>n.a.</v>
      </c>
      <c r="O207" s="42">
        <f>IFERROR(Costs!AE108-O189,"n.a.")</f>
        <v>2.8729228204619206E-2</v>
      </c>
      <c r="P207" s="42"/>
      <c r="Q207" s="42"/>
      <c r="R207" s="42"/>
      <c r="S207" s="42"/>
      <c r="T207" s="42"/>
      <c r="U207" s="42"/>
    </row>
    <row r="208" spans="2:24" x14ac:dyDescent="0.35">
      <c r="B208" s="1" t="s">
        <v>119</v>
      </c>
      <c r="C208" s="1" t="s">
        <v>172</v>
      </c>
      <c r="D208" s="1" t="s">
        <v>164</v>
      </c>
      <c r="E208" s="1" t="s">
        <v>197</v>
      </c>
      <c r="F208" s="42" t="str">
        <f>IFERROR(Costs!V109-F190,"n.a.")</f>
        <v>n.a.</v>
      </c>
      <c r="G208" s="42" t="str">
        <f>IFERROR(Costs!W109-G190,"n.a.")</f>
        <v>n.a.</v>
      </c>
      <c r="H208" s="42" t="str">
        <f>IFERROR(Costs!X109-H190,"n.a.")</f>
        <v>n.a.</v>
      </c>
      <c r="I208" s="42">
        <f>IFERROR(Costs!Y109-I190,"n.a.")</f>
        <v>2.0395738425148857E-2</v>
      </c>
      <c r="J208" s="42">
        <f>IFERROR(Costs!Z109-J190,"n.a.")</f>
        <v>3.6391182777633091E-2</v>
      </c>
      <c r="K208" s="42">
        <f>IFERROR(Costs!AA109-K190,"n.a.")</f>
        <v>4.0992131178028302E-2</v>
      </c>
      <c r="L208" s="42">
        <f>IFERROR(Costs!AB109-L190,"n.a.")</f>
        <v>4.3883721687116212E-2</v>
      </c>
      <c r="M208" s="42">
        <f>IFERROR(Costs!AC109-M190,"n.a.")</f>
        <v>6.4303064277737437E-2</v>
      </c>
      <c r="N208" s="42" t="str">
        <f>IFERROR(Costs!AD109-N190,"n.a.")</f>
        <v>n.a.</v>
      </c>
      <c r="O208" s="42">
        <f>IFERROR(Costs!AE109-O190,"n.a.")</f>
        <v>4.1193167669132752E-2</v>
      </c>
      <c r="P208" s="42"/>
      <c r="Q208" s="42"/>
      <c r="R208" s="42"/>
      <c r="S208" s="42"/>
      <c r="T208" s="42"/>
      <c r="U208" s="42"/>
    </row>
    <row r="209" spans="2:24" x14ac:dyDescent="0.35">
      <c r="B209" s="1" t="s">
        <v>130</v>
      </c>
      <c r="C209" s="1" t="s">
        <v>172</v>
      </c>
      <c r="D209" s="1" t="s">
        <v>166</v>
      </c>
      <c r="E209" s="66" t="s">
        <v>337</v>
      </c>
      <c r="F209" s="42" t="str">
        <f>IFERROR(Costs!V110-F191,"n.a.")</f>
        <v>n.a.</v>
      </c>
      <c r="G209" s="42" t="str">
        <f>IFERROR(Costs!W110-G191,"n.a.")</f>
        <v>n.a.</v>
      </c>
      <c r="H209" s="42" t="str">
        <f>IFERROR(Costs!X110-H191,"n.a.")</f>
        <v>n.a.</v>
      </c>
      <c r="I209" s="42">
        <f>IFERROR(Costs!Y110-I191,"n.a.")</f>
        <v>1.732722219811661E-3</v>
      </c>
      <c r="J209" s="42">
        <f>IFERROR(Costs!Z110-J191,"n.a.")</f>
        <v>2.9672997321443101E-3</v>
      </c>
      <c r="K209" s="42">
        <f>IFERROR(Costs!AA110-K191,"n.a.")</f>
        <v>3.3047253730124349E-3</v>
      </c>
      <c r="L209" s="42">
        <f>IFERROR(Costs!AB110-L191,"n.a.")</f>
        <v>2.4793562081036266E-3</v>
      </c>
      <c r="M209" s="42">
        <f>IFERROR(Costs!AC110-M191,"n.a.")</f>
        <v>3.220307690581764E-3</v>
      </c>
      <c r="N209" s="42">
        <f>IFERROR(Costs!AD110-N191,"n.a.")</f>
        <v>8.1062132983331231E-3</v>
      </c>
      <c r="O209" s="42">
        <f>IFERROR(Costs!AE110-O191,"n.a.")</f>
        <v>3.6351040869978118E-3</v>
      </c>
      <c r="P209" s="42"/>
      <c r="Q209" s="42"/>
      <c r="R209" s="42"/>
      <c r="S209" s="42"/>
      <c r="T209" s="42"/>
      <c r="U209" s="42"/>
    </row>
    <row r="210" spans="2:24" x14ac:dyDescent="0.35">
      <c r="B210" s="1" t="s">
        <v>117</v>
      </c>
      <c r="C210" s="1" t="s">
        <v>172</v>
      </c>
      <c r="D210" s="1" t="s">
        <v>165</v>
      </c>
      <c r="E210" s="1" t="s">
        <v>196</v>
      </c>
      <c r="F210" s="42" t="str">
        <f>IFERROR(Costs!V111-F192,"n.a.")</f>
        <v>n.a.</v>
      </c>
      <c r="G210" s="42">
        <f>IFERROR(Costs!W111-G192,"n.a.")</f>
        <v>5.5051814437649393E-3</v>
      </c>
      <c r="H210" s="42">
        <f>IFERROR(Costs!X111-H192,"n.a.")</f>
        <v>8.7265935658498994E-3</v>
      </c>
      <c r="I210" s="42">
        <f>IFERROR(Costs!Y111-I192,"n.a.")</f>
        <v>8.4159544196143049E-3</v>
      </c>
      <c r="J210" s="42">
        <f>IFERROR(Costs!Z111-J192,"n.a.")</f>
        <v>1.0947628219922373E-2</v>
      </c>
      <c r="K210" s="42">
        <f>IFERROR(Costs!AA111-K192,"n.a.")</f>
        <v>9.4452536511795554E-3</v>
      </c>
      <c r="L210" s="42">
        <f>IFERROR(Costs!AB111-L192,"n.a.")</f>
        <v>1.0645832489703758E-2</v>
      </c>
      <c r="M210" s="42">
        <f>IFERROR(Costs!AC111-M192,"n.a.")</f>
        <v>1.0787550756199235E-2</v>
      </c>
      <c r="N210" s="42" t="str">
        <f>IFERROR(Costs!AD111-N192,"n.a.")</f>
        <v>n.a.</v>
      </c>
      <c r="O210" s="42">
        <f>IFERROR(Costs!AE111-O192,"n.a.")</f>
        <v>9.2105706494619993E-3</v>
      </c>
      <c r="P210" s="42"/>
      <c r="Q210" s="42"/>
      <c r="R210" s="42"/>
      <c r="S210" s="42"/>
      <c r="T210" s="42"/>
      <c r="U210" s="42"/>
    </row>
    <row r="211" spans="2:24" s="13" customFormat="1" ht="30" customHeight="1" x14ac:dyDescent="0.35">
      <c r="B211" s="15" t="s">
        <v>341</v>
      </c>
      <c r="F211" s="18"/>
      <c r="G211" s="18"/>
      <c r="H211" s="18"/>
      <c r="I211" s="18"/>
      <c r="J211" s="18"/>
      <c r="K211" s="18"/>
      <c r="L211" s="18"/>
      <c r="M211" s="18"/>
      <c r="N211" s="18"/>
      <c r="O211" s="18"/>
      <c r="P211" s="18"/>
      <c r="Q211" s="18"/>
      <c r="R211" s="18"/>
      <c r="S211" s="18"/>
      <c r="T211" s="18"/>
      <c r="U211" s="18"/>
      <c r="V211" s="14"/>
      <c r="X211" s="1"/>
    </row>
    <row r="212" spans="2:24" x14ac:dyDescent="0.35">
      <c r="B212" s="1" t="s">
        <v>124</v>
      </c>
      <c r="C212" s="1" t="s">
        <v>172</v>
      </c>
      <c r="D212" s="1" t="s">
        <v>161</v>
      </c>
      <c r="E212" s="1" t="s">
        <v>197</v>
      </c>
      <c r="F212" s="42">
        <f>Costs!V95</f>
        <v>0.11562956802346901</v>
      </c>
      <c r="G212" s="42">
        <f>Costs!W95</f>
        <v>0.14687215358262079</v>
      </c>
      <c r="H212" s="42">
        <f>Costs!X95</f>
        <v>0.12997786528080293</v>
      </c>
      <c r="I212" s="42">
        <f>Costs!Y95</f>
        <v>0.1228829975630069</v>
      </c>
      <c r="J212" s="42">
        <f>Costs!Z95</f>
        <v>0.13196349563400198</v>
      </c>
      <c r="K212" s="42">
        <f>Costs!AA95</f>
        <v>0.12982163127372953</v>
      </c>
      <c r="L212" s="42">
        <f>Costs!AB95</f>
        <v>9.5143378313086349E-2</v>
      </c>
      <c r="M212" s="42">
        <f>Costs!AC95</f>
        <v>0.10142839574763332</v>
      </c>
      <c r="N212" s="42" t="str">
        <f>Costs!AD95</f>
        <v>n.a.</v>
      </c>
      <c r="O212" s="42">
        <f>Costs!AE95</f>
        <v>0.12258427391355455</v>
      </c>
      <c r="P212" s="31">
        <f>IFERROR((O212-F212)/F212,"n.a.")</f>
        <v>6.0146431479134829E-2</v>
      </c>
      <c r="Q212" s="31"/>
      <c r="R212" s="31"/>
      <c r="S212" s="31"/>
      <c r="T212" s="31"/>
      <c r="U212" s="31"/>
      <c r="X212" s="1" t="s">
        <v>140</v>
      </c>
    </row>
    <row r="213" spans="2:24" x14ac:dyDescent="0.35">
      <c r="B213" s="1" t="s">
        <v>132</v>
      </c>
      <c r="C213" s="1" t="s">
        <v>172</v>
      </c>
      <c r="D213" s="1" t="s">
        <v>161</v>
      </c>
      <c r="E213" s="1" t="s">
        <v>196</v>
      </c>
      <c r="F213" s="42">
        <f>Costs!V96</f>
        <v>0.18336778511184451</v>
      </c>
      <c r="G213" s="42">
        <f>Costs!W96</f>
        <v>0.25173635075020673</v>
      </c>
      <c r="H213" s="42">
        <f>Costs!X96</f>
        <v>0.31167736911192051</v>
      </c>
      <c r="I213" s="42">
        <f>Costs!Y96</f>
        <v>0.34522515735409143</v>
      </c>
      <c r="J213" s="42">
        <f>Costs!Z96</f>
        <v>0.34066330414883422</v>
      </c>
      <c r="K213" s="42">
        <f>Costs!AA96</f>
        <v>0.32949842169752042</v>
      </c>
      <c r="L213" s="42">
        <f>Costs!AB96</f>
        <v>0.24812846332322158</v>
      </c>
      <c r="M213" s="42" t="str">
        <f>Costs!AC96</f>
        <v>n.a.</v>
      </c>
      <c r="N213" s="42" t="str">
        <f>Costs!AD96</f>
        <v>n.a.</v>
      </c>
      <c r="O213" s="42">
        <f>Costs!AE96</f>
        <v>0.30448817773096581</v>
      </c>
      <c r="P213" s="31">
        <f t="shared" ref="P213:P228" si="107">IFERROR((O213-F213)/F213,"n.a.")</f>
        <v>0.66053256053261677</v>
      </c>
      <c r="Q213" s="31"/>
      <c r="R213" s="31"/>
      <c r="S213" s="31"/>
      <c r="T213" s="31"/>
      <c r="U213" s="31"/>
    </row>
    <row r="214" spans="2:24" x14ac:dyDescent="0.35">
      <c r="B214" s="1" t="s">
        <v>251</v>
      </c>
      <c r="C214" s="1" t="s">
        <v>172</v>
      </c>
      <c r="D214" s="1" t="s">
        <v>162</v>
      </c>
      <c r="E214" s="1" t="s">
        <v>196</v>
      </c>
      <c r="F214" s="42">
        <f>Costs!V97</f>
        <v>0.16826690869086908</v>
      </c>
      <c r="G214" s="42" t="str">
        <f>Costs!W97</f>
        <v>n.a.</v>
      </c>
      <c r="H214" s="42">
        <f>Costs!X97</f>
        <v>6.8328732501905812E-2</v>
      </c>
      <c r="I214" s="42">
        <f>Costs!Y97</f>
        <v>6.6709753164020794E-2</v>
      </c>
      <c r="J214" s="42">
        <f>Costs!Z97</f>
        <v>5.7879528471343387E-2</v>
      </c>
      <c r="K214" s="42">
        <f>Costs!AA97</f>
        <v>7.5918154787813677E-2</v>
      </c>
      <c r="L214" s="42">
        <f>Costs!AB97</f>
        <v>9.9299633825914196E-2</v>
      </c>
      <c r="M214" s="42">
        <f>Costs!AC97</f>
        <v>9.8286722879900215E-2</v>
      </c>
      <c r="N214" s="42" t="str">
        <f>Costs!AD97</f>
        <v>n.a.</v>
      </c>
      <c r="O214" s="42">
        <f>Costs!AE97</f>
        <v>7.7737087605149677E-2</v>
      </c>
      <c r="P214" s="31">
        <f t="shared" si="107"/>
        <v>-0.53801321834488514</v>
      </c>
      <c r="Q214" s="31"/>
      <c r="R214" s="31"/>
      <c r="S214" s="31"/>
      <c r="T214" s="31"/>
      <c r="U214" s="31"/>
    </row>
    <row r="215" spans="2:24" x14ac:dyDescent="0.35">
      <c r="B215" s="1" t="s">
        <v>131</v>
      </c>
      <c r="C215" s="1" t="s">
        <v>172</v>
      </c>
      <c r="D215" s="1" t="s">
        <v>163</v>
      </c>
      <c r="E215" s="1" t="s">
        <v>196</v>
      </c>
      <c r="F215" s="42">
        <f>Costs!V98</f>
        <v>0.17344435203520348</v>
      </c>
      <c r="G215" s="42" t="str">
        <f>Costs!W98</f>
        <v>n.a.</v>
      </c>
      <c r="H215" s="42">
        <f>Costs!X98</f>
        <v>0.2274945196509488</v>
      </c>
      <c r="I215" s="42">
        <f>Costs!Y98</f>
        <v>0.19796288669213408</v>
      </c>
      <c r="J215" s="42">
        <f>Costs!Z98</f>
        <v>0.20088238675977005</v>
      </c>
      <c r="K215" s="42">
        <f>Costs!AA98</f>
        <v>0.20523229571801593</v>
      </c>
      <c r="L215" s="42">
        <f>Costs!AB98</f>
        <v>0.17210090018111587</v>
      </c>
      <c r="M215" s="42" t="str">
        <f>Costs!AC98</f>
        <v>n.a.</v>
      </c>
      <c r="N215" s="42" t="str">
        <f>Costs!AD98</f>
        <v>n.a.</v>
      </c>
      <c r="O215" s="42">
        <f>Costs!AE98</f>
        <v>0.20073459780039693</v>
      </c>
      <c r="P215" s="31">
        <f t="shared" si="107"/>
        <v>0.1573429485882275</v>
      </c>
      <c r="Q215" s="31"/>
      <c r="R215" s="31"/>
      <c r="S215" s="31"/>
      <c r="T215" s="31"/>
      <c r="U215" s="31"/>
    </row>
    <row r="216" spans="2:24" x14ac:dyDescent="0.35">
      <c r="B216" s="1" t="s">
        <v>133</v>
      </c>
      <c r="C216" s="1" t="s">
        <v>172</v>
      </c>
      <c r="D216" s="1" t="s">
        <v>163</v>
      </c>
      <c r="E216" s="1" t="s">
        <v>196</v>
      </c>
      <c r="F216" s="42">
        <f>Costs!V99</f>
        <v>0.17344435203520348</v>
      </c>
      <c r="G216" s="42" t="str">
        <f>Costs!W99</f>
        <v>n.a.</v>
      </c>
      <c r="H216" s="42">
        <f>Costs!X99</f>
        <v>0.10287741732721392</v>
      </c>
      <c r="I216" s="42">
        <f>Costs!Y99</f>
        <v>0.1085758227932339</v>
      </c>
      <c r="J216" s="42">
        <f>Costs!Z99</f>
        <v>0.10196527528827116</v>
      </c>
      <c r="K216" s="42">
        <f>Costs!AA99</f>
        <v>0.10414401175208565</v>
      </c>
      <c r="L216" s="42">
        <f>Costs!AB99</f>
        <v>9.9472456938103512E-2</v>
      </c>
      <c r="M216" s="42" t="str">
        <f>Costs!AC99</f>
        <v>n.a.</v>
      </c>
      <c r="N216" s="42" t="str">
        <f>Costs!AD99</f>
        <v>n.a.</v>
      </c>
      <c r="O216" s="42">
        <f>Costs!AE99</f>
        <v>0.10340699681978163</v>
      </c>
      <c r="P216" s="31">
        <f t="shared" si="107"/>
        <v>-0.40380303188659944</v>
      </c>
      <c r="Q216" s="31"/>
      <c r="R216" s="31"/>
      <c r="S216" s="31"/>
      <c r="T216" s="31"/>
      <c r="U216" s="31"/>
    </row>
    <row r="217" spans="2:24" x14ac:dyDescent="0.35">
      <c r="B217" s="1" t="s">
        <v>134</v>
      </c>
      <c r="C217" s="1" t="s">
        <v>172</v>
      </c>
      <c r="D217" s="1" t="s">
        <v>163</v>
      </c>
      <c r="E217" s="1" t="s">
        <v>196</v>
      </c>
      <c r="F217" s="42">
        <f>Costs!V100</f>
        <v>0.17344435203520348</v>
      </c>
      <c r="G217" s="42" t="str">
        <f>Costs!W100</f>
        <v>n.a.</v>
      </c>
      <c r="H217" s="42">
        <f>Costs!X100</f>
        <v>0.18681502427709645</v>
      </c>
      <c r="I217" s="42">
        <f>Costs!Y100</f>
        <v>0.15895291293186894</v>
      </c>
      <c r="J217" s="42">
        <f>Costs!Z100</f>
        <v>0.14894742294233224</v>
      </c>
      <c r="K217" s="42">
        <f>Costs!AA100</f>
        <v>0.19616925060959148</v>
      </c>
      <c r="L217" s="42">
        <f>Costs!AB100</f>
        <v>0.13785880180920521</v>
      </c>
      <c r="M217" s="42" t="str">
        <f>Costs!AC100</f>
        <v>n.a.</v>
      </c>
      <c r="N217" s="42" t="str">
        <f>Costs!AD100</f>
        <v>n.a.</v>
      </c>
      <c r="O217" s="42">
        <f>Costs!AE100</f>
        <v>0.16574868251401884</v>
      </c>
      <c r="P217" s="31">
        <f t="shared" si="107"/>
        <v>-4.436967494694017E-2</v>
      </c>
      <c r="Q217" s="31"/>
      <c r="R217" s="31"/>
      <c r="S217" s="31"/>
      <c r="T217" s="31"/>
      <c r="U217" s="31"/>
    </row>
    <row r="218" spans="2:24" x14ac:dyDescent="0.35">
      <c r="B218" s="1" t="s">
        <v>120</v>
      </c>
      <c r="C218" s="1" t="s">
        <v>172</v>
      </c>
      <c r="D218" s="1" t="s">
        <v>164</v>
      </c>
      <c r="E218" s="1" t="s">
        <v>196</v>
      </c>
      <c r="F218" s="42">
        <f>Costs!V101</f>
        <v>0.12145419178584523</v>
      </c>
      <c r="G218" s="42">
        <f>Costs!W101</f>
        <v>0.20397329353387644</v>
      </c>
      <c r="H218" s="42">
        <f>Costs!X101</f>
        <v>0.15433517197809135</v>
      </c>
      <c r="I218" s="42">
        <f>Costs!Y101</f>
        <v>0.21484405699093637</v>
      </c>
      <c r="J218" s="42">
        <f>Costs!Z101</f>
        <v>0.20209308862253805</v>
      </c>
      <c r="K218" s="42">
        <f>Costs!AA101</f>
        <v>0.20601792398891167</v>
      </c>
      <c r="L218" s="42">
        <f>Costs!AB101</f>
        <v>0.1950313712148703</v>
      </c>
      <c r="M218" s="42">
        <f>Costs!AC101</f>
        <v>0.18589081802340574</v>
      </c>
      <c r="N218" s="42" t="str">
        <f>Costs!AD101</f>
        <v>n.a.</v>
      </c>
      <c r="O218" s="42">
        <f>Costs!AE101</f>
        <v>0.19459796062180429</v>
      </c>
      <c r="P218" s="31">
        <f t="shared" si="107"/>
        <v>0.60223338330660681</v>
      </c>
      <c r="Q218" s="31"/>
      <c r="R218" s="31"/>
      <c r="S218" s="31"/>
      <c r="T218" s="31"/>
      <c r="U218" s="31"/>
    </row>
    <row r="219" spans="2:24" x14ac:dyDescent="0.35">
      <c r="B219" s="1" t="s">
        <v>125</v>
      </c>
      <c r="C219" s="1" t="s">
        <v>172</v>
      </c>
      <c r="D219" s="1" t="s">
        <v>162</v>
      </c>
      <c r="E219" s="1" t="s">
        <v>196</v>
      </c>
      <c r="F219" s="42">
        <f>Costs!V102</f>
        <v>0.17711170773744039</v>
      </c>
      <c r="G219" s="42" t="str">
        <f>Costs!W102</f>
        <v>n.a.</v>
      </c>
      <c r="H219" s="42" t="str">
        <f>Costs!X102</f>
        <v>n.a.</v>
      </c>
      <c r="I219" s="42" t="str">
        <f>Costs!Y102</f>
        <v>n.a.</v>
      </c>
      <c r="J219" s="42">
        <f>Costs!Z102</f>
        <v>0.14204824028746357</v>
      </c>
      <c r="K219" s="42" t="str">
        <f>Costs!AA102</f>
        <v>n.a.</v>
      </c>
      <c r="L219" s="42" t="str">
        <f>Costs!AB102</f>
        <v>n.a.</v>
      </c>
      <c r="M219" s="42" t="str">
        <f>Costs!AC102</f>
        <v>n.a.</v>
      </c>
      <c r="N219" s="42" t="str">
        <f>Costs!AD102</f>
        <v>n.a.</v>
      </c>
      <c r="O219" s="42">
        <f>Costs!AE102</f>
        <v>0.14204824028746357</v>
      </c>
      <c r="P219" s="31">
        <f t="shared" si="107"/>
        <v>-0.19797374153241595</v>
      </c>
      <c r="Q219" s="31"/>
      <c r="R219" s="31"/>
      <c r="S219" s="31"/>
      <c r="T219" s="31"/>
      <c r="U219" s="31"/>
    </row>
    <row r="220" spans="2:24" x14ac:dyDescent="0.35">
      <c r="B220" s="1" t="s">
        <v>126</v>
      </c>
      <c r="C220" s="1" t="s">
        <v>172</v>
      </c>
      <c r="D220" s="1" t="s">
        <v>163</v>
      </c>
      <c r="E220" s="1" t="s">
        <v>337</v>
      </c>
      <c r="F220" s="42">
        <f>Costs!V103</f>
        <v>0.11778683608360835</v>
      </c>
      <c r="G220" s="42" t="str">
        <f>Costs!W103</f>
        <v>n.a.</v>
      </c>
      <c r="H220" s="42" t="str">
        <f>Costs!X103</f>
        <v>n.a.</v>
      </c>
      <c r="I220" s="42" t="str">
        <f>Costs!Y103</f>
        <v>n.a.</v>
      </c>
      <c r="J220" s="42">
        <f>Costs!Z103</f>
        <v>0.14803357758301375</v>
      </c>
      <c r="K220" s="42">
        <f>Costs!AA103</f>
        <v>0.14064375455136122</v>
      </c>
      <c r="L220" s="42">
        <f>Costs!AB103</f>
        <v>0.12476214480565893</v>
      </c>
      <c r="M220" s="42">
        <f>Costs!AC103</f>
        <v>0.10633330597467146</v>
      </c>
      <c r="N220" s="42" t="str">
        <f>Costs!AD103</f>
        <v>n.a.</v>
      </c>
      <c r="O220" s="42">
        <f>Costs!AE103</f>
        <v>0.12994319572867635</v>
      </c>
      <c r="P220" s="31">
        <f t="shared" si="107"/>
        <v>0.10320643672302297</v>
      </c>
      <c r="Q220" s="31"/>
      <c r="R220" s="31"/>
      <c r="S220" s="31"/>
      <c r="T220" s="31"/>
      <c r="U220" s="31"/>
    </row>
    <row r="221" spans="2:24" x14ac:dyDescent="0.35">
      <c r="B221" s="1" t="s">
        <v>127</v>
      </c>
      <c r="C221" s="1" t="s">
        <v>172</v>
      </c>
      <c r="D221" s="1" t="s">
        <v>161</v>
      </c>
      <c r="E221" s="1" t="s">
        <v>337</v>
      </c>
      <c r="F221" s="42">
        <f>Costs!V104</f>
        <v>0.25887216721672163</v>
      </c>
      <c r="G221" s="42">
        <f>Costs!W104</f>
        <v>0.11704680452084806</v>
      </c>
      <c r="H221" s="42">
        <f>Costs!X104</f>
        <v>0.11621293105822531</v>
      </c>
      <c r="I221" s="42">
        <f>Costs!Y104</f>
        <v>0.12831929281786167</v>
      </c>
      <c r="J221" s="42">
        <f>Costs!Z104</f>
        <v>0.13108818712646453</v>
      </c>
      <c r="K221" s="42">
        <f>Costs!AA104</f>
        <v>0.14118641355344996</v>
      </c>
      <c r="L221" s="42">
        <f>Costs!AB104</f>
        <v>0.13777381051873089</v>
      </c>
      <c r="M221" s="42">
        <f>Costs!AC104</f>
        <v>0.15009217846507847</v>
      </c>
      <c r="N221" s="42" t="str">
        <f>Costs!AD104</f>
        <v>n.a.</v>
      </c>
      <c r="O221" s="42">
        <f>Costs!AE104</f>
        <v>0.13167423115152271</v>
      </c>
      <c r="P221" s="31">
        <f t="shared" si="107"/>
        <v>-0.4913542364664944</v>
      </c>
      <c r="Q221" s="31"/>
      <c r="R221" s="31"/>
      <c r="S221" s="31"/>
      <c r="T221" s="31"/>
      <c r="U221" s="31"/>
    </row>
    <row r="222" spans="2:24" x14ac:dyDescent="0.35">
      <c r="B222" s="1" t="s">
        <v>128</v>
      </c>
      <c r="C222" s="1" t="s">
        <v>172</v>
      </c>
      <c r="D222" s="1" t="s">
        <v>165</v>
      </c>
      <c r="E222" s="1" t="s">
        <v>197</v>
      </c>
      <c r="F222" s="42">
        <f>Costs!V105</f>
        <v>0.13569216098276493</v>
      </c>
      <c r="G222" s="42">
        <f>Costs!W105</f>
        <v>0.20432350968629362</v>
      </c>
      <c r="H222" s="42">
        <f>Costs!X105</f>
        <v>0.21433285352941914</v>
      </c>
      <c r="I222" s="42">
        <f>Costs!Y105</f>
        <v>0.22197433640461608</v>
      </c>
      <c r="J222" s="42">
        <f>Costs!Z105</f>
        <v>0.22789866289826793</v>
      </c>
      <c r="K222" s="42">
        <f>Costs!AA105</f>
        <v>0.18317297213059303</v>
      </c>
      <c r="L222" s="42">
        <f>Costs!AB105</f>
        <v>0.16183870077265178</v>
      </c>
      <c r="M222" s="42">
        <f>Costs!AC105</f>
        <v>0.14458644390893438</v>
      </c>
      <c r="N222" s="42" t="str">
        <f>Costs!AD105</f>
        <v>n.a.</v>
      </c>
      <c r="O222" s="42">
        <f>Costs!AE105</f>
        <v>0.19401821133296801</v>
      </c>
      <c r="P222" s="31">
        <f t="shared" si="107"/>
        <v>0.42984097185696246</v>
      </c>
      <c r="Q222" s="31"/>
      <c r="R222" s="31"/>
      <c r="S222" s="31"/>
      <c r="T222" s="31"/>
      <c r="U222" s="31"/>
    </row>
    <row r="223" spans="2:24" x14ac:dyDescent="0.35">
      <c r="B223" s="1" t="s">
        <v>118</v>
      </c>
      <c r="C223" s="1" t="s">
        <v>172</v>
      </c>
      <c r="D223" s="1" t="s">
        <v>164</v>
      </c>
      <c r="E223" s="1" t="s">
        <v>196</v>
      </c>
      <c r="F223" s="42">
        <f>Costs!V106</f>
        <v>0.45868312637830577</v>
      </c>
      <c r="G223" s="42">
        <f>Costs!W106</f>
        <v>0.36482097780423584</v>
      </c>
      <c r="H223" s="42">
        <f>Costs!X106</f>
        <v>0.42121354862010796</v>
      </c>
      <c r="I223" s="42">
        <f>Costs!Y106</f>
        <v>0.46607482549156193</v>
      </c>
      <c r="J223" s="42">
        <f>Costs!Z106</f>
        <v>0.39210272921620876</v>
      </c>
      <c r="K223" s="42">
        <f>Costs!AA106</f>
        <v>0.3684534853672865</v>
      </c>
      <c r="L223" s="42">
        <f>Costs!AB106</f>
        <v>0.23701955350877041</v>
      </c>
      <c r="M223" s="42">
        <f>Costs!AC106</f>
        <v>0.23354268071643999</v>
      </c>
      <c r="N223" s="42" t="str">
        <f>Costs!AD106</f>
        <v>n.a.</v>
      </c>
      <c r="O223" s="42">
        <f>Costs!AE106</f>
        <v>0.3547468286749445</v>
      </c>
      <c r="P223" s="31">
        <f t="shared" si="107"/>
        <v>-0.22659716855953896</v>
      </c>
      <c r="Q223" s="31"/>
      <c r="R223" s="31"/>
      <c r="S223" s="31"/>
      <c r="T223" s="31"/>
      <c r="U223" s="31"/>
    </row>
    <row r="224" spans="2:24" x14ac:dyDescent="0.35">
      <c r="B224" s="1" t="s">
        <v>129</v>
      </c>
      <c r="C224" s="1" t="s">
        <v>172</v>
      </c>
      <c r="D224" s="1" t="s">
        <v>166</v>
      </c>
      <c r="E224" s="1" t="s">
        <v>196</v>
      </c>
      <c r="F224" s="42">
        <f>Costs!V107</f>
        <v>2.7981941109852772E-2</v>
      </c>
      <c r="G224" s="42" t="str">
        <f>Costs!W107</f>
        <v>n.a.</v>
      </c>
      <c r="H224" s="42" t="str">
        <f>Costs!X107</f>
        <v>n.a.</v>
      </c>
      <c r="I224" s="42" t="str">
        <f>Costs!Y107</f>
        <v>n.a.</v>
      </c>
      <c r="J224" s="42">
        <f>Costs!Z107</f>
        <v>3.4258210076203499E-2</v>
      </c>
      <c r="K224" s="42">
        <f>Costs!AA107</f>
        <v>2.699265299679382E-2</v>
      </c>
      <c r="L224" s="42">
        <f>Costs!AB107</f>
        <v>1.8986318590755037E-2</v>
      </c>
      <c r="M224" s="42">
        <f>Costs!AC107</f>
        <v>2.2335826528915356E-2</v>
      </c>
      <c r="N224" s="42" t="str">
        <f>Costs!AD107</f>
        <v>n.a.</v>
      </c>
      <c r="O224" s="42">
        <f>Costs!AE107</f>
        <v>2.5643252048166927E-2</v>
      </c>
      <c r="P224" s="31">
        <f t="shared" si="107"/>
        <v>-8.3578514174714111E-2</v>
      </c>
      <c r="Q224" s="31"/>
      <c r="R224" s="31"/>
      <c r="S224" s="31"/>
      <c r="T224" s="31"/>
      <c r="U224" s="31"/>
    </row>
    <row r="225" spans="2:24" x14ac:dyDescent="0.35">
      <c r="B225" s="1" t="s">
        <v>121</v>
      </c>
      <c r="C225" s="1" t="s">
        <v>172</v>
      </c>
      <c r="D225" s="1" t="s">
        <v>164</v>
      </c>
      <c r="E225" s="1" t="s">
        <v>196</v>
      </c>
      <c r="F225" s="42">
        <f>Costs!V108</f>
        <v>0.16119776463801555</v>
      </c>
      <c r="G225" s="42" t="str">
        <f>Costs!W108</f>
        <v>n.a.</v>
      </c>
      <c r="H225" s="42" t="str">
        <f>Costs!X108</f>
        <v>n.a.</v>
      </c>
      <c r="I225" s="42">
        <f>Costs!Y108</f>
        <v>0.20671500188918429</v>
      </c>
      <c r="J225" s="42">
        <f>Costs!Z108</f>
        <v>0.23218823187484405</v>
      </c>
      <c r="K225" s="42" t="str">
        <f>Costs!AA108</f>
        <v>n.a.</v>
      </c>
      <c r="L225" s="42">
        <f>Costs!AB108</f>
        <v>0.16667630936632771</v>
      </c>
      <c r="M225" s="42">
        <f>Costs!AC108</f>
        <v>0.14273077837667922</v>
      </c>
      <c r="N225" s="42" t="str">
        <f>Costs!AD108</f>
        <v>n.a.</v>
      </c>
      <c r="O225" s="42">
        <f>Costs!AE108</f>
        <v>0.18707758037675884</v>
      </c>
      <c r="P225" s="31">
        <f t="shared" si="107"/>
        <v>0.16054698895396474</v>
      </c>
      <c r="Q225" s="31"/>
      <c r="R225" s="31"/>
      <c r="S225" s="31"/>
      <c r="T225" s="31"/>
      <c r="U225" s="31"/>
    </row>
    <row r="226" spans="2:24" x14ac:dyDescent="0.35">
      <c r="B226" s="1" t="s">
        <v>119</v>
      </c>
      <c r="C226" s="1" t="s">
        <v>172</v>
      </c>
      <c r="D226" s="1" t="s">
        <v>164</v>
      </c>
      <c r="E226" s="1" t="s">
        <v>197</v>
      </c>
      <c r="F226" s="42">
        <f>Costs!V109</f>
        <v>0.22176715658232485</v>
      </c>
      <c r="G226" s="42" t="str">
        <f>Costs!W109</f>
        <v>n.a.</v>
      </c>
      <c r="H226" s="42" t="str">
        <f>Costs!X109</f>
        <v>n.a.</v>
      </c>
      <c r="I226" s="42">
        <f>Costs!Y109</f>
        <v>0.17257264868855091</v>
      </c>
      <c r="J226" s="42">
        <f>Costs!Z109</f>
        <v>0.19527381699937493</v>
      </c>
      <c r="K226" s="42">
        <f>Costs!AA109</f>
        <v>0.188246098298892</v>
      </c>
      <c r="L226" s="42">
        <f>Costs!AB109</f>
        <v>0.17810319450452566</v>
      </c>
      <c r="M226" s="42">
        <f>Costs!AC109</f>
        <v>0.18935570973128957</v>
      </c>
      <c r="N226" s="42" t="str">
        <f>Costs!AD109</f>
        <v>n.a.</v>
      </c>
      <c r="O226" s="42">
        <f>Costs!AE109</f>
        <v>0.1847102936445266</v>
      </c>
      <c r="P226" s="31">
        <f t="shared" si="107"/>
        <v>-0.16709806586730497</v>
      </c>
      <c r="Q226" s="31"/>
      <c r="R226" s="31"/>
      <c r="S226" s="31"/>
      <c r="T226" s="31"/>
      <c r="U226" s="31"/>
    </row>
    <row r="227" spans="2:24" x14ac:dyDescent="0.35">
      <c r="B227" s="1" t="s">
        <v>130</v>
      </c>
      <c r="C227" s="1" t="s">
        <v>172</v>
      </c>
      <c r="D227" s="1" t="s">
        <v>166</v>
      </c>
      <c r="E227" s="66" t="s">
        <v>337</v>
      </c>
      <c r="F227" s="42">
        <f>Costs!V110</f>
        <v>7.3792348406045399E-2</v>
      </c>
      <c r="G227" s="42" t="str">
        <f>Costs!W110</f>
        <v>n.a.</v>
      </c>
      <c r="H227" s="42" t="str">
        <f>Costs!X110</f>
        <v>n.a.</v>
      </c>
      <c r="I227" s="42">
        <f>Costs!Y110</f>
        <v>7.9976527825327937E-2</v>
      </c>
      <c r="J227" s="42">
        <f>Costs!Z110</f>
        <v>7.6455932423869374E-2</v>
      </c>
      <c r="K227" s="42">
        <f>Costs!AA110</f>
        <v>5.7573744014021135E-2</v>
      </c>
      <c r="L227" s="42">
        <f>Costs!AB110</f>
        <v>4.3947294166990968E-2</v>
      </c>
      <c r="M227" s="42">
        <f>Costs!AC110</f>
        <v>4.7339714193748841E-2</v>
      </c>
      <c r="N227" s="42">
        <f>Costs!AD110</f>
        <v>5.4030907564462452E-2</v>
      </c>
      <c r="O227" s="42">
        <f>Costs!AE110</f>
        <v>5.988735336473678E-2</v>
      </c>
      <c r="P227" s="31">
        <f t="shared" si="107"/>
        <v>-0.18843410382870346</v>
      </c>
      <c r="Q227" s="31"/>
      <c r="R227" s="31"/>
      <c r="S227" s="31"/>
      <c r="T227" s="31"/>
      <c r="U227" s="31"/>
    </row>
    <row r="228" spans="2:24" x14ac:dyDescent="0.35">
      <c r="B228" s="1" t="s">
        <v>117</v>
      </c>
      <c r="C228" s="1" t="s">
        <v>172</v>
      </c>
      <c r="D228" s="1" t="s">
        <v>165</v>
      </c>
      <c r="E228" s="1" t="s">
        <v>196</v>
      </c>
      <c r="F228" s="42">
        <f>Costs!V111</f>
        <v>0.11877730025959043</v>
      </c>
      <c r="G228" s="42">
        <f>Costs!W111</f>
        <v>6.1857967163749236E-2</v>
      </c>
      <c r="H228" s="42">
        <f>Costs!X111</f>
        <v>6.9154027221472306E-2</v>
      </c>
      <c r="I228" s="42">
        <f>Costs!Y111</f>
        <v>7.1079834587984489E-2</v>
      </c>
      <c r="J228" s="42">
        <f>Costs!Z111</f>
        <v>7.9219574710252399E-2</v>
      </c>
      <c r="K228" s="42">
        <f>Costs!AA111</f>
        <v>7.9157239079255773E-2</v>
      </c>
      <c r="L228" s="42">
        <f>Costs!AB111</f>
        <v>8.2721437034576267E-2</v>
      </c>
      <c r="M228" s="42">
        <f>Costs!AC111</f>
        <v>8.4595997104517068E-2</v>
      </c>
      <c r="N228" s="42" t="str">
        <f>Costs!AD111</f>
        <v>n.a.</v>
      </c>
      <c r="O228" s="42">
        <f>Costs!AE111</f>
        <v>7.53980109859725E-2</v>
      </c>
      <c r="P228" s="31">
        <f t="shared" si="107"/>
        <v>-0.36521531621624276</v>
      </c>
      <c r="Q228" s="31"/>
      <c r="R228" s="31"/>
      <c r="S228" s="31"/>
      <c r="T228" s="31"/>
      <c r="U228" s="31"/>
    </row>
    <row r="229" spans="2:24" s="13" customFormat="1" ht="30" customHeight="1" x14ac:dyDescent="0.35">
      <c r="B229" s="15" t="s">
        <v>151</v>
      </c>
      <c r="F229" s="18"/>
      <c r="G229" s="18"/>
      <c r="H229" s="18"/>
      <c r="I229" s="18"/>
      <c r="J229" s="18"/>
      <c r="K229" s="18"/>
      <c r="L229" s="18"/>
      <c r="M229" s="18"/>
      <c r="N229" s="18"/>
      <c r="O229" s="18"/>
      <c r="P229" s="18"/>
      <c r="Q229" s="18"/>
      <c r="R229" s="18"/>
      <c r="S229" s="18"/>
      <c r="T229" s="18"/>
      <c r="U229" s="18"/>
      <c r="V229" s="14"/>
      <c r="X229" s="1"/>
    </row>
    <row r="230" spans="2:24" x14ac:dyDescent="0.35">
      <c r="B230" s="1" t="s">
        <v>124</v>
      </c>
      <c r="C230" s="1" t="s">
        <v>172</v>
      </c>
      <c r="D230" s="1" t="s">
        <v>161</v>
      </c>
      <c r="E230" s="1" t="s">
        <v>197</v>
      </c>
      <c r="F230" s="42">
        <f>'Sales &amp; Collections'!V3</f>
        <v>6.3639407774110743E-2</v>
      </c>
      <c r="G230" s="42">
        <f>'Sales &amp; Collections'!W3</f>
        <v>0.13745716004244904</v>
      </c>
      <c r="H230" s="42">
        <f>'Sales &amp; Collections'!X3</f>
        <v>0.14170547286597149</v>
      </c>
      <c r="I230" s="42">
        <f>'Sales &amp; Collections'!Y3</f>
        <v>0.14379210782223975</v>
      </c>
      <c r="J230" s="42">
        <f>'Sales &amp; Collections'!Z3</f>
        <v>0.13555008457087439</v>
      </c>
      <c r="K230" s="42">
        <f>'Sales &amp; Collections'!AA3</f>
        <v>0.1304082175722226</v>
      </c>
      <c r="L230" s="42">
        <f>'Sales &amp; Collections'!AB3</f>
        <v>0.1001566726100679</v>
      </c>
      <c r="M230" s="42">
        <f>'Sales &amp; Collections'!AC3</f>
        <v>0.10390451043509993</v>
      </c>
      <c r="N230" s="42" t="str">
        <f>'Sales &amp; Collections'!AD3</f>
        <v>n.a.</v>
      </c>
      <c r="O230" s="42">
        <f>'Sales &amp; Collections'!AE3</f>
        <v>0.12756774655984646</v>
      </c>
      <c r="P230" s="31">
        <f>IFERROR((O230-F230)/F230,"n.a.")</f>
        <v>1.0045401272848191</v>
      </c>
      <c r="Q230" s="31"/>
      <c r="R230" s="31"/>
      <c r="S230" s="31"/>
      <c r="T230" s="31"/>
      <c r="U230" s="31"/>
      <c r="X230" s="1" t="s">
        <v>116</v>
      </c>
    </row>
    <row r="231" spans="2:24" x14ac:dyDescent="0.35">
      <c r="B231" s="1" t="s">
        <v>132</v>
      </c>
      <c r="C231" s="1" t="s">
        <v>172</v>
      </c>
      <c r="D231" s="1" t="s">
        <v>161</v>
      </c>
      <c r="E231" s="1" t="s">
        <v>196</v>
      </c>
      <c r="F231" s="42">
        <f>'Sales &amp; Collections'!V4</f>
        <v>0.19393839860652731</v>
      </c>
      <c r="G231" s="42">
        <f>'Sales &amp; Collections'!W4</f>
        <v>0.17752250597211969</v>
      </c>
      <c r="H231" s="42">
        <f>'Sales &amp; Collections'!X4</f>
        <v>0.20114748491276849</v>
      </c>
      <c r="I231" s="42">
        <f>'Sales &amp; Collections'!Y4</f>
        <v>0.21447749040621705</v>
      </c>
      <c r="J231" s="42">
        <f>'Sales &amp; Collections'!Z4</f>
        <v>0.22045918543943099</v>
      </c>
      <c r="K231" s="42">
        <f>'Sales &amp; Collections'!AA4</f>
        <v>0.20427134387076143</v>
      </c>
      <c r="L231" s="42">
        <f>'Sales &amp; Collections'!AB4</f>
        <v>0.18181677564273377</v>
      </c>
      <c r="M231" s="42" t="str">
        <f>'Sales &amp; Collections'!AC4</f>
        <v>n.a.</v>
      </c>
      <c r="N231" s="42" t="str">
        <f>'Sales &amp; Collections'!AD4</f>
        <v>n.a.</v>
      </c>
      <c r="O231" s="42">
        <f>'Sales &amp; Collections'!AE4</f>
        <v>0.19994913104067191</v>
      </c>
      <c r="P231" s="31">
        <f t="shared" ref="P231:P246" si="108">IFERROR((O231-F231)/F231,"n.a.")</f>
        <v>3.0992998175361334E-2</v>
      </c>
      <c r="Q231" s="31"/>
      <c r="R231" s="31"/>
      <c r="S231" s="31"/>
      <c r="T231" s="31"/>
      <c r="U231" s="31"/>
    </row>
    <row r="232" spans="2:24" x14ac:dyDescent="0.35">
      <c r="B232" s="1" t="s">
        <v>251</v>
      </c>
      <c r="C232" s="1" t="s">
        <v>172</v>
      </c>
      <c r="D232" s="1" t="s">
        <v>162</v>
      </c>
      <c r="E232" s="1" t="s">
        <v>196</v>
      </c>
      <c r="F232" s="42">
        <f>'Sales &amp; Collections'!V5</f>
        <v>3.5810649798313159E-2</v>
      </c>
      <c r="G232" s="42" t="str">
        <f>'Sales &amp; Collections'!W5</f>
        <v>n.a.</v>
      </c>
      <c r="H232" s="42">
        <f>'Sales &amp; Collections'!X5</f>
        <v>4.2188264566093849E-2</v>
      </c>
      <c r="I232" s="42">
        <f>'Sales &amp; Collections'!Y5</f>
        <v>4.1503001523049567E-2</v>
      </c>
      <c r="J232" s="42">
        <f>'Sales &amp; Collections'!Z5</f>
        <v>3.9186791721877279E-2</v>
      </c>
      <c r="K232" s="42">
        <f>'Sales &amp; Collections'!AA5</f>
        <v>3.7809228104070509E-2</v>
      </c>
      <c r="L232" s="42">
        <f>'Sales &amp; Collections'!AB5</f>
        <v>4.8676759088729461E-2</v>
      </c>
      <c r="M232" s="42">
        <f>'Sales &amp; Collections'!AC5</f>
        <v>4.9493305931910599E-2</v>
      </c>
      <c r="N232" s="42" t="str">
        <f>'Sales &amp; Collections'!AD5</f>
        <v>n.a.</v>
      </c>
      <c r="O232" s="42">
        <f>'Sales &amp; Collections'!AE5</f>
        <v>4.3142891822621876E-2</v>
      </c>
      <c r="P232" s="31">
        <f t="shared" si="108"/>
        <v>0.20475032052208386</v>
      </c>
      <c r="Q232" s="31"/>
      <c r="R232" s="31"/>
      <c r="S232" s="31"/>
      <c r="T232" s="31"/>
      <c r="U232" s="31"/>
    </row>
    <row r="233" spans="2:24" x14ac:dyDescent="0.35">
      <c r="B233" s="1" t="s">
        <v>131</v>
      </c>
      <c r="C233" s="1" t="s">
        <v>172</v>
      </c>
      <c r="D233" s="1" t="s">
        <v>163</v>
      </c>
      <c r="E233" s="1" t="s">
        <v>196</v>
      </c>
      <c r="F233" s="42">
        <f>'Sales &amp; Collections'!V6</f>
        <v>9.3625433810047662E-2</v>
      </c>
      <c r="G233" s="42" t="str">
        <f>'Sales &amp; Collections'!W6</f>
        <v>n.a.</v>
      </c>
      <c r="H233" s="42">
        <f>'Sales &amp; Collections'!X6</f>
        <v>8.1074528747339905E-2</v>
      </c>
      <c r="I233" s="42">
        <f>'Sales &amp; Collections'!Y6</f>
        <v>7.2083607084707832E-2</v>
      </c>
      <c r="J233" s="42">
        <f>'Sales &amp; Collections'!Z6</f>
        <v>7.6806594127668923E-2</v>
      </c>
      <c r="K233" s="42">
        <f>'Sales &amp; Collections'!AA6</f>
        <v>7.5503628528426014E-2</v>
      </c>
      <c r="L233" s="42">
        <f>'Sales &amp; Collections'!AB6</f>
        <v>7.5818720301823614E-2</v>
      </c>
      <c r="M233" s="42" t="str">
        <f>'Sales &amp; Collections'!AC6</f>
        <v>n.a.</v>
      </c>
      <c r="N233" s="42" t="str">
        <f>'Sales &amp; Collections'!AD6</f>
        <v>n.a.</v>
      </c>
      <c r="O233" s="42">
        <f>'Sales &amp; Collections'!AE6</f>
        <v>7.625741575799326E-2</v>
      </c>
      <c r="P233" s="31">
        <f t="shared" si="108"/>
        <v>-0.18550534128676588</v>
      </c>
      <c r="Q233" s="31"/>
      <c r="R233" s="31"/>
      <c r="S233" s="31"/>
      <c r="T233" s="31"/>
      <c r="U233" s="31"/>
    </row>
    <row r="234" spans="2:24" x14ac:dyDescent="0.35">
      <c r="B234" s="1" t="s">
        <v>133</v>
      </c>
      <c r="C234" s="1" t="s">
        <v>172</v>
      </c>
      <c r="D234" s="1" t="s">
        <v>163</v>
      </c>
      <c r="E234" s="1" t="s">
        <v>196</v>
      </c>
      <c r="F234" s="42">
        <f>'Sales &amp; Collections'!V7</f>
        <v>9.3625433810047662E-2</v>
      </c>
      <c r="G234" s="42" t="str">
        <f>'Sales &amp; Collections'!W7</f>
        <v>n.a.</v>
      </c>
      <c r="H234" s="42">
        <f>'Sales &amp; Collections'!X7</f>
        <v>9.6456602130147506E-2</v>
      </c>
      <c r="I234" s="42">
        <f>'Sales &amp; Collections'!Y7</f>
        <v>9.9363491907934365E-2</v>
      </c>
      <c r="J234" s="42">
        <f>'Sales &amp; Collections'!Z7</f>
        <v>9.1290596608625596E-2</v>
      </c>
      <c r="K234" s="42">
        <f>'Sales &amp; Collections'!AA7</f>
        <v>9.5466873586205245E-2</v>
      </c>
      <c r="L234" s="42">
        <f>'Sales &amp; Collections'!AB7</f>
        <v>9.0213936801639569E-2</v>
      </c>
      <c r="M234" s="42" t="str">
        <f>'Sales &amp; Collections'!AC7</f>
        <v>n.a.</v>
      </c>
      <c r="N234" s="42" t="str">
        <f>'Sales &amp; Collections'!AD7</f>
        <v>n.a.</v>
      </c>
      <c r="O234" s="42">
        <f>'Sales &amp; Collections'!AE7</f>
        <v>9.4558300206910459E-2</v>
      </c>
      <c r="P234" s="31">
        <f t="shared" si="108"/>
        <v>9.9638138794149334E-3</v>
      </c>
      <c r="Q234" s="31"/>
      <c r="R234" s="31"/>
      <c r="S234" s="31"/>
      <c r="T234" s="31"/>
      <c r="U234" s="31"/>
    </row>
    <row r="235" spans="2:24" x14ac:dyDescent="0.35">
      <c r="B235" s="1" t="s">
        <v>134</v>
      </c>
      <c r="C235" s="1" t="s">
        <v>172</v>
      </c>
      <c r="D235" s="1" t="s">
        <v>163</v>
      </c>
      <c r="E235" s="1" t="s">
        <v>196</v>
      </c>
      <c r="F235" s="42">
        <f>'Sales &amp; Collections'!V8</f>
        <v>9.3625433810047662E-2</v>
      </c>
      <c r="G235" s="42" t="str">
        <f>'Sales &amp; Collections'!W8</f>
        <v>n.a.</v>
      </c>
      <c r="H235" s="42">
        <f>'Sales &amp; Collections'!X8</f>
        <v>7.1720749480242971E-2</v>
      </c>
      <c r="I235" s="42">
        <f>'Sales &amp; Collections'!Y8</f>
        <v>6.5386371396956661E-2</v>
      </c>
      <c r="J235" s="42">
        <f>'Sales &amp; Collections'!Z8</f>
        <v>7.0472586040268972E-2</v>
      </c>
      <c r="K235" s="42">
        <f>'Sales &amp; Collections'!AA8</f>
        <v>8.4004969416443614E-2</v>
      </c>
      <c r="L235" s="42">
        <f>'Sales &amp; Collections'!AB8</f>
        <v>7.8146919676885945E-2</v>
      </c>
      <c r="M235" s="42" t="str">
        <f>'Sales &amp; Collections'!AC8</f>
        <v>n.a.</v>
      </c>
      <c r="N235" s="42" t="str">
        <f>'Sales &amp; Collections'!AD8</f>
        <v>n.a.</v>
      </c>
      <c r="O235" s="42">
        <f>'Sales &amp; Collections'!AE8</f>
        <v>7.3946319202159619E-2</v>
      </c>
      <c r="P235" s="31">
        <f t="shared" si="108"/>
        <v>-0.21018983631962757</v>
      </c>
      <c r="Q235" s="31"/>
      <c r="R235" s="31"/>
      <c r="S235" s="31"/>
      <c r="T235" s="31"/>
      <c r="U235" s="31"/>
    </row>
    <row r="236" spans="2:24" x14ac:dyDescent="0.35">
      <c r="B236" s="1" t="s">
        <v>120</v>
      </c>
      <c r="C236" s="1" t="s">
        <v>172</v>
      </c>
      <c r="D236" s="1" t="s">
        <v>164</v>
      </c>
      <c r="E236" s="1" t="s">
        <v>196</v>
      </c>
      <c r="F236" s="42">
        <f>'Sales &amp; Collections'!V9</f>
        <v>0.12922035680234689</v>
      </c>
      <c r="G236" s="42">
        <f>'Sales &amp; Collections'!W9</f>
        <v>0.20251130106887569</v>
      </c>
      <c r="H236" s="42">
        <f>'Sales &amp; Collections'!X9</f>
        <v>0.15516218872050111</v>
      </c>
      <c r="I236" s="42">
        <f>'Sales &amp; Collections'!Y9</f>
        <v>0.20167827354147244</v>
      </c>
      <c r="J236" s="42">
        <f>'Sales &amp; Collections'!Z9</f>
        <v>0.17680134275264903</v>
      </c>
      <c r="K236" s="42">
        <f>'Sales &amp; Collections'!AA9</f>
        <v>0.18385193818656045</v>
      </c>
      <c r="L236" s="42">
        <f>'Sales &amp; Collections'!AB9</f>
        <v>0.15861950046466136</v>
      </c>
      <c r="M236" s="42">
        <f>'Sales &amp; Collections'!AC9</f>
        <v>0.14876862136390609</v>
      </c>
      <c r="N236" s="42" t="str">
        <f>'Sales &amp; Collections'!AD9</f>
        <v>n.a.</v>
      </c>
      <c r="O236" s="42">
        <f>'Sales &amp; Collections'!AE9</f>
        <v>0.17534188087123231</v>
      </c>
      <c r="P236" s="31">
        <f t="shared" si="108"/>
        <v>0.35692150378002802</v>
      </c>
      <c r="Q236" s="31"/>
      <c r="R236" s="31"/>
      <c r="S236" s="31"/>
      <c r="T236" s="31"/>
      <c r="U236" s="31"/>
    </row>
    <row r="237" spans="2:24" x14ac:dyDescent="0.35">
      <c r="B237" s="1" t="s">
        <v>125</v>
      </c>
      <c r="C237" s="1" t="s">
        <v>172</v>
      </c>
      <c r="D237" s="1" t="s">
        <v>162</v>
      </c>
      <c r="E237" s="1" t="s">
        <v>196</v>
      </c>
      <c r="F237" s="42">
        <f>'Sales &amp; Collections'!V10</f>
        <v>0.18876095526219286</v>
      </c>
      <c r="G237" s="42" t="str">
        <f>'Sales &amp; Collections'!W10</f>
        <v>n.a.</v>
      </c>
      <c r="H237" s="42" t="str">
        <f>'Sales &amp; Collections'!X10</f>
        <v>n.a.</v>
      </c>
      <c r="I237" s="42" t="str">
        <f>'Sales &amp; Collections'!Y10</f>
        <v>n.a.</v>
      </c>
      <c r="J237" s="42">
        <f>'Sales &amp; Collections'!Z10</f>
        <v>0.1195309636789323</v>
      </c>
      <c r="K237" s="42" t="str">
        <f>'Sales &amp; Collections'!AA10</f>
        <v>n.a.</v>
      </c>
      <c r="L237" s="42" t="str">
        <f>'Sales &amp; Collections'!AB10</f>
        <v>n.a.</v>
      </c>
      <c r="M237" s="42" t="str">
        <f>'Sales &amp; Collections'!AC10</f>
        <v>n.a.</v>
      </c>
      <c r="N237" s="42" t="str">
        <f>'Sales &amp; Collections'!AD10</f>
        <v>n.a.</v>
      </c>
      <c r="O237" s="42">
        <f>'Sales &amp; Collections'!AE10</f>
        <v>0.1195309636789323</v>
      </c>
      <c r="P237" s="31">
        <f t="shared" si="108"/>
        <v>-0.36676012519166729</v>
      </c>
      <c r="Q237" s="31"/>
      <c r="R237" s="31"/>
      <c r="S237" s="31"/>
      <c r="T237" s="31"/>
      <c r="U237" s="31"/>
    </row>
    <row r="238" spans="2:24" x14ac:dyDescent="0.35">
      <c r="B238" s="1" t="s">
        <v>126</v>
      </c>
      <c r="C238" s="1" t="s">
        <v>172</v>
      </c>
      <c r="D238" s="1" t="s">
        <v>163</v>
      </c>
      <c r="E238" s="1" t="s">
        <v>337</v>
      </c>
      <c r="F238" s="42">
        <f>'Sales &amp; Collections'!V11</f>
        <v>0.10700049578291161</v>
      </c>
      <c r="G238" s="42" t="str">
        <f>'Sales &amp; Collections'!W11</f>
        <v>n.a.</v>
      </c>
      <c r="H238" s="42" t="str">
        <f>'Sales &amp; Collections'!X11</f>
        <v>n.a.</v>
      </c>
      <c r="I238" s="42" t="str">
        <f>'Sales &amp; Collections'!Y11</f>
        <v>n.a.</v>
      </c>
      <c r="J238" s="42">
        <f>'Sales &amp; Collections'!Z11</f>
        <v>9.7266537273083764E-2</v>
      </c>
      <c r="K238" s="42">
        <f>'Sales &amp; Collections'!AA11</f>
        <v>0.10534748755407705</v>
      </c>
      <c r="L238" s="42">
        <f>'Sales &amp; Collections'!AB11</f>
        <v>0.10825839674549873</v>
      </c>
      <c r="M238" s="42">
        <f>'Sales &amp; Collections'!AC11</f>
        <v>0.10298052808657526</v>
      </c>
      <c r="N238" s="42" t="str">
        <f>'Sales &amp; Collections'!AD11</f>
        <v>n.a.</v>
      </c>
      <c r="O238" s="42">
        <f>'Sales &amp; Collections'!AE11</f>
        <v>0.1034632374148087</v>
      </c>
      <c r="P238" s="31">
        <f t="shared" si="108"/>
        <v>-3.3058336246212273E-2</v>
      </c>
      <c r="Q238" s="31"/>
      <c r="R238" s="31"/>
      <c r="S238" s="31"/>
      <c r="T238" s="31"/>
      <c r="U238" s="31"/>
    </row>
    <row r="239" spans="2:24" x14ac:dyDescent="0.35">
      <c r="B239" s="1" t="s">
        <v>127</v>
      </c>
      <c r="C239" s="1" t="s">
        <v>172</v>
      </c>
      <c r="D239" s="1" t="s">
        <v>161</v>
      </c>
      <c r="E239" s="1" t="s">
        <v>337</v>
      </c>
      <c r="F239" s="42">
        <f>'Sales &amp; Collections'!V12</f>
        <v>0.19609566666666664</v>
      </c>
      <c r="G239" s="42">
        <f>'Sales &amp; Collections'!W12</f>
        <v>0.11920310668743819</v>
      </c>
      <c r="H239" s="42">
        <f>'Sales &amp; Collections'!X12</f>
        <v>0.11850437843106265</v>
      </c>
      <c r="I239" s="42">
        <f>'Sales &amp; Collections'!Y12</f>
        <v>0.12993103838447856</v>
      </c>
      <c r="J239" s="42">
        <f>'Sales &amp; Collections'!Z12</f>
        <v>0.12894168565412167</v>
      </c>
      <c r="K239" s="42">
        <f>'Sales &amp; Collections'!AA12</f>
        <v>0.13397230869933849</v>
      </c>
      <c r="L239" s="42">
        <f>'Sales &amp; Collections'!AB12</f>
        <v>0.13357066616307606</v>
      </c>
      <c r="M239" s="42">
        <f>'Sales &amp; Collections'!AC12</f>
        <v>0.13957246585838343</v>
      </c>
      <c r="N239" s="42" t="str">
        <f>'Sales &amp; Collections'!AD12</f>
        <v>n.a.</v>
      </c>
      <c r="O239" s="42">
        <f>'Sales &amp; Collections'!AE12</f>
        <v>0.12909937855398559</v>
      </c>
      <c r="P239" s="31">
        <f t="shared" si="108"/>
        <v>-0.34165103824841137</v>
      </c>
      <c r="Q239" s="31"/>
      <c r="R239" s="31"/>
      <c r="S239" s="31"/>
      <c r="T239" s="31"/>
      <c r="U239" s="31"/>
    </row>
    <row r="240" spans="2:24" x14ac:dyDescent="0.35">
      <c r="B240" s="1" t="s">
        <v>128</v>
      </c>
      <c r="C240" s="1" t="s">
        <v>172</v>
      </c>
      <c r="D240" s="1" t="s">
        <v>165</v>
      </c>
      <c r="E240" s="1" t="s">
        <v>197</v>
      </c>
      <c r="F240" s="42">
        <f>'Sales &amp; Collections'!V13</f>
        <v>0.1790532489915658</v>
      </c>
      <c r="G240" s="42">
        <f>'Sales &amp; Collections'!W13</f>
        <v>0.19984822466102684</v>
      </c>
      <c r="H240" s="42">
        <f>'Sales &amp; Collections'!X13</f>
        <v>0.21276275908120779</v>
      </c>
      <c r="I240" s="42">
        <f>'Sales &amp; Collections'!Y13</f>
        <v>0.22183466475329147</v>
      </c>
      <c r="J240" s="42">
        <f>'Sales &amp; Collections'!Z13</f>
        <v>0.21927491736784024</v>
      </c>
      <c r="K240" s="42">
        <f>'Sales &amp; Collections'!AA13</f>
        <v>0.17876849340137971</v>
      </c>
      <c r="L240" s="42">
        <f>'Sales &amp; Collections'!AB13</f>
        <v>0.16029832873892216</v>
      </c>
      <c r="M240" s="42">
        <f>'Sales &amp; Collections'!AC13</f>
        <v>0.13782045720317523</v>
      </c>
      <c r="N240" s="42" t="str">
        <f>'Sales &amp; Collections'!AD13</f>
        <v>n.a.</v>
      </c>
      <c r="O240" s="42">
        <f>'Sales &amp; Collections'!AE13</f>
        <v>0.19008683502954904</v>
      </c>
      <c r="P240" s="31">
        <f t="shared" si="108"/>
        <v>6.1621814181673798E-2</v>
      </c>
      <c r="Q240" s="31"/>
      <c r="R240" s="31"/>
      <c r="S240" s="31"/>
      <c r="T240" s="31"/>
      <c r="U240" s="31"/>
    </row>
    <row r="241" spans="2:33" x14ac:dyDescent="0.35">
      <c r="B241" s="1" t="s">
        <v>118</v>
      </c>
      <c r="C241" s="1" t="s">
        <v>172</v>
      </c>
      <c r="D241" s="1" t="s">
        <v>164</v>
      </c>
      <c r="E241" s="1" t="s">
        <v>196</v>
      </c>
      <c r="F241" s="42">
        <f>'Sales &amp; Collections'!V14</f>
        <v>0.40457957342800194</v>
      </c>
      <c r="G241" s="42">
        <f>'Sales &amp; Collections'!W14</f>
        <v>0.27946935863266631</v>
      </c>
      <c r="H241" s="42">
        <f>'Sales &amp; Collections'!X14</f>
        <v>0.28591892546886061</v>
      </c>
      <c r="I241" s="42">
        <f>'Sales &amp; Collections'!Y14</f>
        <v>0.25569011477422887</v>
      </c>
      <c r="J241" s="42">
        <f>'Sales &amp; Collections'!Z14</f>
        <v>0.25813501082544393</v>
      </c>
      <c r="K241" s="42">
        <f>'Sales &amp; Collections'!AA14</f>
        <v>0.26348921973199135</v>
      </c>
      <c r="L241" s="42">
        <f>'Sales &amp; Collections'!AB14</f>
        <v>0.20381393989456564</v>
      </c>
      <c r="M241" s="42">
        <f>'Sales &amp; Collections'!AC14</f>
        <v>0.20367441893014196</v>
      </c>
      <c r="N241" s="42" t="str">
        <f>'Sales &amp; Collections'!AD14</f>
        <v>n.a.</v>
      </c>
      <c r="O241" s="42">
        <f>'Sales &amp; Collections'!AE14</f>
        <v>0.25002728403684271</v>
      </c>
      <c r="P241" s="31">
        <f t="shared" si="108"/>
        <v>-0.38200714900566524</v>
      </c>
      <c r="Q241" s="31"/>
      <c r="R241" s="31"/>
      <c r="S241" s="31"/>
      <c r="T241" s="31"/>
      <c r="U241" s="31"/>
    </row>
    <row r="242" spans="2:33" x14ac:dyDescent="0.35">
      <c r="B242" s="1" t="s">
        <v>129</v>
      </c>
      <c r="C242" s="1" t="s">
        <v>172</v>
      </c>
      <c r="D242" s="1" t="s">
        <v>166</v>
      </c>
      <c r="E242" s="1" t="s">
        <v>196</v>
      </c>
      <c r="F242" s="42">
        <f>'Sales &amp; Collections'!V15</f>
        <v>6.6623669309173262E-3</v>
      </c>
      <c r="G242" s="42" t="str">
        <f>'Sales &amp; Collections'!W15</f>
        <v>n.a.</v>
      </c>
      <c r="H242" s="42" t="str">
        <f>'Sales &amp; Collections'!X15</f>
        <v>n.a.</v>
      </c>
      <c r="I242" s="42" t="str">
        <f>'Sales &amp; Collections'!Y15</f>
        <v>n.a.</v>
      </c>
      <c r="J242" s="42">
        <f>'Sales &amp; Collections'!Z15</f>
        <v>1.7856510114771552E-2</v>
      </c>
      <c r="K242" s="42">
        <f>'Sales &amp; Collections'!AA15</f>
        <v>1.9678109385537806E-2</v>
      </c>
      <c r="L242" s="42">
        <f>'Sales &amp; Collections'!AB15</f>
        <v>1.5720672111640778E-2</v>
      </c>
      <c r="M242" s="42">
        <f>'Sales &amp; Collections'!AC15</f>
        <v>1.5673234343626486E-2</v>
      </c>
      <c r="N242" s="42" t="str">
        <f>'Sales &amp; Collections'!AD15</f>
        <v>n.a.</v>
      </c>
      <c r="O242" s="42">
        <f>'Sales &amp; Collections'!AE15</f>
        <v>1.7232131488894156E-2</v>
      </c>
      <c r="P242" s="31">
        <f t="shared" si="108"/>
        <v>1.5864879055110079</v>
      </c>
      <c r="Q242" s="31"/>
      <c r="R242" s="31"/>
      <c r="S242" s="31"/>
      <c r="T242" s="31"/>
      <c r="U242" s="31"/>
    </row>
    <row r="243" spans="2:33" x14ac:dyDescent="0.35">
      <c r="B243" s="1" t="s">
        <v>121</v>
      </c>
      <c r="C243" s="1" t="s">
        <v>172</v>
      </c>
      <c r="D243" s="1" t="s">
        <v>164</v>
      </c>
      <c r="E243" s="1" t="s">
        <v>196</v>
      </c>
      <c r="F243" s="42">
        <f>'Sales &amp; Collections'!V16</f>
        <v>0.14065387752108541</v>
      </c>
      <c r="G243" s="42" t="str">
        <f>'Sales &amp; Collections'!W16</f>
        <v>n.a.</v>
      </c>
      <c r="H243" s="42" t="str">
        <f>'Sales &amp; Collections'!X16</f>
        <v>n.a.</v>
      </c>
      <c r="I243" s="42">
        <f>'Sales &amp; Collections'!Y16</f>
        <v>0.12466827002503444</v>
      </c>
      <c r="J243" s="42">
        <f>'Sales &amp; Collections'!Z16</f>
        <v>0.1297120135646545</v>
      </c>
      <c r="K243" s="42" t="str">
        <f>'Sales &amp; Collections'!AA16</f>
        <v>n.a.</v>
      </c>
      <c r="L243" s="42">
        <f>'Sales &amp; Collections'!AB16</f>
        <v>0.1506568717835795</v>
      </c>
      <c r="M243" s="42">
        <f>'Sales &amp; Collections'!AC16</f>
        <v>0.10084301763706469</v>
      </c>
      <c r="N243" s="42" t="str">
        <f>'Sales &amp; Collections'!AD16</f>
        <v>n.a.</v>
      </c>
      <c r="O243" s="42">
        <f>'Sales &amp; Collections'!AE16</f>
        <v>0.12647004325258329</v>
      </c>
      <c r="P243" s="31">
        <f t="shared" si="108"/>
        <v>-0.10084211340974812</v>
      </c>
      <c r="Q243" s="31"/>
      <c r="R243" s="31"/>
      <c r="S243" s="31"/>
      <c r="T243" s="31"/>
      <c r="U243" s="31"/>
    </row>
    <row r="244" spans="2:33" x14ac:dyDescent="0.35">
      <c r="B244" s="1" t="s">
        <v>119</v>
      </c>
      <c r="C244" s="1" t="s">
        <v>172</v>
      </c>
      <c r="D244" s="1" t="s">
        <v>164</v>
      </c>
      <c r="E244" s="1" t="s">
        <v>197</v>
      </c>
      <c r="F244" s="42">
        <f>'Sales &amp; Collections'!V17</f>
        <v>6.1913593325999258E-2</v>
      </c>
      <c r="G244" s="42" t="str">
        <f>'Sales &amp; Collections'!W17</f>
        <v>n.a.</v>
      </c>
      <c r="H244" s="42" t="str">
        <f>'Sales &amp; Collections'!X17</f>
        <v>n.a.</v>
      </c>
      <c r="I244" s="42">
        <f>'Sales &amp; Collections'!Y17</f>
        <v>0.18926683562323793</v>
      </c>
      <c r="J244" s="42">
        <f>'Sales &amp; Collections'!Z17</f>
        <v>0.18794557000183607</v>
      </c>
      <c r="K244" s="42">
        <f>'Sales &amp; Collections'!AA17</f>
        <v>0.17118043624730481</v>
      </c>
      <c r="L244" s="42">
        <f>'Sales &amp; Collections'!AB17</f>
        <v>0.15087483261263407</v>
      </c>
      <c r="M244" s="42">
        <f>'Sales &amp; Collections'!AC17</f>
        <v>0.15326369979938684</v>
      </c>
      <c r="N244" s="42" t="str">
        <f>'Sales &amp; Collections'!AD17</f>
        <v>n.a.</v>
      </c>
      <c r="O244" s="42">
        <f>'Sales &amp; Collections'!AE17</f>
        <v>0.17050627485687991</v>
      </c>
      <c r="P244" s="31">
        <f t="shared" si="108"/>
        <v>1.7539392514192766</v>
      </c>
      <c r="Q244" s="31"/>
      <c r="R244" s="31"/>
      <c r="S244" s="31"/>
      <c r="T244" s="31"/>
      <c r="U244" s="31"/>
    </row>
    <row r="245" spans="2:33" x14ac:dyDescent="0.35">
      <c r="B245" s="1" t="s">
        <v>130</v>
      </c>
      <c r="C245" s="1" t="s">
        <v>172</v>
      </c>
      <c r="D245" s="1" t="s">
        <v>166</v>
      </c>
      <c r="E245" s="66" t="s">
        <v>337</v>
      </c>
      <c r="F245" s="42">
        <f>'Sales &amp; Collections'!V18</f>
        <v>1.0798880254543227E-2</v>
      </c>
      <c r="G245" s="42" t="str">
        <f>'Sales &amp; Collections'!W18</f>
        <v>n.a.</v>
      </c>
      <c r="H245" s="42" t="str">
        <f>'Sales &amp; Collections'!X18</f>
        <v>n.a.</v>
      </c>
      <c r="I245" s="42">
        <f>'Sales &amp; Collections'!Y18</f>
        <v>8.5791787626276012E-2</v>
      </c>
      <c r="J245" s="42">
        <f>'Sales &amp; Collections'!Z18</f>
        <v>8.8238785704121192E-2</v>
      </c>
      <c r="K245" s="42">
        <f>'Sales &amp; Collections'!AA18</f>
        <v>6.3464627768794996E-2</v>
      </c>
      <c r="L245" s="42">
        <f>'Sales &amp; Collections'!AB18</f>
        <v>4.6097129858947539E-2</v>
      </c>
      <c r="M245" s="42">
        <f>'Sales &amp; Collections'!AC18</f>
        <v>4.8659861291716636E-2</v>
      </c>
      <c r="N245" s="42">
        <f>'Sales &amp; Collections'!AD18</f>
        <v>5.0412972485485021E-2</v>
      </c>
      <c r="O245" s="42">
        <f>'Sales &amp; Collections'!AE18</f>
        <v>6.3777527455890229E-2</v>
      </c>
      <c r="P245" s="31">
        <f t="shared" si="108"/>
        <v>4.9059389448325632</v>
      </c>
      <c r="Q245" s="31"/>
      <c r="R245" s="31"/>
      <c r="S245" s="31"/>
      <c r="T245" s="31"/>
      <c r="U245" s="31"/>
    </row>
    <row r="246" spans="2:33" x14ac:dyDescent="0.35">
      <c r="B246" s="1" t="s">
        <v>117</v>
      </c>
      <c r="C246" s="1" t="s">
        <v>172</v>
      </c>
      <c r="D246" s="1" t="s">
        <v>165</v>
      </c>
      <c r="E246" s="1" t="s">
        <v>196</v>
      </c>
      <c r="F246" s="42">
        <f>'Sales &amp; Collections'!V19</f>
        <v>7.9927711835290891E-2</v>
      </c>
      <c r="G246" s="42">
        <f>'Sales &amp; Collections'!W19</f>
        <v>5.630861251984913E-2</v>
      </c>
      <c r="H246" s="42">
        <f>'Sales &amp; Collections'!X19</f>
        <v>5.9406261530886705E-2</v>
      </c>
      <c r="I246" s="42">
        <f>'Sales &amp; Collections'!Y19</f>
        <v>6.5027633866370421E-2</v>
      </c>
      <c r="J246" s="42">
        <f>'Sales &amp; Collections'!Z19</f>
        <v>6.9799276489374423E-2</v>
      </c>
      <c r="K246" s="42">
        <f>'Sales &amp; Collections'!AA19</f>
        <v>7.0621989973574842E-2</v>
      </c>
      <c r="L246" s="42">
        <f>'Sales &amp; Collections'!AB19</f>
        <v>7.3525862204856768E-2</v>
      </c>
      <c r="M246" s="42">
        <f>'Sales &amp; Collections'!AC19</f>
        <v>7.4732640459134497E-2</v>
      </c>
      <c r="N246" s="42" t="str">
        <f>'Sales &amp; Collections'!AD19</f>
        <v>n.a.</v>
      </c>
      <c r="O246" s="42">
        <f>'Sales &amp; Collections'!AE19</f>
        <v>6.7060325292006687E-2</v>
      </c>
      <c r="P246" s="31">
        <f t="shared" si="108"/>
        <v>-0.16098780069921634</v>
      </c>
      <c r="Q246" s="31"/>
      <c r="R246" s="31"/>
      <c r="S246" s="31"/>
      <c r="T246" s="31"/>
      <c r="U246" s="31"/>
    </row>
    <row r="247" spans="2:33" s="13" customFormat="1" ht="30" customHeight="1" x14ac:dyDescent="0.35">
      <c r="B247" s="15" t="s">
        <v>142</v>
      </c>
      <c r="F247" s="18"/>
      <c r="G247" s="18"/>
      <c r="H247" s="18"/>
      <c r="I247" s="18"/>
      <c r="J247" s="18"/>
      <c r="K247" s="18"/>
      <c r="L247" s="18"/>
      <c r="M247" s="18"/>
      <c r="N247" s="18"/>
      <c r="O247" s="33"/>
      <c r="P247" s="33"/>
      <c r="Q247" s="33"/>
      <c r="R247" s="33"/>
      <c r="S247" s="33"/>
      <c r="T247" s="33"/>
      <c r="U247" s="33"/>
      <c r="V247" s="14"/>
      <c r="X247" s="1"/>
      <c r="Y247" s="1"/>
      <c r="Z247" s="1"/>
      <c r="AA247" s="1"/>
      <c r="AB247" s="1"/>
      <c r="AC247" s="1"/>
      <c r="AD247" s="1"/>
      <c r="AE247" s="1"/>
      <c r="AF247" s="1"/>
      <c r="AG247" s="1"/>
    </row>
    <row r="248" spans="2:33" x14ac:dyDescent="0.35">
      <c r="B248" s="1" t="s">
        <v>124</v>
      </c>
      <c r="C248" s="1" t="s">
        <v>172</v>
      </c>
      <c r="D248" s="1" t="s">
        <v>161</v>
      </c>
      <c r="E248" s="1" t="s">
        <v>197</v>
      </c>
      <c r="F248" s="42" t="str">
        <f>'Sales &amp; Collections'!V21</f>
        <v>n.a.</v>
      </c>
      <c r="G248" s="42">
        <f>'Sales &amp; Collections'!W21</f>
        <v>0.11537928037741781</v>
      </c>
      <c r="H248" s="42">
        <f>'Sales &amp; Collections'!X21</f>
        <v>0.15485407524097461</v>
      </c>
      <c r="I248" s="42">
        <f>'Sales &amp; Collections'!Y21</f>
        <v>0.14302283262633253</v>
      </c>
      <c r="J248" s="42">
        <f>'Sales &amp; Collections'!Z21</f>
        <v>0.13186262313694053</v>
      </c>
      <c r="K248" s="42">
        <f>'Sales &amp; Collections'!AA21</f>
        <v>0.12472855193205561</v>
      </c>
      <c r="L248" s="42">
        <f>'Sales &amp; Collections'!AB21</f>
        <v>9.6748629961924973E-2</v>
      </c>
      <c r="M248" s="42">
        <f>'Sales &amp; Collections'!AC21</f>
        <v>9.612738405693308E-2</v>
      </c>
      <c r="N248" s="42" t="str">
        <f>'Sales &amp; Collections'!AD21</f>
        <v>n.a.</v>
      </c>
      <c r="O248" s="42">
        <f>'Sales &amp; Collections'!AE21</f>
        <v>0.12324619676179702</v>
      </c>
      <c r="P248" s="42"/>
      <c r="Q248" s="42"/>
      <c r="R248" s="42"/>
      <c r="S248" s="42"/>
      <c r="T248" s="42"/>
      <c r="U248" s="42"/>
      <c r="X248" s="1" t="s">
        <v>158</v>
      </c>
    </row>
    <row r="249" spans="2:33" x14ac:dyDescent="0.35">
      <c r="B249" s="1" t="s">
        <v>132</v>
      </c>
      <c r="C249" s="1" t="s">
        <v>172</v>
      </c>
      <c r="D249" s="1" t="s">
        <v>161</v>
      </c>
      <c r="E249" s="1" t="s">
        <v>196</v>
      </c>
      <c r="F249" s="42" t="str">
        <f>'Sales &amp; Collections'!V22</f>
        <v>n.a.</v>
      </c>
      <c r="G249" s="42">
        <f>'Sales &amp; Collections'!W22</f>
        <v>0.16910176129071075</v>
      </c>
      <c r="H249" s="42">
        <f>'Sales &amp; Collections'!X22</f>
        <v>0.19005775357970431</v>
      </c>
      <c r="I249" s="42">
        <f>'Sales &amp; Collections'!Y22</f>
        <v>0.1956676451943519</v>
      </c>
      <c r="J249" s="42">
        <f>'Sales &amp; Collections'!Z22</f>
        <v>0.20355822004432864</v>
      </c>
      <c r="K249" s="42">
        <f>'Sales &amp; Collections'!AA22</f>
        <v>0.1893494886480819</v>
      </c>
      <c r="L249" s="42">
        <f>'Sales &amp; Collections'!AB22</f>
        <v>0.16623277756663896</v>
      </c>
      <c r="M249" s="42" t="str">
        <f>'Sales &amp; Collections'!AC22</f>
        <v>n.a.</v>
      </c>
      <c r="N249" s="42" t="str">
        <f>'Sales &amp; Collections'!AD22</f>
        <v>n.a.</v>
      </c>
      <c r="O249" s="42">
        <f>'Sales &amp; Collections'!AE22</f>
        <v>0.18566127438730273</v>
      </c>
      <c r="P249" s="42"/>
      <c r="Q249" s="42"/>
      <c r="R249" s="42"/>
      <c r="S249" s="42"/>
      <c r="T249" s="42"/>
      <c r="U249" s="42"/>
    </row>
    <row r="250" spans="2:33" x14ac:dyDescent="0.35">
      <c r="B250" s="1" t="s">
        <v>251</v>
      </c>
      <c r="C250" s="1" t="s">
        <v>172</v>
      </c>
      <c r="D250" s="1" t="s">
        <v>162</v>
      </c>
      <c r="E250" s="1" t="s">
        <v>196</v>
      </c>
      <c r="F250" s="42" t="str">
        <f>'Sales &amp; Collections'!V23</f>
        <v>n.a.</v>
      </c>
      <c r="G250" s="42" t="str">
        <f>'Sales &amp; Collections'!W23</f>
        <v>n.a.</v>
      </c>
      <c r="H250" s="42">
        <f>'Sales &amp; Collections'!X23</f>
        <v>4.1303112377686642E-2</v>
      </c>
      <c r="I250" s="42">
        <f>'Sales &amp; Collections'!Y23</f>
        <v>3.813154479912443E-2</v>
      </c>
      <c r="J250" s="42">
        <f>'Sales &amp; Collections'!Z23</f>
        <v>2.788646505681627E-2</v>
      </c>
      <c r="K250" s="42">
        <f>'Sales &amp; Collections'!AA23</f>
        <v>3.1378216521712382E-2</v>
      </c>
      <c r="L250" s="42">
        <f>'Sales &amp; Collections'!AB23</f>
        <v>4.5102659726472955E-2</v>
      </c>
      <c r="M250" s="42">
        <f>'Sales &amp; Collections'!AC23</f>
        <v>4.5480682152602453E-2</v>
      </c>
      <c r="N250" s="42" t="str">
        <f>'Sales &amp; Collections'!AD23</f>
        <v>n.a.</v>
      </c>
      <c r="O250" s="42">
        <f>'Sales &amp; Collections'!AE23</f>
        <v>3.821378010573586E-2</v>
      </c>
      <c r="P250" s="42"/>
      <c r="Q250" s="42"/>
      <c r="R250" s="42"/>
      <c r="S250" s="42"/>
      <c r="T250" s="42"/>
      <c r="U250" s="42"/>
    </row>
    <row r="251" spans="2:33" x14ac:dyDescent="0.35">
      <c r="B251" s="1" t="s">
        <v>131</v>
      </c>
      <c r="C251" s="1" t="s">
        <v>172</v>
      </c>
      <c r="D251" s="1" t="s">
        <v>163</v>
      </c>
      <c r="E251" s="1" t="s">
        <v>196</v>
      </c>
      <c r="F251" s="42" t="str">
        <f>'Sales &amp; Collections'!V24</f>
        <v>n.a.</v>
      </c>
      <c r="G251" s="42" t="str">
        <f>'Sales &amp; Collections'!W24</f>
        <v>n.a.</v>
      </c>
      <c r="H251" s="42" t="str">
        <f>'Sales &amp; Collections'!X24</f>
        <v>n.a.</v>
      </c>
      <c r="I251" s="42" t="str">
        <f>'Sales &amp; Collections'!Y24</f>
        <v>n.a.</v>
      </c>
      <c r="J251" s="42" t="str">
        <f>'Sales &amp; Collections'!Z24</f>
        <v>n.a.</v>
      </c>
      <c r="K251" s="42" t="str">
        <f>'Sales &amp; Collections'!AA24</f>
        <v>n.a.</v>
      </c>
      <c r="L251" s="42" t="str">
        <f>'Sales &amp; Collections'!AB24</f>
        <v>n.a.</v>
      </c>
      <c r="M251" s="42" t="str">
        <f>'Sales &amp; Collections'!AC24</f>
        <v>n.a.</v>
      </c>
      <c r="N251" s="42" t="str">
        <f>'Sales &amp; Collections'!AD24</f>
        <v>n.a.</v>
      </c>
      <c r="O251" s="42" t="str">
        <f>'Sales &amp; Collections'!AE24</f>
        <v>n.a.</v>
      </c>
      <c r="P251" s="42"/>
      <c r="Q251" s="42"/>
      <c r="R251" s="42"/>
      <c r="S251" s="42"/>
      <c r="T251" s="42"/>
      <c r="U251" s="42"/>
    </row>
    <row r="252" spans="2:33" x14ac:dyDescent="0.35">
      <c r="B252" s="1" t="s">
        <v>133</v>
      </c>
      <c r="C252" s="1" t="s">
        <v>172</v>
      </c>
      <c r="D252" s="1" t="s">
        <v>163</v>
      </c>
      <c r="E252" s="1" t="s">
        <v>196</v>
      </c>
      <c r="F252" s="42" t="str">
        <f>'Sales &amp; Collections'!V25</f>
        <v>n.a.</v>
      </c>
      <c r="G252" s="42" t="str">
        <f>'Sales &amp; Collections'!W25</f>
        <v>n.a.</v>
      </c>
      <c r="H252" s="42">
        <f>'Sales &amp; Collections'!X25</f>
        <v>8.382399739736375E-2</v>
      </c>
      <c r="I252" s="42">
        <f>'Sales &amp; Collections'!Y25</f>
        <v>8.9292719225194939E-2</v>
      </c>
      <c r="J252" s="42">
        <f>'Sales &amp; Collections'!Z25</f>
        <v>8.53269800878277E-2</v>
      </c>
      <c r="K252" s="42">
        <f>'Sales &amp; Collections'!AA25</f>
        <v>8.9026190867529928E-2</v>
      </c>
      <c r="L252" s="42">
        <f>'Sales &amp; Collections'!AB25</f>
        <v>8.4034438642518042E-2</v>
      </c>
      <c r="M252" s="42" t="str">
        <f>'Sales &amp; Collections'!AC25</f>
        <v>n.a.</v>
      </c>
      <c r="N252" s="42" t="str">
        <f>'Sales &amp; Collections'!AD25</f>
        <v>n.a.</v>
      </c>
      <c r="O252" s="42">
        <f>'Sales &amp; Collections'!AE25</f>
        <v>8.6300865244086866E-2</v>
      </c>
      <c r="P252" s="42"/>
      <c r="Q252" s="42"/>
      <c r="R252" s="42"/>
      <c r="S252" s="42"/>
      <c r="T252" s="42"/>
      <c r="U252" s="42"/>
    </row>
    <row r="253" spans="2:33" x14ac:dyDescent="0.35">
      <c r="B253" s="1" t="s">
        <v>134</v>
      </c>
      <c r="C253" s="1" t="s">
        <v>172</v>
      </c>
      <c r="D253" s="1" t="s">
        <v>163</v>
      </c>
      <c r="E253" s="1" t="s">
        <v>196</v>
      </c>
      <c r="F253" s="42" t="str">
        <f>'Sales &amp; Collections'!V26</f>
        <v>n.a.</v>
      </c>
      <c r="G253" s="42" t="str">
        <f>'Sales &amp; Collections'!W26</f>
        <v>n.a.</v>
      </c>
      <c r="H253" s="42" t="str">
        <f>'Sales &amp; Collections'!X26</f>
        <v>n.a.</v>
      </c>
      <c r="I253" s="42" t="str">
        <f>'Sales &amp; Collections'!Y26</f>
        <v>n.a.</v>
      </c>
      <c r="J253" s="42" t="str">
        <f>'Sales &amp; Collections'!Z26</f>
        <v>n.a.</v>
      </c>
      <c r="K253" s="42" t="str">
        <f>'Sales &amp; Collections'!AA26</f>
        <v>n.a.</v>
      </c>
      <c r="L253" s="42" t="str">
        <f>'Sales &amp; Collections'!AB26</f>
        <v>n.a.</v>
      </c>
      <c r="M253" s="42" t="str">
        <f>'Sales &amp; Collections'!AC26</f>
        <v>n.a.</v>
      </c>
      <c r="N253" s="42" t="str">
        <f>'Sales &amp; Collections'!AD26</f>
        <v>n.a.</v>
      </c>
      <c r="O253" s="42" t="str">
        <f>'Sales &amp; Collections'!AE26</f>
        <v>n.a.</v>
      </c>
      <c r="P253" s="42"/>
      <c r="Q253" s="42"/>
      <c r="R253" s="42"/>
      <c r="S253" s="42"/>
      <c r="T253" s="42"/>
      <c r="U253" s="42"/>
      <c r="Y253" s="13"/>
      <c r="Z253" s="13"/>
      <c r="AA253" s="13"/>
      <c r="AB253" s="13"/>
      <c r="AC253" s="13"/>
      <c r="AD253" s="13"/>
      <c r="AE253" s="13"/>
      <c r="AF253" s="13"/>
      <c r="AG253" s="13"/>
    </row>
    <row r="254" spans="2:33" x14ac:dyDescent="0.35">
      <c r="B254" s="1" t="s">
        <v>120</v>
      </c>
      <c r="C254" s="1" t="s">
        <v>172</v>
      </c>
      <c r="D254" s="1" t="s">
        <v>164</v>
      </c>
      <c r="E254" s="1" t="s">
        <v>196</v>
      </c>
      <c r="F254" s="42" t="str">
        <f>'Sales &amp; Collections'!V27</f>
        <v>n.a.</v>
      </c>
      <c r="G254" s="42">
        <f>'Sales &amp; Collections'!W27</f>
        <v>0.20394758890826173</v>
      </c>
      <c r="H254" s="42">
        <f>'Sales &amp; Collections'!X27</f>
        <v>0.1510434311954047</v>
      </c>
      <c r="I254" s="42">
        <f>'Sales &amp; Collections'!Y27</f>
        <v>0.20516692505742815</v>
      </c>
      <c r="J254" s="42">
        <f>'Sales &amp; Collections'!Z27</f>
        <v>0.17369573204291033</v>
      </c>
      <c r="K254" s="42">
        <f>'Sales &amp; Collections'!AA27</f>
        <v>0.17774212528228825</v>
      </c>
      <c r="L254" s="42">
        <f>'Sales &amp; Collections'!AB27</f>
        <v>0.16129902703336454</v>
      </c>
      <c r="M254" s="42">
        <f>'Sales &amp; Collections'!AC27</f>
        <v>0.14883358183538939</v>
      </c>
      <c r="N254" s="42" t="str">
        <f>'Sales &amp; Collections'!AD27</f>
        <v>n.a.</v>
      </c>
      <c r="O254" s="42">
        <f>'Sales &amp; Collections'!AE27</f>
        <v>0.17453263019357818</v>
      </c>
      <c r="P254" s="42"/>
      <c r="Q254" s="42"/>
      <c r="R254" s="42"/>
      <c r="S254" s="42"/>
      <c r="T254" s="42"/>
      <c r="U254" s="42"/>
    </row>
    <row r="255" spans="2:33" x14ac:dyDescent="0.35">
      <c r="B255" s="1" t="s">
        <v>125</v>
      </c>
      <c r="C255" s="1" t="s">
        <v>172</v>
      </c>
      <c r="D255" s="1" t="s">
        <v>162</v>
      </c>
      <c r="E255" s="1" t="s">
        <v>196</v>
      </c>
      <c r="F255" s="42" t="str">
        <f>'Sales &amp; Collections'!V28</f>
        <v>n.a.</v>
      </c>
      <c r="G255" s="42" t="str">
        <f>'Sales &amp; Collections'!W28</f>
        <v>n.a.</v>
      </c>
      <c r="H255" s="42" t="str">
        <f>'Sales &amp; Collections'!X28</f>
        <v>n.a.</v>
      </c>
      <c r="I255" s="42" t="str">
        <f>'Sales &amp; Collections'!Y28</f>
        <v>n.a.</v>
      </c>
      <c r="J255" s="42" t="str">
        <f>'Sales &amp; Collections'!Z28</f>
        <v>n.a.</v>
      </c>
      <c r="K255" s="42" t="str">
        <f>'Sales &amp; Collections'!AA28</f>
        <v>n.a.</v>
      </c>
      <c r="L255" s="42" t="str">
        <f>'Sales &amp; Collections'!AB28</f>
        <v>n.a.</v>
      </c>
      <c r="M255" s="42" t="str">
        <f>'Sales &amp; Collections'!AC28</f>
        <v>n.a.</v>
      </c>
      <c r="N255" s="42" t="str">
        <f>'Sales &amp; Collections'!AD28</f>
        <v>n.a.</v>
      </c>
      <c r="O255" s="42" t="str">
        <f>'Sales &amp; Collections'!AE28</f>
        <v>n.a.</v>
      </c>
      <c r="P255" s="42"/>
      <c r="Q255" s="42"/>
      <c r="R255" s="42"/>
      <c r="S255" s="42"/>
      <c r="T255" s="42"/>
      <c r="U255" s="42"/>
    </row>
    <row r="256" spans="2:33" x14ac:dyDescent="0.35">
      <c r="B256" s="1" t="s">
        <v>126</v>
      </c>
      <c r="C256" s="1" t="s">
        <v>172</v>
      </c>
      <c r="D256" s="1" t="s">
        <v>163</v>
      </c>
      <c r="E256" s="1" t="s">
        <v>337</v>
      </c>
      <c r="F256" s="42" t="str">
        <f>'Sales &amp; Collections'!V29</f>
        <v>n.a.</v>
      </c>
      <c r="G256" s="42" t="str">
        <f>'Sales &amp; Collections'!W29</f>
        <v>n.a.</v>
      </c>
      <c r="H256" s="42" t="str">
        <f>'Sales &amp; Collections'!X29</f>
        <v>n.a.</v>
      </c>
      <c r="I256" s="42" t="str">
        <f>'Sales &amp; Collections'!Y29</f>
        <v>n.a.</v>
      </c>
      <c r="J256" s="42">
        <f>'Sales &amp; Collections'!Z29</f>
        <v>8.602701534601459E-2</v>
      </c>
      <c r="K256" s="42">
        <f>'Sales &amp; Collections'!AA29</f>
        <v>9.8205653284077266E-2</v>
      </c>
      <c r="L256" s="42">
        <f>'Sales &amp; Collections'!AB29</f>
        <v>9.8868370280141338E-2</v>
      </c>
      <c r="M256" s="42">
        <f>'Sales &amp; Collections'!AC29</f>
        <v>9.6050319079345303E-2</v>
      </c>
      <c r="N256" s="42" t="str">
        <f>'Sales &amp; Collections'!AD29</f>
        <v>n.a.</v>
      </c>
      <c r="O256" s="42">
        <f>'Sales &amp; Collections'!AE29</f>
        <v>9.4787839497394624E-2</v>
      </c>
      <c r="P256" s="42"/>
      <c r="Q256" s="42"/>
      <c r="R256" s="42"/>
      <c r="S256" s="42"/>
      <c r="T256" s="42"/>
      <c r="U256" s="42"/>
    </row>
    <row r="257" spans="1:33" x14ac:dyDescent="0.35">
      <c r="B257" s="1" t="s">
        <v>127</v>
      </c>
      <c r="C257" s="1" t="s">
        <v>172</v>
      </c>
      <c r="D257" s="1" t="s">
        <v>161</v>
      </c>
      <c r="E257" s="1" t="s">
        <v>337</v>
      </c>
      <c r="F257" s="42" t="str">
        <f>'Sales &amp; Collections'!V30</f>
        <v>n.a.</v>
      </c>
      <c r="G257" s="42">
        <f>'Sales &amp; Collections'!W30</f>
        <v>0.1174157619258471</v>
      </c>
      <c r="H257" s="42">
        <f>'Sales &amp; Collections'!X30</f>
        <v>0.11710030875711756</v>
      </c>
      <c r="I257" s="42">
        <f>'Sales &amp; Collections'!Y30</f>
        <v>0.12821836305656509</v>
      </c>
      <c r="J257" s="42">
        <f>'Sales &amp; Collections'!Z30</f>
        <v>0.12694136218938659</v>
      </c>
      <c r="K257" s="42">
        <f>'Sales &amp; Collections'!AA30</f>
        <v>0.13395327018120826</v>
      </c>
      <c r="L257" s="42">
        <f>'Sales &amp; Collections'!AB30</f>
        <v>0.13192499542571015</v>
      </c>
      <c r="M257" s="42">
        <f>'Sales &amp; Collections'!AC30</f>
        <v>0.13910280441414297</v>
      </c>
      <c r="N257" s="42" t="str">
        <f>'Sales &amp; Collections'!AD30</f>
        <v>n.a.</v>
      </c>
      <c r="O257" s="42">
        <f>'Sales &amp; Collections'!AE30</f>
        <v>0.12780812370713965</v>
      </c>
      <c r="P257" s="42"/>
      <c r="Q257" s="42"/>
      <c r="R257" s="42"/>
      <c r="S257" s="42"/>
      <c r="T257" s="42"/>
      <c r="U257" s="42"/>
    </row>
    <row r="258" spans="1:33" x14ac:dyDescent="0.35">
      <c r="B258" s="1" t="s">
        <v>128</v>
      </c>
      <c r="C258" s="1" t="s">
        <v>172</v>
      </c>
      <c r="D258" s="1" t="s">
        <v>165</v>
      </c>
      <c r="E258" s="1" t="s">
        <v>197</v>
      </c>
      <c r="F258" s="42" t="str">
        <f>'Sales &amp; Collections'!V31</f>
        <v>n.a.</v>
      </c>
      <c r="G258" s="42">
        <f>'Sales &amp; Collections'!W31</f>
        <v>0.19982377752686836</v>
      </c>
      <c r="H258" s="42">
        <f>'Sales &amp; Collections'!X31</f>
        <v>0.20776350607799768</v>
      </c>
      <c r="I258" s="42">
        <f>'Sales &amp; Collections'!Y31</f>
        <v>0.22238032500639573</v>
      </c>
      <c r="J258" s="42">
        <f>'Sales &amp; Collections'!Z31</f>
        <v>0.21667412242939199</v>
      </c>
      <c r="K258" s="42">
        <f>'Sales &amp; Collections'!AA31</f>
        <v>0.18170732903223744</v>
      </c>
      <c r="L258" s="42">
        <f>'Sales &amp; Collections'!AB31</f>
        <v>0.16235797586644166</v>
      </c>
      <c r="M258" s="42">
        <f>'Sales &amp; Collections'!AC31</f>
        <v>0.13862088787241805</v>
      </c>
      <c r="N258" s="42" t="str">
        <f>'Sales &amp; Collections'!AD31</f>
        <v>n.a.</v>
      </c>
      <c r="O258" s="42">
        <f>'Sales &amp; Collections'!AE31</f>
        <v>0.18990398911596443</v>
      </c>
      <c r="P258" s="42"/>
      <c r="Q258" s="42"/>
      <c r="R258" s="42"/>
      <c r="S258" s="42"/>
      <c r="T258" s="42"/>
      <c r="U258" s="42"/>
    </row>
    <row r="259" spans="1:33" x14ac:dyDescent="0.35">
      <c r="B259" s="1" t="s">
        <v>118</v>
      </c>
      <c r="C259" s="1" t="s">
        <v>172</v>
      </c>
      <c r="D259" s="1" t="s">
        <v>164</v>
      </c>
      <c r="E259" s="1" t="s">
        <v>196</v>
      </c>
      <c r="F259" s="42" t="str">
        <f>'Sales &amp; Collections'!V32</f>
        <v>n.a.</v>
      </c>
      <c r="G259" s="42">
        <f>'Sales &amp; Collections'!W32</f>
        <v>0.27974882799129897</v>
      </c>
      <c r="H259" s="42">
        <f>'Sales &amp; Collections'!X32</f>
        <v>0.28620484439432936</v>
      </c>
      <c r="I259" s="42">
        <f>'Sales &amp; Collections'!Y32</f>
        <v>0.24597389041280812</v>
      </c>
      <c r="J259" s="42">
        <f>'Sales &amp; Collections'!Z32</f>
        <v>0.23929115503518655</v>
      </c>
      <c r="K259" s="42">
        <f>'Sales &amp; Collections'!AA32</f>
        <v>0.26906970120313256</v>
      </c>
      <c r="L259" s="42">
        <f>'Sales &amp; Collections'!AB32</f>
        <v>0.19435620364050832</v>
      </c>
      <c r="M259" s="42">
        <f>'Sales &amp; Collections'!AC32</f>
        <v>0.20367441893014196</v>
      </c>
      <c r="N259" s="42" t="str">
        <f>'Sales &amp; Collections'!AD32</f>
        <v>n.a.</v>
      </c>
      <c r="O259" s="42">
        <f>'Sales &amp; Collections'!AE32</f>
        <v>0.24547414880105803</v>
      </c>
      <c r="P259" s="42"/>
      <c r="Q259" s="42"/>
      <c r="R259" s="42"/>
      <c r="S259" s="42"/>
      <c r="T259" s="42"/>
      <c r="U259" s="42"/>
    </row>
    <row r="260" spans="1:33" x14ac:dyDescent="0.35">
      <c r="B260" s="1" t="s">
        <v>129</v>
      </c>
      <c r="C260" s="1" t="s">
        <v>172</v>
      </c>
      <c r="D260" s="1" t="s">
        <v>166</v>
      </c>
      <c r="E260" s="1" t="s">
        <v>196</v>
      </c>
      <c r="F260" s="42" t="str">
        <f>'Sales &amp; Collections'!V33</f>
        <v>n.a.</v>
      </c>
      <c r="G260" s="42" t="str">
        <f>'Sales &amp; Collections'!W33</f>
        <v>n.a.</v>
      </c>
      <c r="H260" s="42" t="str">
        <f>'Sales &amp; Collections'!X33</f>
        <v>n.a.</v>
      </c>
      <c r="I260" s="42" t="str">
        <f>'Sales &amp; Collections'!Y33</f>
        <v>n.a.</v>
      </c>
      <c r="J260" s="42">
        <f>'Sales &amp; Collections'!Z33</f>
        <v>1.121813246576597E-2</v>
      </c>
      <c r="K260" s="42">
        <f>'Sales &amp; Collections'!AA33</f>
        <v>1.3671613866380548E-2</v>
      </c>
      <c r="L260" s="42">
        <f>'Sales &amp; Collections'!AB33</f>
        <v>1.3048157852661845E-2</v>
      </c>
      <c r="M260" s="42">
        <f>'Sales &amp; Collections'!AC33</f>
        <v>1.3322249192082513E-2</v>
      </c>
      <c r="N260" s="42" t="str">
        <f>'Sales &amp; Collections'!AD33</f>
        <v>n.a.</v>
      </c>
      <c r="O260" s="42">
        <f>'Sales &amp; Collections'!AE33</f>
        <v>1.2815038344222717E-2</v>
      </c>
      <c r="P260" s="42"/>
      <c r="Q260" s="42"/>
      <c r="R260" s="42"/>
      <c r="S260" s="42"/>
      <c r="T260" s="42"/>
      <c r="U260" s="42"/>
    </row>
    <row r="261" spans="1:33" x14ac:dyDescent="0.35">
      <c r="B261" s="1" t="s">
        <v>121</v>
      </c>
      <c r="C261" s="1" t="s">
        <v>172</v>
      </c>
      <c r="D261" s="1" t="s">
        <v>164</v>
      </c>
      <c r="E261" s="1" t="s">
        <v>196</v>
      </c>
      <c r="F261" s="42" t="str">
        <f>'Sales &amp; Collections'!V34</f>
        <v>n.a.</v>
      </c>
      <c r="G261" s="42" t="str">
        <f>'Sales &amp; Collections'!W34</f>
        <v>n.a.</v>
      </c>
      <c r="H261" s="42" t="str">
        <f>'Sales &amp; Collections'!X34</f>
        <v>n.a.</v>
      </c>
      <c r="I261" s="42">
        <f>'Sales &amp; Collections'!Y34</f>
        <v>0.12466827002503444</v>
      </c>
      <c r="J261" s="42">
        <f>'Sales &amp; Collections'!Z34</f>
        <v>0.14905395140409261</v>
      </c>
      <c r="K261" s="42" t="str">
        <f>'Sales &amp; Collections'!AA34</f>
        <v>n.a.</v>
      </c>
      <c r="L261" s="42">
        <f>'Sales &amp; Collections'!AB34</f>
        <v>0.15288465382814381</v>
      </c>
      <c r="M261" s="42">
        <f>'Sales &amp; Collections'!AC34</f>
        <v>9.5192478740939959E-2</v>
      </c>
      <c r="N261" s="42" t="str">
        <f>'Sales &amp; Collections'!AD34</f>
        <v>n.a.</v>
      </c>
      <c r="O261" s="42">
        <f>'Sales &amp; Collections'!AE34</f>
        <v>0.13044983849955272</v>
      </c>
      <c r="P261" s="42"/>
      <c r="Q261" s="42"/>
      <c r="R261" s="42"/>
      <c r="S261" s="42"/>
      <c r="T261" s="42"/>
      <c r="U261" s="42"/>
    </row>
    <row r="262" spans="1:33" x14ac:dyDescent="0.35">
      <c r="B262" s="1" t="s">
        <v>119</v>
      </c>
      <c r="C262" s="1" t="s">
        <v>172</v>
      </c>
      <c r="D262" s="1" t="s">
        <v>164</v>
      </c>
      <c r="E262" s="1" t="s">
        <v>197</v>
      </c>
      <c r="F262" s="42" t="str">
        <f>'Sales &amp; Collections'!V35</f>
        <v>n.a.</v>
      </c>
      <c r="G262" s="42" t="str">
        <f>'Sales &amp; Collections'!W35</f>
        <v>n.a.</v>
      </c>
      <c r="H262" s="42" t="str">
        <f>'Sales &amp; Collections'!X35</f>
        <v>n.a.</v>
      </c>
      <c r="I262" s="42">
        <f>'Sales &amp; Collections'!Y35</f>
        <v>0.17791082548584367</v>
      </c>
      <c r="J262" s="42">
        <f>'Sales &amp; Collections'!Z35</f>
        <v>0.18850940671184158</v>
      </c>
      <c r="K262" s="42">
        <f>'Sales &amp; Collections'!AA35</f>
        <v>0.16963981232107903</v>
      </c>
      <c r="L262" s="42">
        <f>'Sales &amp; Collections'!AB35</f>
        <v>0.14815908562560665</v>
      </c>
      <c r="M262" s="42">
        <f>'Sales &amp; Collections'!AC35</f>
        <v>0.15081148060259664</v>
      </c>
      <c r="N262" s="42" t="str">
        <f>'Sales &amp; Collections'!AD35</f>
        <v>n.a.</v>
      </c>
      <c r="O262" s="42">
        <f>'Sales &amp; Collections'!AE35</f>
        <v>0.16700612214939353</v>
      </c>
      <c r="P262" s="42"/>
      <c r="Q262" s="42"/>
      <c r="R262" s="42"/>
      <c r="S262" s="42"/>
      <c r="T262" s="42"/>
      <c r="U262" s="42"/>
    </row>
    <row r="263" spans="1:33" x14ac:dyDescent="0.35">
      <c r="B263" s="1" t="s">
        <v>130</v>
      </c>
      <c r="C263" s="1" t="s">
        <v>172</v>
      </c>
      <c r="D263" s="1" t="s">
        <v>166</v>
      </c>
      <c r="E263" s="66" t="s">
        <v>337</v>
      </c>
      <c r="F263" s="42" t="str">
        <f>'Sales &amp; Collections'!V36</f>
        <v>n.a.</v>
      </c>
      <c r="G263" s="42" t="str">
        <f>'Sales &amp; Collections'!W36</f>
        <v>n.a.</v>
      </c>
      <c r="H263" s="42" t="str">
        <f>'Sales &amp; Collections'!X36</f>
        <v>n.a.</v>
      </c>
      <c r="I263" s="42" t="str">
        <f>'Sales &amp; Collections'!Y36</f>
        <v>n.a.</v>
      </c>
      <c r="J263" s="42" t="str">
        <f>'Sales &amp; Collections'!Z36</f>
        <v>n.a.</v>
      </c>
      <c r="K263" s="42" t="str">
        <f>'Sales &amp; Collections'!AA36</f>
        <v>n.a.</v>
      </c>
      <c r="L263" s="42" t="str">
        <f>'Sales &amp; Collections'!AB36</f>
        <v>n.a.</v>
      </c>
      <c r="M263" s="42" t="str">
        <f>'Sales &amp; Collections'!AC36</f>
        <v>n.a.</v>
      </c>
      <c r="N263" s="42" t="str">
        <f>'Sales &amp; Collections'!AD36</f>
        <v>n.a.</v>
      </c>
      <c r="O263" s="42" t="str">
        <f>'Sales &amp; Collections'!AE36</f>
        <v>n.a.</v>
      </c>
      <c r="P263" s="42"/>
      <c r="Q263" s="42"/>
      <c r="R263" s="42"/>
      <c r="S263" s="42"/>
      <c r="T263" s="42"/>
      <c r="U263" s="42"/>
    </row>
    <row r="264" spans="1:33" x14ac:dyDescent="0.35">
      <c r="B264" s="1" t="s">
        <v>117</v>
      </c>
      <c r="C264" s="1" t="s">
        <v>172</v>
      </c>
      <c r="D264" s="1" t="s">
        <v>165</v>
      </c>
      <c r="E264" s="1" t="s">
        <v>196</v>
      </c>
      <c r="F264" s="42" t="str">
        <f>'Sales &amp; Collections'!V37</f>
        <v>n.a.</v>
      </c>
      <c r="G264" s="42">
        <f>'Sales &amp; Collections'!W37</f>
        <v>5.5734338119096151E-2</v>
      </c>
      <c r="H264" s="42">
        <f>'Sales &amp; Collections'!X37</f>
        <v>5.8984388862589658E-2</v>
      </c>
      <c r="I264" s="42">
        <f>'Sales &amp; Collections'!Y37</f>
        <v>6.5011575346088576E-2</v>
      </c>
      <c r="J264" s="42">
        <f>'Sales &amp; Collections'!Z37</f>
        <v>6.9799276489374423E-2</v>
      </c>
      <c r="K264" s="42">
        <f>'Sales &amp; Collections'!AA37</f>
        <v>7.018326347934388E-2</v>
      </c>
      <c r="L264" s="42">
        <f>'Sales &amp; Collections'!AB37</f>
        <v>7.3525862204856768E-2</v>
      </c>
      <c r="M264" s="42">
        <f>'Sales &amp; Collections'!AC37</f>
        <v>7.3909202671075272E-2</v>
      </c>
      <c r="N264" s="42" t="str">
        <f>'Sales &amp; Collections'!AD37</f>
        <v>n.a.</v>
      </c>
      <c r="O264" s="42">
        <f>'Sales &amp; Collections'!AE37</f>
        <v>6.6735415310346394E-2</v>
      </c>
      <c r="P264" s="42"/>
      <c r="Q264" s="42"/>
      <c r="R264" s="42"/>
      <c r="S264" s="42"/>
      <c r="T264" s="42"/>
      <c r="U264" s="42"/>
    </row>
    <row r="266" spans="1:33" s="12" customFormat="1" ht="32.25" customHeight="1" thickBot="1" x14ac:dyDescent="0.4">
      <c r="A266" s="7"/>
      <c r="B266" s="8" t="s">
        <v>338</v>
      </c>
      <c r="C266" s="8" t="s">
        <v>6</v>
      </c>
      <c r="D266" s="8" t="s">
        <v>160</v>
      </c>
      <c r="E266" s="8" t="s">
        <v>336</v>
      </c>
      <c r="F266" s="9" t="s">
        <v>176</v>
      </c>
      <c r="G266" s="9">
        <v>2010</v>
      </c>
      <c r="H266" s="9">
        <v>2011</v>
      </c>
      <c r="I266" s="9">
        <v>2012</v>
      </c>
      <c r="J266" s="9">
        <v>2013</v>
      </c>
      <c r="K266" s="9">
        <v>2014</v>
      </c>
      <c r="L266" s="9">
        <v>2015</v>
      </c>
      <c r="M266" s="9">
        <v>2016</v>
      </c>
      <c r="N266" s="9">
        <v>2017</v>
      </c>
      <c r="O266" s="9" t="s">
        <v>150</v>
      </c>
      <c r="P266" s="9" t="s">
        <v>174</v>
      </c>
      <c r="Q266" s="74"/>
      <c r="R266" s="74"/>
      <c r="S266" s="74"/>
      <c r="T266" s="74"/>
      <c r="U266" s="74"/>
      <c r="V266" s="10"/>
      <c r="W266" s="7"/>
      <c r="X266" s="11" t="s">
        <v>153</v>
      </c>
    </row>
    <row r="267" spans="1:33" s="13" customFormat="1" ht="30" customHeight="1" x14ac:dyDescent="0.35">
      <c r="B267" s="15" t="s">
        <v>341</v>
      </c>
      <c r="F267" s="18"/>
      <c r="G267" s="18"/>
      <c r="H267" s="18"/>
      <c r="I267" s="18"/>
      <c r="J267" s="18"/>
      <c r="K267" s="18"/>
      <c r="L267" s="18"/>
      <c r="M267" s="18"/>
      <c r="N267" s="18"/>
      <c r="O267" s="33"/>
      <c r="P267" s="33"/>
      <c r="Q267" s="33"/>
      <c r="R267" s="33"/>
      <c r="S267" s="33"/>
      <c r="T267" s="33"/>
      <c r="U267" s="33"/>
      <c r="V267" s="14"/>
      <c r="X267" s="1"/>
      <c r="Y267" s="1"/>
      <c r="Z267" s="1"/>
      <c r="AA267" s="1"/>
      <c r="AB267" s="1"/>
      <c r="AC267" s="1"/>
      <c r="AD267" s="1"/>
      <c r="AE267" s="1"/>
      <c r="AF267" s="1"/>
      <c r="AG267" s="1"/>
    </row>
    <row r="268" spans="1:33" x14ac:dyDescent="0.35">
      <c r="B268" s="1" t="s">
        <v>124</v>
      </c>
      <c r="C268" s="66" t="s">
        <v>172</v>
      </c>
      <c r="D268" s="1" t="s">
        <v>161</v>
      </c>
      <c r="E268" s="1" t="s">
        <v>197</v>
      </c>
      <c r="F268" s="42" t="str">
        <f>Costs!V115</f>
        <v>n.a.</v>
      </c>
      <c r="G268" s="42">
        <f>Costs!W115</f>
        <v>0.14687215358262079</v>
      </c>
      <c r="H268" s="42">
        <f>Costs!X115</f>
        <v>0.12997786528080293</v>
      </c>
      <c r="I268" s="42">
        <f>Costs!Y115</f>
        <v>0.1228829975630069</v>
      </c>
      <c r="J268" s="42">
        <f>Costs!Z115</f>
        <v>0.13196349563400198</v>
      </c>
      <c r="K268" s="42">
        <f>Costs!AA115</f>
        <v>0.12982163127372953</v>
      </c>
      <c r="L268" s="42">
        <f>Costs!AB115</f>
        <v>9.5143378313086349E-2</v>
      </c>
      <c r="M268" s="42">
        <f>Costs!AC115</f>
        <v>0.10142839574763332</v>
      </c>
      <c r="N268" s="42" t="str">
        <f>Costs!AD115</f>
        <v>n.a.</v>
      </c>
      <c r="O268" s="42">
        <f>Costs!AE115</f>
        <v>0.12258427391355455</v>
      </c>
      <c r="P268" s="42" t="s">
        <v>110</v>
      </c>
      <c r="Q268" s="42"/>
      <c r="R268" s="42"/>
      <c r="S268" s="42"/>
      <c r="T268" s="42"/>
      <c r="U268" s="42"/>
    </row>
    <row r="269" spans="1:33" x14ac:dyDescent="0.35">
      <c r="B269" s="1" t="s">
        <v>132</v>
      </c>
      <c r="C269" s="66" t="s">
        <v>172</v>
      </c>
      <c r="D269" s="1" t="s">
        <v>161</v>
      </c>
      <c r="E269" s="1" t="s">
        <v>196</v>
      </c>
      <c r="F269" s="42" t="str">
        <f>Costs!V116</f>
        <v>n.a.</v>
      </c>
      <c r="G269" s="42">
        <f>Costs!W116</f>
        <v>0.25173635075020673</v>
      </c>
      <c r="H269" s="42">
        <f>Costs!X116</f>
        <v>0.31167736911192051</v>
      </c>
      <c r="I269" s="42">
        <f>Costs!Y116</f>
        <v>0.34522515735409143</v>
      </c>
      <c r="J269" s="42">
        <f>Costs!Z116</f>
        <v>0.34066330414883422</v>
      </c>
      <c r="K269" s="42">
        <f>Costs!AA116</f>
        <v>0.32949842169752042</v>
      </c>
      <c r="L269" s="42">
        <f>Costs!AB116</f>
        <v>0.24812846332322158</v>
      </c>
      <c r="M269" s="42" t="str">
        <f>Costs!AC116</f>
        <v>n.a.</v>
      </c>
      <c r="N269" s="42" t="str">
        <f>Costs!AD116</f>
        <v>n.a.</v>
      </c>
      <c r="O269" s="42">
        <f>Costs!AE116</f>
        <v>0.30448817773096581</v>
      </c>
      <c r="P269" s="42" t="s">
        <v>110</v>
      </c>
      <c r="Q269" s="42"/>
      <c r="R269" s="42"/>
      <c r="S269" s="42"/>
      <c r="T269" s="42"/>
      <c r="U269" s="42"/>
    </row>
    <row r="270" spans="1:33" x14ac:dyDescent="0.35">
      <c r="B270" s="1" t="s">
        <v>251</v>
      </c>
      <c r="C270" s="66" t="s">
        <v>172</v>
      </c>
      <c r="D270" s="1" t="s">
        <v>162</v>
      </c>
      <c r="E270" s="1" t="s">
        <v>196</v>
      </c>
      <c r="F270" s="42" t="str">
        <f>Costs!V117</f>
        <v>n.a.</v>
      </c>
      <c r="G270" s="42" t="str">
        <f>Costs!W117</f>
        <v>n.a.</v>
      </c>
      <c r="H270" s="42">
        <f>Costs!X117</f>
        <v>6.8328732501905812E-2</v>
      </c>
      <c r="I270" s="42">
        <f>Costs!Y117</f>
        <v>6.6709753164020794E-2</v>
      </c>
      <c r="J270" s="42">
        <f>Costs!Z117</f>
        <v>5.7879528471343387E-2</v>
      </c>
      <c r="K270" s="42">
        <f>Costs!AA117</f>
        <v>7.5918154787813677E-2</v>
      </c>
      <c r="L270" s="42">
        <f>Costs!AB117</f>
        <v>9.9299633825914196E-2</v>
      </c>
      <c r="M270" s="42">
        <f>Costs!AC117</f>
        <v>9.8286722879900215E-2</v>
      </c>
      <c r="N270" s="42" t="str">
        <f>Costs!AD117</f>
        <v>n.a.</v>
      </c>
      <c r="O270" s="42">
        <f>Costs!AE117</f>
        <v>7.7737087605149677E-2</v>
      </c>
      <c r="P270" s="42" t="s">
        <v>110</v>
      </c>
      <c r="Q270" s="42"/>
      <c r="R270" s="42"/>
      <c r="S270" s="42"/>
      <c r="T270" s="42"/>
      <c r="U270" s="42"/>
    </row>
    <row r="271" spans="1:33" x14ac:dyDescent="0.35">
      <c r="B271" s="1" t="s">
        <v>289</v>
      </c>
      <c r="C271" s="66" t="s">
        <v>172</v>
      </c>
      <c r="D271" s="1" t="s">
        <v>163</v>
      </c>
      <c r="E271" s="1" t="s">
        <v>196</v>
      </c>
      <c r="F271" s="42" t="str">
        <f>Costs!V118</f>
        <v>n.a.</v>
      </c>
      <c r="G271" s="42" t="str">
        <f>Costs!W118</f>
        <v>n.a.</v>
      </c>
      <c r="H271" s="42">
        <f>Costs!X118</f>
        <v>0.23509130318828411</v>
      </c>
      <c r="I271" s="42">
        <f>Costs!Y118</f>
        <v>0.21156037847009079</v>
      </c>
      <c r="J271" s="42">
        <f>Costs!Z118</f>
        <v>0.21454049931021607</v>
      </c>
      <c r="K271" s="42">
        <f>Costs!AA118</f>
        <v>0.20051034917399305</v>
      </c>
      <c r="L271" s="42">
        <f>Costs!AB118</f>
        <v>0.16671524825542786</v>
      </c>
      <c r="M271" s="42" t="str">
        <f>Costs!AC118</f>
        <v>n.a.</v>
      </c>
      <c r="N271" s="42" t="str">
        <f>Costs!AD118</f>
        <v>n.a.</v>
      </c>
      <c r="O271" s="42">
        <f>Costs!AE118</f>
        <v>0.20568355567960239</v>
      </c>
      <c r="P271" s="42" t="s">
        <v>110</v>
      </c>
      <c r="Q271" s="42"/>
      <c r="R271" s="42"/>
      <c r="S271" s="42"/>
      <c r="T271" s="42"/>
      <c r="U271" s="42"/>
    </row>
    <row r="272" spans="1:33" x14ac:dyDescent="0.35">
      <c r="B272" s="1" t="s">
        <v>290</v>
      </c>
      <c r="C272" s="66" t="s">
        <v>172</v>
      </c>
      <c r="D272" s="1" t="s">
        <v>163</v>
      </c>
      <c r="E272" s="1" t="s">
        <v>196</v>
      </c>
      <c r="F272" s="42" t="str">
        <f>Costs!V119</f>
        <v>n.a.</v>
      </c>
      <c r="G272" s="42" t="str">
        <f>Costs!W119</f>
        <v>n.a.</v>
      </c>
      <c r="H272" s="42">
        <f>Costs!X119</f>
        <v>0.1893811926900916</v>
      </c>
      <c r="I272" s="42">
        <f>Costs!Y119</f>
        <v>0.1952730117490592</v>
      </c>
      <c r="J272" s="42">
        <f>Costs!Z119</f>
        <v>0.17345153124504206</v>
      </c>
      <c r="K272" s="42">
        <f>Costs!AA119</f>
        <v>0.19258229632345503</v>
      </c>
      <c r="L272" s="42">
        <f>Costs!AB119</f>
        <v>0.18165124050781675</v>
      </c>
      <c r="M272" s="42" t="str">
        <f>Costs!AC119</f>
        <v>n.a.</v>
      </c>
      <c r="N272" s="42" t="str">
        <f>Costs!AD119</f>
        <v>n.a.</v>
      </c>
      <c r="O272" s="42">
        <f>Costs!AE119</f>
        <v>0.18646785450309294</v>
      </c>
      <c r="P272" s="42" t="s">
        <v>110</v>
      </c>
      <c r="Q272" s="42"/>
      <c r="R272" s="42"/>
      <c r="S272" s="42"/>
      <c r="T272" s="42"/>
      <c r="U272" s="42"/>
    </row>
    <row r="273" spans="2:21" x14ac:dyDescent="0.35">
      <c r="B273" s="1" t="s">
        <v>291</v>
      </c>
      <c r="C273" s="66" t="s">
        <v>172</v>
      </c>
      <c r="D273" s="1" t="s">
        <v>163</v>
      </c>
      <c r="E273" s="1" t="s">
        <v>196</v>
      </c>
      <c r="F273" s="42" t="str">
        <f>Costs!V120</f>
        <v>n.a.</v>
      </c>
      <c r="G273" s="42" t="str">
        <f>Costs!W120</f>
        <v>n.a.</v>
      </c>
      <c r="H273" s="42">
        <f>Costs!X120</f>
        <v>0.10913882157566768</v>
      </c>
      <c r="I273" s="42">
        <f>Costs!Y120</f>
        <v>0.11326883821041889</v>
      </c>
      <c r="J273" s="42">
        <f>Costs!Z120</f>
        <v>0.10772653515289704</v>
      </c>
      <c r="K273" s="42">
        <f>Costs!AA120</f>
        <v>0.10872619113257415</v>
      </c>
      <c r="L273" s="42">
        <f>Costs!AB120</f>
        <v>0.10857649931070387</v>
      </c>
      <c r="M273" s="42" t="str">
        <f>Costs!AC120</f>
        <v>n.a.</v>
      </c>
      <c r="N273" s="42" t="str">
        <f>Costs!AD120</f>
        <v>n.a.</v>
      </c>
      <c r="O273" s="42">
        <f>Costs!AE120</f>
        <v>0.10948737707645233</v>
      </c>
      <c r="P273" s="42" t="s">
        <v>110</v>
      </c>
      <c r="Q273" s="42"/>
      <c r="R273" s="42"/>
      <c r="S273" s="42"/>
      <c r="T273" s="42"/>
      <c r="U273" s="42"/>
    </row>
    <row r="274" spans="2:21" x14ac:dyDescent="0.35">
      <c r="B274" s="1" t="s">
        <v>292</v>
      </c>
      <c r="C274" s="66" t="s">
        <v>172</v>
      </c>
      <c r="D274" s="1" t="s">
        <v>163</v>
      </c>
      <c r="E274" s="1" t="s">
        <v>196</v>
      </c>
      <c r="F274" s="42" t="str">
        <f>Costs!V121</f>
        <v>n.a.</v>
      </c>
      <c r="G274" s="42" t="str">
        <f>Costs!W121</f>
        <v>n.a.</v>
      </c>
      <c r="H274" s="42">
        <f>Costs!X121</f>
        <v>9.7589542374660693E-2</v>
      </c>
      <c r="I274" s="42">
        <f>Costs!Y121</f>
        <v>0.10460542909372825</v>
      </c>
      <c r="J274" s="42">
        <f>Costs!Z121</f>
        <v>9.7322449143768364E-2</v>
      </c>
      <c r="K274" s="42">
        <f>Costs!AA121</f>
        <v>0.10034749181397432</v>
      </c>
      <c r="L274" s="42">
        <f>Costs!AB121</f>
        <v>9.1929391615919939E-2</v>
      </c>
      <c r="M274" s="42" t="str">
        <f>Costs!AC121</f>
        <v>n.a.</v>
      </c>
      <c r="N274" s="42" t="str">
        <f>Costs!AD121</f>
        <v>n.a.</v>
      </c>
      <c r="O274" s="42">
        <f>Costs!AE121</f>
        <v>9.8358860808410317E-2</v>
      </c>
      <c r="P274" s="42" t="s">
        <v>110</v>
      </c>
      <c r="Q274" s="42"/>
      <c r="R274" s="42"/>
      <c r="S274" s="42"/>
      <c r="T274" s="42"/>
      <c r="U274" s="42"/>
    </row>
    <row r="275" spans="2:21" x14ac:dyDescent="0.35">
      <c r="B275" s="1" t="s">
        <v>293</v>
      </c>
      <c r="C275" s="66" t="s">
        <v>172</v>
      </c>
      <c r="D275" s="1" t="s">
        <v>163</v>
      </c>
      <c r="E275" s="1" t="s">
        <v>196</v>
      </c>
      <c r="F275" s="42" t="str">
        <f>Costs!V122</f>
        <v>n.a.</v>
      </c>
      <c r="G275" s="42" t="str">
        <f>Costs!W122</f>
        <v>n.a.</v>
      </c>
      <c r="H275" s="42">
        <f>Costs!X122</f>
        <v>0.20401808611886249</v>
      </c>
      <c r="I275" s="42">
        <f>Costs!Y122</f>
        <v>0.2008992926974858</v>
      </c>
      <c r="J275" s="42">
        <f>Costs!Z122</f>
        <v>0.15822077657955233</v>
      </c>
      <c r="K275" s="42">
        <f>Costs!AA122</f>
        <v>0.26239233407589746</v>
      </c>
      <c r="L275" s="42">
        <f>Costs!AB122</f>
        <v>0.14500699796320918</v>
      </c>
      <c r="M275" s="42" t="str">
        <f>Costs!AC122</f>
        <v>n.a.</v>
      </c>
      <c r="N275" s="42" t="str">
        <f>Costs!AD122</f>
        <v>n.a.</v>
      </c>
      <c r="O275" s="42">
        <f>Costs!AE122</f>
        <v>0.19410749748700146</v>
      </c>
      <c r="P275" s="42" t="s">
        <v>110</v>
      </c>
      <c r="Q275" s="42"/>
      <c r="R275" s="42"/>
      <c r="S275" s="42"/>
      <c r="T275" s="42"/>
      <c r="U275" s="42"/>
    </row>
    <row r="276" spans="2:21" x14ac:dyDescent="0.35">
      <c r="B276" s="1" t="s">
        <v>294</v>
      </c>
      <c r="C276" s="66" t="s">
        <v>172</v>
      </c>
      <c r="D276" s="1" t="s">
        <v>163</v>
      </c>
      <c r="E276" s="1" t="s">
        <v>196</v>
      </c>
      <c r="F276" s="42" t="str">
        <f>Costs!V123</f>
        <v>n.a.</v>
      </c>
      <c r="G276" s="42" t="str">
        <f>Costs!W123</f>
        <v>n.a.</v>
      </c>
      <c r="H276" s="42">
        <f>Costs!X123</f>
        <v>0.18938629357917819</v>
      </c>
      <c r="I276" s="42">
        <f>Costs!Y123</f>
        <v>0.13374766828613488</v>
      </c>
      <c r="J276" s="42">
        <f>Costs!Z123</f>
        <v>0.13579969747311821</v>
      </c>
      <c r="K276" s="42">
        <f>Costs!AA123</f>
        <v>0.14453971091832363</v>
      </c>
      <c r="L276" s="42">
        <f>Costs!AB123</f>
        <v>0.12396474791217782</v>
      </c>
      <c r="M276" s="42" t="str">
        <f>Costs!AC123</f>
        <v>n.a.</v>
      </c>
      <c r="N276" s="42" t="str">
        <f>Costs!AD123</f>
        <v>n.a.</v>
      </c>
      <c r="O276" s="42">
        <f>Costs!AE123</f>
        <v>0.14548762363378656</v>
      </c>
      <c r="P276" s="42" t="s">
        <v>110</v>
      </c>
      <c r="Q276" s="42"/>
      <c r="R276" s="42"/>
      <c r="S276" s="42"/>
      <c r="T276" s="42"/>
      <c r="U276" s="42"/>
    </row>
    <row r="277" spans="2:21" x14ac:dyDescent="0.35">
      <c r="B277" s="1" t="s">
        <v>295</v>
      </c>
      <c r="C277" s="66" t="s">
        <v>172</v>
      </c>
      <c r="D277" s="1" t="s">
        <v>163</v>
      </c>
      <c r="E277" s="1" t="s">
        <v>196</v>
      </c>
      <c r="F277" s="42" t="str">
        <f>Costs!V124</f>
        <v>n.a.</v>
      </c>
      <c r="G277" s="42" t="str">
        <f>Costs!W124</f>
        <v>n.a.</v>
      </c>
      <c r="H277" s="42">
        <f>Costs!X124</f>
        <v>0.13144022107042694</v>
      </c>
      <c r="I277" s="42">
        <f>Costs!Y124</f>
        <v>0.12415670239155158</v>
      </c>
      <c r="J277" s="42">
        <f>Costs!Z124</f>
        <v>0.12680813504878047</v>
      </c>
      <c r="K277" s="42">
        <f>Costs!AA124</f>
        <v>0.16459169549550132</v>
      </c>
      <c r="L277" s="42">
        <f>Costs!AB124</f>
        <v>0.12260850659842057</v>
      </c>
      <c r="M277" s="42" t="str">
        <f>Costs!AC124</f>
        <v>n.a.</v>
      </c>
      <c r="N277" s="42" t="str">
        <f>Costs!AD124</f>
        <v>n.a.</v>
      </c>
      <c r="O277" s="42">
        <f>Costs!AE124</f>
        <v>0.13392105212093616</v>
      </c>
      <c r="P277" s="42" t="s">
        <v>110</v>
      </c>
      <c r="Q277" s="42"/>
      <c r="R277" s="42"/>
      <c r="S277" s="42"/>
      <c r="T277" s="42"/>
      <c r="U277" s="42"/>
    </row>
    <row r="278" spans="2:21" x14ac:dyDescent="0.35">
      <c r="B278" s="1" t="s">
        <v>120</v>
      </c>
      <c r="C278" s="66" t="s">
        <v>172</v>
      </c>
      <c r="D278" s="1" t="s">
        <v>164</v>
      </c>
      <c r="E278" s="1" t="s">
        <v>196</v>
      </c>
      <c r="F278" s="42" t="str">
        <f>Costs!V125</f>
        <v>n.a.</v>
      </c>
      <c r="G278" s="42">
        <f>Costs!W125</f>
        <v>0.20397329353387644</v>
      </c>
      <c r="H278" s="42">
        <f>Costs!X125</f>
        <v>0.15433517197809135</v>
      </c>
      <c r="I278" s="42">
        <f>Costs!Y125</f>
        <v>0.21484405699093637</v>
      </c>
      <c r="J278" s="42">
        <f>Costs!Z125</f>
        <v>0.20209308862253805</v>
      </c>
      <c r="K278" s="42">
        <f>Costs!AA125</f>
        <v>0.20601792398891167</v>
      </c>
      <c r="L278" s="42">
        <f>Costs!AB125</f>
        <v>0.1950313712148703</v>
      </c>
      <c r="M278" s="42">
        <f>Costs!AC125</f>
        <v>0.18589081802340574</v>
      </c>
      <c r="N278" s="42" t="str">
        <f>Costs!AD125</f>
        <v>n.a.</v>
      </c>
      <c r="O278" s="42">
        <f>Costs!AE125</f>
        <v>0.19459796062180429</v>
      </c>
      <c r="P278" s="42" t="s">
        <v>110</v>
      </c>
      <c r="Q278" s="42"/>
      <c r="R278" s="42"/>
      <c r="S278" s="42"/>
      <c r="T278" s="42"/>
      <c r="U278" s="42"/>
    </row>
    <row r="279" spans="2:21" x14ac:dyDescent="0.35">
      <c r="B279" s="1" t="s">
        <v>125</v>
      </c>
      <c r="C279" s="66" t="s">
        <v>172</v>
      </c>
      <c r="D279" s="1" t="s">
        <v>162</v>
      </c>
      <c r="E279" s="1" t="s">
        <v>196</v>
      </c>
      <c r="F279" s="42" t="str">
        <f>Costs!V126</f>
        <v>n.a.</v>
      </c>
      <c r="G279" s="42" t="str">
        <f>Costs!W126</f>
        <v>n.a.</v>
      </c>
      <c r="H279" s="42" t="str">
        <f>Costs!X126</f>
        <v>n.a.</v>
      </c>
      <c r="I279" s="42" t="str">
        <f>Costs!Y126</f>
        <v>n.a.</v>
      </c>
      <c r="J279" s="42">
        <f>Costs!Z126</f>
        <v>0.14204824028746357</v>
      </c>
      <c r="K279" s="42" t="str">
        <f>Costs!AA126</f>
        <v>n.a.</v>
      </c>
      <c r="L279" s="42" t="str">
        <f>Costs!AB126</f>
        <v>n.a.</v>
      </c>
      <c r="M279" s="42" t="str">
        <f>Costs!AC126</f>
        <v>n.a.</v>
      </c>
      <c r="N279" s="42" t="str">
        <f>Costs!AD126</f>
        <v>n.a.</v>
      </c>
      <c r="O279" s="42">
        <f>Costs!AE126</f>
        <v>0.14204824028746357</v>
      </c>
      <c r="P279" s="42" t="s">
        <v>110</v>
      </c>
      <c r="Q279" s="42"/>
      <c r="R279" s="42"/>
      <c r="S279" s="42"/>
      <c r="T279" s="42"/>
      <c r="U279" s="42"/>
    </row>
    <row r="280" spans="2:21" x14ac:dyDescent="0.35">
      <c r="B280" s="1" t="s">
        <v>277</v>
      </c>
      <c r="C280" s="66" t="s">
        <v>172</v>
      </c>
      <c r="D280" s="1" t="s">
        <v>163</v>
      </c>
      <c r="E280" s="1" t="s">
        <v>196</v>
      </c>
      <c r="F280" s="42" t="str">
        <f>Costs!V127</f>
        <v>n.a.</v>
      </c>
      <c r="G280" s="42" t="str">
        <f>Costs!W127</f>
        <v>n.a.</v>
      </c>
      <c r="H280" s="42" t="str">
        <f>Costs!X127</f>
        <v>n.a.</v>
      </c>
      <c r="I280" s="42" t="str">
        <f>Costs!Y127</f>
        <v>n.a.</v>
      </c>
      <c r="J280" s="42">
        <f>Costs!Z127</f>
        <v>0.13487775636289259</v>
      </c>
      <c r="K280" s="42">
        <f>Costs!AA127</f>
        <v>0.13826451102330492</v>
      </c>
      <c r="L280" s="42">
        <f>Costs!AB127</f>
        <v>0.129583540327185</v>
      </c>
      <c r="M280" s="42">
        <f>Costs!AC127</f>
        <v>0.11969104779604578</v>
      </c>
      <c r="N280" s="42" t="str">
        <f>Costs!AD127</f>
        <v>n.a.</v>
      </c>
      <c r="O280" s="42">
        <f>Costs!AE127</f>
        <v>0.13060421387735707</v>
      </c>
      <c r="P280" s="42" t="s">
        <v>110</v>
      </c>
      <c r="Q280" s="42"/>
      <c r="R280" s="42"/>
      <c r="S280" s="42"/>
      <c r="T280" s="42"/>
      <c r="U280" s="42"/>
    </row>
    <row r="281" spans="2:21" x14ac:dyDescent="0.35">
      <c r="B281" s="1" t="s">
        <v>276</v>
      </c>
      <c r="C281" s="66" t="s">
        <v>172</v>
      </c>
      <c r="D281" s="1" t="s">
        <v>163</v>
      </c>
      <c r="E281" s="1" t="s">
        <v>197</v>
      </c>
      <c r="F281" s="42" t="str">
        <f>Costs!V128</f>
        <v>n.a.</v>
      </c>
      <c r="G281" s="42" t="str">
        <f>Costs!W128</f>
        <v>n.a.</v>
      </c>
      <c r="H281" s="42" t="str">
        <f>Costs!X128</f>
        <v>n.a.</v>
      </c>
      <c r="I281" s="42" t="str">
        <f>Costs!Y128</f>
        <v>n.a.</v>
      </c>
      <c r="J281" s="42">
        <f>Costs!Z128</f>
        <v>0.18580951135654691</v>
      </c>
      <c r="K281" s="42">
        <f>Costs!AA128</f>
        <v>0.16727790562465394</v>
      </c>
      <c r="L281" s="42">
        <f>Costs!AB128</f>
        <v>0.1436701751341444</v>
      </c>
      <c r="M281" s="42">
        <f>Costs!AC128</f>
        <v>0.12265029499697062</v>
      </c>
      <c r="N281" s="42" t="str">
        <f>Costs!AD128</f>
        <v>n.a.</v>
      </c>
      <c r="O281" s="42">
        <f>Costs!AE128</f>
        <v>0.15485197177807897</v>
      </c>
      <c r="P281" s="42" t="s">
        <v>110</v>
      </c>
      <c r="Q281" s="42"/>
      <c r="R281" s="42"/>
      <c r="S281" s="42"/>
      <c r="T281" s="42"/>
      <c r="U281" s="42"/>
    </row>
    <row r="282" spans="2:21" x14ac:dyDescent="0.35">
      <c r="B282" s="1" t="s">
        <v>296</v>
      </c>
      <c r="C282" s="66" t="s">
        <v>172</v>
      </c>
      <c r="D282" s="1" t="s">
        <v>161</v>
      </c>
      <c r="E282" s="1" t="s">
        <v>197</v>
      </c>
      <c r="F282" s="42" t="str">
        <f>Costs!V129</f>
        <v>n.a.</v>
      </c>
      <c r="G282" s="42">
        <f>Costs!W129</f>
        <v>0.11093316626835817</v>
      </c>
      <c r="H282" s="42">
        <f>Costs!X129</f>
        <v>0.10777743671880331</v>
      </c>
      <c r="I282" s="42">
        <f>Costs!Y129</f>
        <v>0.12210721203597338</v>
      </c>
      <c r="J282" s="42">
        <f>Costs!Z129</f>
        <v>0.12498341419041341</v>
      </c>
      <c r="K282" s="42">
        <f>Costs!AA129</f>
        <v>0.13446039402711868</v>
      </c>
      <c r="L282" s="42">
        <f>Costs!AB129</f>
        <v>0.1280857461798931</v>
      </c>
      <c r="M282" s="42">
        <f>Costs!AC129</f>
        <v>0.13542492636872744</v>
      </c>
      <c r="N282" s="42" t="str">
        <f>Costs!AD129</f>
        <v>n.a.</v>
      </c>
      <c r="O282" s="42">
        <f>Costs!AE129</f>
        <v>0.1233960422556125</v>
      </c>
      <c r="P282" s="42" t="s">
        <v>110</v>
      </c>
      <c r="Q282" s="42"/>
      <c r="R282" s="42"/>
      <c r="S282" s="42"/>
      <c r="T282" s="42"/>
      <c r="U282" s="42"/>
    </row>
    <row r="283" spans="2:21" x14ac:dyDescent="0.35">
      <c r="B283" s="1" t="s">
        <v>297</v>
      </c>
      <c r="C283" s="66" t="s">
        <v>172</v>
      </c>
      <c r="D283" s="1" t="s">
        <v>161</v>
      </c>
      <c r="E283" s="1" t="s">
        <v>196</v>
      </c>
      <c r="F283" s="42" t="str">
        <f>Costs!V130</f>
        <v>n.a.</v>
      </c>
      <c r="G283" s="42">
        <f>Costs!W130</f>
        <v>0.14420768826557021</v>
      </c>
      <c r="H283" s="42">
        <f>Costs!X130</f>
        <v>0.15196146514889677</v>
      </c>
      <c r="I283" s="42">
        <f>Costs!Y130</f>
        <v>0.1545560241165814</v>
      </c>
      <c r="J283" s="42">
        <f>Costs!Z130</f>
        <v>0.15661857671725812</v>
      </c>
      <c r="K283" s="42">
        <f>Costs!AA130</f>
        <v>0.16891963466086124</v>
      </c>
      <c r="L283" s="42">
        <f>Costs!AB130</f>
        <v>0.17820394324708966</v>
      </c>
      <c r="M283" s="42">
        <f>Costs!AC130</f>
        <v>0.20744752922547102</v>
      </c>
      <c r="N283" s="42" t="str">
        <f>Costs!AD130</f>
        <v>n.a.</v>
      </c>
      <c r="O283" s="42">
        <f>Costs!AE130</f>
        <v>0.16598783734024689</v>
      </c>
      <c r="P283" s="42" t="s">
        <v>110</v>
      </c>
      <c r="Q283" s="42"/>
      <c r="R283" s="42"/>
      <c r="S283" s="42"/>
      <c r="T283" s="42"/>
      <c r="U283" s="42"/>
    </row>
    <row r="284" spans="2:21" x14ac:dyDescent="0.35">
      <c r="B284" s="1" t="s">
        <v>298</v>
      </c>
      <c r="C284" s="66" t="s">
        <v>172</v>
      </c>
      <c r="D284" s="1" t="s">
        <v>165</v>
      </c>
      <c r="E284" s="1" t="s">
        <v>197</v>
      </c>
      <c r="F284" s="42" t="str">
        <f>Costs!V131</f>
        <v>n.a.</v>
      </c>
      <c r="G284" s="42">
        <f>Costs!W131</f>
        <v>0.20304059679203448</v>
      </c>
      <c r="H284" s="42">
        <f>Costs!X131</f>
        <v>0.21285141392779069</v>
      </c>
      <c r="I284" s="42">
        <f>Costs!Y131</f>
        <v>0.21973854012235947</v>
      </c>
      <c r="J284" s="42">
        <f>Costs!Z131</f>
        <v>0.2251398806854453</v>
      </c>
      <c r="K284" s="42">
        <f>Costs!AA131</f>
        <v>0.18177458394769333</v>
      </c>
      <c r="L284" s="42">
        <f>Costs!AB131</f>
        <v>0.1605633907570064</v>
      </c>
      <c r="M284" s="42">
        <f>Costs!AC131</f>
        <v>0.1437436804056757</v>
      </c>
      <c r="N284" s="42" t="str">
        <f>Costs!AD131</f>
        <v>n.a.</v>
      </c>
      <c r="O284" s="42">
        <f>Costs!AE131</f>
        <v>0.19240744094828649</v>
      </c>
      <c r="P284" s="42" t="s">
        <v>110</v>
      </c>
      <c r="Q284" s="42"/>
      <c r="R284" s="42"/>
      <c r="S284" s="42"/>
      <c r="T284" s="42"/>
      <c r="U284" s="42"/>
    </row>
    <row r="285" spans="2:21" x14ac:dyDescent="0.35">
      <c r="B285" s="1" t="s">
        <v>299</v>
      </c>
      <c r="C285" s="66" t="s">
        <v>172</v>
      </c>
      <c r="D285" s="1" t="s">
        <v>165</v>
      </c>
      <c r="E285" s="1" t="s">
        <v>197</v>
      </c>
      <c r="F285" s="42" t="str">
        <f>Costs!V132</f>
        <v>n.a.</v>
      </c>
      <c r="G285" s="42">
        <f>Costs!W132</f>
        <v>0.1642885990552245</v>
      </c>
      <c r="H285" s="42">
        <f>Costs!X132</f>
        <v>0.20051451076888602</v>
      </c>
      <c r="I285" s="42">
        <f>Costs!Y132</f>
        <v>0.22116600200865161</v>
      </c>
      <c r="J285" s="42">
        <f>Costs!Z132</f>
        <v>0.20723318882983471</v>
      </c>
      <c r="K285" s="42">
        <f>Costs!AA132</f>
        <v>0.18880107841335919</v>
      </c>
      <c r="L285" s="42">
        <f>Costs!AB132</f>
        <v>0.17253304792879268</v>
      </c>
      <c r="M285" s="42">
        <f>Costs!AC132</f>
        <v>0.162503910893814</v>
      </c>
      <c r="N285" s="42" t="str">
        <f>Costs!AD132</f>
        <v>n.a.</v>
      </c>
      <c r="O285" s="42">
        <f>Costs!AE132</f>
        <v>0.18814861969979466</v>
      </c>
      <c r="P285" s="42" t="s">
        <v>110</v>
      </c>
      <c r="Q285" s="42"/>
      <c r="R285" s="42"/>
      <c r="S285" s="42"/>
      <c r="T285" s="42"/>
      <c r="U285" s="42"/>
    </row>
    <row r="286" spans="2:21" x14ac:dyDescent="0.35">
      <c r="B286" s="1" t="s">
        <v>118</v>
      </c>
      <c r="C286" s="66" t="s">
        <v>172</v>
      </c>
      <c r="D286" s="1" t="s">
        <v>164</v>
      </c>
      <c r="E286" s="1" t="s">
        <v>196</v>
      </c>
      <c r="F286" s="42" t="str">
        <f>Costs!V133</f>
        <v>n.a.</v>
      </c>
      <c r="G286" s="42">
        <f>Costs!W133</f>
        <v>0.36482097780423584</v>
      </c>
      <c r="H286" s="42">
        <f>Costs!X133</f>
        <v>0.42121354862010796</v>
      </c>
      <c r="I286" s="42">
        <f>Costs!Y133</f>
        <v>0.46607482549156193</v>
      </c>
      <c r="J286" s="42">
        <f>Costs!Z133</f>
        <v>0.39210272921620876</v>
      </c>
      <c r="K286" s="42">
        <f>Costs!AA133</f>
        <v>0.3684534853672865</v>
      </c>
      <c r="L286" s="42">
        <f>Costs!AB133</f>
        <v>0.23701955350877041</v>
      </c>
      <c r="M286" s="42">
        <f>Costs!AC133</f>
        <v>0.23354268071643999</v>
      </c>
      <c r="N286" s="42" t="str">
        <f>Costs!AD133</f>
        <v>n.a.</v>
      </c>
      <c r="O286" s="42">
        <f>Costs!AE133</f>
        <v>0.3547468286749445</v>
      </c>
      <c r="P286" s="42" t="s">
        <v>110</v>
      </c>
      <c r="Q286" s="42"/>
      <c r="R286" s="42"/>
      <c r="S286" s="42"/>
      <c r="T286" s="42"/>
      <c r="U286" s="42"/>
    </row>
    <row r="287" spans="2:21" x14ac:dyDescent="0.35">
      <c r="B287" s="1" t="s">
        <v>129</v>
      </c>
      <c r="C287" s="66" t="s">
        <v>172</v>
      </c>
      <c r="D287" s="1" t="s">
        <v>166</v>
      </c>
      <c r="E287" s="1" t="s">
        <v>196</v>
      </c>
      <c r="F287" s="42" t="str">
        <f>Costs!V134</f>
        <v>n.a.</v>
      </c>
      <c r="G287" s="42" t="str">
        <f>Costs!W134</f>
        <v>n.a.</v>
      </c>
      <c r="H287" s="42" t="str">
        <f>Costs!X134</f>
        <v>n.a.</v>
      </c>
      <c r="I287" s="42" t="str">
        <f>Costs!Y134</f>
        <v>n.a.</v>
      </c>
      <c r="J287" s="42">
        <f>Costs!Z134</f>
        <v>3.4258210076203499E-2</v>
      </c>
      <c r="K287" s="42">
        <f>Costs!AA134</f>
        <v>2.699265299679382E-2</v>
      </c>
      <c r="L287" s="42">
        <f>Costs!AB134</f>
        <v>1.8986318590755037E-2</v>
      </c>
      <c r="M287" s="42">
        <f>Costs!AC134</f>
        <v>2.2335826528915356E-2</v>
      </c>
      <c r="N287" s="42" t="str">
        <f>Costs!AD134</f>
        <v>n.a.</v>
      </c>
      <c r="O287" s="42">
        <f>Costs!AE134</f>
        <v>2.5643252048166927E-2</v>
      </c>
      <c r="P287" s="42" t="s">
        <v>110</v>
      </c>
      <c r="Q287" s="42"/>
      <c r="R287" s="42"/>
      <c r="S287" s="42"/>
      <c r="T287" s="42"/>
      <c r="U287" s="42"/>
    </row>
    <row r="288" spans="2:21" x14ac:dyDescent="0.35">
      <c r="B288" s="1" t="s">
        <v>121</v>
      </c>
      <c r="C288" s="66" t="s">
        <v>172</v>
      </c>
      <c r="D288" s="1" t="s">
        <v>164</v>
      </c>
      <c r="E288" s="1" t="s">
        <v>196</v>
      </c>
      <c r="F288" s="42" t="str">
        <f>Costs!V135</f>
        <v>n.a.</v>
      </c>
      <c r="G288" s="42" t="str">
        <f>Costs!W135</f>
        <v>n.a.</v>
      </c>
      <c r="H288" s="42" t="str">
        <f>Costs!X135</f>
        <v>n.a.</v>
      </c>
      <c r="I288" s="42">
        <f>Costs!Y135</f>
        <v>0.20671500188918429</v>
      </c>
      <c r="J288" s="42">
        <f>Costs!Z135</f>
        <v>0.23218823187484405</v>
      </c>
      <c r="K288" s="42" t="str">
        <f>Costs!AA135</f>
        <v>n.a.</v>
      </c>
      <c r="L288" s="42">
        <f>Costs!AB135</f>
        <v>0.13963176401050473</v>
      </c>
      <c r="M288" s="42">
        <f>Costs!AC135</f>
        <v>0.10847310752569152</v>
      </c>
      <c r="N288" s="42" t="str">
        <f>Costs!AD135</f>
        <v>n.a.</v>
      </c>
      <c r="O288" s="42">
        <f>Costs!AE135</f>
        <v>0.17175202632505615</v>
      </c>
      <c r="P288" s="42" t="s">
        <v>110</v>
      </c>
      <c r="Q288" s="42"/>
      <c r="R288" s="42"/>
      <c r="S288" s="42"/>
      <c r="T288" s="42"/>
      <c r="U288" s="42"/>
    </row>
    <row r="289" spans="2:33" x14ac:dyDescent="0.35">
      <c r="B289" s="1" t="s">
        <v>119</v>
      </c>
      <c r="C289" s="66" t="s">
        <v>172</v>
      </c>
      <c r="D289" s="1" t="s">
        <v>164</v>
      </c>
      <c r="E289" s="1" t="s">
        <v>197</v>
      </c>
      <c r="F289" s="42" t="str">
        <f>Costs!V136</f>
        <v>n.a.</v>
      </c>
      <c r="G289" s="42" t="str">
        <f>Costs!W136</f>
        <v>n.a.</v>
      </c>
      <c r="H289" s="42" t="str">
        <f>Costs!X136</f>
        <v>n.a.</v>
      </c>
      <c r="I289" s="42">
        <f>Costs!Y136</f>
        <v>0.17257264868855091</v>
      </c>
      <c r="J289" s="42">
        <f>Costs!Z136</f>
        <v>0.19527381699937493</v>
      </c>
      <c r="K289" s="42">
        <f>Costs!AA136</f>
        <v>0.188246098298892</v>
      </c>
      <c r="L289" s="42">
        <f>Costs!AB136</f>
        <v>0.17810319450452566</v>
      </c>
      <c r="M289" s="42">
        <f>Costs!AC136</f>
        <v>0.18935570973128957</v>
      </c>
      <c r="N289" s="42" t="str">
        <f>Costs!AD136</f>
        <v>n.a.</v>
      </c>
      <c r="O289" s="42">
        <f>Costs!AE136</f>
        <v>0.1847102936445266</v>
      </c>
      <c r="P289" s="42" t="s">
        <v>110</v>
      </c>
      <c r="Q289" s="42"/>
      <c r="R289" s="42"/>
      <c r="S289" s="42"/>
      <c r="T289" s="42"/>
      <c r="U289" s="42"/>
    </row>
    <row r="290" spans="2:33" x14ac:dyDescent="0.35">
      <c r="B290" s="1" t="s">
        <v>130</v>
      </c>
      <c r="C290" s="66" t="s">
        <v>172</v>
      </c>
      <c r="D290" s="1" t="s">
        <v>166</v>
      </c>
      <c r="E290" s="66" t="s">
        <v>337</v>
      </c>
      <c r="F290" s="42" t="str">
        <f>Costs!V137</f>
        <v>n.a.</v>
      </c>
      <c r="G290" s="42" t="str">
        <f>Costs!W137</f>
        <v>n.a.</v>
      </c>
      <c r="H290" s="42" t="str">
        <f>Costs!X137</f>
        <v>n.a.</v>
      </c>
      <c r="I290" s="42">
        <f>Costs!Y137</f>
        <v>7.9976527825327937E-2</v>
      </c>
      <c r="J290" s="42">
        <f>Costs!Z137</f>
        <v>7.6455932423869374E-2</v>
      </c>
      <c r="K290" s="42">
        <f>Costs!AA137</f>
        <v>5.7573744014021135E-2</v>
      </c>
      <c r="L290" s="42">
        <f>Costs!AB137</f>
        <v>4.3947294166990968E-2</v>
      </c>
      <c r="M290" s="42">
        <f>Costs!AC137</f>
        <v>4.7339714193748841E-2</v>
      </c>
      <c r="N290" s="42">
        <f>Costs!AD137</f>
        <v>4.5924694266129329E-2</v>
      </c>
      <c r="O290" s="42">
        <f>Costs!AE137</f>
        <v>5.8536317815014595E-2</v>
      </c>
      <c r="P290" s="42" t="s">
        <v>110</v>
      </c>
      <c r="Q290" s="42"/>
      <c r="R290" s="42"/>
      <c r="S290" s="42"/>
      <c r="T290" s="42"/>
      <c r="U290" s="42"/>
    </row>
    <row r="291" spans="2:33" x14ac:dyDescent="0.35">
      <c r="B291" s="1" t="s">
        <v>117</v>
      </c>
      <c r="C291" s="66" t="s">
        <v>172</v>
      </c>
      <c r="D291" s="1" t="s">
        <v>165</v>
      </c>
      <c r="E291" s="1" t="s">
        <v>196</v>
      </c>
      <c r="F291" s="42" t="str">
        <f>Costs!V138</f>
        <v>n.a.</v>
      </c>
      <c r="G291" s="42">
        <f>Costs!W138</f>
        <v>6.1857967163749236E-2</v>
      </c>
      <c r="H291" s="42">
        <f>Costs!X138</f>
        <v>6.9154027221472306E-2</v>
      </c>
      <c r="I291" s="42">
        <f>Costs!Y138</f>
        <v>7.1079834587984489E-2</v>
      </c>
      <c r="J291" s="42">
        <f>Costs!Z138</f>
        <v>7.9219574710252399E-2</v>
      </c>
      <c r="K291" s="42">
        <f>Costs!AA138</f>
        <v>7.9157239079255773E-2</v>
      </c>
      <c r="L291" s="42">
        <f>Costs!AB138</f>
        <v>8.2721437034576267E-2</v>
      </c>
      <c r="M291" s="42">
        <f>Costs!AC138</f>
        <v>8.4595997104517068E-2</v>
      </c>
      <c r="N291" s="42" t="str">
        <f>Costs!AD138</f>
        <v>n.a.</v>
      </c>
      <c r="O291" s="42">
        <f>Costs!AE138</f>
        <v>7.53980109859725E-2</v>
      </c>
      <c r="P291" s="42" t="s">
        <v>110</v>
      </c>
      <c r="Q291" s="42"/>
      <c r="R291" s="42"/>
      <c r="S291" s="42"/>
      <c r="T291" s="42"/>
      <c r="U291" s="42"/>
    </row>
    <row r="292" spans="2:33" s="13" customFormat="1" ht="30" customHeight="1" x14ac:dyDescent="0.35">
      <c r="B292" s="15" t="s">
        <v>151</v>
      </c>
      <c r="F292" s="18"/>
      <c r="G292" s="18"/>
      <c r="H292" s="18"/>
      <c r="I292" s="18"/>
      <c r="J292" s="18"/>
      <c r="K292" s="18"/>
      <c r="L292" s="18"/>
      <c r="M292" s="18"/>
      <c r="N292" s="18"/>
      <c r="O292" s="33"/>
      <c r="P292" s="33"/>
      <c r="Q292" s="33"/>
      <c r="R292" s="33"/>
      <c r="S292" s="33"/>
      <c r="T292" s="33"/>
      <c r="U292" s="33"/>
      <c r="V292" s="14"/>
      <c r="X292" s="1"/>
      <c r="Y292" s="1"/>
      <c r="Z292" s="1"/>
      <c r="AA292" s="1"/>
      <c r="AB292" s="1"/>
      <c r="AC292" s="1"/>
      <c r="AD292" s="1"/>
      <c r="AE292" s="1"/>
      <c r="AF292" s="1"/>
      <c r="AG292" s="1"/>
    </row>
    <row r="293" spans="2:33" x14ac:dyDescent="0.35">
      <c r="B293" s="1" t="s">
        <v>124</v>
      </c>
      <c r="C293" s="66" t="s">
        <v>172</v>
      </c>
      <c r="D293" s="1" t="s">
        <v>161</v>
      </c>
      <c r="E293" s="1" t="s">
        <v>197</v>
      </c>
      <c r="F293" s="42">
        <f>'Sales &amp; Collections'!V61</f>
        <v>6.3639407774110743E-2</v>
      </c>
      <c r="G293" s="42">
        <f>'Sales &amp; Collections'!W61</f>
        <v>0.13745716004244904</v>
      </c>
      <c r="H293" s="42">
        <f>'Sales &amp; Collections'!X61</f>
        <v>0.14170547286597149</v>
      </c>
      <c r="I293" s="42">
        <f>'Sales &amp; Collections'!Y61</f>
        <v>0.14379210782223975</v>
      </c>
      <c r="J293" s="42">
        <f>'Sales &amp; Collections'!Z61</f>
        <v>0.13555008457087439</v>
      </c>
      <c r="K293" s="42">
        <f>'Sales &amp; Collections'!AA61</f>
        <v>0.1304082175722226</v>
      </c>
      <c r="L293" s="42">
        <f>'Sales &amp; Collections'!AB61</f>
        <v>0.1001566726100679</v>
      </c>
      <c r="M293" s="42">
        <f>'Sales &amp; Collections'!AC61</f>
        <v>0.10390451043509993</v>
      </c>
      <c r="N293" s="42" t="str">
        <f>'Sales &amp; Collections'!AD61</f>
        <v>n.a.</v>
      </c>
      <c r="O293" s="42">
        <f>'Sales &amp; Collections'!AE61</f>
        <v>0.12756774655984646</v>
      </c>
      <c r="P293" s="42" t="s">
        <v>110</v>
      </c>
      <c r="Q293" s="42"/>
      <c r="R293" s="42"/>
      <c r="S293" s="42"/>
      <c r="T293" s="42"/>
      <c r="U293" s="42"/>
    </row>
    <row r="294" spans="2:33" x14ac:dyDescent="0.35">
      <c r="B294" s="1" t="s">
        <v>132</v>
      </c>
      <c r="C294" s="66" t="s">
        <v>172</v>
      </c>
      <c r="D294" s="1" t="s">
        <v>161</v>
      </c>
      <c r="E294" s="1" t="s">
        <v>196</v>
      </c>
      <c r="F294" s="42">
        <f>'Sales &amp; Collections'!V62</f>
        <v>0.19393839860652731</v>
      </c>
      <c r="G294" s="42">
        <f>'Sales &amp; Collections'!W62</f>
        <v>0.17752250597211969</v>
      </c>
      <c r="H294" s="42">
        <f>'Sales &amp; Collections'!X62</f>
        <v>0.20114748491276849</v>
      </c>
      <c r="I294" s="42">
        <f>'Sales &amp; Collections'!Y62</f>
        <v>0.21447749040621705</v>
      </c>
      <c r="J294" s="42">
        <f>'Sales &amp; Collections'!Z62</f>
        <v>0.22045918543943099</v>
      </c>
      <c r="K294" s="42">
        <f>'Sales &amp; Collections'!AA62</f>
        <v>0.20427134387076143</v>
      </c>
      <c r="L294" s="42">
        <f>'Sales &amp; Collections'!AB62</f>
        <v>0.18181677564273377</v>
      </c>
      <c r="M294" s="42" t="str">
        <f>'Sales &amp; Collections'!AC62</f>
        <v>n.a.</v>
      </c>
      <c r="N294" s="42" t="str">
        <f>'Sales &amp; Collections'!AD62</f>
        <v>n.a.</v>
      </c>
      <c r="O294" s="42">
        <f>'Sales &amp; Collections'!AE62</f>
        <v>0.19994913104067191</v>
      </c>
      <c r="P294" s="42" t="s">
        <v>110</v>
      </c>
      <c r="Q294" s="42"/>
      <c r="R294" s="42"/>
      <c r="S294" s="42"/>
      <c r="T294" s="42"/>
      <c r="U294" s="42"/>
    </row>
    <row r="295" spans="2:33" x14ac:dyDescent="0.35">
      <c r="B295" s="1" t="s">
        <v>251</v>
      </c>
      <c r="C295" s="66" t="s">
        <v>172</v>
      </c>
      <c r="D295" s="1" t="s">
        <v>162</v>
      </c>
      <c r="E295" s="1" t="s">
        <v>196</v>
      </c>
      <c r="F295" s="42">
        <f>'Sales &amp; Collections'!V63</f>
        <v>3.5810649798313159E-2</v>
      </c>
      <c r="G295" s="42" t="str">
        <f>'Sales &amp; Collections'!W63</f>
        <v>n.a.</v>
      </c>
      <c r="H295" s="42">
        <f>'Sales &amp; Collections'!X63</f>
        <v>4.2188264566093849E-2</v>
      </c>
      <c r="I295" s="42">
        <f>'Sales &amp; Collections'!Y63</f>
        <v>4.1503001523049567E-2</v>
      </c>
      <c r="J295" s="42">
        <f>'Sales &amp; Collections'!Z63</f>
        <v>3.9186791721877279E-2</v>
      </c>
      <c r="K295" s="42">
        <f>'Sales &amp; Collections'!AA63</f>
        <v>3.7809228104070509E-2</v>
      </c>
      <c r="L295" s="42">
        <f>'Sales &amp; Collections'!AB63</f>
        <v>4.8676759088729461E-2</v>
      </c>
      <c r="M295" s="42">
        <f>'Sales &amp; Collections'!AC63</f>
        <v>4.9493305931910599E-2</v>
      </c>
      <c r="N295" s="42" t="str">
        <f>'Sales &amp; Collections'!AD63</f>
        <v>n.a.</v>
      </c>
      <c r="O295" s="42">
        <f>'Sales &amp; Collections'!AE63</f>
        <v>4.3142891822621876E-2</v>
      </c>
      <c r="P295" s="42" t="s">
        <v>110</v>
      </c>
      <c r="Q295" s="42"/>
      <c r="R295" s="42"/>
      <c r="S295" s="42"/>
      <c r="T295" s="42"/>
      <c r="U295" s="42"/>
    </row>
    <row r="296" spans="2:33" x14ac:dyDescent="0.35">
      <c r="B296" s="1" t="s">
        <v>289</v>
      </c>
      <c r="C296" s="66" t="s">
        <v>172</v>
      </c>
      <c r="D296" s="1" t="s">
        <v>163</v>
      </c>
      <c r="E296" s="1" t="s">
        <v>196</v>
      </c>
      <c r="F296" s="42">
        <f>'Sales &amp; Collections'!V64</f>
        <v>9.3625433810047662E-2</v>
      </c>
      <c r="G296" s="42" t="str">
        <f>'Sales &amp; Collections'!W64</f>
        <v>n.a.</v>
      </c>
      <c r="H296" s="42">
        <f>'Sales &amp; Collections'!X64</f>
        <v>8.2197928022459871E-2</v>
      </c>
      <c r="I296" s="42">
        <f>'Sales &amp; Collections'!Y64</f>
        <v>7.4081406338724995E-2</v>
      </c>
      <c r="J296" s="42">
        <f>'Sales &amp; Collections'!Z64</f>
        <v>7.2488528774828517E-2</v>
      </c>
      <c r="K296" s="42">
        <f>'Sales &amp; Collections'!AA64</f>
        <v>7.2271932817529236E-2</v>
      </c>
      <c r="L296" s="42">
        <f>'Sales &amp; Collections'!AB64</f>
        <v>7.4075087075798407E-2</v>
      </c>
      <c r="M296" s="42" t="str">
        <f>'Sales &amp; Collections'!AC64</f>
        <v>n.a.</v>
      </c>
      <c r="N296" s="42" t="str">
        <f>'Sales &amp; Collections'!AD64</f>
        <v>n.a.</v>
      </c>
      <c r="O296" s="42">
        <f>'Sales &amp; Collections'!AE64</f>
        <v>7.5022976605868208E-2</v>
      </c>
      <c r="P296" s="42" t="s">
        <v>110</v>
      </c>
      <c r="Q296" s="42"/>
      <c r="R296" s="42"/>
      <c r="S296" s="42"/>
      <c r="T296" s="42"/>
      <c r="U296" s="42"/>
    </row>
    <row r="297" spans="2:33" x14ac:dyDescent="0.35">
      <c r="B297" s="1" t="s">
        <v>290</v>
      </c>
      <c r="C297" s="66" t="s">
        <v>172</v>
      </c>
      <c r="D297" s="1" t="s">
        <v>163</v>
      </c>
      <c r="E297" s="1" t="s">
        <v>196</v>
      </c>
      <c r="F297" s="42">
        <f>'Sales &amp; Collections'!V65</f>
        <v>9.3625433810047662E-2</v>
      </c>
      <c r="G297" s="42" t="str">
        <f>'Sales &amp; Collections'!W65</f>
        <v>n.a.</v>
      </c>
      <c r="H297" s="42">
        <f>'Sales &amp; Collections'!X65</f>
        <v>7.9504671791450238E-2</v>
      </c>
      <c r="I297" s="42">
        <f>'Sales &amp; Collections'!Y65</f>
        <v>6.9291448096025055E-2</v>
      </c>
      <c r="J297" s="42">
        <f>'Sales &amp; Collections'!Z65</f>
        <v>8.277184206150287E-2</v>
      </c>
      <c r="K297" s="42">
        <f>'Sales &amp; Collections'!AA65</f>
        <v>8.0018987067844452E-2</v>
      </c>
      <c r="L297" s="42">
        <f>'Sales &amp; Collections'!AB65</f>
        <v>7.9065806935640442E-2</v>
      </c>
      <c r="M297" s="42" t="str">
        <f>'Sales &amp; Collections'!AC65</f>
        <v>n.a.</v>
      </c>
      <c r="N297" s="42" t="str">
        <f>'Sales &amp; Collections'!AD65</f>
        <v>n.a.</v>
      </c>
      <c r="O297" s="42">
        <f>'Sales &amp; Collections'!AE65</f>
        <v>7.8130551190492614E-2</v>
      </c>
      <c r="P297" s="42" t="s">
        <v>110</v>
      </c>
      <c r="Q297" s="42"/>
      <c r="R297" s="42"/>
      <c r="S297" s="42"/>
      <c r="T297" s="42"/>
      <c r="U297" s="42"/>
    </row>
    <row r="298" spans="2:33" x14ac:dyDescent="0.35">
      <c r="B298" s="1" t="s">
        <v>291</v>
      </c>
      <c r="C298" s="66" t="s">
        <v>172</v>
      </c>
      <c r="D298" s="1" t="s">
        <v>163</v>
      </c>
      <c r="E298" s="1" t="s">
        <v>196</v>
      </c>
      <c r="F298" s="42">
        <f>'Sales &amp; Collections'!V66</f>
        <v>9.3625433810047662E-2</v>
      </c>
      <c r="G298" s="42" t="str">
        <f>'Sales &amp; Collections'!W66</f>
        <v>n.a.</v>
      </c>
      <c r="H298" s="42">
        <f>'Sales &amp; Collections'!X66</f>
        <v>0.10237957282943992</v>
      </c>
      <c r="I298" s="42">
        <f>'Sales &amp; Collections'!Y66</f>
        <v>0.10960099051171185</v>
      </c>
      <c r="J298" s="42">
        <f>'Sales &amp; Collections'!Z66</f>
        <v>0.10111614418721382</v>
      </c>
      <c r="K298" s="42">
        <f>'Sales &amp; Collections'!AA66</f>
        <v>0.10224886073426681</v>
      </c>
      <c r="L298" s="42">
        <f>'Sales &amp; Collections'!AB66</f>
        <v>0.10227382175262364</v>
      </c>
      <c r="M298" s="42" t="str">
        <f>'Sales &amp; Collections'!AC66</f>
        <v>n.a.</v>
      </c>
      <c r="N298" s="42" t="str">
        <f>'Sales &amp; Collections'!AD66</f>
        <v>n.a.</v>
      </c>
      <c r="O298" s="42">
        <f>'Sales &amp; Collections'!AE66</f>
        <v>0.10352387800305121</v>
      </c>
      <c r="P298" s="42" t="s">
        <v>110</v>
      </c>
      <c r="Q298" s="42"/>
      <c r="R298" s="42"/>
      <c r="S298" s="42"/>
      <c r="T298" s="42"/>
      <c r="U298" s="42"/>
    </row>
    <row r="299" spans="2:33" x14ac:dyDescent="0.35">
      <c r="B299" s="1" t="s">
        <v>292</v>
      </c>
      <c r="C299" s="66" t="s">
        <v>172</v>
      </c>
      <c r="D299" s="1" t="s">
        <v>163</v>
      </c>
      <c r="E299" s="1" t="s">
        <v>196</v>
      </c>
      <c r="F299" s="42">
        <f>'Sales &amp; Collections'!V67</f>
        <v>9.3625433810047662E-2</v>
      </c>
      <c r="G299" s="42" t="str">
        <f>'Sales &amp; Collections'!W67</f>
        <v>n.a.</v>
      </c>
      <c r="H299" s="42">
        <f>'Sales &amp; Collections'!X67</f>
        <v>9.1454540745398341E-2</v>
      </c>
      <c r="I299" s="42">
        <f>'Sales &amp; Collections'!Y67</f>
        <v>9.0702344150717512E-2</v>
      </c>
      <c r="J299" s="42">
        <f>'Sales &amp; Collections'!Z67</f>
        <v>8.3372483165761777E-2</v>
      </c>
      <c r="K299" s="42">
        <f>'Sales &amp; Collections'!AA67</f>
        <v>8.9847724423850625E-2</v>
      </c>
      <c r="L299" s="42">
        <f>'Sales &amp; Collections'!AB67</f>
        <v>8.0221837002425966E-2</v>
      </c>
      <c r="M299" s="42" t="str">
        <f>'Sales &amp; Collections'!AC67</f>
        <v>n.a.</v>
      </c>
      <c r="N299" s="42" t="str">
        <f>'Sales &amp; Collections'!AD67</f>
        <v>n.a.</v>
      </c>
      <c r="O299" s="42">
        <f>'Sales &amp; Collections'!AE67</f>
        <v>8.711978589763085E-2</v>
      </c>
      <c r="P299" s="42" t="s">
        <v>110</v>
      </c>
      <c r="Q299" s="42"/>
      <c r="R299" s="42"/>
      <c r="S299" s="42"/>
      <c r="T299" s="42"/>
      <c r="U299" s="42"/>
    </row>
    <row r="300" spans="2:33" x14ac:dyDescent="0.35">
      <c r="B300" s="1" t="s">
        <v>293</v>
      </c>
      <c r="C300" s="66" t="s">
        <v>172</v>
      </c>
      <c r="D300" s="1" t="s">
        <v>163</v>
      </c>
      <c r="E300" s="1" t="s">
        <v>196</v>
      </c>
      <c r="F300" s="42">
        <f>'Sales &amp; Collections'!V68</f>
        <v>9.3625433810047662E-2</v>
      </c>
      <c r="G300" s="42" t="str">
        <f>'Sales &amp; Collections'!W68</f>
        <v>n.a.</v>
      </c>
      <c r="H300" s="42">
        <f>'Sales &amp; Collections'!X68</f>
        <v>7.5372962798807133E-2</v>
      </c>
      <c r="I300" s="42">
        <f>'Sales &amp; Collections'!Y68</f>
        <v>7.342011092665375E-2</v>
      </c>
      <c r="J300" s="42">
        <f>'Sales &amp; Collections'!Z68</f>
        <v>7.3174649946770365E-2</v>
      </c>
      <c r="K300" s="42">
        <f>'Sales &amp; Collections'!AA68</f>
        <v>8.482345281367433E-2</v>
      </c>
      <c r="L300" s="42">
        <f>'Sales &amp; Collections'!AB68</f>
        <v>8.0838614992028754E-2</v>
      </c>
      <c r="M300" s="42" t="str">
        <f>'Sales &amp; Collections'!AC68</f>
        <v>n.a.</v>
      </c>
      <c r="N300" s="42" t="str">
        <f>'Sales &amp; Collections'!AD68</f>
        <v>n.a.</v>
      </c>
      <c r="O300" s="42">
        <f>'Sales &amp; Collections'!AE68</f>
        <v>7.7525958295586866E-2</v>
      </c>
      <c r="P300" s="42" t="s">
        <v>110</v>
      </c>
      <c r="Q300" s="42"/>
      <c r="R300" s="42"/>
      <c r="S300" s="42"/>
      <c r="T300" s="42"/>
      <c r="U300" s="42"/>
    </row>
    <row r="301" spans="2:33" x14ac:dyDescent="0.35">
      <c r="B301" s="1" t="s">
        <v>294</v>
      </c>
      <c r="C301" s="66" t="s">
        <v>172</v>
      </c>
      <c r="D301" s="1" t="s">
        <v>163</v>
      </c>
      <c r="E301" s="1" t="s">
        <v>196</v>
      </c>
      <c r="F301" s="42">
        <f>'Sales &amp; Collections'!V69</f>
        <v>9.3625433810047662E-2</v>
      </c>
      <c r="G301" s="42" t="str">
        <f>'Sales &amp; Collections'!W69</f>
        <v>n.a.</v>
      </c>
      <c r="H301" s="42">
        <f>'Sales &amp; Collections'!X69</f>
        <v>6.4143147742593082E-2</v>
      </c>
      <c r="I301" s="42">
        <f>'Sales &amp; Collections'!Y69</f>
        <v>5.7912303068325413E-2</v>
      </c>
      <c r="J301" s="42">
        <f>'Sales &amp; Collections'!Z69</f>
        <v>6.6238636690175517E-2</v>
      </c>
      <c r="K301" s="42">
        <f>'Sales &amp; Collections'!AA69</f>
        <v>8.0455162183526413E-2</v>
      </c>
      <c r="L301" s="42">
        <f>'Sales &amp; Collections'!AB69</f>
        <v>7.9498883798082065E-2</v>
      </c>
      <c r="M301" s="42" t="str">
        <f>'Sales &amp; Collections'!AC69</f>
        <v>n.a.</v>
      </c>
      <c r="N301" s="42" t="str">
        <f>'Sales &amp; Collections'!AD69</f>
        <v>n.a.</v>
      </c>
      <c r="O301" s="42">
        <f>'Sales &amp; Collections'!AE69</f>
        <v>6.9649626696540498E-2</v>
      </c>
      <c r="P301" s="42" t="s">
        <v>110</v>
      </c>
      <c r="Q301" s="42"/>
      <c r="R301" s="42"/>
      <c r="S301" s="42"/>
      <c r="T301" s="42"/>
      <c r="U301" s="42"/>
    </row>
    <row r="302" spans="2:33" x14ac:dyDescent="0.35">
      <c r="B302" s="1" t="s">
        <v>295</v>
      </c>
      <c r="C302" s="66" t="s">
        <v>172</v>
      </c>
      <c r="D302" s="1" t="s">
        <v>163</v>
      </c>
      <c r="E302" s="1" t="s">
        <v>196</v>
      </c>
      <c r="F302" s="42">
        <f>'Sales &amp; Collections'!V70</f>
        <v>9.3625433810047662E-2</v>
      </c>
      <c r="G302" s="42" t="str">
        <f>'Sales &amp; Collections'!W70</f>
        <v>n.a.</v>
      </c>
      <c r="H302" s="42">
        <f>'Sales &amp; Collections'!X70</f>
        <v>7.5055879862016159E-2</v>
      </c>
      <c r="I302" s="42">
        <f>'Sales &amp; Collections'!Y70</f>
        <v>6.6041380195548241E-2</v>
      </c>
      <c r="J302" s="42">
        <f>'Sales &amp; Collections'!Z70</f>
        <v>7.2006667650360331E-2</v>
      </c>
      <c r="K302" s="42">
        <f>'Sales &amp; Collections'!AA70</f>
        <v>8.6637258482181984E-2</v>
      </c>
      <c r="L302" s="42">
        <f>'Sales &amp; Collections'!AB70</f>
        <v>7.5230147857181046E-2</v>
      </c>
      <c r="M302" s="42" t="str">
        <f>'Sales &amp; Collections'!AC70</f>
        <v>n.a.</v>
      </c>
      <c r="N302" s="42" t="str">
        <f>'Sales &amp; Collections'!AD70</f>
        <v>n.a.</v>
      </c>
      <c r="O302" s="42">
        <f>'Sales &amp; Collections'!AE70</f>
        <v>7.499426680945756E-2</v>
      </c>
      <c r="P302" s="42" t="s">
        <v>110</v>
      </c>
      <c r="Q302" s="42"/>
      <c r="R302" s="42"/>
      <c r="S302" s="42"/>
      <c r="T302" s="42"/>
      <c r="U302" s="42"/>
    </row>
    <row r="303" spans="2:33" x14ac:dyDescent="0.35">
      <c r="B303" s="1" t="s">
        <v>120</v>
      </c>
      <c r="C303" s="66" t="s">
        <v>172</v>
      </c>
      <c r="D303" s="1" t="s">
        <v>164</v>
      </c>
      <c r="E303" s="1" t="s">
        <v>196</v>
      </c>
      <c r="F303" s="42">
        <f>'Sales &amp; Collections'!V71</f>
        <v>0.12922035680234689</v>
      </c>
      <c r="G303" s="42">
        <f>'Sales &amp; Collections'!W71</f>
        <v>0.20251130106887569</v>
      </c>
      <c r="H303" s="42">
        <f>'Sales &amp; Collections'!X71</f>
        <v>0.15516218872050111</v>
      </c>
      <c r="I303" s="42">
        <f>'Sales &amp; Collections'!Y71</f>
        <v>0.20167827354147244</v>
      </c>
      <c r="J303" s="42">
        <f>'Sales &amp; Collections'!Z71</f>
        <v>0.17680134275264903</v>
      </c>
      <c r="K303" s="42">
        <f>'Sales &amp; Collections'!AA71</f>
        <v>0.18385193818656045</v>
      </c>
      <c r="L303" s="42">
        <f>'Sales &amp; Collections'!AB71</f>
        <v>0.15861950046466136</v>
      </c>
      <c r="M303" s="42">
        <f>'Sales &amp; Collections'!AC71</f>
        <v>0.14876862136390609</v>
      </c>
      <c r="N303" s="42" t="str">
        <f>'Sales &amp; Collections'!AD71</f>
        <v>n.a.</v>
      </c>
      <c r="O303" s="42">
        <f>'Sales &amp; Collections'!AE71</f>
        <v>0.17534188087123231</v>
      </c>
      <c r="P303" s="42" t="s">
        <v>110</v>
      </c>
      <c r="Q303" s="42"/>
      <c r="R303" s="42"/>
      <c r="S303" s="42"/>
      <c r="T303" s="42"/>
      <c r="U303" s="42"/>
    </row>
    <row r="304" spans="2:33" x14ac:dyDescent="0.35">
      <c r="B304" s="1" t="s">
        <v>125</v>
      </c>
      <c r="C304" s="66" t="s">
        <v>172</v>
      </c>
      <c r="D304" s="1" t="s">
        <v>162</v>
      </c>
      <c r="E304" s="1" t="s">
        <v>196</v>
      </c>
      <c r="F304" s="42">
        <f>'Sales &amp; Collections'!V72</f>
        <v>0.18876095526219286</v>
      </c>
      <c r="G304" s="42" t="str">
        <f>'Sales &amp; Collections'!W72</f>
        <v>n.a.</v>
      </c>
      <c r="H304" s="42" t="str">
        <f>'Sales &amp; Collections'!X72</f>
        <v>n.a.</v>
      </c>
      <c r="I304" s="42" t="str">
        <f>'Sales &amp; Collections'!Y72</f>
        <v>n.a.</v>
      </c>
      <c r="J304" s="42">
        <f>'Sales &amp; Collections'!Z72</f>
        <v>0.1195309636789323</v>
      </c>
      <c r="K304" s="42" t="str">
        <f>'Sales &amp; Collections'!AA72</f>
        <v>n.a.</v>
      </c>
      <c r="L304" s="42" t="str">
        <f>'Sales &amp; Collections'!AB72</f>
        <v>n.a.</v>
      </c>
      <c r="M304" s="42" t="str">
        <f>'Sales &amp; Collections'!AC72</f>
        <v>n.a.</v>
      </c>
      <c r="N304" s="42" t="str">
        <f>'Sales &amp; Collections'!AD72</f>
        <v>n.a.</v>
      </c>
      <c r="O304" s="42">
        <f>'Sales &amp; Collections'!AE72</f>
        <v>0.1195309636789323</v>
      </c>
      <c r="P304" s="42" t="s">
        <v>110</v>
      </c>
      <c r="Q304" s="42"/>
      <c r="R304" s="42"/>
      <c r="S304" s="42"/>
      <c r="T304" s="42"/>
      <c r="U304" s="42"/>
    </row>
    <row r="305" spans="2:33" x14ac:dyDescent="0.35">
      <c r="B305" s="1" t="s">
        <v>277</v>
      </c>
      <c r="C305" s="66" t="s">
        <v>172</v>
      </c>
      <c r="D305" s="1" t="s">
        <v>163</v>
      </c>
      <c r="E305" s="1" t="s">
        <v>196</v>
      </c>
      <c r="F305" s="42">
        <f>'Sales &amp; Collections'!V73</f>
        <v>0.10700049578291161</v>
      </c>
      <c r="G305" s="42" t="str">
        <f>'Sales &amp; Collections'!W73</f>
        <v>n.a.</v>
      </c>
      <c r="H305" s="42" t="str">
        <f>'Sales &amp; Collections'!X73</f>
        <v>n.a.</v>
      </c>
      <c r="I305" s="42" t="str">
        <f>'Sales &amp; Collections'!Y73</f>
        <v>n.a.</v>
      </c>
      <c r="J305" s="42">
        <f>'Sales &amp; Collections'!Z73</f>
        <v>0.1026221984336592</v>
      </c>
      <c r="K305" s="42">
        <f>'Sales &amp; Collections'!AA73</f>
        <v>0.11889235701715301</v>
      </c>
      <c r="L305" s="42">
        <f>'Sales &amp; Collections'!AB73</f>
        <v>0.11628262825110373</v>
      </c>
      <c r="M305" s="42">
        <f>'Sales &amp; Collections'!AC73</f>
        <v>0.11268707405872687</v>
      </c>
      <c r="N305" s="42" t="str">
        <f>'Sales &amp; Collections'!AD73</f>
        <v>n.a.</v>
      </c>
      <c r="O305" s="42">
        <f>'Sales &amp; Collections'!AE73</f>
        <v>0.11262106444016071</v>
      </c>
      <c r="P305" s="42" t="s">
        <v>110</v>
      </c>
      <c r="Q305" s="42"/>
      <c r="R305" s="42"/>
      <c r="S305" s="42"/>
      <c r="T305" s="42"/>
      <c r="U305" s="42"/>
    </row>
    <row r="306" spans="2:33" x14ac:dyDescent="0.35">
      <c r="B306" s="1" t="s">
        <v>276</v>
      </c>
      <c r="C306" s="66" t="s">
        <v>172</v>
      </c>
      <c r="D306" s="1" t="s">
        <v>163</v>
      </c>
      <c r="E306" s="1" t="s">
        <v>197</v>
      </c>
      <c r="F306" s="42">
        <f>'Sales &amp; Collections'!V74</f>
        <v>0.10700049578291161</v>
      </c>
      <c r="G306" s="42" t="str">
        <f>'Sales &amp; Collections'!W74</f>
        <v>n.a.</v>
      </c>
      <c r="H306" s="42" t="str">
        <f>'Sales &amp; Collections'!X74</f>
        <v>n.a.</v>
      </c>
      <c r="I306" s="42" t="str">
        <f>'Sales &amp; Collections'!Y74</f>
        <v>n.a.</v>
      </c>
      <c r="J306" s="42">
        <f>'Sales &amp; Collections'!Z74</f>
        <v>9.858302487590373E-2</v>
      </c>
      <c r="K306" s="42">
        <f>'Sales &amp; Collections'!AA74</f>
        <v>0.10191810855493204</v>
      </c>
      <c r="L306" s="42">
        <f>'Sales &amp; Collections'!AB74</f>
        <v>0.10163767551620945</v>
      </c>
      <c r="M306" s="42">
        <f>'Sales &amp; Collections'!AC74</f>
        <v>0.10854844480070357</v>
      </c>
      <c r="N306" s="42" t="str">
        <f>'Sales &amp; Collections'!AD74</f>
        <v>n.a.</v>
      </c>
      <c r="O306" s="42">
        <f>'Sales &amp; Collections'!AE74</f>
        <v>0.1026718134369372</v>
      </c>
      <c r="P306" s="42" t="s">
        <v>110</v>
      </c>
      <c r="Q306" s="42"/>
      <c r="R306" s="42"/>
      <c r="S306" s="42"/>
      <c r="T306" s="42"/>
      <c r="U306" s="42"/>
    </row>
    <row r="307" spans="2:33" x14ac:dyDescent="0.35">
      <c r="B307" s="1" t="s">
        <v>296</v>
      </c>
      <c r="C307" s="66" t="s">
        <v>172</v>
      </c>
      <c r="D307" s="1" t="s">
        <v>161</v>
      </c>
      <c r="E307" s="1" t="s">
        <v>197</v>
      </c>
      <c r="F307" s="42">
        <f>'Sales &amp; Collections'!V75</f>
        <v>0.19609566666666664</v>
      </c>
      <c r="G307" s="42">
        <f>'Sales &amp; Collections'!W75</f>
        <v>0.11642691981197956</v>
      </c>
      <c r="H307" s="42">
        <f>'Sales &amp; Collections'!X75</f>
        <v>0.11564546678292902</v>
      </c>
      <c r="I307" s="42">
        <f>'Sales &amp; Collections'!Y75</f>
        <v>0.12722077303222767</v>
      </c>
      <c r="J307" s="42">
        <f>'Sales &amp; Collections'!Z75</f>
        <v>0.12492456621667851</v>
      </c>
      <c r="K307" s="42">
        <f>'Sales &amp; Collections'!AA75</f>
        <v>0.12954212975428178</v>
      </c>
      <c r="L307" s="42">
        <f>'Sales &amp; Collections'!AB75</f>
        <v>0.12923564087787501</v>
      </c>
      <c r="M307" s="42">
        <f>'Sales &amp; Collections'!AC75</f>
        <v>0.13621238777165759</v>
      </c>
      <c r="N307" s="42" t="str">
        <f>'Sales &amp; Collections'!AD75</f>
        <v>n.a.</v>
      </c>
      <c r="O307" s="42">
        <f>'Sales &amp; Collections'!AE75</f>
        <v>0.12560112632108986</v>
      </c>
      <c r="P307" s="42" t="s">
        <v>110</v>
      </c>
      <c r="Q307" s="42"/>
      <c r="R307" s="42"/>
      <c r="S307" s="42"/>
      <c r="T307" s="42"/>
      <c r="U307" s="42"/>
    </row>
    <row r="308" spans="2:33" x14ac:dyDescent="0.35">
      <c r="B308" s="1" t="s">
        <v>297</v>
      </c>
      <c r="C308" s="66" t="s">
        <v>172</v>
      </c>
      <c r="D308" s="1" t="s">
        <v>161</v>
      </c>
      <c r="E308" s="1" t="s">
        <v>196</v>
      </c>
      <c r="F308" s="42">
        <f>'Sales &amp; Collections'!V76</f>
        <v>0.19609566666666664</v>
      </c>
      <c r="G308" s="42">
        <f>'Sales &amp; Collections'!W76</f>
        <v>0.13153679178031172</v>
      </c>
      <c r="H308" s="42">
        <f>'Sales &amp; Collections'!X76</f>
        <v>0.13062007626727573</v>
      </c>
      <c r="I308" s="42">
        <f>'Sales &amp; Collections'!Y76</f>
        <v>0.14137784764081635</v>
      </c>
      <c r="J308" s="42">
        <f>'Sales &amp; Collections'!Z76</f>
        <v>0.14574142994354866</v>
      </c>
      <c r="K308" s="42">
        <f>'Sales &amp; Collections'!AA76</f>
        <v>0.15223915014213626</v>
      </c>
      <c r="L308" s="42">
        <f>'Sales &amp; Collections'!AB76</f>
        <v>0.15166155011384183</v>
      </c>
      <c r="M308" s="42">
        <f>'Sales &amp; Collections'!AC76</f>
        <v>0.15271183620399958</v>
      </c>
      <c r="N308" s="42" t="str">
        <f>'Sales &amp; Collections'!AD76</f>
        <v>n.a.</v>
      </c>
      <c r="O308" s="42">
        <f>'Sales &amp; Collections'!AE76</f>
        <v>0.14369838315599001</v>
      </c>
      <c r="P308" s="42" t="s">
        <v>110</v>
      </c>
      <c r="Q308" s="42"/>
      <c r="R308" s="42"/>
      <c r="S308" s="42"/>
      <c r="T308" s="42"/>
      <c r="U308" s="42"/>
    </row>
    <row r="309" spans="2:33" x14ac:dyDescent="0.35">
      <c r="B309" s="1" t="s">
        <v>298</v>
      </c>
      <c r="C309" s="66" t="s">
        <v>172</v>
      </c>
      <c r="D309" s="1" t="s">
        <v>165</v>
      </c>
      <c r="E309" s="1" t="s">
        <v>197</v>
      </c>
      <c r="F309" s="42">
        <f>'Sales &amp; Collections'!V77</f>
        <v>0.1790532489915658</v>
      </c>
      <c r="G309" s="42">
        <f>'Sales &amp; Collections'!W77</f>
        <v>0.20029217314875147</v>
      </c>
      <c r="H309" s="42">
        <f>'Sales &amp; Collections'!X77</f>
        <v>0.21313687399059664</v>
      </c>
      <c r="I309" s="42">
        <f>'Sales &amp; Collections'!Y77</f>
        <v>0.22211065104301819</v>
      </c>
      <c r="J309" s="42">
        <f>'Sales &amp; Collections'!Z77</f>
        <v>0.21964642673181742</v>
      </c>
      <c r="K309" s="42">
        <f>'Sales &amp; Collections'!AA77</f>
        <v>0.17889181134875315</v>
      </c>
      <c r="L309" s="42">
        <f>'Sales &amp; Collections'!AB77</f>
        <v>0.16039535982845959</v>
      </c>
      <c r="M309" s="42">
        <f>'Sales &amp; Collections'!AC77</f>
        <v>0.13777454100200004</v>
      </c>
      <c r="N309" s="42" t="str">
        <f>'Sales &amp; Collections'!AD77</f>
        <v>n.a.</v>
      </c>
      <c r="O309" s="42">
        <f>'Sales &amp; Collections'!AE77</f>
        <v>0.19032111958477094</v>
      </c>
      <c r="P309" s="42" t="s">
        <v>110</v>
      </c>
      <c r="Q309" s="42"/>
      <c r="R309" s="42"/>
      <c r="S309" s="42"/>
      <c r="T309" s="42"/>
      <c r="U309" s="42"/>
    </row>
    <row r="310" spans="2:33" x14ac:dyDescent="0.35">
      <c r="B310" s="1" t="s">
        <v>299</v>
      </c>
      <c r="C310" s="66" t="s">
        <v>172</v>
      </c>
      <c r="D310" s="1" t="s">
        <v>165</v>
      </c>
      <c r="E310" s="1" t="s">
        <v>197</v>
      </c>
      <c r="F310" s="42">
        <f>'Sales &amp; Collections'!V78</f>
        <v>0.1790532489915658</v>
      </c>
      <c r="G310" s="42">
        <f>'Sales &amp; Collections'!W78</f>
        <v>0.15715471851753032</v>
      </c>
      <c r="H310" s="42">
        <f>'Sales &amp; Collections'!X78</f>
        <v>0.17717268532341959</v>
      </c>
      <c r="I310" s="42">
        <f>'Sales &amp; Collections'!Y78</f>
        <v>0.19437127632785478</v>
      </c>
      <c r="J310" s="42">
        <f>'Sales &amp; Collections'!Z78</f>
        <v>0.18266192173201271</v>
      </c>
      <c r="K310" s="42">
        <f>'Sales &amp; Collections'!AA78</f>
        <v>0.16674423948434827</v>
      </c>
      <c r="L310" s="42">
        <f>'Sales &amp; Collections'!AB78</f>
        <v>0.15060948248660991</v>
      </c>
      <c r="M310" s="42">
        <f>'Sales &amp; Collections'!AC78</f>
        <v>0.14266240952904033</v>
      </c>
      <c r="N310" s="42" t="str">
        <f>'Sales &amp; Collections'!AD78</f>
        <v>n.a.</v>
      </c>
      <c r="O310" s="42">
        <f>'Sales &amp; Collections'!AE78</f>
        <v>0.16733953334297369</v>
      </c>
      <c r="P310" s="42" t="s">
        <v>110</v>
      </c>
      <c r="Q310" s="42"/>
      <c r="R310" s="42"/>
      <c r="S310" s="42"/>
      <c r="T310" s="42"/>
      <c r="U310" s="42"/>
    </row>
    <row r="311" spans="2:33" x14ac:dyDescent="0.35">
      <c r="B311" s="1" t="s">
        <v>118</v>
      </c>
      <c r="C311" s="66" t="s">
        <v>172</v>
      </c>
      <c r="D311" s="1" t="s">
        <v>164</v>
      </c>
      <c r="E311" s="1" t="s">
        <v>196</v>
      </c>
      <c r="F311" s="42">
        <f>'Sales &amp; Collections'!V79</f>
        <v>0.40457957342800194</v>
      </c>
      <c r="G311" s="42">
        <f>'Sales &amp; Collections'!W79</f>
        <v>0.27946935863266631</v>
      </c>
      <c r="H311" s="42">
        <f>'Sales &amp; Collections'!X79</f>
        <v>0.28591892546886061</v>
      </c>
      <c r="I311" s="42">
        <f>'Sales &amp; Collections'!Y79</f>
        <v>0.25569011477422887</v>
      </c>
      <c r="J311" s="42">
        <f>'Sales &amp; Collections'!Z79</f>
        <v>0.25813501082544393</v>
      </c>
      <c r="K311" s="42">
        <f>'Sales &amp; Collections'!AA79</f>
        <v>0.26348921973199135</v>
      </c>
      <c r="L311" s="42">
        <f>'Sales &amp; Collections'!AB79</f>
        <v>0.20381393989456564</v>
      </c>
      <c r="M311" s="42">
        <f>'Sales &amp; Collections'!AC79</f>
        <v>0.20367441893014196</v>
      </c>
      <c r="N311" s="42" t="str">
        <f>'Sales &amp; Collections'!AD79</f>
        <v>n.a.</v>
      </c>
      <c r="O311" s="42">
        <f>'Sales &amp; Collections'!AE79</f>
        <v>0.25002728403684271</v>
      </c>
      <c r="P311" s="42" t="s">
        <v>110</v>
      </c>
      <c r="Q311" s="42"/>
      <c r="R311" s="42"/>
      <c r="S311" s="42"/>
      <c r="T311" s="42"/>
      <c r="U311" s="42"/>
    </row>
    <row r="312" spans="2:33" x14ac:dyDescent="0.35">
      <c r="B312" s="1" t="s">
        <v>129</v>
      </c>
      <c r="C312" s="66" t="s">
        <v>172</v>
      </c>
      <c r="D312" s="1" t="s">
        <v>166</v>
      </c>
      <c r="E312" s="1" t="s">
        <v>196</v>
      </c>
      <c r="F312" s="42">
        <f>'Sales &amp; Collections'!V80</f>
        <v>6.6623669309173262E-3</v>
      </c>
      <c r="G312" s="42" t="str">
        <f>'Sales &amp; Collections'!W80</f>
        <v>n.a.</v>
      </c>
      <c r="H312" s="42" t="str">
        <f>'Sales &amp; Collections'!X80</f>
        <v>n.a.</v>
      </c>
      <c r="I312" s="42" t="str">
        <f>'Sales &amp; Collections'!Y80</f>
        <v>n.a.</v>
      </c>
      <c r="J312" s="42">
        <f>'Sales &amp; Collections'!Z80</f>
        <v>1.7856510114771552E-2</v>
      </c>
      <c r="K312" s="42">
        <f>'Sales &amp; Collections'!AA80</f>
        <v>1.9678109385537806E-2</v>
      </c>
      <c r="L312" s="42">
        <f>'Sales &amp; Collections'!AB80</f>
        <v>1.5720672111640778E-2</v>
      </c>
      <c r="M312" s="42">
        <f>'Sales &amp; Collections'!AC80</f>
        <v>1.5673234343626486E-2</v>
      </c>
      <c r="N312" s="42" t="str">
        <f>'Sales &amp; Collections'!AD80</f>
        <v>n.a.</v>
      </c>
      <c r="O312" s="42">
        <f>'Sales &amp; Collections'!AE80</f>
        <v>1.7232131488894156E-2</v>
      </c>
      <c r="P312" s="42" t="s">
        <v>110</v>
      </c>
      <c r="Q312" s="42"/>
      <c r="R312" s="42"/>
      <c r="S312" s="42"/>
      <c r="T312" s="42"/>
      <c r="U312" s="42"/>
    </row>
    <row r="313" spans="2:33" x14ac:dyDescent="0.35">
      <c r="B313" s="1" t="s">
        <v>121</v>
      </c>
      <c r="C313" s="66" t="s">
        <v>172</v>
      </c>
      <c r="D313" s="1" t="s">
        <v>164</v>
      </c>
      <c r="E313" s="1" t="s">
        <v>196</v>
      </c>
      <c r="F313" s="42">
        <f>'Sales &amp; Collections'!V81</f>
        <v>0.14065387752108541</v>
      </c>
      <c r="G313" s="42" t="str">
        <f>'Sales &amp; Collections'!W81</f>
        <v>n.a.</v>
      </c>
      <c r="H313" s="42" t="str">
        <f>'Sales &amp; Collections'!X81</f>
        <v>n.a.</v>
      </c>
      <c r="I313" s="42">
        <f>'Sales &amp; Collections'!Y81</f>
        <v>0.12466827002503444</v>
      </c>
      <c r="J313" s="42">
        <f>'Sales &amp; Collections'!Z81</f>
        <v>0.1297120135646545</v>
      </c>
      <c r="K313" s="42" t="str">
        <f>'Sales &amp; Collections'!AA81</f>
        <v>n.a.</v>
      </c>
      <c r="L313" s="42">
        <f>'Sales &amp; Collections'!AB81</f>
        <v>0.1506568717835795</v>
      </c>
      <c r="M313" s="42">
        <f>'Sales &amp; Collections'!AC81</f>
        <v>0.10084301763706469</v>
      </c>
      <c r="N313" s="42" t="str">
        <f>'Sales &amp; Collections'!AD81</f>
        <v>n.a.</v>
      </c>
      <c r="O313" s="42">
        <f>'Sales &amp; Collections'!AE81</f>
        <v>0.12647004325258329</v>
      </c>
      <c r="P313" s="42" t="s">
        <v>110</v>
      </c>
      <c r="Q313" s="42"/>
      <c r="R313" s="42"/>
      <c r="S313" s="42"/>
      <c r="T313" s="42"/>
      <c r="U313" s="42"/>
    </row>
    <row r="314" spans="2:33" x14ac:dyDescent="0.35">
      <c r="B314" s="1" t="s">
        <v>119</v>
      </c>
      <c r="C314" s="66" t="s">
        <v>172</v>
      </c>
      <c r="D314" s="1" t="s">
        <v>164</v>
      </c>
      <c r="E314" s="1" t="s">
        <v>197</v>
      </c>
      <c r="F314" s="42">
        <f>'Sales &amp; Collections'!V82</f>
        <v>6.1913593325999258E-2</v>
      </c>
      <c r="G314" s="42" t="str">
        <f>'Sales &amp; Collections'!W82</f>
        <v>n.a.</v>
      </c>
      <c r="H314" s="42" t="str">
        <f>'Sales &amp; Collections'!X82</f>
        <v>n.a.</v>
      </c>
      <c r="I314" s="42">
        <f>'Sales &amp; Collections'!Y82</f>
        <v>0.18926683562323793</v>
      </c>
      <c r="J314" s="42">
        <f>'Sales &amp; Collections'!Z82</f>
        <v>0.18794557000183607</v>
      </c>
      <c r="K314" s="42">
        <f>'Sales &amp; Collections'!AA82</f>
        <v>0.17118043624730481</v>
      </c>
      <c r="L314" s="42">
        <f>'Sales &amp; Collections'!AB82</f>
        <v>0.15087483261263407</v>
      </c>
      <c r="M314" s="42">
        <f>'Sales &amp; Collections'!AC82</f>
        <v>0.15326369979938684</v>
      </c>
      <c r="N314" s="42" t="str">
        <f>'Sales &amp; Collections'!AD82</f>
        <v>n.a.</v>
      </c>
      <c r="O314" s="42">
        <f>'Sales &amp; Collections'!AE82</f>
        <v>0.17050627485687991</v>
      </c>
      <c r="P314" s="42" t="s">
        <v>110</v>
      </c>
      <c r="Q314" s="42"/>
      <c r="R314" s="42"/>
      <c r="S314" s="42"/>
      <c r="T314" s="42"/>
      <c r="U314" s="42"/>
    </row>
    <row r="315" spans="2:33" x14ac:dyDescent="0.35">
      <c r="B315" s="1" t="s">
        <v>130</v>
      </c>
      <c r="C315" s="66" t="s">
        <v>172</v>
      </c>
      <c r="D315" s="1" t="s">
        <v>166</v>
      </c>
      <c r="E315" s="66" t="s">
        <v>337</v>
      </c>
      <c r="F315" s="42">
        <f>'Sales &amp; Collections'!V83</f>
        <v>1.0798880254543227E-2</v>
      </c>
      <c r="G315" s="42" t="str">
        <f>'Sales &amp; Collections'!W83</f>
        <v>n.a.</v>
      </c>
      <c r="H315" s="42" t="str">
        <f>'Sales &amp; Collections'!X83</f>
        <v>n.a.</v>
      </c>
      <c r="I315" s="42">
        <f>'Sales &amp; Collections'!Y83</f>
        <v>8.5791787626276012E-2</v>
      </c>
      <c r="J315" s="42">
        <f>'Sales &amp; Collections'!Z83</f>
        <v>8.8238785704121192E-2</v>
      </c>
      <c r="K315" s="42">
        <f>'Sales &amp; Collections'!AA83</f>
        <v>6.3464627768794996E-2</v>
      </c>
      <c r="L315" s="42">
        <f>'Sales &amp; Collections'!AB83</f>
        <v>4.6097129858947539E-2</v>
      </c>
      <c r="M315" s="42">
        <f>'Sales &amp; Collections'!AC83</f>
        <v>4.8659861291716636E-2</v>
      </c>
      <c r="N315" s="42">
        <f>'Sales &amp; Collections'!AD83</f>
        <v>5.0412972485485021E-2</v>
      </c>
      <c r="O315" s="42">
        <f>'Sales &amp; Collections'!AE83</f>
        <v>6.3777527455890229E-2</v>
      </c>
      <c r="P315" s="42" t="s">
        <v>110</v>
      </c>
      <c r="Q315" s="42"/>
      <c r="R315" s="42"/>
      <c r="S315" s="42"/>
      <c r="T315" s="42"/>
      <c r="U315" s="42"/>
    </row>
    <row r="316" spans="2:33" x14ac:dyDescent="0.35">
      <c r="B316" s="1" t="s">
        <v>117</v>
      </c>
      <c r="C316" s="66" t="s">
        <v>172</v>
      </c>
      <c r="D316" s="1" t="s">
        <v>165</v>
      </c>
      <c r="E316" s="1" t="s">
        <v>196</v>
      </c>
      <c r="F316" s="42">
        <f>'Sales &amp; Collections'!V84</f>
        <v>7.9927711835290891E-2</v>
      </c>
      <c r="G316" s="42">
        <f>'Sales &amp; Collections'!W84</f>
        <v>5.630861251984913E-2</v>
      </c>
      <c r="H316" s="42">
        <f>'Sales &amp; Collections'!X84</f>
        <v>5.9406261530886705E-2</v>
      </c>
      <c r="I316" s="42">
        <f>'Sales &amp; Collections'!Y84</f>
        <v>6.5027633866370421E-2</v>
      </c>
      <c r="J316" s="42">
        <f>'Sales &amp; Collections'!Z84</f>
        <v>6.9799276489374423E-2</v>
      </c>
      <c r="K316" s="42">
        <f>'Sales &amp; Collections'!AA84</f>
        <v>7.0621989973574842E-2</v>
      </c>
      <c r="L316" s="42">
        <f>'Sales &amp; Collections'!AB84</f>
        <v>7.3525862204856768E-2</v>
      </c>
      <c r="M316" s="42">
        <f>'Sales &amp; Collections'!AC84</f>
        <v>7.4732640459134497E-2</v>
      </c>
      <c r="N316" s="42" t="str">
        <f>'Sales &amp; Collections'!AD84</f>
        <v>n.a.</v>
      </c>
      <c r="O316" s="42">
        <f>'Sales &amp; Collections'!AE84</f>
        <v>6.7060325292006687E-2</v>
      </c>
      <c r="P316" s="42" t="s">
        <v>110</v>
      </c>
      <c r="Q316" s="42"/>
      <c r="R316" s="42"/>
      <c r="S316" s="42"/>
      <c r="T316" s="42"/>
      <c r="U316" s="42"/>
    </row>
    <row r="317" spans="2:33" s="13" customFormat="1" ht="30" customHeight="1" x14ac:dyDescent="0.35">
      <c r="B317" s="15" t="s">
        <v>142</v>
      </c>
      <c r="F317" s="18"/>
      <c r="G317" s="18"/>
      <c r="H317" s="18"/>
      <c r="I317" s="18"/>
      <c r="J317" s="18"/>
      <c r="K317" s="18"/>
      <c r="L317" s="18"/>
      <c r="M317" s="18"/>
      <c r="N317" s="18"/>
      <c r="O317" s="33"/>
      <c r="P317" s="33"/>
      <c r="Q317" s="33"/>
      <c r="R317" s="33"/>
      <c r="S317" s="33"/>
      <c r="T317" s="33"/>
      <c r="U317" s="33"/>
      <c r="V317" s="14"/>
      <c r="X317" s="1"/>
      <c r="Y317" s="1"/>
      <c r="Z317" s="1"/>
      <c r="AA317" s="1"/>
      <c r="AB317" s="1"/>
      <c r="AC317" s="1"/>
      <c r="AD317" s="1"/>
      <c r="AE317" s="1"/>
      <c r="AF317" s="1"/>
      <c r="AG317" s="1"/>
    </row>
    <row r="318" spans="2:33" x14ac:dyDescent="0.35">
      <c r="B318" s="1" t="s">
        <v>124</v>
      </c>
      <c r="C318" s="66" t="s">
        <v>172</v>
      </c>
      <c r="D318" s="1" t="s">
        <v>161</v>
      </c>
      <c r="E318" s="1" t="s">
        <v>197</v>
      </c>
      <c r="F318" s="42" t="str">
        <f>'Sales &amp; Collections'!V87</f>
        <v>n.a.</v>
      </c>
      <c r="G318" s="42">
        <f>'Sales &amp; Collections'!W87</f>
        <v>0.11537928037741781</v>
      </c>
      <c r="H318" s="42">
        <f>'Sales &amp; Collections'!X87</f>
        <v>0.15485407524097461</v>
      </c>
      <c r="I318" s="42">
        <f>'Sales &amp; Collections'!Y87</f>
        <v>0.14302283262633253</v>
      </c>
      <c r="J318" s="42">
        <f>'Sales &amp; Collections'!Z87</f>
        <v>0.13186262313694053</v>
      </c>
      <c r="K318" s="42">
        <f>'Sales &amp; Collections'!AA87</f>
        <v>0.12472855193205561</v>
      </c>
      <c r="L318" s="42">
        <f>'Sales &amp; Collections'!AB87</f>
        <v>9.6748629961924973E-2</v>
      </c>
      <c r="M318" s="42">
        <f>'Sales &amp; Collections'!AC87</f>
        <v>9.612738405693308E-2</v>
      </c>
      <c r="N318" s="42" t="str">
        <f>'Sales &amp; Collections'!AD87</f>
        <v>n.a.</v>
      </c>
      <c r="O318" s="42">
        <f>'Sales &amp; Collections'!AE87</f>
        <v>0.12324619676179702</v>
      </c>
      <c r="P318" s="42" t="s">
        <v>110</v>
      </c>
      <c r="Q318" s="42"/>
      <c r="R318" s="42"/>
      <c r="S318" s="42"/>
      <c r="T318" s="42"/>
      <c r="U318" s="42"/>
    </row>
    <row r="319" spans="2:33" x14ac:dyDescent="0.35">
      <c r="B319" s="1" t="s">
        <v>132</v>
      </c>
      <c r="C319" s="66" t="s">
        <v>172</v>
      </c>
      <c r="D319" s="1" t="s">
        <v>161</v>
      </c>
      <c r="E319" s="1" t="s">
        <v>196</v>
      </c>
      <c r="F319" s="42" t="str">
        <f>'Sales &amp; Collections'!V88</f>
        <v>n.a.</v>
      </c>
      <c r="G319" s="42">
        <f>'Sales &amp; Collections'!W88</f>
        <v>0.16910176129071075</v>
      </c>
      <c r="H319" s="42">
        <f>'Sales &amp; Collections'!X88</f>
        <v>0.19005775357970431</v>
      </c>
      <c r="I319" s="42">
        <f>'Sales &amp; Collections'!Y88</f>
        <v>0.1956676451943519</v>
      </c>
      <c r="J319" s="42">
        <f>'Sales &amp; Collections'!Z88</f>
        <v>0.20355822004432864</v>
      </c>
      <c r="K319" s="42">
        <f>'Sales &amp; Collections'!AA88</f>
        <v>0.1893494886480819</v>
      </c>
      <c r="L319" s="42">
        <f>'Sales &amp; Collections'!AB88</f>
        <v>0.16623277756663896</v>
      </c>
      <c r="M319" s="42" t="str">
        <f>'Sales &amp; Collections'!AC88</f>
        <v>n.a.</v>
      </c>
      <c r="N319" s="42" t="str">
        <f>'Sales &amp; Collections'!AD88</f>
        <v>n.a.</v>
      </c>
      <c r="O319" s="42">
        <f>'Sales &amp; Collections'!AE88</f>
        <v>0.18566127438730273</v>
      </c>
      <c r="P319" s="42" t="s">
        <v>110</v>
      </c>
      <c r="Q319" s="42"/>
      <c r="R319" s="42"/>
      <c r="S319" s="42"/>
      <c r="T319" s="42"/>
      <c r="U319" s="42"/>
    </row>
    <row r="320" spans="2:33" x14ac:dyDescent="0.35">
      <c r="B320" s="1" t="s">
        <v>251</v>
      </c>
      <c r="C320" s="66" t="s">
        <v>172</v>
      </c>
      <c r="D320" s="1" t="s">
        <v>162</v>
      </c>
      <c r="E320" s="1" t="s">
        <v>196</v>
      </c>
      <c r="F320" s="42" t="str">
        <f>'Sales &amp; Collections'!V89</f>
        <v>n.a.</v>
      </c>
      <c r="G320" s="42" t="str">
        <f>'Sales &amp; Collections'!W89</f>
        <v>n.a.</v>
      </c>
      <c r="H320" s="42">
        <f>'Sales &amp; Collections'!X89</f>
        <v>4.1303112377686642E-2</v>
      </c>
      <c r="I320" s="42">
        <f>'Sales &amp; Collections'!Y89</f>
        <v>3.813154479912443E-2</v>
      </c>
      <c r="J320" s="42">
        <f>'Sales &amp; Collections'!Z89</f>
        <v>2.788646505681627E-2</v>
      </c>
      <c r="K320" s="42">
        <f>'Sales &amp; Collections'!AA89</f>
        <v>3.1378216521712382E-2</v>
      </c>
      <c r="L320" s="42">
        <f>'Sales &amp; Collections'!AB89</f>
        <v>4.5102659726472955E-2</v>
      </c>
      <c r="M320" s="42">
        <f>'Sales &amp; Collections'!AC89</f>
        <v>4.5480682152602453E-2</v>
      </c>
      <c r="N320" s="42" t="str">
        <f>'Sales &amp; Collections'!AD89</f>
        <v>n.a.</v>
      </c>
      <c r="O320" s="42">
        <f>'Sales &amp; Collections'!AE89</f>
        <v>3.821378010573586E-2</v>
      </c>
      <c r="P320" s="42" t="s">
        <v>110</v>
      </c>
      <c r="Q320" s="42"/>
      <c r="R320" s="42"/>
      <c r="S320" s="42"/>
      <c r="T320" s="42"/>
      <c r="U320" s="42"/>
    </row>
    <row r="321" spans="2:21" x14ac:dyDescent="0.35">
      <c r="B321" s="1" t="s">
        <v>289</v>
      </c>
      <c r="C321" s="66" t="s">
        <v>172</v>
      </c>
      <c r="D321" s="1" t="s">
        <v>163</v>
      </c>
      <c r="E321" s="1" t="s">
        <v>196</v>
      </c>
      <c r="F321" s="42" t="str">
        <f>'Sales &amp; Collections'!V90</f>
        <v>n.a.</v>
      </c>
      <c r="G321" s="42" t="str">
        <f>'Sales &amp; Collections'!W90</f>
        <v>n.a.</v>
      </c>
      <c r="H321" s="42" t="str">
        <f>'Sales &amp; Collections'!X90</f>
        <v>n.a.</v>
      </c>
      <c r="I321" s="42" t="str">
        <f>'Sales &amp; Collections'!Y90</f>
        <v>n.a.</v>
      </c>
      <c r="J321" s="42" t="str">
        <f>'Sales &amp; Collections'!Z90</f>
        <v>n.a.</v>
      </c>
      <c r="K321" s="42" t="str">
        <f>'Sales &amp; Collections'!AA90</f>
        <v>n.a.</v>
      </c>
      <c r="L321" s="42" t="str">
        <f>'Sales &amp; Collections'!AB90</f>
        <v>n.a.</v>
      </c>
      <c r="M321" s="42" t="str">
        <f>'Sales &amp; Collections'!AC90</f>
        <v>n.a.</v>
      </c>
      <c r="N321" s="42" t="str">
        <f>'Sales &amp; Collections'!AD90</f>
        <v>n.a.</v>
      </c>
      <c r="O321" s="42" t="str">
        <f>'Sales &amp; Collections'!AE90</f>
        <v>n.a.</v>
      </c>
      <c r="P321" s="42" t="s">
        <v>110</v>
      </c>
      <c r="Q321" s="42"/>
      <c r="R321" s="42"/>
      <c r="S321" s="42"/>
      <c r="T321" s="42"/>
      <c r="U321" s="42"/>
    </row>
    <row r="322" spans="2:21" x14ac:dyDescent="0.35">
      <c r="B322" s="1" t="s">
        <v>290</v>
      </c>
      <c r="C322" s="66" t="s">
        <v>172</v>
      </c>
      <c r="D322" s="1" t="s">
        <v>163</v>
      </c>
      <c r="E322" s="1" t="s">
        <v>196</v>
      </c>
      <c r="F322" s="42" t="str">
        <f>'Sales &amp; Collections'!V91</f>
        <v>n.a.</v>
      </c>
      <c r="G322" s="42" t="str">
        <f>'Sales &amp; Collections'!W91</f>
        <v>n.a.</v>
      </c>
      <c r="H322" s="42" t="str">
        <f>'Sales &amp; Collections'!X91</f>
        <v>n.a.</v>
      </c>
      <c r="I322" s="42" t="str">
        <f>'Sales &amp; Collections'!Y91</f>
        <v>n.a.</v>
      </c>
      <c r="J322" s="42" t="str">
        <f>'Sales &amp; Collections'!Z91</f>
        <v>n.a.</v>
      </c>
      <c r="K322" s="42" t="str">
        <f>'Sales &amp; Collections'!AA91</f>
        <v>n.a.</v>
      </c>
      <c r="L322" s="42" t="str">
        <f>'Sales &amp; Collections'!AB91</f>
        <v>n.a.</v>
      </c>
      <c r="M322" s="42" t="str">
        <f>'Sales &amp; Collections'!AC91</f>
        <v>n.a.</v>
      </c>
      <c r="N322" s="42" t="str">
        <f>'Sales &amp; Collections'!AD91</f>
        <v>n.a.</v>
      </c>
      <c r="O322" s="42" t="str">
        <f>'Sales &amp; Collections'!AE91</f>
        <v>n.a.</v>
      </c>
      <c r="P322" s="42" t="s">
        <v>110</v>
      </c>
      <c r="Q322" s="42"/>
      <c r="R322" s="42"/>
      <c r="S322" s="42"/>
      <c r="T322" s="42"/>
      <c r="U322" s="42"/>
    </row>
    <row r="323" spans="2:21" x14ac:dyDescent="0.35">
      <c r="B323" s="1" t="s">
        <v>291</v>
      </c>
      <c r="C323" s="66" t="s">
        <v>172</v>
      </c>
      <c r="D323" s="1" t="s">
        <v>163</v>
      </c>
      <c r="E323" s="1" t="s">
        <v>196</v>
      </c>
      <c r="F323" s="42" t="str">
        <f>'Sales &amp; Collections'!V92</f>
        <v>n.a.</v>
      </c>
      <c r="G323" s="42" t="str">
        <f>'Sales &amp; Collections'!W92</f>
        <v>n.a.</v>
      </c>
      <c r="H323" s="42">
        <f>'Sales &amp; Collections'!X92</f>
        <v>9.4097065387538231E-2</v>
      </c>
      <c r="I323" s="42">
        <f>'Sales &amp; Collections'!Y92</f>
        <v>0.10141379652048696</v>
      </c>
      <c r="J323" s="42">
        <f>'Sales &amp; Collections'!Z92</f>
        <v>9.3845893420153148E-2</v>
      </c>
      <c r="K323" s="42">
        <f>'Sales &amp; Collections'!AA92</f>
        <v>9.343500893897301E-2</v>
      </c>
      <c r="L323" s="42">
        <f>'Sales &amp; Collections'!AB92</f>
        <v>9.3457818317547486E-2</v>
      </c>
      <c r="M323" s="42" t="str">
        <f>'Sales &amp; Collections'!AC92</f>
        <v>n.a.</v>
      </c>
      <c r="N323" s="42" t="str">
        <f>'Sales &amp; Collections'!AD92</f>
        <v>n.a.</v>
      </c>
      <c r="O323" s="42">
        <f>'Sales &amp; Collections'!AE92</f>
        <v>9.5249916516939773E-2</v>
      </c>
      <c r="P323" s="42" t="s">
        <v>110</v>
      </c>
      <c r="Q323" s="42"/>
      <c r="R323" s="42"/>
      <c r="S323" s="42"/>
      <c r="T323" s="42"/>
      <c r="U323" s="42"/>
    </row>
    <row r="324" spans="2:21" x14ac:dyDescent="0.35">
      <c r="B324" s="1" t="s">
        <v>292</v>
      </c>
      <c r="C324" s="66" t="s">
        <v>172</v>
      </c>
      <c r="D324" s="1" t="s">
        <v>163</v>
      </c>
      <c r="E324" s="1" t="s">
        <v>196</v>
      </c>
      <c r="F324" s="42" t="str">
        <f>'Sales &amp; Collections'!V93</f>
        <v>n.a.</v>
      </c>
      <c r="G324" s="42" t="str">
        <f>'Sales &amp; Collections'!W93</f>
        <v>n.a.</v>
      </c>
      <c r="H324" s="42">
        <f>'Sales &amp; Collections'!X93</f>
        <v>7.5148196130493811E-2</v>
      </c>
      <c r="I324" s="42">
        <f>'Sales &amp; Collections'!Y93</f>
        <v>7.9038022692935236E-2</v>
      </c>
      <c r="J324" s="42">
        <f>'Sales &amp; Collections'!Z93</f>
        <v>7.846184390729842E-2</v>
      </c>
      <c r="K324" s="42">
        <f>'Sales &amp; Collections'!AA93</f>
        <v>8.5373307747542856E-2</v>
      </c>
      <c r="L324" s="42">
        <f>'Sales &amp; Collections'!AB93</f>
        <v>7.6226789519705157E-2</v>
      </c>
      <c r="M324" s="42" t="str">
        <f>'Sales &amp; Collections'!AC93</f>
        <v>n.a.</v>
      </c>
      <c r="N324" s="42" t="str">
        <f>'Sales &amp; Collections'!AD93</f>
        <v>n.a.</v>
      </c>
      <c r="O324" s="42">
        <f>'Sales &amp; Collections'!AE93</f>
        <v>7.8849631999595091E-2</v>
      </c>
      <c r="P324" s="42" t="s">
        <v>110</v>
      </c>
      <c r="Q324" s="42"/>
      <c r="R324" s="42"/>
      <c r="S324" s="42"/>
      <c r="T324" s="42"/>
      <c r="U324" s="42"/>
    </row>
    <row r="325" spans="2:21" x14ac:dyDescent="0.35">
      <c r="B325" s="1" t="s">
        <v>293</v>
      </c>
      <c r="C325" s="66" t="s">
        <v>172</v>
      </c>
      <c r="D325" s="1" t="s">
        <v>163</v>
      </c>
      <c r="E325" s="1" t="s">
        <v>196</v>
      </c>
      <c r="F325" s="42" t="str">
        <f>'Sales &amp; Collections'!V94</f>
        <v>n.a.</v>
      </c>
      <c r="G325" s="42" t="str">
        <f>'Sales &amp; Collections'!W94</f>
        <v>n.a.</v>
      </c>
      <c r="H325" s="42" t="str">
        <f>'Sales &amp; Collections'!X94</f>
        <v>n.a.</v>
      </c>
      <c r="I325" s="42" t="str">
        <f>'Sales &amp; Collections'!Y94</f>
        <v>n.a.</v>
      </c>
      <c r="J325" s="42" t="str">
        <f>'Sales &amp; Collections'!Z94</f>
        <v>n.a.</v>
      </c>
      <c r="K325" s="42" t="str">
        <f>'Sales &amp; Collections'!AA94</f>
        <v>n.a.</v>
      </c>
      <c r="L325" s="42" t="str">
        <f>'Sales &amp; Collections'!AB94</f>
        <v>n.a.</v>
      </c>
      <c r="M325" s="42" t="str">
        <f>'Sales &amp; Collections'!AC94</f>
        <v>n.a.</v>
      </c>
      <c r="N325" s="42" t="str">
        <f>'Sales &amp; Collections'!AD94</f>
        <v>n.a.</v>
      </c>
      <c r="O325" s="42" t="str">
        <f>'Sales &amp; Collections'!AE94</f>
        <v>n.a.</v>
      </c>
      <c r="P325" s="42" t="s">
        <v>110</v>
      </c>
      <c r="Q325" s="42"/>
      <c r="R325" s="42"/>
      <c r="S325" s="42"/>
      <c r="T325" s="42"/>
      <c r="U325" s="42"/>
    </row>
    <row r="326" spans="2:21" x14ac:dyDescent="0.35">
      <c r="B326" s="1" t="s">
        <v>294</v>
      </c>
      <c r="C326" s="66" t="s">
        <v>172</v>
      </c>
      <c r="D326" s="1" t="s">
        <v>163</v>
      </c>
      <c r="E326" s="1" t="s">
        <v>196</v>
      </c>
      <c r="F326" s="42" t="str">
        <f>'Sales &amp; Collections'!V95</f>
        <v>n.a.</v>
      </c>
      <c r="G326" s="42" t="str">
        <f>'Sales &amp; Collections'!W95</f>
        <v>n.a.</v>
      </c>
      <c r="H326" s="42" t="str">
        <f>'Sales &amp; Collections'!X95</f>
        <v>n.a.</v>
      </c>
      <c r="I326" s="42" t="str">
        <f>'Sales &amp; Collections'!Y95</f>
        <v>n.a.</v>
      </c>
      <c r="J326" s="42" t="str">
        <f>'Sales &amp; Collections'!Z95</f>
        <v>n.a.</v>
      </c>
      <c r="K326" s="42" t="str">
        <f>'Sales &amp; Collections'!AA95</f>
        <v>n.a.</v>
      </c>
      <c r="L326" s="42" t="str">
        <f>'Sales &amp; Collections'!AB95</f>
        <v>n.a.</v>
      </c>
      <c r="M326" s="42" t="str">
        <f>'Sales &amp; Collections'!AC95</f>
        <v>n.a.</v>
      </c>
      <c r="N326" s="42" t="str">
        <f>'Sales &amp; Collections'!AD95</f>
        <v>n.a.</v>
      </c>
      <c r="O326" s="42" t="str">
        <f>'Sales &amp; Collections'!AE95</f>
        <v>n.a.</v>
      </c>
      <c r="P326" s="42" t="s">
        <v>110</v>
      </c>
      <c r="Q326" s="42"/>
      <c r="R326" s="42"/>
      <c r="S326" s="42"/>
      <c r="T326" s="42"/>
      <c r="U326" s="42"/>
    </row>
    <row r="327" spans="2:21" x14ac:dyDescent="0.35">
      <c r="B327" s="1" t="s">
        <v>295</v>
      </c>
      <c r="C327" s="66" t="s">
        <v>172</v>
      </c>
      <c r="D327" s="1" t="s">
        <v>163</v>
      </c>
      <c r="E327" s="1" t="s">
        <v>196</v>
      </c>
      <c r="F327" s="42" t="str">
        <f>'Sales &amp; Collections'!V96</f>
        <v>n.a.</v>
      </c>
      <c r="G327" s="42" t="str">
        <f>'Sales &amp; Collections'!W96</f>
        <v>n.a.</v>
      </c>
      <c r="H327" s="42" t="str">
        <f>'Sales &amp; Collections'!X96</f>
        <v>n.a.</v>
      </c>
      <c r="I327" s="42" t="str">
        <f>'Sales &amp; Collections'!Y96</f>
        <v>n.a.</v>
      </c>
      <c r="J327" s="42" t="str">
        <f>'Sales &amp; Collections'!Z96</f>
        <v>n.a.</v>
      </c>
      <c r="K327" s="42" t="str">
        <f>'Sales &amp; Collections'!AA96</f>
        <v>n.a.</v>
      </c>
      <c r="L327" s="42" t="str">
        <f>'Sales &amp; Collections'!AB96</f>
        <v>n.a.</v>
      </c>
      <c r="M327" s="42" t="str">
        <f>'Sales &amp; Collections'!AC96</f>
        <v>n.a.</v>
      </c>
      <c r="N327" s="42" t="str">
        <f>'Sales &amp; Collections'!AD96</f>
        <v>n.a.</v>
      </c>
      <c r="O327" s="42" t="str">
        <f>'Sales &amp; Collections'!AE96</f>
        <v>n.a.</v>
      </c>
      <c r="P327" s="42" t="s">
        <v>110</v>
      </c>
      <c r="Q327" s="42"/>
      <c r="R327" s="42"/>
      <c r="S327" s="42"/>
      <c r="T327" s="42"/>
      <c r="U327" s="42"/>
    </row>
    <row r="328" spans="2:21" x14ac:dyDescent="0.35">
      <c r="B328" s="1" t="s">
        <v>120</v>
      </c>
      <c r="C328" s="66" t="s">
        <v>172</v>
      </c>
      <c r="D328" s="1" t="s">
        <v>164</v>
      </c>
      <c r="E328" s="1" t="s">
        <v>196</v>
      </c>
      <c r="F328" s="42" t="str">
        <f>'Sales &amp; Collections'!V97</f>
        <v>n.a.</v>
      </c>
      <c r="G328" s="42">
        <f>'Sales &amp; Collections'!W97</f>
        <v>0.20394758890826173</v>
      </c>
      <c r="H328" s="42">
        <f>'Sales &amp; Collections'!X97</f>
        <v>0.1510434311954047</v>
      </c>
      <c r="I328" s="42">
        <f>'Sales &amp; Collections'!Y97</f>
        <v>0.20516692505742815</v>
      </c>
      <c r="J328" s="42">
        <f>'Sales &amp; Collections'!Z97</f>
        <v>0.17369573204291033</v>
      </c>
      <c r="K328" s="42">
        <f>'Sales &amp; Collections'!AA97</f>
        <v>0.17774212528228825</v>
      </c>
      <c r="L328" s="42">
        <f>'Sales &amp; Collections'!AB97</f>
        <v>0.16129902703336454</v>
      </c>
      <c r="M328" s="42">
        <f>'Sales &amp; Collections'!AC97</f>
        <v>0.14883358183538939</v>
      </c>
      <c r="N328" s="42" t="str">
        <f>'Sales &amp; Collections'!AD97</f>
        <v>n.a.</v>
      </c>
      <c r="O328" s="42">
        <f>'Sales &amp; Collections'!AE97</f>
        <v>0.17453263019357818</v>
      </c>
      <c r="P328" s="42" t="s">
        <v>110</v>
      </c>
      <c r="Q328" s="42"/>
      <c r="R328" s="42"/>
      <c r="S328" s="42"/>
      <c r="T328" s="42"/>
      <c r="U328" s="42"/>
    </row>
    <row r="329" spans="2:21" x14ac:dyDescent="0.35">
      <c r="B329" s="1" t="s">
        <v>125</v>
      </c>
      <c r="C329" s="66" t="s">
        <v>172</v>
      </c>
      <c r="D329" s="1" t="s">
        <v>162</v>
      </c>
      <c r="E329" s="1" t="s">
        <v>196</v>
      </c>
      <c r="F329" s="42" t="str">
        <f>'Sales &amp; Collections'!V98</f>
        <v>n.a.</v>
      </c>
      <c r="G329" s="42" t="str">
        <f>'Sales &amp; Collections'!W98</f>
        <v>n.a.</v>
      </c>
      <c r="H329" s="42" t="str">
        <f>'Sales &amp; Collections'!X98</f>
        <v>n.a.</v>
      </c>
      <c r="I329" s="42" t="str">
        <f>'Sales &amp; Collections'!Y98</f>
        <v>n.a.</v>
      </c>
      <c r="J329" s="42" t="str">
        <f>'Sales &amp; Collections'!Z98</f>
        <v>n.a.</v>
      </c>
      <c r="K329" s="42" t="str">
        <f>'Sales &amp; Collections'!AA98</f>
        <v>n.a.</v>
      </c>
      <c r="L329" s="42" t="str">
        <f>'Sales &amp; Collections'!AB98</f>
        <v>n.a.</v>
      </c>
      <c r="M329" s="42" t="str">
        <f>'Sales &amp; Collections'!AC98</f>
        <v>n.a.</v>
      </c>
      <c r="N329" s="42" t="str">
        <f>'Sales &amp; Collections'!AD98</f>
        <v>n.a.</v>
      </c>
      <c r="O329" s="42" t="str">
        <f>'Sales &amp; Collections'!AE98</f>
        <v>n.a.</v>
      </c>
      <c r="P329" s="42" t="s">
        <v>110</v>
      </c>
      <c r="Q329" s="42"/>
      <c r="R329" s="42"/>
      <c r="S329" s="42"/>
      <c r="T329" s="42"/>
      <c r="U329" s="42"/>
    </row>
    <row r="330" spans="2:21" x14ac:dyDescent="0.35">
      <c r="B330" s="1" t="s">
        <v>277</v>
      </c>
      <c r="C330" s="66" t="s">
        <v>172</v>
      </c>
      <c r="D330" s="1" t="s">
        <v>163</v>
      </c>
      <c r="E330" s="1" t="s">
        <v>196</v>
      </c>
      <c r="F330" s="42" t="str">
        <f>'Sales &amp; Collections'!V99</f>
        <v>n.a.</v>
      </c>
      <c r="G330" s="42" t="str">
        <f>'Sales &amp; Collections'!W99</f>
        <v>n.a.</v>
      </c>
      <c r="H330" s="42" t="str">
        <f>'Sales &amp; Collections'!X99</f>
        <v>n.a.</v>
      </c>
      <c r="I330" s="42" t="str">
        <f>'Sales &amp; Collections'!Y99</f>
        <v>n.a.</v>
      </c>
      <c r="J330" s="42">
        <f>'Sales &amp; Collections'!Z99</f>
        <v>0.10036451006811868</v>
      </c>
      <c r="K330" s="42">
        <f>'Sales &amp; Collections'!AA99</f>
        <v>0.11635994981268766</v>
      </c>
      <c r="L330" s="42">
        <f>'Sales &amp; Collections'!AB99</f>
        <v>0.11149178396715825</v>
      </c>
      <c r="M330" s="42">
        <f>'Sales &amp; Collections'!AC99</f>
        <v>0.11229266929952132</v>
      </c>
      <c r="N330" s="42" t="str">
        <f>'Sales &amp; Collections'!AD99</f>
        <v>n.a.</v>
      </c>
      <c r="O330" s="42">
        <f>'Sales &amp; Collections'!AE99</f>
        <v>0.11012722828687148</v>
      </c>
      <c r="P330" s="42" t="s">
        <v>110</v>
      </c>
      <c r="Q330" s="42"/>
      <c r="R330" s="42"/>
      <c r="S330" s="42"/>
      <c r="T330" s="42"/>
      <c r="U330" s="42"/>
    </row>
    <row r="331" spans="2:21" x14ac:dyDescent="0.35">
      <c r="B331" s="1" t="s">
        <v>276</v>
      </c>
      <c r="C331" s="66" t="s">
        <v>172</v>
      </c>
      <c r="D331" s="1" t="s">
        <v>163</v>
      </c>
      <c r="E331" s="1" t="s">
        <v>197</v>
      </c>
      <c r="F331" s="42" t="str">
        <f>'Sales &amp; Collections'!V100</f>
        <v>n.a.</v>
      </c>
      <c r="G331" s="42" t="str">
        <f>'Sales &amp; Collections'!W100</f>
        <v>n.a.</v>
      </c>
      <c r="H331" s="42" t="str">
        <f>'Sales &amp; Collections'!X100</f>
        <v>n.a.</v>
      </c>
      <c r="I331" s="42" t="str">
        <f>'Sales &amp; Collections'!Y100</f>
        <v>n.a.</v>
      </c>
      <c r="J331" s="42">
        <f>'Sales &amp; Collections'!Z100</f>
        <v>8.7393851552488647E-2</v>
      </c>
      <c r="K331" s="42">
        <f>'Sales &amp; Collections'!AA100</f>
        <v>9.2969698623809008E-2</v>
      </c>
      <c r="L331" s="42">
        <f>'Sales &amp; Collections'!AB100</f>
        <v>9.1849967363998447E-2</v>
      </c>
      <c r="M331" s="42">
        <f>'Sales &amp; Collections'!AC100</f>
        <v>9.5121002178856537E-2</v>
      </c>
      <c r="N331" s="42" t="str">
        <f>'Sales &amp; Collections'!AD100</f>
        <v>n.a.</v>
      </c>
      <c r="O331" s="42">
        <f>'Sales &amp; Collections'!AE100</f>
        <v>9.1833629929788163E-2</v>
      </c>
      <c r="P331" s="42" t="s">
        <v>110</v>
      </c>
      <c r="Q331" s="42"/>
      <c r="R331" s="42"/>
      <c r="S331" s="42"/>
      <c r="T331" s="42"/>
      <c r="U331" s="42"/>
    </row>
    <row r="332" spans="2:21" x14ac:dyDescent="0.35">
      <c r="B332" s="1" t="s">
        <v>296</v>
      </c>
      <c r="C332" s="66" t="s">
        <v>172</v>
      </c>
      <c r="D332" s="1" t="s">
        <v>161</v>
      </c>
      <c r="E332" s="1" t="s">
        <v>197</v>
      </c>
      <c r="F332" s="42" t="str">
        <f>'Sales &amp; Collections'!V101</f>
        <v>n.a.</v>
      </c>
      <c r="G332" s="42">
        <f>'Sales &amp; Collections'!W101</f>
        <v>0.11468120150801139</v>
      </c>
      <c r="H332" s="42">
        <f>'Sales &amp; Collections'!X101</f>
        <v>0.11427527021307322</v>
      </c>
      <c r="I332" s="42">
        <f>'Sales &amp; Collections'!Y101</f>
        <v>0.12554382284480878</v>
      </c>
      <c r="J332" s="42">
        <f>'Sales &amp; Collections'!Z101</f>
        <v>0.12298656191762361</v>
      </c>
      <c r="K332" s="42">
        <f>'Sales &amp; Collections'!AA101</f>
        <v>0.12952372079940228</v>
      </c>
      <c r="L332" s="42">
        <f>'Sales &amp; Collections'!AB101</f>
        <v>0.12764338025264324</v>
      </c>
      <c r="M332" s="42">
        <f>'Sales &amp; Collections'!AC101</f>
        <v>0.13575403299250521</v>
      </c>
      <c r="N332" s="42" t="str">
        <f>'Sales &amp; Collections'!AD101</f>
        <v>n.a.</v>
      </c>
      <c r="O332" s="42">
        <f>'Sales &amp; Collections'!AE101</f>
        <v>0.12434399864686682</v>
      </c>
      <c r="P332" s="42" t="s">
        <v>110</v>
      </c>
      <c r="Q332" s="42"/>
      <c r="R332" s="42"/>
      <c r="S332" s="42"/>
      <c r="T332" s="42"/>
      <c r="U332" s="42"/>
    </row>
    <row r="333" spans="2:21" x14ac:dyDescent="0.35">
      <c r="B333" s="1" t="s">
        <v>297</v>
      </c>
      <c r="C333" s="66" t="s">
        <v>172</v>
      </c>
      <c r="D333" s="1" t="s">
        <v>161</v>
      </c>
      <c r="E333" s="1" t="s">
        <v>196</v>
      </c>
      <c r="F333" s="42" t="str">
        <f>'Sales &amp; Collections'!V102</f>
        <v>n.a.</v>
      </c>
      <c r="G333" s="42">
        <f>'Sales &amp; Collections'!W102</f>
        <v>0.12956451436004701</v>
      </c>
      <c r="H333" s="42">
        <f>'Sales &amp; Collections'!X102</f>
        <v>0.12907245675883733</v>
      </c>
      <c r="I333" s="42">
        <f>'Sales &amp; Collections'!Y102</f>
        <v>0.13951428713534697</v>
      </c>
      <c r="J333" s="42">
        <f>'Sales &amp; Collections'!Z102</f>
        <v>0.14348048538848726</v>
      </c>
      <c r="K333" s="42">
        <f>'Sales &amp; Collections'!AA102</f>
        <v>0.15221751576225398</v>
      </c>
      <c r="L333" s="42">
        <f>'Sales &amp; Collections'!AB102</f>
        <v>0.14979298883331951</v>
      </c>
      <c r="M333" s="42">
        <f>'Sales &amp; Collections'!AC102</f>
        <v>0.15219796076944964</v>
      </c>
      <c r="N333" s="42" t="str">
        <f>'Sales &amp; Collections'!AD102</f>
        <v>n.a.</v>
      </c>
      <c r="O333" s="42">
        <f>'Sales &amp; Collections'!AE102</f>
        <v>0.14226288700110595</v>
      </c>
      <c r="P333" s="42" t="s">
        <v>110</v>
      </c>
      <c r="Q333" s="42"/>
      <c r="R333" s="42"/>
      <c r="S333" s="42"/>
      <c r="T333" s="42"/>
      <c r="U333" s="42"/>
    </row>
    <row r="334" spans="2:21" x14ac:dyDescent="0.35">
      <c r="B334" s="1" t="s">
        <v>298</v>
      </c>
      <c r="C334" s="66" t="s">
        <v>172</v>
      </c>
      <c r="D334" s="1" t="s">
        <v>165</v>
      </c>
      <c r="E334" s="1" t="s">
        <v>197</v>
      </c>
      <c r="F334" s="42" t="str">
        <f>'Sales &amp; Collections'!V103</f>
        <v>n.a.</v>
      </c>
      <c r="G334" s="42">
        <f>'Sales &amp; Collections'!W103</f>
        <v>0.20029217314875147</v>
      </c>
      <c r="H334" s="42">
        <f>'Sales &amp; Collections'!X103</f>
        <v>0.20814220621367704</v>
      </c>
      <c r="I334" s="42">
        <f>'Sales &amp; Collections'!Y103</f>
        <v>0.2227157844640604</v>
      </c>
      <c r="J334" s="42">
        <f>'Sales &amp; Collections'!Z103</f>
        <v>0.21704805693425808</v>
      </c>
      <c r="K334" s="42">
        <f>'Sales &amp; Collections'!AA103</f>
        <v>0.18181638558563443</v>
      </c>
      <c r="L334" s="42">
        <f>'Sales &amp; Collections'!AB103</f>
        <v>0.16242652622009288</v>
      </c>
      <c r="M334" s="42">
        <f>'Sales &amp; Collections'!AC103</f>
        <v>0.13858281359152402</v>
      </c>
      <c r="N334" s="42" t="str">
        <f>'Sales &amp; Collections'!AD103</f>
        <v>n.a.</v>
      </c>
      <c r="O334" s="42">
        <f>'Sales &amp; Collections'!AE103</f>
        <v>0.19014627802257117</v>
      </c>
      <c r="P334" s="42" t="s">
        <v>110</v>
      </c>
      <c r="Q334" s="42"/>
      <c r="R334" s="42"/>
      <c r="S334" s="42"/>
      <c r="T334" s="42"/>
      <c r="U334" s="42"/>
    </row>
    <row r="335" spans="2:21" x14ac:dyDescent="0.35">
      <c r="B335" s="1" t="s">
        <v>299</v>
      </c>
      <c r="C335" s="66" t="s">
        <v>172</v>
      </c>
      <c r="D335" s="1" t="s">
        <v>165</v>
      </c>
      <c r="E335" s="1" t="s">
        <v>197</v>
      </c>
      <c r="F335" s="42" t="str">
        <f>'Sales &amp; Collections'!V104</f>
        <v>n.a.</v>
      </c>
      <c r="G335" s="42">
        <f>'Sales &amp; Collections'!W104</f>
        <v>0.15479739773976736</v>
      </c>
      <c r="H335" s="42">
        <f>'Sales &amp; Collections'!X104</f>
        <v>0.17175120115252296</v>
      </c>
      <c r="I335" s="42">
        <f>'Sales &amp; Collections'!Y104</f>
        <v>0.18904550335647158</v>
      </c>
      <c r="J335" s="42">
        <f>'Sales &amp; Collections'!Z104</f>
        <v>0.17983066194516656</v>
      </c>
      <c r="K335" s="42">
        <f>'Sales &amp; Collections'!AA104</f>
        <v>0.17104624086304449</v>
      </c>
      <c r="L335" s="42">
        <f>'Sales &amp; Collections'!AB104</f>
        <v>0.1554139249779328</v>
      </c>
      <c r="M335" s="42">
        <f>'Sales &amp; Collections'!AC104</f>
        <v>0.14266240952904033</v>
      </c>
      <c r="N335" s="42" t="str">
        <f>'Sales &amp; Collections'!AD104</f>
        <v>n.a.</v>
      </c>
      <c r="O335" s="42">
        <f>'Sales &amp; Collections'!AE104</f>
        <v>0.16636390565199227</v>
      </c>
      <c r="P335" s="42" t="s">
        <v>110</v>
      </c>
      <c r="Q335" s="42"/>
      <c r="R335" s="42"/>
      <c r="S335" s="42"/>
      <c r="T335" s="42"/>
      <c r="U335" s="42"/>
    </row>
    <row r="336" spans="2:21" x14ac:dyDescent="0.35">
      <c r="B336" s="1" t="s">
        <v>118</v>
      </c>
      <c r="C336" s="66" t="s">
        <v>172</v>
      </c>
      <c r="D336" s="1" t="s">
        <v>164</v>
      </c>
      <c r="E336" s="1" t="s">
        <v>196</v>
      </c>
      <c r="F336" s="42" t="str">
        <f>'Sales &amp; Collections'!V105</f>
        <v>n.a.</v>
      </c>
      <c r="G336" s="42">
        <f>'Sales &amp; Collections'!W105</f>
        <v>0.27974882799129897</v>
      </c>
      <c r="H336" s="42">
        <f>'Sales &amp; Collections'!X105</f>
        <v>0.28620484439432936</v>
      </c>
      <c r="I336" s="42">
        <f>'Sales &amp; Collections'!Y105</f>
        <v>0.24597389041280812</v>
      </c>
      <c r="J336" s="42">
        <f>'Sales &amp; Collections'!Z105</f>
        <v>0.23929115503518655</v>
      </c>
      <c r="K336" s="42">
        <f>'Sales &amp; Collections'!AA105</f>
        <v>0.26906970120313256</v>
      </c>
      <c r="L336" s="42">
        <f>'Sales &amp; Collections'!AB105</f>
        <v>0.19435620364050832</v>
      </c>
      <c r="M336" s="42">
        <f>'Sales &amp; Collections'!AC105</f>
        <v>0.20367441893014196</v>
      </c>
      <c r="N336" s="42" t="str">
        <f>'Sales &amp; Collections'!AD105</f>
        <v>n.a.</v>
      </c>
      <c r="O336" s="42">
        <f>'Sales &amp; Collections'!AE105</f>
        <v>0.24547414880105803</v>
      </c>
      <c r="P336" s="42" t="s">
        <v>110</v>
      </c>
      <c r="Q336" s="42"/>
      <c r="R336" s="42"/>
      <c r="S336" s="42"/>
      <c r="T336" s="42"/>
      <c r="U336" s="42"/>
    </row>
    <row r="337" spans="1:24" x14ac:dyDescent="0.35">
      <c r="B337" s="1" t="s">
        <v>129</v>
      </c>
      <c r="C337" s="66" t="s">
        <v>172</v>
      </c>
      <c r="D337" s="1" t="s">
        <v>166</v>
      </c>
      <c r="E337" s="1" t="s">
        <v>196</v>
      </c>
      <c r="F337" s="42" t="str">
        <f>'Sales &amp; Collections'!V106</f>
        <v>n.a.</v>
      </c>
      <c r="G337" s="42" t="str">
        <f>'Sales &amp; Collections'!W106</f>
        <v>n.a.</v>
      </c>
      <c r="H337" s="42" t="str">
        <f>'Sales &amp; Collections'!X106</f>
        <v>n.a.</v>
      </c>
      <c r="I337" s="42" t="str">
        <f>'Sales &amp; Collections'!Y106</f>
        <v>n.a.</v>
      </c>
      <c r="J337" s="42">
        <f>'Sales &amp; Collections'!Z106</f>
        <v>1.121813246576597E-2</v>
      </c>
      <c r="K337" s="42">
        <f>'Sales &amp; Collections'!AA106</f>
        <v>1.3671613866380548E-2</v>
      </c>
      <c r="L337" s="42">
        <f>'Sales &amp; Collections'!AB106</f>
        <v>1.3048157852661845E-2</v>
      </c>
      <c r="M337" s="42">
        <f>'Sales &amp; Collections'!AC106</f>
        <v>1.3322249192082513E-2</v>
      </c>
      <c r="N337" s="42" t="str">
        <f>'Sales &amp; Collections'!AD106</f>
        <v>n.a.</v>
      </c>
      <c r="O337" s="42">
        <f>'Sales &amp; Collections'!AE106</f>
        <v>1.2815038344222717E-2</v>
      </c>
      <c r="P337" s="42" t="s">
        <v>110</v>
      </c>
      <c r="Q337" s="42"/>
      <c r="R337" s="42"/>
      <c r="S337" s="42"/>
      <c r="T337" s="42"/>
      <c r="U337" s="42"/>
    </row>
    <row r="338" spans="1:24" x14ac:dyDescent="0.35">
      <c r="B338" s="1" t="s">
        <v>121</v>
      </c>
      <c r="C338" s="66" t="s">
        <v>172</v>
      </c>
      <c r="D338" s="1" t="s">
        <v>164</v>
      </c>
      <c r="E338" s="1" t="s">
        <v>196</v>
      </c>
      <c r="F338" s="42" t="str">
        <f>'Sales &amp; Collections'!V107</f>
        <v>n.a.</v>
      </c>
      <c r="G338" s="42" t="str">
        <f>'Sales &amp; Collections'!W107</f>
        <v>n.a.</v>
      </c>
      <c r="H338" s="42" t="str">
        <f>'Sales &amp; Collections'!X107</f>
        <v>n.a.</v>
      </c>
      <c r="I338" s="42">
        <f>'Sales &amp; Collections'!Y107</f>
        <v>0.12466827002503444</v>
      </c>
      <c r="J338" s="42">
        <f>'Sales &amp; Collections'!Z107</f>
        <v>0.14905395140409261</v>
      </c>
      <c r="K338" s="42" t="str">
        <f>'Sales &amp; Collections'!AA107</f>
        <v>n.a.</v>
      </c>
      <c r="L338" s="42">
        <f>'Sales &amp; Collections'!AB107</f>
        <v>0.15288465382814381</v>
      </c>
      <c r="M338" s="42">
        <f>'Sales &amp; Collections'!AC107</f>
        <v>9.5192478740939959E-2</v>
      </c>
      <c r="N338" s="42" t="str">
        <f>'Sales &amp; Collections'!AD107</f>
        <v>n.a.</v>
      </c>
      <c r="O338" s="42">
        <f>'Sales &amp; Collections'!AE107</f>
        <v>0.13044983849955272</v>
      </c>
      <c r="P338" s="42" t="s">
        <v>110</v>
      </c>
      <c r="Q338" s="42"/>
      <c r="R338" s="42"/>
      <c r="S338" s="42"/>
      <c r="T338" s="42"/>
      <c r="U338" s="42"/>
    </row>
    <row r="339" spans="1:24" x14ac:dyDescent="0.35">
      <c r="B339" s="1" t="s">
        <v>119</v>
      </c>
      <c r="C339" s="66" t="s">
        <v>172</v>
      </c>
      <c r="D339" s="1" t="s">
        <v>164</v>
      </c>
      <c r="E339" s="1" t="s">
        <v>197</v>
      </c>
      <c r="F339" s="42" t="str">
        <f>'Sales &amp; Collections'!V108</f>
        <v>n.a.</v>
      </c>
      <c r="G339" s="42" t="str">
        <f>'Sales &amp; Collections'!W108</f>
        <v>n.a.</v>
      </c>
      <c r="H339" s="42" t="str">
        <f>'Sales &amp; Collections'!X108</f>
        <v>n.a.</v>
      </c>
      <c r="I339" s="42">
        <f>'Sales &amp; Collections'!Y108</f>
        <v>0.17791082548584367</v>
      </c>
      <c r="J339" s="42">
        <f>'Sales &amp; Collections'!Z108</f>
        <v>0.18850940671184158</v>
      </c>
      <c r="K339" s="42">
        <f>'Sales &amp; Collections'!AA108</f>
        <v>0.16963981232107903</v>
      </c>
      <c r="L339" s="42">
        <f>'Sales &amp; Collections'!AB108</f>
        <v>0.14815908562560665</v>
      </c>
      <c r="M339" s="42">
        <f>'Sales &amp; Collections'!AC108</f>
        <v>0.15081148060259664</v>
      </c>
      <c r="N339" s="42" t="str">
        <f>'Sales &amp; Collections'!AD108</f>
        <v>n.a.</v>
      </c>
      <c r="O339" s="42">
        <f>'Sales &amp; Collections'!AE108</f>
        <v>0.16700612214939353</v>
      </c>
      <c r="P339" s="42" t="s">
        <v>110</v>
      </c>
      <c r="Q339" s="42"/>
      <c r="R339" s="42"/>
      <c r="S339" s="42"/>
      <c r="T339" s="42"/>
      <c r="U339" s="42"/>
    </row>
    <row r="340" spans="1:24" x14ac:dyDescent="0.35">
      <c r="B340" s="1" t="s">
        <v>130</v>
      </c>
      <c r="C340" s="66" t="s">
        <v>172</v>
      </c>
      <c r="D340" s="1" t="s">
        <v>166</v>
      </c>
      <c r="E340" s="66" t="s">
        <v>337</v>
      </c>
      <c r="F340" s="42" t="str">
        <f>'Sales &amp; Collections'!V109</f>
        <v>n.a.</v>
      </c>
      <c r="G340" s="42" t="str">
        <f>'Sales &amp; Collections'!W109</f>
        <v>n.a.</v>
      </c>
      <c r="H340" s="42" t="str">
        <f>'Sales &amp; Collections'!X109</f>
        <v>n.a.</v>
      </c>
      <c r="I340" s="42" t="str">
        <f>'Sales &amp; Collections'!Y109</f>
        <v>n.a.</v>
      </c>
      <c r="J340" s="42" t="str">
        <f>'Sales &amp; Collections'!Z109</f>
        <v>n.a.</v>
      </c>
      <c r="K340" s="42" t="str">
        <f>'Sales &amp; Collections'!AA109</f>
        <v>n.a.</v>
      </c>
      <c r="L340" s="42" t="str">
        <f>'Sales &amp; Collections'!AB109</f>
        <v>n.a.</v>
      </c>
      <c r="M340" s="42" t="str">
        <f>'Sales &amp; Collections'!AC109</f>
        <v>n.a.</v>
      </c>
      <c r="N340" s="42" t="str">
        <f>'Sales &amp; Collections'!AD109</f>
        <v>n.a.</v>
      </c>
      <c r="O340" s="42" t="str">
        <f>'Sales &amp; Collections'!AE109</f>
        <v>n.a.</v>
      </c>
      <c r="P340" s="42" t="s">
        <v>110</v>
      </c>
      <c r="Q340" s="42"/>
      <c r="R340" s="42"/>
      <c r="S340" s="42"/>
      <c r="T340" s="42"/>
      <c r="U340" s="42"/>
    </row>
    <row r="341" spans="1:24" x14ac:dyDescent="0.35">
      <c r="B341" s="1" t="s">
        <v>117</v>
      </c>
      <c r="C341" s="66" t="s">
        <v>172</v>
      </c>
      <c r="D341" s="1" t="s">
        <v>165</v>
      </c>
      <c r="E341" s="1" t="s">
        <v>196</v>
      </c>
      <c r="F341" s="42" t="str">
        <f>'Sales &amp; Collections'!V110</f>
        <v>n.a.</v>
      </c>
      <c r="G341" s="42">
        <f>'Sales &amp; Collections'!W110</f>
        <v>5.5734338119096151E-2</v>
      </c>
      <c r="H341" s="42">
        <f>'Sales &amp; Collections'!X110</f>
        <v>5.8984388862589658E-2</v>
      </c>
      <c r="I341" s="42">
        <f>'Sales &amp; Collections'!Y110</f>
        <v>6.5011575346088576E-2</v>
      </c>
      <c r="J341" s="42">
        <f>'Sales &amp; Collections'!Z110</f>
        <v>6.9799276489374423E-2</v>
      </c>
      <c r="K341" s="42">
        <f>'Sales &amp; Collections'!AA110</f>
        <v>7.018326347934388E-2</v>
      </c>
      <c r="L341" s="42">
        <f>'Sales &amp; Collections'!AB110</f>
        <v>7.3525862204856768E-2</v>
      </c>
      <c r="M341" s="42">
        <f>'Sales &amp; Collections'!AC110</f>
        <v>7.3909202671075272E-2</v>
      </c>
      <c r="N341" s="42" t="str">
        <f>'Sales &amp; Collections'!AD110</f>
        <v>n.a.</v>
      </c>
      <c r="O341" s="42">
        <f>'Sales &amp; Collections'!AE110</f>
        <v>6.6735415310346394E-2</v>
      </c>
      <c r="P341" s="42" t="s">
        <v>110</v>
      </c>
      <c r="Q341" s="42"/>
      <c r="R341" s="42"/>
      <c r="S341" s="42"/>
      <c r="T341" s="42"/>
      <c r="U341" s="42"/>
    </row>
    <row r="342" spans="1:24" x14ac:dyDescent="0.35">
      <c r="F342" s="42"/>
      <c r="G342" s="42"/>
      <c r="H342" s="42"/>
      <c r="I342" s="42"/>
      <c r="J342" s="42"/>
      <c r="K342" s="42"/>
      <c r="L342" s="42"/>
      <c r="M342" s="42"/>
      <c r="N342" s="42"/>
      <c r="O342" s="42"/>
      <c r="P342" s="42"/>
      <c r="Q342" s="42"/>
      <c r="R342" s="42"/>
      <c r="S342" s="42"/>
      <c r="T342" s="42"/>
      <c r="U342" s="42"/>
    </row>
    <row r="343" spans="1:24" s="12" customFormat="1" ht="32.25" customHeight="1" thickBot="1" x14ac:dyDescent="0.4">
      <c r="A343" s="7"/>
      <c r="B343" s="8" t="s">
        <v>344</v>
      </c>
      <c r="C343" s="8" t="s">
        <v>6</v>
      </c>
      <c r="D343" s="8" t="s">
        <v>160</v>
      </c>
      <c r="E343" s="8" t="s">
        <v>336</v>
      </c>
      <c r="F343" s="9" t="s">
        <v>176</v>
      </c>
      <c r="G343" s="9">
        <v>2010</v>
      </c>
      <c r="H343" s="9">
        <v>2011</v>
      </c>
      <c r="I343" s="9">
        <v>2012</v>
      </c>
      <c r="J343" s="9">
        <v>2013</v>
      </c>
      <c r="K343" s="9">
        <v>2014</v>
      </c>
      <c r="L343" s="9">
        <v>2015</v>
      </c>
      <c r="M343" s="9">
        <v>2016</v>
      </c>
      <c r="N343" s="9">
        <v>2017</v>
      </c>
      <c r="O343" s="9" t="s">
        <v>159</v>
      </c>
      <c r="P343" s="9" t="s">
        <v>177</v>
      </c>
      <c r="Q343" s="74"/>
      <c r="R343" s="74"/>
      <c r="S343" s="74"/>
      <c r="T343" s="74"/>
      <c r="U343" s="74"/>
      <c r="V343" s="10"/>
      <c r="W343" s="7"/>
      <c r="X343" s="11" t="s">
        <v>153</v>
      </c>
    </row>
    <row r="344" spans="1:24" s="13" customFormat="1" ht="30" customHeight="1" x14ac:dyDescent="0.35">
      <c r="B344" s="15" t="s">
        <v>272</v>
      </c>
      <c r="F344" s="18"/>
      <c r="G344" s="18"/>
      <c r="H344" s="18"/>
      <c r="I344" s="18"/>
      <c r="J344" s="18"/>
      <c r="K344" s="18"/>
      <c r="L344" s="18"/>
      <c r="M344" s="18"/>
      <c r="N344" s="18"/>
      <c r="O344" s="18"/>
      <c r="P344" s="18"/>
      <c r="Q344" s="18"/>
      <c r="R344" s="18"/>
      <c r="S344" s="18"/>
      <c r="T344" s="18"/>
      <c r="U344" s="18"/>
      <c r="V344" s="14"/>
      <c r="X344" s="1"/>
    </row>
    <row r="345" spans="1:24" x14ac:dyDescent="0.35">
      <c r="B345" s="1" t="s">
        <v>124</v>
      </c>
      <c r="C345" s="1" t="s">
        <v>7</v>
      </c>
      <c r="D345" s="1" t="s">
        <v>161</v>
      </c>
      <c r="E345" s="1" t="s">
        <v>197</v>
      </c>
      <c r="F345" s="31" t="str">
        <f>IFERROR(F293/F268,"n.a.")</f>
        <v>n.a.</v>
      </c>
      <c r="G345" s="31">
        <f t="shared" ref="G345:P345" si="109">IFERROR(G293/G268,"n.a.")</f>
        <v>0.9358966740085588</v>
      </c>
      <c r="H345" s="31">
        <f t="shared" si="109"/>
        <v>1.0902277288508497</v>
      </c>
      <c r="I345" s="31">
        <f t="shared" si="109"/>
        <v>1.1701546241050307</v>
      </c>
      <c r="J345" s="31">
        <f t="shared" si="109"/>
        <v>1.0271786445155995</v>
      </c>
      <c r="K345" s="31">
        <f t="shared" si="109"/>
        <v>1.0045184018467326</v>
      </c>
      <c r="L345" s="31">
        <f t="shared" si="109"/>
        <v>1.0526919937663388</v>
      </c>
      <c r="M345" s="31">
        <f t="shared" si="109"/>
        <v>1.0244124406110839</v>
      </c>
      <c r="N345" s="31" t="str">
        <f t="shared" si="109"/>
        <v>n.a.</v>
      </c>
      <c r="O345" s="31">
        <f t="shared" si="109"/>
        <v>1.0406534418093973</v>
      </c>
      <c r="P345" s="31" t="str">
        <f t="shared" si="109"/>
        <v>n.a.</v>
      </c>
      <c r="Q345" s="31"/>
      <c r="R345" s="31"/>
      <c r="S345" s="31"/>
      <c r="T345" s="31"/>
      <c r="U345" s="31"/>
      <c r="X345" s="1" t="s">
        <v>155</v>
      </c>
    </row>
    <row r="346" spans="1:24" x14ac:dyDescent="0.35">
      <c r="B346" s="1" t="s">
        <v>132</v>
      </c>
      <c r="C346" s="66" t="s">
        <v>7</v>
      </c>
      <c r="D346" s="1" t="s">
        <v>161</v>
      </c>
      <c r="E346" s="1" t="s">
        <v>196</v>
      </c>
      <c r="F346" s="31" t="str">
        <f t="shared" ref="F346:P361" si="110">IFERROR(F294/F269,"n.a.")</f>
        <v>n.a.</v>
      </c>
      <c r="G346" s="31">
        <f t="shared" si="110"/>
        <v>0.70519218000531014</v>
      </c>
      <c r="H346" s="31">
        <f t="shared" si="110"/>
        <v>0.64537083807499107</v>
      </c>
      <c r="I346" s="31">
        <f t="shared" si="110"/>
        <v>0.621268426814652</v>
      </c>
      <c r="J346" s="31">
        <f t="shared" si="110"/>
        <v>0.64714685366614477</v>
      </c>
      <c r="K346" s="31">
        <f t="shared" si="110"/>
        <v>0.6199463500261696</v>
      </c>
      <c r="L346" s="31">
        <f t="shared" si="110"/>
        <v>0.73275259600464426</v>
      </c>
      <c r="M346" s="31" t="str">
        <f t="shared" si="110"/>
        <v>n.a.</v>
      </c>
      <c r="N346" s="31" t="str">
        <f t="shared" si="110"/>
        <v>n.a.</v>
      </c>
      <c r="O346" s="31">
        <f t="shared" si="110"/>
        <v>0.65667288802700041</v>
      </c>
      <c r="P346" s="31" t="str">
        <f t="shared" si="110"/>
        <v>n.a.</v>
      </c>
      <c r="Q346" s="31"/>
      <c r="R346" s="31"/>
      <c r="S346" s="31"/>
      <c r="T346" s="31"/>
      <c r="U346" s="31"/>
    </row>
    <row r="347" spans="1:24" x14ac:dyDescent="0.35">
      <c r="B347" s="1" t="s">
        <v>251</v>
      </c>
      <c r="C347" s="66" t="s">
        <v>7</v>
      </c>
      <c r="D347" s="1" t="s">
        <v>162</v>
      </c>
      <c r="E347" s="1" t="s">
        <v>196</v>
      </c>
      <c r="F347" s="31" t="str">
        <f t="shared" si="110"/>
        <v>n.a.</v>
      </c>
      <c r="G347" s="31" t="str">
        <f t="shared" si="110"/>
        <v>n.a.</v>
      </c>
      <c r="H347" s="31">
        <f t="shared" si="110"/>
        <v>0.61743080869994393</v>
      </c>
      <c r="I347" s="31">
        <f t="shared" si="110"/>
        <v>0.62214293344790517</v>
      </c>
      <c r="J347" s="31">
        <f t="shared" si="110"/>
        <v>0.67704061793245207</v>
      </c>
      <c r="K347" s="31">
        <f t="shared" si="110"/>
        <v>0.49802617318274994</v>
      </c>
      <c r="L347" s="31">
        <f t="shared" si="110"/>
        <v>0.49020079141546946</v>
      </c>
      <c r="M347" s="31">
        <f t="shared" si="110"/>
        <v>0.50356044521280963</v>
      </c>
      <c r="N347" s="31" t="str">
        <f t="shared" si="110"/>
        <v>n.a.</v>
      </c>
      <c r="O347" s="31">
        <f t="shared" si="110"/>
        <v>0.55498466885919051</v>
      </c>
      <c r="P347" s="31" t="str">
        <f t="shared" si="110"/>
        <v>n.a.</v>
      </c>
      <c r="Q347" s="31"/>
      <c r="R347" s="31"/>
      <c r="S347" s="31"/>
      <c r="T347" s="31"/>
      <c r="U347" s="31"/>
    </row>
    <row r="348" spans="1:24" x14ac:dyDescent="0.35">
      <c r="B348" s="1" t="s">
        <v>289</v>
      </c>
      <c r="C348" s="66" t="s">
        <v>7</v>
      </c>
      <c r="D348" s="1" t="s">
        <v>163</v>
      </c>
      <c r="E348" s="1" t="s">
        <v>196</v>
      </c>
      <c r="F348" s="31" t="str">
        <f t="shared" si="110"/>
        <v>n.a.</v>
      </c>
      <c r="G348" s="31" t="str">
        <f t="shared" si="110"/>
        <v>n.a.</v>
      </c>
      <c r="H348" s="31">
        <f t="shared" si="110"/>
        <v>0.34964257251416797</v>
      </c>
      <c r="I348" s="31">
        <f t="shared" si="110"/>
        <v>0.3501667319488096</v>
      </c>
      <c r="J348" s="31">
        <f t="shared" si="110"/>
        <v>0.3378780650175206</v>
      </c>
      <c r="K348" s="31">
        <f t="shared" si="110"/>
        <v>0.36043991302820583</v>
      </c>
      <c r="L348" s="31">
        <f t="shared" si="110"/>
        <v>0.44432100753199516</v>
      </c>
      <c r="M348" s="31" t="str">
        <f t="shared" si="110"/>
        <v>n.a.</v>
      </c>
      <c r="N348" s="31" t="str">
        <f t="shared" si="110"/>
        <v>n.a.</v>
      </c>
      <c r="O348" s="31">
        <f t="shared" si="110"/>
        <v>0.36474951222028212</v>
      </c>
      <c r="P348" s="31" t="str">
        <f t="shared" si="110"/>
        <v>n.a.</v>
      </c>
      <c r="Q348" s="31"/>
      <c r="R348" s="31"/>
      <c r="S348" s="31"/>
      <c r="T348" s="31"/>
      <c r="U348" s="31"/>
    </row>
    <row r="349" spans="1:24" x14ac:dyDescent="0.35">
      <c r="B349" s="1" t="s">
        <v>290</v>
      </c>
      <c r="C349" s="66" t="s">
        <v>7</v>
      </c>
      <c r="D349" s="1" t="s">
        <v>163</v>
      </c>
      <c r="E349" s="1" t="s">
        <v>196</v>
      </c>
      <c r="F349" s="31" t="str">
        <f t="shared" si="110"/>
        <v>n.a.</v>
      </c>
      <c r="G349" s="31" t="str">
        <f t="shared" si="110"/>
        <v>n.a.</v>
      </c>
      <c r="H349" s="31">
        <f t="shared" si="110"/>
        <v>0.4198129215584453</v>
      </c>
      <c r="I349" s="31">
        <f t="shared" si="110"/>
        <v>0.35484395654771733</v>
      </c>
      <c r="J349" s="31">
        <f t="shared" si="110"/>
        <v>0.47720444707154364</v>
      </c>
      <c r="K349" s="31">
        <f t="shared" si="110"/>
        <v>0.41550541558320159</v>
      </c>
      <c r="L349" s="31">
        <f t="shared" si="110"/>
        <v>0.43526158541283461</v>
      </c>
      <c r="M349" s="31" t="str">
        <f t="shared" si="110"/>
        <v>n.a.</v>
      </c>
      <c r="N349" s="31" t="str">
        <f t="shared" si="110"/>
        <v>n.a.</v>
      </c>
      <c r="O349" s="31">
        <f t="shared" si="110"/>
        <v>0.41900278950866926</v>
      </c>
      <c r="P349" s="31" t="str">
        <f t="shared" si="110"/>
        <v>n.a.</v>
      </c>
      <c r="Q349" s="31"/>
      <c r="R349" s="31"/>
      <c r="S349" s="31"/>
      <c r="T349" s="31"/>
      <c r="U349" s="31"/>
    </row>
    <row r="350" spans="1:24" x14ac:dyDescent="0.35">
      <c r="B350" s="1" t="s">
        <v>291</v>
      </c>
      <c r="C350" s="66" t="s">
        <v>7</v>
      </c>
      <c r="D350" s="1" t="s">
        <v>163</v>
      </c>
      <c r="E350" s="1" t="s">
        <v>196</v>
      </c>
      <c r="F350" s="31" t="str">
        <f t="shared" si="110"/>
        <v>n.a.</v>
      </c>
      <c r="G350" s="31" t="str">
        <f t="shared" si="110"/>
        <v>n.a.</v>
      </c>
      <c r="H350" s="31">
        <f t="shared" si="110"/>
        <v>0.93806742047749292</v>
      </c>
      <c r="I350" s="31">
        <f t="shared" si="110"/>
        <v>0.96761821029811135</v>
      </c>
      <c r="J350" s="31">
        <f t="shared" si="110"/>
        <v>0.93863730086277219</v>
      </c>
      <c r="K350" s="31">
        <f t="shared" si="110"/>
        <v>0.9404252983496012</v>
      </c>
      <c r="L350" s="31">
        <f t="shared" si="110"/>
        <v>0.94195173358790651</v>
      </c>
      <c r="M350" s="31" t="str">
        <f t="shared" si="110"/>
        <v>n.a.</v>
      </c>
      <c r="N350" s="31" t="str">
        <f t="shared" si="110"/>
        <v>n.a.</v>
      </c>
      <c r="O350" s="31">
        <f t="shared" si="110"/>
        <v>0.94553254235657735</v>
      </c>
      <c r="P350" s="31" t="str">
        <f t="shared" si="110"/>
        <v>n.a.</v>
      </c>
      <c r="Q350" s="31"/>
      <c r="R350" s="31"/>
      <c r="S350" s="31"/>
      <c r="T350" s="31"/>
      <c r="U350" s="31"/>
    </row>
    <row r="351" spans="1:24" x14ac:dyDescent="0.35">
      <c r="B351" s="1" t="s">
        <v>292</v>
      </c>
      <c r="C351" s="66" t="s">
        <v>7</v>
      </c>
      <c r="D351" s="1" t="s">
        <v>163</v>
      </c>
      <c r="E351" s="1" t="s">
        <v>196</v>
      </c>
      <c r="F351" s="31" t="str">
        <f t="shared" si="110"/>
        <v>n.a.</v>
      </c>
      <c r="G351" s="31" t="str">
        <f t="shared" si="110"/>
        <v>n.a.</v>
      </c>
      <c r="H351" s="31">
        <f t="shared" si="110"/>
        <v>0.93713464086439535</v>
      </c>
      <c r="I351" s="31">
        <f t="shared" si="110"/>
        <v>0.86709021641168038</v>
      </c>
      <c r="J351" s="31">
        <f t="shared" si="110"/>
        <v>0.85666240316867515</v>
      </c>
      <c r="K351" s="31">
        <f t="shared" si="110"/>
        <v>0.89536592095806122</v>
      </c>
      <c r="L351" s="31">
        <f t="shared" si="110"/>
        <v>0.87264622981072237</v>
      </c>
      <c r="M351" s="31" t="str">
        <f t="shared" si="110"/>
        <v>n.a.</v>
      </c>
      <c r="N351" s="31" t="str">
        <f t="shared" si="110"/>
        <v>n.a.</v>
      </c>
      <c r="O351" s="31">
        <f t="shared" si="110"/>
        <v>0.88573398656302393</v>
      </c>
      <c r="P351" s="31" t="str">
        <f t="shared" si="110"/>
        <v>n.a.</v>
      </c>
      <c r="Q351" s="31"/>
      <c r="R351" s="31"/>
      <c r="S351" s="31"/>
      <c r="T351" s="31"/>
      <c r="U351" s="31"/>
    </row>
    <row r="352" spans="1:24" x14ac:dyDescent="0.35">
      <c r="B352" s="1" t="s">
        <v>293</v>
      </c>
      <c r="C352" s="66" t="s">
        <v>7</v>
      </c>
      <c r="D352" s="1" t="s">
        <v>163</v>
      </c>
      <c r="E352" s="1" t="s">
        <v>196</v>
      </c>
      <c r="F352" s="31" t="str">
        <f t="shared" si="110"/>
        <v>n.a.</v>
      </c>
      <c r="G352" s="31" t="str">
        <f t="shared" si="110"/>
        <v>n.a.</v>
      </c>
      <c r="H352" s="31">
        <f t="shared" si="110"/>
        <v>0.36944255400422821</v>
      </c>
      <c r="I352" s="31">
        <f t="shared" si="110"/>
        <v>0.36545728927582521</v>
      </c>
      <c r="J352" s="31">
        <f t="shared" si="110"/>
        <v>0.46248445702691043</v>
      </c>
      <c r="K352" s="31">
        <f t="shared" si="110"/>
        <v>0.3232695540150155</v>
      </c>
      <c r="L352" s="31">
        <f t="shared" si="110"/>
        <v>0.55748078456557615</v>
      </c>
      <c r="M352" s="31" t="str">
        <f t="shared" si="110"/>
        <v>n.a.</v>
      </c>
      <c r="N352" s="31" t="str">
        <f t="shared" si="110"/>
        <v>n.a.</v>
      </c>
      <c r="O352" s="31">
        <f t="shared" si="110"/>
        <v>0.39939703153804479</v>
      </c>
      <c r="P352" s="31" t="str">
        <f t="shared" si="110"/>
        <v>n.a.</v>
      </c>
      <c r="Q352" s="31"/>
      <c r="R352" s="31"/>
      <c r="S352" s="31"/>
      <c r="T352" s="31"/>
      <c r="U352" s="31"/>
    </row>
    <row r="353" spans="2:21" x14ac:dyDescent="0.35">
      <c r="B353" s="1" t="s">
        <v>294</v>
      </c>
      <c r="C353" s="66" t="s">
        <v>7</v>
      </c>
      <c r="D353" s="1" t="s">
        <v>163</v>
      </c>
      <c r="E353" s="1" t="s">
        <v>196</v>
      </c>
      <c r="F353" s="31" t="str">
        <f t="shared" si="110"/>
        <v>n.a.</v>
      </c>
      <c r="G353" s="31" t="str">
        <f t="shared" si="110"/>
        <v>n.a.</v>
      </c>
      <c r="H353" s="31">
        <f t="shared" si="110"/>
        <v>0.33868949294250938</v>
      </c>
      <c r="I353" s="31">
        <f t="shared" si="110"/>
        <v>0.43299673041349734</v>
      </c>
      <c r="J353" s="31">
        <f t="shared" si="110"/>
        <v>0.48776718890178361</v>
      </c>
      <c r="K353" s="31">
        <f t="shared" si="110"/>
        <v>0.55663015839979058</v>
      </c>
      <c r="L353" s="31">
        <f t="shared" si="110"/>
        <v>0.64130234713503098</v>
      </c>
      <c r="M353" s="31" t="str">
        <f t="shared" si="110"/>
        <v>n.a.</v>
      </c>
      <c r="N353" s="31" t="str">
        <f t="shared" si="110"/>
        <v>n.a.</v>
      </c>
      <c r="O353" s="31">
        <f t="shared" si="110"/>
        <v>0.47873231383487785</v>
      </c>
      <c r="P353" s="31" t="str">
        <f t="shared" si="110"/>
        <v>n.a.</v>
      </c>
      <c r="Q353" s="31"/>
      <c r="R353" s="31"/>
      <c r="S353" s="31"/>
      <c r="T353" s="31"/>
      <c r="U353" s="31"/>
    </row>
    <row r="354" spans="2:21" x14ac:dyDescent="0.35">
      <c r="B354" s="1" t="s">
        <v>295</v>
      </c>
      <c r="C354" s="66" t="s">
        <v>7</v>
      </c>
      <c r="D354" s="1" t="s">
        <v>163</v>
      </c>
      <c r="E354" s="1" t="s">
        <v>196</v>
      </c>
      <c r="F354" s="31" t="str">
        <f t="shared" si="110"/>
        <v>n.a.</v>
      </c>
      <c r="G354" s="31" t="str">
        <f t="shared" si="110"/>
        <v>n.a.</v>
      </c>
      <c r="H354" s="31">
        <f t="shared" si="110"/>
        <v>0.57102673177794261</v>
      </c>
      <c r="I354" s="31">
        <f t="shared" si="110"/>
        <v>0.53191957359880815</v>
      </c>
      <c r="J354" s="31">
        <f t="shared" si="110"/>
        <v>0.56783949722674221</v>
      </c>
      <c r="K354" s="31">
        <f t="shared" si="110"/>
        <v>0.52637685164711112</v>
      </c>
      <c r="L354" s="31">
        <f t="shared" si="110"/>
        <v>0.61358016620806111</v>
      </c>
      <c r="M354" s="31" t="str">
        <f t="shared" si="110"/>
        <v>n.a.</v>
      </c>
      <c r="N354" s="31" t="str">
        <f t="shared" si="110"/>
        <v>n.a.</v>
      </c>
      <c r="O354" s="31">
        <f t="shared" si="110"/>
        <v>0.55998863227071038</v>
      </c>
      <c r="P354" s="31" t="str">
        <f t="shared" si="110"/>
        <v>n.a.</v>
      </c>
      <c r="Q354" s="31"/>
      <c r="R354" s="31"/>
      <c r="S354" s="31"/>
      <c r="T354" s="31"/>
      <c r="U354" s="31"/>
    </row>
    <row r="355" spans="2:21" x14ac:dyDescent="0.35">
      <c r="B355" s="1" t="s">
        <v>120</v>
      </c>
      <c r="C355" s="66" t="s">
        <v>7</v>
      </c>
      <c r="D355" s="1" t="s">
        <v>164</v>
      </c>
      <c r="E355" s="1" t="s">
        <v>196</v>
      </c>
      <c r="F355" s="31" t="str">
        <f t="shared" si="110"/>
        <v>n.a.</v>
      </c>
      <c r="G355" s="31">
        <f t="shared" si="110"/>
        <v>0.99283243193424264</v>
      </c>
      <c r="H355" s="31">
        <f t="shared" si="110"/>
        <v>1.0053585759604244</v>
      </c>
      <c r="I355" s="31">
        <f t="shared" si="110"/>
        <v>0.93871935005388885</v>
      </c>
      <c r="J355" s="31">
        <f t="shared" si="110"/>
        <v>0.87485101028304824</v>
      </c>
      <c r="K355" s="31">
        <f t="shared" si="110"/>
        <v>0.89240748876032638</v>
      </c>
      <c r="L355" s="31">
        <f t="shared" si="110"/>
        <v>0.81330249321739534</v>
      </c>
      <c r="M355" s="31">
        <f t="shared" si="110"/>
        <v>0.80030107428530683</v>
      </c>
      <c r="N355" s="31" t="str">
        <f t="shared" ref="N355:O355" si="111">IFERROR(N303/N278,"n.a.")</f>
        <v>n.a.</v>
      </c>
      <c r="O355" s="31">
        <f t="shared" si="111"/>
        <v>0.90104685738204815</v>
      </c>
      <c r="P355" s="31" t="str">
        <f t="shared" si="110"/>
        <v>n.a.</v>
      </c>
      <c r="Q355" s="31"/>
      <c r="R355" s="31"/>
      <c r="S355" s="31"/>
      <c r="T355" s="31"/>
      <c r="U355" s="31"/>
    </row>
    <row r="356" spans="2:21" x14ac:dyDescent="0.35">
      <c r="B356" s="1" t="s">
        <v>125</v>
      </c>
      <c r="C356" s="66" t="s">
        <v>7</v>
      </c>
      <c r="D356" s="1" t="s">
        <v>162</v>
      </c>
      <c r="E356" s="1" t="s">
        <v>196</v>
      </c>
      <c r="F356" s="31" t="str">
        <f t="shared" si="110"/>
        <v>n.a.</v>
      </c>
      <c r="G356" s="31" t="str">
        <f t="shared" si="110"/>
        <v>n.a.</v>
      </c>
      <c r="H356" s="31" t="str">
        <f t="shared" si="110"/>
        <v>n.a.</v>
      </c>
      <c r="I356" s="31" t="str">
        <f t="shared" si="110"/>
        <v>n.a.</v>
      </c>
      <c r="J356" s="31">
        <f t="shared" si="110"/>
        <v>0.84148148148148139</v>
      </c>
      <c r="K356" s="31" t="str">
        <f t="shared" si="110"/>
        <v>n.a.</v>
      </c>
      <c r="L356" s="31" t="str">
        <f t="shared" si="110"/>
        <v>n.a.</v>
      </c>
      <c r="M356" s="31" t="str">
        <f t="shared" si="110"/>
        <v>n.a.</v>
      </c>
      <c r="N356" s="31" t="str">
        <f t="shared" ref="N356:O356" si="112">IFERROR(N304/N279,"n.a.")</f>
        <v>n.a.</v>
      </c>
      <c r="O356" s="31">
        <f t="shared" si="112"/>
        <v>0.84148148148148139</v>
      </c>
      <c r="P356" s="31" t="str">
        <f t="shared" si="110"/>
        <v>n.a.</v>
      </c>
      <c r="Q356" s="31"/>
      <c r="R356" s="31"/>
      <c r="S356" s="31"/>
      <c r="T356" s="31"/>
      <c r="U356" s="31"/>
    </row>
    <row r="357" spans="2:21" x14ac:dyDescent="0.35">
      <c r="B357" s="1" t="s">
        <v>277</v>
      </c>
      <c r="C357" s="66" t="s">
        <v>7</v>
      </c>
      <c r="D357" s="1" t="s">
        <v>163</v>
      </c>
      <c r="E357" s="1" t="s">
        <v>196</v>
      </c>
      <c r="F357" s="31" t="str">
        <f t="shared" si="110"/>
        <v>n.a.</v>
      </c>
      <c r="G357" s="31" t="str">
        <f t="shared" si="110"/>
        <v>n.a.</v>
      </c>
      <c r="H357" s="31" t="str">
        <f t="shared" si="110"/>
        <v>n.a.</v>
      </c>
      <c r="I357" s="31" t="str">
        <f t="shared" si="110"/>
        <v>n.a.</v>
      </c>
      <c r="J357" s="31">
        <f t="shared" si="110"/>
        <v>0.76085339199705504</v>
      </c>
      <c r="K357" s="31">
        <f t="shared" si="110"/>
        <v>0.85989062657671655</v>
      </c>
      <c r="L357" s="31">
        <f t="shared" si="110"/>
        <v>0.89735646948294634</v>
      </c>
      <c r="M357" s="31">
        <f t="shared" si="110"/>
        <v>0.94148289394831164</v>
      </c>
      <c r="N357" s="31" t="str">
        <f t="shared" ref="N357:O357" si="113">IFERROR(N305/N280,"n.a.")</f>
        <v>n.a.</v>
      </c>
      <c r="O357" s="31">
        <f t="shared" si="113"/>
        <v>0.8623080457872262</v>
      </c>
      <c r="P357" s="31" t="str">
        <f t="shared" si="110"/>
        <v>n.a.</v>
      </c>
      <c r="Q357" s="31"/>
      <c r="R357" s="31"/>
      <c r="S357" s="31"/>
      <c r="T357" s="31"/>
      <c r="U357" s="31"/>
    </row>
    <row r="358" spans="2:21" x14ac:dyDescent="0.35">
      <c r="B358" s="1" t="s">
        <v>276</v>
      </c>
      <c r="C358" s="66" t="s">
        <v>7</v>
      </c>
      <c r="D358" s="1" t="s">
        <v>163</v>
      </c>
      <c r="E358" s="1" t="s">
        <v>197</v>
      </c>
      <c r="F358" s="31" t="str">
        <f t="shared" si="110"/>
        <v>n.a.</v>
      </c>
      <c r="G358" s="31" t="str">
        <f t="shared" si="110"/>
        <v>n.a.</v>
      </c>
      <c r="H358" s="31" t="str">
        <f t="shared" si="110"/>
        <v>n.a.</v>
      </c>
      <c r="I358" s="31" t="str">
        <f t="shared" si="110"/>
        <v>n.a.</v>
      </c>
      <c r="J358" s="31">
        <f t="shared" si="110"/>
        <v>0.53055962612556651</v>
      </c>
      <c r="K358" s="31">
        <f t="shared" si="110"/>
        <v>0.6092741786450907</v>
      </c>
      <c r="L358" s="31">
        <f t="shared" si="110"/>
        <v>0.70743754172576645</v>
      </c>
      <c r="M358" s="31">
        <f t="shared" si="110"/>
        <v>0.88502391945640768</v>
      </c>
      <c r="N358" s="31" t="str">
        <f t="shared" ref="N358:O358" si="114">IFERROR(N306/N281,"n.a.")</f>
        <v>n.a.</v>
      </c>
      <c r="O358" s="31">
        <f t="shared" si="114"/>
        <v>0.66303200571496723</v>
      </c>
      <c r="P358" s="31" t="str">
        <f t="shared" si="110"/>
        <v>n.a.</v>
      </c>
      <c r="Q358" s="31"/>
      <c r="R358" s="31"/>
      <c r="S358" s="31"/>
      <c r="T358" s="31"/>
      <c r="U358" s="31"/>
    </row>
    <row r="359" spans="2:21" x14ac:dyDescent="0.35">
      <c r="B359" s="1" t="s">
        <v>296</v>
      </c>
      <c r="C359" s="66" t="s">
        <v>7</v>
      </c>
      <c r="D359" s="1" t="s">
        <v>161</v>
      </c>
      <c r="E359" s="1" t="s">
        <v>197</v>
      </c>
      <c r="F359" s="31" t="str">
        <f t="shared" si="110"/>
        <v>n.a.</v>
      </c>
      <c r="G359" s="31">
        <f t="shared" si="110"/>
        <v>1.0495230933040482</v>
      </c>
      <c r="H359" s="31">
        <f t="shared" si="110"/>
        <v>1.0730025718152287</v>
      </c>
      <c r="I359" s="31">
        <f t="shared" si="110"/>
        <v>1.0418776328686288</v>
      </c>
      <c r="J359" s="31">
        <f t="shared" si="110"/>
        <v>0.99952915373518891</v>
      </c>
      <c r="K359" s="31">
        <f t="shared" si="110"/>
        <v>0.96342220838766135</v>
      </c>
      <c r="L359" s="31">
        <f t="shared" si="110"/>
        <v>1.0089775383465924</v>
      </c>
      <c r="M359" s="31">
        <f t="shared" si="110"/>
        <v>1.0058147449221135</v>
      </c>
      <c r="N359" s="31" t="str">
        <f t="shared" ref="N359:O359" si="115">IFERROR(N307/N282,"n.a.")</f>
        <v>n.a.</v>
      </c>
      <c r="O359" s="31">
        <f t="shared" si="115"/>
        <v>1.0178699739891945</v>
      </c>
      <c r="P359" s="31" t="str">
        <f t="shared" si="110"/>
        <v>n.a.</v>
      </c>
      <c r="Q359" s="31"/>
      <c r="R359" s="31"/>
      <c r="S359" s="31"/>
      <c r="T359" s="31"/>
      <c r="U359" s="31"/>
    </row>
    <row r="360" spans="2:21" x14ac:dyDescent="0.35">
      <c r="B360" s="1" t="s">
        <v>297</v>
      </c>
      <c r="C360" s="66" t="s">
        <v>7</v>
      </c>
      <c r="D360" s="1" t="s">
        <v>161</v>
      </c>
      <c r="E360" s="1" t="s">
        <v>196</v>
      </c>
      <c r="F360" s="31" t="str">
        <f t="shared" si="110"/>
        <v>n.a.</v>
      </c>
      <c r="G360" s="31">
        <f t="shared" si="110"/>
        <v>0.91213439007548613</v>
      </c>
      <c r="H360" s="31">
        <f t="shared" si="110"/>
        <v>0.85956052173680964</v>
      </c>
      <c r="I360" s="31">
        <f t="shared" si="110"/>
        <v>0.91473527770211804</v>
      </c>
      <c r="J360" s="31">
        <f t="shared" si="110"/>
        <v>0.93055008542603568</v>
      </c>
      <c r="K360" s="31">
        <f t="shared" si="110"/>
        <v>0.9012519500636248</v>
      </c>
      <c r="L360" s="31">
        <f t="shared" si="110"/>
        <v>0.85105608411568467</v>
      </c>
      <c r="M360" s="31">
        <f t="shared" si="110"/>
        <v>0.73614680673308874</v>
      </c>
      <c r="N360" s="31" t="str">
        <f t="shared" ref="N360:O360" si="116">IFERROR(N308/N283,"n.a.")</f>
        <v>n.a.</v>
      </c>
      <c r="O360" s="31">
        <f t="shared" si="116"/>
        <v>0.86571634077882897</v>
      </c>
      <c r="P360" s="31" t="str">
        <f t="shared" si="110"/>
        <v>n.a.</v>
      </c>
      <c r="Q360" s="31"/>
      <c r="R360" s="31"/>
      <c r="S360" s="31"/>
      <c r="T360" s="31"/>
      <c r="U360" s="31"/>
    </row>
    <row r="361" spans="2:21" x14ac:dyDescent="0.35">
      <c r="B361" s="1" t="s">
        <v>298</v>
      </c>
      <c r="C361" s="66" t="s">
        <v>7</v>
      </c>
      <c r="D361" s="1" t="s">
        <v>165</v>
      </c>
      <c r="E361" s="1" t="s">
        <v>197</v>
      </c>
      <c r="F361" s="31" t="str">
        <f t="shared" si="110"/>
        <v>n.a.</v>
      </c>
      <c r="G361" s="31">
        <f t="shared" si="110"/>
        <v>0.98646367432569115</v>
      </c>
      <c r="H361" s="31">
        <f t="shared" si="110"/>
        <v>1.0013411236389662</v>
      </c>
      <c r="I361" s="31">
        <f t="shared" si="110"/>
        <v>1.0107951519079805</v>
      </c>
      <c r="J361" s="31">
        <f t="shared" si="110"/>
        <v>0.97559981849105148</v>
      </c>
      <c r="K361" s="31">
        <f t="shared" si="110"/>
        <v>0.98414094789087947</v>
      </c>
      <c r="L361" s="31">
        <f t="shared" si="110"/>
        <v>0.99895349165364167</v>
      </c>
      <c r="M361" s="31">
        <f t="shared" si="110"/>
        <v>0.95847372637997397</v>
      </c>
      <c r="N361" s="31" t="str">
        <f t="shared" ref="N361:O361" si="117">IFERROR(N309/N284,"n.a.")</f>
        <v>n.a.</v>
      </c>
      <c r="O361" s="31">
        <f t="shared" si="117"/>
        <v>0.98915675322517127</v>
      </c>
      <c r="P361" s="31" t="str">
        <f t="shared" si="110"/>
        <v>n.a.</v>
      </c>
      <c r="Q361" s="31"/>
      <c r="R361" s="31"/>
      <c r="S361" s="31"/>
      <c r="T361" s="31"/>
      <c r="U361" s="31"/>
    </row>
    <row r="362" spans="2:21" x14ac:dyDescent="0.35">
      <c r="B362" s="1" t="s">
        <v>299</v>
      </c>
      <c r="C362" s="66" t="s">
        <v>7</v>
      </c>
      <c r="D362" s="1" t="s">
        <v>165</v>
      </c>
      <c r="E362" s="1" t="s">
        <v>197</v>
      </c>
      <c r="F362" s="31" t="str">
        <f>IFERROR(F310/F285,"n.a.")</f>
        <v>n.a.</v>
      </c>
      <c r="G362" s="31">
        <f t="shared" ref="G362:P362" si="118">IFERROR(G310/G285,"n.a.")</f>
        <v>0.9565771418180018</v>
      </c>
      <c r="H362" s="31">
        <f t="shared" si="118"/>
        <v>0.88359034288361138</v>
      </c>
      <c r="I362" s="31">
        <f t="shared" si="118"/>
        <v>0.87884789959829057</v>
      </c>
      <c r="J362" s="31">
        <f t="shared" si="118"/>
        <v>0.88143179557016704</v>
      </c>
      <c r="K362" s="31">
        <f t="shared" si="118"/>
        <v>0.88317418992321695</v>
      </c>
      <c r="L362" s="31">
        <f t="shared" si="118"/>
        <v>0.87293121111944305</v>
      </c>
      <c r="M362" s="31">
        <f t="shared" si="118"/>
        <v>0.8779013916918047</v>
      </c>
      <c r="N362" s="31" t="str">
        <f t="shared" si="118"/>
        <v>n.a.</v>
      </c>
      <c r="O362" s="31">
        <f t="shared" si="118"/>
        <v>0.88940080246124875</v>
      </c>
      <c r="P362" s="31" t="str">
        <f t="shared" si="118"/>
        <v>n.a.</v>
      </c>
      <c r="Q362" s="31"/>
      <c r="R362" s="31"/>
      <c r="S362" s="31"/>
      <c r="T362" s="31"/>
      <c r="U362" s="31"/>
    </row>
    <row r="363" spans="2:21" x14ac:dyDescent="0.35">
      <c r="B363" s="1" t="s">
        <v>118</v>
      </c>
      <c r="C363" s="66" t="s">
        <v>7</v>
      </c>
      <c r="D363" s="1" t="s">
        <v>164</v>
      </c>
      <c r="E363" s="1" t="s">
        <v>196</v>
      </c>
      <c r="F363" s="31" t="str">
        <f t="shared" ref="F363:P363" si="119">IFERROR(F311/F286,"n.a.")</f>
        <v>n.a.</v>
      </c>
      <c r="G363" s="31">
        <f t="shared" si="119"/>
        <v>0.76604519925011139</v>
      </c>
      <c r="H363" s="31">
        <f t="shared" si="119"/>
        <v>0.67879802633492825</v>
      </c>
      <c r="I363" s="31">
        <f t="shared" si="119"/>
        <v>0.54860314436540625</v>
      </c>
      <c r="J363" s="31">
        <f t="shared" si="119"/>
        <v>0.65833515451790214</v>
      </c>
      <c r="K363" s="31">
        <f t="shared" si="119"/>
        <v>0.71512207156715224</v>
      </c>
      <c r="L363" s="31">
        <f t="shared" si="119"/>
        <v>0.85990348423732021</v>
      </c>
      <c r="M363" s="31">
        <f t="shared" si="119"/>
        <v>0.87210790894978585</v>
      </c>
      <c r="N363" s="31" t="str">
        <f t="shared" si="119"/>
        <v>n.a.</v>
      </c>
      <c r="O363" s="31">
        <f t="shared" si="119"/>
        <v>0.7048048462356894</v>
      </c>
      <c r="P363" s="31" t="str">
        <f t="shared" si="119"/>
        <v>n.a.</v>
      </c>
      <c r="Q363" s="31"/>
      <c r="R363" s="31"/>
      <c r="S363" s="31"/>
      <c r="T363" s="31"/>
      <c r="U363" s="31"/>
    </row>
    <row r="364" spans="2:21" x14ac:dyDescent="0.35">
      <c r="B364" s="1" t="s">
        <v>129</v>
      </c>
      <c r="C364" s="66" t="s">
        <v>7</v>
      </c>
      <c r="D364" s="1" t="s">
        <v>166</v>
      </c>
      <c r="E364" s="1" t="s">
        <v>196</v>
      </c>
      <c r="F364" s="31" t="str">
        <f t="shared" ref="F364:P364" si="120">IFERROR(F312/F287,"n.a.")</f>
        <v>n.a.</v>
      </c>
      <c r="G364" s="31" t="str">
        <f t="shared" si="120"/>
        <v>n.a.</v>
      </c>
      <c r="H364" s="31" t="str">
        <f t="shared" si="120"/>
        <v>n.a.</v>
      </c>
      <c r="I364" s="31" t="str">
        <f t="shared" si="120"/>
        <v>n.a.</v>
      </c>
      <c r="J364" s="31">
        <f t="shared" si="120"/>
        <v>0.52123301465697636</v>
      </c>
      <c r="K364" s="31">
        <f t="shared" si="120"/>
        <v>0.72901723990876943</v>
      </c>
      <c r="L364" s="31">
        <f t="shared" si="120"/>
        <v>0.8280000167750059</v>
      </c>
      <c r="M364" s="31">
        <f t="shared" si="120"/>
        <v>0.70170827676049241</v>
      </c>
      <c r="N364" s="31" t="str">
        <f t="shared" si="120"/>
        <v>n.a.</v>
      </c>
      <c r="O364" s="31">
        <f t="shared" si="120"/>
        <v>0.67199477884186576</v>
      </c>
      <c r="P364" s="31" t="str">
        <f t="shared" si="120"/>
        <v>n.a.</v>
      </c>
      <c r="Q364" s="31"/>
      <c r="R364" s="31"/>
      <c r="S364" s="31"/>
      <c r="T364" s="31"/>
      <c r="U364" s="31"/>
    </row>
    <row r="365" spans="2:21" x14ac:dyDescent="0.35">
      <c r="B365" s="1" t="s">
        <v>121</v>
      </c>
      <c r="C365" s="66" t="s">
        <v>7</v>
      </c>
      <c r="D365" s="1" t="s">
        <v>164</v>
      </c>
      <c r="E365" s="1" t="s">
        <v>196</v>
      </c>
      <c r="F365" s="31" t="str">
        <f t="shared" ref="F365:P365" si="121">IFERROR(F313/F288,"n.a.")</f>
        <v>n.a.</v>
      </c>
      <c r="G365" s="31" t="str">
        <f t="shared" si="121"/>
        <v>n.a.</v>
      </c>
      <c r="H365" s="31" t="str">
        <f t="shared" si="121"/>
        <v>n.a.</v>
      </c>
      <c r="I365" s="31">
        <f t="shared" si="121"/>
        <v>0.60309251329454339</v>
      </c>
      <c r="J365" s="31">
        <f t="shared" si="121"/>
        <v>0.55865024905557192</v>
      </c>
      <c r="K365" s="31" t="str">
        <f t="shared" si="121"/>
        <v>n.a.</v>
      </c>
      <c r="L365" s="31">
        <f t="shared" si="121"/>
        <v>1.0789584508310397</v>
      </c>
      <c r="M365" s="31">
        <f t="shared" si="121"/>
        <v>0.92965915642437302</v>
      </c>
      <c r="N365" s="31" t="str">
        <f t="shared" si="121"/>
        <v>n.a.</v>
      </c>
      <c r="O365" s="31">
        <f t="shared" si="121"/>
        <v>0.73635255407832778</v>
      </c>
      <c r="P365" s="31" t="str">
        <f t="shared" si="121"/>
        <v>n.a.</v>
      </c>
      <c r="Q365" s="31"/>
      <c r="R365" s="31"/>
      <c r="S365" s="31"/>
      <c r="T365" s="31"/>
      <c r="U365" s="31"/>
    </row>
    <row r="366" spans="2:21" x14ac:dyDescent="0.35">
      <c r="B366" s="1" t="s">
        <v>119</v>
      </c>
      <c r="C366" s="66" t="s">
        <v>7</v>
      </c>
      <c r="D366" s="1" t="s">
        <v>164</v>
      </c>
      <c r="E366" s="1" t="s">
        <v>197</v>
      </c>
      <c r="F366" s="31" t="str">
        <f t="shared" ref="F366:P366" si="122">IFERROR(F314/F289,"n.a.")</f>
        <v>n.a.</v>
      </c>
      <c r="G366" s="31" t="str">
        <f t="shared" si="122"/>
        <v>n.a.</v>
      </c>
      <c r="H366" s="31" t="str">
        <f t="shared" si="122"/>
        <v>n.a.</v>
      </c>
      <c r="I366" s="31">
        <f t="shared" si="122"/>
        <v>1.0967371542451998</v>
      </c>
      <c r="J366" s="31">
        <f t="shared" si="122"/>
        <v>0.96247194267953329</v>
      </c>
      <c r="K366" s="31">
        <f t="shared" si="122"/>
        <v>0.90934387375991832</v>
      </c>
      <c r="L366" s="31">
        <f t="shared" si="122"/>
        <v>0.84712030591231358</v>
      </c>
      <c r="M366" s="31">
        <f t="shared" si="122"/>
        <v>0.80939571358518791</v>
      </c>
      <c r="N366" s="31" t="str">
        <f t="shared" si="122"/>
        <v>n.a.</v>
      </c>
      <c r="O366" s="31">
        <f t="shared" si="122"/>
        <v>0.92310109790100714</v>
      </c>
      <c r="P366" s="31" t="str">
        <f t="shared" si="122"/>
        <v>n.a.</v>
      </c>
      <c r="Q366" s="31"/>
      <c r="R366" s="31"/>
      <c r="S366" s="31"/>
      <c r="T366" s="31"/>
      <c r="U366" s="31"/>
    </row>
    <row r="367" spans="2:21" x14ac:dyDescent="0.35">
      <c r="B367" s="1" t="s">
        <v>130</v>
      </c>
      <c r="C367" s="66" t="s">
        <v>7</v>
      </c>
      <c r="D367" s="1" t="s">
        <v>166</v>
      </c>
      <c r="E367" s="66" t="s">
        <v>337</v>
      </c>
      <c r="F367" s="31" t="str">
        <f t="shared" ref="F367:P367" si="123">IFERROR(F315/F290,"n.a.")</f>
        <v>n.a.</v>
      </c>
      <c r="G367" s="31" t="str">
        <f t="shared" si="123"/>
        <v>n.a.</v>
      </c>
      <c r="H367" s="31" t="str">
        <f t="shared" si="123"/>
        <v>n.a.</v>
      </c>
      <c r="I367" s="31">
        <f t="shared" si="123"/>
        <v>1.0727120813952919</v>
      </c>
      <c r="J367" s="31">
        <f t="shared" si="123"/>
        <v>1.1541130021791903</v>
      </c>
      <c r="K367" s="31">
        <f t="shared" si="123"/>
        <v>1.1023189277622667</v>
      </c>
      <c r="L367" s="31">
        <f t="shared" si="123"/>
        <v>1.0489184995960759</v>
      </c>
      <c r="M367" s="31">
        <f t="shared" si="123"/>
        <v>1.0278866723310747</v>
      </c>
      <c r="N367" s="31">
        <f t="shared" si="123"/>
        <v>1.097731259643157</v>
      </c>
      <c r="O367" s="31">
        <f t="shared" si="123"/>
        <v>1.0895377406115432</v>
      </c>
      <c r="P367" s="31" t="str">
        <f t="shared" si="123"/>
        <v>n.a.</v>
      </c>
      <c r="Q367" s="31"/>
      <c r="R367" s="31"/>
      <c r="S367" s="31"/>
      <c r="T367" s="31"/>
      <c r="U367" s="31"/>
    </row>
    <row r="368" spans="2:21" x14ac:dyDescent="0.35">
      <c r="B368" s="1" t="s">
        <v>117</v>
      </c>
      <c r="C368" s="66" t="s">
        <v>7</v>
      </c>
      <c r="D368" s="1" t="s">
        <v>165</v>
      </c>
      <c r="E368" s="1" t="s">
        <v>196</v>
      </c>
      <c r="F368" s="31" t="str">
        <f t="shared" ref="F368:P368" si="124">IFERROR(F316/F291,"n.a.")</f>
        <v>n.a.</v>
      </c>
      <c r="G368" s="31">
        <f t="shared" si="124"/>
        <v>0.91028876475668918</v>
      </c>
      <c r="H368" s="31">
        <f t="shared" si="124"/>
        <v>0.85904268945368201</v>
      </c>
      <c r="I368" s="31">
        <f t="shared" si="124"/>
        <v>0.91485347768891478</v>
      </c>
      <c r="J368" s="31">
        <f t="shared" si="124"/>
        <v>0.88108623082952719</v>
      </c>
      <c r="K368" s="31">
        <f t="shared" si="124"/>
        <v>0.89217348653185014</v>
      </c>
      <c r="L368" s="31">
        <f t="shared" si="124"/>
        <v>0.88883685826352499</v>
      </c>
      <c r="M368" s="31">
        <f t="shared" si="124"/>
        <v>0.88340634329072876</v>
      </c>
      <c r="N368" s="31" t="str">
        <f t="shared" si="124"/>
        <v>n.a.</v>
      </c>
      <c r="O368" s="31">
        <f t="shared" si="124"/>
        <v>0.88941769703292295</v>
      </c>
      <c r="P368" s="31" t="str">
        <f t="shared" si="124"/>
        <v>n.a.</v>
      </c>
      <c r="Q368" s="31"/>
      <c r="R368" s="31"/>
      <c r="S368" s="31"/>
      <c r="T368" s="31"/>
      <c r="U368" s="31"/>
    </row>
    <row r="369" spans="2:24" s="13" customFormat="1" ht="30" customHeight="1" x14ac:dyDescent="0.35">
      <c r="B369" s="15" t="s">
        <v>273</v>
      </c>
      <c r="F369" s="18"/>
      <c r="G369" s="18"/>
      <c r="H369" s="18"/>
      <c r="I369" s="18"/>
      <c r="J369" s="18"/>
      <c r="K369" s="18"/>
      <c r="L369" s="18"/>
      <c r="M369" s="18"/>
      <c r="N369" s="18"/>
      <c r="O369" s="18"/>
      <c r="P369" s="18"/>
      <c r="Q369" s="18"/>
      <c r="R369" s="18"/>
      <c r="S369" s="18"/>
      <c r="T369" s="18"/>
      <c r="U369" s="18"/>
      <c r="V369" s="14"/>
      <c r="X369" s="1"/>
    </row>
    <row r="370" spans="2:24" x14ac:dyDescent="0.35">
      <c r="B370" s="1" t="s">
        <v>124</v>
      </c>
      <c r="C370" s="66" t="s">
        <v>7</v>
      </c>
      <c r="D370" s="1" t="s">
        <v>161</v>
      </c>
      <c r="E370" s="1" t="s">
        <v>197</v>
      </c>
      <c r="F370" s="31" t="str">
        <f t="shared" ref="F370:F393" si="125">IFERROR(F318/F268,"n.a.")</f>
        <v>n.a.</v>
      </c>
      <c r="G370" s="31">
        <f t="shared" ref="G370:P370" si="126">IFERROR(G318/G268,"n.a.")</f>
        <v>0.78557628224953391</v>
      </c>
      <c r="H370" s="31">
        <f t="shared" si="126"/>
        <v>1.1913880483144523</v>
      </c>
      <c r="I370" s="31">
        <f t="shared" si="126"/>
        <v>1.1638943992475375</v>
      </c>
      <c r="J370" s="31">
        <f t="shared" si="126"/>
        <v>0.99923560302357239</v>
      </c>
      <c r="K370" s="31">
        <f t="shared" si="126"/>
        <v>0.96076863854117545</v>
      </c>
      <c r="L370" s="31">
        <f t="shared" si="126"/>
        <v>1.0168719219067064</v>
      </c>
      <c r="M370" s="31">
        <f t="shared" si="126"/>
        <v>0.94773641393392605</v>
      </c>
      <c r="N370" s="31" t="str">
        <f t="shared" si="126"/>
        <v>n.a.</v>
      </c>
      <c r="O370" s="31">
        <f t="shared" si="126"/>
        <v>1.0053997370715697</v>
      </c>
      <c r="P370" s="31" t="str">
        <f t="shared" si="126"/>
        <v>n.a.</v>
      </c>
      <c r="Q370" s="31"/>
      <c r="R370" s="31"/>
      <c r="S370" s="31"/>
      <c r="T370" s="31"/>
      <c r="U370" s="31"/>
      <c r="X370" s="1" t="s">
        <v>345</v>
      </c>
    </row>
    <row r="371" spans="2:24" x14ac:dyDescent="0.35">
      <c r="B371" s="1" t="s">
        <v>132</v>
      </c>
      <c r="C371" s="66" t="s">
        <v>7</v>
      </c>
      <c r="D371" s="1" t="s">
        <v>161</v>
      </c>
      <c r="E371" s="1" t="s">
        <v>196</v>
      </c>
      <c r="F371" s="31" t="str">
        <f t="shared" si="125"/>
        <v>n.a.</v>
      </c>
      <c r="G371" s="31">
        <f t="shared" ref="G371:P371" si="127">IFERROR(G319/G269,"n.a.")</f>
        <v>0.67174152952788002</v>
      </c>
      <c r="H371" s="31">
        <f t="shared" si="127"/>
        <v>0.60979003423073785</v>
      </c>
      <c r="I371" s="31">
        <f t="shared" si="127"/>
        <v>0.56678269536903714</v>
      </c>
      <c r="J371" s="31">
        <f t="shared" si="127"/>
        <v>0.59753491956795846</v>
      </c>
      <c r="K371" s="31">
        <f t="shared" si="127"/>
        <v>0.57465977430964676</v>
      </c>
      <c r="L371" s="31">
        <f t="shared" si="127"/>
        <v>0.6699464275087933</v>
      </c>
      <c r="M371" s="31" t="str">
        <f t="shared" si="127"/>
        <v>n.a.</v>
      </c>
      <c r="N371" s="31" t="str">
        <f t="shared" si="127"/>
        <v>n.a.</v>
      </c>
      <c r="O371" s="31">
        <f t="shared" si="127"/>
        <v>0.60974871264573682</v>
      </c>
      <c r="P371" s="31" t="str">
        <f t="shared" si="127"/>
        <v>n.a.</v>
      </c>
      <c r="Q371" s="31"/>
      <c r="R371" s="31"/>
      <c r="S371" s="31"/>
      <c r="T371" s="31"/>
      <c r="U371" s="31"/>
    </row>
    <row r="372" spans="2:24" x14ac:dyDescent="0.35">
      <c r="B372" s="1" t="s">
        <v>251</v>
      </c>
      <c r="C372" s="66" t="s">
        <v>7</v>
      </c>
      <c r="D372" s="1" t="s">
        <v>162</v>
      </c>
      <c r="E372" s="1" t="s">
        <v>196</v>
      </c>
      <c r="F372" s="31" t="str">
        <f t="shared" si="125"/>
        <v>n.a.</v>
      </c>
      <c r="G372" s="31" t="str">
        <f t="shared" ref="G372:P372" si="128">IFERROR(G320/G270,"n.a.")</f>
        <v>n.a.</v>
      </c>
      <c r="H372" s="31">
        <f t="shared" si="128"/>
        <v>0.60447648983587721</v>
      </c>
      <c r="I372" s="31">
        <f t="shared" si="128"/>
        <v>0.57160374593756225</v>
      </c>
      <c r="J372" s="31">
        <f t="shared" si="128"/>
        <v>0.4818018700795581</v>
      </c>
      <c r="K372" s="31">
        <f t="shared" si="128"/>
        <v>0.41331637484357286</v>
      </c>
      <c r="L372" s="31">
        <f t="shared" si="128"/>
        <v>0.45420771445687375</v>
      </c>
      <c r="M372" s="31">
        <f t="shared" si="128"/>
        <v>0.46273475012669613</v>
      </c>
      <c r="N372" s="31" t="str">
        <f t="shared" si="128"/>
        <v>n.a.</v>
      </c>
      <c r="O372" s="31">
        <f t="shared" si="128"/>
        <v>0.4915772031470394</v>
      </c>
      <c r="P372" s="31" t="str">
        <f t="shared" si="128"/>
        <v>n.a.</v>
      </c>
      <c r="Q372" s="31"/>
      <c r="R372" s="31"/>
      <c r="S372" s="31"/>
      <c r="T372" s="31"/>
      <c r="U372" s="31"/>
    </row>
    <row r="373" spans="2:24" x14ac:dyDescent="0.35">
      <c r="B373" s="1" t="s">
        <v>289</v>
      </c>
      <c r="C373" s="66" t="s">
        <v>7</v>
      </c>
      <c r="D373" s="1" t="s">
        <v>163</v>
      </c>
      <c r="E373" s="1" t="s">
        <v>196</v>
      </c>
      <c r="F373" s="31" t="str">
        <f t="shared" si="125"/>
        <v>n.a.</v>
      </c>
      <c r="G373" s="31" t="str">
        <f t="shared" ref="G373:P373" si="129">IFERROR(G321/G271,"n.a.")</f>
        <v>n.a.</v>
      </c>
      <c r="H373" s="31" t="str">
        <f t="shared" si="129"/>
        <v>n.a.</v>
      </c>
      <c r="I373" s="31" t="str">
        <f t="shared" si="129"/>
        <v>n.a.</v>
      </c>
      <c r="J373" s="31" t="str">
        <f t="shared" si="129"/>
        <v>n.a.</v>
      </c>
      <c r="K373" s="31" t="str">
        <f t="shared" si="129"/>
        <v>n.a.</v>
      </c>
      <c r="L373" s="31" t="str">
        <f t="shared" si="129"/>
        <v>n.a.</v>
      </c>
      <c r="M373" s="31" t="str">
        <f t="shared" si="129"/>
        <v>n.a.</v>
      </c>
      <c r="N373" s="31" t="str">
        <f t="shared" si="129"/>
        <v>n.a.</v>
      </c>
      <c r="O373" s="31" t="str">
        <f t="shared" si="129"/>
        <v>n.a.</v>
      </c>
      <c r="P373" s="31" t="str">
        <f t="shared" si="129"/>
        <v>n.a.</v>
      </c>
      <c r="Q373" s="31"/>
      <c r="R373" s="31"/>
      <c r="S373" s="31"/>
      <c r="T373" s="31"/>
      <c r="U373" s="31"/>
    </row>
    <row r="374" spans="2:24" x14ac:dyDescent="0.35">
      <c r="B374" s="1" t="s">
        <v>290</v>
      </c>
      <c r="C374" s="66" t="s">
        <v>7</v>
      </c>
      <c r="D374" s="1" t="s">
        <v>163</v>
      </c>
      <c r="E374" s="1" t="s">
        <v>196</v>
      </c>
      <c r="F374" s="31" t="str">
        <f t="shared" si="125"/>
        <v>n.a.</v>
      </c>
      <c r="G374" s="31" t="str">
        <f t="shared" ref="G374:P374" si="130">IFERROR(G322/G272,"n.a.")</f>
        <v>n.a.</v>
      </c>
      <c r="H374" s="31" t="str">
        <f t="shared" si="130"/>
        <v>n.a.</v>
      </c>
      <c r="I374" s="31" t="str">
        <f t="shared" si="130"/>
        <v>n.a.</v>
      </c>
      <c r="J374" s="31" t="str">
        <f t="shared" si="130"/>
        <v>n.a.</v>
      </c>
      <c r="K374" s="31" t="str">
        <f t="shared" si="130"/>
        <v>n.a.</v>
      </c>
      <c r="L374" s="31" t="str">
        <f t="shared" si="130"/>
        <v>n.a.</v>
      </c>
      <c r="M374" s="31" t="str">
        <f t="shared" si="130"/>
        <v>n.a.</v>
      </c>
      <c r="N374" s="31" t="str">
        <f t="shared" si="130"/>
        <v>n.a.</v>
      </c>
      <c r="O374" s="31" t="str">
        <f t="shared" si="130"/>
        <v>n.a.</v>
      </c>
      <c r="P374" s="31" t="str">
        <f t="shared" si="130"/>
        <v>n.a.</v>
      </c>
      <c r="Q374" s="31"/>
      <c r="R374" s="31"/>
      <c r="S374" s="31"/>
      <c r="T374" s="31"/>
      <c r="U374" s="31"/>
    </row>
    <row r="375" spans="2:24" x14ac:dyDescent="0.35">
      <c r="B375" s="1" t="s">
        <v>291</v>
      </c>
      <c r="C375" s="66" t="s">
        <v>7</v>
      </c>
      <c r="D375" s="1" t="s">
        <v>163</v>
      </c>
      <c r="E375" s="1" t="s">
        <v>196</v>
      </c>
      <c r="F375" s="31" t="str">
        <f t="shared" si="125"/>
        <v>n.a.</v>
      </c>
      <c r="G375" s="31" t="str">
        <f t="shared" ref="G375:P375" si="131">IFERROR(G323/G273,"n.a.")</f>
        <v>n.a.</v>
      </c>
      <c r="H375" s="31">
        <f t="shared" si="131"/>
        <v>0.86217776616086372</v>
      </c>
      <c r="I375" s="31">
        <f t="shared" si="131"/>
        <v>0.8953371299888423</v>
      </c>
      <c r="J375" s="31">
        <f t="shared" si="131"/>
        <v>0.8711492789307389</v>
      </c>
      <c r="K375" s="31">
        <f t="shared" si="131"/>
        <v>0.85936063763186565</v>
      </c>
      <c r="L375" s="31">
        <f t="shared" si="131"/>
        <v>0.86075549415262897</v>
      </c>
      <c r="M375" s="31" t="str">
        <f t="shared" si="131"/>
        <v>n.a.</v>
      </c>
      <c r="N375" s="31" t="str">
        <f t="shared" si="131"/>
        <v>n.a.</v>
      </c>
      <c r="O375" s="31">
        <f t="shared" si="131"/>
        <v>0.86996253869913343</v>
      </c>
      <c r="P375" s="31" t="str">
        <f t="shared" si="131"/>
        <v>n.a.</v>
      </c>
      <c r="Q375" s="31"/>
      <c r="R375" s="31"/>
      <c r="S375" s="31"/>
      <c r="T375" s="31"/>
      <c r="U375" s="31"/>
    </row>
    <row r="376" spans="2:24" x14ac:dyDescent="0.35">
      <c r="B376" s="1" t="s">
        <v>292</v>
      </c>
      <c r="C376" s="66" t="s">
        <v>7</v>
      </c>
      <c r="D376" s="1" t="s">
        <v>163</v>
      </c>
      <c r="E376" s="1" t="s">
        <v>196</v>
      </c>
      <c r="F376" s="31" t="str">
        <f t="shared" si="125"/>
        <v>n.a.</v>
      </c>
      <c r="G376" s="31" t="str">
        <f t="shared" ref="G376:P376" si="132">IFERROR(G324/G274,"n.a.")</f>
        <v>n.a.</v>
      </c>
      <c r="H376" s="31">
        <f t="shared" si="132"/>
        <v>0.77004353439827355</v>
      </c>
      <c r="I376" s="31">
        <f t="shared" si="132"/>
        <v>0.75558241458113828</v>
      </c>
      <c r="J376" s="31">
        <f t="shared" si="132"/>
        <v>0.80620498762204029</v>
      </c>
      <c r="K376" s="31">
        <f t="shared" si="132"/>
        <v>0.85077669809434975</v>
      </c>
      <c r="L376" s="31">
        <f t="shared" si="132"/>
        <v>0.8291884475661484</v>
      </c>
      <c r="M376" s="31" t="str">
        <f t="shared" si="132"/>
        <v>n.a.</v>
      </c>
      <c r="N376" s="31" t="str">
        <f t="shared" si="132"/>
        <v>n.a.</v>
      </c>
      <c r="O376" s="31">
        <f t="shared" si="132"/>
        <v>0.80165255424402937</v>
      </c>
      <c r="P376" s="31" t="str">
        <f t="shared" si="132"/>
        <v>n.a.</v>
      </c>
      <c r="Q376" s="31"/>
      <c r="R376" s="31"/>
      <c r="S376" s="31"/>
      <c r="T376" s="31"/>
      <c r="U376" s="31"/>
    </row>
    <row r="377" spans="2:24" x14ac:dyDescent="0.35">
      <c r="B377" s="1" t="s">
        <v>293</v>
      </c>
      <c r="C377" s="66" t="s">
        <v>7</v>
      </c>
      <c r="D377" s="1" t="s">
        <v>163</v>
      </c>
      <c r="E377" s="1" t="s">
        <v>196</v>
      </c>
      <c r="F377" s="31" t="str">
        <f t="shared" si="125"/>
        <v>n.a.</v>
      </c>
      <c r="G377" s="31" t="str">
        <f t="shared" ref="G377:P377" si="133">IFERROR(G325/G275,"n.a.")</f>
        <v>n.a.</v>
      </c>
      <c r="H377" s="31" t="str">
        <f t="shared" si="133"/>
        <v>n.a.</v>
      </c>
      <c r="I377" s="31" t="str">
        <f t="shared" si="133"/>
        <v>n.a.</v>
      </c>
      <c r="J377" s="31" t="str">
        <f t="shared" si="133"/>
        <v>n.a.</v>
      </c>
      <c r="K377" s="31" t="str">
        <f t="shared" si="133"/>
        <v>n.a.</v>
      </c>
      <c r="L377" s="31" t="str">
        <f t="shared" si="133"/>
        <v>n.a.</v>
      </c>
      <c r="M377" s="31" t="str">
        <f t="shared" si="133"/>
        <v>n.a.</v>
      </c>
      <c r="N377" s="31" t="str">
        <f t="shared" si="133"/>
        <v>n.a.</v>
      </c>
      <c r="O377" s="31" t="str">
        <f t="shared" si="133"/>
        <v>n.a.</v>
      </c>
      <c r="P377" s="31" t="str">
        <f t="shared" si="133"/>
        <v>n.a.</v>
      </c>
      <c r="Q377" s="31"/>
      <c r="R377" s="31"/>
      <c r="S377" s="31"/>
      <c r="T377" s="31"/>
      <c r="U377" s="31"/>
    </row>
    <row r="378" spans="2:24" x14ac:dyDescent="0.35">
      <c r="B378" s="1" t="s">
        <v>294</v>
      </c>
      <c r="C378" s="66" t="s">
        <v>7</v>
      </c>
      <c r="D378" s="1" t="s">
        <v>163</v>
      </c>
      <c r="E378" s="1" t="s">
        <v>196</v>
      </c>
      <c r="F378" s="31" t="str">
        <f t="shared" si="125"/>
        <v>n.a.</v>
      </c>
      <c r="G378" s="31" t="str">
        <f t="shared" ref="G378:P378" si="134">IFERROR(G326/G276,"n.a.")</f>
        <v>n.a.</v>
      </c>
      <c r="H378" s="31" t="str">
        <f t="shared" si="134"/>
        <v>n.a.</v>
      </c>
      <c r="I378" s="31" t="str">
        <f t="shared" si="134"/>
        <v>n.a.</v>
      </c>
      <c r="J378" s="31" t="str">
        <f t="shared" si="134"/>
        <v>n.a.</v>
      </c>
      <c r="K378" s="31" t="str">
        <f t="shared" si="134"/>
        <v>n.a.</v>
      </c>
      <c r="L378" s="31" t="str">
        <f t="shared" si="134"/>
        <v>n.a.</v>
      </c>
      <c r="M378" s="31" t="str">
        <f t="shared" si="134"/>
        <v>n.a.</v>
      </c>
      <c r="N378" s="31" t="str">
        <f t="shared" si="134"/>
        <v>n.a.</v>
      </c>
      <c r="O378" s="31" t="str">
        <f t="shared" si="134"/>
        <v>n.a.</v>
      </c>
      <c r="P378" s="31" t="str">
        <f t="shared" si="134"/>
        <v>n.a.</v>
      </c>
      <c r="Q378" s="31"/>
      <c r="R378" s="31"/>
      <c r="S378" s="31"/>
      <c r="T378" s="31"/>
      <c r="U378" s="31"/>
    </row>
    <row r="379" spans="2:24" x14ac:dyDescent="0.35">
      <c r="B379" s="1" t="s">
        <v>295</v>
      </c>
      <c r="C379" s="66" t="s">
        <v>7</v>
      </c>
      <c r="D379" s="1" t="s">
        <v>163</v>
      </c>
      <c r="E379" s="1" t="s">
        <v>196</v>
      </c>
      <c r="F379" s="31" t="str">
        <f t="shared" si="125"/>
        <v>n.a.</v>
      </c>
      <c r="G379" s="31" t="str">
        <f t="shared" ref="G379:P379" si="135">IFERROR(G327/G277,"n.a.")</f>
        <v>n.a.</v>
      </c>
      <c r="H379" s="31" t="str">
        <f t="shared" si="135"/>
        <v>n.a.</v>
      </c>
      <c r="I379" s="31" t="str">
        <f t="shared" si="135"/>
        <v>n.a.</v>
      </c>
      <c r="J379" s="31" t="str">
        <f t="shared" si="135"/>
        <v>n.a.</v>
      </c>
      <c r="K379" s="31" t="str">
        <f t="shared" si="135"/>
        <v>n.a.</v>
      </c>
      <c r="L379" s="31" t="str">
        <f t="shared" si="135"/>
        <v>n.a.</v>
      </c>
      <c r="M379" s="31" t="str">
        <f t="shared" si="135"/>
        <v>n.a.</v>
      </c>
      <c r="N379" s="31" t="str">
        <f t="shared" si="135"/>
        <v>n.a.</v>
      </c>
      <c r="O379" s="31" t="str">
        <f t="shared" si="135"/>
        <v>n.a.</v>
      </c>
      <c r="P379" s="31" t="str">
        <f t="shared" si="135"/>
        <v>n.a.</v>
      </c>
      <c r="Q379" s="31"/>
      <c r="R379" s="31"/>
      <c r="S379" s="31"/>
      <c r="T379" s="31"/>
      <c r="U379" s="31"/>
    </row>
    <row r="380" spans="2:24" x14ac:dyDescent="0.35">
      <c r="B380" s="1" t="s">
        <v>120</v>
      </c>
      <c r="C380" s="66" t="s">
        <v>7</v>
      </c>
      <c r="D380" s="1" t="s">
        <v>164</v>
      </c>
      <c r="E380" s="1" t="s">
        <v>196</v>
      </c>
      <c r="F380" s="31" t="str">
        <f t="shared" si="125"/>
        <v>n.a.</v>
      </c>
      <c r="G380" s="31">
        <f t="shared" ref="G380:P380" si="136">IFERROR(G328/G278,"n.a.")</f>
        <v>0.99987398043552966</v>
      </c>
      <c r="H380" s="31">
        <f t="shared" si="136"/>
        <v>0.97867148012668215</v>
      </c>
      <c r="I380" s="31">
        <f t="shared" si="136"/>
        <v>0.95495741390735112</v>
      </c>
      <c r="J380" s="31">
        <f t="shared" si="136"/>
        <v>0.85948378159202043</v>
      </c>
      <c r="K380" s="31">
        <f t="shared" si="136"/>
        <v>0.86275078323697074</v>
      </c>
      <c r="L380" s="31">
        <f t="shared" si="136"/>
        <v>0.82704144481278297</v>
      </c>
      <c r="M380" s="31">
        <f t="shared" si="136"/>
        <v>0.80065052926201863</v>
      </c>
      <c r="N380" s="31" t="str">
        <f t="shared" si="136"/>
        <v>n.a.</v>
      </c>
      <c r="O380" s="31">
        <f t="shared" si="136"/>
        <v>0.89688827999989928</v>
      </c>
      <c r="P380" s="31" t="str">
        <f t="shared" si="136"/>
        <v>n.a.</v>
      </c>
      <c r="Q380" s="31"/>
      <c r="R380" s="31"/>
      <c r="S380" s="31"/>
      <c r="T380" s="31"/>
      <c r="U380" s="31"/>
    </row>
    <row r="381" spans="2:24" x14ac:dyDescent="0.35">
      <c r="B381" s="1" t="s">
        <v>125</v>
      </c>
      <c r="C381" s="66" t="s">
        <v>7</v>
      </c>
      <c r="D381" s="1" t="s">
        <v>162</v>
      </c>
      <c r="E381" s="1" t="s">
        <v>196</v>
      </c>
      <c r="F381" s="31" t="str">
        <f t="shared" si="125"/>
        <v>n.a.</v>
      </c>
      <c r="G381" s="31" t="str">
        <f t="shared" ref="G381:P381" si="137">IFERROR(G329/G279,"n.a.")</f>
        <v>n.a.</v>
      </c>
      <c r="H381" s="31" t="str">
        <f t="shared" si="137"/>
        <v>n.a.</v>
      </c>
      <c r="I381" s="31" t="str">
        <f t="shared" si="137"/>
        <v>n.a.</v>
      </c>
      <c r="J381" s="31" t="str">
        <f t="shared" si="137"/>
        <v>n.a.</v>
      </c>
      <c r="K381" s="31" t="str">
        <f t="shared" si="137"/>
        <v>n.a.</v>
      </c>
      <c r="L381" s="31" t="str">
        <f t="shared" si="137"/>
        <v>n.a.</v>
      </c>
      <c r="M381" s="31" t="str">
        <f t="shared" si="137"/>
        <v>n.a.</v>
      </c>
      <c r="N381" s="31" t="str">
        <f t="shared" si="137"/>
        <v>n.a.</v>
      </c>
      <c r="O381" s="31" t="str">
        <f t="shared" si="137"/>
        <v>n.a.</v>
      </c>
      <c r="P381" s="31" t="str">
        <f t="shared" si="137"/>
        <v>n.a.</v>
      </c>
      <c r="Q381" s="31"/>
      <c r="R381" s="31"/>
      <c r="S381" s="31"/>
      <c r="T381" s="31"/>
      <c r="U381" s="31"/>
    </row>
    <row r="382" spans="2:24" x14ac:dyDescent="0.35">
      <c r="B382" s="1" t="s">
        <v>277</v>
      </c>
      <c r="C382" s="66" t="s">
        <v>7</v>
      </c>
      <c r="D382" s="1" t="s">
        <v>163</v>
      </c>
      <c r="E382" s="1" t="s">
        <v>196</v>
      </c>
      <c r="F382" s="31" t="str">
        <f t="shared" si="125"/>
        <v>n.a.</v>
      </c>
      <c r="G382" s="31" t="str">
        <f t="shared" ref="G382:P382" si="138">IFERROR(G330/G280,"n.a.")</f>
        <v>n.a.</v>
      </c>
      <c r="H382" s="31" t="str">
        <f t="shared" si="138"/>
        <v>n.a.</v>
      </c>
      <c r="I382" s="31" t="str">
        <f t="shared" si="138"/>
        <v>n.a.</v>
      </c>
      <c r="J382" s="31">
        <f t="shared" si="138"/>
        <v>0.74411461737311968</v>
      </c>
      <c r="K382" s="31">
        <f t="shared" si="138"/>
        <v>0.84157495623063261</v>
      </c>
      <c r="L382" s="31">
        <f t="shared" si="138"/>
        <v>0.86038538294024891</v>
      </c>
      <c r="M382" s="31">
        <f t="shared" si="138"/>
        <v>0.93818770381949257</v>
      </c>
      <c r="N382" s="31" t="str">
        <f t="shared" si="138"/>
        <v>n.a.</v>
      </c>
      <c r="O382" s="31">
        <f t="shared" si="138"/>
        <v>0.8432134386589214</v>
      </c>
      <c r="P382" s="31" t="str">
        <f t="shared" si="138"/>
        <v>n.a.</v>
      </c>
      <c r="Q382" s="31"/>
      <c r="R382" s="31"/>
      <c r="S382" s="31"/>
      <c r="T382" s="31"/>
      <c r="U382" s="31"/>
    </row>
    <row r="383" spans="2:24" x14ac:dyDescent="0.35">
      <c r="B383" s="1" t="s">
        <v>276</v>
      </c>
      <c r="C383" s="66" t="s">
        <v>7</v>
      </c>
      <c r="D383" s="1" t="s">
        <v>163</v>
      </c>
      <c r="E383" s="1" t="s">
        <v>197</v>
      </c>
      <c r="F383" s="31" t="str">
        <f t="shared" si="125"/>
        <v>n.a.</v>
      </c>
      <c r="G383" s="31" t="str">
        <f t="shared" ref="G383:P383" si="139">IFERROR(G331/G281,"n.a.")</f>
        <v>n.a.</v>
      </c>
      <c r="H383" s="31" t="str">
        <f t="shared" si="139"/>
        <v>n.a.</v>
      </c>
      <c r="I383" s="31" t="str">
        <f t="shared" si="139"/>
        <v>n.a.</v>
      </c>
      <c r="J383" s="31">
        <f t="shared" si="139"/>
        <v>0.47034110856031464</v>
      </c>
      <c r="K383" s="31">
        <f t="shared" si="139"/>
        <v>0.55577990576005176</v>
      </c>
      <c r="L383" s="31">
        <f t="shared" si="139"/>
        <v>0.63931130645757495</v>
      </c>
      <c r="M383" s="31">
        <f t="shared" si="139"/>
        <v>0.77554646061965005</v>
      </c>
      <c r="N383" s="31" t="str">
        <f t="shared" si="139"/>
        <v>n.a.</v>
      </c>
      <c r="O383" s="31">
        <f t="shared" si="139"/>
        <v>0.59304139866811978</v>
      </c>
      <c r="P383" s="31" t="str">
        <f t="shared" si="139"/>
        <v>n.a.</v>
      </c>
      <c r="Q383" s="31"/>
      <c r="R383" s="31"/>
      <c r="S383" s="31"/>
      <c r="T383" s="31"/>
      <c r="U383" s="31"/>
    </row>
    <row r="384" spans="2:24" x14ac:dyDescent="0.35">
      <c r="B384" s="1" t="s">
        <v>296</v>
      </c>
      <c r="C384" s="66" t="s">
        <v>7</v>
      </c>
      <c r="D384" s="1" t="s">
        <v>161</v>
      </c>
      <c r="E384" s="1" t="s">
        <v>197</v>
      </c>
      <c r="F384" s="31" t="str">
        <f t="shared" si="125"/>
        <v>n.a.</v>
      </c>
      <c r="G384" s="31">
        <f t="shared" ref="G384:P384" si="140">IFERROR(G332/G282,"n.a.")</f>
        <v>1.0337864262396186</v>
      </c>
      <c r="H384" s="31">
        <f t="shared" si="140"/>
        <v>1.060289367534534</v>
      </c>
      <c r="I384" s="31">
        <f t="shared" si="140"/>
        <v>1.0281442082865913</v>
      </c>
      <c r="J384" s="31">
        <f t="shared" si="140"/>
        <v>0.98402306189405597</v>
      </c>
      <c r="K384" s="31">
        <f t="shared" si="140"/>
        <v>0.96328529851905131</v>
      </c>
      <c r="L384" s="31">
        <f t="shared" si="140"/>
        <v>0.99654632977951685</v>
      </c>
      <c r="M384" s="31">
        <f t="shared" si="140"/>
        <v>1.0024301776091182</v>
      </c>
      <c r="N384" s="31" t="str">
        <f t="shared" si="140"/>
        <v>n.a.</v>
      </c>
      <c r="O384" s="31">
        <f t="shared" si="140"/>
        <v>1.0076822268682706</v>
      </c>
      <c r="P384" s="31" t="str">
        <f t="shared" si="140"/>
        <v>n.a.</v>
      </c>
      <c r="Q384" s="31"/>
      <c r="R384" s="31"/>
      <c r="S384" s="31"/>
      <c r="T384" s="31"/>
      <c r="U384" s="31"/>
    </row>
    <row r="385" spans="2:21" x14ac:dyDescent="0.35">
      <c r="B385" s="1" t="s">
        <v>297</v>
      </c>
      <c r="C385" s="66" t="s">
        <v>7</v>
      </c>
      <c r="D385" s="1" t="s">
        <v>161</v>
      </c>
      <c r="E385" s="1" t="s">
        <v>196</v>
      </c>
      <c r="F385" s="31" t="str">
        <f t="shared" si="125"/>
        <v>n.a.</v>
      </c>
      <c r="G385" s="31">
        <f t="shared" ref="G385:P385" si="141">IFERROR(G333/G283,"n.a.")</f>
        <v>0.89845774464842265</v>
      </c>
      <c r="H385" s="31">
        <f t="shared" si="141"/>
        <v>0.84937623253611005</v>
      </c>
      <c r="I385" s="31">
        <f t="shared" si="141"/>
        <v>0.90267776964883317</v>
      </c>
      <c r="J385" s="31">
        <f t="shared" si="141"/>
        <v>0.91611409320562964</v>
      </c>
      <c r="K385" s="31">
        <f t="shared" si="141"/>
        <v>0.9011238750774001</v>
      </c>
      <c r="L385" s="31">
        <f t="shared" si="141"/>
        <v>0.84057056260322605</v>
      </c>
      <c r="M385" s="31">
        <f t="shared" si="141"/>
        <v>0.7336696722187922</v>
      </c>
      <c r="N385" s="31" t="str">
        <f t="shared" si="141"/>
        <v>n.a.</v>
      </c>
      <c r="O385" s="31">
        <f t="shared" si="141"/>
        <v>0.85706813993540498</v>
      </c>
      <c r="P385" s="31" t="str">
        <f t="shared" si="141"/>
        <v>n.a.</v>
      </c>
      <c r="Q385" s="31"/>
      <c r="R385" s="31"/>
      <c r="S385" s="31"/>
      <c r="T385" s="31"/>
      <c r="U385" s="31"/>
    </row>
    <row r="386" spans="2:21" x14ac:dyDescent="0.35">
      <c r="B386" s="1" t="s">
        <v>298</v>
      </c>
      <c r="C386" s="66" t="s">
        <v>7</v>
      </c>
      <c r="D386" s="1" t="s">
        <v>165</v>
      </c>
      <c r="E386" s="1" t="s">
        <v>197</v>
      </c>
      <c r="F386" s="31" t="str">
        <f t="shared" si="125"/>
        <v>n.a.</v>
      </c>
      <c r="G386" s="31">
        <f t="shared" ref="G386:P386" si="142">IFERROR(G334/G284,"n.a.")</f>
        <v>0.98646367432569115</v>
      </c>
      <c r="H386" s="31">
        <f t="shared" si="142"/>
        <v>0.97787560990451661</v>
      </c>
      <c r="I386" s="31">
        <f t="shared" si="142"/>
        <v>1.0135490312261248</v>
      </c>
      <c r="J386" s="31">
        <f t="shared" si="142"/>
        <v>0.96405868331034283</v>
      </c>
      <c r="K386" s="31">
        <f t="shared" si="142"/>
        <v>1.0002299641513861</v>
      </c>
      <c r="L386" s="31">
        <f t="shared" si="142"/>
        <v>1.0116037376534113</v>
      </c>
      <c r="M386" s="31">
        <f t="shared" si="142"/>
        <v>0.96409673942126295</v>
      </c>
      <c r="N386" s="31" t="str">
        <f t="shared" si="142"/>
        <v>n.a.</v>
      </c>
      <c r="O386" s="31">
        <f t="shared" si="142"/>
        <v>0.98824804844048075</v>
      </c>
      <c r="P386" s="31" t="str">
        <f t="shared" si="142"/>
        <v>n.a.</v>
      </c>
      <c r="Q386" s="31"/>
      <c r="R386" s="31"/>
      <c r="S386" s="31"/>
      <c r="T386" s="31"/>
      <c r="U386" s="31"/>
    </row>
    <row r="387" spans="2:21" x14ac:dyDescent="0.35">
      <c r="B387" s="1" t="s">
        <v>299</v>
      </c>
      <c r="C387" s="66" t="s">
        <v>7</v>
      </c>
      <c r="D387" s="1" t="s">
        <v>165</v>
      </c>
      <c r="E387" s="1" t="s">
        <v>197</v>
      </c>
      <c r="F387" s="31" t="str">
        <f t="shared" si="125"/>
        <v>n.a.</v>
      </c>
      <c r="G387" s="31">
        <f t="shared" ref="G387:P387" si="143">IFERROR(G335/G285,"n.a.")</f>
        <v>0.94222848469073173</v>
      </c>
      <c r="H387" s="31">
        <f t="shared" si="143"/>
        <v>0.85655247839137294</v>
      </c>
      <c r="I387" s="31">
        <f t="shared" si="143"/>
        <v>0.85476746714929752</v>
      </c>
      <c r="J387" s="31">
        <f t="shared" si="143"/>
        <v>0.86776960273882975</v>
      </c>
      <c r="K387" s="31">
        <f t="shared" si="143"/>
        <v>0.90596008402323613</v>
      </c>
      <c r="L387" s="31">
        <f t="shared" si="143"/>
        <v>0.90077771675415352</v>
      </c>
      <c r="M387" s="31">
        <f t="shared" si="143"/>
        <v>0.8779013916918047</v>
      </c>
      <c r="N387" s="31" t="str">
        <f t="shared" si="143"/>
        <v>n.a.</v>
      </c>
      <c r="O387" s="31">
        <f t="shared" si="143"/>
        <v>0.88421539269030225</v>
      </c>
      <c r="P387" s="31" t="str">
        <f t="shared" si="143"/>
        <v>n.a.</v>
      </c>
      <c r="Q387" s="31"/>
      <c r="R387" s="31"/>
      <c r="S387" s="31"/>
      <c r="T387" s="31"/>
      <c r="U387" s="31"/>
    </row>
    <row r="388" spans="2:21" x14ac:dyDescent="0.35">
      <c r="B388" s="1" t="s">
        <v>118</v>
      </c>
      <c r="C388" s="66" t="s">
        <v>7</v>
      </c>
      <c r="D388" s="1" t="s">
        <v>164</v>
      </c>
      <c r="E388" s="1" t="s">
        <v>196</v>
      </c>
      <c r="F388" s="31" t="str">
        <f t="shared" si="125"/>
        <v>n.a.</v>
      </c>
      <c r="G388" s="31">
        <f t="shared" ref="G388:P388" si="144">IFERROR(G336/G286,"n.a.")</f>
        <v>0.76681124444936144</v>
      </c>
      <c r="H388" s="31">
        <f t="shared" si="144"/>
        <v>0.67947682436126289</v>
      </c>
      <c r="I388" s="31">
        <f t="shared" si="144"/>
        <v>0.52775622487952067</v>
      </c>
      <c r="J388" s="31">
        <f t="shared" si="144"/>
        <v>0.61027668823809533</v>
      </c>
      <c r="K388" s="31">
        <f t="shared" si="144"/>
        <v>0.7302677594022895</v>
      </c>
      <c r="L388" s="31">
        <f t="shared" si="144"/>
        <v>0.8200007162418208</v>
      </c>
      <c r="M388" s="31">
        <f t="shared" si="144"/>
        <v>0.87210790894978585</v>
      </c>
      <c r="N388" s="31" t="str">
        <f t="shared" si="144"/>
        <v>n.a.</v>
      </c>
      <c r="O388" s="31">
        <f t="shared" si="144"/>
        <v>0.69196995986674958</v>
      </c>
      <c r="P388" s="31" t="str">
        <f t="shared" si="144"/>
        <v>n.a.</v>
      </c>
      <c r="Q388" s="31"/>
      <c r="R388" s="31"/>
      <c r="S388" s="31"/>
      <c r="T388" s="31"/>
      <c r="U388" s="31"/>
    </row>
    <row r="389" spans="2:21" x14ac:dyDescent="0.35">
      <c r="B389" s="1" t="s">
        <v>129</v>
      </c>
      <c r="C389" s="66" t="s">
        <v>7</v>
      </c>
      <c r="D389" s="1" t="s">
        <v>166</v>
      </c>
      <c r="E389" s="1" t="s">
        <v>196</v>
      </c>
      <c r="F389" s="31" t="str">
        <f t="shared" si="125"/>
        <v>n.a.</v>
      </c>
      <c r="G389" s="31" t="str">
        <f t="shared" ref="G389:P389" si="145">IFERROR(G337/G287,"n.a.")</f>
        <v>n.a.</v>
      </c>
      <c r="H389" s="31" t="str">
        <f t="shared" si="145"/>
        <v>n.a.</v>
      </c>
      <c r="I389" s="31" t="str">
        <f t="shared" si="145"/>
        <v>n.a.</v>
      </c>
      <c r="J389" s="31">
        <f t="shared" si="145"/>
        <v>0.32745821923598772</v>
      </c>
      <c r="K389" s="31">
        <f t="shared" si="145"/>
        <v>0.50649389180101934</v>
      </c>
      <c r="L389" s="31">
        <f t="shared" si="145"/>
        <v>0.68724001392325484</v>
      </c>
      <c r="M389" s="31">
        <f t="shared" si="145"/>
        <v>0.59645203524641854</v>
      </c>
      <c r="N389" s="31" t="str">
        <f t="shared" si="145"/>
        <v>n.a.</v>
      </c>
      <c r="O389" s="31">
        <f t="shared" si="145"/>
        <v>0.49974310279178424</v>
      </c>
      <c r="P389" s="31" t="str">
        <f t="shared" si="145"/>
        <v>n.a.</v>
      </c>
      <c r="Q389" s="31"/>
      <c r="R389" s="31"/>
      <c r="S389" s="31"/>
      <c r="T389" s="31"/>
      <c r="U389" s="31"/>
    </row>
    <row r="390" spans="2:21" x14ac:dyDescent="0.35">
      <c r="B390" s="1" t="s">
        <v>121</v>
      </c>
      <c r="C390" s="66" t="s">
        <v>7</v>
      </c>
      <c r="D390" s="1" t="s">
        <v>164</v>
      </c>
      <c r="E390" s="1" t="s">
        <v>196</v>
      </c>
      <c r="F390" s="31" t="str">
        <f t="shared" si="125"/>
        <v>n.a.</v>
      </c>
      <c r="G390" s="31" t="str">
        <f t="shared" ref="G390:P390" si="146">IFERROR(G338/G288,"n.a.")</f>
        <v>n.a.</v>
      </c>
      <c r="H390" s="31" t="str">
        <f t="shared" si="146"/>
        <v>n.a.</v>
      </c>
      <c r="I390" s="31">
        <f t="shared" si="146"/>
        <v>0.60309251329454339</v>
      </c>
      <c r="J390" s="31">
        <f t="shared" si="146"/>
        <v>0.64195308349837843</v>
      </c>
      <c r="K390" s="31" t="str">
        <f t="shared" si="146"/>
        <v>n.a.</v>
      </c>
      <c r="L390" s="31">
        <f t="shared" si="146"/>
        <v>1.0949131446670117</v>
      </c>
      <c r="M390" s="31">
        <f t="shared" si="146"/>
        <v>0.87756754565544204</v>
      </c>
      <c r="N390" s="31" t="str">
        <f t="shared" si="146"/>
        <v>n.a.</v>
      </c>
      <c r="O390" s="31">
        <f t="shared" si="146"/>
        <v>0.75952430542312599</v>
      </c>
      <c r="P390" s="31" t="str">
        <f t="shared" si="146"/>
        <v>n.a.</v>
      </c>
      <c r="Q390" s="31"/>
      <c r="R390" s="31"/>
      <c r="S390" s="31"/>
      <c r="T390" s="31"/>
      <c r="U390" s="31"/>
    </row>
    <row r="391" spans="2:21" x14ac:dyDescent="0.35">
      <c r="B391" s="1" t="s">
        <v>119</v>
      </c>
      <c r="C391" s="66" t="s">
        <v>7</v>
      </c>
      <c r="D391" s="1" t="s">
        <v>164</v>
      </c>
      <c r="E391" s="1" t="s">
        <v>197</v>
      </c>
      <c r="F391" s="31" t="str">
        <f t="shared" si="125"/>
        <v>n.a.</v>
      </c>
      <c r="G391" s="31" t="str">
        <f t="shared" ref="G391:P391" si="147">IFERROR(G339/G289,"n.a.")</f>
        <v>n.a.</v>
      </c>
      <c r="H391" s="31" t="str">
        <f t="shared" si="147"/>
        <v>n.a.</v>
      </c>
      <c r="I391" s="31">
        <f t="shared" si="147"/>
        <v>1.0309329249904879</v>
      </c>
      <c r="J391" s="31">
        <f t="shared" si="147"/>
        <v>0.96535935850757193</v>
      </c>
      <c r="K391" s="31">
        <f t="shared" si="147"/>
        <v>0.90115977889607879</v>
      </c>
      <c r="L391" s="31">
        <f t="shared" si="147"/>
        <v>0.83187214040589186</v>
      </c>
      <c r="M391" s="31">
        <f t="shared" si="147"/>
        <v>0.7964453821678249</v>
      </c>
      <c r="N391" s="31" t="str">
        <f t="shared" si="147"/>
        <v>n.a.</v>
      </c>
      <c r="O391" s="31">
        <f t="shared" si="147"/>
        <v>0.90415167911971062</v>
      </c>
      <c r="P391" s="31" t="str">
        <f t="shared" si="147"/>
        <v>n.a.</v>
      </c>
      <c r="Q391" s="31"/>
      <c r="R391" s="31"/>
      <c r="S391" s="31"/>
      <c r="T391" s="31"/>
      <c r="U391" s="31"/>
    </row>
    <row r="392" spans="2:21" x14ac:dyDescent="0.35">
      <c r="B392" s="1" t="s">
        <v>130</v>
      </c>
      <c r="C392" s="66" t="s">
        <v>7</v>
      </c>
      <c r="D392" s="1" t="s">
        <v>166</v>
      </c>
      <c r="E392" s="66" t="s">
        <v>337</v>
      </c>
      <c r="F392" s="31" t="str">
        <f t="shared" si="125"/>
        <v>n.a.</v>
      </c>
      <c r="G392" s="31" t="str">
        <f t="shared" ref="G392:P392" si="148">IFERROR(G340/G290,"n.a.")</f>
        <v>n.a.</v>
      </c>
      <c r="H392" s="31" t="str">
        <f t="shared" si="148"/>
        <v>n.a.</v>
      </c>
      <c r="I392" s="31" t="str">
        <f t="shared" si="148"/>
        <v>n.a.</v>
      </c>
      <c r="J392" s="31" t="str">
        <f t="shared" si="148"/>
        <v>n.a.</v>
      </c>
      <c r="K392" s="31" t="str">
        <f t="shared" si="148"/>
        <v>n.a.</v>
      </c>
      <c r="L392" s="31" t="str">
        <f t="shared" si="148"/>
        <v>n.a.</v>
      </c>
      <c r="M392" s="31" t="str">
        <f t="shared" si="148"/>
        <v>n.a.</v>
      </c>
      <c r="N392" s="31" t="str">
        <f t="shared" si="148"/>
        <v>n.a.</v>
      </c>
      <c r="O392" s="31" t="str">
        <f t="shared" si="148"/>
        <v>n.a.</v>
      </c>
      <c r="P392" s="31" t="str">
        <f t="shared" si="148"/>
        <v>n.a.</v>
      </c>
      <c r="Q392" s="31"/>
      <c r="R392" s="31"/>
      <c r="S392" s="31"/>
      <c r="T392" s="31"/>
      <c r="U392" s="31"/>
    </row>
    <row r="393" spans="2:21" x14ac:dyDescent="0.35">
      <c r="B393" s="1" t="s">
        <v>117</v>
      </c>
      <c r="C393" s="66" t="s">
        <v>7</v>
      </c>
      <c r="D393" s="1" t="s">
        <v>165</v>
      </c>
      <c r="E393" s="1" t="s">
        <v>196</v>
      </c>
      <c r="F393" s="31" t="str">
        <f t="shared" si="125"/>
        <v>n.a.</v>
      </c>
      <c r="G393" s="31">
        <f t="shared" ref="G393:P393" si="149">IFERROR(G341/G291,"n.a.")</f>
        <v>0.90100500670442774</v>
      </c>
      <c r="H393" s="31">
        <f t="shared" si="149"/>
        <v>0.85294221077951948</v>
      </c>
      <c r="I393" s="31">
        <f t="shared" si="149"/>
        <v>0.91462755538092222</v>
      </c>
      <c r="J393" s="31">
        <f t="shared" si="149"/>
        <v>0.88108623082952719</v>
      </c>
      <c r="K393" s="31">
        <f t="shared" si="149"/>
        <v>0.88663101815707912</v>
      </c>
      <c r="L393" s="31">
        <f t="shared" si="149"/>
        <v>0.88883685826352499</v>
      </c>
      <c r="M393" s="31">
        <f t="shared" si="149"/>
        <v>0.87367257554469835</v>
      </c>
      <c r="N393" s="31" t="str">
        <f t="shared" si="149"/>
        <v>n.a.</v>
      </c>
      <c r="O393" s="31">
        <f t="shared" si="149"/>
        <v>0.88510843240629056</v>
      </c>
      <c r="P393" s="31" t="str">
        <f t="shared" si="149"/>
        <v>n.a.</v>
      </c>
      <c r="Q393" s="31"/>
      <c r="R393" s="31"/>
      <c r="S393" s="31"/>
      <c r="T393" s="31"/>
      <c r="U393" s="31"/>
    </row>
    <row r="395" spans="2:21" x14ac:dyDescent="0.35">
      <c r="B395" s="68" t="s">
        <v>539</v>
      </c>
      <c r="C395" s="84"/>
      <c r="D395" s="84"/>
      <c r="E395" s="84"/>
      <c r="F395" s="18"/>
      <c r="G395" s="18"/>
    </row>
    <row r="396" spans="2:21" x14ac:dyDescent="0.35">
      <c r="B396" s="66" t="s">
        <v>124</v>
      </c>
      <c r="C396" s="66" t="s">
        <v>7</v>
      </c>
      <c r="D396" s="66" t="s">
        <v>161</v>
      </c>
      <c r="E396" s="66" t="s">
        <v>197</v>
      </c>
      <c r="F396" s="31" t="str">
        <f>IFERROR(F293/Costs!V142,"n.a.")</f>
        <v>n.a.</v>
      </c>
      <c r="G396" s="31">
        <f>IFERROR(G293/Costs!W142,"n.a.")</f>
        <v>1.5435690235500787</v>
      </c>
      <c r="H396" s="31">
        <f>IFERROR(H293/Costs!X142,"n.a.")</f>
        <v>1.4860378761614623</v>
      </c>
      <c r="I396" s="31">
        <f>IFERROR(I293/Costs!Y142,"n.a.")</f>
        <v>1.5305283378077477</v>
      </c>
      <c r="J396" s="31">
        <f>IFERROR(J293/Costs!Z142,"n.a.")</f>
        <v>1.526691051682086</v>
      </c>
      <c r="K396" s="31">
        <f>IFERROR(K293/Costs!AA142,"n.a.")</f>
        <v>1.5215408645990267</v>
      </c>
      <c r="L396" s="31">
        <f>IFERROR(L293/Costs!AB142,"n.a.")</f>
        <v>1.5008170822616229</v>
      </c>
      <c r="M396" s="31">
        <f>IFERROR(M293/Costs!AC142,"n.a.")</f>
        <v>1.5069674548194454</v>
      </c>
      <c r="N396" s="31" t="str">
        <f>IFERROR(N293/Costs!AD142,"n.a.")</f>
        <v>n.a.</v>
      </c>
      <c r="O396" s="31">
        <f>IFERROR(O293/Costs!AE142,"n.a.")</f>
        <v>1.5172759917837326</v>
      </c>
    </row>
    <row r="397" spans="2:21" x14ac:dyDescent="0.35">
      <c r="B397" s="66" t="s">
        <v>132</v>
      </c>
      <c r="C397" s="66" t="s">
        <v>7</v>
      </c>
      <c r="D397" s="66" t="s">
        <v>161</v>
      </c>
      <c r="E397" s="66" t="s">
        <v>196</v>
      </c>
      <c r="F397" s="31" t="str">
        <f>IFERROR(F294/Costs!V143,"n.a.")</f>
        <v>n.a.</v>
      </c>
      <c r="G397" s="31">
        <f>IFERROR(G294/Costs!W143,"n.a.")</f>
        <v>0.70642193782890783</v>
      </c>
      <c r="H397" s="31">
        <f>IFERROR(H294/Costs!X143,"n.a.")</f>
        <v>0.65231570487932089</v>
      </c>
      <c r="I397" s="31">
        <f>IFERROR(I294/Costs!Y143,"n.a.")</f>
        <v>0.6344946227578846</v>
      </c>
      <c r="J397" s="31">
        <f>IFERROR(J294/Costs!Z143,"n.a.")</f>
        <v>0.6651803735497438</v>
      </c>
      <c r="K397" s="31">
        <f>IFERROR(K294/Costs!AA143,"n.a.")</f>
        <v>0.63367907892016184</v>
      </c>
      <c r="L397" s="31">
        <f>IFERROR(L294/Costs!AB143,"n.a.")</f>
        <v>0.77925620081000768</v>
      </c>
      <c r="M397" s="31" t="str">
        <f>IFERROR(M294/Costs!AC143,"n.a.")</f>
        <v>n.a.</v>
      </c>
      <c r="N397" s="31" t="str">
        <f>IFERROR(N294/Costs!AD143,"n.a.")</f>
        <v>n.a.</v>
      </c>
      <c r="O397" s="31">
        <f>IFERROR(O294/Costs!AE143,"n.a.")</f>
        <v>0.67217609612565343</v>
      </c>
    </row>
    <row r="398" spans="2:21" x14ac:dyDescent="0.35">
      <c r="B398" s="66" t="s">
        <v>251</v>
      </c>
      <c r="C398" s="66" t="s">
        <v>7</v>
      </c>
      <c r="D398" s="66" t="s">
        <v>162</v>
      </c>
      <c r="E398" s="66" t="s">
        <v>196</v>
      </c>
      <c r="F398" s="31" t="str">
        <f>IFERROR(F295/Costs!V144,"n.a.")</f>
        <v>n.a.</v>
      </c>
      <c r="G398" s="31" t="str">
        <f>IFERROR(G295/Costs!W144,"n.a.")</f>
        <v>n.a.</v>
      </c>
      <c r="H398" s="31">
        <f>IFERROR(H295/Costs!X144,"n.a.")</f>
        <v>1.4603513517951137</v>
      </c>
      <c r="I398" s="31">
        <f>IFERROR(I295/Costs!Y144,"n.a.")</f>
        <v>1.3554687618760439</v>
      </c>
      <c r="J398" s="31">
        <f>IFERROR(J295/Costs!Z144,"n.a.")</f>
        <v>1.3995537854745463</v>
      </c>
      <c r="K398" s="31">
        <f>IFERROR(K295/Costs!AA144,"n.a.")</f>
        <v>0.72769140035346436</v>
      </c>
      <c r="L398" s="31">
        <f>IFERROR(L295/Costs!AB144,"n.a.")</f>
        <v>0.81326566347686025</v>
      </c>
      <c r="M398" s="31">
        <f>IFERROR(M295/Costs!AC144,"n.a.")</f>
        <v>0.81274430281516097</v>
      </c>
      <c r="N398" s="31" t="str">
        <f>IFERROR(N295/Costs!AD144,"n.a.")</f>
        <v>n.a.</v>
      </c>
      <c r="O398" s="31">
        <f>IFERROR(O295/Costs!AE144,"n.a.")</f>
        <v>0.99478144995048989</v>
      </c>
    </row>
    <row r="399" spans="2:21" x14ac:dyDescent="0.35">
      <c r="B399" s="66" t="s">
        <v>289</v>
      </c>
      <c r="C399" s="66" t="s">
        <v>7</v>
      </c>
      <c r="D399" s="66" t="s">
        <v>163</v>
      </c>
      <c r="E399" s="66" t="s">
        <v>196</v>
      </c>
      <c r="F399" s="31" t="str">
        <f>IFERROR(F296/Costs!V145,"n.a.")</f>
        <v>n.a.</v>
      </c>
      <c r="G399" s="31" t="str">
        <f>IFERROR(G296/Costs!W145,"n.a.")</f>
        <v>n.a.</v>
      </c>
      <c r="H399" s="31">
        <f>IFERROR(H296/Costs!X145,"n.a.")</f>
        <v>0.86341177337085084</v>
      </c>
      <c r="I399" s="31">
        <f>IFERROR(I296/Costs!Y145,"n.a.")</f>
        <v>0.88476067128687474</v>
      </c>
      <c r="J399" s="31">
        <f>IFERROR(J296/Costs!Z145,"n.a.")</f>
        <v>0.72288975187014215</v>
      </c>
      <c r="K399" s="31">
        <f>IFERROR(K296/Costs!AA145,"n.a.")</f>
        <v>0.84543892082791938</v>
      </c>
      <c r="L399" s="31">
        <f>IFERROR(L296/Costs!AB145,"n.a.")</f>
        <v>0.81880084029099032</v>
      </c>
      <c r="M399" s="31" t="str">
        <f>IFERROR(M296/Costs!AC145,"n.a.")</f>
        <v>n.a.</v>
      </c>
      <c r="N399" s="31" t="str">
        <f>IFERROR(N296/Costs!AD145,"n.a.")</f>
        <v>n.a.</v>
      </c>
      <c r="O399" s="31">
        <f>IFERROR(O296/Costs!AE145,"n.a.")</f>
        <v>0.82413835446360462</v>
      </c>
    </row>
    <row r="400" spans="2:21" x14ac:dyDescent="0.35">
      <c r="B400" s="66" t="s">
        <v>290</v>
      </c>
      <c r="C400" s="66" t="s">
        <v>7</v>
      </c>
      <c r="D400" s="66" t="s">
        <v>163</v>
      </c>
      <c r="E400" s="66" t="s">
        <v>196</v>
      </c>
      <c r="F400" s="31" t="str">
        <f>IFERROR(F297/Costs!V146,"n.a.")</f>
        <v>n.a.</v>
      </c>
      <c r="G400" s="31" t="str">
        <f>IFERROR(G297/Costs!W146,"n.a.")</f>
        <v>n.a.</v>
      </c>
      <c r="H400" s="31">
        <f>IFERROR(H297/Costs!X146,"n.a.")</f>
        <v>0.88366320729803682</v>
      </c>
      <c r="I400" s="31">
        <f>IFERROR(I297/Costs!Y146,"n.a.")</f>
        <v>0.82290660085877154</v>
      </c>
      <c r="J400" s="31">
        <f>IFERROR(J297/Costs!Z146,"n.a.")</f>
        <v>0.90338310631636953</v>
      </c>
      <c r="K400" s="31">
        <f>IFERROR(K297/Costs!AA146,"n.a.")</f>
        <v>0.99878911311870699</v>
      </c>
      <c r="L400" s="31">
        <f>IFERROR(L297/Costs!AB146,"n.a.")</f>
        <v>0.8742812283016137</v>
      </c>
      <c r="M400" s="31" t="str">
        <f>IFERROR(M297/Costs!AC146,"n.a.")</f>
        <v>n.a.</v>
      </c>
      <c r="N400" s="31" t="str">
        <f>IFERROR(N297/Costs!AD146,"n.a.")</f>
        <v>n.a.</v>
      </c>
      <c r="O400" s="31">
        <f>IFERROR(O297/Costs!AE146,"n.a.")</f>
        <v>0.89527286768810443</v>
      </c>
    </row>
    <row r="401" spans="2:15" x14ac:dyDescent="0.35">
      <c r="B401" s="66" t="s">
        <v>291</v>
      </c>
      <c r="C401" s="66" t="s">
        <v>7</v>
      </c>
      <c r="D401" s="66" t="s">
        <v>163</v>
      </c>
      <c r="E401" s="66" t="s">
        <v>196</v>
      </c>
      <c r="F401" s="31" t="str">
        <f>IFERROR(F298/Costs!V147,"n.a.")</f>
        <v>n.a.</v>
      </c>
      <c r="G401" s="31" t="str">
        <f>IFERROR(G298/Costs!W147,"n.a.")</f>
        <v>n.a.</v>
      </c>
      <c r="H401" s="31">
        <f>IFERROR(H298/Costs!X147,"n.a.")</f>
        <v>1.0101510194740719</v>
      </c>
      <c r="I401" s="31">
        <f>IFERROR(I298/Costs!Y147,"n.a.")</f>
        <v>1.0066917334334828</v>
      </c>
      <c r="J401" s="31">
        <f>IFERROR(J298/Costs!Z147,"n.a.")</f>
        <v>0.97304467993931021</v>
      </c>
      <c r="K401" s="31">
        <f>IFERROR(K298/Costs!AA147,"n.a.")</f>
        <v>0.97304467993930988</v>
      </c>
      <c r="L401" s="31">
        <f>IFERROR(L298/Costs!AB147,"n.a.")</f>
        <v>0.97304467993930999</v>
      </c>
      <c r="M401" s="31" t="str">
        <f>IFERROR(M298/Costs!AC147,"n.a.")</f>
        <v>n.a.</v>
      </c>
      <c r="N401" s="31" t="str">
        <f>IFERROR(N298/Costs!AD147,"n.a.")</f>
        <v>n.a.</v>
      </c>
      <c r="O401" s="31">
        <f>IFERROR(O298/Costs!AE147,"n.a.")</f>
        <v>0.98720371902705673</v>
      </c>
    </row>
    <row r="402" spans="2:15" x14ac:dyDescent="0.35">
      <c r="B402" s="66" t="s">
        <v>292</v>
      </c>
      <c r="C402" s="66" t="s">
        <v>7</v>
      </c>
      <c r="D402" s="66" t="s">
        <v>163</v>
      </c>
      <c r="E402" s="66" t="s">
        <v>196</v>
      </c>
      <c r="F402" s="31" t="str">
        <f>IFERROR(F299/Costs!V148,"n.a.")</f>
        <v>n.a.</v>
      </c>
      <c r="G402" s="31" t="str">
        <f>IFERROR(G299/Costs!W148,"n.a.")</f>
        <v>n.a.</v>
      </c>
      <c r="H402" s="31">
        <f>IFERROR(H299/Costs!X148,"n.a.")</f>
        <v>1.0248082141270956</v>
      </c>
      <c r="I402" s="31">
        <f>IFERROR(I299/Costs!Y148,"n.a.")</f>
        <v>0.95170003295917116</v>
      </c>
      <c r="J402" s="31">
        <f>IFERROR(J299/Costs!Z148,"n.a.")</f>
        <v>0.94065256336470426</v>
      </c>
      <c r="K402" s="31">
        <f>IFERROR(K299/Costs!AA148,"n.a.")</f>
        <v>0.99291743060960413</v>
      </c>
      <c r="L402" s="31">
        <f>IFERROR(L299/Costs!AB148,"n.a.")</f>
        <v>1.0072666060095838</v>
      </c>
      <c r="M402" s="31" t="str">
        <f>IFERROR(M299/Costs!AC148,"n.a.")</f>
        <v>n.a.</v>
      </c>
      <c r="N402" s="31" t="str">
        <f>IFERROR(N299/Costs!AD148,"n.a.")</f>
        <v>n.a.</v>
      </c>
      <c r="O402" s="31">
        <f>IFERROR(O299/Costs!AE148,"n.a.")</f>
        <v>0.98260444996953367</v>
      </c>
    </row>
    <row r="403" spans="2:15" x14ac:dyDescent="0.35">
      <c r="B403" s="66" t="s">
        <v>293</v>
      </c>
      <c r="C403" s="66" t="s">
        <v>7</v>
      </c>
      <c r="D403" s="66" t="s">
        <v>163</v>
      </c>
      <c r="E403" s="66" t="s">
        <v>196</v>
      </c>
      <c r="F403" s="31" t="str">
        <f>IFERROR(F300/Costs!V149,"n.a.")</f>
        <v>n.a.</v>
      </c>
      <c r="G403" s="31" t="str">
        <f>IFERROR(G300/Costs!W149,"n.a.")</f>
        <v>n.a.</v>
      </c>
      <c r="H403" s="31">
        <f>IFERROR(H300/Costs!X149,"n.a.")</f>
        <v>0.6972405450923026</v>
      </c>
      <c r="I403" s="31">
        <f>IFERROR(I300/Costs!Y149,"n.a.")</f>
        <v>0.65254154032024247</v>
      </c>
      <c r="J403" s="31">
        <f>IFERROR(J300/Costs!Z149,"n.a.")</f>
        <v>0.79196794768135759</v>
      </c>
      <c r="K403" s="31">
        <f>IFERROR(K300/Costs!AA149,"n.a.")</f>
        <v>0.79907254645737447</v>
      </c>
      <c r="L403" s="31">
        <f>IFERROR(L300/Costs!AB149,"n.a.")</f>
        <v>0.90600074674069886</v>
      </c>
      <c r="M403" s="31" t="str">
        <f>IFERROR(M300/Costs!AC149,"n.a.")</f>
        <v>n.a.</v>
      </c>
      <c r="N403" s="31" t="str">
        <f>IFERROR(N300/Costs!AD149,"n.a.")</f>
        <v>n.a.</v>
      </c>
      <c r="O403" s="31">
        <f>IFERROR(O300/Costs!AE149,"n.a.")</f>
        <v>0.76246539552234571</v>
      </c>
    </row>
    <row r="404" spans="2:15" x14ac:dyDescent="0.35">
      <c r="B404" s="66" t="s">
        <v>294</v>
      </c>
      <c r="C404" s="66" t="s">
        <v>7</v>
      </c>
      <c r="D404" s="66" t="s">
        <v>163</v>
      </c>
      <c r="E404" s="66" t="s">
        <v>196</v>
      </c>
      <c r="F404" s="31" t="str">
        <f>IFERROR(F301/Costs!V150,"n.a.")</f>
        <v>n.a.</v>
      </c>
      <c r="G404" s="31" t="str">
        <f>IFERROR(G301/Costs!W150,"n.a.")</f>
        <v>n.a.</v>
      </c>
      <c r="H404" s="31">
        <f>IFERROR(H301/Costs!X150,"n.a.")</f>
        <v>0.61562770995139848</v>
      </c>
      <c r="I404" s="31">
        <f>IFERROR(I301/Costs!Y150,"n.a.")</f>
        <v>0.67003279771028545</v>
      </c>
      <c r="J404" s="31">
        <f>IFERROR(J301/Costs!Z150,"n.a.")</f>
        <v>0.7491228473870295</v>
      </c>
      <c r="K404" s="31">
        <f>IFERROR(K301/Costs!AA150,"n.a.")</f>
        <v>0.83305445150578772</v>
      </c>
      <c r="L404" s="31">
        <f>IFERROR(L301/Costs!AB150,"n.a.")</f>
        <v>0.94430404963346415</v>
      </c>
      <c r="M404" s="31" t="str">
        <f>IFERROR(M301/Costs!AC150,"n.a.")</f>
        <v>n.a.</v>
      </c>
      <c r="N404" s="31" t="str">
        <f>IFERROR(N301/Costs!AD150,"n.a.")</f>
        <v>n.a.</v>
      </c>
      <c r="O404" s="31">
        <f>IFERROR(O301/Costs!AE150,"n.a.")</f>
        <v>0.75737166203791217</v>
      </c>
    </row>
    <row r="405" spans="2:15" x14ac:dyDescent="0.35">
      <c r="B405" s="66" t="s">
        <v>295</v>
      </c>
      <c r="C405" s="66" t="s">
        <v>7</v>
      </c>
      <c r="D405" s="66" t="s">
        <v>163</v>
      </c>
      <c r="E405" s="66" t="s">
        <v>196</v>
      </c>
      <c r="F405" s="31" t="str">
        <f>IFERROR(F302/Costs!V151,"n.a.")</f>
        <v>n.a.</v>
      </c>
      <c r="G405" s="31" t="str">
        <f>IFERROR(G302/Costs!W151,"n.a.")</f>
        <v>n.a.</v>
      </c>
      <c r="H405" s="31">
        <f>IFERROR(H302/Costs!X151,"n.a.")</f>
        <v>0.72409661420829596</v>
      </c>
      <c r="I405" s="31">
        <f>IFERROR(I302/Costs!Y151,"n.a.")</f>
        <v>0.75230234933161921</v>
      </c>
      <c r="J405" s="31">
        <f>IFERROR(J302/Costs!Z151,"n.a.")</f>
        <v>0.84810345294891565</v>
      </c>
      <c r="K405" s="31">
        <f>IFERROR(K302/Costs!AA151,"n.a.")</f>
        <v>0.81051998183684315</v>
      </c>
      <c r="L405" s="31">
        <f>IFERROR(L302/Costs!AB151,"n.a.")</f>
        <v>0.92715672309611996</v>
      </c>
      <c r="M405" s="31" t="str">
        <f>IFERROR(M302/Costs!AC151,"n.a.")</f>
        <v>n.a.</v>
      </c>
      <c r="N405" s="31" t="str">
        <f>IFERROR(N302/Costs!AD151,"n.a.")</f>
        <v>n.a.</v>
      </c>
      <c r="O405" s="31">
        <f>IFERROR(O302/Costs!AE151,"n.a.")</f>
        <v>0.80747523575112623</v>
      </c>
    </row>
    <row r="406" spans="2:15" x14ac:dyDescent="0.35">
      <c r="B406" s="66" t="s">
        <v>120</v>
      </c>
      <c r="C406" s="66" t="s">
        <v>7</v>
      </c>
      <c r="D406" s="66" t="s">
        <v>164</v>
      </c>
      <c r="E406" s="66" t="s">
        <v>196</v>
      </c>
      <c r="F406" s="31" t="str">
        <f>IFERROR(F303/Costs!V152,"n.a.")</f>
        <v>n.a.</v>
      </c>
      <c r="G406" s="31">
        <f>IFERROR(G303/Costs!W152,"n.a.")</f>
        <v>1.1148205983866342</v>
      </c>
      <c r="H406" s="31">
        <f>IFERROR(H303/Costs!X152,"n.a.")</f>
        <v>1.1739996339697629</v>
      </c>
      <c r="I406" s="31">
        <f>IFERROR(I303/Costs!Y152,"n.a.")</f>
        <v>1.134527509269599</v>
      </c>
      <c r="J406" s="31">
        <f>IFERROR(J303/Costs!Z152,"n.a.")</f>
        <v>1.1516350566491291</v>
      </c>
      <c r="K406" s="31">
        <f>IFERROR(K303/Costs!AA152,"n.a.")</f>
        <v>1.1934046471051234</v>
      </c>
      <c r="L406" s="31">
        <f>IFERROR(L303/Costs!AB152,"n.a.")</f>
        <v>1.2056899844710989</v>
      </c>
      <c r="M406" s="31">
        <f>IFERROR(M303/Costs!AC152,"n.a.")</f>
        <v>1.2368184016320878</v>
      </c>
      <c r="N406" s="31" t="str">
        <f>IFERROR(N303/Costs!AD152,"n.a.")</f>
        <v>n.a.</v>
      </c>
      <c r="O406" s="31">
        <f>IFERROR(O303/Costs!AE152,"n.a.")</f>
        <v>1.1678287766223976</v>
      </c>
    </row>
    <row r="407" spans="2:15" x14ac:dyDescent="0.35">
      <c r="B407" s="66" t="s">
        <v>125</v>
      </c>
      <c r="C407" s="66" t="s">
        <v>7</v>
      </c>
      <c r="D407" s="66" t="s">
        <v>162</v>
      </c>
      <c r="E407" s="66" t="s">
        <v>196</v>
      </c>
      <c r="F407" s="31" t="str">
        <f>IFERROR(F304/Costs!V153,"n.a.")</f>
        <v>n.a.</v>
      </c>
      <c r="G407" s="31" t="str">
        <f>IFERROR(G304/Costs!W153,"n.a.")</f>
        <v>n.a.</v>
      </c>
      <c r="H407" s="31" t="str">
        <f>IFERROR(H304/Costs!X153,"n.a.")</f>
        <v>n.a.</v>
      </c>
      <c r="I407" s="31" t="str">
        <f>IFERROR(I304/Costs!Y153,"n.a.")</f>
        <v>n.a.</v>
      </c>
      <c r="J407" s="31" t="str">
        <f>IFERROR(J304/Costs!Z153,"n.a.")</f>
        <v>n.a.</v>
      </c>
      <c r="K407" s="31" t="str">
        <f>IFERROR(K304/Costs!AA153,"n.a.")</f>
        <v>n.a.</v>
      </c>
      <c r="L407" s="31" t="str">
        <f>IFERROR(L304/Costs!AB153,"n.a.")</f>
        <v>n.a.</v>
      </c>
      <c r="M407" s="31" t="str">
        <f>IFERROR(M304/Costs!AC153,"n.a.")</f>
        <v>n.a.</v>
      </c>
      <c r="N407" s="31" t="str">
        <f>IFERROR(N304/Costs!AD153,"n.a.")</f>
        <v>n.a.</v>
      </c>
      <c r="O407" s="31" t="str">
        <f>IFERROR(O304/Costs!AE153,"n.a.")</f>
        <v>n.a.</v>
      </c>
    </row>
    <row r="408" spans="2:15" x14ac:dyDescent="0.35">
      <c r="B408" s="66" t="s">
        <v>277</v>
      </c>
      <c r="C408" s="66" t="s">
        <v>7</v>
      </c>
      <c r="D408" s="66" t="s">
        <v>163</v>
      </c>
      <c r="E408" s="66" t="s">
        <v>196</v>
      </c>
      <c r="F408" s="31" t="str">
        <f>IFERROR(F305/Costs!V154,"n.a.")</f>
        <v>n.a.</v>
      </c>
      <c r="G408" s="31" t="str">
        <f>IFERROR(G305/Costs!W154,"n.a.")</f>
        <v>n.a.</v>
      </c>
      <c r="H408" s="31" t="str">
        <f>IFERROR(H305/Costs!X154,"n.a.")</f>
        <v>n.a.</v>
      </c>
      <c r="I408" s="31" t="str">
        <f>IFERROR(I305/Costs!Y154,"n.a.")</f>
        <v>n.a.</v>
      </c>
      <c r="J408" s="31">
        <f>IFERROR(J305/Costs!Z154,"n.a.")</f>
        <v>0.76430375674698581</v>
      </c>
      <c r="K408" s="31">
        <f>IFERROR(K305/Costs!AA154,"n.a.")</f>
        <v>0.86443054663242791</v>
      </c>
      <c r="L408" s="31">
        <f>IFERROR(L305/Costs!AB154,"n.a.")</f>
        <v>0.90156281185288911</v>
      </c>
      <c r="M408" s="31">
        <f>IFERROR(M305/Costs!AC154,"n.a.")</f>
        <v>0.94520961011264115</v>
      </c>
      <c r="N408" s="31" t="str">
        <f>IFERROR(N305/Costs!AD154,"n.a.")</f>
        <v>n.a.</v>
      </c>
      <c r="O408" s="31">
        <f>IFERROR(O305/Costs!AE154,"n.a.")</f>
        <v>0.86630702834541629</v>
      </c>
    </row>
    <row r="409" spans="2:15" x14ac:dyDescent="0.35">
      <c r="B409" s="66" t="s">
        <v>276</v>
      </c>
      <c r="C409" s="66" t="s">
        <v>7</v>
      </c>
      <c r="D409" s="66" t="s">
        <v>163</v>
      </c>
      <c r="E409" s="66" t="s">
        <v>197</v>
      </c>
      <c r="F409" s="31" t="str">
        <f>IFERROR(F306/Costs!V155,"n.a.")</f>
        <v>n.a.</v>
      </c>
      <c r="G409" s="31" t="str">
        <f>IFERROR(G306/Costs!W155,"n.a.")</f>
        <v>n.a.</v>
      </c>
      <c r="H409" s="31" t="str">
        <f>IFERROR(H306/Costs!X155,"n.a.")</f>
        <v>n.a.</v>
      </c>
      <c r="I409" s="31" t="str">
        <f>IFERROR(I306/Costs!Y155,"n.a.")</f>
        <v>n.a.</v>
      </c>
      <c r="J409" s="31">
        <f>IFERROR(J306/Costs!Z155,"n.a.")</f>
        <v>0.60186991311720806</v>
      </c>
      <c r="K409" s="31">
        <f>IFERROR(K306/Costs!AA155,"n.a.")</f>
        <v>0.6936842036759937</v>
      </c>
      <c r="L409" s="31">
        <f>IFERROR(L306/Costs!AB155,"n.a.")</f>
        <v>0.78999445177088357</v>
      </c>
      <c r="M409" s="31">
        <f>IFERROR(M306/Costs!AC155,"n.a.")</f>
        <v>0.94896979984181173</v>
      </c>
      <c r="N409" s="31" t="str">
        <f>IFERROR(N306/Costs!AD155,"n.a.")</f>
        <v>n.a.</v>
      </c>
      <c r="O409" s="31">
        <f>IFERROR(O306/Costs!AE155,"n.a.")</f>
        <v>0.74163503065337688</v>
      </c>
    </row>
    <row r="410" spans="2:15" x14ac:dyDescent="0.35">
      <c r="B410" s="66" t="s">
        <v>296</v>
      </c>
      <c r="C410" s="66" t="s">
        <v>7</v>
      </c>
      <c r="D410" s="66" t="s">
        <v>161</v>
      </c>
      <c r="E410" s="66" t="s">
        <v>197</v>
      </c>
      <c r="F410" s="31" t="str">
        <f>IFERROR(F307/Costs!V156,"n.a.")</f>
        <v>n.a.</v>
      </c>
      <c r="G410" s="31">
        <f>IFERROR(G307/Costs!W156,"n.a.")</f>
        <v>1.4307519235693387</v>
      </c>
      <c r="H410" s="31">
        <f>IFERROR(H307/Costs!X156,"n.a.")</f>
        <v>1.3978768580760221</v>
      </c>
      <c r="I410" s="31">
        <f>IFERROR(I307/Costs!Y156,"n.a.")</f>
        <v>1.363946245105057</v>
      </c>
      <c r="J410" s="31">
        <f>IFERROR(J307/Costs!Z156,"n.a.")</f>
        <v>1.3377998409663256</v>
      </c>
      <c r="K410" s="31">
        <f>IFERROR(K307/Costs!AA156,"n.a.")</f>
        <v>1.3210614850895548</v>
      </c>
      <c r="L410" s="31">
        <f>IFERROR(L307/Costs!AB156,"n.a.")</f>
        <v>1.3231584570525519</v>
      </c>
      <c r="M410" s="31">
        <f>IFERROR(M307/Costs!AC156,"n.a.")</f>
        <v>1.3124037056631435</v>
      </c>
      <c r="N410" s="31" t="str">
        <f>IFERROR(N307/Costs!AD156,"n.a.")</f>
        <v>n.a.</v>
      </c>
      <c r="O410" s="31">
        <f>IFERROR(O307/Costs!AE156,"n.a.")</f>
        <v>1.3520485503498467</v>
      </c>
    </row>
    <row r="411" spans="2:15" x14ac:dyDescent="0.35">
      <c r="B411" s="66" t="s">
        <v>297</v>
      </c>
      <c r="C411" s="66" t="s">
        <v>7</v>
      </c>
      <c r="D411" s="66" t="s">
        <v>161</v>
      </c>
      <c r="E411" s="66" t="s">
        <v>196</v>
      </c>
      <c r="F411" s="31" t="str">
        <f>IFERROR(F308/Costs!V157,"n.a.")</f>
        <v>n.a.</v>
      </c>
      <c r="G411" s="31">
        <f>IFERROR(G308/Costs!W157,"n.a.")</f>
        <v>1.2634423109940036</v>
      </c>
      <c r="H411" s="31">
        <f>IFERROR(H308/Costs!X157,"n.a.")</f>
        <v>1.2721725866201787</v>
      </c>
      <c r="I411" s="31">
        <f>IFERROR(I308/Costs!Y157,"n.a.")</f>
        <v>1.2574992622920582</v>
      </c>
      <c r="J411" s="31">
        <f>IFERROR(J308/Costs!Z157,"n.a.")</f>
        <v>1.2181071824118999</v>
      </c>
      <c r="K411" s="31">
        <f>IFERROR(K308/Costs!AA157,"n.a.")</f>
        <v>1.2480189129828179</v>
      </c>
      <c r="L411" s="31">
        <f>IFERROR(L308/Costs!AB157,"n.a.")</f>
        <v>1.3030050291679267</v>
      </c>
      <c r="M411" s="31">
        <f>IFERROR(M308/Costs!AC157,"n.a.")</f>
        <v>1.3154073496436496</v>
      </c>
      <c r="N411" s="31" t="str">
        <f>IFERROR(N308/Costs!AD157,"n.a.")</f>
        <v>n.a.</v>
      </c>
      <c r="O411" s="31">
        <f>IFERROR(O308/Costs!AE157,"n.a.")</f>
        <v>1.2679301659331748</v>
      </c>
    </row>
    <row r="412" spans="2:15" x14ac:dyDescent="0.35">
      <c r="B412" s="66" t="s">
        <v>298</v>
      </c>
      <c r="C412" s="66" t="s">
        <v>7</v>
      </c>
      <c r="D412" s="66" t="s">
        <v>165</v>
      </c>
      <c r="E412" s="66" t="s">
        <v>197</v>
      </c>
      <c r="F412" s="31" t="str">
        <f>IFERROR(F309/Costs!V158,"n.a.")</f>
        <v>n.a.</v>
      </c>
      <c r="G412" s="31">
        <f>IFERROR(G309/Costs!W158,"n.a.")</f>
        <v>1.0817316110609754</v>
      </c>
      <c r="H412" s="31">
        <f>IFERROR(H309/Costs!X158,"n.a.")</f>
        <v>1.0999850084595122</v>
      </c>
      <c r="I412" s="31">
        <f>IFERROR(I309/Costs!Y158,"n.a.")</f>
        <v>1.0947249660380833</v>
      </c>
      <c r="J412" s="31">
        <f>IFERROR(J309/Costs!Z158,"n.a.")</f>
        <v>1.1127854289632146</v>
      </c>
      <c r="K412" s="31">
        <f>IFERROR(K309/Costs!AA158,"n.a.")</f>
        <v>1.1374637517136528</v>
      </c>
      <c r="L412" s="31">
        <f>IFERROR(L309/Costs!AB158,"n.a.")</f>
        <v>1.1329264603364597</v>
      </c>
      <c r="M412" s="31">
        <f>IFERROR(M309/Costs!AC158,"n.a.")</f>
        <v>1.1473048389327316</v>
      </c>
      <c r="N412" s="31" t="str">
        <f>IFERROR(N309/Costs!AD158,"n.a.")</f>
        <v>n.a.</v>
      </c>
      <c r="O412" s="31">
        <f>IFERROR(O309/Costs!AE158,"n.a.")</f>
        <v>1.1119370481544861</v>
      </c>
    </row>
    <row r="413" spans="2:15" x14ac:dyDescent="0.35">
      <c r="B413" s="66" t="s">
        <v>299</v>
      </c>
      <c r="C413" s="66" t="s">
        <v>7</v>
      </c>
      <c r="D413" s="66" t="s">
        <v>165</v>
      </c>
      <c r="E413" s="66" t="s">
        <v>197</v>
      </c>
      <c r="F413" s="31" t="str">
        <f>IFERROR(F310/Costs!V159,"n.a.")</f>
        <v>n.a.</v>
      </c>
      <c r="G413" s="31">
        <f>IFERROR(G310/Costs!W159,"n.a.")</f>
        <v>0.99787810796267895</v>
      </c>
      <c r="H413" s="31">
        <f>IFERROR(H310/Costs!X159,"n.a.")</f>
        <v>1.02</v>
      </c>
      <c r="I413" s="31">
        <f>IFERROR(I310/Costs!Y159,"n.a.")</f>
        <v>1.0055634830289719</v>
      </c>
      <c r="J413" s="31">
        <f>IFERROR(J310/Costs!Z159,"n.a.")</f>
        <v>1.0124548011249495</v>
      </c>
      <c r="K413" s="31">
        <f>IFERROR(K310/Costs!AA159,"n.a.")</f>
        <v>1.0220794861501405</v>
      </c>
      <c r="L413" s="31">
        <f>IFERROR(L310/Costs!AB159,"n.a.")</f>
        <v>1.0180191880682055</v>
      </c>
      <c r="M413" s="31">
        <f>IFERROR(M310/Costs!AC159,"n.a.")</f>
        <v>1.0235269157475222</v>
      </c>
      <c r="N413" s="31" t="str">
        <f>IFERROR(N310/Costs!AD159,"n.a.")</f>
        <v>n.a.</v>
      </c>
      <c r="O413" s="31">
        <f>IFERROR(O310/Costs!AE159,"n.a.")</f>
        <v>1.0138565496425311</v>
      </c>
    </row>
    <row r="414" spans="2:15" x14ac:dyDescent="0.35">
      <c r="B414" s="66" t="s">
        <v>118</v>
      </c>
      <c r="C414" s="66" t="s">
        <v>7</v>
      </c>
      <c r="D414" s="66" t="s">
        <v>164</v>
      </c>
      <c r="E414" s="66" t="s">
        <v>196</v>
      </c>
      <c r="F414" s="31" t="str">
        <f>IFERROR(F311/Costs!V160,"n.a.")</f>
        <v>n.a.</v>
      </c>
      <c r="G414" s="31">
        <f>IFERROR(G311/Costs!W160,"n.a.")</f>
        <v>0.80986002661161482</v>
      </c>
      <c r="H414" s="31">
        <f>IFERROR(H311/Costs!X160,"n.a.")</f>
        <v>0.73287570811519187</v>
      </c>
      <c r="I414" s="31">
        <f>IFERROR(I311/Costs!Y160,"n.a.")</f>
        <v>0.67831710065198036</v>
      </c>
      <c r="J414" s="31">
        <f>IFERROR(J311/Costs!Z160,"n.a.")</f>
        <v>0.79165224453975624</v>
      </c>
      <c r="K414" s="31">
        <f>IFERROR(K311/Costs!AA160,"n.a.")</f>
        <v>0.81517896654952504</v>
      </c>
      <c r="L414" s="31">
        <f>IFERROR(L311/Costs!AB160,"n.a.")</f>
        <v>1.024541662024486</v>
      </c>
      <c r="M414" s="31">
        <f>IFERROR(M311/Costs!AC160,"n.a.")</f>
        <v>1.0565071965855948</v>
      </c>
      <c r="N414" s="31" t="str">
        <f>IFERROR(N311/Costs!AD160,"n.a.")</f>
        <v>n.a.</v>
      </c>
      <c r="O414" s="31">
        <f>IFERROR(O311/Costs!AE160,"n.a.")</f>
        <v>0.81284127168635434</v>
      </c>
    </row>
    <row r="415" spans="2:15" x14ac:dyDescent="0.35">
      <c r="B415" s="66" t="s">
        <v>129</v>
      </c>
      <c r="C415" s="66" t="s">
        <v>7</v>
      </c>
      <c r="D415" s="66" t="s">
        <v>166</v>
      </c>
      <c r="E415" s="66" t="s">
        <v>196</v>
      </c>
      <c r="F415" s="31" t="str">
        <f>IFERROR(F312/Costs!V161,"n.a.")</f>
        <v>n.a.</v>
      </c>
      <c r="G415" s="31" t="str">
        <f>IFERROR(G312/Costs!W161,"n.a.")</f>
        <v>n.a.</v>
      </c>
      <c r="H415" s="31" t="str">
        <f>IFERROR(H312/Costs!X161,"n.a.")</f>
        <v>n.a.</v>
      </c>
      <c r="I415" s="31" t="str">
        <f>IFERROR(I312/Costs!Y161,"n.a.")</f>
        <v>n.a.</v>
      </c>
      <c r="J415" s="31">
        <f>IFERROR(J312/Costs!Z161,"n.a.")</f>
        <v>1.0879049891875341</v>
      </c>
      <c r="K415" s="31">
        <f>IFERROR(K312/Costs!AA161,"n.a.")</f>
        <v>1.2127849297158075</v>
      </c>
      <c r="L415" s="31">
        <f>IFERROR(L312/Costs!AB161,"n.a.")</f>
        <v>1.2977297793554556</v>
      </c>
      <c r="M415" s="31">
        <f>IFERROR(M312/Costs!AC161,"n.a.")</f>
        <v>1.1529748002123956</v>
      </c>
      <c r="N415" s="31" t="str">
        <f>IFERROR(N312/Costs!AD161,"n.a.")</f>
        <v>n.a.</v>
      </c>
      <c r="O415" s="31">
        <f>IFERROR(O312/Costs!AE161,"n.a.")</f>
        <v>1.1813563626226611</v>
      </c>
    </row>
    <row r="416" spans="2:15" x14ac:dyDescent="0.35">
      <c r="B416" s="66" t="s">
        <v>121</v>
      </c>
      <c r="C416" s="66" t="s">
        <v>7</v>
      </c>
      <c r="D416" s="66" t="s">
        <v>164</v>
      </c>
      <c r="E416" s="66" t="s">
        <v>196</v>
      </c>
      <c r="F416" s="31" t="str">
        <f>IFERROR(F313/Costs!V162,"n.a.")</f>
        <v>n.a.</v>
      </c>
      <c r="G416" s="31" t="str">
        <f>IFERROR(G313/Costs!W162,"n.a.")</f>
        <v>n.a.</v>
      </c>
      <c r="H416" s="31" t="str">
        <f>IFERROR(H313/Costs!X162,"n.a.")</f>
        <v>n.a.</v>
      </c>
      <c r="I416" s="31">
        <f>IFERROR(I313/Costs!Y162,"n.a.")</f>
        <v>0.68309156139186711</v>
      </c>
      <c r="J416" s="31">
        <f>IFERROR(J313/Costs!Z162,"n.a.")</f>
        <v>0.63966049224102672</v>
      </c>
      <c r="K416" s="31" t="str">
        <f>IFERROR(K313/Costs!AA162,"n.a.")</f>
        <v>n.a.</v>
      </c>
      <c r="L416" s="31">
        <f>IFERROR(L313/Costs!AB162,"n.a.")</f>
        <v>1.0802383883350615</v>
      </c>
      <c r="M416" s="31">
        <f>IFERROR(M313/Costs!AC162,"n.a.")</f>
        <v>0.9413875802121251</v>
      </c>
      <c r="N416" s="31" t="str">
        <f>IFERROR(N313/Costs!AD162,"n.a.")</f>
        <v>n.a.</v>
      </c>
      <c r="O416" s="31">
        <f>IFERROR(O313/Costs!AE162,"n.a.")</f>
        <v>0.80059971409274888</v>
      </c>
    </row>
    <row r="417" spans="2:15" x14ac:dyDescent="0.35">
      <c r="B417" s="66" t="s">
        <v>119</v>
      </c>
      <c r="C417" s="66" t="s">
        <v>7</v>
      </c>
      <c r="D417" s="66" t="s">
        <v>164</v>
      </c>
      <c r="E417" s="66" t="s">
        <v>197</v>
      </c>
      <c r="F417" s="31" t="str">
        <f>IFERROR(F314/Costs!V163,"n.a.")</f>
        <v>n.a.</v>
      </c>
      <c r="G417" s="31" t="str">
        <f>IFERROR(G314/Costs!W163,"n.a.")</f>
        <v>n.a.</v>
      </c>
      <c r="H417" s="31" t="str">
        <f>IFERROR(H314/Costs!X163,"n.a.")</f>
        <v>n.a.</v>
      </c>
      <c r="I417" s="31">
        <f>IFERROR(I314/Costs!Y163,"n.a.")</f>
        <v>1.2437289947314423</v>
      </c>
      <c r="J417" s="31">
        <f>IFERROR(J314/Costs!Z163,"n.a.")</f>
        <v>1.1829207825163135</v>
      </c>
      <c r="K417" s="31">
        <f>IFERROR(K314/Costs!AA163,"n.a.")</f>
        <v>1.1624843771224354</v>
      </c>
      <c r="L417" s="31">
        <f>IFERROR(L314/Costs!AB163,"n.a.")</f>
        <v>1.1240904873608195</v>
      </c>
      <c r="M417" s="31">
        <f>IFERROR(M314/Costs!AC163,"n.a.")</f>
        <v>1.2255934230220906</v>
      </c>
      <c r="N417" s="31" t="str">
        <f>IFERROR(N314/Costs!AD163,"n.a.")</f>
        <v>n.a.</v>
      </c>
      <c r="O417" s="31">
        <f>IFERROR(O314/Costs!AE163,"n.a.")</f>
        <v>1.1880552491422758</v>
      </c>
    </row>
    <row r="418" spans="2:15" x14ac:dyDescent="0.35">
      <c r="B418" s="66" t="s">
        <v>130</v>
      </c>
      <c r="C418" s="66" t="s">
        <v>7</v>
      </c>
      <c r="D418" s="66" t="s">
        <v>166</v>
      </c>
      <c r="E418" s="66" t="s">
        <v>337</v>
      </c>
      <c r="F418" s="31" t="str">
        <f>IFERROR(F315/Costs!V164,"n.a.")</f>
        <v>n.a.</v>
      </c>
      <c r="G418" s="31" t="str">
        <f>IFERROR(G315/Costs!W164,"n.a.")</f>
        <v>n.a.</v>
      </c>
      <c r="H418" s="31" t="str">
        <f>IFERROR(H315/Costs!X164,"n.a.")</f>
        <v>n.a.</v>
      </c>
      <c r="I418" s="31">
        <f>IFERROR(I315/Costs!Y164,"n.a.")</f>
        <v>1.0964674706495563</v>
      </c>
      <c r="J418" s="31">
        <f>IFERROR(J315/Costs!Z164,"n.a.")</f>
        <v>1.2007133956930596</v>
      </c>
      <c r="K418" s="31">
        <f>IFERROR(K315/Costs!AA164,"n.a.")</f>
        <v>1.1694449127340139</v>
      </c>
      <c r="L418" s="31">
        <f>IFERROR(L315/Costs!AB164,"n.a.")</f>
        <v>1.1116330381474413</v>
      </c>
      <c r="M418" s="31">
        <f>IFERROR(M315/Costs!AC164,"n.a.")</f>
        <v>1.1029128709658329</v>
      </c>
      <c r="N418" s="31">
        <f>IFERROR(N315/Costs!AD164,"n.a.")</f>
        <v>1.097731259643157</v>
      </c>
      <c r="O418" s="31">
        <f>IFERROR(O315/Costs!AE164,"n.a.")</f>
        <v>1.1337773737899097</v>
      </c>
    </row>
    <row r="419" spans="2:15" x14ac:dyDescent="0.35">
      <c r="B419" s="66" t="s">
        <v>117</v>
      </c>
      <c r="C419" s="66" t="s">
        <v>7</v>
      </c>
      <c r="D419" s="66" t="s">
        <v>165</v>
      </c>
      <c r="E419" s="66" t="s">
        <v>196</v>
      </c>
      <c r="F419" s="31" t="str">
        <f>IFERROR(F316/Costs!V165,"n.a.")</f>
        <v>n.a.</v>
      </c>
      <c r="G419" s="31">
        <f>IFERROR(G316/Costs!W165,"n.a.")</f>
        <v>0.99921613102935736</v>
      </c>
      <c r="H419" s="31">
        <f>IFERROR(H316/Costs!X165,"n.a.")</f>
        <v>0.98310085232883815</v>
      </c>
      <c r="I419" s="31">
        <f>IFERROR(I316/Costs!Y165,"n.a.")</f>
        <v>1.0377211511902729</v>
      </c>
      <c r="J419" s="31">
        <f>IFERROR(J316/Costs!Z165,"n.a.")</f>
        <v>1.0223712678129182</v>
      </c>
      <c r="K419" s="31">
        <f>IFERROR(K316/Costs!AA165,"n.a.")</f>
        <v>1.0130537746115049</v>
      </c>
      <c r="L419" s="31">
        <f>IFERROR(L316/Costs!AB165,"n.a.")</f>
        <v>1.0201213388238923</v>
      </c>
      <c r="M419" s="31">
        <f>IFERROR(M316/Costs!AC165,"n.a.")</f>
        <v>1.0125215223533524</v>
      </c>
      <c r="N419" s="31" t="str">
        <f>IFERROR(N316/Costs!AD165,"n.a.")</f>
        <v>n.a.</v>
      </c>
      <c r="O419" s="31">
        <f>IFERROR(O316/Costs!AE165,"n.a.")</f>
        <v>1.0131880754272753</v>
      </c>
    </row>
    <row r="422" spans="2:15" x14ac:dyDescent="0.35">
      <c r="B422" s="104" t="s">
        <v>135</v>
      </c>
      <c r="C422" s="84"/>
      <c r="D422" s="84"/>
      <c r="E422" s="84"/>
      <c r="F422" s="18"/>
      <c r="G422" s="18"/>
      <c r="H422" s="67"/>
      <c r="I422" s="67"/>
      <c r="J422" s="67"/>
      <c r="K422" s="67"/>
      <c r="L422" s="67"/>
      <c r="M422" s="67"/>
      <c r="N422" s="67"/>
      <c r="O422" s="67"/>
    </row>
    <row r="423" spans="2:15" x14ac:dyDescent="0.35">
      <c r="B423" s="66" t="s">
        <v>124</v>
      </c>
      <c r="C423" s="66" t="s">
        <v>7</v>
      </c>
      <c r="D423" s="66" t="s">
        <v>161</v>
      </c>
      <c r="E423" s="66" t="s">
        <v>197</v>
      </c>
      <c r="F423" s="31" t="str">
        <f>IFERROR(F293/Costs!V223,"n.a.")</f>
        <v>n.a.</v>
      </c>
      <c r="G423" s="31">
        <f>IFERROR(G293/Costs!W223,"n.a.")</f>
        <v>1.5435690235500787</v>
      </c>
      <c r="H423" s="31">
        <f>IFERROR(H293/Costs!X223,"n.a.")</f>
        <v>1.4860378761614623</v>
      </c>
      <c r="I423" s="31">
        <f>IFERROR(I293/Costs!Y223,"n.a.")</f>
        <v>1.5305283378077477</v>
      </c>
      <c r="J423" s="31">
        <f>IFERROR(J293/Costs!Z223,"n.a.")</f>
        <v>1.526691051682086</v>
      </c>
      <c r="K423" s="31">
        <f>IFERROR(K293/Costs!AA223,"n.a.")</f>
        <v>1.5215408645990267</v>
      </c>
      <c r="L423" s="31">
        <f>IFERROR(L293/Costs!AB223,"n.a.")</f>
        <v>1.5008170822616229</v>
      </c>
      <c r="M423" s="31">
        <f>IFERROR(M293/Costs!AC223,"n.a.")</f>
        <v>1.5069674548194454</v>
      </c>
      <c r="N423" s="31" t="str">
        <f>IFERROR(N293/Costs!AD223,"n.a.")</f>
        <v>n.a.</v>
      </c>
      <c r="O423" s="31">
        <f>IFERROR(O293/Costs!AE223,"n.a.")</f>
        <v>1.5172759917837326</v>
      </c>
    </row>
    <row r="424" spans="2:15" x14ac:dyDescent="0.35">
      <c r="B424" s="66" t="s">
        <v>132</v>
      </c>
      <c r="C424" s="66" t="s">
        <v>7</v>
      </c>
      <c r="D424" s="66" t="s">
        <v>161</v>
      </c>
      <c r="E424" s="66" t="s">
        <v>196</v>
      </c>
      <c r="F424" s="31" t="str">
        <f>IFERROR(F294/Costs!V224,"n.a.")</f>
        <v>n.a.</v>
      </c>
      <c r="G424" s="31">
        <f>IFERROR(G294/Costs!W224,"n.a.")</f>
        <v>0.70642193782890783</v>
      </c>
      <c r="H424" s="31">
        <f>IFERROR(H294/Costs!X224,"n.a.")</f>
        <v>0.65231570487932089</v>
      </c>
      <c r="I424" s="31">
        <f>IFERROR(I294/Costs!Y224,"n.a.")</f>
        <v>0.6344946227578846</v>
      </c>
      <c r="J424" s="31">
        <f>IFERROR(J294/Costs!Z224,"n.a.")</f>
        <v>0.6651803735497438</v>
      </c>
      <c r="K424" s="31">
        <f>IFERROR(K294/Costs!AA224,"n.a.")</f>
        <v>0.63367907892016184</v>
      </c>
      <c r="L424" s="31">
        <f>IFERROR(L294/Costs!AB224,"n.a.")</f>
        <v>0.77925620081000768</v>
      </c>
      <c r="M424" s="31" t="str">
        <f>IFERROR(M294/Costs!AC224,"n.a.")</f>
        <v>n.a.</v>
      </c>
      <c r="N424" s="31" t="str">
        <f>IFERROR(N294/Costs!AD224,"n.a.")</f>
        <v>n.a.</v>
      </c>
      <c r="O424" s="31">
        <f>IFERROR(O294/Costs!AE224,"n.a.")</f>
        <v>0.67217609612565343</v>
      </c>
    </row>
    <row r="425" spans="2:15" x14ac:dyDescent="0.35">
      <c r="B425" s="66" t="s">
        <v>251</v>
      </c>
      <c r="C425" s="66" t="s">
        <v>7</v>
      </c>
      <c r="D425" s="66" t="s">
        <v>162</v>
      </c>
      <c r="E425" s="66" t="s">
        <v>196</v>
      </c>
      <c r="F425" s="31" t="str">
        <f>IFERROR(F295/Costs!V225,"n.a.")</f>
        <v>n.a.</v>
      </c>
      <c r="G425" s="31" t="str">
        <f>IFERROR(G295/Costs!W225,"n.a.")</f>
        <v>n.a.</v>
      </c>
      <c r="H425" s="31">
        <f>IFERROR(H295/Costs!X225,"n.a.")</f>
        <v>1.4603513517951137</v>
      </c>
      <c r="I425" s="31">
        <f>IFERROR(I295/Costs!Y225,"n.a.")</f>
        <v>1.3554687618760439</v>
      </c>
      <c r="J425" s="31">
        <f>IFERROR(J295/Costs!Z225,"n.a.")</f>
        <v>1.3995537854745463</v>
      </c>
      <c r="K425" s="31">
        <f>IFERROR(K295/Costs!AA225,"n.a.")</f>
        <v>1.2422422594557194</v>
      </c>
      <c r="L425" s="31">
        <f>IFERROR(L295/Costs!AB225,"n.a.")</f>
        <v>1.3820519323439076</v>
      </c>
      <c r="M425" s="31">
        <f>IFERROR(M295/Costs!AC225,"n.a.")</f>
        <v>1.2991363146463812</v>
      </c>
      <c r="N425" s="31" t="str">
        <f>IFERROR(N295/Costs!AD225,"n.a.")</f>
        <v>n.a.</v>
      </c>
      <c r="O425" s="31">
        <f>IFERROR(O295/Costs!AE225,"n.a.")</f>
        <v>1.3534208077919172</v>
      </c>
    </row>
    <row r="426" spans="2:15" x14ac:dyDescent="0.35">
      <c r="B426" s="66" t="s">
        <v>289</v>
      </c>
      <c r="C426" s="66" t="s">
        <v>7</v>
      </c>
      <c r="D426" s="66" t="s">
        <v>163</v>
      </c>
      <c r="E426" s="66" t="s">
        <v>196</v>
      </c>
      <c r="F426" s="31" t="str">
        <f>IFERROR(F296/Costs!V226,"n.a.")</f>
        <v>n.a.</v>
      </c>
      <c r="G426" s="31" t="str">
        <f>IFERROR(G296/Costs!W226,"n.a.")</f>
        <v>n.a.</v>
      </c>
      <c r="H426" s="31">
        <f>IFERROR(H296/Costs!X226,"n.a.")</f>
        <v>1.1684845502367487</v>
      </c>
      <c r="I426" s="31">
        <f>IFERROR(I296/Costs!Y226,"n.a.")</f>
        <v>1.1749296094897819</v>
      </c>
      <c r="J426" s="31">
        <f>IFERROR(J296/Costs!Z226,"n.a.")</f>
        <v>0.8452899922428847</v>
      </c>
      <c r="K426" s="31">
        <f>IFERROR(K296/Costs!AA226,"n.a.")</f>
        <v>1.0638381021181893</v>
      </c>
      <c r="L426" s="31">
        <f>IFERROR(L296/Costs!AB226,"n.a.")</f>
        <v>0.96218148024989159</v>
      </c>
      <c r="M426" s="31" t="str">
        <f>IFERROR(M296/Costs!AC226,"n.a.")</f>
        <v>n.a.</v>
      </c>
      <c r="N426" s="31" t="str">
        <f>IFERROR(N296/Costs!AD226,"n.a.")</f>
        <v>n.a.</v>
      </c>
      <c r="O426" s="31">
        <f>IFERROR(O296/Costs!AE226,"n.a.")</f>
        <v>1.030322984676705</v>
      </c>
    </row>
    <row r="427" spans="2:15" x14ac:dyDescent="0.35">
      <c r="B427" s="66" t="s">
        <v>290</v>
      </c>
      <c r="C427" s="66" t="s">
        <v>7</v>
      </c>
      <c r="D427" s="66" t="s">
        <v>163</v>
      </c>
      <c r="E427" s="66" t="s">
        <v>196</v>
      </c>
      <c r="F427" s="31" t="str">
        <f>IFERROR(F297/Costs!V227,"n.a.")</f>
        <v>n.a.</v>
      </c>
      <c r="G427" s="31" t="str">
        <f>IFERROR(G297/Costs!W227,"n.a.")</f>
        <v>n.a.</v>
      </c>
      <c r="H427" s="31">
        <f>IFERROR(H297/Costs!X227,"n.a.")</f>
        <v>1.1182151689245095</v>
      </c>
      <c r="I427" s="31">
        <f>IFERROR(I297/Costs!Y227,"n.a.")</f>
        <v>1.1300279248985097</v>
      </c>
      <c r="J427" s="31">
        <f>IFERROR(J297/Costs!Z227,"n.a.")</f>
        <v>0.8276199724757819</v>
      </c>
      <c r="K427" s="31">
        <f>IFERROR(K297/Costs!AA227,"n.a.")</f>
        <v>1.0423145337629436</v>
      </c>
      <c r="L427" s="31">
        <f>IFERROR(L297/Costs!AB227,"n.a.")</f>
        <v>0.9801651354916473</v>
      </c>
      <c r="M427" s="31" t="str">
        <f>IFERROR(M297/Costs!AC227,"n.a.")</f>
        <v>n.a.</v>
      </c>
      <c r="N427" s="31" t="str">
        <f>IFERROR(N297/Costs!AD227,"n.a.")</f>
        <v>n.a.</v>
      </c>
      <c r="O427" s="31">
        <f>IFERROR(O297/Costs!AE227,"n.a.")</f>
        <v>1.0020176406422061</v>
      </c>
    </row>
    <row r="428" spans="2:15" x14ac:dyDescent="0.35">
      <c r="B428" s="66" t="s">
        <v>291</v>
      </c>
      <c r="C428" s="66" t="s">
        <v>7</v>
      </c>
      <c r="D428" s="66" t="s">
        <v>163</v>
      </c>
      <c r="E428" s="66" t="s">
        <v>196</v>
      </c>
      <c r="F428" s="31" t="str">
        <f>IFERROR(F298/Costs!V228,"n.a.")</f>
        <v>n.a.</v>
      </c>
      <c r="G428" s="31" t="str">
        <f>IFERROR(G298/Costs!W228,"n.a.")</f>
        <v>n.a.</v>
      </c>
      <c r="H428" s="31">
        <f>IFERROR(H298/Costs!X228,"n.a.")</f>
        <v>1.0101510194740719</v>
      </c>
      <c r="I428" s="31">
        <f>IFERROR(I298/Costs!Y228,"n.a.")</f>
        <v>1.0066917334334828</v>
      </c>
      <c r="J428" s="31">
        <f>IFERROR(J298/Costs!Z228,"n.a.")</f>
        <v>0.97304467993931021</v>
      </c>
      <c r="K428" s="31">
        <f>IFERROR(K298/Costs!AA228,"n.a.")</f>
        <v>0.97304467993930988</v>
      </c>
      <c r="L428" s="31">
        <f>IFERROR(L298/Costs!AB228,"n.a.")</f>
        <v>0.97304467993930999</v>
      </c>
      <c r="M428" s="31" t="str">
        <f>IFERROR(M298/Costs!AC228,"n.a.")</f>
        <v>n.a.</v>
      </c>
      <c r="N428" s="31" t="str">
        <f>IFERROR(N298/Costs!AD228,"n.a.")</f>
        <v>n.a.</v>
      </c>
      <c r="O428" s="31">
        <f>IFERROR(O298/Costs!AE228,"n.a.")</f>
        <v>0.98720371902705673</v>
      </c>
    </row>
    <row r="429" spans="2:15" x14ac:dyDescent="0.35">
      <c r="B429" s="66" t="s">
        <v>292</v>
      </c>
      <c r="C429" s="66" t="s">
        <v>7</v>
      </c>
      <c r="D429" s="66" t="s">
        <v>163</v>
      </c>
      <c r="E429" s="66" t="s">
        <v>196</v>
      </c>
      <c r="F429" s="31" t="str">
        <f>IFERROR(F299/Costs!V229,"n.a.")</f>
        <v>n.a.</v>
      </c>
      <c r="G429" s="31" t="str">
        <f>IFERROR(G299/Costs!W229,"n.a.")</f>
        <v>n.a.</v>
      </c>
      <c r="H429" s="31">
        <f>IFERROR(H299/Costs!X229,"n.a.")</f>
        <v>1.0248082141270956</v>
      </c>
      <c r="I429" s="31">
        <f>IFERROR(I299/Costs!Y229,"n.a.")</f>
        <v>0.95170003295917116</v>
      </c>
      <c r="J429" s="31">
        <f>IFERROR(J299/Costs!Z229,"n.a.")</f>
        <v>0.94065256336470426</v>
      </c>
      <c r="K429" s="31">
        <f>IFERROR(K299/Costs!AA229,"n.a.")</f>
        <v>0.99291743060960413</v>
      </c>
      <c r="L429" s="31">
        <f>IFERROR(L299/Costs!AB229,"n.a.")</f>
        <v>1.0072666060095838</v>
      </c>
      <c r="M429" s="31" t="str">
        <f>IFERROR(M299/Costs!AC229,"n.a.")</f>
        <v>n.a.</v>
      </c>
      <c r="N429" s="31" t="str">
        <f>IFERROR(N299/Costs!AD229,"n.a.")</f>
        <v>n.a.</v>
      </c>
      <c r="O429" s="31">
        <f>IFERROR(O299/Costs!AE229,"n.a.")</f>
        <v>0.98260444996953367</v>
      </c>
    </row>
    <row r="430" spans="2:15" x14ac:dyDescent="0.35">
      <c r="B430" s="66" t="s">
        <v>293</v>
      </c>
      <c r="C430" s="66" t="s">
        <v>7</v>
      </c>
      <c r="D430" s="66" t="s">
        <v>163</v>
      </c>
      <c r="E430" s="66" t="s">
        <v>196</v>
      </c>
      <c r="F430" s="31" t="str">
        <f>IFERROR(F300/Costs!V230,"n.a.")</f>
        <v>n.a.</v>
      </c>
      <c r="G430" s="31" t="str">
        <f>IFERROR(G300/Costs!W230,"n.a.")</f>
        <v>n.a.</v>
      </c>
      <c r="H430" s="31">
        <f>IFERROR(H300/Costs!X230,"n.a.")</f>
        <v>0.75920163449864275</v>
      </c>
      <c r="I430" s="31">
        <f>IFERROR(I300/Costs!Y230,"n.a.")</f>
        <v>0.71800717040263584</v>
      </c>
      <c r="J430" s="31">
        <f>IFERROR(J300/Costs!Z230,"n.a.")</f>
        <v>0.85116016518933002</v>
      </c>
      <c r="K430" s="31">
        <f>IFERROR(K300/Costs!AA230,"n.a.")</f>
        <v>0.8527185724872155</v>
      </c>
      <c r="L430" s="31">
        <f>IFERROR(L300/Costs!AB230,"n.a.")</f>
        <v>0.96300676034574495</v>
      </c>
      <c r="M430" s="31" t="str">
        <f>IFERROR(M300/Costs!AC230,"n.a.")</f>
        <v>n.a.</v>
      </c>
      <c r="N430" s="31" t="str">
        <f>IFERROR(N300/Costs!AD230,"n.a.")</f>
        <v>n.a.</v>
      </c>
      <c r="O430" s="31">
        <f>IFERROR(O300/Costs!AE230,"n.a.")</f>
        <v>0.82312732294940583</v>
      </c>
    </row>
    <row r="431" spans="2:15" x14ac:dyDescent="0.35">
      <c r="B431" s="66" t="s">
        <v>294</v>
      </c>
      <c r="C431" s="66" t="s">
        <v>7</v>
      </c>
      <c r="D431" s="66" t="s">
        <v>163</v>
      </c>
      <c r="E431" s="66" t="s">
        <v>196</v>
      </c>
      <c r="F431" s="31" t="str">
        <f>IFERROR(F301/Costs!V231,"n.a.")</f>
        <v>n.a.</v>
      </c>
      <c r="G431" s="31" t="str">
        <f>IFERROR(G301/Costs!W231,"n.a.")</f>
        <v>n.a.</v>
      </c>
      <c r="H431" s="31">
        <f>IFERROR(H301/Costs!X231,"n.a.")</f>
        <v>0.66184451841244685</v>
      </c>
      <c r="I431" s="31">
        <f>IFERROR(I301/Costs!Y231,"n.a.")</f>
        <v>0.73743167344351057</v>
      </c>
      <c r="J431" s="31">
        <f>IFERROR(J301/Costs!Z231,"n.a.")</f>
        <v>0.79174408070998759</v>
      </c>
      <c r="K431" s="31">
        <f>IFERROR(K301/Costs!AA231,"n.a.")</f>
        <v>0.87193485399368642</v>
      </c>
      <c r="L431" s="31">
        <f>IFERROR(L301/Costs!AB231,"n.a.")</f>
        <v>0.9957864844989196</v>
      </c>
      <c r="M431" s="31" t="str">
        <f>IFERROR(M301/Costs!AC231,"n.a.")</f>
        <v>n.a.</v>
      </c>
      <c r="N431" s="31" t="str">
        <f>IFERROR(N301/Costs!AD231,"n.a.")</f>
        <v>n.a.</v>
      </c>
      <c r="O431" s="31">
        <f>IFERROR(O301/Costs!AE231,"n.a.")</f>
        <v>0.80759351165278592</v>
      </c>
    </row>
    <row r="432" spans="2:15" x14ac:dyDescent="0.35">
      <c r="B432" s="66" t="s">
        <v>295</v>
      </c>
      <c r="C432" s="66" t="s">
        <v>7</v>
      </c>
      <c r="D432" s="66" t="s">
        <v>163</v>
      </c>
      <c r="E432" s="66" t="s">
        <v>196</v>
      </c>
      <c r="F432" s="31" t="str">
        <f>IFERROR(F302/Costs!V232,"n.a.")</f>
        <v>n.a.</v>
      </c>
      <c r="G432" s="31" t="str">
        <f>IFERROR(G302/Costs!W232,"n.a.")</f>
        <v>n.a.</v>
      </c>
      <c r="H432" s="31">
        <f>IFERROR(H302/Costs!X232,"n.a.")</f>
        <v>0.78183397888970119</v>
      </c>
      <c r="I432" s="31">
        <f>IFERROR(I302/Costs!Y232,"n.a.")</f>
        <v>0.83626138940359318</v>
      </c>
      <c r="J432" s="31">
        <f>IFERROR(J302/Costs!Z232,"n.a.")</f>
        <v>0.91467869882087993</v>
      </c>
      <c r="K432" s="31">
        <f>IFERROR(K302/Costs!AA232,"n.a.")</f>
        <v>0.85677282717793057</v>
      </c>
      <c r="L432" s="31">
        <f>IFERROR(L302/Costs!AB232,"n.a.")</f>
        <v>0.98999909608698411</v>
      </c>
      <c r="M432" s="31" t="str">
        <f>IFERROR(M302/Costs!AC232,"n.a.")</f>
        <v>n.a.</v>
      </c>
      <c r="N432" s="31" t="str">
        <f>IFERROR(N302/Costs!AD232,"n.a.")</f>
        <v>n.a.</v>
      </c>
      <c r="O432" s="31">
        <f>IFERROR(O302/Costs!AE232,"n.a.")</f>
        <v>0.87039493491944009</v>
      </c>
    </row>
    <row r="433" spans="2:15" x14ac:dyDescent="0.35">
      <c r="B433" s="66" t="s">
        <v>120</v>
      </c>
      <c r="C433" s="66" t="s">
        <v>7</v>
      </c>
      <c r="D433" s="66" t="s">
        <v>164</v>
      </c>
      <c r="E433" s="66" t="s">
        <v>196</v>
      </c>
      <c r="F433" s="31" t="str">
        <f>IFERROR(F303/Costs!V233,"n.a.")</f>
        <v>n.a.</v>
      </c>
      <c r="G433" s="31">
        <f>IFERROR(G303/Costs!W233,"n.a.")</f>
        <v>1.1148205983866342</v>
      </c>
      <c r="H433" s="31">
        <f>IFERROR(H303/Costs!X233,"n.a.")</f>
        <v>1.1739996339697629</v>
      </c>
      <c r="I433" s="31">
        <f>IFERROR(I303/Costs!Y233,"n.a.")</f>
        <v>1.134527509269599</v>
      </c>
      <c r="J433" s="31">
        <f>IFERROR(J303/Costs!Z233,"n.a.")</f>
        <v>1.1516350566491291</v>
      </c>
      <c r="K433" s="31">
        <f>IFERROR(K303/Costs!AA233,"n.a.")</f>
        <v>1.1934046471051234</v>
      </c>
      <c r="L433" s="31">
        <f>IFERROR(L303/Costs!AB233,"n.a.")</f>
        <v>1.2056899844710989</v>
      </c>
      <c r="M433" s="31">
        <f>IFERROR(M303/Costs!AC233,"n.a.")</f>
        <v>1.2368184016320878</v>
      </c>
      <c r="N433" s="31" t="str">
        <f>IFERROR(N303/Costs!AD233,"n.a.")</f>
        <v>n.a.</v>
      </c>
      <c r="O433" s="31">
        <f>IFERROR(O303/Costs!AE233,"n.a.")</f>
        <v>1.1678287766223976</v>
      </c>
    </row>
    <row r="434" spans="2:15" x14ac:dyDescent="0.35">
      <c r="B434" s="66" t="s">
        <v>125</v>
      </c>
      <c r="C434" s="66" t="s">
        <v>7</v>
      </c>
      <c r="D434" s="66" t="s">
        <v>162</v>
      </c>
      <c r="E434" s="66" t="s">
        <v>196</v>
      </c>
      <c r="F434" s="31" t="str">
        <f>IFERROR(F304/Costs!V234,"n.a.")</f>
        <v>n.a.</v>
      </c>
      <c r="G434" s="31" t="str">
        <f>IFERROR(G304/Costs!W234,"n.a.")</f>
        <v>n.a.</v>
      </c>
      <c r="H434" s="31" t="str">
        <f>IFERROR(H304/Costs!X234,"n.a.")</f>
        <v>n.a.</v>
      </c>
      <c r="I434" s="31" t="str">
        <f>IFERROR(I304/Costs!Y234,"n.a.")</f>
        <v>n.a.</v>
      </c>
      <c r="J434" s="31" t="str">
        <f>IFERROR(J304/Costs!Z234,"n.a.")</f>
        <v>n.a.</v>
      </c>
      <c r="K434" s="31" t="str">
        <f>IFERROR(K304/Costs!AA234,"n.a.")</f>
        <v>n.a.</v>
      </c>
      <c r="L434" s="31" t="str">
        <f>IFERROR(L304/Costs!AB234,"n.a.")</f>
        <v>n.a.</v>
      </c>
      <c r="M434" s="31" t="str">
        <f>IFERROR(M304/Costs!AC234,"n.a.")</f>
        <v>n.a.</v>
      </c>
      <c r="N434" s="31" t="str">
        <f>IFERROR(N304/Costs!AD234,"n.a.")</f>
        <v>n.a.</v>
      </c>
      <c r="O434" s="31" t="str">
        <f>IFERROR(O304/Costs!AE234,"n.a.")</f>
        <v>n.a.</v>
      </c>
    </row>
    <row r="435" spans="2:15" x14ac:dyDescent="0.35">
      <c r="B435" s="66" t="s">
        <v>277</v>
      </c>
      <c r="C435" s="66" t="s">
        <v>7</v>
      </c>
      <c r="D435" s="66" t="s">
        <v>163</v>
      </c>
      <c r="E435" s="66" t="s">
        <v>196</v>
      </c>
      <c r="F435" s="31" t="str">
        <f>IFERROR(F305/Costs!V235,"n.a.")</f>
        <v>n.a.</v>
      </c>
      <c r="G435" s="31" t="str">
        <f>IFERROR(G305/Costs!W235,"n.a.")</f>
        <v>n.a.</v>
      </c>
      <c r="H435" s="31" t="str">
        <f>IFERROR(H305/Costs!X235,"n.a.")</f>
        <v>n.a.</v>
      </c>
      <c r="I435" s="31" t="str">
        <f>IFERROR(I305/Costs!Y235,"n.a.")</f>
        <v>n.a.</v>
      </c>
      <c r="J435" s="31">
        <f>IFERROR(J305/Costs!Z235,"n.a.")</f>
        <v>0.76430375674698581</v>
      </c>
      <c r="K435" s="31">
        <f>IFERROR(K305/Costs!AA235,"n.a.")</f>
        <v>1.0260727791127902</v>
      </c>
      <c r="L435" s="31">
        <f>IFERROR(L305/Costs!AB235,"n.a.")</f>
        <v>0.98645098810460385</v>
      </c>
      <c r="M435" s="31">
        <f>IFERROR(M305/Costs!AC235,"n.a.")</f>
        <v>0.94520961011264115</v>
      </c>
      <c r="N435" s="31" t="str">
        <f>IFERROR(N305/Costs!AD235,"n.a.")</f>
        <v>n.a.</v>
      </c>
      <c r="O435" s="31">
        <f>IFERROR(O305/Costs!AE235,"n.a.")</f>
        <v>0.92456516312161086</v>
      </c>
    </row>
    <row r="436" spans="2:15" x14ac:dyDescent="0.35">
      <c r="B436" s="66" t="s">
        <v>276</v>
      </c>
      <c r="C436" s="66" t="s">
        <v>7</v>
      </c>
      <c r="D436" s="66" t="s">
        <v>163</v>
      </c>
      <c r="E436" s="66" t="s">
        <v>197</v>
      </c>
      <c r="F436" s="31" t="str">
        <f>IFERROR(F306/Costs!V236,"n.a.")</f>
        <v>n.a.</v>
      </c>
      <c r="G436" s="31" t="str">
        <f>IFERROR(G306/Costs!W236,"n.a.")</f>
        <v>n.a.</v>
      </c>
      <c r="H436" s="31" t="str">
        <f>IFERROR(H306/Costs!X236,"n.a.")</f>
        <v>n.a.</v>
      </c>
      <c r="I436" s="31" t="str">
        <f>IFERROR(I306/Costs!Y236,"n.a.")</f>
        <v>n.a.</v>
      </c>
      <c r="J436" s="31">
        <f>IFERROR(J306/Costs!Z236,"n.a.")</f>
        <v>0.60186991311720806</v>
      </c>
      <c r="K436" s="31">
        <f>IFERROR(K306/Costs!AA236,"n.a.")</f>
        <v>0.6936842036759937</v>
      </c>
      <c r="L436" s="31">
        <f>IFERROR(L306/Costs!AB236,"n.a.")</f>
        <v>0.78999445177088357</v>
      </c>
      <c r="M436" s="31">
        <f>IFERROR(M306/Costs!AC236,"n.a.")</f>
        <v>0.94896979984181173</v>
      </c>
      <c r="N436" s="31" t="str">
        <f>IFERROR(N306/Costs!AD236,"n.a.")</f>
        <v>n.a.</v>
      </c>
      <c r="O436" s="31">
        <f>IFERROR(O306/Costs!AE236,"n.a.")</f>
        <v>0.74163503065337688</v>
      </c>
    </row>
    <row r="437" spans="2:15" x14ac:dyDescent="0.35">
      <c r="B437" s="66" t="s">
        <v>296</v>
      </c>
      <c r="C437" s="66" t="s">
        <v>7</v>
      </c>
      <c r="D437" s="66" t="s">
        <v>161</v>
      </c>
      <c r="E437" s="66" t="s">
        <v>197</v>
      </c>
      <c r="F437" s="31" t="str">
        <f>IFERROR(F307/Costs!V237,"n.a.")</f>
        <v>n.a.</v>
      </c>
      <c r="G437" s="31">
        <f>IFERROR(G307/Costs!W237,"n.a.")</f>
        <v>1.4307519235693387</v>
      </c>
      <c r="H437" s="31">
        <f>IFERROR(H307/Costs!X237,"n.a.")</f>
        <v>1.3978768580760221</v>
      </c>
      <c r="I437" s="31">
        <f>IFERROR(I307/Costs!Y237,"n.a.")</f>
        <v>1.363946245105057</v>
      </c>
      <c r="J437" s="31">
        <f>IFERROR(J307/Costs!Z237,"n.a.")</f>
        <v>1.3377998409663256</v>
      </c>
      <c r="K437" s="31">
        <f>IFERROR(K307/Costs!AA237,"n.a.")</f>
        <v>1.3210614850895548</v>
      </c>
      <c r="L437" s="31">
        <f>IFERROR(L307/Costs!AB237,"n.a.")</f>
        <v>1.3231584570525519</v>
      </c>
      <c r="M437" s="31">
        <f>IFERROR(M307/Costs!AC237,"n.a.")</f>
        <v>1.3124037056631435</v>
      </c>
      <c r="N437" s="31" t="str">
        <f>IFERROR(N307/Costs!AD237,"n.a.")</f>
        <v>n.a.</v>
      </c>
      <c r="O437" s="31">
        <f>IFERROR(O307/Costs!AE237,"n.a.")</f>
        <v>1.3520485503498467</v>
      </c>
    </row>
    <row r="438" spans="2:15" x14ac:dyDescent="0.35">
      <c r="B438" s="66" t="s">
        <v>297</v>
      </c>
      <c r="C438" s="66" t="s">
        <v>7</v>
      </c>
      <c r="D438" s="66" t="s">
        <v>161</v>
      </c>
      <c r="E438" s="66" t="s">
        <v>196</v>
      </c>
      <c r="F438" s="31" t="str">
        <f>IFERROR(F308/Costs!V238,"n.a.")</f>
        <v>n.a.</v>
      </c>
      <c r="G438" s="31">
        <f>IFERROR(G308/Costs!W238,"n.a.")</f>
        <v>1.2634423109940036</v>
      </c>
      <c r="H438" s="31">
        <f>IFERROR(H308/Costs!X238,"n.a.")</f>
        <v>1.2721725866201787</v>
      </c>
      <c r="I438" s="31">
        <f>IFERROR(I308/Costs!Y238,"n.a.")</f>
        <v>1.2574992622920582</v>
      </c>
      <c r="J438" s="31">
        <f>IFERROR(J308/Costs!Z238,"n.a.")</f>
        <v>1.2181071824118999</v>
      </c>
      <c r="K438" s="31">
        <f>IFERROR(K308/Costs!AA238,"n.a.")</f>
        <v>1.2480189129828176</v>
      </c>
      <c r="L438" s="31">
        <f>IFERROR(L308/Costs!AB238,"n.a.")</f>
        <v>1.3030050291679265</v>
      </c>
      <c r="M438" s="31">
        <f>IFERROR(M308/Costs!AC238,"n.a.")</f>
        <v>1.3154073496436496</v>
      </c>
      <c r="N438" s="31" t="str">
        <f>IFERROR(N308/Costs!AD238,"n.a.")</f>
        <v>n.a.</v>
      </c>
      <c r="O438" s="31">
        <f>IFERROR(O308/Costs!AE238,"n.a.")</f>
        <v>1.2679301659331748</v>
      </c>
    </row>
    <row r="439" spans="2:15" x14ac:dyDescent="0.35">
      <c r="B439" s="66" t="s">
        <v>298</v>
      </c>
      <c r="C439" s="66" t="s">
        <v>7</v>
      </c>
      <c r="D439" s="66" t="s">
        <v>165</v>
      </c>
      <c r="E439" s="66" t="s">
        <v>197</v>
      </c>
      <c r="F439" s="31" t="str">
        <f>IFERROR(F309/Costs!V239,"n.a.")</f>
        <v>n.a.</v>
      </c>
      <c r="G439" s="31">
        <f>IFERROR(G309/Costs!W239,"n.a.")</f>
        <v>1.0817316110609754</v>
      </c>
      <c r="H439" s="31">
        <f>IFERROR(H309/Costs!X239,"n.a.")</f>
        <v>1.0999850084595122</v>
      </c>
      <c r="I439" s="31">
        <f>IFERROR(I309/Costs!Y239,"n.a.")</f>
        <v>1.0947249660380833</v>
      </c>
      <c r="J439" s="31">
        <f>IFERROR(J309/Costs!Z239,"n.a.")</f>
        <v>1.1127854289632146</v>
      </c>
      <c r="K439" s="31">
        <f>IFERROR(K309/Costs!AA239,"n.a.")</f>
        <v>1.1374637517136528</v>
      </c>
      <c r="L439" s="31">
        <f>IFERROR(L309/Costs!AB239,"n.a.")</f>
        <v>1.1329264603364597</v>
      </c>
      <c r="M439" s="31">
        <f>IFERROR(M309/Costs!AC239,"n.a.")</f>
        <v>1.1473048389327316</v>
      </c>
      <c r="N439" s="31" t="str">
        <f>IFERROR(N309/Costs!AD239,"n.a.")</f>
        <v>n.a.</v>
      </c>
      <c r="O439" s="31">
        <f>IFERROR(O309/Costs!AE239,"n.a.")</f>
        <v>1.1119370481544861</v>
      </c>
    </row>
    <row r="440" spans="2:15" x14ac:dyDescent="0.35">
      <c r="B440" s="66" t="s">
        <v>299</v>
      </c>
      <c r="C440" s="66" t="s">
        <v>7</v>
      </c>
      <c r="D440" s="66" t="s">
        <v>165</v>
      </c>
      <c r="E440" s="66" t="s">
        <v>197</v>
      </c>
      <c r="F440" s="31" t="str">
        <f>IFERROR(F310/Costs!V240,"n.a.")</f>
        <v>n.a.</v>
      </c>
      <c r="G440" s="31">
        <f>IFERROR(G310/Costs!W240,"n.a.")</f>
        <v>0.99787810796267895</v>
      </c>
      <c r="H440" s="31">
        <f>IFERROR(H310/Costs!X240,"n.a.")</f>
        <v>1.02</v>
      </c>
      <c r="I440" s="31">
        <f>IFERROR(I310/Costs!Y240,"n.a.")</f>
        <v>1.0055634830289719</v>
      </c>
      <c r="J440" s="31">
        <f>IFERROR(J310/Costs!Z240,"n.a.")</f>
        <v>1.0124548011249495</v>
      </c>
      <c r="K440" s="31">
        <f>IFERROR(K310/Costs!AA240,"n.a.")</f>
        <v>1.0220794861501405</v>
      </c>
      <c r="L440" s="31">
        <f>IFERROR(L310/Costs!AB240,"n.a.")</f>
        <v>1.0180191880682055</v>
      </c>
      <c r="M440" s="31">
        <f>IFERROR(M310/Costs!AC240,"n.a.")</f>
        <v>1.0235269157475222</v>
      </c>
      <c r="N440" s="31" t="str">
        <f>IFERROR(N310/Costs!AD240,"n.a.")</f>
        <v>n.a.</v>
      </c>
      <c r="O440" s="31">
        <f>IFERROR(O310/Costs!AE240,"n.a.")</f>
        <v>1.0138565496425311</v>
      </c>
    </row>
    <row r="441" spans="2:15" x14ac:dyDescent="0.35">
      <c r="B441" s="66" t="s">
        <v>118</v>
      </c>
      <c r="C441" s="66" t="s">
        <v>7</v>
      </c>
      <c r="D441" s="66" t="s">
        <v>164</v>
      </c>
      <c r="E441" s="66" t="s">
        <v>196</v>
      </c>
      <c r="F441" s="31" t="str">
        <f>IFERROR(F311/Costs!V241,"n.a.")</f>
        <v>n.a.</v>
      </c>
      <c r="G441" s="31">
        <f>IFERROR(G311/Costs!W241,"n.a.")</f>
        <v>0.89013706564376804</v>
      </c>
      <c r="H441" s="31">
        <f>IFERROR(H311/Costs!X241,"n.a.")</f>
        <v>1.0508592120106615</v>
      </c>
      <c r="I441" s="31">
        <f>IFERROR(I311/Costs!Y241,"n.a.")</f>
        <v>0.96339121549632356</v>
      </c>
      <c r="J441" s="31">
        <f>IFERROR(J311/Costs!Z241,"n.a.")</f>
        <v>1.0424656536400254</v>
      </c>
      <c r="K441" s="31">
        <f>IFERROR(K311/Costs!AA241,"n.a.")</f>
        <v>1.0239381355655104</v>
      </c>
      <c r="L441" s="31">
        <f>IFERROR(L311/Costs!AB241,"n.a.")</f>
        <v>1.0896242561482963</v>
      </c>
      <c r="M441" s="31">
        <f>IFERROR(M311/Costs!AC241,"n.a.")</f>
        <v>1.0150704811095503</v>
      </c>
      <c r="N441" s="31" t="str">
        <f>IFERROR(N311/Costs!AD241,"n.a.")</f>
        <v>n.a.</v>
      </c>
      <c r="O441" s="31">
        <f>IFERROR(O311/Costs!AE241,"n.a.")</f>
        <v>1.0034930537969842</v>
      </c>
    </row>
    <row r="442" spans="2:15" x14ac:dyDescent="0.35">
      <c r="B442" s="66" t="s">
        <v>129</v>
      </c>
      <c r="C442" s="66" t="s">
        <v>7</v>
      </c>
      <c r="D442" s="66" t="s">
        <v>166</v>
      </c>
      <c r="E442" s="66" t="s">
        <v>196</v>
      </c>
      <c r="F442" s="31" t="str">
        <f>IFERROR(F312/Costs!V242,"n.a.")</f>
        <v>n.a.</v>
      </c>
      <c r="G442" s="31" t="str">
        <f>IFERROR(G312/Costs!W242,"n.a.")</f>
        <v>n.a.</v>
      </c>
      <c r="H442" s="31" t="str">
        <f>IFERROR(H312/Costs!X242,"n.a.")</f>
        <v>n.a.</v>
      </c>
      <c r="I442" s="31" t="str">
        <f>IFERROR(I312/Costs!Y242,"n.a.")</f>
        <v>n.a.</v>
      </c>
      <c r="J442" s="31">
        <f>IFERROR(J312/Costs!Z242,"n.a.")</f>
        <v>1.0879049891875341</v>
      </c>
      <c r="K442" s="31">
        <f>IFERROR(K312/Costs!AA242,"n.a.")</f>
        <v>1.2127849297158075</v>
      </c>
      <c r="L442" s="31">
        <f>IFERROR(L312/Costs!AB242,"n.a.")</f>
        <v>1.2977297793554556</v>
      </c>
      <c r="M442" s="31">
        <f>IFERROR(M312/Costs!AC242,"n.a.")</f>
        <v>1.1529748002123956</v>
      </c>
      <c r="N442" s="31" t="str">
        <f>IFERROR(N312/Costs!AD242,"n.a.")</f>
        <v>n.a.</v>
      </c>
      <c r="O442" s="31">
        <f>IFERROR(O312/Costs!AE242,"n.a.")</f>
        <v>1.1813563626226611</v>
      </c>
    </row>
    <row r="443" spans="2:15" x14ac:dyDescent="0.35">
      <c r="B443" s="66" t="s">
        <v>121</v>
      </c>
      <c r="C443" s="66" t="s">
        <v>7</v>
      </c>
      <c r="D443" s="66" t="s">
        <v>164</v>
      </c>
      <c r="E443" s="66" t="s">
        <v>196</v>
      </c>
      <c r="F443" s="31" t="str">
        <f>IFERROR(F313/Costs!V243,"n.a.")</f>
        <v>n.a.</v>
      </c>
      <c r="G443" s="31" t="str">
        <f>IFERROR(G313/Costs!W243,"n.a.")</f>
        <v>n.a.</v>
      </c>
      <c r="H443" s="31" t="str">
        <f>IFERROR(H313/Costs!X243,"n.a.")</f>
        <v>n.a.</v>
      </c>
      <c r="I443" s="31">
        <f>IFERROR(I313/Costs!Y243,"n.a.")</f>
        <v>0.80818393159698976</v>
      </c>
      <c r="J443" s="31">
        <f>IFERROR(J313/Costs!Z243,"n.a.")</f>
        <v>0.75643826381202284</v>
      </c>
      <c r="K443" s="31" t="str">
        <f>IFERROR(K313/Costs!AA243,"n.a.")</f>
        <v>n.a.</v>
      </c>
      <c r="L443" s="31">
        <f>IFERROR(L313/Costs!AB243,"n.a.")</f>
        <v>1.1822248040903554</v>
      </c>
      <c r="M443" s="31">
        <f>IFERROR(M313/Costs!AC243,"n.a.")</f>
        <v>0.94574577538692084</v>
      </c>
      <c r="N443" s="31" t="str">
        <f>IFERROR(N313/Costs!AD243,"n.a.")</f>
        <v>n.a.</v>
      </c>
      <c r="O443" s="31">
        <f>IFERROR(O313/Costs!AE243,"n.a.")</f>
        <v>0.90368388653523679</v>
      </c>
    </row>
    <row r="444" spans="2:15" x14ac:dyDescent="0.35">
      <c r="B444" s="66" t="s">
        <v>119</v>
      </c>
      <c r="C444" s="66" t="s">
        <v>7</v>
      </c>
      <c r="D444" s="66" t="s">
        <v>164</v>
      </c>
      <c r="E444" s="66" t="s">
        <v>197</v>
      </c>
      <c r="F444" s="31" t="str">
        <f>IFERROR(F314/Costs!V244,"n.a.")</f>
        <v>n.a.</v>
      </c>
      <c r="G444" s="31" t="str">
        <f>IFERROR(G314/Costs!W244,"n.a.")</f>
        <v>n.a.</v>
      </c>
      <c r="H444" s="31" t="str">
        <f>IFERROR(H314/Costs!X244,"n.a.")</f>
        <v>n.a.</v>
      </c>
      <c r="I444" s="31">
        <f>IFERROR(I314/Costs!Y244,"n.a.")</f>
        <v>1.2437289947314423</v>
      </c>
      <c r="J444" s="31">
        <f>IFERROR(J314/Costs!Z244,"n.a.")</f>
        <v>1.2826947643853834</v>
      </c>
      <c r="K444" s="31">
        <f>IFERROR(K314/Costs!AA244,"n.a.")</f>
        <v>1.2550194837119037</v>
      </c>
      <c r="L444" s="31">
        <f>IFERROR(L314/Costs!AB244,"n.a.")</f>
        <v>1.2083226249181209</v>
      </c>
      <c r="M444" s="31">
        <f>IFERROR(M314/Costs!AC244,"n.a.")</f>
        <v>1.3138696652506816</v>
      </c>
      <c r="N444" s="31" t="str">
        <f>IFERROR(N314/Costs!AD244,"n.a.")</f>
        <v>n.a.</v>
      </c>
      <c r="O444" s="31">
        <f>IFERROR(O314/Costs!AE244,"n.a.")</f>
        <v>1.26000187125652</v>
      </c>
    </row>
    <row r="445" spans="2:15" x14ac:dyDescent="0.35">
      <c r="B445" s="66" t="s">
        <v>130</v>
      </c>
      <c r="C445" s="66" t="s">
        <v>7</v>
      </c>
      <c r="D445" s="66" t="s">
        <v>166</v>
      </c>
      <c r="E445" s="66" t="s">
        <v>337</v>
      </c>
      <c r="F445" s="31" t="str">
        <f>IFERROR(F315/Costs!V245,"n.a.")</f>
        <v>n.a.</v>
      </c>
      <c r="G445" s="31" t="str">
        <f>IFERROR(G315/Costs!W245,"n.a.")</f>
        <v>n.a.</v>
      </c>
      <c r="H445" s="31" t="str">
        <f>IFERROR(H315/Costs!X245,"n.a.")</f>
        <v>n.a.</v>
      </c>
      <c r="I445" s="31">
        <f>IFERROR(I315/Costs!Y245,"n.a.")</f>
        <v>1.0964674706495563</v>
      </c>
      <c r="J445" s="31">
        <f>IFERROR(J315/Costs!Z245,"n.a.")</f>
        <v>1.2007133956930596</v>
      </c>
      <c r="K445" s="31">
        <f>IFERROR(K315/Costs!AA245,"n.a.")</f>
        <v>1.1694449127340139</v>
      </c>
      <c r="L445" s="31">
        <f>IFERROR(L315/Costs!AB245,"n.a.")</f>
        <v>1.1116330381474413</v>
      </c>
      <c r="M445" s="31">
        <f>IFERROR(M315/Costs!AC245,"n.a.")</f>
        <v>1.1029128709658329</v>
      </c>
      <c r="N445" s="31">
        <f>IFERROR(N315/Costs!AD245,"n.a.")</f>
        <v>1.097731259643157</v>
      </c>
      <c r="O445" s="31">
        <f>IFERROR(O315/Costs!AE245,"n.a.")</f>
        <v>1.1337773737899097</v>
      </c>
    </row>
    <row r="446" spans="2:15" x14ac:dyDescent="0.35">
      <c r="B446" s="66" t="s">
        <v>117</v>
      </c>
      <c r="C446" s="66" t="s">
        <v>7</v>
      </c>
      <c r="D446" s="66" t="s">
        <v>165</v>
      </c>
      <c r="E446" s="66" t="s">
        <v>196</v>
      </c>
      <c r="F446" s="31" t="str">
        <f>IFERROR(F316/Costs!V246,"n.a.")</f>
        <v>n.a.</v>
      </c>
      <c r="G446" s="31">
        <f>IFERROR(G316/Costs!W246,"n.a.")</f>
        <v>0.99921613102935736</v>
      </c>
      <c r="H446" s="31">
        <f>IFERROR(H316/Costs!X246,"n.a.")</f>
        <v>0.98310085232883815</v>
      </c>
      <c r="I446" s="31">
        <f>IFERROR(I316/Costs!Y246,"n.a.")</f>
        <v>1.0377211511902729</v>
      </c>
      <c r="J446" s="31">
        <f>IFERROR(J316/Costs!Z246,"n.a.")</f>
        <v>1.0223712678129182</v>
      </c>
      <c r="K446" s="31">
        <f>IFERROR(K316/Costs!AA246,"n.a.")</f>
        <v>1.0130537746115049</v>
      </c>
      <c r="L446" s="31">
        <f>IFERROR(L316/Costs!AB246,"n.a.")</f>
        <v>1.0201213388238923</v>
      </c>
      <c r="M446" s="31">
        <f>IFERROR(M316/Costs!AC246,"n.a.")</f>
        <v>1.0125215223533524</v>
      </c>
      <c r="N446" s="31" t="str">
        <f>IFERROR(N316/Costs!AD246,"n.a.")</f>
        <v>n.a.</v>
      </c>
      <c r="O446" s="31">
        <f>IFERROR(O316/Costs!AE246,"n.a.")</f>
        <v>1.0131880754272753</v>
      </c>
    </row>
    <row r="449" spans="2:15" x14ac:dyDescent="0.35">
      <c r="B449" s="104" t="s">
        <v>136</v>
      </c>
    </row>
    <row r="450" spans="2:15" x14ac:dyDescent="0.35">
      <c r="B450" s="66" t="s">
        <v>124</v>
      </c>
      <c r="C450" s="66" t="s">
        <v>7</v>
      </c>
      <c r="D450" s="66" t="s">
        <v>161</v>
      </c>
      <c r="E450" s="66" t="s">
        <v>197</v>
      </c>
      <c r="F450" s="31" t="str">
        <f>IFERROR(F293/Costs!V195,"n.a.")</f>
        <v>n.a.</v>
      </c>
      <c r="G450" s="31">
        <f>IFERROR(G293/Costs!W195,"n.a.")</f>
        <v>0.95440957181683006</v>
      </c>
      <c r="H450" s="31">
        <f>IFERROR(H293/Costs!X195,"n.a.")</f>
        <v>1.1388261457280258</v>
      </c>
      <c r="I450" s="31">
        <f>IFERROR(I293/Costs!Y195,"n.a.")</f>
        <v>1.2450032327041631</v>
      </c>
      <c r="J450" s="31">
        <f>IFERROR(J293/Costs!Z195,"n.a.")</f>
        <v>1.1026620259245057</v>
      </c>
      <c r="K450" s="31">
        <f>IFERROR(K293/Costs!AA195,"n.a.")</f>
        <v>1.0953442898109553</v>
      </c>
      <c r="L450" s="31">
        <f>IFERROR(L293/Costs!AB195,"n.a.")</f>
        <v>1.183254454571506</v>
      </c>
      <c r="M450" s="31">
        <f>IFERROR(M293/Costs!AC195,"n.a.")</f>
        <v>1.1723153691350603</v>
      </c>
      <c r="N450" s="31" t="str">
        <f>IFERROR(N293/Costs!AD195,"n.a.")</f>
        <v>n.a.</v>
      </c>
      <c r="O450" s="31">
        <f>IFERROR(O293/Costs!AE195,"n.a.")</f>
        <v>1.1173163442491767</v>
      </c>
    </row>
    <row r="451" spans="2:15" x14ac:dyDescent="0.35">
      <c r="B451" s="66" t="s">
        <v>132</v>
      </c>
      <c r="C451" s="66" t="s">
        <v>7</v>
      </c>
      <c r="D451" s="66" t="s">
        <v>161</v>
      </c>
      <c r="E451" s="66" t="s">
        <v>196</v>
      </c>
      <c r="F451" s="31" t="str">
        <f>IFERROR(F294/Costs!V196,"n.a.")</f>
        <v>n.a.</v>
      </c>
      <c r="G451" s="31" t="str">
        <f>IFERROR(G294/Costs!W196,"n.a.")</f>
        <v>n.a.</v>
      </c>
      <c r="H451" s="31" t="str">
        <f>IFERROR(H294/Costs!X196,"n.a.")</f>
        <v>n.a.</v>
      </c>
      <c r="I451" s="31" t="str">
        <f>IFERROR(I294/Costs!Y196,"n.a.")</f>
        <v>n.a.</v>
      </c>
      <c r="J451" s="31" t="str">
        <f>IFERROR(J294/Costs!Z196,"n.a.")</f>
        <v>n.a.</v>
      </c>
      <c r="K451" s="31" t="str">
        <f>IFERROR(K294/Costs!AA196,"n.a.")</f>
        <v>n.a.</v>
      </c>
      <c r="L451" s="31" t="str">
        <f>IFERROR(L294/Costs!AB196,"n.a.")</f>
        <v>n.a.</v>
      </c>
      <c r="M451" s="31" t="str">
        <f>IFERROR(M294/Costs!AC196,"n.a.")</f>
        <v>n.a.</v>
      </c>
      <c r="N451" s="31" t="str">
        <f>IFERROR(N294/Costs!AD196,"n.a.")</f>
        <v>n.a.</v>
      </c>
      <c r="O451" s="31" t="str">
        <f>IFERROR(O294/Costs!AE196,"n.a.")</f>
        <v>n.a.</v>
      </c>
    </row>
    <row r="452" spans="2:15" x14ac:dyDescent="0.35">
      <c r="B452" s="66" t="s">
        <v>251</v>
      </c>
      <c r="C452" s="66" t="s">
        <v>7</v>
      </c>
      <c r="D452" s="66" t="s">
        <v>162</v>
      </c>
      <c r="E452" s="66" t="s">
        <v>196</v>
      </c>
      <c r="F452" s="31" t="str">
        <f>IFERROR(F295/Costs!V197,"n.a.")</f>
        <v>n.a.</v>
      </c>
      <c r="G452" s="31" t="str">
        <f>IFERROR(G295/Costs!W197,"n.a.")</f>
        <v>n.a.</v>
      </c>
      <c r="H452" s="31">
        <f>IFERROR(H295/Costs!X197,"n.a.")</f>
        <v>0.94003888506357369</v>
      </c>
      <c r="I452" s="31">
        <f>IFERROR(I295/Costs!Y197,"n.a.")</f>
        <v>0.90788320203448936</v>
      </c>
      <c r="J452" s="31">
        <f>IFERROR(J295/Costs!Z197,"n.a.")</f>
        <v>0.90407307628396238</v>
      </c>
      <c r="K452" s="31">
        <f>IFERROR(K295/Costs!AA197,"n.a.")</f>
        <v>0.84020028063515417</v>
      </c>
      <c r="L452" s="31">
        <f>IFERROR(L295/Costs!AB197,"n.a.")</f>
        <v>0.99156297742226129</v>
      </c>
      <c r="M452" s="31">
        <f>IFERROR(M295/Costs!AC197,"n.a.")</f>
        <v>0.9108400707057217</v>
      </c>
      <c r="N452" s="31" t="str">
        <f>IFERROR(N295/Costs!AD197,"n.a.")</f>
        <v>n.a.</v>
      </c>
      <c r="O452" s="31">
        <f>IFERROR(O295/Costs!AE197,"n.a.")</f>
        <v>0.91673980659825294</v>
      </c>
    </row>
    <row r="453" spans="2:15" x14ac:dyDescent="0.35">
      <c r="B453" s="66" t="s">
        <v>289</v>
      </c>
      <c r="C453" s="66" t="s">
        <v>7</v>
      </c>
      <c r="D453" s="66" t="s">
        <v>163</v>
      </c>
      <c r="E453" s="66" t="s">
        <v>196</v>
      </c>
      <c r="F453" s="31" t="str">
        <f>IFERROR(F296/Costs!V198,"n.a.")</f>
        <v>n.a.</v>
      </c>
      <c r="G453" s="31" t="str">
        <f>IFERROR(G296/Costs!W198,"n.a.")</f>
        <v>n.a.</v>
      </c>
      <c r="H453" s="31">
        <f>IFERROR(H296/Costs!X198,"n.a.")</f>
        <v>0.59057845954941124</v>
      </c>
      <c r="I453" s="31">
        <f>IFERROR(I296/Costs!Y198,"n.a.")</f>
        <v>0.6524667506198546</v>
      </c>
      <c r="J453" s="31">
        <f>IFERROR(J296/Costs!Z198,"n.a.")</f>
        <v>0.51681712489151366</v>
      </c>
      <c r="K453" s="31">
        <f>IFERROR(K296/Costs!AA198,"n.a.")</f>
        <v>0.58139246502032693</v>
      </c>
      <c r="L453" s="31">
        <f>IFERROR(L296/Costs!AB198,"n.a.")</f>
        <v>0.76094120061670656</v>
      </c>
      <c r="M453" s="31" t="str">
        <f>IFERROR(M296/Costs!AC198,"n.a.")</f>
        <v>n.a.</v>
      </c>
      <c r="N453" s="31" t="str">
        <f>IFERROR(N296/Costs!AD198,"n.a.")</f>
        <v>n.a.</v>
      </c>
      <c r="O453" s="31">
        <f>IFERROR(O296/Costs!AE198,"n.a.")</f>
        <v>0.61030301923929609</v>
      </c>
    </row>
    <row r="454" spans="2:15" x14ac:dyDescent="0.35">
      <c r="B454" s="66" t="s">
        <v>290</v>
      </c>
      <c r="C454" s="66" t="s">
        <v>7</v>
      </c>
      <c r="D454" s="66" t="s">
        <v>163</v>
      </c>
      <c r="E454" s="66" t="s">
        <v>196</v>
      </c>
      <c r="F454" s="31" t="str">
        <f>IFERROR(F297/Costs!V199,"n.a.")</f>
        <v>n.a.</v>
      </c>
      <c r="G454" s="31" t="str">
        <f>IFERROR(G297/Costs!W199,"n.a.")</f>
        <v>n.a.</v>
      </c>
      <c r="H454" s="31">
        <f>IFERROR(H297/Costs!X199,"n.a.")</f>
        <v>1.0486236205073494</v>
      </c>
      <c r="I454" s="31">
        <f>IFERROR(I297/Costs!Y199,"n.a.")</f>
        <v>1.0448045263539467</v>
      </c>
      <c r="J454" s="31">
        <f>IFERROR(J297/Costs!Z199,"n.a.")</f>
        <v>0.79307220954186564</v>
      </c>
      <c r="K454" s="31">
        <f>IFERROR(K297/Costs!AA199,"n.a.")</f>
        <v>0.6954579298476381</v>
      </c>
      <c r="L454" s="31">
        <f>IFERROR(L297/Costs!AB199,"n.a.")</f>
        <v>0.86479439436039707</v>
      </c>
      <c r="M454" s="31" t="str">
        <f>IFERROR(M297/Costs!AC199,"n.a.")</f>
        <v>n.a.</v>
      </c>
      <c r="N454" s="31" t="str">
        <f>IFERROR(N297/Costs!AD199,"n.a.")</f>
        <v>n.a.</v>
      </c>
      <c r="O454" s="31">
        <f>IFERROR(O297/Costs!AE199,"n.a.")</f>
        <v>0.86238058505401838</v>
      </c>
    </row>
    <row r="455" spans="2:15" x14ac:dyDescent="0.35">
      <c r="B455" s="66" t="s">
        <v>291</v>
      </c>
      <c r="C455" s="66" t="s">
        <v>7</v>
      </c>
      <c r="D455" s="66" t="s">
        <v>163</v>
      </c>
      <c r="E455" s="66" t="s">
        <v>196</v>
      </c>
      <c r="F455" s="31" t="str">
        <f>IFERROR(F298/Costs!V200,"n.a.")</f>
        <v>n.a.</v>
      </c>
      <c r="G455" s="31" t="str">
        <f>IFERROR(G298/Costs!W200,"n.a.")</f>
        <v>n.a.</v>
      </c>
      <c r="H455" s="31">
        <f>IFERROR(H298/Costs!X200,"n.a.")</f>
        <v>0.96405156743684217</v>
      </c>
      <c r="I455" s="31">
        <f>IFERROR(I298/Costs!Y200,"n.a.")</f>
        <v>0.98300987427971431</v>
      </c>
      <c r="J455" s="31">
        <f>IFERROR(J298/Costs!Z200,"n.a.")</f>
        <v>0.95425640941568413</v>
      </c>
      <c r="K455" s="31">
        <f>IFERROR(K298/Costs!AA200,"n.a.")</f>
        <v>0.95425640941568379</v>
      </c>
      <c r="L455" s="31">
        <f>IFERROR(L298/Costs!AB200,"n.a.")</f>
        <v>0.9542564094156839</v>
      </c>
      <c r="M455" s="31" t="str">
        <f>IFERROR(M298/Costs!AC200,"n.a.")</f>
        <v>n.a.</v>
      </c>
      <c r="N455" s="31" t="str">
        <f>IFERROR(N298/Costs!AD200,"n.a.")</f>
        <v>n.a.</v>
      </c>
      <c r="O455" s="31">
        <f>IFERROR(O298/Costs!AE200,"n.a.")</f>
        <v>0.96214903492250459</v>
      </c>
    </row>
    <row r="456" spans="2:15" x14ac:dyDescent="0.35">
      <c r="B456" s="66" t="s">
        <v>292</v>
      </c>
      <c r="C456" s="66" t="s">
        <v>7</v>
      </c>
      <c r="D456" s="66" t="s">
        <v>163</v>
      </c>
      <c r="E456" s="66" t="s">
        <v>196</v>
      </c>
      <c r="F456" s="31" t="str">
        <f>IFERROR(F299/Costs!V201,"n.a.")</f>
        <v>n.a.</v>
      </c>
      <c r="G456" s="31" t="str">
        <f>IFERROR(G299/Costs!W201,"n.a.")</f>
        <v>n.a.</v>
      </c>
      <c r="H456" s="31">
        <f>IFERROR(H299/Costs!X201,"n.a.")</f>
        <v>0.97915811674978392</v>
      </c>
      <c r="I456" s="31">
        <f>IFERROR(I299/Costs!Y201,"n.a.")</f>
        <v>0.91459929902946346</v>
      </c>
      <c r="J456" s="31">
        <f>IFERROR(J299/Costs!Z201,"n.a.")</f>
        <v>0.90563525795419797</v>
      </c>
      <c r="K456" s="31">
        <f>IFERROR(K299/Costs!AA201,"n.a.")</f>
        <v>0.95494762279163425</v>
      </c>
      <c r="L456" s="31">
        <f>IFERROR(L299/Costs!AB201,"n.a.")</f>
        <v>0.96268224254595158</v>
      </c>
      <c r="M456" s="31" t="str">
        <f>IFERROR(M299/Costs!AC201,"n.a.")</f>
        <v>n.a.</v>
      </c>
      <c r="N456" s="31" t="str">
        <f>IFERROR(N299/Costs!AD201,"n.a.")</f>
        <v>n.a.</v>
      </c>
      <c r="O456" s="31">
        <f>IFERROR(O299/Costs!AE201,"n.a.")</f>
        <v>0.94275142020736336</v>
      </c>
    </row>
    <row r="457" spans="2:15" x14ac:dyDescent="0.35">
      <c r="B457" s="66" t="s">
        <v>293</v>
      </c>
      <c r="C457" s="66" t="s">
        <v>7</v>
      </c>
      <c r="D457" s="66" t="s">
        <v>163</v>
      </c>
      <c r="E457" s="66" t="s">
        <v>196</v>
      </c>
      <c r="F457" s="31" t="str">
        <f>IFERROR(F300/Costs!V202,"n.a.")</f>
        <v>n.a.</v>
      </c>
      <c r="G457" s="31" t="str">
        <f>IFERROR(G300/Costs!W202,"n.a.")</f>
        <v>n.a.</v>
      </c>
      <c r="H457" s="31">
        <f>IFERROR(H300/Costs!X202,"n.a.")</f>
        <v>0.41343381620874392</v>
      </c>
      <c r="I457" s="31">
        <f>IFERROR(I300/Costs!Y202,"n.a.")</f>
        <v>0.41159435828955465</v>
      </c>
      <c r="J457" s="31">
        <f>IFERROR(J300/Costs!Z202,"n.a.")</f>
        <v>0.53404718725919209</v>
      </c>
      <c r="K457" s="31">
        <f>IFERROR(K300/Costs!AA202,"n.a.")</f>
        <v>0.35647699585211912</v>
      </c>
      <c r="L457" s="31">
        <f>IFERROR(L300/Costs!AB202,"n.a.")</f>
        <v>0.62919150987126216</v>
      </c>
      <c r="M457" s="31" t="str">
        <f>IFERROR(M300/Costs!AC202,"n.a.")</f>
        <v>n.a.</v>
      </c>
      <c r="N457" s="31" t="str">
        <f>IFERROR(N300/Costs!AD202,"n.a.")</f>
        <v>n.a.</v>
      </c>
      <c r="O457" s="31">
        <f>IFERROR(O300/Costs!AE202,"n.a.")</f>
        <v>0.44857398645591973</v>
      </c>
    </row>
    <row r="458" spans="2:15" x14ac:dyDescent="0.35">
      <c r="B458" s="66" t="s">
        <v>294</v>
      </c>
      <c r="C458" s="66" t="s">
        <v>7</v>
      </c>
      <c r="D458" s="66" t="s">
        <v>163</v>
      </c>
      <c r="E458" s="66" t="s">
        <v>196</v>
      </c>
      <c r="F458" s="31" t="str">
        <f>IFERROR(F301/Costs!V203,"n.a.")</f>
        <v>n.a.</v>
      </c>
      <c r="G458" s="31" t="str">
        <f>IFERROR(G301/Costs!W203,"n.a.")</f>
        <v>n.a.</v>
      </c>
      <c r="H458" s="31">
        <f>IFERROR(H301/Costs!X203,"n.a.")</f>
        <v>0.38372325602495566</v>
      </c>
      <c r="I458" s="31">
        <f>IFERROR(I301/Costs!Y203,"n.a.")</f>
        <v>0.51583126346396746</v>
      </c>
      <c r="J458" s="31">
        <f>IFERROR(J301/Costs!Z203,"n.a.")</f>
        <v>0.58724970203040261</v>
      </c>
      <c r="K458" s="31">
        <f>IFERROR(K301/Costs!AA203,"n.a.")</f>
        <v>0.64405408807495734</v>
      </c>
      <c r="L458" s="31">
        <f>IFERROR(L301/Costs!AB203,"n.a.")</f>
        <v>0.74949927736865818</v>
      </c>
      <c r="M458" s="31" t="str">
        <f>IFERROR(M301/Costs!AC203,"n.a.")</f>
        <v>n.a.</v>
      </c>
      <c r="N458" s="31" t="str">
        <f>IFERROR(N301/Costs!AD203,"n.a.")</f>
        <v>n.a.</v>
      </c>
      <c r="O458" s="31">
        <f>IFERROR(O301/Costs!AE203,"n.a.")</f>
        <v>0.55879412968621578</v>
      </c>
    </row>
    <row r="459" spans="2:15" x14ac:dyDescent="0.35">
      <c r="B459" s="66" t="s">
        <v>295</v>
      </c>
      <c r="C459" s="66" t="s">
        <v>7</v>
      </c>
      <c r="D459" s="66" t="s">
        <v>163</v>
      </c>
      <c r="E459" s="66" t="s">
        <v>196</v>
      </c>
      <c r="F459" s="31" t="str">
        <f>IFERROR(F302/Costs!V204,"n.a.")</f>
        <v>n.a.</v>
      </c>
      <c r="G459" s="31" t="str">
        <f>IFERROR(G302/Costs!W204,"n.a.")</f>
        <v>n.a.</v>
      </c>
      <c r="H459" s="31">
        <f>IFERROR(H302/Costs!X204,"n.a.")</f>
        <v>0.65793906853821282</v>
      </c>
      <c r="I459" s="31">
        <f>IFERROR(I302/Costs!Y204,"n.a.")</f>
        <v>0.62036835140943136</v>
      </c>
      <c r="J459" s="31">
        <f>IFERROR(J302/Costs!Z204,"n.a.")</f>
        <v>0.67889834250295389</v>
      </c>
      <c r="K459" s="31">
        <f>IFERROR(K302/Costs!AA204,"n.a.")</f>
        <v>0.6047331031325418</v>
      </c>
      <c r="L459" s="31">
        <f>IFERROR(L302/Costs!AB204,"n.a.")</f>
        <v>0.71535942013946074</v>
      </c>
      <c r="M459" s="31" t="str">
        <f>IFERROR(M302/Costs!AC204,"n.a.")</f>
        <v>n.a.</v>
      </c>
      <c r="N459" s="31" t="str">
        <f>IFERROR(N302/Costs!AD204,"n.a.")</f>
        <v>n.a.</v>
      </c>
      <c r="O459" s="31">
        <f>IFERROR(O302/Costs!AE204,"n.a.")</f>
        <v>0.65209484842839349</v>
      </c>
    </row>
    <row r="460" spans="2:15" x14ac:dyDescent="0.35">
      <c r="B460" s="66" t="s">
        <v>120</v>
      </c>
      <c r="C460" s="66" t="s">
        <v>7</v>
      </c>
      <c r="D460" s="66" t="s">
        <v>164</v>
      </c>
      <c r="E460" s="66" t="s">
        <v>196</v>
      </c>
      <c r="F460" s="31" t="str">
        <f>IFERROR(F303/Costs!V205,"n.a.")</f>
        <v>n.a.</v>
      </c>
      <c r="G460" s="31">
        <f>IFERROR(G303/Costs!W205,"n.a.")</f>
        <v>1.0459919771084343</v>
      </c>
      <c r="H460" s="31">
        <f>IFERROR(H303/Costs!X205,"n.a.")</f>
        <v>1.1188888904935215</v>
      </c>
      <c r="I460" s="31">
        <f>IFERROR(I303/Costs!Y205,"n.a.")</f>
        <v>1.0800035641388581</v>
      </c>
      <c r="J460" s="31">
        <f>IFERROR(J303/Costs!Z205,"n.a.")</f>
        <v>1.1071464773039552</v>
      </c>
      <c r="K460" s="31">
        <f>IFERROR(K303/Costs!AA205,"n.a.")</f>
        <v>1.1293257242208181</v>
      </c>
      <c r="L460" s="31">
        <f>IFERROR(L303/Costs!AB205,"n.a.")</f>
        <v>1.112126837457315</v>
      </c>
      <c r="M460" s="31">
        <f>IFERROR(M303/Costs!AC205,"n.a.")</f>
        <v>1.1242092853313623</v>
      </c>
      <c r="N460" s="31" t="str">
        <f>IFERROR(N303/Costs!AD205,"n.a.")</f>
        <v>n.a.</v>
      </c>
      <c r="O460" s="31">
        <f>IFERROR(O303/Costs!AE205,"n.a.")</f>
        <v>1.0993530134344274</v>
      </c>
    </row>
    <row r="461" spans="2:15" x14ac:dyDescent="0.35">
      <c r="B461" s="66" t="s">
        <v>125</v>
      </c>
      <c r="C461" s="66" t="s">
        <v>7</v>
      </c>
      <c r="D461" s="66" t="s">
        <v>162</v>
      </c>
      <c r="E461" s="66" t="s">
        <v>196</v>
      </c>
      <c r="F461" s="31" t="str">
        <f>IFERROR(F304/Costs!V206,"n.a.")</f>
        <v>n.a.</v>
      </c>
      <c r="G461" s="31" t="str">
        <f>IFERROR(G304/Costs!W206,"n.a.")</f>
        <v>n.a.</v>
      </c>
      <c r="H461" s="31" t="str">
        <f>IFERROR(H304/Costs!X206,"n.a.")</f>
        <v>n.a.</v>
      </c>
      <c r="I461" s="31" t="str">
        <f>IFERROR(I304/Costs!Y206,"n.a.")</f>
        <v>n.a.</v>
      </c>
      <c r="J461" s="31" t="str">
        <f>IFERROR(J304/Costs!Z206,"n.a.")</f>
        <v>n.a.</v>
      </c>
      <c r="K461" s="31" t="str">
        <f>IFERROR(K304/Costs!AA206,"n.a.")</f>
        <v>n.a.</v>
      </c>
      <c r="L461" s="31" t="str">
        <f>IFERROR(L304/Costs!AB206,"n.a.")</f>
        <v>n.a.</v>
      </c>
      <c r="M461" s="31" t="str">
        <f>IFERROR(M304/Costs!AC206,"n.a.")</f>
        <v>n.a.</v>
      </c>
      <c r="N461" s="31" t="str">
        <f>IFERROR(N304/Costs!AD206,"n.a.")</f>
        <v>n.a.</v>
      </c>
      <c r="O461" s="31" t="str">
        <f>IFERROR(O304/Costs!AE206,"n.a.")</f>
        <v>n.a.</v>
      </c>
    </row>
    <row r="462" spans="2:15" x14ac:dyDescent="0.35">
      <c r="B462" s="66" t="s">
        <v>277</v>
      </c>
      <c r="C462" s="66" t="s">
        <v>7</v>
      </c>
      <c r="D462" s="66" t="s">
        <v>163</v>
      </c>
      <c r="E462" s="66" t="s">
        <v>196</v>
      </c>
      <c r="F462" s="31" t="str">
        <f>IFERROR(F305/Costs!V207,"n.a.")</f>
        <v>n.a.</v>
      </c>
      <c r="G462" s="31" t="str">
        <f>IFERROR(G305/Costs!W207,"n.a.")</f>
        <v>n.a.</v>
      </c>
      <c r="H462" s="31" t="str">
        <f>IFERROR(H305/Costs!X207,"n.a.")</f>
        <v>n.a.</v>
      </c>
      <c r="I462" s="31" t="str">
        <f>IFERROR(I305/Costs!Y207,"n.a.")</f>
        <v>n.a.</v>
      </c>
      <c r="J462" s="31">
        <f>IFERROR(J305/Costs!Z207,"n.a.")</f>
        <v>0.76085339199705504</v>
      </c>
      <c r="K462" s="31">
        <f>IFERROR(K305/Costs!AA207,"n.a.")</f>
        <v>1.0196825264687892</v>
      </c>
      <c r="L462" s="31">
        <f>IFERROR(L305/Costs!AB207,"n.a.")</f>
        <v>0.98141745509407952</v>
      </c>
      <c r="M462" s="31">
        <f>IFERROR(M305/Costs!AC207,"n.a.")</f>
        <v>0.94148289394831164</v>
      </c>
      <c r="N462" s="31" t="str">
        <f>IFERROR(N305/Costs!AD207,"n.a.")</f>
        <v>n.a.</v>
      </c>
      <c r="O462" s="31">
        <f>IFERROR(O305/Costs!AE207,"n.a.")</f>
        <v>0.92001165528210238</v>
      </c>
    </row>
    <row r="463" spans="2:15" x14ac:dyDescent="0.35">
      <c r="B463" s="66" t="s">
        <v>276</v>
      </c>
      <c r="C463" s="66" t="s">
        <v>7</v>
      </c>
      <c r="D463" s="66" t="s">
        <v>163</v>
      </c>
      <c r="E463" s="66" t="s">
        <v>197</v>
      </c>
      <c r="F463" s="31" t="str">
        <f>IFERROR(F306/Costs!V208,"n.a.")</f>
        <v>n.a.</v>
      </c>
      <c r="G463" s="31" t="str">
        <f>IFERROR(G306/Costs!W208,"n.a.")</f>
        <v>n.a.</v>
      </c>
      <c r="H463" s="31" t="str">
        <f>IFERROR(H306/Costs!X208,"n.a.")</f>
        <v>n.a.</v>
      </c>
      <c r="I463" s="31" t="str">
        <f>IFERROR(I306/Costs!Y208,"n.a.")</f>
        <v>n.a.</v>
      </c>
      <c r="J463" s="31">
        <f>IFERROR(J306/Costs!Z208,"n.a.")</f>
        <v>0.53798728335360491</v>
      </c>
      <c r="K463" s="31">
        <f>IFERROR(K306/Costs!AA208,"n.a.")</f>
        <v>0.61936125691897315</v>
      </c>
      <c r="L463" s="31">
        <f>IFERROR(L306/Costs!AB208,"n.a.")</f>
        <v>0.72276034132303868</v>
      </c>
      <c r="M463" s="31">
        <f>IFERROR(M306/Costs!AC208,"n.a.")</f>
        <v>0.90888470980519853</v>
      </c>
      <c r="N463" s="31" t="str">
        <f>IFERROR(N306/Costs!AD208,"n.a.")</f>
        <v>n.a.</v>
      </c>
      <c r="O463" s="31">
        <f>IFERROR(O306/Costs!AE208,"n.a.")</f>
        <v>0.67563645556958685</v>
      </c>
    </row>
    <row r="464" spans="2:15" x14ac:dyDescent="0.35">
      <c r="B464" s="66" t="s">
        <v>296</v>
      </c>
      <c r="C464" s="66" t="s">
        <v>7</v>
      </c>
      <c r="D464" s="66" t="s">
        <v>161</v>
      </c>
      <c r="E464" s="66" t="s">
        <v>197</v>
      </c>
      <c r="F464" s="31" t="str">
        <f>IFERROR(F307/Costs!V209,"n.a.")</f>
        <v>n.a.</v>
      </c>
      <c r="G464" s="31">
        <f>IFERROR(G307/Costs!W209,"n.a.")</f>
        <v>1.0655771837594223</v>
      </c>
      <c r="H464" s="31">
        <f>IFERROR(H307/Costs!X209,"n.a.")</f>
        <v>1.1076086777692946</v>
      </c>
      <c r="I464" s="31">
        <f>IFERROR(I307/Costs!Y209,"n.a.")</f>
        <v>1.1046894299724084</v>
      </c>
      <c r="J464" s="31">
        <f>IFERROR(J307/Costs!Z209,"n.a.")</f>
        <v>1.0845573554951415</v>
      </c>
      <c r="K464" s="31">
        <f>IFERROR(K307/Costs!AA209,"n.a.")</f>
        <v>1.0533367948343999</v>
      </c>
      <c r="L464" s="31">
        <f>IFERROR(L307/Costs!AB209,"n.a.")</f>
        <v>1.1134222269214682</v>
      </c>
      <c r="M464" s="31">
        <f>IFERROR(M307/Costs!AC209,"n.a.")</f>
        <v>1.1297988545583626</v>
      </c>
      <c r="N464" s="31" t="str">
        <f>IFERROR(N307/Costs!AD209,"n.a.")</f>
        <v>n.a.</v>
      </c>
      <c r="O464" s="31">
        <f>IFERROR(O307/Costs!AE209,"n.a.")</f>
        <v>1.0940351634488761</v>
      </c>
    </row>
    <row r="465" spans="2:15" x14ac:dyDescent="0.35">
      <c r="B465" s="66" t="s">
        <v>297</v>
      </c>
      <c r="C465" s="66" t="s">
        <v>7</v>
      </c>
      <c r="D465" s="66" t="s">
        <v>161</v>
      </c>
      <c r="E465" s="66" t="s">
        <v>196</v>
      </c>
      <c r="F465" s="31" t="str">
        <f>IFERROR(F308/Costs!V210,"n.a.")</f>
        <v>n.a.</v>
      </c>
      <c r="G465" s="31">
        <f>IFERROR(G308/Costs!W210,"n.a.")</f>
        <v>0.95069150763652188</v>
      </c>
      <c r="H465" s="31">
        <f>IFERROR(H308/Costs!X210,"n.a.")</f>
        <v>0.91635904888228403</v>
      </c>
      <c r="I465" s="31">
        <f>IFERROR(I308/Costs!Y210,"n.a.")</f>
        <v>0.98788759075704369</v>
      </c>
      <c r="J465" s="31">
        <f>IFERROR(J308/Costs!Z210,"n.a.")</f>
        <v>1.0263471567131499</v>
      </c>
      <c r="K465" s="31">
        <f>IFERROR(K308/Costs!AA210,"n.a.")</f>
        <v>1.0028935074621168</v>
      </c>
      <c r="L465" s="31">
        <f>IFERROR(L308/Costs!AB210,"n.a.")</f>
        <v>0.9524509790814103</v>
      </c>
      <c r="M465" s="31">
        <f>IFERROR(M308/Costs!AC210,"n.a.")</f>
        <v>0.81726312939152224</v>
      </c>
      <c r="N465" s="31" t="str">
        <f>IFERROR(N308/Costs!AD210,"n.a.")</f>
        <v>n.a.</v>
      </c>
      <c r="O465" s="31">
        <f>IFERROR(O308/Costs!AE210,"n.a.")</f>
        <v>0.94546995676470913</v>
      </c>
    </row>
    <row r="466" spans="2:15" x14ac:dyDescent="0.35">
      <c r="B466" s="66" t="s">
        <v>298</v>
      </c>
      <c r="C466" s="66" t="s">
        <v>7</v>
      </c>
      <c r="D466" s="66" t="s">
        <v>165</v>
      </c>
      <c r="E466" s="66" t="s">
        <v>197</v>
      </c>
      <c r="F466" s="31" t="str">
        <f>IFERROR(F309/Costs!V211,"n.a.")</f>
        <v>n.a.</v>
      </c>
      <c r="G466" s="31">
        <f>IFERROR(G309/Costs!W211,"n.a.")</f>
        <v>0.99373484236054943</v>
      </c>
      <c r="H466" s="31">
        <f>IFERROR(H309/Costs!X211,"n.a.")</f>
        <v>1.0150794686018982</v>
      </c>
      <c r="I466" s="31">
        <f>IFERROR(I309/Costs!Y211,"n.a.")</f>
        <v>1.0301419528172089</v>
      </c>
      <c r="J466" s="31">
        <f>IFERROR(J309/Costs!Z211,"n.a.")</f>
        <v>0.99858556338381388</v>
      </c>
      <c r="K466" s="31">
        <f>IFERROR(K309/Costs!AA211,"n.a.")</f>
        <v>1.0191441570716289</v>
      </c>
      <c r="L466" s="31">
        <f>IFERROR(L309/Costs!AB211,"n.a.")</f>
        <v>1.043720084822781</v>
      </c>
      <c r="M466" s="31">
        <f>IFERROR(M309/Costs!AC211,"n.a.")</f>
        <v>1.0068827004615875</v>
      </c>
      <c r="N466" s="31" t="str">
        <f>IFERROR(N309/Costs!AD211,"n.a.")</f>
        <v>n.a.</v>
      </c>
      <c r="O466" s="31">
        <f>IFERROR(O309/Costs!AE211,"n.a.")</f>
        <v>1.0145546641705261</v>
      </c>
    </row>
    <row r="467" spans="2:15" x14ac:dyDescent="0.35">
      <c r="B467" s="66" t="s">
        <v>299</v>
      </c>
      <c r="C467" s="66" t="s">
        <v>7</v>
      </c>
      <c r="D467" s="66" t="s">
        <v>165</v>
      </c>
      <c r="E467" s="66" t="s">
        <v>197</v>
      </c>
      <c r="F467" s="31" t="str">
        <f>IFERROR(F310/Costs!V212,"n.a.")</f>
        <v>n.a.</v>
      </c>
      <c r="G467" s="31">
        <f>IFERROR(G310/Costs!W212,"n.a.")</f>
        <v>0.98891236542911753</v>
      </c>
      <c r="H467" s="31">
        <f>IFERROR(H310/Costs!X212,"n.a.")</f>
        <v>1.0127404920185756</v>
      </c>
      <c r="I467" s="31">
        <f>IFERROR(I310/Costs!Y212,"n.a.")</f>
        <v>1.0002352350157289</v>
      </c>
      <c r="J467" s="31">
        <f>IFERROR(J310/Costs!Z212,"n.a.")</f>
        <v>1.0069849591611653</v>
      </c>
      <c r="K467" s="31">
        <f>IFERROR(K310/Costs!AA212,"n.a.")</f>
        <v>1.0148035362674679</v>
      </c>
      <c r="L467" s="31">
        <f>IFERROR(L310/Costs!AB212,"n.a.")</f>
        <v>1.0137973331553212</v>
      </c>
      <c r="M467" s="31">
        <f>IFERROR(M310/Costs!AC212,"n.a.")</f>
        <v>1.0193361711574986</v>
      </c>
      <c r="N467" s="31" t="str">
        <f>IFERROR(N310/Costs!AD212,"n.a.")</f>
        <v>n.a.</v>
      </c>
      <c r="O467" s="31">
        <f>IFERROR(O310/Costs!AE212,"n.a.")</f>
        <v>1.0077149703910924</v>
      </c>
    </row>
    <row r="468" spans="2:15" x14ac:dyDescent="0.35">
      <c r="B468" s="66" t="s">
        <v>118</v>
      </c>
      <c r="C468" s="66" t="s">
        <v>7</v>
      </c>
      <c r="D468" s="66" t="s">
        <v>164</v>
      </c>
      <c r="E468" s="66" t="s">
        <v>196</v>
      </c>
      <c r="F468" s="31" t="str">
        <f>IFERROR(F311/Costs!V213,"n.a.")</f>
        <v>n.a.</v>
      </c>
      <c r="G468" s="31">
        <f>IFERROR(G311/Costs!W213,"n.a.")</f>
        <v>0.8524601679424304</v>
      </c>
      <c r="H468" s="31">
        <f>IFERROR(H311/Costs!X213,"n.a.")</f>
        <v>1.0012807595723952</v>
      </c>
      <c r="I468" s="31">
        <f>IFERROR(I311/Costs!Y213,"n.a.")</f>
        <v>0.77090274389953395</v>
      </c>
      <c r="J468" s="31">
        <f>IFERROR(J311/Costs!Z213,"n.a.")</f>
        <v>0.89997595056983293</v>
      </c>
      <c r="K468" s="31">
        <f>IFERROR(K311/Costs!AA213,"n.a.")</f>
        <v>0.96436092834679588</v>
      </c>
      <c r="L468" s="31">
        <f>IFERROR(L311/Costs!AB213,"n.a.")</f>
        <v>1.0278164391092137</v>
      </c>
      <c r="M468" s="31">
        <f>IFERROR(M311/Costs!AC213,"n.a.")</f>
        <v>0.96958349301592794</v>
      </c>
      <c r="N468" s="31" t="str">
        <f>IFERROR(N311/Costs!AD213,"n.a.")</f>
        <v>n.a.</v>
      </c>
      <c r="O468" s="31">
        <f>IFERROR(O311/Costs!AE213,"n.a.")</f>
        <v>0.91466338615178799</v>
      </c>
    </row>
    <row r="469" spans="2:15" x14ac:dyDescent="0.35">
      <c r="B469" s="66" t="s">
        <v>129</v>
      </c>
      <c r="C469" s="66" t="s">
        <v>7</v>
      </c>
      <c r="D469" s="66" t="s">
        <v>166</v>
      </c>
      <c r="E469" s="66" t="s">
        <v>196</v>
      </c>
      <c r="F469" s="31" t="str">
        <f>IFERROR(F312/Costs!V214,"n.a.")</f>
        <v>n.a.</v>
      </c>
      <c r="G469" s="31" t="str">
        <f>IFERROR(G312/Costs!W214,"n.a.")</f>
        <v>n.a.</v>
      </c>
      <c r="H469" s="31" t="str">
        <f>IFERROR(H312/Costs!X214,"n.a.")</f>
        <v>n.a.</v>
      </c>
      <c r="I469" s="31" t="str">
        <f>IFERROR(I312/Costs!Y214,"n.a.")</f>
        <v>n.a.</v>
      </c>
      <c r="J469" s="31">
        <f>IFERROR(J312/Costs!Z214,"n.a.")</f>
        <v>1.00695052932201</v>
      </c>
      <c r="K469" s="31">
        <f>IFERROR(K312/Costs!AA214,"n.a.")</f>
        <v>1.0875288169394377</v>
      </c>
      <c r="L469" s="31">
        <f>IFERROR(L312/Costs!AB214,"n.a.")</f>
        <v>1.0930842110409795</v>
      </c>
      <c r="M469" s="31">
        <f>IFERROR(M312/Costs!AC214,"n.a.")</f>
        <v>0.9634948442562099</v>
      </c>
      <c r="N469" s="31" t="str">
        <f>IFERROR(N312/Costs!AD214,"n.a.")</f>
        <v>n.a.</v>
      </c>
      <c r="O469" s="31">
        <f>IFERROR(O312/Costs!AE214,"n.a.")</f>
        <v>1.0368841234603814</v>
      </c>
    </row>
    <row r="470" spans="2:15" x14ac:dyDescent="0.35">
      <c r="B470" s="66" t="s">
        <v>121</v>
      </c>
      <c r="C470" s="66" t="s">
        <v>7</v>
      </c>
      <c r="D470" s="66" t="s">
        <v>164</v>
      </c>
      <c r="E470" s="66" t="s">
        <v>196</v>
      </c>
      <c r="F470" s="31" t="str">
        <f>IFERROR(F313/Costs!V215,"n.a.")</f>
        <v>n.a.</v>
      </c>
      <c r="G470" s="31" t="str">
        <f>IFERROR(G313/Costs!W215,"n.a.")</f>
        <v>n.a.</v>
      </c>
      <c r="H470" s="31" t="str">
        <f>IFERROR(H313/Costs!X215,"n.a.")</f>
        <v>n.a.</v>
      </c>
      <c r="I470" s="31">
        <f>IFERROR(I313/Costs!Y215,"n.a.")</f>
        <v>0.74224043568723597</v>
      </c>
      <c r="J470" s="31">
        <f>IFERROR(J313/Costs!Z215,"n.a.")</f>
        <v>0.69301206814455885</v>
      </c>
      <c r="K470" s="31" t="str">
        <f>IFERROR(K313/Costs!AA215,"n.a.")</f>
        <v>n.a.</v>
      </c>
      <c r="L470" s="31">
        <f>IFERROR(L313/Costs!AB215,"n.a.")</f>
        <v>1.0997938385397807</v>
      </c>
      <c r="M470" s="31">
        <f>IFERROR(M313/Costs!AC215,"n.a.")</f>
        <v>0.89632478345873834</v>
      </c>
      <c r="N470" s="31" t="str">
        <f>IFERROR(N313/Costs!AD215,"n.a.")</f>
        <v>n.a.</v>
      </c>
      <c r="O470" s="31">
        <f>IFERROR(O313/Costs!AE215,"n.a.")</f>
        <v>0.83668117946046772</v>
      </c>
    </row>
    <row r="471" spans="2:15" x14ac:dyDescent="0.35">
      <c r="B471" s="66" t="s">
        <v>119</v>
      </c>
      <c r="C471" s="66" t="s">
        <v>7</v>
      </c>
      <c r="D471" s="66" t="s">
        <v>164</v>
      </c>
      <c r="E471" s="66" t="s">
        <v>197</v>
      </c>
      <c r="F471" s="31" t="str">
        <f>IFERROR(F314/Costs!V216,"n.a.")</f>
        <v>n.a.</v>
      </c>
      <c r="G471" s="31" t="str">
        <f>IFERROR(G314/Costs!W216,"n.a.")</f>
        <v>n.a.</v>
      </c>
      <c r="H471" s="31" t="str">
        <f>IFERROR(H314/Costs!X216,"n.a.")</f>
        <v>n.a.</v>
      </c>
      <c r="I471" s="31">
        <f>IFERROR(I314/Costs!Y216,"n.a.")</f>
        <v>1.175734356490691</v>
      </c>
      <c r="J471" s="31">
        <f>IFERROR(J314/Costs!Z216,"n.a.")</f>
        <v>1.1348658265038871</v>
      </c>
      <c r="K471" s="31">
        <f>IFERROR(K314/Costs!AA216,"n.a.")</f>
        <v>1.2126353034794082</v>
      </c>
      <c r="L471" s="31">
        <f>IFERROR(L314/Costs!AB216,"n.a.")</f>
        <v>1.1440182957486333</v>
      </c>
      <c r="M471" s="31">
        <f>IFERROR(M314/Costs!AC216,"n.a.")</f>
        <v>1.1858254986756045</v>
      </c>
      <c r="N471" s="31" t="str">
        <f>IFERROR(N314/Costs!AD216,"n.a.")</f>
        <v>n.a.</v>
      </c>
      <c r="O471" s="31">
        <f>IFERROR(O314/Costs!AE216,"n.a.")</f>
        <v>1.1696459928446199</v>
      </c>
    </row>
    <row r="472" spans="2:15" x14ac:dyDescent="0.35">
      <c r="B472" s="66" t="s">
        <v>130</v>
      </c>
      <c r="C472" s="66" t="s">
        <v>7</v>
      </c>
      <c r="D472" s="66" t="s">
        <v>166</v>
      </c>
      <c r="E472" s="66" t="s">
        <v>337</v>
      </c>
      <c r="F472" s="31" t="str">
        <f>IFERROR(F315/Costs!V217,"n.a.")</f>
        <v>n.a.</v>
      </c>
      <c r="G472" s="31" t="str">
        <f>IFERROR(G315/Costs!W217,"n.a.")</f>
        <v>n.a.</v>
      </c>
      <c r="H472" s="31" t="str">
        <f>IFERROR(H315/Costs!X217,"n.a.")</f>
        <v>n.a.</v>
      </c>
      <c r="I472" s="31">
        <f>IFERROR(I315/Costs!Y217,"n.a.")</f>
        <v>1.0727120813952919</v>
      </c>
      <c r="J472" s="31">
        <f>IFERROR(J315/Costs!Z217,"n.a.")</f>
        <v>1.1676327040313339</v>
      </c>
      <c r="K472" s="31">
        <f>IFERROR(K315/Costs!AA217,"n.a.")</f>
        <v>1.1309560076879004</v>
      </c>
      <c r="L472" s="31">
        <f>IFERROR(L315/Costs!AB217,"n.a.")</f>
        <v>1.0806820193313664</v>
      </c>
      <c r="M472" s="31">
        <f>IFERROR(M315/Costs!AC217,"n.a.")</f>
        <v>1.0605017205045573</v>
      </c>
      <c r="N472" s="31">
        <f>IFERROR(N315/Costs!AD217,"n.a.")</f>
        <v>0.95496734821442419</v>
      </c>
      <c r="O472" s="31">
        <f>IFERROR(O315/Costs!AE217,"n.a.")</f>
        <v>1.0840594973188453</v>
      </c>
    </row>
    <row r="473" spans="2:15" x14ac:dyDescent="0.35">
      <c r="B473" s="66" t="s">
        <v>117</v>
      </c>
      <c r="C473" s="66" t="s">
        <v>7</v>
      </c>
      <c r="D473" s="66" t="s">
        <v>165</v>
      </c>
      <c r="E473" s="66" t="s">
        <v>196</v>
      </c>
      <c r="F473" s="31" t="str">
        <f>IFERROR(F316/Costs!V218,"n.a.")</f>
        <v>n.a.</v>
      </c>
      <c r="G473" s="31">
        <f>IFERROR(G316/Costs!W218,"n.a.")</f>
        <v>0.95239981230800719</v>
      </c>
      <c r="H473" s="31">
        <f>IFERROR(H316/Costs!X218,"n.a.")</f>
        <v>0.91486186619404375</v>
      </c>
      <c r="I473" s="31">
        <f>IFERROR(I316/Costs!Y218,"n.a.")</f>
        <v>0.99450896826317925</v>
      </c>
      <c r="J473" s="31">
        <f>IFERROR(J316/Costs!Z218,"n.a.")</f>
        <v>0.97161705057529768</v>
      </c>
      <c r="K473" s="31">
        <f>IFERROR(K316/Costs!AA218,"n.a.")</f>
        <v>0.98714509569914399</v>
      </c>
      <c r="L473" s="31">
        <f>IFERROR(L316/Costs!AB218,"n.a.")</f>
        <v>0.98426887639866512</v>
      </c>
      <c r="M473" s="31">
        <f>IFERROR(M316/Costs!AC218,"n.a.")</f>
        <v>0.98821320714908689</v>
      </c>
      <c r="N473" s="31" t="str">
        <f>IFERROR(N316/Costs!AD218,"n.a.")</f>
        <v>n.a.</v>
      </c>
      <c r="O473" s="31">
        <f>IFERROR(O316/Costs!AE218,"n.a.")</f>
        <v>0.97158878213040478</v>
      </c>
    </row>
  </sheetData>
  <pageMargins left="0.7" right="0.7" top="0.75" bottom="0.75" header="0.3" footer="0.3"/>
  <pageSetup paperSize="9" orientation="portrait" horizontalDpi="300" verticalDpi="300"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theme="8" tint="0.39997558519241921"/>
  </sheetPr>
  <dimension ref="A1:AH246"/>
  <sheetViews>
    <sheetView zoomScale="85" zoomScaleNormal="85" workbookViewId="0">
      <selection activeCell="R222" sqref="R222:AE246"/>
    </sheetView>
  </sheetViews>
  <sheetFormatPr defaultColWidth="9.1796875" defaultRowHeight="14.5" x14ac:dyDescent="0.35"/>
  <cols>
    <col min="1" max="1" width="3" style="1" customWidth="1"/>
    <col min="2" max="2" width="43.7265625" style="1" customWidth="1"/>
    <col min="3" max="3" width="16.54296875" style="1" bestFit="1" customWidth="1"/>
    <col min="4" max="4" width="11.7265625" style="1" customWidth="1"/>
    <col min="5" max="5" width="11.1796875" style="1" customWidth="1"/>
    <col min="6" max="15" width="12.7265625" style="17" customWidth="1"/>
    <col min="16" max="16" width="11.1796875" style="1" customWidth="1"/>
    <col min="17" max="17" width="3" style="1" customWidth="1"/>
    <col min="18" max="18" width="43.7265625" style="1" customWidth="1"/>
    <col min="19" max="19" width="14.1796875" style="1" bestFit="1" customWidth="1"/>
    <col min="20" max="20" width="11.7265625" style="1" customWidth="1"/>
    <col min="21" max="21" width="11.1796875" style="1" customWidth="1"/>
    <col min="22" max="31" width="12.7265625" style="17" customWidth="1"/>
    <col min="32" max="32" width="11.1796875" style="1" customWidth="1"/>
    <col min="33" max="33" width="3.453125" style="1" customWidth="1"/>
    <col min="34" max="35" width="9.81640625" style="1" customWidth="1"/>
    <col min="36" max="37" width="24.453125" style="1" bestFit="1" customWidth="1"/>
    <col min="38" max="38" width="28" style="1" bestFit="1" customWidth="1"/>
    <col min="39" max="39" width="25.7265625" style="1" bestFit="1" customWidth="1"/>
    <col min="40" max="40" width="26.26953125" style="1" bestFit="1" customWidth="1"/>
    <col min="41" max="41" width="27.26953125" style="1" bestFit="1" customWidth="1"/>
    <col min="42" max="42" width="22.81640625" style="1" bestFit="1" customWidth="1"/>
    <col min="43" max="43" width="25.453125" style="1" bestFit="1" customWidth="1"/>
    <col min="44" max="44" width="23.1796875" style="1" bestFit="1" customWidth="1"/>
    <col min="45" max="45" width="23" style="1" bestFit="1" customWidth="1"/>
    <col min="46" max="46" width="22" style="1" bestFit="1" customWidth="1"/>
    <col min="47" max="47" width="22.1796875" style="1" bestFit="1" customWidth="1"/>
    <col min="48" max="48" width="22" style="1" bestFit="1" customWidth="1"/>
    <col min="49" max="49" width="23.1796875" style="1" bestFit="1" customWidth="1"/>
    <col min="50" max="50" width="31.453125" style="1" bestFit="1" customWidth="1"/>
    <col min="51" max="51" width="23" style="1" bestFit="1" customWidth="1"/>
    <col min="52" max="52" width="27" style="1" bestFit="1" customWidth="1"/>
    <col min="53" max="53" width="30.7265625" style="1" bestFit="1" customWidth="1"/>
    <col min="54" max="54" width="25.1796875" style="1" bestFit="1" customWidth="1"/>
    <col min="55" max="55" width="25.81640625" style="1" bestFit="1" customWidth="1"/>
    <col min="56" max="56" width="23.453125" style="1" bestFit="1" customWidth="1"/>
    <col min="57" max="57" width="20.1796875" style="1" bestFit="1" customWidth="1"/>
    <col min="58" max="58" width="20.453125" style="1" bestFit="1" customWidth="1"/>
    <col min="59" max="59" width="25.26953125" style="1" bestFit="1" customWidth="1"/>
    <col min="60" max="60" width="19.1796875" style="1" bestFit="1" customWidth="1"/>
    <col min="61" max="61" width="23.81640625" style="1" bestFit="1" customWidth="1"/>
    <col min="62" max="62" width="28.7265625" style="1" bestFit="1" customWidth="1"/>
    <col min="63" max="63" width="25.26953125" style="1" bestFit="1" customWidth="1"/>
    <col min="64" max="64" width="27.26953125" style="1" bestFit="1" customWidth="1"/>
    <col min="65" max="65" width="28" style="1" bestFit="1" customWidth="1"/>
    <col min="66" max="66" width="23.81640625" style="1" bestFit="1" customWidth="1"/>
    <col min="67" max="67" width="29.1796875" style="1" bestFit="1" customWidth="1"/>
    <col min="68" max="68" width="24.1796875" style="1" bestFit="1" customWidth="1"/>
    <col min="69" max="69" width="21.1796875" style="1" bestFit="1" customWidth="1"/>
    <col min="70" max="70" width="21.453125" style="1" bestFit="1" customWidth="1"/>
    <col min="71" max="71" width="20" style="1" bestFit="1" customWidth="1"/>
    <col min="72" max="72" width="20.1796875" style="1" bestFit="1" customWidth="1"/>
    <col min="73" max="73" width="27.54296875" style="1" bestFit="1" customWidth="1"/>
    <col min="74" max="74" width="28.26953125" style="1" bestFit="1" customWidth="1"/>
    <col min="75" max="75" width="24.7265625" style="1" bestFit="1" customWidth="1"/>
    <col min="76" max="76" width="28" style="1" bestFit="1" customWidth="1"/>
    <col min="77" max="77" width="27.7265625" style="1" bestFit="1" customWidth="1"/>
    <col min="78" max="78" width="24.81640625" style="1" bestFit="1" customWidth="1"/>
    <col min="79" max="79" width="23.81640625" style="1" bestFit="1" customWidth="1"/>
    <col min="80" max="80" width="21.26953125" style="1" bestFit="1" customWidth="1"/>
    <col min="81" max="81" width="22" style="1" bestFit="1" customWidth="1"/>
    <col min="82" max="82" width="24.81640625" style="1" bestFit="1" customWidth="1"/>
    <col min="83" max="83" width="22.453125" style="1" bestFit="1" customWidth="1"/>
    <col min="84" max="84" width="20.81640625" style="1" bestFit="1" customWidth="1"/>
    <col min="85" max="85" width="24.81640625" style="1" bestFit="1" customWidth="1"/>
    <col min="86" max="86" width="27" style="1" bestFit="1" customWidth="1"/>
    <col min="87" max="87" width="25" style="1" bestFit="1" customWidth="1"/>
    <col min="88" max="88" width="25.1796875" style="1" bestFit="1" customWidth="1"/>
    <col min="89" max="89" width="26.26953125" style="1" bestFit="1" customWidth="1"/>
    <col min="90" max="90" width="28.1796875" style="1" bestFit="1" customWidth="1"/>
    <col min="91" max="91" width="26.26953125" style="1" bestFit="1" customWidth="1"/>
    <col min="92" max="92" width="23.81640625" style="1" bestFit="1" customWidth="1"/>
    <col min="93" max="94" width="22.26953125" style="1" bestFit="1" customWidth="1"/>
    <col min="95" max="95" width="21" style="1" bestFit="1" customWidth="1"/>
    <col min="96" max="96" width="21.1796875" style="1" bestFit="1" customWidth="1"/>
    <col min="97" max="97" width="22.1796875" style="1" bestFit="1" customWidth="1"/>
    <col min="98" max="98" width="27.7265625" style="1" bestFit="1" customWidth="1"/>
    <col min="99" max="99" width="28.26953125" style="1" bestFit="1" customWidth="1"/>
    <col min="100" max="100" width="27.7265625" style="1" bestFit="1" customWidth="1"/>
    <col min="101" max="101" width="27" style="1" bestFit="1" customWidth="1"/>
    <col min="102" max="102" width="25.453125" style="1" bestFit="1" customWidth="1"/>
    <col min="103" max="103" width="24.81640625" style="1" bestFit="1" customWidth="1"/>
    <col min="104" max="104" width="22.453125" style="1" bestFit="1" customWidth="1"/>
    <col min="105" max="105" width="25.453125" style="1" bestFit="1" customWidth="1"/>
    <col min="106" max="106" width="19.453125" style="1" bestFit="1" customWidth="1"/>
    <col min="107" max="107" width="21.54296875" style="1" bestFit="1" customWidth="1"/>
    <col min="108" max="109" width="24.453125" style="1" bestFit="1" customWidth="1"/>
    <col min="110" max="110" width="28" style="1" bestFit="1" customWidth="1"/>
    <col min="111" max="111" width="25.7265625" style="1" bestFit="1" customWidth="1"/>
    <col min="112" max="112" width="26.26953125" style="1" bestFit="1" customWidth="1"/>
    <col min="113" max="113" width="27.26953125" style="1" bestFit="1" customWidth="1"/>
    <col min="114" max="120" width="9.26953125" style="1" bestFit="1" customWidth="1"/>
    <col min="121" max="123" width="9.81640625" style="1" bestFit="1" customWidth="1"/>
    <col min="124" max="16384" width="9.1796875" style="1"/>
  </cols>
  <sheetData>
    <row r="1" spans="1:34" s="12" customFormat="1" ht="32.25" customHeight="1" thickBot="1" x14ac:dyDescent="0.4">
      <c r="A1" s="7"/>
      <c r="B1" s="8" t="s">
        <v>287</v>
      </c>
      <c r="C1" s="8" t="s">
        <v>6</v>
      </c>
      <c r="D1" s="8" t="s">
        <v>160</v>
      </c>
      <c r="E1" s="8" t="s">
        <v>336</v>
      </c>
      <c r="F1" s="9" t="s">
        <v>176</v>
      </c>
      <c r="G1" s="9">
        <v>2010</v>
      </c>
      <c r="H1" s="9">
        <v>2011</v>
      </c>
      <c r="I1" s="9">
        <v>2012</v>
      </c>
      <c r="J1" s="9">
        <v>2013</v>
      </c>
      <c r="K1" s="9">
        <v>2014</v>
      </c>
      <c r="L1" s="9">
        <v>2015</v>
      </c>
      <c r="M1" s="9">
        <v>2016</v>
      </c>
      <c r="N1" s="9">
        <v>2017</v>
      </c>
      <c r="O1" s="9" t="s">
        <v>150</v>
      </c>
      <c r="P1" s="10"/>
      <c r="Q1" s="7"/>
      <c r="R1" s="8" t="s">
        <v>148</v>
      </c>
      <c r="S1" s="8" t="s">
        <v>6</v>
      </c>
      <c r="T1" s="8" t="s">
        <v>160</v>
      </c>
      <c r="U1" s="8" t="s">
        <v>336</v>
      </c>
      <c r="V1" s="9">
        <v>1987</v>
      </c>
      <c r="W1" s="9">
        <v>2010</v>
      </c>
      <c r="X1" s="9">
        <v>2011</v>
      </c>
      <c r="Y1" s="9">
        <v>2012</v>
      </c>
      <c r="Z1" s="9">
        <v>2013</v>
      </c>
      <c r="AA1" s="9">
        <v>2014</v>
      </c>
      <c r="AB1" s="9">
        <v>2015</v>
      </c>
      <c r="AC1" s="9">
        <v>2016</v>
      </c>
      <c r="AD1" s="9">
        <v>2017</v>
      </c>
      <c r="AE1" s="9" t="s">
        <v>150</v>
      </c>
      <c r="AF1" s="10"/>
      <c r="AG1" s="7"/>
      <c r="AH1" s="11" t="s">
        <v>9</v>
      </c>
    </row>
    <row r="2" spans="1:34" s="13" customFormat="1" ht="30" customHeight="1" x14ac:dyDescent="0.35">
      <c r="B2" s="15" t="s">
        <v>135</v>
      </c>
      <c r="F2" s="18"/>
      <c r="G2" s="18"/>
      <c r="H2" s="18"/>
      <c r="I2" s="18"/>
      <c r="J2" s="18"/>
      <c r="K2" s="18"/>
      <c r="L2" s="18"/>
      <c r="M2" s="18"/>
      <c r="N2" s="18"/>
      <c r="O2" s="18"/>
      <c r="P2" s="14"/>
      <c r="R2" s="15" t="s">
        <v>135</v>
      </c>
      <c r="V2" s="18"/>
      <c r="W2" s="18"/>
      <c r="X2" s="18"/>
      <c r="Y2" s="18"/>
      <c r="Z2" s="18"/>
      <c r="AA2" s="18"/>
      <c r="AB2" s="18"/>
      <c r="AC2" s="18"/>
      <c r="AD2" s="18"/>
      <c r="AE2" s="18"/>
      <c r="AF2" s="14"/>
      <c r="AH2" s="1"/>
    </row>
    <row r="3" spans="1:34" x14ac:dyDescent="0.35">
      <c r="B3" s="1" t="s">
        <v>124</v>
      </c>
      <c r="C3" s="1" t="s">
        <v>171</v>
      </c>
      <c r="D3" s="1" t="s">
        <v>161</v>
      </c>
      <c r="E3" s="1" t="s">
        <v>197</v>
      </c>
      <c r="F3" s="42" t="s">
        <v>110</v>
      </c>
      <c r="G3" s="42">
        <v>7.921918095387484E-2</v>
      </c>
      <c r="H3" s="42">
        <v>8.7507205871784705E-2</v>
      </c>
      <c r="I3" s="42">
        <v>8.7998656575780765E-2</v>
      </c>
      <c r="J3" s="42">
        <v>8.4381364376920343E-2</v>
      </c>
      <c r="K3" s="42">
        <v>8.2776667742435639E-2</v>
      </c>
      <c r="L3" s="42">
        <v>6.4528803277368152E-2</v>
      </c>
      <c r="M3" s="42">
        <v>6.751133990571917E-2</v>
      </c>
      <c r="N3" s="42" t="s">
        <v>110</v>
      </c>
      <c r="O3" s="42">
        <f t="shared" ref="O3:O19" si="0">IFERROR(AVERAGE(G3:N3),"n.a.")</f>
        <v>7.9131888386269084E-2</v>
      </c>
      <c r="R3" s="1" t="s">
        <v>124</v>
      </c>
      <c r="S3" s="1" t="s">
        <v>172</v>
      </c>
      <c r="T3" s="1" t="s">
        <v>161</v>
      </c>
      <c r="U3" s="1" t="s">
        <v>197</v>
      </c>
      <c r="V3" s="42" t="s">
        <v>110</v>
      </c>
      <c r="W3" s="42">
        <f>IFERROR(G3*'Inflation adjustment'!$AH$3/'Inflation adjustment'!AA$3,"n.a.")</f>
        <v>8.9051514992383785E-2</v>
      </c>
      <c r="X3" s="42">
        <f>IFERROR(H3*'Inflation adjustment'!$AH$3/'Inflation adjustment'!AB$3,"n.a.")</f>
        <v>9.5357914585600223E-2</v>
      </c>
      <c r="Y3" s="42">
        <f>IFERROR(I3*'Inflation adjustment'!$AH$3/'Inflation adjustment'!AC$3,"n.a.")</f>
        <v>9.3949327346790831E-2</v>
      </c>
      <c r="Z3" s="42">
        <f>IFERROR(J3*'Inflation adjustment'!$AH$3/'Inflation adjustment'!AD$3,"n.a.")</f>
        <v>8.8786846835531841E-2</v>
      </c>
      <c r="AA3" s="42">
        <f>IFERROR(K3*'Inflation adjustment'!$AH$3/'Inflation adjustment'!AE$3,"n.a.")</f>
        <v>8.5707995497438849E-2</v>
      </c>
      <c r="AB3" s="42">
        <f>IFERROR(L3*'Inflation adjustment'!$AH$3/'Inflation adjustment'!AF$3,"n.a.")</f>
        <v>6.6734763212542222E-2</v>
      </c>
      <c r="AC3" s="42">
        <f>IFERROR(M3*'Inflation adjustment'!$AH$3/'Inflation adjustment'!AG$3,"n.a.")</f>
        <v>6.8949405710655554E-2</v>
      </c>
      <c r="AD3" s="42" t="str">
        <f>IFERROR(N3*'Inflation adjustment'!$AH$3/'Inflation adjustment'!AH$3,"n.a.")</f>
        <v>n.a.</v>
      </c>
      <c r="AE3" s="42">
        <f t="shared" ref="AE3:AE19" si="1">IFERROR(AVERAGE(W3:AD3),"n.a.")</f>
        <v>8.407682402584904E-2</v>
      </c>
      <c r="AH3" s="1" t="s">
        <v>170</v>
      </c>
    </row>
    <row r="4" spans="1:34" x14ac:dyDescent="0.35">
      <c r="B4" s="1" t="s">
        <v>132</v>
      </c>
      <c r="C4" s="1" t="s">
        <v>171</v>
      </c>
      <c r="D4" s="1" t="s">
        <v>161</v>
      </c>
      <c r="E4" s="1" t="s">
        <v>196</v>
      </c>
      <c r="F4" s="42" t="s">
        <v>110</v>
      </c>
      <c r="G4" s="42">
        <f>G60</f>
        <v>0.22355185493728777</v>
      </c>
      <c r="H4" s="42">
        <f t="shared" ref="H4:L4" si="2">H60</f>
        <v>0.28297224755583644</v>
      </c>
      <c r="I4" s="42">
        <f t="shared" si="2"/>
        <v>0.31661839317539148</v>
      </c>
      <c r="J4" s="42">
        <f t="shared" si="2"/>
        <v>0.31498268610996644</v>
      </c>
      <c r="K4" s="42">
        <f t="shared" si="2"/>
        <v>0.31133265723292236</v>
      </c>
      <c r="L4" s="42">
        <f t="shared" si="2"/>
        <v>0.22560835139301574</v>
      </c>
      <c r="M4" s="42" t="s">
        <v>110</v>
      </c>
      <c r="N4" s="42" t="s">
        <v>110</v>
      </c>
      <c r="O4" s="42">
        <f t="shared" si="0"/>
        <v>0.27917769840073675</v>
      </c>
      <c r="R4" s="1" t="s">
        <v>132</v>
      </c>
      <c r="S4" s="1" t="s">
        <v>172</v>
      </c>
      <c r="T4" s="1" t="s">
        <v>161</v>
      </c>
      <c r="U4" s="1" t="s">
        <v>196</v>
      </c>
      <c r="V4" s="42" t="s">
        <v>110</v>
      </c>
      <c r="W4" s="42">
        <f>IFERROR(G4*'Inflation adjustment'!$AH$3/'Inflation adjustment'!AA$3,"n.a.")</f>
        <v>0.25129812151320086</v>
      </c>
      <c r="X4" s="42">
        <f>IFERROR(H4*'Inflation adjustment'!$AH$3/'Inflation adjustment'!AB$3,"n.a.")</f>
        <v>0.3083591019014037</v>
      </c>
      <c r="Y4" s="42">
        <f>IFERROR(I4*'Inflation adjustment'!$AH$3/'Inflation adjustment'!AC$3,"n.a.")</f>
        <v>0.33802885432499408</v>
      </c>
      <c r="Z4" s="42">
        <f>IFERROR(J4*'Inflation adjustment'!$AH$3/'Inflation adjustment'!AD$3,"n.a.")</f>
        <v>0.33142767616992014</v>
      </c>
      <c r="AA4" s="42">
        <f>IFERROR(K4*'Inflation adjustment'!$AH$3/'Inflation adjustment'!AE$3,"n.a.")</f>
        <v>0.32235772122831574</v>
      </c>
      <c r="AB4" s="42">
        <f>IFERROR(L4*'Inflation adjustment'!$AH$3/'Inflation adjustment'!AF$3,"n.a.")</f>
        <v>0.23332092250756817</v>
      </c>
      <c r="AC4" s="42" t="str">
        <f>IFERROR(M4*'Inflation adjustment'!$AH$3/'Inflation adjustment'!AG$3,"n.a.")</f>
        <v>n.a.</v>
      </c>
      <c r="AD4" s="42" t="str">
        <f>IFERROR(N4*'Inflation adjustment'!$AH$3/'Inflation adjustment'!AH$3,"n.a.")</f>
        <v>n.a.</v>
      </c>
      <c r="AE4" s="42">
        <f t="shared" si="1"/>
        <v>0.29746539960756707</v>
      </c>
    </row>
    <row r="5" spans="1:34" x14ac:dyDescent="0.35">
      <c r="B5" s="1" t="s">
        <v>251</v>
      </c>
      <c r="C5" s="1" t="s">
        <v>171</v>
      </c>
      <c r="D5" s="1" t="s">
        <v>162</v>
      </c>
      <c r="E5" s="1" t="s">
        <v>196</v>
      </c>
      <c r="F5" s="42" t="s">
        <v>110</v>
      </c>
      <c r="G5" s="42" t="s">
        <v>110</v>
      </c>
      <c r="H5" s="42">
        <v>2.6510711037091697E-2</v>
      </c>
      <c r="I5" s="42">
        <v>2.8679551808369768E-2</v>
      </c>
      <c r="J5" s="42">
        <v>2.661019308806167E-2</v>
      </c>
      <c r="K5" s="42">
        <v>2.9395314640671161E-2</v>
      </c>
      <c r="L5" s="42">
        <v>3.4056403261356887E-2</v>
      </c>
      <c r="M5" s="42">
        <v>3.7302500193149596E-2</v>
      </c>
      <c r="N5" s="42" t="s">
        <v>110</v>
      </c>
      <c r="O5" s="42">
        <f t="shared" si="0"/>
        <v>3.0425779004783465E-2</v>
      </c>
      <c r="R5" s="1" t="s">
        <v>251</v>
      </c>
      <c r="S5" s="1" t="s">
        <v>172</v>
      </c>
      <c r="T5" s="1" t="s">
        <v>162</v>
      </c>
      <c r="U5" s="1" t="s">
        <v>196</v>
      </c>
      <c r="V5" s="42" t="s">
        <v>110</v>
      </c>
      <c r="W5" s="42" t="str">
        <f>IFERROR(G5*'Inflation adjustment'!$AH$3/'Inflation adjustment'!AA$3,"n.a.")</f>
        <v>n.a.</v>
      </c>
      <c r="X5" s="42">
        <f>IFERROR(H5*'Inflation adjustment'!$AH$3/'Inflation adjustment'!AB$3,"n.a.")</f>
        <v>2.8889119398721817E-2</v>
      </c>
      <c r="Y5" s="42">
        <f>IFERROR(I5*'Inflation adjustment'!$AH$3/'Inflation adjustment'!AC$3,"n.a.")</f>
        <v>3.0618928809253494E-2</v>
      </c>
      <c r="Z5" s="42">
        <f>IFERROR(J5*'Inflation adjustment'!$AH$3/'Inflation adjustment'!AD$3,"n.a.")</f>
        <v>2.799948964347249E-2</v>
      </c>
      <c r="AA5" s="42">
        <f>IFERROR(K5*'Inflation adjustment'!$AH$3/'Inflation adjustment'!AE$3,"n.a.")</f>
        <v>3.0436275868312823E-2</v>
      </c>
      <c r="AB5" s="42">
        <f>IFERROR(L5*'Inflation adjustment'!$AH$3/'Inflation adjustment'!AF$3,"n.a.")</f>
        <v>3.5220643992860332E-2</v>
      </c>
      <c r="AC5" s="42">
        <f>IFERROR(M5*'Inflation adjustment'!$AH$3/'Inflation adjustment'!AG$3,"n.a.")</f>
        <v>3.809708448137903E-2</v>
      </c>
      <c r="AD5" s="42" t="str">
        <f>IFERROR(N5*'Inflation adjustment'!$AH$3/'Inflation adjustment'!AH$3,"n.a.")</f>
        <v>n.a.</v>
      </c>
      <c r="AE5" s="42">
        <f t="shared" si="1"/>
        <v>3.1876923698999991E-2</v>
      </c>
    </row>
    <row r="6" spans="1:34" x14ac:dyDescent="0.35">
      <c r="B6" s="1" t="s">
        <v>131</v>
      </c>
      <c r="C6" s="1" t="s">
        <v>171</v>
      </c>
      <c r="D6" s="1" t="s">
        <v>163</v>
      </c>
      <c r="E6" s="1" t="s">
        <v>196</v>
      </c>
      <c r="F6" s="42" t="s">
        <v>110</v>
      </c>
      <c r="G6" s="42" t="s">
        <v>110</v>
      </c>
      <c r="H6" s="42">
        <v>8.2120362576044048E-2</v>
      </c>
      <c r="I6" s="42">
        <v>6.8505674986914539E-2</v>
      </c>
      <c r="J6" s="42">
        <v>9.7512195784650008E-2</v>
      </c>
      <c r="K6" s="42">
        <v>7.965467698882768E-2</v>
      </c>
      <c r="L6" s="42">
        <v>8.4504626042516851E-2</v>
      </c>
      <c r="M6" s="42" t="s">
        <v>110</v>
      </c>
      <c r="N6" s="42" t="s">
        <v>110</v>
      </c>
      <c r="O6" s="42">
        <f t="shared" si="0"/>
        <v>8.2459507275790628E-2</v>
      </c>
      <c r="R6" s="1" t="s">
        <v>131</v>
      </c>
      <c r="S6" s="1" t="s">
        <v>172</v>
      </c>
      <c r="T6" s="1" t="s">
        <v>163</v>
      </c>
      <c r="U6" s="1" t="s">
        <v>196</v>
      </c>
      <c r="V6" s="42" t="s">
        <v>110</v>
      </c>
      <c r="W6" s="42" t="str">
        <f>IFERROR(G6*'Inflation adjustment'!$AH$3/'Inflation adjustment'!AA$3,"n.a.")</f>
        <v>n.a.</v>
      </c>
      <c r="X6" s="42">
        <f>IFERROR(H6*'Inflation adjustment'!$AH$3/'Inflation adjustment'!AB$3,"n.a.")</f>
        <v>8.9487790659647307E-2</v>
      </c>
      <c r="Y6" s="42">
        <f>IFERROR(I6*'Inflation adjustment'!$AH$3/'Inflation adjustment'!AC$3,"n.a.")</f>
        <v>7.3138185682596502E-2</v>
      </c>
      <c r="Z6" s="42">
        <f>IFERROR(J6*'Inflation adjustment'!$AH$3/'Inflation adjustment'!AD$3,"n.a.")</f>
        <v>0.10260322827982338</v>
      </c>
      <c r="AA6" s="42">
        <f>IFERROR(K6*'Inflation adjustment'!$AH$3/'Inflation adjustment'!AE$3,"n.a.")</f>
        <v>8.2475447283661213E-2</v>
      </c>
      <c r="AB6" s="42">
        <f>IFERROR(L6*'Inflation adjustment'!$AH$3/'Inflation adjustment'!AF$3,"n.a.")</f>
        <v>8.7393472726770158E-2</v>
      </c>
      <c r="AC6" s="42" t="str">
        <f>IFERROR(M6*'Inflation adjustment'!$AH$3/'Inflation adjustment'!AG$3,"n.a.")</f>
        <v>n.a.</v>
      </c>
      <c r="AD6" s="42" t="str">
        <f>IFERROR(N6*'Inflation adjustment'!$AH$3/'Inflation adjustment'!AH$3,"n.a.")</f>
        <v>n.a.</v>
      </c>
      <c r="AE6" s="42">
        <f t="shared" si="1"/>
        <v>8.7019624926499714E-2</v>
      </c>
    </row>
    <row r="7" spans="1:34" x14ac:dyDescent="0.35">
      <c r="B7" s="1" t="s">
        <v>133</v>
      </c>
      <c r="C7" s="1" t="s">
        <v>171</v>
      </c>
      <c r="D7" s="1" t="s">
        <v>163</v>
      </c>
      <c r="E7" s="1" t="s">
        <v>196</v>
      </c>
      <c r="F7" s="42" t="s">
        <v>110</v>
      </c>
      <c r="G7" s="42" t="s">
        <v>110</v>
      </c>
      <c r="H7" s="42">
        <v>8.6981731539946358E-2</v>
      </c>
      <c r="I7" s="42">
        <v>9.5092818582092328E-2</v>
      </c>
      <c r="J7" s="42">
        <v>9.0717120217575775E-2</v>
      </c>
      <c r="K7" s="42">
        <v>9.3779840765426906E-2</v>
      </c>
      <c r="L7" s="42">
        <v>8.8167147507081947E-2</v>
      </c>
      <c r="M7" s="42" t="s">
        <v>110</v>
      </c>
      <c r="N7" s="42" t="s">
        <v>110</v>
      </c>
      <c r="O7" s="42">
        <f t="shared" si="0"/>
        <v>9.0947731722424666E-2</v>
      </c>
      <c r="R7" s="1" t="s">
        <v>133</v>
      </c>
      <c r="S7" s="1" t="s">
        <v>172</v>
      </c>
      <c r="T7" s="1" t="s">
        <v>163</v>
      </c>
      <c r="U7" s="1" t="s">
        <v>196</v>
      </c>
      <c r="V7" s="42" t="s">
        <v>110</v>
      </c>
      <c r="W7" s="42" t="str">
        <f>IFERROR(G7*'Inflation adjustment'!$AH$3/'Inflation adjustment'!AA$3,"n.a.")</f>
        <v>n.a.</v>
      </c>
      <c r="X7" s="42">
        <f>IFERROR(H7*'Inflation adjustment'!$AH$3/'Inflation adjustment'!AB$3,"n.a.")</f>
        <v>9.478529732564811E-2</v>
      </c>
      <c r="Y7" s="42">
        <f>IFERROR(I7*'Inflation adjustment'!$AH$3/'Inflation adjustment'!AC$3,"n.a.")</f>
        <v>0.10152321284137422</v>
      </c>
      <c r="Z7" s="42">
        <f>IFERROR(J7*'Inflation adjustment'!$AH$3/'Inflation adjustment'!AD$3,"n.a.")</f>
        <v>9.5453387339651266E-2</v>
      </c>
      <c r="AA7" s="42">
        <f>IFERROR(K7*'Inflation adjustment'!$AH$3/'Inflation adjustment'!AE$3,"n.a.")</f>
        <v>9.7100818253320523E-2</v>
      </c>
      <c r="AB7" s="42">
        <f>IFERROR(L7*'Inflation adjustment'!$AH$3/'Inflation adjustment'!AF$3,"n.a.")</f>
        <v>9.1181199916564926E-2</v>
      </c>
      <c r="AC7" s="42" t="str">
        <f>IFERROR(M7*'Inflation adjustment'!$AH$3/'Inflation adjustment'!AG$3,"n.a.")</f>
        <v>n.a.</v>
      </c>
      <c r="AD7" s="42" t="str">
        <f>IFERROR(N7*'Inflation adjustment'!$AH$3/'Inflation adjustment'!AH$3,"n.a.")</f>
        <v>n.a.</v>
      </c>
      <c r="AE7" s="42">
        <f t="shared" si="1"/>
        <v>9.6008783135311804E-2</v>
      </c>
    </row>
    <row r="8" spans="1:34" x14ac:dyDescent="0.35">
      <c r="B8" s="1" t="s">
        <v>134</v>
      </c>
      <c r="C8" s="1" t="s">
        <v>171</v>
      </c>
      <c r="D8" s="1" t="s">
        <v>163</v>
      </c>
      <c r="E8" s="1" t="s">
        <v>196</v>
      </c>
      <c r="F8" s="42" t="s">
        <v>110</v>
      </c>
      <c r="G8" s="42" t="s">
        <v>110</v>
      </c>
      <c r="H8" s="42">
        <v>9.5805607085551844E-2</v>
      </c>
      <c r="I8" s="42">
        <v>8.5011698662391139E-2</v>
      </c>
      <c r="J8" s="42">
        <v>8.368195806432524E-2</v>
      </c>
      <c r="K8" s="42">
        <v>9.8369235456387719E-2</v>
      </c>
      <c r="L8" s="42">
        <v>8.020641594752799E-2</v>
      </c>
      <c r="M8" s="42" t="s">
        <v>110</v>
      </c>
      <c r="N8" s="42" t="s">
        <v>110</v>
      </c>
      <c r="O8" s="42">
        <f t="shared" si="0"/>
        <v>8.861498304323677E-2</v>
      </c>
      <c r="R8" s="1" t="s">
        <v>134</v>
      </c>
      <c r="S8" s="1" t="s">
        <v>172</v>
      </c>
      <c r="T8" s="1" t="s">
        <v>163</v>
      </c>
      <c r="U8" s="1" t="s">
        <v>196</v>
      </c>
      <c r="V8" s="42" t="s">
        <v>110</v>
      </c>
      <c r="W8" s="42" t="str">
        <f>IFERROR(G8*'Inflation adjustment'!$AH$3/'Inflation adjustment'!AA$3,"n.a.")</f>
        <v>n.a.</v>
      </c>
      <c r="X8" s="42">
        <f>IFERROR(H8*'Inflation adjustment'!$AH$3/'Inflation adjustment'!AB$3,"n.a.")</f>
        <v>0.10440080683951225</v>
      </c>
      <c r="Y8" s="42">
        <f>IFERROR(I8*'Inflation adjustment'!$AH$3/'Inflation adjustment'!AC$3,"n.a.")</f>
        <v>9.0760384495890953E-2</v>
      </c>
      <c r="Z8" s="42">
        <f>IFERROR(J8*'Inflation adjustment'!$AH$3/'Inflation adjustment'!AD$3,"n.a.")</f>
        <v>8.8050925087753487E-2</v>
      </c>
      <c r="AA8" s="42">
        <f>IFERROR(K8*'Inflation adjustment'!$AH$3/'Inflation adjustment'!AE$3,"n.a.")</f>
        <v>0.10185273482880727</v>
      </c>
      <c r="AB8" s="42">
        <f>IFERROR(L8*'Inflation adjustment'!$AH$3/'Inflation adjustment'!AF$3,"n.a.")</f>
        <v>8.2948325469135484E-2</v>
      </c>
      <c r="AC8" s="42" t="str">
        <f>IFERROR(M8*'Inflation adjustment'!$AH$3/'Inflation adjustment'!AG$3,"n.a.")</f>
        <v>n.a.</v>
      </c>
      <c r="AD8" s="42" t="str">
        <f>IFERROR(N8*'Inflation adjustment'!$AH$3/'Inflation adjustment'!AH$3,"n.a.")</f>
        <v>n.a.</v>
      </c>
      <c r="AE8" s="42">
        <f t="shared" si="1"/>
        <v>9.3602635344219892E-2</v>
      </c>
    </row>
    <row r="9" spans="1:34" x14ac:dyDescent="0.35">
      <c r="B9" s="1" t="s">
        <v>120</v>
      </c>
      <c r="C9" s="1" t="s">
        <v>171</v>
      </c>
      <c r="D9" s="1" t="s">
        <v>164</v>
      </c>
      <c r="E9" s="1" t="s">
        <v>196</v>
      </c>
      <c r="F9" s="42" t="s">
        <v>110</v>
      </c>
      <c r="G9" s="42">
        <v>0.16159700781486958</v>
      </c>
      <c r="H9" s="42">
        <v>0.12128441779460429</v>
      </c>
      <c r="I9" s="42">
        <v>0.16650468241323438</v>
      </c>
      <c r="J9" s="42">
        <v>0.14590446849140368</v>
      </c>
      <c r="K9" s="42">
        <v>0.14878772018146849</v>
      </c>
      <c r="L9" s="42">
        <v>0.12721033949231011</v>
      </c>
      <c r="M9" s="42">
        <v>0.11777458988299655</v>
      </c>
      <c r="N9" s="42" t="s">
        <v>110</v>
      </c>
      <c r="O9" s="42">
        <f t="shared" si="0"/>
        <v>0.1412947465815553</v>
      </c>
      <c r="R9" s="1" t="s">
        <v>120</v>
      </c>
      <c r="S9" s="1" t="s">
        <v>172</v>
      </c>
      <c r="T9" s="1" t="s">
        <v>164</v>
      </c>
      <c r="U9" s="1" t="s">
        <v>196</v>
      </c>
      <c r="V9" s="42" t="s">
        <v>110</v>
      </c>
      <c r="W9" s="42">
        <f>IFERROR(G9*'Inflation adjustment'!$AH$3/'Inflation adjustment'!AA$3,"n.a.")</f>
        <v>0.18165371303862665</v>
      </c>
      <c r="X9" s="42">
        <f>IFERROR(H9*'Inflation adjustment'!$AH$3/'Inflation adjustment'!AB$3,"n.a.")</f>
        <v>0.13216544897534219</v>
      </c>
      <c r="Y9" s="42">
        <f>IFERROR(I9*'Inflation adjustment'!$AH$3/'Inflation adjustment'!AC$3,"n.a.")</f>
        <v>0.17776411051620206</v>
      </c>
      <c r="Z9" s="42">
        <f>IFERROR(J9*'Inflation adjustment'!$AH$3/'Inflation adjustment'!AD$3,"n.a.")</f>
        <v>0.15352202221690048</v>
      </c>
      <c r="AA9" s="42">
        <f>IFERROR(K9*'Inflation adjustment'!$AH$3/'Inflation adjustment'!AE$3,"n.a.")</f>
        <v>0.15405666354034692</v>
      </c>
      <c r="AB9" s="42">
        <f>IFERROR(L9*'Inflation adjustment'!$AH$3/'Inflation adjustment'!AF$3,"n.a.")</f>
        <v>0.13155910931303216</v>
      </c>
      <c r="AC9" s="42">
        <f>IFERROR(M9*'Inflation adjustment'!$AH$3/'Inflation adjustment'!AG$3,"n.a.")</f>
        <v>0.12028331820386336</v>
      </c>
      <c r="AD9" s="42" t="str">
        <f>IFERROR(N9*'Inflation adjustment'!$AH$3/'Inflation adjustment'!AH$3,"n.a.")</f>
        <v>n.a.</v>
      </c>
      <c r="AE9" s="42">
        <f t="shared" si="1"/>
        <v>0.15014348368633054</v>
      </c>
    </row>
    <row r="10" spans="1:34" x14ac:dyDescent="0.35">
      <c r="B10" s="1" t="s">
        <v>125</v>
      </c>
      <c r="C10" s="1" t="s">
        <v>171</v>
      </c>
      <c r="D10" s="1" t="s">
        <v>162</v>
      </c>
      <c r="E10" s="1" t="s">
        <v>196</v>
      </c>
      <c r="F10" s="42" t="s">
        <v>110</v>
      </c>
      <c r="G10" s="42" t="s">
        <v>110</v>
      </c>
      <c r="H10" s="42" t="s">
        <v>110</v>
      </c>
      <c r="I10" s="42" t="s">
        <v>110</v>
      </c>
      <c r="J10" s="42" t="s">
        <v>110</v>
      </c>
      <c r="K10" s="42" t="s">
        <v>110</v>
      </c>
      <c r="L10" s="42" t="s">
        <v>110</v>
      </c>
      <c r="M10" s="42" t="s">
        <v>110</v>
      </c>
      <c r="N10" s="42" t="s">
        <v>110</v>
      </c>
      <c r="O10" s="42" t="str">
        <f t="shared" si="0"/>
        <v>n.a.</v>
      </c>
      <c r="R10" s="1" t="s">
        <v>125</v>
      </c>
      <c r="S10" s="1" t="s">
        <v>172</v>
      </c>
      <c r="T10" s="1" t="s">
        <v>162</v>
      </c>
      <c r="U10" s="1" t="s">
        <v>196</v>
      </c>
      <c r="V10" s="42" t="s">
        <v>110</v>
      </c>
      <c r="W10" s="42" t="str">
        <f>IFERROR(G10*'Inflation adjustment'!$AH$3/'Inflation adjustment'!AA$3,"n.a.")</f>
        <v>n.a.</v>
      </c>
      <c r="X10" s="42" t="str">
        <f>IFERROR(H10*'Inflation adjustment'!$AH$3/'Inflation adjustment'!AB$3,"n.a.")</f>
        <v>n.a.</v>
      </c>
      <c r="Y10" s="42" t="str">
        <f>IFERROR(I10*'Inflation adjustment'!$AH$3/'Inflation adjustment'!AC$3,"n.a.")</f>
        <v>n.a.</v>
      </c>
      <c r="Z10" s="42" t="str">
        <f>IFERROR(J10*'Inflation adjustment'!$AH$3/'Inflation adjustment'!AD$3,"n.a.")</f>
        <v>n.a.</v>
      </c>
      <c r="AA10" s="42" t="str">
        <f>IFERROR(K10*'Inflation adjustment'!$AH$3/'Inflation adjustment'!AE$3,"n.a.")</f>
        <v>n.a.</v>
      </c>
      <c r="AB10" s="42" t="str">
        <f>IFERROR(L10*'Inflation adjustment'!$AH$3/'Inflation adjustment'!AF$3,"n.a.")</f>
        <v>n.a.</v>
      </c>
      <c r="AC10" s="42" t="str">
        <f>IFERROR(M10*'Inflation adjustment'!$AH$3/'Inflation adjustment'!AG$3,"n.a.")</f>
        <v>n.a.</v>
      </c>
      <c r="AD10" s="42" t="str">
        <f>IFERROR(N10*'Inflation adjustment'!$AH$3/'Inflation adjustment'!AH$3,"n.a.")</f>
        <v>n.a.</v>
      </c>
      <c r="AE10" s="42" t="str">
        <f t="shared" si="1"/>
        <v>n.a.</v>
      </c>
    </row>
    <row r="11" spans="1:34" x14ac:dyDescent="0.35">
      <c r="B11" s="1" t="s">
        <v>126</v>
      </c>
      <c r="C11" s="1" t="s">
        <v>171</v>
      </c>
      <c r="D11" s="1" t="s">
        <v>163</v>
      </c>
      <c r="E11" s="1" t="s">
        <v>337</v>
      </c>
      <c r="F11" s="42" t="s">
        <v>110</v>
      </c>
      <c r="G11" s="42" t="s">
        <v>110</v>
      </c>
      <c r="H11" s="42" t="s">
        <v>110</v>
      </c>
      <c r="I11" s="42" t="s">
        <v>110</v>
      </c>
      <c r="J11" s="42">
        <v>9.0476352002398203E-2</v>
      </c>
      <c r="K11" s="42">
        <v>8.3579815312322531E-2</v>
      </c>
      <c r="L11" s="42">
        <v>7.701931531067277E-2</v>
      </c>
      <c r="M11" s="42">
        <v>6.5316790684755974E-2</v>
      </c>
      <c r="N11" s="42" t="s">
        <v>110</v>
      </c>
      <c r="O11" s="42">
        <f t="shared" si="0"/>
        <v>7.9098068327537366E-2</v>
      </c>
      <c r="R11" s="1" t="s">
        <v>126</v>
      </c>
      <c r="S11" s="1" t="s">
        <v>172</v>
      </c>
      <c r="T11" s="1" t="s">
        <v>163</v>
      </c>
      <c r="U11" s="1" t="s">
        <v>337</v>
      </c>
      <c r="V11" s="42" t="s">
        <v>110</v>
      </c>
      <c r="W11" s="42" t="str">
        <f>IFERROR(G11*'Inflation adjustment'!$AH$3/'Inflation adjustment'!AA$3,"n.a.")</f>
        <v>n.a.</v>
      </c>
      <c r="X11" s="42" t="str">
        <f>IFERROR(H11*'Inflation adjustment'!$AH$3/'Inflation adjustment'!AB$3,"n.a.")</f>
        <v>n.a.</v>
      </c>
      <c r="Y11" s="42" t="str">
        <f>IFERROR(I11*'Inflation adjustment'!$AH$3/'Inflation adjustment'!AC$3,"n.a.")</f>
        <v>n.a.</v>
      </c>
      <c r="Z11" s="42">
        <f>IFERROR(J11*'Inflation adjustment'!$AH$3/'Inflation adjustment'!AD$3,"n.a.")</f>
        <v>9.5200048811628107E-2</v>
      </c>
      <c r="AA11" s="42">
        <f>IFERROR(K11*'Inflation adjustment'!$AH$3/'Inflation adjustment'!AE$3,"n.a.")</f>
        <v>8.6539584521024976E-2</v>
      </c>
      <c r="AB11" s="42">
        <f>IFERROR(L11*'Inflation adjustment'!$AH$3/'Inflation adjustment'!AF$3,"n.a.")</f>
        <v>7.9652271683342268E-2</v>
      </c>
      <c r="AC11" s="42">
        <f>IFERROR(M11*'Inflation adjustment'!$AH$3/'Inflation adjustment'!AG$3,"n.a.")</f>
        <v>6.670811017720138E-2</v>
      </c>
      <c r="AD11" s="42" t="str">
        <f>IFERROR(N11*'Inflation adjustment'!$AH$3/'Inflation adjustment'!AH$3,"n.a.")</f>
        <v>n.a.</v>
      </c>
      <c r="AE11" s="42">
        <f t="shared" si="1"/>
        <v>8.202500379829919E-2</v>
      </c>
    </row>
    <row r="12" spans="1:34" x14ac:dyDescent="0.35">
      <c r="B12" s="1" t="s">
        <v>127</v>
      </c>
      <c r="C12" s="1" t="s">
        <v>171</v>
      </c>
      <c r="D12" s="1" t="s">
        <v>161</v>
      </c>
      <c r="E12" s="1" t="s">
        <v>337</v>
      </c>
      <c r="F12" s="42" t="s">
        <v>110</v>
      </c>
      <c r="G12" s="42">
        <v>7.6105923847167148E-2</v>
      </c>
      <c r="H12" s="42">
        <v>7.9412778611773996E-2</v>
      </c>
      <c r="I12" s="42">
        <v>9.0800723796873456E-2</v>
      </c>
      <c r="J12" s="42">
        <v>9.3564209034168816E-2</v>
      </c>
      <c r="K12" s="42">
        <v>9.9215618824069568E-2</v>
      </c>
      <c r="L12" s="42">
        <v>9.7942807747716812E-2</v>
      </c>
      <c r="M12" s="42">
        <v>0.10407765093034786</v>
      </c>
      <c r="N12" s="42" t="s">
        <v>110</v>
      </c>
      <c r="O12" s="42">
        <f t="shared" si="0"/>
        <v>9.1588530398873949E-2</v>
      </c>
      <c r="R12" s="1" t="s">
        <v>127</v>
      </c>
      <c r="S12" s="1" t="s">
        <v>172</v>
      </c>
      <c r="T12" s="1" t="s">
        <v>161</v>
      </c>
      <c r="U12" s="1" t="s">
        <v>337</v>
      </c>
      <c r="V12" s="42" t="s">
        <v>110</v>
      </c>
      <c r="W12" s="42">
        <f>IFERROR(G12*'Inflation adjustment'!$AH$3/'Inflation adjustment'!AA$3,"n.a.")</f>
        <v>8.5551854195908897E-2</v>
      </c>
      <c r="X12" s="42">
        <f>IFERROR(H12*'Inflation adjustment'!$AH$3/'Inflation adjustment'!AB$3,"n.a.")</f>
        <v>8.6537295808097561E-2</v>
      </c>
      <c r="Y12" s="42">
        <f>IFERROR(I12*'Inflation adjustment'!$AH$3/'Inflation adjustment'!AC$3,"n.a.")</f>
        <v>9.6940876773178364E-2</v>
      </c>
      <c r="Z12" s="42">
        <f>IFERROR(J12*'Inflation adjustment'!$AH$3/'Inflation adjustment'!AD$3,"n.a.")</f>
        <v>9.8449120349570957E-2</v>
      </c>
      <c r="AA12" s="42">
        <f>IFERROR(K12*'Inflation adjustment'!$AH$3/'Inflation adjustment'!AE$3,"n.a.")</f>
        <v>0.10272909073735992</v>
      </c>
      <c r="AB12" s="42">
        <f>IFERROR(L12*'Inflation adjustment'!$AH$3/'Inflation adjustment'!AF$3,"n.a.")</f>
        <v>0.10129104758568847</v>
      </c>
      <c r="AC12" s="42">
        <f>IFERROR(M12*'Inflation adjustment'!$AH$3/'Inflation adjustment'!AG$3,"n.a.")</f>
        <v>0.10629461938438915</v>
      </c>
      <c r="AD12" s="42" t="str">
        <f>IFERROR(N12*'Inflation adjustment'!$AH$3/'Inflation adjustment'!AH$3,"n.a.")</f>
        <v>n.a.</v>
      </c>
      <c r="AE12" s="42">
        <f t="shared" si="1"/>
        <v>9.6827700690599053E-2</v>
      </c>
    </row>
    <row r="13" spans="1:34" x14ac:dyDescent="0.35">
      <c r="B13" s="1" t="s">
        <v>128</v>
      </c>
      <c r="C13" s="1" t="s">
        <v>171</v>
      </c>
      <c r="D13" s="1" t="s">
        <v>165</v>
      </c>
      <c r="E13" s="1" t="s">
        <v>197</v>
      </c>
      <c r="F13" s="42" t="s">
        <v>110</v>
      </c>
      <c r="G13" s="42">
        <v>0.16446180640952524</v>
      </c>
      <c r="H13" s="42">
        <v>0.17761957387204255</v>
      </c>
      <c r="I13" s="42">
        <v>0.18995132269018289</v>
      </c>
      <c r="J13" s="42">
        <v>0.18742840539633107</v>
      </c>
      <c r="K13" s="42">
        <v>0.15195115593127914</v>
      </c>
      <c r="L13" s="42">
        <v>0.13695730441839626</v>
      </c>
      <c r="M13" s="42">
        <v>0.11775828356115897</v>
      </c>
      <c r="N13" s="42" t="s">
        <v>110</v>
      </c>
      <c r="O13" s="42">
        <f t="shared" si="0"/>
        <v>0.16087540746841661</v>
      </c>
      <c r="R13" s="1" t="s">
        <v>128</v>
      </c>
      <c r="S13" s="1" t="s">
        <v>172</v>
      </c>
      <c r="T13" s="1" t="s">
        <v>165</v>
      </c>
      <c r="U13" s="1" t="s">
        <v>197</v>
      </c>
      <c r="V13" s="42" t="s">
        <v>110</v>
      </c>
      <c r="W13" s="42">
        <f>IFERROR(G13*'Inflation adjustment'!$AH$3/'Inflation adjustment'!AA$3,"n.a.")</f>
        <v>0.18487407775245368</v>
      </c>
      <c r="X13" s="42">
        <f>IFERROR(H13*'Inflation adjustment'!$AH$3/'Inflation adjustment'!AB$3,"n.a.")</f>
        <v>0.19355471341226019</v>
      </c>
      <c r="Y13" s="42">
        <f>IFERROR(I13*'Inflation adjustment'!$AH$3/'Inflation adjustment'!AC$3,"n.a.")</f>
        <v>0.20279626632717776</v>
      </c>
      <c r="Z13" s="42">
        <f>IFERROR(J13*'Inflation adjustment'!$AH$3/'Inflation adjustment'!AD$3,"n.a.")</f>
        <v>0.19721389012173457</v>
      </c>
      <c r="AA13" s="42">
        <f>IFERROR(K13*'Inflation adjustment'!$AH$3/'Inflation adjustment'!AE$3,"n.a.")</f>
        <v>0.15733212442075889</v>
      </c>
      <c r="AB13" s="42">
        <f>IFERROR(L13*'Inflation adjustment'!$AH$3/'Inflation adjustment'!AF$3,"n.a.")</f>
        <v>0.14163928069924855</v>
      </c>
      <c r="AC13" s="42">
        <f>IFERROR(M13*'Inflation adjustment'!$AH$3/'Inflation adjustment'!AG$3,"n.a.")</f>
        <v>0.12026666453943309</v>
      </c>
      <c r="AD13" s="42" t="str">
        <f>IFERROR(N13*'Inflation adjustment'!$AH$3/'Inflation adjustment'!AH$3,"n.a.")</f>
        <v>n.a.</v>
      </c>
      <c r="AE13" s="42">
        <f t="shared" si="1"/>
        <v>0.17109671675329524</v>
      </c>
    </row>
    <row r="14" spans="1:34" x14ac:dyDescent="0.35">
      <c r="B14" s="1" t="s">
        <v>118</v>
      </c>
      <c r="C14" s="1" t="s">
        <v>171</v>
      </c>
      <c r="D14" s="1" t="s">
        <v>164</v>
      </c>
      <c r="E14" s="1" t="s">
        <v>196</v>
      </c>
      <c r="F14" s="42" t="s">
        <v>110</v>
      </c>
      <c r="G14" s="42">
        <v>0.27929704977683789</v>
      </c>
      <c r="H14" s="42">
        <v>0.24968096805189841</v>
      </c>
      <c r="I14" s="42">
        <v>0.24859570624313701</v>
      </c>
      <c r="J14" s="42">
        <v>0.23533312793269426</v>
      </c>
      <c r="K14" s="42">
        <v>0.24852823443313823</v>
      </c>
      <c r="L14" s="42">
        <v>0.18086669757742727</v>
      </c>
      <c r="M14" s="42">
        <v>0.19646558597228911</v>
      </c>
      <c r="N14" s="42" t="s">
        <v>110</v>
      </c>
      <c r="O14" s="42">
        <f t="shared" si="0"/>
        <v>0.23410962428391749</v>
      </c>
      <c r="R14" s="1" t="s">
        <v>118</v>
      </c>
      <c r="S14" s="1" t="s">
        <v>172</v>
      </c>
      <c r="T14" s="1" t="s">
        <v>164</v>
      </c>
      <c r="U14" s="1" t="s">
        <v>196</v>
      </c>
      <c r="V14" s="42" t="s">
        <v>110</v>
      </c>
      <c r="W14" s="42">
        <f>IFERROR(G14*'Inflation adjustment'!$AH$3/'Inflation adjustment'!AA$3,"n.a.")</f>
        <v>0.3139621631535448</v>
      </c>
      <c r="X14" s="42">
        <f>IFERROR(H14*'Inflation adjustment'!$AH$3/'Inflation adjustment'!AB$3,"n.a.")</f>
        <v>0.27208109535605407</v>
      </c>
      <c r="Y14" s="42">
        <f>IFERROR(I14*'Inflation adjustment'!$AH$3/'Inflation adjustment'!AC$3,"n.a.")</f>
        <v>0.26540631745588572</v>
      </c>
      <c r="Z14" s="42">
        <f>IFERROR(J14*'Inflation adjustment'!$AH$3/'Inflation adjustment'!AD$3,"n.a.")</f>
        <v>0.24761967929025003</v>
      </c>
      <c r="AA14" s="42">
        <f>IFERROR(K14*'Inflation adjustment'!$AH$3/'Inflation adjustment'!AE$3,"n.a.")</f>
        <v>0.25732923755835013</v>
      </c>
      <c r="AB14" s="42">
        <f>IFERROR(L14*'Inflation adjustment'!$AH$3/'Inflation adjustment'!AF$3,"n.a.")</f>
        <v>0.18704974558388213</v>
      </c>
      <c r="AC14" s="42">
        <f>IFERROR(M14*'Inflation adjustment'!$AH$3/'Inflation adjustment'!AG$3,"n.a.")</f>
        <v>0.20065051907283335</v>
      </c>
      <c r="AD14" s="42" t="str">
        <f>IFERROR(N14*'Inflation adjustment'!$AH$3/'Inflation adjustment'!AH$3,"n.a.")</f>
        <v>n.a.</v>
      </c>
      <c r="AE14" s="42">
        <f t="shared" si="1"/>
        <v>0.24915696535297147</v>
      </c>
    </row>
    <row r="15" spans="1:34" x14ac:dyDescent="0.35">
      <c r="B15" s="1" t="s">
        <v>129</v>
      </c>
      <c r="C15" s="1" t="s">
        <v>171</v>
      </c>
      <c r="D15" s="1" t="s">
        <v>166</v>
      </c>
      <c r="E15" s="1" t="s">
        <v>196</v>
      </c>
      <c r="F15" s="42" t="s">
        <v>110</v>
      </c>
      <c r="G15" s="42" t="s">
        <v>110</v>
      </c>
      <c r="H15" s="42" t="s">
        <v>110</v>
      </c>
      <c r="I15" s="42" t="s">
        <v>110</v>
      </c>
      <c r="J15" s="42">
        <v>1.5599243098243292E-2</v>
      </c>
      <c r="K15" s="42">
        <v>1.5670620020201715E-2</v>
      </c>
      <c r="L15" s="42">
        <v>1.1713544347570532E-2</v>
      </c>
      <c r="M15" s="42">
        <v>1.3310213205442196E-2</v>
      </c>
      <c r="N15" s="42" t="s">
        <v>110</v>
      </c>
      <c r="O15" s="42">
        <f t="shared" si="0"/>
        <v>1.4073405167864435E-2</v>
      </c>
      <c r="R15" s="1" t="s">
        <v>129</v>
      </c>
      <c r="S15" s="1" t="s">
        <v>172</v>
      </c>
      <c r="T15" s="1" t="s">
        <v>166</v>
      </c>
      <c r="U15" s="1" t="s">
        <v>196</v>
      </c>
      <c r="V15" s="42" t="s">
        <v>110</v>
      </c>
      <c r="W15" s="42" t="str">
        <f>IFERROR(G15*'Inflation adjustment'!$AH$3/'Inflation adjustment'!AA$3,"n.a.")</f>
        <v>n.a.</v>
      </c>
      <c r="X15" s="42" t="str">
        <f>IFERROR(H15*'Inflation adjustment'!$AH$3/'Inflation adjustment'!AB$3,"n.a.")</f>
        <v>n.a.</v>
      </c>
      <c r="Y15" s="42" t="str">
        <f>IFERROR(I15*'Inflation adjustment'!$AH$3/'Inflation adjustment'!AC$3,"n.a.")</f>
        <v>n.a.</v>
      </c>
      <c r="Z15" s="42">
        <f>IFERROR(J15*'Inflation adjustment'!$AH$3/'Inflation adjustment'!AD$3,"n.a.")</f>
        <v>1.64136669031246E-2</v>
      </c>
      <c r="AA15" s="42">
        <f>IFERROR(K15*'Inflation adjustment'!$AH$3/'Inflation adjustment'!AE$3,"n.a.")</f>
        <v>1.6225555663978267E-2</v>
      </c>
      <c r="AB15" s="42">
        <f>IFERROR(L15*'Inflation adjustment'!$AH$3/'Inflation adjustment'!AF$3,"n.a.")</f>
        <v>1.211397962944857E-2</v>
      </c>
      <c r="AC15" s="42">
        <f>IFERROR(M15*'Inflation adjustment'!$AH$3/'Inflation adjustment'!AG$3,"n.a.")</f>
        <v>1.3593735388439745E-2</v>
      </c>
      <c r="AD15" s="42" t="str">
        <f>IFERROR(N15*'Inflation adjustment'!$AH$3/'Inflation adjustment'!AH$3,"n.a.")</f>
        <v>n.a.</v>
      </c>
      <c r="AE15" s="42">
        <f t="shared" si="1"/>
        <v>1.4586734396247795E-2</v>
      </c>
    </row>
    <row r="16" spans="1:34" x14ac:dyDescent="0.35">
      <c r="B16" s="1" t="s">
        <v>121</v>
      </c>
      <c r="C16" s="1" t="s">
        <v>171</v>
      </c>
      <c r="D16" s="1" t="s">
        <v>164</v>
      </c>
      <c r="E16" s="1" t="s">
        <v>196</v>
      </c>
      <c r="F16" s="42" t="s">
        <v>110</v>
      </c>
      <c r="G16" s="42" t="s">
        <v>110</v>
      </c>
      <c r="H16" s="42" t="s">
        <v>110</v>
      </c>
      <c r="I16" s="42">
        <v>0.14448677200089569</v>
      </c>
      <c r="J16" s="42">
        <v>0.16296885806705549</v>
      </c>
      <c r="K16" s="42" t="s">
        <v>110</v>
      </c>
      <c r="L16" s="42">
        <v>0.12322259929292877</v>
      </c>
      <c r="M16" s="42">
        <v>0.10440411669343859</v>
      </c>
      <c r="N16" s="42" t="s">
        <v>110</v>
      </c>
      <c r="O16" s="42">
        <f t="shared" si="0"/>
        <v>0.13377058651357965</v>
      </c>
      <c r="R16" s="1" t="s">
        <v>121</v>
      </c>
      <c r="S16" s="1" t="s">
        <v>172</v>
      </c>
      <c r="T16" s="1" t="s">
        <v>164</v>
      </c>
      <c r="U16" s="1" t="s">
        <v>196</v>
      </c>
      <c r="V16" s="42" t="s">
        <v>110</v>
      </c>
      <c r="W16" s="42" t="str">
        <f>IFERROR(G16*'Inflation adjustment'!$AH$3/'Inflation adjustment'!AA$3,"n.a.")</f>
        <v>n.a.</v>
      </c>
      <c r="X16" s="42" t="str">
        <f>IFERROR(H16*'Inflation adjustment'!$AH$3/'Inflation adjustment'!AB$3,"n.a.")</f>
        <v>n.a.</v>
      </c>
      <c r="Y16" s="42">
        <f>IFERROR(I16*'Inflation adjustment'!$AH$3/'Inflation adjustment'!AC$3,"n.a.")</f>
        <v>0.15425729855663811</v>
      </c>
      <c r="Z16" s="42">
        <f>IFERROR(J16*'Inflation adjustment'!$AH$3/'Inflation adjustment'!AD$3,"n.a.")</f>
        <v>0.17147732970431587</v>
      </c>
      <c r="AA16" s="42" t="s">
        <v>110</v>
      </c>
      <c r="AB16" s="42">
        <v>0.12758621811453821</v>
      </c>
      <c r="AC16" s="42">
        <v>0.10797324066282327</v>
      </c>
      <c r="AD16" s="42" t="str">
        <f>IFERROR(N16*'Inflation adjustment'!$AH$3/'Inflation adjustment'!AH$3,"n.a.")</f>
        <v>n.a.</v>
      </c>
      <c r="AE16" s="42">
        <f t="shared" si="1"/>
        <v>0.14032352175957885</v>
      </c>
    </row>
    <row r="17" spans="2:34" x14ac:dyDescent="0.35">
      <c r="B17" s="1" t="s">
        <v>119</v>
      </c>
      <c r="C17" s="1" t="s">
        <v>171</v>
      </c>
      <c r="D17" s="1" t="s">
        <v>164</v>
      </c>
      <c r="E17" s="1" t="s">
        <v>197</v>
      </c>
      <c r="F17" s="42" t="s">
        <v>110</v>
      </c>
      <c r="G17" s="42" t="s">
        <v>110</v>
      </c>
      <c r="H17" s="42" t="s">
        <v>110</v>
      </c>
      <c r="I17" s="42">
        <v>0.14253815373900017</v>
      </c>
      <c r="J17" s="42">
        <v>0.13925368034674454</v>
      </c>
      <c r="K17" s="42">
        <v>0.13173168956297795</v>
      </c>
      <c r="L17" s="42">
        <v>0.12073561008927274</v>
      </c>
      <c r="M17" s="42">
        <v>0.1142176498510961</v>
      </c>
      <c r="N17" s="42" t="s">
        <v>110</v>
      </c>
      <c r="O17" s="42">
        <f t="shared" si="0"/>
        <v>0.12969535671781829</v>
      </c>
      <c r="R17" s="1" t="s">
        <v>119</v>
      </c>
      <c r="S17" s="1" t="s">
        <v>172</v>
      </c>
      <c r="T17" s="1" t="s">
        <v>164</v>
      </c>
      <c r="U17" s="1" t="s">
        <v>197</v>
      </c>
      <c r="V17" s="42" t="s">
        <v>110</v>
      </c>
      <c r="W17" s="42" t="str">
        <f>IFERROR(G17*'Inflation adjustment'!$AH$3/'Inflation adjustment'!AA$3,"n.a.")</f>
        <v>n.a.</v>
      </c>
      <c r="X17" s="42" t="str">
        <f>IFERROR(H17*'Inflation adjustment'!$AH$3/'Inflation adjustment'!AB$3,"n.a.")</f>
        <v>n.a.</v>
      </c>
      <c r="Y17" s="42">
        <f>IFERROR(I17*'Inflation adjustment'!$AH$3/'Inflation adjustment'!AC$3,"n.a.")</f>
        <v>0.15217691026340205</v>
      </c>
      <c r="Z17" s="42">
        <f>IFERROR(J17*'Inflation adjustment'!$AH$3/'Inflation adjustment'!AD$3,"n.a.")</f>
        <v>0.14652400182820746</v>
      </c>
      <c r="AA17" s="42">
        <f>IFERROR(K17*'Inflation adjustment'!$AH$3/'Inflation adjustment'!AE$3,"n.a.")</f>
        <v>0.13639663644186115</v>
      </c>
      <c r="AB17" s="42">
        <f>IFERROR(L17*'Inflation adjustment'!$AH$3/'Inflation adjustment'!AF$3,"n.a.")</f>
        <v>0.12486303699134803</v>
      </c>
      <c r="AC17" s="42">
        <f>IFERROR(M17*'Inflation adjustment'!$AH$3/'Inflation adjustment'!AG$3,"n.a.")</f>
        <v>0.11665061143651922</v>
      </c>
      <c r="AD17" s="42" t="str">
        <f>IFERROR(N17*'Inflation adjustment'!$AH$3/'Inflation adjustment'!AH$3,"n.a.")</f>
        <v>n.a.</v>
      </c>
      <c r="AE17" s="42">
        <f t="shared" si="1"/>
        <v>0.13532223939226759</v>
      </c>
    </row>
    <row r="18" spans="2:34" x14ac:dyDescent="0.35">
      <c r="B18" s="1" t="s">
        <v>130</v>
      </c>
      <c r="C18" s="1" t="s">
        <v>171</v>
      </c>
      <c r="D18" s="1" t="s">
        <v>166</v>
      </c>
      <c r="E18" s="66" t="s">
        <v>337</v>
      </c>
      <c r="F18" s="42" t="s">
        <v>110</v>
      </c>
      <c r="G18" s="42" t="s">
        <v>110</v>
      </c>
      <c r="H18" s="42" t="s">
        <v>110</v>
      </c>
      <c r="I18" s="42">
        <v>7.3287909270988202E-2</v>
      </c>
      <c r="J18" s="42">
        <v>6.9842226790742284E-2</v>
      </c>
      <c r="K18" s="42">
        <v>5.2412945824745844E-2</v>
      </c>
      <c r="L18" s="42">
        <v>4.0097188961992762E-2</v>
      </c>
      <c r="M18" s="42">
        <v>4.3199215688288342E-2</v>
      </c>
      <c r="N18" s="42">
        <v>4.5924694266129329E-2</v>
      </c>
      <c r="O18" s="42">
        <f t="shared" si="0"/>
        <v>5.4127363467147797E-2</v>
      </c>
      <c r="R18" s="1" t="s">
        <v>130</v>
      </c>
      <c r="S18" s="1" t="s">
        <v>172</v>
      </c>
      <c r="T18" s="1" t="s">
        <v>166</v>
      </c>
      <c r="U18" s="1" t="s">
        <v>337</v>
      </c>
      <c r="V18" s="42" t="s">
        <v>110</v>
      </c>
      <c r="W18" s="42" t="str">
        <f>IFERROR(G18*'Inflation adjustment'!$AH$3/'Inflation adjustment'!AA$3,"n.a.")</f>
        <v>n.a.</v>
      </c>
      <c r="X18" s="42" t="str">
        <f>IFERROR(H18*'Inflation adjustment'!$AH$3/'Inflation adjustment'!AB$3,"n.a.")</f>
        <v>n.a.</v>
      </c>
      <c r="Y18" s="42">
        <f>IFERROR(I18*'Inflation adjustment'!$AH$3/'Inflation adjustment'!AC$3,"n.a.")</f>
        <v>7.8243805605516276E-2</v>
      </c>
      <c r="Z18" s="42">
        <f>IFERROR(J18*'Inflation adjustment'!$AH$3/'Inflation adjustment'!AD$3,"n.a.")</f>
        <v>7.3488632691725064E-2</v>
      </c>
      <c r="AA18" s="42">
        <f>IFERROR(K18*'Inflation adjustment'!$AH$3/'Inflation adjustment'!AE$3,"n.a.")</f>
        <v>5.42690186410087E-2</v>
      </c>
      <c r="AB18" s="42">
        <f>IFERROR(L18*'Inflation adjustment'!$AH$3/'Inflation adjustment'!AF$3,"n.a.")</f>
        <v>4.1467937958887341E-2</v>
      </c>
      <c r="AC18" s="42">
        <f>IFERROR(M18*'Inflation adjustment'!$AH$3/'Inflation adjustment'!AG$3,"n.a.")</f>
        <v>4.4119406503167077E-2</v>
      </c>
      <c r="AD18" s="42">
        <f>IFERROR(N18*'Inflation adjustment'!$AH$3/'Inflation adjustment'!AH$3,"n.a.")</f>
        <v>4.5924694266129329E-2</v>
      </c>
      <c r="AE18" s="42">
        <f t="shared" si="1"/>
        <v>5.6252249277738968E-2</v>
      </c>
    </row>
    <row r="19" spans="2:34" x14ac:dyDescent="0.35">
      <c r="B19" s="1" t="s">
        <v>117</v>
      </c>
      <c r="C19" s="1" t="s">
        <v>171</v>
      </c>
      <c r="D19" s="1" t="s">
        <v>165</v>
      </c>
      <c r="E19" s="1" t="s">
        <v>196</v>
      </c>
      <c r="F19" s="42" t="s">
        <v>110</v>
      </c>
      <c r="G19" s="42">
        <v>5.0130775760391912E-2</v>
      </c>
      <c r="H19" s="42">
        <v>5.5452511731046865E-2</v>
      </c>
      <c r="I19" s="42">
        <v>5.869480310686491E-2</v>
      </c>
      <c r="J19" s="42">
        <v>6.4884385456255272E-2</v>
      </c>
      <c r="K19" s="42">
        <v>6.73277425513681E-2</v>
      </c>
      <c r="L19" s="42">
        <v>6.9693099711176529E-2</v>
      </c>
      <c r="M19" s="42">
        <v>7.2269036374946666E-2</v>
      </c>
      <c r="N19" s="42" t="s">
        <v>110</v>
      </c>
      <c r="O19" s="42">
        <f t="shared" si="0"/>
        <v>6.2636050670292889E-2</v>
      </c>
      <c r="R19" s="1" t="s">
        <v>117</v>
      </c>
      <c r="S19" s="1" t="s">
        <v>172</v>
      </c>
      <c r="T19" s="1" t="s">
        <v>165</v>
      </c>
      <c r="U19" s="1" t="s">
        <v>196</v>
      </c>
      <c r="V19" s="42" t="s">
        <v>110</v>
      </c>
      <c r="W19" s="42">
        <f>IFERROR(G19*'Inflation adjustment'!$AH$3/'Inflation adjustment'!AA$3,"n.a.")</f>
        <v>5.6352785719984297E-2</v>
      </c>
      <c r="X19" s="42">
        <f>IFERROR(H19*'Inflation adjustment'!$AH$3/'Inflation adjustment'!AB$3,"n.a.")</f>
        <v>6.0427433655622406E-2</v>
      </c>
      <c r="Y19" s="42">
        <f>IFERROR(I19*'Inflation adjustment'!$AH$3/'Inflation adjustment'!AC$3,"n.a.")</f>
        <v>6.2663880168370184E-2</v>
      </c>
      <c r="Z19" s="42">
        <f>IFERROR(J19*'Inflation adjustment'!$AH$3/'Inflation adjustment'!AD$3,"n.a.")</f>
        <v>6.8271946490330027E-2</v>
      </c>
      <c r="AA19" s="42">
        <f>IFERROR(K19*'Inflation adjustment'!$AH$3/'Inflation adjustment'!AE$3,"n.a.")</f>
        <v>6.9711985428076217E-2</v>
      </c>
      <c r="AB19" s="42">
        <f>IFERROR(L19*'Inflation adjustment'!$AH$3/'Inflation adjustment'!AF$3,"n.a.")</f>
        <v>7.207560454487251E-2</v>
      </c>
      <c r="AC19" s="42">
        <f>IFERROR(M19*'Inflation adjustment'!$AH$3/'Inflation adjustment'!AG$3,"n.a.")</f>
        <v>7.3808446348317833E-2</v>
      </c>
      <c r="AD19" s="42" t="str">
        <f>IFERROR(N19*'Inflation adjustment'!$AH$3/'Inflation adjustment'!AH$3,"n.a.")</f>
        <v>n.a.</v>
      </c>
      <c r="AE19" s="42">
        <f t="shared" si="1"/>
        <v>6.61874403365105E-2</v>
      </c>
    </row>
    <row r="20" spans="2:34" s="13" customFormat="1" ht="30" customHeight="1" x14ac:dyDescent="0.35">
      <c r="B20" s="15" t="s">
        <v>136</v>
      </c>
      <c r="F20" s="33"/>
      <c r="G20" s="33"/>
      <c r="H20" s="33"/>
      <c r="I20" s="33"/>
      <c r="J20" s="33"/>
      <c r="K20" s="33"/>
      <c r="L20" s="33"/>
      <c r="M20" s="33"/>
      <c r="N20" s="33"/>
      <c r="O20" s="33"/>
      <c r="P20" s="14"/>
      <c r="R20" s="15" t="s">
        <v>136</v>
      </c>
      <c r="V20" s="33"/>
      <c r="W20" s="33"/>
      <c r="X20" s="33"/>
      <c r="Y20" s="33"/>
      <c r="Z20" s="33"/>
      <c r="AA20" s="33"/>
      <c r="AB20" s="33"/>
      <c r="AC20" s="33"/>
      <c r="AD20" s="33"/>
      <c r="AE20" s="33"/>
      <c r="AF20" s="14"/>
      <c r="AH20" s="1"/>
    </row>
    <row r="21" spans="2:34" x14ac:dyDescent="0.35">
      <c r="B21" s="1" t="s">
        <v>124</v>
      </c>
      <c r="C21" s="1" t="s">
        <v>171</v>
      </c>
      <c r="D21" s="1" t="s">
        <v>161</v>
      </c>
      <c r="E21" s="1" t="s">
        <v>197</v>
      </c>
      <c r="F21" s="42" t="s">
        <v>110</v>
      </c>
      <c r="G21" s="42">
        <v>0.12812138247800134</v>
      </c>
      <c r="H21" s="42">
        <v>0.11418689573499367</v>
      </c>
      <c r="I21" s="42">
        <v>0.10817999025248172</v>
      </c>
      <c r="J21" s="42">
        <v>0.11683024434886076</v>
      </c>
      <c r="K21" s="42">
        <v>0.11498492645375379</v>
      </c>
      <c r="L21" s="42">
        <v>8.1847086974749572E-2</v>
      </c>
      <c r="M21" s="42">
        <v>8.678329632770608E-2</v>
      </c>
      <c r="N21" s="42" t="s">
        <v>110</v>
      </c>
      <c r="O21" s="42">
        <f t="shared" ref="O21:O37" si="3">IFERROR(AVERAGE(G21:N21),"n.a.")</f>
        <v>0.107276260367221</v>
      </c>
      <c r="R21" s="1" t="s">
        <v>124</v>
      </c>
      <c r="S21" s="1" t="s">
        <v>172</v>
      </c>
      <c r="T21" s="1" t="s">
        <v>161</v>
      </c>
      <c r="U21" s="1" t="s">
        <v>197</v>
      </c>
      <c r="V21" s="42" t="s">
        <v>110</v>
      </c>
      <c r="W21" s="42">
        <f>IFERROR(G21*'Inflation adjustment'!$AH$3/'Inflation adjustment'!AA$3,"n.a.")</f>
        <v>0.14402324128076721</v>
      </c>
      <c r="X21" s="42">
        <f>IFERROR(H21*'Inflation adjustment'!$AH$3/'Inflation adjustment'!AB$3,"n.a.")</f>
        <v>0.12443117274532048</v>
      </c>
      <c r="Y21" s="42">
        <f>IFERROR(I21*'Inflation adjustment'!$AH$3/'Inflation adjustment'!AC$3,"n.a.")</f>
        <v>0.11549536904407987</v>
      </c>
      <c r="Z21" s="42">
        <f>IFERROR(J21*'Inflation adjustment'!$AH$3/'Inflation adjustment'!AD$3,"n.a.")</f>
        <v>0.12292985646007447</v>
      </c>
      <c r="AA21" s="42">
        <f>IFERROR(K21*'Inflation adjustment'!$AH$3/'Inflation adjustment'!AE$3,"n.a.")</f>
        <v>0.11905682878460951</v>
      </c>
      <c r="AB21" s="42">
        <f>IFERROR(L21*'Inflation adjustment'!$AH$3/'Inflation adjustment'!AF$3,"n.a.")</f>
        <v>8.4645083923506392E-2</v>
      </c>
      <c r="AC21" s="42">
        <f>IFERROR(M21*'Inflation adjustment'!$AH$3/'Inflation adjustment'!AG$3,"n.a.")</f>
        <v>8.8631876004288138E-2</v>
      </c>
      <c r="AD21" s="42" t="str">
        <f>IFERROR(N21*'Inflation adjustment'!$AH$3/'Inflation adjustment'!AH$3,"n.a.")</f>
        <v>n.a.</v>
      </c>
      <c r="AE21" s="42">
        <f t="shared" ref="AE21:AE37" si="4">IFERROR(AVERAGE(W21:AD21),"n.a.")</f>
        <v>0.1141733468918066</v>
      </c>
    </row>
    <row r="22" spans="2:34" x14ac:dyDescent="0.35">
      <c r="B22" s="1" t="s">
        <v>132</v>
      </c>
      <c r="C22" s="1" t="s">
        <v>171</v>
      </c>
      <c r="D22" s="1" t="s">
        <v>161</v>
      </c>
      <c r="E22" s="1" t="s">
        <v>196</v>
      </c>
      <c r="F22" s="42" t="s">
        <v>110</v>
      </c>
      <c r="G22" s="42" t="s">
        <v>110</v>
      </c>
      <c r="H22" s="42" t="s">
        <v>110</v>
      </c>
      <c r="I22" s="42" t="s">
        <v>110</v>
      </c>
      <c r="J22" s="42" t="s">
        <v>110</v>
      </c>
      <c r="K22" s="42" t="s">
        <v>110</v>
      </c>
      <c r="L22" s="42" t="s">
        <v>110</v>
      </c>
      <c r="M22" s="42" t="s">
        <v>110</v>
      </c>
      <c r="N22" s="42" t="s">
        <v>110</v>
      </c>
      <c r="O22" s="42" t="str">
        <f t="shared" si="3"/>
        <v>n.a.</v>
      </c>
      <c r="R22" s="1" t="s">
        <v>132</v>
      </c>
      <c r="S22" s="1" t="s">
        <v>172</v>
      </c>
      <c r="T22" s="1" t="s">
        <v>161</v>
      </c>
      <c r="U22" s="1" t="s">
        <v>196</v>
      </c>
      <c r="V22" s="42" t="s">
        <v>110</v>
      </c>
      <c r="W22" s="42" t="str">
        <f>IFERROR(G22*'Inflation adjustment'!$AH$3/'Inflation adjustment'!AA$3,"n.a.")</f>
        <v>n.a.</v>
      </c>
      <c r="X22" s="42" t="str">
        <f>IFERROR(H22*'Inflation adjustment'!$AH$3/'Inflation adjustment'!AB$3,"n.a.")</f>
        <v>n.a.</v>
      </c>
      <c r="Y22" s="42" t="str">
        <f>IFERROR(I22*'Inflation adjustment'!$AH$3/'Inflation adjustment'!AC$3,"n.a.")</f>
        <v>n.a.</v>
      </c>
      <c r="Z22" s="42" t="str">
        <f>IFERROR(J22*'Inflation adjustment'!$AH$3/'Inflation adjustment'!AD$3,"n.a.")</f>
        <v>n.a.</v>
      </c>
      <c r="AA22" s="42" t="str">
        <f>IFERROR(K22*'Inflation adjustment'!$AH$3/'Inflation adjustment'!AE$3,"n.a.")</f>
        <v>n.a.</v>
      </c>
      <c r="AB22" s="42" t="str">
        <f>IFERROR(L22*'Inflation adjustment'!$AH$3/'Inflation adjustment'!AF$3,"n.a.")</f>
        <v>n.a.</v>
      </c>
      <c r="AC22" s="42" t="str">
        <f>IFERROR(M22*'Inflation adjustment'!$AH$3/'Inflation adjustment'!AG$3,"n.a.")</f>
        <v>n.a.</v>
      </c>
      <c r="AD22" s="42" t="str">
        <f>IFERROR(N22*'Inflation adjustment'!$AH$3/'Inflation adjustment'!AH$3,"n.a.")</f>
        <v>n.a.</v>
      </c>
      <c r="AE22" s="42" t="str">
        <f t="shared" si="4"/>
        <v>n.a.</v>
      </c>
    </row>
    <row r="23" spans="2:34" x14ac:dyDescent="0.35">
      <c r="B23" s="1" t="s">
        <v>251</v>
      </c>
      <c r="C23" s="1" t="s">
        <v>171</v>
      </c>
      <c r="D23" s="1" t="s">
        <v>162</v>
      </c>
      <c r="E23" s="1" t="s">
        <v>196</v>
      </c>
      <c r="F23" s="42" t="s">
        <v>110</v>
      </c>
      <c r="G23" s="42" t="s">
        <v>110</v>
      </c>
      <c r="H23" s="42">
        <v>4.1184416214280602E-2</v>
      </c>
      <c r="I23" s="42">
        <v>4.2818543722074554E-2</v>
      </c>
      <c r="J23" s="42">
        <v>4.1194011242635178E-2</v>
      </c>
      <c r="K23" s="42">
        <v>4.3461187669485868E-2</v>
      </c>
      <c r="L23" s="42">
        <v>4.7468208281033528E-2</v>
      </c>
      <c r="M23" s="42">
        <v>5.3204765783389986E-2</v>
      </c>
      <c r="N23" s="42" t="s">
        <v>110</v>
      </c>
      <c r="O23" s="42">
        <f t="shared" si="3"/>
        <v>4.4888522152149953E-2</v>
      </c>
      <c r="R23" s="1" t="s">
        <v>251</v>
      </c>
      <c r="S23" s="1" t="s">
        <v>172</v>
      </c>
      <c r="T23" s="1" t="s">
        <v>162</v>
      </c>
      <c r="U23" s="1" t="s">
        <v>196</v>
      </c>
      <c r="V23" s="42" t="s">
        <v>110</v>
      </c>
      <c r="W23" s="42" t="str">
        <f>IFERROR(G23*'Inflation adjustment'!$AH$3/'Inflation adjustment'!AA$3,"n.a.")</f>
        <v>n.a.</v>
      </c>
      <c r="X23" s="42">
        <f>IFERROR(H23*'Inflation adjustment'!$AH$3/'Inflation adjustment'!AB$3,"n.a.")</f>
        <v>4.4879275992121014E-2</v>
      </c>
      <c r="Y23" s="42">
        <f>IFERROR(I23*'Inflation adjustment'!$AH$3/'Inflation adjustment'!AC$3,"n.a.")</f>
        <v>4.5714031749948515E-2</v>
      </c>
      <c r="Z23" s="42">
        <f>IFERROR(J23*'Inflation adjustment'!$AH$3/'Inflation adjustment'!AD$3,"n.a.")</f>
        <v>4.3344717091839388E-2</v>
      </c>
      <c r="AA23" s="42">
        <f>IFERROR(K23*'Inflation adjustment'!$AH$3/'Inflation adjustment'!AE$3,"n.a.")</f>
        <v>4.5000256457291839E-2</v>
      </c>
      <c r="AB23" s="42">
        <f>IFERROR(L23*'Inflation adjustment'!$AH$3/'Inflation adjustment'!AF$3,"n.a.")</f>
        <v>4.9090940461767825E-2</v>
      </c>
      <c r="AC23" s="42">
        <f>IFERROR(M23*'Inflation adjustment'!$AH$3/'Inflation adjustment'!AG$3,"n.a.")</f>
        <v>5.433808582176565E-2</v>
      </c>
      <c r="AD23" s="42" t="str">
        <f>IFERROR(N23*'Inflation adjustment'!$AH$3/'Inflation adjustment'!AH$3,"n.a.")</f>
        <v>n.a.</v>
      </c>
      <c r="AE23" s="42">
        <f t="shared" si="4"/>
        <v>4.7061217929122372E-2</v>
      </c>
    </row>
    <row r="24" spans="2:34" x14ac:dyDescent="0.35">
      <c r="B24" s="1" t="s">
        <v>131</v>
      </c>
      <c r="C24" s="1" t="s">
        <v>171</v>
      </c>
      <c r="D24" s="1" t="s">
        <v>163</v>
      </c>
      <c r="E24" s="1" t="s">
        <v>196</v>
      </c>
      <c r="F24" s="42" t="s">
        <v>110</v>
      </c>
      <c r="G24" s="42" t="s">
        <v>110</v>
      </c>
      <c r="H24" s="42">
        <v>0.14855956647412163</v>
      </c>
      <c r="I24" s="42">
        <v>0.12101660612705269</v>
      </c>
      <c r="J24" s="42">
        <v>0.15094989076976068</v>
      </c>
      <c r="K24" s="42">
        <v>0.15111325294327926</v>
      </c>
      <c r="L24" s="42">
        <v>0.11793443444033046</v>
      </c>
      <c r="M24" s="42" t="s">
        <v>110</v>
      </c>
      <c r="N24" s="42" t="s">
        <v>110</v>
      </c>
      <c r="O24" s="42">
        <f t="shared" si="3"/>
        <v>0.13791475015090895</v>
      </c>
      <c r="R24" s="1" t="s">
        <v>131</v>
      </c>
      <c r="S24" s="1" t="s">
        <v>172</v>
      </c>
      <c r="T24" s="1" t="s">
        <v>163</v>
      </c>
      <c r="U24" s="1" t="s">
        <v>196</v>
      </c>
      <c r="V24" s="42" t="s">
        <v>110</v>
      </c>
      <c r="W24" s="42" t="str">
        <f>IFERROR(G24*'Inflation adjustment'!$AH$3/'Inflation adjustment'!AA$3,"n.a.")</f>
        <v>n.a.</v>
      </c>
      <c r="X24" s="42">
        <f>IFERROR(H24*'Inflation adjustment'!$AH$3/'Inflation adjustment'!AB$3,"n.a.")</f>
        <v>0.16188758753730012</v>
      </c>
      <c r="Y24" s="42">
        <f>IFERROR(I24*'Inflation adjustment'!$AH$3/'Inflation adjustment'!AC$3,"n.a.")</f>
        <v>0.12920002629400654</v>
      </c>
      <c r="Z24" s="42">
        <f>IFERROR(J24*'Inflation adjustment'!$AH$3/'Inflation adjustment'!AD$3,"n.a.")</f>
        <v>0.15883086189206921</v>
      </c>
      <c r="AA24" s="42">
        <f>IFERROR(K24*'Inflation adjustment'!$AH$3/'Inflation adjustment'!AE$3,"n.a.")</f>
        <v>0.15646454920323213</v>
      </c>
      <c r="AB24" s="42">
        <f>IFERROR(L24*'Inflation adjustment'!$AH$3/'Inflation adjustment'!AF$3,"n.a.")</f>
        <v>0.12196610129512281</v>
      </c>
      <c r="AC24" s="42" t="str">
        <f>IFERROR(M24*'Inflation adjustment'!$AH$3/'Inflation adjustment'!AG$3,"n.a.")</f>
        <v>n.a.</v>
      </c>
      <c r="AD24" s="42" t="str">
        <f>IFERROR(N24*'Inflation adjustment'!$AH$3/'Inflation adjustment'!AH$3,"n.a.")</f>
        <v>n.a.</v>
      </c>
      <c r="AE24" s="42">
        <f t="shared" si="4"/>
        <v>0.14566982524434616</v>
      </c>
    </row>
    <row r="25" spans="2:34" x14ac:dyDescent="0.35">
      <c r="B25" s="1" t="s">
        <v>133</v>
      </c>
      <c r="C25" s="1" t="s">
        <v>171</v>
      </c>
      <c r="D25" s="1" t="s">
        <v>163</v>
      </c>
      <c r="E25" s="1" t="s">
        <v>196</v>
      </c>
      <c r="F25" s="42" t="s">
        <v>110</v>
      </c>
      <c r="G25" s="42" t="s">
        <v>110</v>
      </c>
      <c r="H25" s="42">
        <v>9.1087933129233245E-2</v>
      </c>
      <c r="I25" s="42">
        <v>9.8180350039360861E-2</v>
      </c>
      <c r="J25" s="42">
        <v>9.3388428200486401E-2</v>
      </c>
      <c r="K25" s="42">
        <v>9.6585601805509111E-2</v>
      </c>
      <c r="L25" s="42">
        <v>9.1024342850220694E-2</v>
      </c>
      <c r="M25" s="42" t="s">
        <v>110</v>
      </c>
      <c r="N25" s="42" t="s">
        <v>110</v>
      </c>
      <c r="O25" s="42">
        <f t="shared" si="3"/>
        <v>9.4053331204962079E-2</v>
      </c>
      <c r="R25" s="1" t="s">
        <v>133</v>
      </c>
      <c r="S25" s="1" t="s">
        <v>172</v>
      </c>
      <c r="T25" s="1" t="s">
        <v>163</v>
      </c>
      <c r="U25" s="1" t="s">
        <v>196</v>
      </c>
      <c r="V25" s="42" t="s">
        <v>110</v>
      </c>
      <c r="W25" s="42" t="str">
        <f>IFERROR(G25*'Inflation adjustment'!$AH$3/'Inflation adjustment'!AA$3,"n.a.")</f>
        <v>n.a.</v>
      </c>
      <c r="X25" s="42">
        <f>IFERROR(H25*'Inflation adjustment'!$AH$3/'Inflation adjustment'!AB$3,"n.a.")</f>
        <v>9.9259886778272008E-2</v>
      </c>
      <c r="Y25" s="42">
        <f>IFERROR(I25*'Inflation adjustment'!$AH$3/'Inflation adjustment'!AC$3,"n.a.")</f>
        <v>0.10481953024961373</v>
      </c>
      <c r="Z25" s="42">
        <f>IFERROR(J25*'Inflation adjustment'!$AH$3/'Inflation adjustment'!AD$3,"n.a.")</f>
        <v>9.826416214141652E-2</v>
      </c>
      <c r="AA25" s="42">
        <f>IFERROR(K25*'Inflation adjustment'!$AH$3/'Inflation adjustment'!AE$3,"n.a.")</f>
        <v>0.10000593827262971</v>
      </c>
      <c r="AB25" s="42">
        <f>IFERROR(L25*'Inflation adjustment'!$AH$3/'Inflation adjustment'!AF$3,"n.a.")</f>
        <v>9.4136070377384667E-2</v>
      </c>
      <c r="AC25" s="42" t="str">
        <f>IFERROR(M25*'Inflation adjustment'!$AH$3/'Inflation adjustment'!AG$3,"n.a.")</f>
        <v>n.a.</v>
      </c>
      <c r="AD25" s="42" t="str">
        <f>IFERROR(N25*'Inflation adjustment'!$AH$3/'Inflation adjustment'!AH$3,"n.a.")</f>
        <v>n.a.</v>
      </c>
      <c r="AE25" s="42">
        <f t="shared" si="4"/>
        <v>9.9297117563863321E-2</v>
      </c>
    </row>
    <row r="26" spans="2:34" x14ac:dyDescent="0.35">
      <c r="B26" s="1" t="s">
        <v>134</v>
      </c>
      <c r="C26" s="1" t="s">
        <v>171</v>
      </c>
      <c r="D26" s="1" t="s">
        <v>163</v>
      </c>
      <c r="E26" s="1" t="s">
        <v>196</v>
      </c>
      <c r="F26" s="42" t="s">
        <v>110</v>
      </c>
      <c r="G26" s="42" t="s">
        <v>110</v>
      </c>
      <c r="H26" s="42">
        <v>0.15417765574351855</v>
      </c>
      <c r="I26" s="42">
        <v>0.13000001643108813</v>
      </c>
      <c r="J26" s="42">
        <v>0.1210195610657101</v>
      </c>
      <c r="K26" s="42">
        <v>0.16793224729702275</v>
      </c>
      <c r="L26" s="42">
        <v>0.11560495607012165</v>
      </c>
      <c r="M26" s="42" t="s">
        <v>110</v>
      </c>
      <c r="N26" s="42" t="s">
        <v>110</v>
      </c>
      <c r="O26" s="42">
        <f t="shared" si="3"/>
        <v>0.13774688732149223</v>
      </c>
      <c r="R26" s="1" t="s">
        <v>134</v>
      </c>
      <c r="S26" s="1" t="s">
        <v>172</v>
      </c>
      <c r="T26" s="1" t="s">
        <v>163</v>
      </c>
      <c r="U26" s="1" t="s">
        <v>196</v>
      </c>
      <c r="V26" s="42" t="s">
        <v>110</v>
      </c>
      <c r="W26" s="42" t="str">
        <f>IFERROR(G26*'Inflation adjustment'!$AH$3/'Inflation adjustment'!AA$3,"n.a.")</f>
        <v>n.a.</v>
      </c>
      <c r="X26" s="42">
        <f>IFERROR(H26*'Inflation adjustment'!$AH$3/'Inflation adjustment'!AB$3,"n.a.")</f>
        <v>0.16800970366874621</v>
      </c>
      <c r="Y26" s="42">
        <f>IFERROR(I26*'Inflation adjustment'!$AH$3/'Inflation adjustment'!AC$3,"n.a.")</f>
        <v>0.13879091538465479</v>
      </c>
      <c r="Z26" s="42">
        <f>IFERROR(J26*'Inflation adjustment'!$AH$3/'Inflation adjustment'!AD$3,"n.a.")</f>
        <v>0.12733789399811377</v>
      </c>
      <c r="AA26" s="42">
        <f>IFERROR(K26*'Inflation adjustment'!$AH$3/'Inflation adjustment'!AE$3,"n.a.")</f>
        <v>0.17387914599308452</v>
      </c>
      <c r="AB26" s="42">
        <f>IFERROR(L26*'Inflation adjustment'!$AH$3/'Inflation adjustment'!AF$3,"n.a.")</f>
        <v>0.11955698816193155</v>
      </c>
      <c r="AC26" s="42" t="str">
        <f>IFERROR(M26*'Inflation adjustment'!$AH$3/'Inflation adjustment'!AG$3,"n.a.")</f>
        <v>n.a.</v>
      </c>
      <c r="AD26" s="42" t="str">
        <f>IFERROR(N26*'Inflation adjustment'!$AH$3/'Inflation adjustment'!AH$3,"n.a.")</f>
        <v>n.a.</v>
      </c>
      <c r="AE26" s="42">
        <f t="shared" si="4"/>
        <v>0.14551492944130615</v>
      </c>
    </row>
    <row r="27" spans="2:34" x14ac:dyDescent="0.35">
      <c r="B27" s="1" t="s">
        <v>120</v>
      </c>
      <c r="C27" s="1" t="s">
        <v>171</v>
      </c>
      <c r="D27" s="1" t="s">
        <v>164</v>
      </c>
      <c r="E27" s="1" t="s">
        <v>196</v>
      </c>
      <c r="F27" s="42" t="s">
        <v>110</v>
      </c>
      <c r="G27" s="42">
        <v>0.17223045385843036</v>
      </c>
      <c r="H27" s="42">
        <v>0.12725826782880695</v>
      </c>
      <c r="I27" s="42">
        <v>0.17491066593899188</v>
      </c>
      <c r="J27" s="42">
        <v>0.15176736256762549</v>
      </c>
      <c r="K27" s="42">
        <v>0.15723006470896789</v>
      </c>
      <c r="L27" s="42">
        <v>0.13791253576589768</v>
      </c>
      <c r="M27" s="42">
        <v>0.12957176382778876</v>
      </c>
      <c r="N27" s="42" t="s">
        <v>110</v>
      </c>
      <c r="O27" s="42">
        <f t="shared" si="3"/>
        <v>0.15012587349950127</v>
      </c>
      <c r="R27" s="1" t="s">
        <v>120</v>
      </c>
      <c r="S27" s="1" t="s">
        <v>172</v>
      </c>
      <c r="T27" s="1" t="s">
        <v>164</v>
      </c>
      <c r="U27" s="1" t="s">
        <v>196</v>
      </c>
      <c r="V27" s="42" t="s">
        <v>110</v>
      </c>
      <c r="W27" s="42">
        <f>IFERROR(G27*'Inflation adjustment'!$AH$3/'Inflation adjustment'!AA$3,"n.a.")</f>
        <v>0.19360693533109391</v>
      </c>
      <c r="X27" s="42">
        <f>IFERROR(H27*'Inflation adjustment'!$AH$3/'Inflation adjustment'!AB$3,"n.a.")</f>
        <v>0.13867524294754763</v>
      </c>
      <c r="Y27" s="42">
        <f>IFERROR(I27*'Inflation adjustment'!$AH$3/'Inflation adjustment'!AC$3,"n.a.")</f>
        <v>0.18673852590688514</v>
      </c>
      <c r="Z27" s="42">
        <f>IFERROR(J27*'Inflation adjustment'!$AH$3/'Inflation adjustment'!AD$3,"n.a.")</f>
        <v>0.1596910132281531</v>
      </c>
      <c r="AA27" s="42">
        <f>IFERROR(K27*'Inflation adjustment'!$AH$3/'Inflation adjustment'!AE$3,"n.a.")</f>
        <v>0.16279797249231145</v>
      </c>
      <c r="AB27" s="42">
        <f>IFERROR(L27*'Inflation adjustment'!$AH$3/'Inflation adjustment'!AF$3,"n.a.")</f>
        <v>0.14262716726386832</v>
      </c>
      <c r="AC27" s="42">
        <f>IFERROR(M27*'Inflation adjustment'!$AH$3/'Inflation adjustment'!AG$3,"n.a.")</f>
        <v>0.1323317849310027</v>
      </c>
      <c r="AD27" s="42" t="str">
        <f>IFERROR(N27*'Inflation adjustment'!$AH$3/'Inflation adjustment'!AH$3,"n.a.")</f>
        <v>n.a.</v>
      </c>
      <c r="AE27" s="42">
        <f t="shared" si="4"/>
        <v>0.15949552030012318</v>
      </c>
    </row>
    <row r="28" spans="2:34" x14ac:dyDescent="0.35">
      <c r="B28" s="1" t="s">
        <v>125</v>
      </c>
      <c r="C28" s="1" t="s">
        <v>171</v>
      </c>
      <c r="D28" s="1" t="s">
        <v>162</v>
      </c>
      <c r="E28" s="1" t="s">
        <v>196</v>
      </c>
      <c r="F28" s="42" t="s">
        <v>110</v>
      </c>
      <c r="G28" s="42" t="s">
        <v>110</v>
      </c>
      <c r="H28" s="42" t="s">
        <v>110</v>
      </c>
      <c r="I28" s="42" t="s">
        <v>110</v>
      </c>
      <c r="J28" s="42" t="s">
        <v>110</v>
      </c>
      <c r="K28" s="42" t="s">
        <v>110</v>
      </c>
      <c r="L28" s="42" t="s">
        <v>110</v>
      </c>
      <c r="M28" s="42" t="s">
        <v>110</v>
      </c>
      <c r="N28" s="42" t="s">
        <v>110</v>
      </c>
      <c r="O28" s="42" t="str">
        <f t="shared" si="3"/>
        <v>n.a.</v>
      </c>
      <c r="R28" s="1" t="s">
        <v>125</v>
      </c>
      <c r="S28" s="1" t="s">
        <v>172</v>
      </c>
      <c r="T28" s="1" t="s">
        <v>162</v>
      </c>
      <c r="U28" s="1" t="s">
        <v>196</v>
      </c>
      <c r="V28" s="42" t="s">
        <v>110</v>
      </c>
      <c r="W28" s="42" t="str">
        <f>IFERROR(G28*'Inflation adjustment'!$AH$3/'Inflation adjustment'!AA$3,"n.a.")</f>
        <v>n.a.</v>
      </c>
      <c r="X28" s="42" t="str">
        <f>IFERROR(H28*'Inflation adjustment'!$AH$3/'Inflation adjustment'!AB$3,"n.a.")</f>
        <v>n.a.</v>
      </c>
      <c r="Y28" s="42" t="str">
        <f>IFERROR(I28*'Inflation adjustment'!$AH$3/'Inflation adjustment'!AC$3,"n.a.")</f>
        <v>n.a.</v>
      </c>
      <c r="Z28" s="42" t="str">
        <f>IFERROR(J28*'Inflation adjustment'!$AH$3/'Inflation adjustment'!AD$3,"n.a.")</f>
        <v>n.a.</v>
      </c>
      <c r="AA28" s="42" t="str">
        <f>IFERROR(K28*'Inflation adjustment'!$AH$3/'Inflation adjustment'!AE$3,"n.a.")</f>
        <v>n.a.</v>
      </c>
      <c r="AB28" s="42" t="str">
        <f>IFERROR(L28*'Inflation adjustment'!$AH$3/'Inflation adjustment'!AF$3,"n.a.")</f>
        <v>n.a.</v>
      </c>
      <c r="AC28" s="42" t="str">
        <f>IFERROR(M28*'Inflation adjustment'!$AH$3/'Inflation adjustment'!AG$3,"n.a.")</f>
        <v>n.a.</v>
      </c>
      <c r="AD28" s="42" t="str">
        <f>IFERROR(N28*'Inflation adjustment'!$AH$3/'Inflation adjustment'!AH$3,"n.a.")</f>
        <v>n.a.</v>
      </c>
      <c r="AE28" s="42" t="str">
        <f t="shared" si="4"/>
        <v>n.a.</v>
      </c>
    </row>
    <row r="29" spans="2:34" x14ac:dyDescent="0.35">
      <c r="B29" s="1" t="s">
        <v>126</v>
      </c>
      <c r="C29" s="1" t="s">
        <v>171</v>
      </c>
      <c r="D29" s="1" t="s">
        <v>163</v>
      </c>
      <c r="E29" s="1" t="s">
        <v>337</v>
      </c>
      <c r="F29" s="42" t="s">
        <v>110</v>
      </c>
      <c r="G29" s="42" t="s">
        <v>110</v>
      </c>
      <c r="H29" s="42" t="s">
        <v>110</v>
      </c>
      <c r="I29" s="42" t="s">
        <v>110</v>
      </c>
      <c r="J29" s="42">
        <v>9.7586718086661597E-2</v>
      </c>
      <c r="K29" s="42">
        <v>9.1330535816193104E-2</v>
      </c>
      <c r="L29" s="42">
        <v>8.5173226322208306E-2</v>
      </c>
      <c r="M29" s="42">
        <v>7.2620070197177367E-2</v>
      </c>
      <c r="N29" s="42" t="s">
        <v>110</v>
      </c>
      <c r="O29" s="42">
        <f t="shared" si="3"/>
        <v>8.667763760556009E-2</v>
      </c>
      <c r="R29" s="1" t="s">
        <v>126</v>
      </c>
      <c r="S29" s="1" t="s">
        <v>172</v>
      </c>
      <c r="T29" s="1" t="s">
        <v>163</v>
      </c>
      <c r="U29" s="1" t="s">
        <v>337</v>
      </c>
      <c r="V29" s="42" t="s">
        <v>110</v>
      </c>
      <c r="W29" s="42" t="str">
        <f>IFERROR(G29*'Inflation adjustment'!$AH$3/'Inflation adjustment'!AA$3,"n.a.")</f>
        <v>n.a.</v>
      </c>
      <c r="X29" s="42" t="str">
        <f>IFERROR(H29*'Inflation adjustment'!$AH$3/'Inflation adjustment'!AB$3,"n.a.")</f>
        <v>n.a.</v>
      </c>
      <c r="Y29" s="42" t="str">
        <f>IFERROR(I29*'Inflation adjustment'!$AH$3/'Inflation adjustment'!AC$3,"n.a.")</f>
        <v>n.a.</v>
      </c>
      <c r="Z29" s="42">
        <f>IFERROR(J29*'Inflation adjustment'!$AH$3/'Inflation adjustment'!AD$3,"n.a.")</f>
        <v>0.1026816413306598</v>
      </c>
      <c r="AA29" s="42">
        <f>IFERROR(K29*'Inflation adjustment'!$AH$3/'Inflation adjustment'!AE$3,"n.a.")</f>
        <v>9.4564777321907587E-2</v>
      </c>
      <c r="AB29" s="42">
        <f>IFERROR(L29*'Inflation adjustment'!$AH$3/'Inflation adjustment'!AF$3,"n.a.")</f>
        <v>8.8084929550434801E-2</v>
      </c>
      <c r="AC29" s="42">
        <f>IFERROR(M29*'Inflation adjustment'!$AH$3/'Inflation adjustment'!AG$3,"n.a.")</f>
        <v>7.4166957577112086E-2</v>
      </c>
      <c r="AD29" s="42" t="str">
        <f>IFERROR(N29*'Inflation adjustment'!$AH$3/'Inflation adjustment'!AH$3,"n.a.")</f>
        <v>n.a.</v>
      </c>
      <c r="AE29" s="42">
        <f t="shared" si="4"/>
        <v>8.9874576445028553E-2</v>
      </c>
    </row>
    <row r="30" spans="2:34" x14ac:dyDescent="0.35">
      <c r="B30" s="1" t="s">
        <v>127</v>
      </c>
      <c r="C30" s="1" t="s">
        <v>171</v>
      </c>
      <c r="D30" s="1" t="s">
        <v>161</v>
      </c>
      <c r="E30" s="1" t="s">
        <v>337</v>
      </c>
      <c r="F30" s="42" t="s">
        <v>110</v>
      </c>
      <c r="G30" s="42">
        <v>0.10195390052634136</v>
      </c>
      <c r="H30" s="42">
        <v>0.10249485327056362</v>
      </c>
      <c r="I30" s="42">
        <v>0.11288124020475526</v>
      </c>
      <c r="J30" s="42">
        <v>0.1143874274550926</v>
      </c>
      <c r="K30" s="42">
        <v>0.12420886483878131</v>
      </c>
      <c r="L30" s="42">
        <v>0.12030151582364948</v>
      </c>
      <c r="M30" s="42">
        <v>0.13126792357099668</v>
      </c>
      <c r="N30" s="42" t="s">
        <v>110</v>
      </c>
      <c r="O30" s="42">
        <f t="shared" si="3"/>
        <v>0.11535653224145434</v>
      </c>
      <c r="R30" s="1" t="s">
        <v>127</v>
      </c>
      <c r="S30" s="1" t="s">
        <v>172</v>
      </c>
      <c r="T30" s="1" t="s">
        <v>161</v>
      </c>
      <c r="U30" s="1" t="s">
        <v>337</v>
      </c>
      <c r="V30" s="42" t="s">
        <v>110</v>
      </c>
      <c r="W30" s="42">
        <f>IFERROR(G30*'Inflation adjustment'!$AH$3/'Inflation adjustment'!AA$3,"n.a.")</f>
        <v>0.11460796731210593</v>
      </c>
      <c r="X30" s="42">
        <f>IFERROR(H30*'Inflation adjustment'!$AH$3/'Inflation adjustment'!AB$3,"n.a.")</f>
        <v>0.11169017872606311</v>
      </c>
      <c r="Y30" s="42">
        <f>IFERROR(I30*'Inflation adjustment'!$AH$3/'Inflation adjustment'!AC$3,"n.a.")</f>
        <v>0.12051452828914035</v>
      </c>
      <c r="Z30" s="42">
        <f>IFERROR(J30*'Inflation adjustment'!$AH$3/'Inflation adjustment'!AD$3,"n.a.")</f>
        <v>0.12035950208152443</v>
      </c>
      <c r="AA30" s="42">
        <f>IFERROR(K30*'Inflation adjustment'!$AH$3/'Inflation adjustment'!AE$3,"n.a.")</f>
        <v>0.12860740977722063</v>
      </c>
      <c r="AB30" s="42">
        <f>IFERROR(L30*'Inflation adjustment'!$AH$3/'Inflation adjustment'!AF$3,"n.a.")</f>
        <v>0.12441410292536559</v>
      </c>
      <c r="AC30" s="42">
        <f>IFERROR(M30*'Inflation adjustment'!$AH$3/'Inflation adjustment'!AG$3,"n.a.")</f>
        <v>0.13406407474257875</v>
      </c>
      <c r="AD30" s="42" t="str">
        <f>IFERROR(N30*'Inflation adjustment'!$AH$3/'Inflation adjustment'!AH$3,"n.a.")</f>
        <v>n.a.</v>
      </c>
      <c r="AE30" s="42">
        <f t="shared" si="4"/>
        <v>0.12203682340771412</v>
      </c>
    </row>
    <row r="31" spans="2:34" x14ac:dyDescent="0.35">
      <c r="B31" s="1" t="s">
        <v>128</v>
      </c>
      <c r="C31" s="1" t="s">
        <v>171</v>
      </c>
      <c r="D31" s="1" t="s">
        <v>165</v>
      </c>
      <c r="E31" s="1" t="s">
        <v>197</v>
      </c>
      <c r="F31" s="42" t="s">
        <v>110</v>
      </c>
      <c r="G31" s="42">
        <v>0.18040659648276103</v>
      </c>
      <c r="H31" s="42">
        <v>0.19382686160693069</v>
      </c>
      <c r="I31" s="42">
        <v>0.20383754459771961</v>
      </c>
      <c r="J31" s="42">
        <v>0.21146825028215405</v>
      </c>
      <c r="K31" s="42">
        <v>0.17069967088107485</v>
      </c>
      <c r="L31" s="42">
        <v>0.14966606210158581</v>
      </c>
      <c r="M31" s="42">
        <v>0.13466022398386476</v>
      </c>
      <c r="N31" s="42" t="s">
        <v>110</v>
      </c>
      <c r="O31" s="42">
        <f t="shared" si="3"/>
        <v>0.1777950299908701</v>
      </c>
      <c r="R31" s="1" t="s">
        <v>128</v>
      </c>
      <c r="S31" s="1" t="s">
        <v>172</v>
      </c>
      <c r="T31" s="1" t="s">
        <v>165</v>
      </c>
      <c r="U31" s="1" t="s">
        <v>197</v>
      </c>
      <c r="V31" s="42" t="s">
        <v>110</v>
      </c>
      <c r="W31" s="42">
        <f>IFERROR(G31*'Inflation adjustment'!$AH$3/'Inflation adjustment'!AA$3,"n.a.")</f>
        <v>0.20279786458236179</v>
      </c>
      <c r="X31" s="42">
        <f>IFERROR(H31*'Inflation adjustment'!$AH$3/'Inflation adjustment'!AB$3,"n.a.")</f>
        <v>0.21121603791794905</v>
      </c>
      <c r="Y31" s="42">
        <f>IFERROR(I31*'Inflation adjustment'!$AH$3/'Inflation adjustment'!AC$3,"n.a.")</f>
        <v>0.21762150637476732</v>
      </c>
      <c r="Z31" s="42">
        <f>IFERROR(J31*'Inflation adjustment'!$AH$3/'Inflation adjustment'!AD$3,"n.a.")</f>
        <v>0.22250883577221409</v>
      </c>
      <c r="AA31" s="42">
        <f>IFERROR(K31*'Inflation adjustment'!$AH$3/'Inflation adjustment'!AE$3,"n.a.")</f>
        <v>0.1767445709316611</v>
      </c>
      <c r="AB31" s="42">
        <f>IFERROR(L31*'Inflation adjustment'!$AH$3/'Inflation adjustment'!AF$3,"n.a.")</f>
        <v>0.15478249569221411</v>
      </c>
      <c r="AC31" s="42">
        <f>IFERROR(M31*'Inflation adjustment'!$AH$3/'Inflation adjustment'!AG$3,"n.a.")</f>
        <v>0.13752863488589551</v>
      </c>
      <c r="AD31" s="42" t="str">
        <f>IFERROR(N31*'Inflation adjustment'!$AH$3/'Inflation adjustment'!AH$3,"n.a.")</f>
        <v>n.a.</v>
      </c>
      <c r="AE31" s="42">
        <f t="shared" si="4"/>
        <v>0.18902856373672328</v>
      </c>
    </row>
    <row r="32" spans="2:34" x14ac:dyDescent="0.35">
      <c r="B32" s="1" t="s">
        <v>118</v>
      </c>
      <c r="C32" s="1" t="s">
        <v>171</v>
      </c>
      <c r="D32" s="1" t="s">
        <v>164</v>
      </c>
      <c r="E32" s="1" t="s">
        <v>196</v>
      </c>
      <c r="F32" s="42" t="s">
        <v>110</v>
      </c>
      <c r="G32" s="42">
        <v>0.29164137596175121</v>
      </c>
      <c r="H32" s="42">
        <v>0.26204393006925286</v>
      </c>
      <c r="I32" s="42">
        <v>0.31066813745308763</v>
      </c>
      <c r="J32" s="42">
        <v>0.2725925096978154</v>
      </c>
      <c r="K32" s="42">
        <v>0.26388204822556066</v>
      </c>
      <c r="L32" s="42">
        <v>0.1917431297174087</v>
      </c>
      <c r="M32" s="42">
        <v>0.20568256195661649</v>
      </c>
      <c r="N32" s="42" t="s">
        <v>110</v>
      </c>
      <c r="O32" s="42">
        <f t="shared" si="3"/>
        <v>0.25689338472592754</v>
      </c>
      <c r="R32" s="1" t="s">
        <v>118</v>
      </c>
      <c r="S32" s="1" t="s">
        <v>172</v>
      </c>
      <c r="T32" s="1" t="s">
        <v>164</v>
      </c>
      <c r="U32" s="1" t="s">
        <v>196</v>
      </c>
      <c r="V32" s="42" t="s">
        <v>110</v>
      </c>
      <c r="W32" s="42">
        <f>IFERROR(G32*'Inflation adjustment'!$AH$3/'Inflation adjustment'!AA$3,"n.a.")</f>
        <v>0.32783861245648238</v>
      </c>
      <c r="X32" s="42">
        <f>IFERROR(H32*'Inflation adjustment'!$AH$3/'Inflation adjustment'!AB$3,"n.a.")</f>
        <v>0.28555320047392557</v>
      </c>
      <c r="Y32" s="42">
        <f>IFERROR(I32*'Inflation adjustment'!$AH$3/'Inflation adjustment'!AC$3,"n.a.")</f>
        <v>0.33167622867814189</v>
      </c>
      <c r="Z32" s="42">
        <f>IFERROR(J32*'Inflation adjustment'!$AH$3/'Inflation adjustment'!AD$3,"n.a.")</f>
        <v>0.28682434309717053</v>
      </c>
      <c r="AA32" s="42">
        <f>IFERROR(K32*'Inflation adjustment'!$AH$3/'Inflation adjustment'!AE$3,"n.a.")</f>
        <v>0.27322676809780233</v>
      </c>
      <c r="AB32" s="42">
        <f>IFERROR(L32*'Inflation adjustment'!$AH$3/'Inflation adjustment'!AF$3,"n.a.")</f>
        <v>0.1982979957697571</v>
      </c>
      <c r="AC32" s="42">
        <f>IFERROR(M32*'Inflation adjustment'!$AH$3/'Inflation adjustment'!AG$3,"n.a.")</f>
        <v>0.21006382678463781</v>
      </c>
      <c r="AD32" s="42" t="str">
        <f>IFERROR(N32*'Inflation adjustment'!$AH$3/'Inflation adjustment'!AH$3,"n.a.")</f>
        <v>n.a.</v>
      </c>
      <c r="AE32" s="42">
        <f t="shared" si="4"/>
        <v>0.27335442505113111</v>
      </c>
    </row>
    <row r="33" spans="2:34" x14ac:dyDescent="0.35">
      <c r="B33" s="1" t="s">
        <v>129</v>
      </c>
      <c r="C33" s="1" t="s">
        <v>171</v>
      </c>
      <c r="D33" s="1" t="s">
        <v>166</v>
      </c>
      <c r="E33" s="1" t="s">
        <v>196</v>
      </c>
      <c r="F33" s="42" t="s">
        <v>110</v>
      </c>
      <c r="G33" s="42" t="s">
        <v>110</v>
      </c>
      <c r="H33" s="42" t="s">
        <v>110</v>
      </c>
      <c r="I33" s="42" t="s">
        <v>110</v>
      </c>
      <c r="J33" s="42">
        <v>1.6853354658400637E-2</v>
      </c>
      <c r="K33" s="42">
        <v>1.7475483411362163E-2</v>
      </c>
      <c r="L33" s="42">
        <v>1.3906536356578269E-2</v>
      </c>
      <c r="M33" s="42">
        <v>1.5927786747189122E-2</v>
      </c>
      <c r="N33" s="42" t="s">
        <v>110</v>
      </c>
      <c r="O33" s="42">
        <f t="shared" si="3"/>
        <v>1.6040790293382547E-2</v>
      </c>
      <c r="R33" s="1" t="s">
        <v>129</v>
      </c>
      <c r="S33" s="1" t="s">
        <v>172</v>
      </c>
      <c r="T33" s="1" t="s">
        <v>166</v>
      </c>
      <c r="U33" s="1" t="s">
        <v>196</v>
      </c>
      <c r="V33" s="42" t="s">
        <v>110</v>
      </c>
      <c r="W33" s="42" t="str">
        <f>IFERROR(G33*'Inflation adjustment'!$AH$3/'Inflation adjustment'!AA$3,"n.a.")</f>
        <v>n.a.</v>
      </c>
      <c r="X33" s="42" t="str">
        <f>IFERROR(H33*'Inflation adjustment'!$AH$3/'Inflation adjustment'!AB$3,"n.a.")</f>
        <v>n.a.</v>
      </c>
      <c r="Y33" s="42" t="str">
        <f>IFERROR(I33*'Inflation adjustment'!$AH$3/'Inflation adjustment'!AC$3,"n.a.")</f>
        <v>n.a.</v>
      </c>
      <c r="Z33" s="42">
        <f>IFERROR(J33*'Inflation adjustment'!$AH$3/'Inflation adjustment'!AD$3,"n.a.")</f>
        <v>1.7733254608639535E-2</v>
      </c>
      <c r="AA33" s="42">
        <f>IFERROR(K33*'Inflation adjustment'!$AH$3/'Inflation adjustment'!AE$3,"n.a.")</f>
        <v>1.8094333758361128E-2</v>
      </c>
      <c r="AB33" s="42">
        <f>IFERROR(L33*'Inflation adjustment'!$AH$3/'Inflation adjustment'!AF$3,"n.a.")</f>
        <v>1.4381940524664127E-2</v>
      </c>
      <c r="AC33" s="42">
        <f>IFERROR(M33*'Inflation adjustment'!$AH$3/'Inflation adjustment'!AG$3,"n.a.")</f>
        <v>1.6267066126052568E-2</v>
      </c>
      <c r="AD33" s="42" t="str">
        <f>IFERROR(N33*'Inflation adjustment'!$AH$3/'Inflation adjustment'!AH$3,"n.a.")</f>
        <v>n.a.</v>
      </c>
      <c r="AE33" s="42">
        <f t="shared" si="4"/>
        <v>1.6619148754429339E-2</v>
      </c>
    </row>
    <row r="34" spans="2:34" x14ac:dyDescent="0.35">
      <c r="B34" s="1" t="s">
        <v>121</v>
      </c>
      <c r="C34" s="1" t="s">
        <v>171</v>
      </c>
      <c r="D34" s="1" t="s">
        <v>164</v>
      </c>
      <c r="E34" s="1" t="s">
        <v>196</v>
      </c>
      <c r="F34" s="42" t="s">
        <v>110</v>
      </c>
      <c r="G34" s="42" t="s">
        <v>110</v>
      </c>
      <c r="H34" s="42" t="s">
        <v>110</v>
      </c>
      <c r="I34" s="42">
        <v>0.15732353270584529</v>
      </c>
      <c r="J34" s="42">
        <v>0.17788417506454837</v>
      </c>
      <c r="K34" s="42" t="s">
        <v>110</v>
      </c>
      <c r="L34" s="42">
        <v>0.13245829191224168</v>
      </c>
      <c r="M34" s="42">
        <v>0.11016068518690919</v>
      </c>
      <c r="N34" s="42" t="s">
        <v>110</v>
      </c>
      <c r="O34" s="42">
        <f t="shared" si="3"/>
        <v>0.14445667121738615</v>
      </c>
      <c r="R34" s="1" t="s">
        <v>121</v>
      </c>
      <c r="S34" s="1" t="s">
        <v>172</v>
      </c>
      <c r="T34" s="1" t="s">
        <v>164</v>
      </c>
      <c r="U34" s="1" t="s">
        <v>196</v>
      </c>
      <c r="V34" s="42" t="s">
        <v>110</v>
      </c>
      <c r="W34" s="42" t="str">
        <f>IFERROR(G34*'Inflation adjustment'!$AH$3/'Inflation adjustment'!AA$3,"n.a.")</f>
        <v>n.a.</v>
      </c>
      <c r="X34" s="42" t="str">
        <f>IFERROR(H34*'Inflation adjustment'!$AH$3/'Inflation adjustment'!AB$3,"n.a.")</f>
        <v>n.a.</v>
      </c>
      <c r="Y34" s="42">
        <f>IFERROR(I34*'Inflation adjustment'!$AH$3/'Inflation adjustment'!AC$3,"n.a.")</f>
        <v>0.16796211043070544</v>
      </c>
      <c r="Z34" s="42">
        <f>IFERROR(J34*'Inflation adjustment'!$AH$3/'Inflation adjustment'!AD$3,"n.a.")</f>
        <v>0.18717136328078665</v>
      </c>
      <c r="AA34" s="42" t="s">
        <v>110</v>
      </c>
      <c r="AB34" s="42">
        <v>0.13714896958811557</v>
      </c>
      <c r="AC34" s="42">
        <v>0.11392660126796682</v>
      </c>
      <c r="AD34" s="42" t="str">
        <f>IFERROR(N34*'Inflation adjustment'!$AH$3/'Inflation adjustment'!AH$3,"n.a.")</f>
        <v>n.a.</v>
      </c>
      <c r="AE34" s="42">
        <f t="shared" si="4"/>
        <v>0.1515522611418936</v>
      </c>
    </row>
    <row r="35" spans="2:34" x14ac:dyDescent="0.35">
      <c r="B35" s="1" t="s">
        <v>119</v>
      </c>
      <c r="C35" s="1" t="s">
        <v>171</v>
      </c>
      <c r="D35" s="1" t="s">
        <v>164</v>
      </c>
      <c r="E35" s="1" t="s">
        <v>197</v>
      </c>
      <c r="F35" s="42" t="s">
        <v>110</v>
      </c>
      <c r="G35" s="42" t="s">
        <v>110</v>
      </c>
      <c r="H35" s="42" t="s">
        <v>110</v>
      </c>
      <c r="I35" s="42">
        <v>0.15078136798674566</v>
      </c>
      <c r="J35" s="42">
        <v>0.15739302614515122</v>
      </c>
      <c r="K35" s="42">
        <v>0.13633599199153842</v>
      </c>
      <c r="L35" s="42">
        <v>0.12752205960892743</v>
      </c>
      <c r="M35" s="42">
        <v>0.1265507492824049</v>
      </c>
      <c r="N35" s="42" t="s">
        <v>110</v>
      </c>
      <c r="O35" s="42">
        <f t="shared" si="3"/>
        <v>0.13971663900295353</v>
      </c>
      <c r="R35" s="1" t="s">
        <v>119</v>
      </c>
      <c r="S35" s="1" t="s">
        <v>172</v>
      </c>
      <c r="T35" s="1" t="s">
        <v>164</v>
      </c>
      <c r="U35" s="1" t="s">
        <v>197</v>
      </c>
      <c r="V35" s="42" t="s">
        <v>110</v>
      </c>
      <c r="W35" s="42" t="str">
        <f>IFERROR(G35*'Inflation adjustment'!$AH$3/'Inflation adjustment'!AA$3,"n.a.")</f>
        <v>n.a.</v>
      </c>
      <c r="X35" s="42" t="str">
        <f>IFERROR(H35*'Inflation adjustment'!$AH$3/'Inflation adjustment'!AB$3,"n.a.")</f>
        <v>n.a.</v>
      </c>
      <c r="Y35" s="42">
        <f>IFERROR(I35*'Inflation adjustment'!$AH$3/'Inflation adjustment'!AC$3,"n.a.")</f>
        <v>0.16097754954457391</v>
      </c>
      <c r="Z35" s="42">
        <f>IFERROR(J35*'Inflation adjustment'!$AH$3/'Inflation adjustment'!AD$3,"n.a.")</f>
        <v>0.16561038812916648</v>
      </c>
      <c r="AA35" s="42">
        <f>IFERROR(K35*'Inflation adjustment'!$AH$3/'Inflation adjustment'!AE$3,"n.a.")</f>
        <v>0.14116398867502675</v>
      </c>
      <c r="AB35" s="42">
        <f>IFERROR(L35*'Inflation adjustment'!$AH$3/'Inflation adjustment'!AF$3,"n.a.")</f>
        <v>0.13188148578856704</v>
      </c>
      <c r="AC35" s="42">
        <f>IFERROR(M35*'Inflation adjustment'!$AH$3/'Inflation adjustment'!AG$3,"n.a.")</f>
        <v>0.12924641945257562</v>
      </c>
      <c r="AD35" s="42" t="str">
        <f>IFERROR(N35*'Inflation adjustment'!$AH$3/'Inflation adjustment'!AH$3,"n.a.")</f>
        <v>n.a.</v>
      </c>
      <c r="AE35" s="42">
        <f t="shared" si="4"/>
        <v>0.14577596631798198</v>
      </c>
    </row>
    <row r="36" spans="2:34" x14ac:dyDescent="0.35">
      <c r="B36" s="1" t="s">
        <v>130</v>
      </c>
      <c r="C36" s="1" t="s">
        <v>171</v>
      </c>
      <c r="D36" s="1" t="s">
        <v>166</v>
      </c>
      <c r="E36" s="66" t="s">
        <v>337</v>
      </c>
      <c r="F36" s="42" t="s">
        <v>110</v>
      </c>
      <c r="G36" s="42" t="s">
        <v>110</v>
      </c>
      <c r="H36" s="42" t="s">
        <v>110</v>
      </c>
      <c r="I36" s="42">
        <v>7.4910882333899004E-2</v>
      </c>
      <c r="J36" s="42">
        <v>7.1820956198933694E-2</v>
      </c>
      <c r="K36" s="42">
        <v>5.4196672938199082E-2</v>
      </c>
      <c r="L36" s="42">
        <v>4.1245583057419835E-2</v>
      </c>
      <c r="M36" s="42">
        <v>4.4926821029176826E-2</v>
      </c>
      <c r="N36" s="42">
        <v>5.2790257781845658E-2</v>
      </c>
      <c r="O36" s="42">
        <f t="shared" si="3"/>
        <v>5.6648528889912349E-2</v>
      </c>
      <c r="R36" s="1" t="s">
        <v>130</v>
      </c>
      <c r="S36" s="1" t="s">
        <v>172</v>
      </c>
      <c r="T36" s="1" t="s">
        <v>166</v>
      </c>
      <c r="U36" s="66" t="s">
        <v>337</v>
      </c>
      <c r="V36" s="42" t="s">
        <v>110</v>
      </c>
      <c r="W36" s="42" t="str">
        <f>IFERROR(G36*'Inflation adjustment'!$AH$3/'Inflation adjustment'!AA$3,"n.a.")</f>
        <v>n.a.</v>
      </c>
      <c r="X36" s="42" t="str">
        <f>IFERROR(H36*'Inflation adjustment'!$AH$3/'Inflation adjustment'!AB$3,"n.a.")</f>
        <v>n.a.</v>
      </c>
      <c r="Y36" s="42">
        <f>IFERROR(I36*'Inflation adjustment'!$AH$3/'Inflation adjustment'!AC$3,"n.a.")</f>
        <v>7.9976527825327937E-2</v>
      </c>
      <c r="Z36" s="42">
        <f>IFERROR(J36*'Inflation adjustment'!$AH$3/'Inflation adjustment'!AD$3,"n.a.")</f>
        <v>7.5570669954233546E-2</v>
      </c>
      <c r="AA36" s="42">
        <f>IFERROR(K36*'Inflation adjustment'!$AH$3/'Inflation adjustment'!AE$3,"n.a.")</f>
        <v>5.6115911969503197E-2</v>
      </c>
      <c r="AB36" s="42">
        <f>IFERROR(L36*'Inflation adjustment'!$AH$3/'Inflation adjustment'!AF$3,"n.a.")</f>
        <v>4.2655590668075054E-2</v>
      </c>
      <c r="AC36" s="42">
        <f>IFERROR(M36*'Inflation adjustment'!$AH$3/'Inflation adjustment'!AG$3,"n.a.")</f>
        <v>4.5883811738245579E-2</v>
      </c>
      <c r="AD36" s="42">
        <f>IFERROR(N36*'Inflation adjustment'!$AH$3/'Inflation adjustment'!AH$3,"n.a.")</f>
        <v>5.2790257781845658E-2</v>
      </c>
      <c r="AE36" s="42">
        <f t="shared" si="4"/>
        <v>5.8832128322871824E-2</v>
      </c>
    </row>
    <row r="37" spans="2:34" x14ac:dyDescent="0.35">
      <c r="B37" s="1" t="s">
        <v>117</v>
      </c>
      <c r="C37" s="1" t="s">
        <v>171</v>
      </c>
      <c r="D37" s="1" t="s">
        <v>165</v>
      </c>
      <c r="E37" s="1" t="s">
        <v>196</v>
      </c>
      <c r="F37" s="42" t="s">
        <v>110</v>
      </c>
      <c r="G37" s="42">
        <v>5.2595012255839735E-2</v>
      </c>
      <c r="H37" s="42">
        <v>5.958868060963015E-2</v>
      </c>
      <c r="I37" s="42">
        <v>6.1245137643468513E-2</v>
      </c>
      <c r="J37" s="42">
        <v>6.827374157431268E-2</v>
      </c>
      <c r="K37" s="42">
        <v>6.9094831170110671E-2</v>
      </c>
      <c r="L37" s="42">
        <v>7.223170404847401E-2</v>
      </c>
      <c r="M37" s="42">
        <v>7.4046728175665238E-2</v>
      </c>
      <c r="N37" s="42" t="s">
        <v>110</v>
      </c>
      <c r="O37" s="42">
        <f t="shared" si="3"/>
        <v>6.5296547925357287E-2</v>
      </c>
      <c r="R37" s="1" t="s">
        <v>117</v>
      </c>
      <c r="S37" s="1" t="s">
        <v>172</v>
      </c>
      <c r="T37" s="1" t="s">
        <v>165</v>
      </c>
      <c r="U37" s="1" t="s">
        <v>196</v>
      </c>
      <c r="V37" s="42" t="s">
        <v>110</v>
      </c>
      <c r="W37" s="42">
        <f>IFERROR(G37*'Inflation adjustment'!$AH$3/'Inflation adjustment'!AA$3,"n.a.")</f>
        <v>5.9122872340129001E-2</v>
      </c>
      <c r="X37" s="42">
        <f>IFERROR(H37*'Inflation adjustment'!$AH$3/'Inflation adjustment'!AB$3,"n.a.")</f>
        <v>6.4934678912812543E-2</v>
      </c>
      <c r="Y37" s="42">
        <f>IFERROR(I37*'Inflation adjustment'!$AH$3/'Inflation adjustment'!AC$3,"n.a.")</f>
        <v>6.538667416939975E-2</v>
      </c>
      <c r="Z37" s="42">
        <f>IFERROR(J37*'Inflation adjustment'!$AH$3/'Inflation adjustment'!AD$3,"n.a.")</f>
        <v>7.1838258136830799E-2</v>
      </c>
      <c r="AA37" s="42">
        <f>IFERROR(K37*'Inflation adjustment'!$AH$3/'Inflation adjustment'!AE$3,"n.a.")</f>
        <v>7.1541651051365382E-2</v>
      </c>
      <c r="AB37" s="42">
        <f>IFERROR(L37*'Inflation adjustment'!$AH$3/'Inflation adjustment'!AF$3,"n.a.")</f>
        <v>7.4700992755028547E-2</v>
      </c>
      <c r="AC37" s="42">
        <f>IFERROR(M37*'Inflation adjustment'!$AH$3/'Inflation adjustment'!AG$3,"n.a.")</f>
        <v>7.5624004939917736E-2</v>
      </c>
      <c r="AD37" s="42" t="str">
        <f>IFERROR(N37*'Inflation adjustment'!$AH$3/'Inflation adjustment'!AH$3,"n.a.")</f>
        <v>n.a.</v>
      </c>
      <c r="AE37" s="42">
        <f t="shared" si="4"/>
        <v>6.9021304615069112E-2</v>
      </c>
    </row>
    <row r="38" spans="2:34" s="13" customFormat="1" ht="30" customHeight="1" x14ac:dyDescent="0.35">
      <c r="B38" s="15" t="s">
        <v>137</v>
      </c>
      <c r="F38" s="33"/>
      <c r="G38" s="33"/>
      <c r="H38" s="33"/>
      <c r="I38" s="33"/>
      <c r="J38" s="33"/>
      <c r="K38" s="33"/>
      <c r="L38" s="33"/>
      <c r="M38" s="33"/>
      <c r="N38" s="33"/>
      <c r="O38" s="33"/>
      <c r="P38" s="14"/>
      <c r="R38" s="15" t="s">
        <v>137</v>
      </c>
      <c r="V38" s="33"/>
      <c r="W38" s="33"/>
      <c r="X38" s="33"/>
      <c r="Y38" s="33"/>
      <c r="Z38" s="33"/>
      <c r="AA38" s="33"/>
      <c r="AB38" s="33"/>
      <c r="AC38" s="33"/>
      <c r="AD38" s="33"/>
      <c r="AE38" s="33"/>
      <c r="AF38" s="14"/>
      <c r="AH38" s="1"/>
    </row>
    <row r="39" spans="2:34" x14ac:dyDescent="0.35">
      <c r="B39" s="1" t="s">
        <v>124</v>
      </c>
      <c r="C39" s="1" t="s">
        <v>171</v>
      </c>
      <c r="D39" s="1" t="s">
        <v>161</v>
      </c>
      <c r="E39" s="1" t="s">
        <v>197</v>
      </c>
      <c r="F39" s="42" t="s">
        <v>110</v>
      </c>
      <c r="G39" s="42">
        <v>0.13065574137331673</v>
      </c>
      <c r="H39" s="42">
        <v>0.11927693537899454</v>
      </c>
      <c r="I39" s="42">
        <v>0.11509969264212006</v>
      </c>
      <c r="J39" s="42">
        <v>0.1254156466460819</v>
      </c>
      <c r="K39" s="42">
        <v>0.12538155834069903</v>
      </c>
      <c r="L39" s="42">
        <v>9.1998353583061798E-2</v>
      </c>
      <c r="M39" s="42">
        <v>9.9312921276593982E-2</v>
      </c>
      <c r="N39" s="42" t="s">
        <v>110</v>
      </c>
      <c r="O39" s="42">
        <f t="shared" ref="O39:O55" si="5">IFERROR(AVERAGE(G39:N39),"n.a.")</f>
        <v>0.11530583560583829</v>
      </c>
      <c r="R39" s="1" t="s">
        <v>124</v>
      </c>
      <c r="S39" s="1" t="s">
        <v>172</v>
      </c>
      <c r="T39" s="1" t="s">
        <v>161</v>
      </c>
      <c r="U39" s="1" t="s">
        <v>197</v>
      </c>
      <c r="V39" s="42" t="s">
        <v>110</v>
      </c>
      <c r="W39" s="42">
        <f>IFERROR(G39*'Inflation adjustment'!$AH$3/'Inflation adjustment'!AA$3,"n.a.")</f>
        <v>0.14687215358262079</v>
      </c>
      <c r="X39" s="42">
        <f>IFERROR(H39*'Inflation adjustment'!$AH$3/'Inflation adjustment'!AB$3,"n.a.")</f>
        <v>0.12997786528080293</v>
      </c>
      <c r="Y39" s="42">
        <f>IFERROR(I39*'Inflation adjustment'!$AH$3/'Inflation adjustment'!AC$3,"n.a.")</f>
        <v>0.1228829975630069</v>
      </c>
      <c r="Z39" s="42">
        <f>IFERROR(J39*'Inflation adjustment'!$AH$3/'Inflation adjustment'!AD$3,"n.a.")</f>
        <v>0.13196349563400198</v>
      </c>
      <c r="AA39" s="42">
        <f>IFERROR(K39*'Inflation adjustment'!$AH$3/'Inflation adjustment'!AE$3,"n.a.")</f>
        <v>0.12982163127372953</v>
      </c>
      <c r="AB39" s="42">
        <f>IFERROR(L39*'Inflation adjustment'!$AH$3/'Inflation adjustment'!AF$3,"n.a.")</f>
        <v>9.5143378313086349E-2</v>
      </c>
      <c r="AC39" s="42">
        <f>IFERROR(M39*'Inflation adjustment'!$AH$3/'Inflation adjustment'!AG$3,"n.a.")</f>
        <v>0.10142839574763332</v>
      </c>
      <c r="AD39" s="42" t="str">
        <f>IFERROR(N39*'Inflation adjustment'!$AH$3/'Inflation adjustment'!AH$3,"n.a.")</f>
        <v>n.a.</v>
      </c>
      <c r="AE39" s="42">
        <f t="shared" ref="AE39:AE55" si="6">IFERROR(AVERAGE(W39:AD39),"n.a.")</f>
        <v>0.12258427391355455</v>
      </c>
    </row>
    <row r="40" spans="2:34" x14ac:dyDescent="0.35">
      <c r="B40" s="1" t="s">
        <v>132</v>
      </c>
      <c r="C40" s="1" t="s">
        <v>171</v>
      </c>
      <c r="D40" s="1" t="s">
        <v>161</v>
      </c>
      <c r="E40" s="1" t="s">
        <v>196</v>
      </c>
      <c r="F40" s="42" t="s">
        <v>110</v>
      </c>
      <c r="G40" s="42">
        <f>G96</f>
        <v>0.22394169851522822</v>
      </c>
      <c r="H40" s="42">
        <f t="shared" ref="H40:L40" si="7">H96</f>
        <v>0.28601732559880927</v>
      </c>
      <c r="I40" s="42">
        <f t="shared" si="7"/>
        <v>0.32335888846957539</v>
      </c>
      <c r="J40" s="42">
        <f t="shared" si="7"/>
        <v>0.32376005480267411</v>
      </c>
      <c r="K40" s="42">
        <f t="shared" si="7"/>
        <v>0.31822913622250826</v>
      </c>
      <c r="L40" s="42">
        <f t="shared" si="7"/>
        <v>0.23992641955295968</v>
      </c>
      <c r="M40" s="42" t="s">
        <v>110</v>
      </c>
      <c r="N40" s="42" t="s">
        <v>110</v>
      </c>
      <c r="O40" s="42">
        <f t="shared" si="5"/>
        <v>0.28587225386029247</v>
      </c>
      <c r="R40" s="1" t="s">
        <v>132</v>
      </c>
      <c r="S40" s="1" t="s">
        <v>172</v>
      </c>
      <c r="T40" s="1" t="s">
        <v>161</v>
      </c>
      <c r="U40" s="1" t="s">
        <v>196</v>
      </c>
      <c r="V40" s="42" t="s">
        <v>110</v>
      </c>
      <c r="W40" s="42">
        <f>IFERROR(G40*'Inflation adjustment'!$AH$3/'Inflation adjustment'!AA$3,"n.a.")</f>
        <v>0.25173635075020673</v>
      </c>
      <c r="X40" s="42">
        <f>IFERROR(H40*'Inflation adjustment'!$AH$3/'Inflation adjustment'!AB$3,"n.a.")</f>
        <v>0.31167736911192051</v>
      </c>
      <c r="Y40" s="42">
        <f>IFERROR(I40*'Inflation adjustment'!$AH$3/'Inflation adjustment'!AC$3,"n.a.")</f>
        <v>0.34522515735409143</v>
      </c>
      <c r="Z40" s="42">
        <f>IFERROR(J40*'Inflation adjustment'!$AH$3/'Inflation adjustment'!AD$3,"n.a.")</f>
        <v>0.34066330414883422</v>
      </c>
      <c r="AA40" s="42">
        <f>IFERROR(K40*'Inflation adjustment'!$AH$3/'Inflation adjustment'!AE$3,"n.a.")</f>
        <v>0.32949842169752042</v>
      </c>
      <c r="AB40" s="42">
        <f>IFERROR(L40*'Inflation adjustment'!$AH$3/'Inflation adjustment'!AF$3,"n.a.")</f>
        <v>0.24812846332322158</v>
      </c>
      <c r="AC40" s="42" t="str">
        <f>IFERROR(M40*'Inflation adjustment'!$AH$3/'Inflation adjustment'!AG$3,"n.a.")</f>
        <v>n.a.</v>
      </c>
      <c r="AD40" s="42" t="str">
        <f>IFERROR(N40*'Inflation adjustment'!$AH$3/'Inflation adjustment'!AH$3,"n.a.")</f>
        <v>n.a.</v>
      </c>
      <c r="AE40" s="42">
        <f t="shared" si="6"/>
        <v>0.30448817773096581</v>
      </c>
    </row>
    <row r="41" spans="2:34" x14ac:dyDescent="0.35">
      <c r="B41" s="1" t="s">
        <v>251</v>
      </c>
      <c r="C41" s="1" t="s">
        <v>171</v>
      </c>
      <c r="D41" s="1" t="s">
        <v>162</v>
      </c>
      <c r="E41" s="1" t="s">
        <v>196</v>
      </c>
      <c r="F41" s="42" t="s">
        <v>110</v>
      </c>
      <c r="G41" s="42" t="s">
        <v>110</v>
      </c>
      <c r="H41" s="42">
        <v>6.2703305624778133E-2</v>
      </c>
      <c r="I41" s="42">
        <v>6.2484413935894906E-2</v>
      </c>
      <c r="J41" s="42">
        <v>5.5007625070318859E-2</v>
      </c>
      <c r="K41" s="42">
        <v>5.2536214756208718E-2</v>
      </c>
      <c r="L41" s="42">
        <v>7.2198664457253967E-2</v>
      </c>
      <c r="M41" s="42">
        <v>7.3912854573537634E-2</v>
      </c>
      <c r="N41" s="42" t="s">
        <v>110</v>
      </c>
      <c r="O41" s="42">
        <f t="shared" si="5"/>
        <v>6.314051306966538E-2</v>
      </c>
      <c r="R41" s="1" t="s">
        <v>251</v>
      </c>
      <c r="S41" s="1" t="s">
        <v>172</v>
      </c>
      <c r="T41" s="1" t="s">
        <v>162</v>
      </c>
      <c r="U41" s="1" t="s">
        <v>196</v>
      </c>
      <c r="V41" s="42" t="s">
        <v>110</v>
      </c>
      <c r="W41" s="42" t="str">
        <f>IFERROR(G41*'Inflation adjustment'!$AH$3/'Inflation adjustment'!AA$3,"n.a.")</f>
        <v>n.a.</v>
      </c>
      <c r="X41" s="42">
        <f>IFERROR(H41*'Inflation adjustment'!$AH$3/'Inflation adjustment'!AB$3,"n.a.")</f>
        <v>6.8328732501905812E-2</v>
      </c>
      <c r="Y41" s="42">
        <f>IFERROR(I41*'Inflation adjustment'!$AH$3/'Inflation adjustment'!AC$3,"n.a.")</f>
        <v>6.6709753164020794E-2</v>
      </c>
      <c r="Z41" s="42">
        <f>IFERROR(J41*'Inflation adjustment'!$AH$3/'Inflation adjustment'!AD$3,"n.a.")</f>
        <v>5.7879528471343387E-2</v>
      </c>
      <c r="AA41" s="42">
        <f>IFERROR(K41*'Inflation adjustment'!$AH$3/'Inflation adjustment'!AE$3,"n.a.")</f>
        <v>5.4396652832030601E-2</v>
      </c>
      <c r="AB41" s="42">
        <f>IFERROR(L41*'Inflation adjustment'!$AH$3/'Inflation adjustment'!AF$3,"n.a.")</f>
        <v>7.4666823683470981E-2</v>
      </c>
      <c r="AC41" s="42">
        <f>IFERROR(M41*'Inflation adjustment'!$AH$3/'Inflation adjustment'!AG$3,"n.a.")</f>
        <v>7.5487279682798961E-2</v>
      </c>
      <c r="AD41" s="42" t="str">
        <f>IFERROR(N41*'Inflation adjustment'!$AH$3/'Inflation adjustment'!AH$3,"n.a.")</f>
        <v>n.a.</v>
      </c>
      <c r="AE41" s="42">
        <f t="shared" si="6"/>
        <v>6.6244795055928424E-2</v>
      </c>
    </row>
    <row r="42" spans="2:34" x14ac:dyDescent="0.35">
      <c r="B42" s="1" t="s">
        <v>131</v>
      </c>
      <c r="C42" s="1" t="s">
        <v>171</v>
      </c>
      <c r="D42" s="1" t="s">
        <v>163</v>
      </c>
      <c r="E42" s="1" t="s">
        <v>196</v>
      </c>
      <c r="F42" s="42" t="s">
        <v>110</v>
      </c>
      <c r="G42" s="42" t="s">
        <v>110</v>
      </c>
      <c r="H42" s="42">
        <v>0.18664102175538511</v>
      </c>
      <c r="I42" s="42">
        <v>0.16393905427146915</v>
      </c>
      <c r="J42" s="42">
        <v>0.1849499314392031</v>
      </c>
      <c r="K42" s="42">
        <v>0.18559603414396234</v>
      </c>
      <c r="L42" s="42">
        <v>0.15337434383014617</v>
      </c>
      <c r="M42" s="42" t="s">
        <v>110</v>
      </c>
      <c r="N42" s="42" t="s">
        <v>110</v>
      </c>
      <c r="O42" s="42">
        <f t="shared" si="5"/>
        <v>0.17490007708803318</v>
      </c>
      <c r="R42" s="1" t="s">
        <v>131</v>
      </c>
      <c r="S42" s="1" t="s">
        <v>172</v>
      </c>
      <c r="T42" s="1" t="s">
        <v>163</v>
      </c>
      <c r="U42" s="1" t="s">
        <v>196</v>
      </c>
      <c r="V42" s="42" t="s">
        <v>110</v>
      </c>
      <c r="W42" s="42" t="str">
        <f>IFERROR(G42*'Inflation adjustment'!$AH$3/'Inflation adjustment'!AA$3,"n.a.")</f>
        <v>n.a.</v>
      </c>
      <c r="X42" s="42">
        <f>IFERROR(H42*'Inflation adjustment'!$AH$3/'Inflation adjustment'!AB$3,"n.a.")</f>
        <v>0.20338552046555231</v>
      </c>
      <c r="Y42" s="42">
        <f>IFERROR(I42*'Inflation adjustment'!$AH$3/'Inflation adjustment'!AC$3,"n.a.")</f>
        <v>0.17502498872139072</v>
      </c>
      <c r="Z42" s="42">
        <f>IFERROR(J42*'Inflation adjustment'!$AH$3/'Inflation adjustment'!AD$3,"n.a.")</f>
        <v>0.19460601705352468</v>
      </c>
      <c r="AA42" s="42">
        <f>IFERROR(K42*'Inflation adjustment'!$AH$3/'Inflation adjustment'!AE$3,"n.a.")</f>
        <v>0.19216845148018011</v>
      </c>
      <c r="AB42" s="42">
        <f>IFERROR(L42*'Inflation adjustment'!$AH$3/'Inflation adjustment'!AF$3,"n.a.")</f>
        <v>0.15861754749097676</v>
      </c>
      <c r="AC42" s="42" t="str">
        <f>IFERROR(M42*'Inflation adjustment'!$AH$3/'Inflation adjustment'!AG$3,"n.a.")</f>
        <v>n.a.</v>
      </c>
      <c r="AD42" s="42" t="str">
        <f>IFERROR(N42*'Inflation adjustment'!$AH$3/'Inflation adjustment'!AH$3,"n.a.")</f>
        <v>n.a.</v>
      </c>
      <c r="AE42" s="42">
        <f t="shared" si="6"/>
        <v>0.18476050504232494</v>
      </c>
    </row>
    <row r="43" spans="2:34" x14ac:dyDescent="0.35">
      <c r="B43" s="1" t="s">
        <v>133</v>
      </c>
      <c r="C43" s="1" t="s">
        <v>171</v>
      </c>
      <c r="D43" s="1" t="s">
        <v>163</v>
      </c>
      <c r="E43" s="1" t="s">
        <v>196</v>
      </c>
      <c r="F43" s="42" t="s">
        <v>110</v>
      </c>
      <c r="G43" s="42" t="s">
        <v>110</v>
      </c>
      <c r="H43" s="42">
        <v>9.4407636500153366E-2</v>
      </c>
      <c r="I43" s="42">
        <v>0.10169872219676927</v>
      </c>
      <c r="J43" s="42">
        <v>9.6905897151979462E-2</v>
      </c>
      <c r="K43" s="42">
        <v>0.1005821476530076</v>
      </c>
      <c r="L43" s="42">
        <v>9.61843317677194E-2</v>
      </c>
      <c r="M43" s="42" t="s">
        <v>110</v>
      </c>
      <c r="N43" s="42" t="s">
        <v>110</v>
      </c>
      <c r="O43" s="42">
        <f t="shared" si="5"/>
        <v>9.7955747053925818E-2</v>
      </c>
      <c r="R43" s="1" t="s">
        <v>133</v>
      </c>
      <c r="S43" s="1" t="s">
        <v>172</v>
      </c>
      <c r="T43" s="1" t="s">
        <v>163</v>
      </c>
      <c r="U43" s="1" t="s">
        <v>196</v>
      </c>
      <c r="V43" s="42" t="s">
        <v>110</v>
      </c>
      <c r="W43" s="42" t="str">
        <f>IFERROR(G43*'Inflation adjustment'!$AH$3/'Inflation adjustment'!AA$3,"n.a.")</f>
        <v>n.a.</v>
      </c>
      <c r="X43" s="42">
        <f>IFERROR(H43*'Inflation adjustment'!$AH$3/'Inflation adjustment'!AB$3,"n.a.")</f>
        <v>0.10287741732721392</v>
      </c>
      <c r="Y43" s="42">
        <f>IFERROR(I43*'Inflation adjustment'!$AH$3/'Inflation adjustment'!AC$3,"n.a.")</f>
        <v>0.1085758227932339</v>
      </c>
      <c r="Z43" s="42">
        <f>IFERROR(J43*'Inflation adjustment'!$AH$3/'Inflation adjustment'!AD$3,"n.a.")</f>
        <v>0.10196527528827116</v>
      </c>
      <c r="AA43" s="42">
        <f>IFERROR(K43*'Inflation adjustment'!$AH$3/'Inflation adjustment'!AE$3,"n.a.")</f>
        <v>0.10414401175208565</v>
      </c>
      <c r="AB43" s="42">
        <f>IFERROR(L43*'Inflation adjustment'!$AH$3/'Inflation adjustment'!AF$3,"n.a.")</f>
        <v>9.9472456938103512E-2</v>
      </c>
      <c r="AC43" s="42" t="str">
        <f>IFERROR(M43*'Inflation adjustment'!$AH$3/'Inflation adjustment'!AG$3,"n.a.")</f>
        <v>n.a.</v>
      </c>
      <c r="AD43" s="42" t="str">
        <f>IFERROR(N43*'Inflation adjustment'!$AH$3/'Inflation adjustment'!AH$3,"n.a.")</f>
        <v>n.a.</v>
      </c>
      <c r="AE43" s="42">
        <f t="shared" si="6"/>
        <v>0.10340699681978163</v>
      </c>
    </row>
    <row r="44" spans="2:34" x14ac:dyDescent="0.35">
      <c r="B44" s="1" t="s">
        <v>134</v>
      </c>
      <c r="C44" s="1" t="s">
        <v>171</v>
      </c>
      <c r="D44" s="1" t="s">
        <v>163</v>
      </c>
      <c r="E44" s="1" t="s">
        <v>196</v>
      </c>
      <c r="F44" s="42" t="s">
        <v>110</v>
      </c>
      <c r="G44" s="42" t="s">
        <v>110</v>
      </c>
      <c r="H44" s="42">
        <v>0.16328330050404694</v>
      </c>
      <c r="I44" s="42">
        <v>0.13935147894727459</v>
      </c>
      <c r="J44" s="42">
        <v>0.13171134795826053</v>
      </c>
      <c r="K44" s="42">
        <v>0.18291315553298815</v>
      </c>
      <c r="L44" s="42">
        <v>0.12752372840598405</v>
      </c>
      <c r="M44" s="42" t="s">
        <v>110</v>
      </c>
      <c r="N44" s="42" t="s">
        <v>110</v>
      </c>
      <c r="O44" s="42">
        <f t="shared" si="5"/>
        <v>0.14895660226971086</v>
      </c>
      <c r="R44" s="1" t="s">
        <v>134</v>
      </c>
      <c r="S44" s="1" t="s">
        <v>172</v>
      </c>
      <c r="T44" s="1" t="s">
        <v>163</v>
      </c>
      <c r="U44" s="1" t="s">
        <v>196</v>
      </c>
      <c r="V44" s="42" t="s">
        <v>110</v>
      </c>
      <c r="W44" s="42" t="str">
        <f>IFERROR(G44*'Inflation adjustment'!$AH$3/'Inflation adjustment'!AA$3,"n.a.")</f>
        <v>n.a.</v>
      </c>
      <c r="X44" s="42">
        <f>IFERROR(H44*'Inflation adjustment'!$AH$3/'Inflation adjustment'!AB$3,"n.a.")</f>
        <v>0.17793226132180975</v>
      </c>
      <c r="Y44" s="42">
        <f>IFERROR(I44*'Inflation adjustment'!$AH$3/'Inflation adjustment'!AC$3,"n.a.")</f>
        <v>0.14877474522128262</v>
      </c>
      <c r="Z44" s="42">
        <f>IFERROR(J44*'Inflation adjustment'!$AH$3/'Inflation adjustment'!AD$3,"n.a.")</f>
        <v>0.13858789039526456</v>
      </c>
      <c r="AA44" s="42">
        <f>IFERROR(K44*'Inflation adjustment'!$AH$3/'Inflation adjustment'!AE$3,"n.a.")</f>
        <v>0.18939056546252794</v>
      </c>
      <c r="AB44" s="42">
        <f>IFERROR(L44*'Inflation adjustment'!$AH$3/'Inflation adjustment'!AF$3,"n.a.")</f>
        <v>0.13188321163455777</v>
      </c>
      <c r="AC44" s="42" t="str">
        <f>IFERROR(M44*'Inflation adjustment'!$AH$3/'Inflation adjustment'!AG$3,"n.a.")</f>
        <v>n.a.</v>
      </c>
      <c r="AD44" s="42" t="str">
        <f>IFERROR(N44*'Inflation adjustment'!$AH$3/'Inflation adjustment'!AH$3,"n.a.")</f>
        <v>n.a.</v>
      </c>
      <c r="AE44" s="42">
        <f t="shared" si="6"/>
        <v>0.15731373480708852</v>
      </c>
    </row>
    <row r="45" spans="2:34" x14ac:dyDescent="0.35">
      <c r="B45" s="1" t="s">
        <v>120</v>
      </c>
      <c r="C45" s="1" t="s">
        <v>171</v>
      </c>
      <c r="D45" s="1" t="s">
        <v>164</v>
      </c>
      <c r="E45" s="1" t="s">
        <v>196</v>
      </c>
      <c r="F45" s="42" t="s">
        <v>110</v>
      </c>
      <c r="G45" s="42">
        <v>0.18056909283608416</v>
      </c>
      <c r="H45" s="42">
        <v>0.14028689684220935</v>
      </c>
      <c r="I45" s="42">
        <v>0.19933475193862157</v>
      </c>
      <c r="J45" s="42">
        <v>0.1899783138120619</v>
      </c>
      <c r="K45" s="42">
        <v>0.19662333548343558</v>
      </c>
      <c r="L45" s="42">
        <v>0.18432404866957333</v>
      </c>
      <c r="M45" s="42">
        <v>0.17631170822384559</v>
      </c>
      <c r="N45" s="42" t="s">
        <v>110</v>
      </c>
      <c r="O45" s="42">
        <f t="shared" si="5"/>
        <v>0.18106116397226166</v>
      </c>
      <c r="R45" s="1" t="s">
        <v>120</v>
      </c>
      <c r="S45" s="1" t="s">
        <v>172</v>
      </c>
      <c r="T45" s="1" t="s">
        <v>164</v>
      </c>
      <c r="U45" s="1" t="s">
        <v>196</v>
      </c>
      <c r="V45" s="42" t="s">
        <v>110</v>
      </c>
      <c r="W45" s="42">
        <f>IFERROR(G45*'Inflation adjustment'!$AH$3/'Inflation adjustment'!AA$3,"n.a.")</f>
        <v>0.20298052926369181</v>
      </c>
      <c r="X45" s="42">
        <f>IFERROR(H45*'Inflation adjustment'!$AH$3/'Inflation adjustment'!AB$3,"n.a.")</f>
        <v>0.15287273537403229</v>
      </c>
      <c r="Y45" s="42">
        <f>IFERROR(I45*'Inflation adjustment'!$AH$3/'Inflation adjustment'!AC$3,"n.a.")</f>
        <v>0.21281422455973156</v>
      </c>
      <c r="Z45" s="42">
        <f>IFERROR(J45*'Inflation adjustment'!$AH$3/'Inflation adjustment'!AD$3,"n.a.")</f>
        <v>0.19989692718357724</v>
      </c>
      <c r="AA45" s="42">
        <f>IFERROR(K45*'Inflation adjustment'!$AH$3/'Inflation adjustment'!AE$3,"n.a.")</f>
        <v>0.20358625699626218</v>
      </c>
      <c r="AB45" s="42">
        <f>IFERROR(L45*'Inflation adjustment'!$AH$3/'Inflation adjustment'!AF$3,"n.a.")</f>
        <v>0.19062528851600891</v>
      </c>
      <c r="AC45" s="42">
        <f>IFERROR(M45*'Inflation adjustment'!$AH$3/'Inflation adjustment'!AG$3,"n.a.")</f>
        <v>0.18006734155834489</v>
      </c>
      <c r="AD45" s="42" t="str">
        <f>IFERROR(N45*'Inflation adjustment'!$AH$3/'Inflation adjustment'!AH$3,"n.a.")</f>
        <v>n.a.</v>
      </c>
      <c r="AE45" s="42">
        <f t="shared" si="6"/>
        <v>0.19183475763594984</v>
      </c>
    </row>
    <row r="46" spans="2:34" x14ac:dyDescent="0.35">
      <c r="B46" s="1" t="s">
        <v>125</v>
      </c>
      <c r="C46" s="1" t="s">
        <v>171</v>
      </c>
      <c r="D46" s="1" t="s">
        <v>162</v>
      </c>
      <c r="E46" s="1" t="s">
        <v>196</v>
      </c>
      <c r="F46" s="42" t="s">
        <v>110</v>
      </c>
      <c r="G46" s="42" t="s">
        <v>110</v>
      </c>
      <c r="H46" s="42" t="s">
        <v>110</v>
      </c>
      <c r="I46" s="42" t="s">
        <v>110</v>
      </c>
      <c r="J46" s="42" t="s">
        <v>110</v>
      </c>
      <c r="K46" s="42" t="s">
        <v>110</v>
      </c>
      <c r="L46" s="42" t="s">
        <v>110</v>
      </c>
      <c r="M46" s="42" t="s">
        <v>110</v>
      </c>
      <c r="N46" s="42" t="s">
        <v>110</v>
      </c>
      <c r="O46" s="42" t="str">
        <f t="shared" si="5"/>
        <v>n.a.</v>
      </c>
      <c r="R46" s="1" t="s">
        <v>125</v>
      </c>
      <c r="S46" s="1" t="s">
        <v>172</v>
      </c>
      <c r="T46" s="1" t="s">
        <v>162</v>
      </c>
      <c r="U46" s="1" t="s">
        <v>196</v>
      </c>
      <c r="V46" s="42" t="s">
        <v>110</v>
      </c>
      <c r="W46" s="42" t="str">
        <f>IFERROR(G46*'Inflation adjustment'!$AH$3/'Inflation adjustment'!AA$3,"n.a.")</f>
        <v>n.a.</v>
      </c>
      <c r="X46" s="42" t="str">
        <f>IFERROR(H46*'Inflation adjustment'!$AH$3/'Inflation adjustment'!AB$3,"n.a.")</f>
        <v>n.a.</v>
      </c>
      <c r="Y46" s="42" t="str">
        <f>IFERROR(I46*'Inflation adjustment'!$AH$3/'Inflation adjustment'!AC$3,"n.a.")</f>
        <v>n.a.</v>
      </c>
      <c r="Z46" s="42" t="str">
        <f>IFERROR(J46*'Inflation adjustment'!$AH$3/'Inflation adjustment'!AD$3,"n.a.")</f>
        <v>n.a.</v>
      </c>
      <c r="AA46" s="42" t="str">
        <f>IFERROR(K46*'Inflation adjustment'!$AH$3/'Inflation adjustment'!AE$3,"n.a.")</f>
        <v>n.a.</v>
      </c>
      <c r="AB46" s="42" t="str">
        <f>IFERROR(L46*'Inflation adjustment'!$AH$3/'Inflation adjustment'!AF$3,"n.a.")</f>
        <v>n.a.</v>
      </c>
      <c r="AC46" s="42" t="str">
        <f>IFERROR(M46*'Inflation adjustment'!$AH$3/'Inflation adjustment'!AG$3,"n.a.")</f>
        <v>n.a.</v>
      </c>
      <c r="AD46" s="42" t="str">
        <f>IFERROR(N46*'Inflation adjustment'!$AH$3/'Inflation adjustment'!AH$3,"n.a.")</f>
        <v>n.a.</v>
      </c>
      <c r="AE46" s="42" t="str">
        <f t="shared" si="6"/>
        <v>n.a.</v>
      </c>
    </row>
    <row r="47" spans="2:34" x14ac:dyDescent="0.35">
      <c r="B47" s="1" t="s">
        <v>126</v>
      </c>
      <c r="C47" s="1" t="s">
        <v>171</v>
      </c>
      <c r="D47" s="1" t="s">
        <v>163</v>
      </c>
      <c r="E47" s="1" t="s">
        <v>337</v>
      </c>
      <c r="F47" s="42" t="s">
        <v>110</v>
      </c>
      <c r="G47" s="42" t="s">
        <v>110</v>
      </c>
      <c r="H47" s="42" t="s">
        <v>110</v>
      </c>
      <c r="I47" s="42" t="s">
        <v>110</v>
      </c>
      <c r="J47" s="42">
        <v>0.12236848739052865</v>
      </c>
      <c r="K47" s="42">
        <v>0.11468042520920722</v>
      </c>
      <c r="L47" s="42">
        <v>0.10946408240878622</v>
      </c>
      <c r="M47" s="42">
        <v>9.7171730120971023E-2</v>
      </c>
      <c r="N47" s="42" t="s">
        <v>110</v>
      </c>
      <c r="O47" s="42">
        <f t="shared" si="5"/>
        <v>0.11092118128237327</v>
      </c>
      <c r="R47" s="1" t="s">
        <v>126</v>
      </c>
      <c r="S47" s="1" t="s">
        <v>172</v>
      </c>
      <c r="T47" s="1" t="s">
        <v>163</v>
      </c>
      <c r="U47" s="1" t="s">
        <v>337</v>
      </c>
      <c r="V47" s="42" t="s">
        <v>110</v>
      </c>
      <c r="W47" s="42" t="str">
        <f>IFERROR(G47*'Inflation adjustment'!$AH$3/'Inflation adjustment'!AA$3,"n.a.")</f>
        <v>n.a.</v>
      </c>
      <c r="X47" s="42" t="str">
        <f>IFERROR(H47*'Inflation adjustment'!$AH$3/'Inflation adjustment'!AB$3,"n.a.")</f>
        <v>n.a.</v>
      </c>
      <c r="Y47" s="42" t="str">
        <f>IFERROR(I47*'Inflation adjustment'!$AH$3/'Inflation adjustment'!AC$3,"n.a.")</f>
        <v>n.a.</v>
      </c>
      <c r="Z47" s="42">
        <f>IFERROR(J47*'Inflation adjustment'!$AH$3/'Inflation adjustment'!AD$3,"n.a.")</f>
        <v>0.1287572466700983</v>
      </c>
      <c r="AA47" s="42">
        <f>IFERROR(K47*'Inflation adjustment'!$AH$3/'Inflation adjustment'!AE$3,"n.a.")</f>
        <v>0.11874154439338747</v>
      </c>
      <c r="AB47" s="42">
        <f>IFERROR(L47*'Inflation adjustment'!$AH$3/'Inflation adjustment'!AF$3,"n.a.")</f>
        <v>0.1132061846618907</v>
      </c>
      <c r="AC47" s="42">
        <f>IFERROR(M47*'Inflation adjustment'!$AH$3/'Inflation adjustment'!AG$3,"n.a.")</f>
        <v>9.9241594865006957E-2</v>
      </c>
      <c r="AD47" s="42" t="str">
        <f>IFERROR(N47*'Inflation adjustment'!$AH$3/'Inflation adjustment'!AH$3,"n.a.")</f>
        <v>n.a.</v>
      </c>
      <c r="AE47" s="42">
        <f t="shared" si="6"/>
        <v>0.11498664264759585</v>
      </c>
    </row>
    <row r="48" spans="2:34" x14ac:dyDescent="0.35">
      <c r="B48" s="1" t="s">
        <v>127</v>
      </c>
      <c r="C48" s="1" t="s">
        <v>171</v>
      </c>
      <c r="D48" s="1" t="s">
        <v>161</v>
      </c>
      <c r="E48" s="1" t="s">
        <v>337</v>
      </c>
      <c r="F48" s="42" t="s">
        <v>110</v>
      </c>
      <c r="G48" s="42">
        <v>0.10412346143917828</v>
      </c>
      <c r="H48" s="42">
        <v>0.10664525254426351</v>
      </c>
      <c r="I48" s="42">
        <v>0.12019165756285512</v>
      </c>
      <c r="J48" s="42">
        <v>0.12458376975497493</v>
      </c>
      <c r="K48" s="42">
        <v>0.13635764990921143</v>
      </c>
      <c r="L48" s="42">
        <v>0.13321960980698758</v>
      </c>
      <c r="M48" s="42">
        <v>0.14696173191206804</v>
      </c>
      <c r="N48" s="42" t="s">
        <v>110</v>
      </c>
      <c r="O48" s="42">
        <f t="shared" si="5"/>
        <v>0.12458330470421984</v>
      </c>
      <c r="R48" s="1" t="s">
        <v>127</v>
      </c>
      <c r="S48" s="1" t="s">
        <v>172</v>
      </c>
      <c r="T48" s="1" t="s">
        <v>161</v>
      </c>
      <c r="U48" s="1" t="s">
        <v>337</v>
      </c>
      <c r="V48" s="42" t="s">
        <v>110</v>
      </c>
      <c r="W48" s="42">
        <f>IFERROR(G48*'Inflation adjustment'!$AH$3/'Inflation adjustment'!AA$3,"n.a.")</f>
        <v>0.11704680452084808</v>
      </c>
      <c r="X48" s="42">
        <f>IFERROR(H48*'Inflation adjustment'!$AH$3/'Inflation adjustment'!AB$3,"n.a.")</f>
        <v>0.11621293105822531</v>
      </c>
      <c r="Y48" s="42">
        <f>IFERROR(I48*'Inflation adjustment'!$AH$3/'Inflation adjustment'!AC$3,"n.a.")</f>
        <v>0.1283192928178617</v>
      </c>
      <c r="Z48" s="42">
        <f>IFERROR(J48*'Inflation adjustment'!$AH$3/'Inflation adjustment'!AD$3,"n.a.")</f>
        <v>0.13108818712646453</v>
      </c>
      <c r="AA48" s="42">
        <f>IFERROR(K48*'Inflation adjustment'!$AH$3/'Inflation adjustment'!AE$3,"n.a.")</f>
        <v>0.14118641355344994</v>
      </c>
      <c r="AB48" s="42">
        <f>IFERROR(L48*'Inflation adjustment'!$AH$3/'Inflation adjustment'!AF$3,"n.a.")</f>
        <v>0.13777381051873092</v>
      </c>
      <c r="AC48" s="42">
        <f>IFERROR(M48*'Inflation adjustment'!$AH$3/'Inflation adjustment'!AG$3,"n.a.")</f>
        <v>0.15009217846507847</v>
      </c>
      <c r="AD48" s="42" t="str">
        <f>IFERROR(N48*'Inflation adjustment'!$AH$3/'Inflation adjustment'!AH$3,"n.a.")</f>
        <v>n.a.</v>
      </c>
      <c r="AE48" s="42">
        <f t="shared" si="6"/>
        <v>0.13167423115152271</v>
      </c>
    </row>
    <row r="49" spans="1:34" x14ac:dyDescent="0.35">
      <c r="B49" s="1" t="s">
        <v>128</v>
      </c>
      <c r="C49" s="1" t="s">
        <v>171</v>
      </c>
      <c r="D49" s="1" t="s">
        <v>165</v>
      </c>
      <c r="E49" s="1" t="s">
        <v>197</v>
      </c>
      <c r="F49" s="42" t="s">
        <v>110</v>
      </c>
      <c r="G49" s="42">
        <v>0.18176379243355542</v>
      </c>
      <c r="H49" s="42">
        <v>0.19668707333201482</v>
      </c>
      <c r="I49" s="42">
        <v>0.20791467006255127</v>
      </c>
      <c r="J49" s="42">
        <v>0.21659064152434593</v>
      </c>
      <c r="K49" s="42">
        <v>0.17690821218542685</v>
      </c>
      <c r="L49" s="42">
        <v>0.15648901984656441</v>
      </c>
      <c r="M49" s="42">
        <v>0.14157082950733474</v>
      </c>
      <c r="N49" s="42" t="s">
        <v>110</v>
      </c>
      <c r="O49" s="42">
        <f t="shared" si="5"/>
        <v>0.18256060555597051</v>
      </c>
      <c r="R49" s="1" t="s">
        <v>128</v>
      </c>
      <c r="S49" s="1" t="s">
        <v>172</v>
      </c>
      <c r="T49" s="1" t="s">
        <v>165</v>
      </c>
      <c r="U49" s="1" t="s">
        <v>197</v>
      </c>
      <c r="V49" s="42" t="s">
        <v>110</v>
      </c>
      <c r="W49" s="42">
        <f>IFERROR(G49*'Inflation adjustment'!$AH$3/'Inflation adjustment'!AA$3,"n.a.")</f>
        <v>0.20432350968629362</v>
      </c>
      <c r="X49" s="42">
        <f>IFERROR(H49*'Inflation adjustment'!$AH$3/'Inflation adjustment'!AB$3,"n.a.")</f>
        <v>0.21433285352941914</v>
      </c>
      <c r="Y49" s="42">
        <f>IFERROR(I49*'Inflation adjustment'!$AH$3/'Inflation adjustment'!AC$3,"n.a.")</f>
        <v>0.22197433640461608</v>
      </c>
      <c r="Z49" s="42">
        <f>IFERROR(J49*'Inflation adjustment'!$AH$3/'Inflation adjustment'!AD$3,"n.a.")</f>
        <v>0.22789866289826793</v>
      </c>
      <c r="AA49" s="42">
        <f>IFERROR(K49*'Inflation adjustment'!$AH$3/'Inflation adjustment'!AE$3,"n.a.")</f>
        <v>0.18317297213059303</v>
      </c>
      <c r="AB49" s="42">
        <f>IFERROR(L49*'Inflation adjustment'!$AH$3/'Inflation adjustment'!AF$3,"n.a.")</f>
        <v>0.16183870077265178</v>
      </c>
      <c r="AC49" s="42">
        <f>IFERROR(M49*'Inflation adjustment'!$AH$3/'Inflation adjustment'!AG$3,"n.a.")</f>
        <v>0.14458644390893438</v>
      </c>
      <c r="AD49" s="42" t="str">
        <f>IFERROR(N49*'Inflation adjustment'!$AH$3/'Inflation adjustment'!AH$3,"n.a.")</f>
        <v>n.a.</v>
      </c>
      <c r="AE49" s="42">
        <f t="shared" si="6"/>
        <v>0.19401821133296801</v>
      </c>
    </row>
    <row r="50" spans="1:34" x14ac:dyDescent="0.35">
      <c r="B50" s="1" t="s">
        <v>118</v>
      </c>
      <c r="C50" s="1" t="s">
        <v>171</v>
      </c>
      <c r="D50" s="1" t="s">
        <v>164</v>
      </c>
      <c r="E50" s="1" t="s">
        <v>196</v>
      </c>
      <c r="F50" s="42" t="s">
        <v>110</v>
      </c>
      <c r="G50" s="42">
        <v>0.29280914615748238</v>
      </c>
      <c r="H50" s="42">
        <v>0.26949234650287135</v>
      </c>
      <c r="I50" s="42">
        <v>0.31850386485037829</v>
      </c>
      <c r="J50" s="42">
        <v>0.2841140310533557</v>
      </c>
      <c r="K50" s="42">
        <v>0.27465796787654845</v>
      </c>
      <c r="L50" s="42">
        <v>0.20349498330742671</v>
      </c>
      <c r="M50" s="42">
        <v>0.22008648647026888</v>
      </c>
      <c r="N50" s="42" t="s">
        <v>110</v>
      </c>
      <c r="O50" s="42">
        <f t="shared" si="5"/>
        <v>0.26616554660261882</v>
      </c>
      <c r="R50" s="1" t="s">
        <v>118</v>
      </c>
      <c r="S50" s="1" t="s">
        <v>172</v>
      </c>
      <c r="T50" s="1" t="s">
        <v>164</v>
      </c>
      <c r="U50" s="1" t="s">
        <v>196</v>
      </c>
      <c r="V50" s="42" t="s">
        <v>110</v>
      </c>
      <c r="W50" s="42">
        <f>IFERROR(G50*'Inflation adjustment'!$AH$3/'Inflation adjustment'!AA$3,"n.a.")</f>
        <v>0.32915132111921602</v>
      </c>
      <c r="X50" s="42">
        <f>IFERROR(H50*'Inflation adjustment'!$AH$3/'Inflation adjustment'!AB$3,"n.a.")</f>
        <v>0.29366985156567277</v>
      </c>
      <c r="Y50" s="42">
        <f>IFERROR(I50*'Inflation adjustment'!$AH$3/'Inflation adjustment'!AC$3,"n.a.")</f>
        <v>0.34004182591443977</v>
      </c>
      <c r="Z50" s="42">
        <f>IFERROR(J50*'Inflation adjustment'!$AH$3/'Inflation adjustment'!AD$3,"n.a.")</f>
        <v>0.29894739371931078</v>
      </c>
      <c r="AA50" s="42">
        <f>IFERROR(K50*'Inflation adjustment'!$AH$3/'Inflation adjustment'!AE$3,"n.a.")</f>
        <v>0.28438428987436626</v>
      </c>
      <c r="AB50" s="42">
        <f>IFERROR(L50*'Inflation adjustment'!$AH$3/'Inflation adjustment'!AF$3,"n.a.")</f>
        <v>0.21045159426851268</v>
      </c>
      <c r="AC50" s="42">
        <f>IFERROR(M50*'Inflation adjustment'!$AH$3/'Inflation adjustment'!AG$3,"n.a.")</f>
        <v>0.22477457073527507</v>
      </c>
      <c r="AD50" s="42" t="str">
        <f>IFERROR(N50*'Inflation adjustment'!$AH$3/'Inflation adjustment'!AH$3,"n.a.")</f>
        <v>n.a.</v>
      </c>
      <c r="AE50" s="42">
        <f t="shared" si="6"/>
        <v>0.28306012102811334</v>
      </c>
    </row>
    <row r="51" spans="1:34" x14ac:dyDescent="0.35">
      <c r="B51" s="1" t="s">
        <v>129</v>
      </c>
      <c r="C51" s="1" t="s">
        <v>171</v>
      </c>
      <c r="D51" s="1" t="s">
        <v>166</v>
      </c>
      <c r="E51" s="1" t="s">
        <v>196</v>
      </c>
      <c r="F51" s="42" t="s">
        <v>110</v>
      </c>
      <c r="G51" s="42" t="s">
        <v>110</v>
      </c>
      <c r="H51" s="42" t="s">
        <v>110</v>
      </c>
      <c r="I51" s="42" t="s">
        <v>110</v>
      </c>
      <c r="J51" s="42">
        <v>1.6853354658400637E-2</v>
      </c>
      <c r="K51" s="42">
        <v>1.8369980763003602E-2</v>
      </c>
      <c r="L51" s="42">
        <v>1.4135979597660626E-2</v>
      </c>
      <c r="M51" s="42">
        <v>1.6408013102967977E-2</v>
      </c>
      <c r="N51" s="42" t="s">
        <v>110</v>
      </c>
      <c r="O51" s="42">
        <f t="shared" si="5"/>
        <v>1.6441832030508211E-2</v>
      </c>
      <c r="R51" s="1" t="s">
        <v>129</v>
      </c>
      <c r="S51" s="1" t="s">
        <v>172</v>
      </c>
      <c r="T51" s="1" t="s">
        <v>166</v>
      </c>
      <c r="U51" s="1" t="s">
        <v>196</v>
      </c>
      <c r="V51" s="42" t="s">
        <v>110</v>
      </c>
      <c r="W51" s="42" t="str">
        <f>IFERROR(G51*'Inflation adjustment'!$AH$3/'Inflation adjustment'!AA$3,"n.a.")</f>
        <v>n.a.</v>
      </c>
      <c r="X51" s="42" t="str">
        <f>IFERROR(H51*'Inflation adjustment'!$AH$3/'Inflation adjustment'!AB$3,"n.a.")</f>
        <v>n.a.</v>
      </c>
      <c r="Y51" s="42" t="str">
        <f>IFERROR(I51*'Inflation adjustment'!$AH$3/'Inflation adjustment'!AC$3,"n.a.")</f>
        <v>n.a.</v>
      </c>
      <c r="Z51" s="42">
        <f>IFERROR(J51*'Inflation adjustment'!$AH$3/'Inflation adjustment'!AD$3,"n.a.")</f>
        <v>1.7733254608639535E-2</v>
      </c>
      <c r="AA51" s="42">
        <f>IFERROR(K51*'Inflation adjustment'!$AH$3/'Inflation adjustment'!AE$3,"n.a.")</f>
        <v>1.902050748675407E-2</v>
      </c>
      <c r="AB51" s="42">
        <f>IFERROR(L51*'Inflation adjustment'!$AH$3/'Inflation adjustment'!AF$3,"n.a.")</f>
        <v>1.4619227435108345E-2</v>
      </c>
      <c r="AC51" s="42">
        <f>IFERROR(M51*'Inflation adjustment'!$AH$3/'Inflation adjustment'!AG$3,"n.a.")</f>
        <v>1.675752183147608E-2</v>
      </c>
      <c r="AD51" s="42" t="str">
        <f>IFERROR(N51*'Inflation adjustment'!$AH$3/'Inflation adjustment'!AH$3,"n.a.")</f>
        <v>n.a.</v>
      </c>
      <c r="AE51" s="42">
        <f t="shared" si="6"/>
        <v>1.7032627840494509E-2</v>
      </c>
    </row>
    <row r="52" spans="1:34" x14ac:dyDescent="0.35">
      <c r="B52" s="1" t="s">
        <v>121</v>
      </c>
      <c r="C52" s="1" t="s">
        <v>171</v>
      </c>
      <c r="D52" s="1" t="s">
        <v>164</v>
      </c>
      <c r="E52" s="1" t="s">
        <v>196</v>
      </c>
      <c r="F52" s="42" t="s">
        <v>110</v>
      </c>
      <c r="G52" s="42" t="s">
        <v>110</v>
      </c>
      <c r="H52" s="42" t="s">
        <v>110</v>
      </c>
      <c r="I52" s="42">
        <v>0.16011713624986171</v>
      </c>
      <c r="J52" s="42">
        <v>0.18173852181370909</v>
      </c>
      <c r="K52" s="42" t="s">
        <v>110</v>
      </c>
      <c r="L52" s="42">
        <v>0.13572510726410539</v>
      </c>
      <c r="M52" s="42">
        <v>0.11805685080745026</v>
      </c>
      <c r="N52" s="42" t="s">
        <v>110</v>
      </c>
      <c r="O52" s="42">
        <f t="shared" si="5"/>
        <v>0.14890940403378161</v>
      </c>
      <c r="R52" s="1" t="s">
        <v>121</v>
      </c>
      <c r="S52" s="1" t="s">
        <v>172</v>
      </c>
      <c r="T52" s="1" t="s">
        <v>164</v>
      </c>
      <c r="U52" s="1" t="s">
        <v>196</v>
      </c>
      <c r="V52" s="42" t="s">
        <v>110</v>
      </c>
      <c r="W52" s="42" t="str">
        <f>IFERROR(G52*'Inflation adjustment'!$AH$3/'Inflation adjustment'!AA$3,"n.a.")</f>
        <v>n.a.</v>
      </c>
      <c r="X52" s="42" t="str">
        <f>IFERROR(H52*'Inflation adjustment'!$AH$3/'Inflation adjustment'!AB$3,"n.a.")</f>
        <v>n.a.</v>
      </c>
      <c r="Y52" s="42">
        <f>IFERROR(I52*'Inflation adjustment'!$AH$3/'Inflation adjustment'!AC$3,"n.a.")</f>
        <v>0.17094462384678169</v>
      </c>
      <c r="Z52" s="42">
        <f>IFERROR(J52*'Inflation adjustment'!$AH$3/'Inflation adjustment'!AD$3,"n.a.")</f>
        <v>0.19122694234134952</v>
      </c>
      <c r="AA52" s="42" t="s">
        <v>110</v>
      </c>
      <c r="AB52" s="42">
        <v>0.14053147099950011</v>
      </c>
      <c r="AC52" s="42">
        <v>0.12209270254693845</v>
      </c>
      <c r="AD52" s="42" t="str">
        <f>IFERROR(N52*'Inflation adjustment'!$AH$3/'Inflation adjustment'!AH$3,"n.a.")</f>
        <v>n.a.</v>
      </c>
      <c r="AE52" s="42">
        <f t="shared" si="6"/>
        <v>0.15619893493364245</v>
      </c>
    </row>
    <row r="53" spans="1:34" x14ac:dyDescent="0.35">
      <c r="B53" s="1" t="s">
        <v>119</v>
      </c>
      <c r="C53" s="1" t="s">
        <v>171</v>
      </c>
      <c r="D53" s="1" t="s">
        <v>164</v>
      </c>
      <c r="E53" s="1" t="s">
        <v>197</v>
      </c>
      <c r="F53" s="42" t="s">
        <v>110</v>
      </c>
      <c r="G53" s="42" t="s">
        <v>110</v>
      </c>
      <c r="H53" s="42" t="s">
        <v>110</v>
      </c>
      <c r="I53" s="42">
        <v>0.15582140087090354</v>
      </c>
      <c r="J53" s="42">
        <v>0.17036304535510974</v>
      </c>
      <c r="K53" s="42">
        <v>0.16492197488402027</v>
      </c>
      <c r="L53" s="42">
        <v>0.15580930739259005</v>
      </c>
      <c r="M53" s="42">
        <v>0.17047359562323011</v>
      </c>
      <c r="N53" s="42" t="s">
        <v>110</v>
      </c>
      <c r="O53" s="42">
        <f t="shared" si="5"/>
        <v>0.16347786482517074</v>
      </c>
      <c r="R53" s="1" t="s">
        <v>119</v>
      </c>
      <c r="S53" s="1" t="s">
        <v>172</v>
      </c>
      <c r="T53" s="1" t="s">
        <v>164</v>
      </c>
      <c r="U53" s="1" t="s">
        <v>197</v>
      </c>
      <c r="V53" s="42" t="s">
        <v>110</v>
      </c>
      <c r="W53" s="42" t="str">
        <f>IFERROR(G53*'Inflation adjustment'!$AH$3/'Inflation adjustment'!AA$3,"n.a.")</f>
        <v>n.a.</v>
      </c>
      <c r="X53" s="42" t="str">
        <f>IFERROR(H53*'Inflation adjustment'!$AH$3/'Inflation adjustment'!AB$3,"n.a.")</f>
        <v>n.a.</v>
      </c>
      <c r="Y53" s="42">
        <f>IFERROR(I53*'Inflation adjustment'!$AH$3/'Inflation adjustment'!AC$3,"n.a.")</f>
        <v>0.16635840099955693</v>
      </c>
      <c r="Z53" s="42">
        <f>IFERROR(J53*'Inflation adjustment'!$AH$3/'Inflation adjustment'!AD$3,"n.a.")</f>
        <v>0.17925756150153097</v>
      </c>
      <c r="AA53" s="42">
        <f>IFERROR(K53*'Inflation adjustment'!$AH$3/'Inflation adjustment'!AE$3,"n.a.")</f>
        <v>0.17076227234431096</v>
      </c>
      <c r="AB53" s="42">
        <f>IFERROR(L53*'Inflation adjustment'!$AH$3/'Inflation adjustment'!AF$3,"n.a.")</f>
        <v>0.16113575189765686</v>
      </c>
      <c r="AC53" s="42">
        <f>IFERROR(M53*'Inflation adjustment'!$AH$3/'Inflation adjustment'!AG$3,"n.a.")</f>
        <v>0.1741048707371988</v>
      </c>
      <c r="AD53" s="42" t="str">
        <f>IFERROR(N53*'Inflation adjustment'!$AH$3/'Inflation adjustment'!AH$3,"n.a.")</f>
        <v>n.a.</v>
      </c>
      <c r="AE53" s="42">
        <f t="shared" si="6"/>
        <v>0.17032377149605091</v>
      </c>
    </row>
    <row r="54" spans="1:34" x14ac:dyDescent="0.35">
      <c r="B54" s="1" t="s">
        <v>130</v>
      </c>
      <c r="C54" s="1" t="s">
        <v>171</v>
      </c>
      <c r="D54" s="1" t="s">
        <v>166</v>
      </c>
      <c r="E54" s="66" t="s">
        <v>337</v>
      </c>
      <c r="F54" s="42" t="s">
        <v>110</v>
      </c>
      <c r="G54" s="42" t="s">
        <v>110</v>
      </c>
      <c r="H54" s="42" t="s">
        <v>110</v>
      </c>
      <c r="I54" s="42">
        <v>7.4910882333899004E-2</v>
      </c>
      <c r="J54" s="42">
        <v>7.2662293150091858E-2</v>
      </c>
      <c r="K54" s="42">
        <v>5.5604645182479866E-2</v>
      </c>
      <c r="L54" s="42">
        <v>4.2494588477709809E-2</v>
      </c>
      <c r="M54" s="42">
        <v>4.6352357979495488E-2</v>
      </c>
      <c r="N54" s="42">
        <v>5.4030907564462452E-2</v>
      </c>
      <c r="O54" s="42">
        <f t="shared" si="5"/>
        <v>5.7675945781356409E-2</v>
      </c>
      <c r="R54" s="1" t="s">
        <v>130</v>
      </c>
      <c r="S54" s="1" t="s">
        <v>172</v>
      </c>
      <c r="T54" s="1" t="s">
        <v>166</v>
      </c>
      <c r="U54" s="66" t="s">
        <v>337</v>
      </c>
      <c r="V54" s="42" t="s">
        <v>110</v>
      </c>
      <c r="W54" s="42" t="str">
        <f>IFERROR(G54*'Inflation adjustment'!$AH$3/'Inflation adjustment'!AA$3,"n.a.")</f>
        <v>n.a.</v>
      </c>
      <c r="X54" s="42" t="str">
        <f>IFERROR(H54*'Inflation adjustment'!$AH$3/'Inflation adjustment'!AB$3,"n.a.")</f>
        <v>n.a.</v>
      </c>
      <c r="Y54" s="42">
        <f>IFERROR(I54*'Inflation adjustment'!$AH$3/'Inflation adjustment'!AC$3,"n.a.")</f>
        <v>7.9976527825327937E-2</v>
      </c>
      <c r="Z54" s="42">
        <f>IFERROR(J54*'Inflation adjustment'!$AH$3/'Inflation adjustment'!AD$3,"n.a.")</f>
        <v>7.6455932423869374E-2</v>
      </c>
      <c r="AA54" s="42">
        <f>IFERROR(K54*'Inflation adjustment'!$AH$3/'Inflation adjustment'!AE$3,"n.a.")</f>
        <v>5.7573744014021135E-2</v>
      </c>
      <c r="AB54" s="42">
        <f>IFERROR(L54*'Inflation adjustment'!$AH$3/'Inflation adjustment'!AF$3,"n.a.")</f>
        <v>4.3947294166990968E-2</v>
      </c>
      <c r="AC54" s="42">
        <f>IFERROR(M54*'Inflation adjustment'!$AH$3/'Inflation adjustment'!AG$3,"n.a.")</f>
        <v>4.7339714193748841E-2</v>
      </c>
      <c r="AD54" s="42">
        <f>IFERROR(N54*'Inflation adjustment'!$AH$3/'Inflation adjustment'!AH$3,"n.a.")</f>
        <v>5.4030907564462452E-2</v>
      </c>
      <c r="AE54" s="42">
        <f t="shared" si="6"/>
        <v>5.988735336473678E-2</v>
      </c>
    </row>
    <row r="55" spans="1:34" x14ac:dyDescent="0.35">
      <c r="B55" s="1" t="s">
        <v>117</v>
      </c>
      <c r="C55" s="1" t="s">
        <v>171</v>
      </c>
      <c r="D55" s="1" t="s">
        <v>165</v>
      </c>
      <c r="E55" s="1" t="s">
        <v>196</v>
      </c>
      <c r="F55" s="42" t="s">
        <v>110</v>
      </c>
      <c r="G55" s="42">
        <v>5.4731669956187057E-2</v>
      </c>
      <c r="H55" s="42">
        <v>6.2531804437864602E-2</v>
      </c>
      <c r="I55" s="42">
        <v>6.5513357391926402E-2</v>
      </c>
      <c r="J55" s="42">
        <v>7.4148941877989857E-2</v>
      </c>
      <c r="K55" s="42">
        <v>7.5317814110149983E-2</v>
      </c>
      <c r="L55" s="42">
        <v>7.9016720134555074E-2</v>
      </c>
      <c r="M55" s="42">
        <v>8.1789516661089148E-2</v>
      </c>
      <c r="N55" s="42" t="s">
        <v>110</v>
      </c>
      <c r="O55" s="42">
        <f t="shared" si="5"/>
        <v>7.0435689224251724E-2</v>
      </c>
      <c r="R55" s="1" t="s">
        <v>117</v>
      </c>
      <c r="S55" s="1" t="s">
        <v>172</v>
      </c>
      <c r="T55" s="1" t="s">
        <v>165</v>
      </c>
      <c r="U55" s="1" t="s">
        <v>196</v>
      </c>
      <c r="V55" s="42" t="s">
        <v>110</v>
      </c>
      <c r="W55" s="42">
        <f>IFERROR(G55*'Inflation adjustment'!$AH$3/'Inflation adjustment'!AA$3,"n.a.")</f>
        <v>6.15247225353091E-2</v>
      </c>
      <c r="X55" s="42">
        <f>IFERROR(H55*'Inflation adjustment'!$AH$3/'Inflation adjustment'!AB$3,"n.a.")</f>
        <v>6.8141845086519798E-2</v>
      </c>
      <c r="Y55" s="42">
        <f>IFERROR(I55*'Inflation adjustment'!$AH$3/'Inflation adjustment'!AC$3,"n.a.")</f>
        <v>6.9943520716148871E-2</v>
      </c>
      <c r="Z55" s="42">
        <f>IFERROR(J55*'Inflation adjustment'!$AH$3/'Inflation adjustment'!AD$3,"n.a.")</f>
        <v>7.8020197873673133E-2</v>
      </c>
      <c r="AA55" s="42">
        <f>IFERROR(K55*'Inflation adjustment'!$AH$3/'Inflation adjustment'!AE$3,"n.a.")</f>
        <v>7.7985005300235444E-2</v>
      </c>
      <c r="AB55" s="42">
        <f>IFERROR(L55*'Inflation adjustment'!$AH$3/'Inflation adjustment'!AF$3,"n.a.")</f>
        <v>8.1717959115796573E-2</v>
      </c>
      <c r="AC55" s="42">
        <f>IFERROR(M55*'Inflation adjustment'!$AH$3/'Inflation adjustment'!AG$3,"n.a.")</f>
        <v>8.3531723337431876E-2</v>
      </c>
      <c r="AD55" s="42" t="str">
        <f>IFERROR(N55*'Inflation adjustment'!$AH$3/'Inflation adjustment'!AH$3,"n.a.")</f>
        <v>n.a.</v>
      </c>
      <c r="AE55" s="42">
        <f t="shared" si="6"/>
        <v>7.4409281995016396E-2</v>
      </c>
    </row>
    <row r="57" spans="1:34" s="12" customFormat="1" ht="32.25" customHeight="1" thickBot="1" x14ac:dyDescent="0.4">
      <c r="A57" s="7"/>
      <c r="B57" s="8" t="s">
        <v>288</v>
      </c>
      <c r="C57" s="8" t="s">
        <v>6</v>
      </c>
      <c r="D57" s="8" t="s">
        <v>160</v>
      </c>
      <c r="E57" s="8"/>
      <c r="F57" s="9" t="s">
        <v>176</v>
      </c>
      <c r="G57" s="9">
        <v>2010</v>
      </c>
      <c r="H57" s="9">
        <v>2011</v>
      </c>
      <c r="I57" s="9">
        <v>2012</v>
      </c>
      <c r="J57" s="9">
        <v>2013</v>
      </c>
      <c r="K57" s="9">
        <v>2014</v>
      </c>
      <c r="L57" s="9">
        <v>2015</v>
      </c>
      <c r="M57" s="9">
        <v>2016</v>
      </c>
      <c r="N57" s="9">
        <v>2017</v>
      </c>
      <c r="O57" s="9" t="s">
        <v>150</v>
      </c>
      <c r="P57" s="10"/>
      <c r="Q57" s="7"/>
      <c r="R57" s="8" t="s">
        <v>149</v>
      </c>
      <c r="S57" s="8" t="s">
        <v>6</v>
      </c>
      <c r="T57" s="8" t="s">
        <v>160</v>
      </c>
      <c r="U57" s="8"/>
      <c r="V57" s="9">
        <v>1987</v>
      </c>
      <c r="W57" s="9">
        <v>2010</v>
      </c>
      <c r="X57" s="9">
        <v>2011</v>
      </c>
      <c r="Y57" s="9">
        <v>2012</v>
      </c>
      <c r="Z57" s="9">
        <v>2013</v>
      </c>
      <c r="AA57" s="9">
        <v>2014</v>
      </c>
      <c r="AB57" s="9">
        <v>2015</v>
      </c>
      <c r="AC57" s="9">
        <v>2016</v>
      </c>
      <c r="AD57" s="9">
        <v>2017</v>
      </c>
      <c r="AE57" s="9" t="s">
        <v>150</v>
      </c>
      <c r="AF57" s="10"/>
      <c r="AG57" s="7"/>
      <c r="AH57" s="11" t="s">
        <v>9</v>
      </c>
    </row>
    <row r="58" spans="1:34" s="13" customFormat="1" ht="30" customHeight="1" x14ac:dyDescent="0.35">
      <c r="B58" s="15" t="s">
        <v>138</v>
      </c>
      <c r="F58" s="18"/>
      <c r="G58" s="18"/>
      <c r="H58" s="18"/>
      <c r="I58" s="18"/>
      <c r="J58" s="18"/>
      <c r="K58" s="18"/>
      <c r="L58" s="18"/>
      <c r="M58" s="18"/>
      <c r="N58" s="18"/>
      <c r="O58" s="18"/>
      <c r="P58" s="14"/>
      <c r="R58" s="15" t="s">
        <v>138</v>
      </c>
      <c r="V58" s="18"/>
      <c r="W58" s="18"/>
      <c r="X58" s="18"/>
      <c r="Y58" s="18"/>
      <c r="Z58" s="18"/>
      <c r="AA58" s="18"/>
      <c r="AB58" s="18"/>
      <c r="AC58" s="18"/>
      <c r="AD58" s="18"/>
      <c r="AE58" s="18"/>
      <c r="AF58" s="14"/>
      <c r="AH58" s="1"/>
    </row>
    <row r="59" spans="1:34" x14ac:dyDescent="0.35">
      <c r="B59" s="1" t="s">
        <v>124</v>
      </c>
      <c r="C59" s="1" t="s">
        <v>171</v>
      </c>
      <c r="D59" s="1" t="s">
        <v>161</v>
      </c>
      <c r="E59" s="1" t="s">
        <v>197</v>
      </c>
      <c r="F59" s="42" t="s">
        <v>110</v>
      </c>
      <c r="G59" s="42">
        <v>7.921918095387484E-2</v>
      </c>
      <c r="H59" s="42">
        <v>8.7507205871784705E-2</v>
      </c>
      <c r="I59" s="42">
        <v>8.7998656575780765E-2</v>
      </c>
      <c r="J59" s="42">
        <v>8.4381364376920343E-2</v>
      </c>
      <c r="K59" s="42">
        <v>8.2776667742435639E-2</v>
      </c>
      <c r="L59" s="42">
        <v>6.4528803277368152E-2</v>
      </c>
      <c r="M59" s="42">
        <v>6.751133990571917E-2</v>
      </c>
      <c r="N59" s="42" t="s">
        <v>110</v>
      </c>
      <c r="O59" s="42">
        <f t="shared" ref="O59:O75" si="8">IFERROR(AVERAGE(G59:N59),"n.a.")</f>
        <v>7.9131888386269084E-2</v>
      </c>
      <c r="R59" s="1" t="s">
        <v>124</v>
      </c>
      <c r="S59" s="1" t="s">
        <v>172</v>
      </c>
      <c r="T59" s="1" t="s">
        <v>161</v>
      </c>
      <c r="U59" s="1" t="s">
        <v>197</v>
      </c>
      <c r="V59" s="42" t="s">
        <v>110</v>
      </c>
      <c r="W59" s="42">
        <f>IFERROR(G59*'Inflation adjustment'!$AH$3/'Inflation adjustment'!AA$3,"n.a.")</f>
        <v>8.9051514992383785E-2</v>
      </c>
      <c r="X59" s="42">
        <f>IFERROR(H59*'Inflation adjustment'!$AH$3/'Inflation adjustment'!AB$3,"n.a.")</f>
        <v>9.5357914585600223E-2</v>
      </c>
      <c r="Y59" s="42">
        <f>IFERROR(I59*'Inflation adjustment'!$AH$3/'Inflation adjustment'!AC$3,"n.a.")</f>
        <v>9.3949327346790831E-2</v>
      </c>
      <c r="Z59" s="42">
        <f>IFERROR(J59*'Inflation adjustment'!$AH$3/'Inflation adjustment'!AD$3,"n.a.")</f>
        <v>8.8786846835531841E-2</v>
      </c>
      <c r="AA59" s="42">
        <f>IFERROR(K59*'Inflation adjustment'!$AH$3/'Inflation adjustment'!AE$3,"n.a.")</f>
        <v>8.5707995497438849E-2</v>
      </c>
      <c r="AB59" s="42">
        <f>IFERROR(L59*'Inflation adjustment'!$AH$3/'Inflation adjustment'!AF$3,"n.a.")</f>
        <v>6.6734763212542222E-2</v>
      </c>
      <c r="AC59" s="42">
        <f>IFERROR(M59*'Inflation adjustment'!$AH$3/'Inflation adjustment'!AG$3,"n.a.")</f>
        <v>6.8949405710655554E-2</v>
      </c>
      <c r="AD59" s="42" t="str">
        <f>IFERROR(N59*'Inflation adjustment'!$AH$3/'Inflation adjustment'!AH$3,"n.a.")</f>
        <v>n.a.</v>
      </c>
      <c r="AE59" s="42">
        <f t="shared" ref="AE59:AE75" si="9">IFERROR(AVERAGE(W59:AD59),"n.a.")</f>
        <v>8.407682402584904E-2</v>
      </c>
      <c r="AH59" s="1" t="s">
        <v>170</v>
      </c>
    </row>
    <row r="60" spans="1:34" x14ac:dyDescent="0.35">
      <c r="B60" s="1" t="s">
        <v>132</v>
      </c>
      <c r="C60" s="1" t="s">
        <v>171</v>
      </c>
      <c r="D60" s="1" t="s">
        <v>161</v>
      </c>
      <c r="E60" s="1" t="s">
        <v>196</v>
      </c>
      <c r="F60" s="42" t="s">
        <v>110</v>
      </c>
      <c r="G60" s="42">
        <v>0.22355185493728777</v>
      </c>
      <c r="H60" s="42">
        <v>0.28297224755583644</v>
      </c>
      <c r="I60" s="42">
        <v>0.31661839317539148</v>
      </c>
      <c r="J60" s="42">
        <v>0.31498268610996644</v>
      </c>
      <c r="K60" s="42">
        <v>0.31133265723292236</v>
      </c>
      <c r="L60" s="42">
        <v>0.22560835139301574</v>
      </c>
      <c r="M60" s="42" t="s">
        <v>110</v>
      </c>
      <c r="N60" s="42" t="s">
        <v>110</v>
      </c>
      <c r="O60" s="42">
        <f t="shared" si="8"/>
        <v>0.27917769840073675</v>
      </c>
      <c r="R60" s="1" t="s">
        <v>132</v>
      </c>
      <c r="S60" s="1" t="s">
        <v>172</v>
      </c>
      <c r="T60" s="1" t="s">
        <v>161</v>
      </c>
      <c r="U60" s="1" t="s">
        <v>196</v>
      </c>
      <c r="V60" s="42" t="s">
        <v>110</v>
      </c>
      <c r="W60" s="42">
        <f>IFERROR(G60*'Inflation adjustment'!$AH$3/'Inflation adjustment'!AA$3,"n.a.")</f>
        <v>0.25129812151320086</v>
      </c>
      <c r="X60" s="42">
        <f>IFERROR(H60*'Inflation adjustment'!$AH$3/'Inflation adjustment'!AB$3,"n.a.")</f>
        <v>0.3083591019014037</v>
      </c>
      <c r="Y60" s="42">
        <f>IFERROR(I60*'Inflation adjustment'!$AH$3/'Inflation adjustment'!AC$3,"n.a.")</f>
        <v>0.33802885432499408</v>
      </c>
      <c r="Z60" s="42">
        <f>IFERROR(J60*'Inflation adjustment'!$AH$3/'Inflation adjustment'!AD$3,"n.a.")</f>
        <v>0.33142767616992014</v>
      </c>
      <c r="AA60" s="42">
        <f>IFERROR(K60*'Inflation adjustment'!$AH$3/'Inflation adjustment'!AE$3,"n.a.")</f>
        <v>0.32235772122831574</v>
      </c>
      <c r="AB60" s="42">
        <f>IFERROR(L60*'Inflation adjustment'!$AH$3/'Inflation adjustment'!AF$3,"n.a.")</f>
        <v>0.23332092250756817</v>
      </c>
      <c r="AC60" s="42" t="str">
        <f>IFERROR(M60*'Inflation adjustment'!$AH$3/'Inflation adjustment'!AG$3,"n.a.")</f>
        <v>n.a.</v>
      </c>
      <c r="AD60" s="42" t="str">
        <f>IFERROR(N60*'Inflation adjustment'!$AH$3/'Inflation adjustment'!AH$3,"n.a.")</f>
        <v>n.a.</v>
      </c>
      <c r="AE60" s="42">
        <f t="shared" si="9"/>
        <v>0.29746539960756707</v>
      </c>
    </row>
    <row r="61" spans="1:34" x14ac:dyDescent="0.35">
      <c r="B61" s="1" t="s">
        <v>251</v>
      </c>
      <c r="C61" s="1" t="s">
        <v>171</v>
      </c>
      <c r="D61" s="1" t="s">
        <v>162</v>
      </c>
      <c r="E61" s="1" t="s">
        <v>196</v>
      </c>
      <c r="F61" s="42" t="s">
        <v>110</v>
      </c>
      <c r="G61" s="42" t="s">
        <v>110</v>
      </c>
      <c r="H61" s="42">
        <v>2.6510711037091697E-2</v>
      </c>
      <c r="I61" s="42">
        <v>2.8679551808369768E-2</v>
      </c>
      <c r="J61" s="42">
        <v>2.661019308806167E-2</v>
      </c>
      <c r="K61" s="42">
        <v>5.0180752526279716E-2</v>
      </c>
      <c r="L61" s="42">
        <v>5.7874960237247072E-2</v>
      </c>
      <c r="M61" s="42">
        <v>5.9626419354975889E-2</v>
      </c>
      <c r="N61" s="42" t="s">
        <v>110</v>
      </c>
      <c r="O61" s="42">
        <f t="shared" si="8"/>
        <v>4.1580431342004301E-2</v>
      </c>
      <c r="R61" s="1" t="s">
        <v>251</v>
      </c>
      <c r="S61" s="1" t="s">
        <v>172</v>
      </c>
      <c r="T61" s="1" t="s">
        <v>162</v>
      </c>
      <c r="U61" s="1" t="s">
        <v>196</v>
      </c>
      <c r="V61" s="42" t="s">
        <v>110</v>
      </c>
      <c r="W61" s="42" t="str">
        <f>IFERROR(G61*'Inflation adjustment'!$AH$3/'Inflation adjustment'!AA$3,"n.a.")</f>
        <v>n.a.</v>
      </c>
      <c r="X61" s="42">
        <f>IFERROR(H61*'Inflation adjustment'!$AH$3/'Inflation adjustment'!AB$3,"n.a.")</f>
        <v>2.8889119398721817E-2</v>
      </c>
      <c r="Y61" s="42">
        <f>IFERROR(I61*'Inflation adjustment'!$AH$3/'Inflation adjustment'!AC$3,"n.a.")</f>
        <v>3.0618928809253494E-2</v>
      </c>
      <c r="Z61" s="42">
        <f>IFERROR(J61*'Inflation adjustment'!$AH$3/'Inflation adjustment'!AD$3,"n.a.")</f>
        <v>2.799948964347249E-2</v>
      </c>
      <c r="AA61" s="42">
        <f>IFERROR(K61*'Inflation adjustment'!$AH$3/'Inflation adjustment'!AE$3,"n.a.")</f>
        <v>5.1957777824095885E-2</v>
      </c>
      <c r="AB61" s="42">
        <f>IFERROR(L61*'Inflation adjustment'!$AH$3/'Inflation adjustment'!AF$3,"n.a.")</f>
        <v>5.9853454135303547E-2</v>
      </c>
      <c r="AC61" s="42">
        <f>IFERROR(M61*'Inflation adjustment'!$AH$3/'Inflation adjustment'!AG$3,"n.a.")</f>
        <v>6.0896527678480271E-2</v>
      </c>
      <c r="AD61" s="42" t="str">
        <f>IFERROR(N61*'Inflation adjustment'!$AH$3/'Inflation adjustment'!AH$3,"n.a.")</f>
        <v>n.a.</v>
      </c>
      <c r="AE61" s="42">
        <f t="shared" si="9"/>
        <v>4.3369216248221244E-2</v>
      </c>
    </row>
    <row r="62" spans="1:34" x14ac:dyDescent="0.35">
      <c r="B62" s="1" t="s">
        <v>131</v>
      </c>
      <c r="C62" s="1" t="s">
        <v>171</v>
      </c>
      <c r="D62" s="1" t="s">
        <v>163</v>
      </c>
      <c r="E62" s="1" t="s">
        <v>196</v>
      </c>
      <c r="F62" s="42" t="s">
        <v>110</v>
      </c>
      <c r="G62" s="42" t="s">
        <v>110</v>
      </c>
      <c r="H62" s="42">
        <v>0.10263925765881908</v>
      </c>
      <c r="I62" s="42">
        <v>8.8736483097425045E-2</v>
      </c>
      <c r="J62" s="42">
        <v>0.10217002489853265</v>
      </c>
      <c r="K62" s="42">
        <v>9.0881355835255848E-2</v>
      </c>
      <c r="L62" s="42">
        <v>9.6286233394181242E-2</v>
      </c>
      <c r="M62" s="42" t="s">
        <v>110</v>
      </c>
      <c r="N62" s="42" t="s">
        <v>110</v>
      </c>
      <c r="O62" s="42">
        <f t="shared" si="8"/>
        <v>9.6142670976842787E-2</v>
      </c>
      <c r="R62" s="1" t="s">
        <v>131</v>
      </c>
      <c r="S62" s="1" t="s">
        <v>172</v>
      </c>
      <c r="T62" s="1" t="s">
        <v>163</v>
      </c>
      <c r="U62" s="1" t="s">
        <v>196</v>
      </c>
      <c r="V62" s="42" t="s">
        <v>110</v>
      </c>
      <c r="W62" s="42" t="str">
        <f>IFERROR(G62*'Inflation adjustment'!$AH$3/'Inflation adjustment'!AA$3,"n.a.")</f>
        <v>n.a.</v>
      </c>
      <c r="X62" s="42">
        <f>IFERROR(H62*'Inflation adjustment'!$AH$3/'Inflation adjustment'!AB$3,"n.a.")</f>
        <v>0.11184753835358026</v>
      </c>
      <c r="Y62" s="42">
        <f>IFERROR(I62*'Inflation adjustment'!$AH$3/'Inflation adjustment'!AC$3,"n.a.")</f>
        <v>9.4737047388259957E-2</v>
      </c>
      <c r="Z62" s="42">
        <f>IFERROR(J62*'Inflation adjustment'!$AH$3/'Inflation adjustment'!AD$3,"n.a.")</f>
        <v>0.10750423886639185</v>
      </c>
      <c r="AA62" s="42">
        <f>IFERROR(K62*'Inflation adjustment'!$AH$3/'Inflation adjustment'!AE$3,"n.a.")</f>
        <v>9.4099690760275273E-2</v>
      </c>
      <c r="AB62" s="42">
        <f>IFERROR(L62*'Inflation adjustment'!$AH$3/'Inflation adjustment'!AF$3,"n.a.")</f>
        <v>9.9577842139246545E-2</v>
      </c>
      <c r="AC62" s="42" t="str">
        <f>IFERROR(M62*'Inflation adjustment'!$AH$3/'Inflation adjustment'!AG$3,"n.a.")</f>
        <v>n.a.</v>
      </c>
      <c r="AD62" s="42" t="str">
        <f>IFERROR(N62*'Inflation adjustment'!$AH$3/'Inflation adjustment'!AH$3,"n.a.")</f>
        <v>n.a.</v>
      </c>
      <c r="AE62" s="42">
        <f t="shared" si="9"/>
        <v>0.10155327150155077</v>
      </c>
    </row>
    <row r="63" spans="1:34" x14ac:dyDescent="0.35">
      <c r="B63" s="1" t="s">
        <v>133</v>
      </c>
      <c r="C63" s="1" t="s">
        <v>171</v>
      </c>
      <c r="D63" s="1" t="s">
        <v>163</v>
      </c>
      <c r="E63" s="1" t="s">
        <v>196</v>
      </c>
      <c r="F63" s="42" t="s">
        <v>110</v>
      </c>
      <c r="G63" s="42" t="s">
        <v>110</v>
      </c>
      <c r="H63" s="42">
        <v>8.6981731539946358E-2</v>
      </c>
      <c r="I63" s="42">
        <v>9.5092818582092328E-2</v>
      </c>
      <c r="J63" s="42">
        <v>9.0717120217575775E-2</v>
      </c>
      <c r="K63" s="42">
        <v>9.3779840765426906E-2</v>
      </c>
      <c r="L63" s="42">
        <v>8.8167147507081947E-2</v>
      </c>
      <c r="M63" s="42" t="s">
        <v>110</v>
      </c>
      <c r="N63" s="42" t="s">
        <v>110</v>
      </c>
      <c r="O63" s="42">
        <f t="shared" si="8"/>
        <v>9.0947731722424666E-2</v>
      </c>
      <c r="R63" s="1" t="s">
        <v>133</v>
      </c>
      <c r="S63" s="1" t="s">
        <v>172</v>
      </c>
      <c r="T63" s="1" t="s">
        <v>163</v>
      </c>
      <c r="U63" s="1" t="s">
        <v>196</v>
      </c>
      <c r="V63" s="42" t="s">
        <v>110</v>
      </c>
      <c r="W63" s="42" t="str">
        <f>IFERROR(G63*'Inflation adjustment'!$AH$3/'Inflation adjustment'!AA$3,"n.a.")</f>
        <v>n.a.</v>
      </c>
      <c r="X63" s="42">
        <f>IFERROR(H63*'Inflation adjustment'!$AH$3/'Inflation adjustment'!AB$3,"n.a.")</f>
        <v>9.478529732564811E-2</v>
      </c>
      <c r="Y63" s="42">
        <f>IFERROR(I63*'Inflation adjustment'!$AH$3/'Inflation adjustment'!AC$3,"n.a.")</f>
        <v>0.10152321284137422</v>
      </c>
      <c r="Z63" s="42">
        <f>IFERROR(J63*'Inflation adjustment'!$AH$3/'Inflation adjustment'!AD$3,"n.a.")</f>
        <v>9.5453387339651266E-2</v>
      </c>
      <c r="AA63" s="42">
        <f>IFERROR(K63*'Inflation adjustment'!$AH$3/'Inflation adjustment'!AE$3,"n.a.")</f>
        <v>9.7100818253320523E-2</v>
      </c>
      <c r="AB63" s="42">
        <f>IFERROR(L63*'Inflation adjustment'!$AH$3/'Inflation adjustment'!AF$3,"n.a.")</f>
        <v>9.1181199916564926E-2</v>
      </c>
      <c r="AC63" s="42" t="str">
        <f>IFERROR(M63*'Inflation adjustment'!$AH$3/'Inflation adjustment'!AG$3,"n.a.")</f>
        <v>n.a.</v>
      </c>
      <c r="AD63" s="42" t="str">
        <f>IFERROR(N63*'Inflation adjustment'!$AH$3/'Inflation adjustment'!AH$3,"n.a.")</f>
        <v>n.a.</v>
      </c>
      <c r="AE63" s="42">
        <f t="shared" si="9"/>
        <v>9.6008783135311804E-2</v>
      </c>
    </row>
    <row r="64" spans="1:34" x14ac:dyDescent="0.35">
      <c r="B64" s="1" t="s">
        <v>134</v>
      </c>
      <c r="C64" s="1" t="s">
        <v>171</v>
      </c>
      <c r="D64" s="1" t="s">
        <v>163</v>
      </c>
      <c r="E64" s="1" t="s">
        <v>196</v>
      </c>
      <c r="F64" s="42" t="s">
        <v>110</v>
      </c>
      <c r="G64" s="42" t="s">
        <v>110</v>
      </c>
      <c r="H64" s="42">
        <v>0.10302779241182916</v>
      </c>
      <c r="I64" s="42">
        <v>9.3351142909719825E-2</v>
      </c>
      <c r="J64" s="42">
        <v>8.9185009115963637E-2</v>
      </c>
      <c r="K64" s="42">
        <v>0.10371691355687467</v>
      </c>
      <c r="L64" s="42">
        <v>8.4974801207666151E-2</v>
      </c>
      <c r="M64" s="42" t="s">
        <v>110</v>
      </c>
      <c r="N64" s="42" t="s">
        <v>110</v>
      </c>
      <c r="O64" s="42">
        <f t="shared" si="8"/>
        <v>9.4851131840410691E-2</v>
      </c>
      <c r="R64" s="1" t="s">
        <v>134</v>
      </c>
      <c r="S64" s="1" t="s">
        <v>172</v>
      </c>
      <c r="T64" s="1" t="s">
        <v>163</v>
      </c>
      <c r="U64" s="1" t="s">
        <v>196</v>
      </c>
      <c r="V64" s="42" t="s">
        <v>110</v>
      </c>
      <c r="W64" s="42" t="str">
        <f>IFERROR(G64*'Inflation adjustment'!$AH$3/'Inflation adjustment'!AA$3,"n.a.")</f>
        <v>n.a.</v>
      </c>
      <c r="X64" s="42">
        <f>IFERROR(H64*'Inflation adjustment'!$AH$3/'Inflation adjustment'!AB$3,"n.a.")</f>
        <v>0.11227093050079792</v>
      </c>
      <c r="Y64" s="42">
        <f>IFERROR(I64*'Inflation adjustment'!$AH$3/'Inflation adjustment'!AC$3,"n.a.")</f>
        <v>9.9663761069690007E-2</v>
      </c>
      <c r="Z64" s="42">
        <f>IFERROR(J64*'Inflation adjustment'!$AH$3/'Inflation adjustment'!AD$3,"n.a.")</f>
        <v>9.3841285962548371E-2</v>
      </c>
      <c r="AA64" s="42">
        <f>IFERROR(K64*'Inflation adjustment'!$AH$3/'Inflation adjustment'!AE$3,"n.a.")</f>
        <v>0.10738978751597796</v>
      </c>
      <c r="AB64" s="42">
        <f>IFERROR(L64*'Inflation adjustment'!$AH$3/'Inflation adjustment'!AF$3,"n.a.")</f>
        <v>8.78797211417576E-2</v>
      </c>
      <c r="AC64" s="42" t="str">
        <f>IFERROR(M64*'Inflation adjustment'!$AH$3/'Inflation adjustment'!AG$3,"n.a.")</f>
        <v>n.a.</v>
      </c>
      <c r="AD64" s="42" t="str">
        <f>IFERROR(N64*'Inflation adjustment'!$AH$3/'Inflation adjustment'!AH$3,"n.a.")</f>
        <v>n.a.</v>
      </c>
      <c r="AE64" s="42">
        <f t="shared" si="9"/>
        <v>0.10020909723815437</v>
      </c>
    </row>
    <row r="65" spans="2:34" x14ac:dyDescent="0.35">
      <c r="B65" s="1" t="s">
        <v>120</v>
      </c>
      <c r="C65" s="1" t="s">
        <v>171</v>
      </c>
      <c r="D65" s="1" t="s">
        <v>164</v>
      </c>
      <c r="E65" s="1" t="s">
        <v>196</v>
      </c>
      <c r="F65" s="42" t="s">
        <v>110</v>
      </c>
      <c r="G65" s="42">
        <v>0.16159700781486958</v>
      </c>
      <c r="H65" s="42">
        <v>0.12128441779460429</v>
      </c>
      <c r="I65" s="42">
        <v>0.16650468241323438</v>
      </c>
      <c r="J65" s="42">
        <v>0.14590446849140368</v>
      </c>
      <c r="K65" s="42">
        <v>0.14878772018146849</v>
      </c>
      <c r="L65" s="42">
        <v>0.12721033949231011</v>
      </c>
      <c r="M65" s="42">
        <v>0.11777458988299655</v>
      </c>
      <c r="N65" s="42" t="s">
        <v>110</v>
      </c>
      <c r="O65" s="42">
        <f t="shared" si="8"/>
        <v>0.1412947465815553</v>
      </c>
      <c r="R65" s="1" t="s">
        <v>120</v>
      </c>
      <c r="S65" s="1" t="s">
        <v>172</v>
      </c>
      <c r="T65" s="1" t="s">
        <v>164</v>
      </c>
      <c r="U65" s="1" t="s">
        <v>196</v>
      </c>
      <c r="V65" s="42" t="s">
        <v>110</v>
      </c>
      <c r="W65" s="42">
        <f>IFERROR(G65*'Inflation adjustment'!$AH$3/'Inflation adjustment'!AA$3,"n.a.")</f>
        <v>0.18165371303862665</v>
      </c>
      <c r="X65" s="42">
        <f>IFERROR(H65*'Inflation adjustment'!$AH$3/'Inflation adjustment'!AB$3,"n.a.")</f>
        <v>0.13216544897534219</v>
      </c>
      <c r="Y65" s="42">
        <f>IFERROR(I65*'Inflation adjustment'!$AH$3/'Inflation adjustment'!AC$3,"n.a.")</f>
        <v>0.17776411051620206</v>
      </c>
      <c r="Z65" s="42">
        <f>IFERROR(J65*'Inflation adjustment'!$AH$3/'Inflation adjustment'!AD$3,"n.a.")</f>
        <v>0.15352202221690048</v>
      </c>
      <c r="AA65" s="42">
        <f>IFERROR(K65*'Inflation adjustment'!$AH$3/'Inflation adjustment'!AE$3,"n.a.")</f>
        <v>0.15405666354034692</v>
      </c>
      <c r="AB65" s="42">
        <f>IFERROR(L65*'Inflation adjustment'!$AH$3/'Inflation adjustment'!AF$3,"n.a.")</f>
        <v>0.13155910931303216</v>
      </c>
      <c r="AC65" s="42">
        <f>IFERROR(M65*'Inflation adjustment'!$AH$3/'Inflation adjustment'!AG$3,"n.a.")</f>
        <v>0.12028331820386336</v>
      </c>
      <c r="AD65" s="42" t="str">
        <f>IFERROR(N65*'Inflation adjustment'!$AH$3/'Inflation adjustment'!AH$3,"n.a.")</f>
        <v>n.a.</v>
      </c>
      <c r="AE65" s="42">
        <f t="shared" si="9"/>
        <v>0.15014348368633054</v>
      </c>
    </row>
    <row r="66" spans="2:34" x14ac:dyDescent="0.35">
      <c r="B66" s="1" t="s">
        <v>125</v>
      </c>
      <c r="C66" s="1" t="s">
        <v>171</v>
      </c>
      <c r="D66" s="1" t="s">
        <v>162</v>
      </c>
      <c r="E66" s="1" t="s">
        <v>196</v>
      </c>
      <c r="F66" s="42" t="s">
        <v>110</v>
      </c>
      <c r="G66" s="42" t="s">
        <v>110</v>
      </c>
      <c r="H66" s="42" t="s">
        <v>110</v>
      </c>
      <c r="I66" s="42" t="s">
        <v>110</v>
      </c>
      <c r="J66" s="42" t="s">
        <v>110</v>
      </c>
      <c r="K66" s="42" t="s">
        <v>110</v>
      </c>
      <c r="L66" s="42" t="s">
        <v>110</v>
      </c>
      <c r="M66" s="42" t="s">
        <v>110</v>
      </c>
      <c r="N66" s="42" t="s">
        <v>110</v>
      </c>
      <c r="O66" s="42" t="str">
        <f t="shared" si="8"/>
        <v>n.a.</v>
      </c>
      <c r="R66" s="1" t="s">
        <v>125</v>
      </c>
      <c r="S66" s="1" t="s">
        <v>172</v>
      </c>
      <c r="T66" s="1" t="s">
        <v>162</v>
      </c>
      <c r="U66" s="1" t="s">
        <v>196</v>
      </c>
      <c r="V66" s="42" t="s">
        <v>110</v>
      </c>
      <c r="W66" s="42" t="str">
        <f>IFERROR(G66*'Inflation adjustment'!$AH$3/'Inflation adjustment'!AA$3,"n.a.")</f>
        <v>n.a.</v>
      </c>
      <c r="X66" s="42" t="str">
        <f>IFERROR(H66*'Inflation adjustment'!$AH$3/'Inflation adjustment'!AB$3,"n.a.")</f>
        <v>n.a.</v>
      </c>
      <c r="Y66" s="42" t="str">
        <f>IFERROR(I66*'Inflation adjustment'!$AH$3/'Inflation adjustment'!AC$3,"n.a.")</f>
        <v>n.a.</v>
      </c>
      <c r="Z66" s="42" t="str">
        <f>IFERROR(J66*'Inflation adjustment'!$AH$3/'Inflation adjustment'!AD$3,"n.a.")</f>
        <v>n.a.</v>
      </c>
      <c r="AA66" s="42" t="str">
        <f>IFERROR(K66*'Inflation adjustment'!$AH$3/'Inflation adjustment'!AE$3,"n.a.")</f>
        <v>n.a.</v>
      </c>
      <c r="AB66" s="42" t="str">
        <f>IFERROR(L66*'Inflation adjustment'!$AH$3/'Inflation adjustment'!AF$3,"n.a.")</f>
        <v>n.a.</v>
      </c>
      <c r="AC66" s="42" t="str">
        <f>IFERROR(M66*'Inflation adjustment'!$AH$3/'Inflation adjustment'!AG$3,"n.a.")</f>
        <v>n.a.</v>
      </c>
      <c r="AD66" s="42" t="str">
        <f>IFERROR(N66*'Inflation adjustment'!$AH$3/'Inflation adjustment'!AH$3,"n.a.")</f>
        <v>n.a.</v>
      </c>
      <c r="AE66" s="42" t="str">
        <f t="shared" si="9"/>
        <v>n.a.</v>
      </c>
    </row>
    <row r="67" spans="2:34" x14ac:dyDescent="0.35">
      <c r="B67" s="1" t="s">
        <v>126</v>
      </c>
      <c r="C67" s="1" t="s">
        <v>171</v>
      </c>
      <c r="D67" s="1" t="s">
        <v>163</v>
      </c>
      <c r="E67" s="1" t="s">
        <v>337</v>
      </c>
      <c r="F67" s="42" t="s">
        <v>110</v>
      </c>
      <c r="G67" s="42" t="s">
        <v>110</v>
      </c>
      <c r="H67" s="42" t="s">
        <v>110</v>
      </c>
      <c r="I67" s="42" t="s">
        <v>110</v>
      </c>
      <c r="J67" s="42">
        <v>0.10879621761972154</v>
      </c>
      <c r="K67" s="42">
        <v>0.10473294067185523</v>
      </c>
      <c r="L67" s="42">
        <v>8.8193285860675139E-2</v>
      </c>
      <c r="M67" s="42">
        <v>7.2260591204906563E-2</v>
      </c>
      <c r="N67" s="42" t="s">
        <v>110</v>
      </c>
      <c r="O67" s="42">
        <f t="shared" si="8"/>
        <v>9.3495758839289622E-2</v>
      </c>
      <c r="R67" s="1" t="s">
        <v>126</v>
      </c>
      <c r="S67" s="1" t="s">
        <v>172</v>
      </c>
      <c r="T67" s="1" t="s">
        <v>163</v>
      </c>
      <c r="U67" s="1" t="s">
        <v>337</v>
      </c>
      <c r="V67" s="42" t="s">
        <v>110</v>
      </c>
      <c r="W67" s="42" t="str">
        <f>IFERROR(G67*'Inflation adjustment'!$AH$3/'Inflation adjustment'!AA$3,"n.a.")</f>
        <v>n.a.</v>
      </c>
      <c r="X67" s="42" t="str">
        <f>IFERROR(H67*'Inflation adjustment'!$AH$3/'Inflation adjustment'!AB$3,"n.a.")</f>
        <v>n.a.</v>
      </c>
      <c r="Y67" s="42" t="str">
        <f>IFERROR(I67*'Inflation adjustment'!$AH$3/'Inflation adjustment'!AC$3,"n.a.")</f>
        <v>n.a.</v>
      </c>
      <c r="Z67" s="42">
        <f>IFERROR(J67*'Inflation adjustment'!$AH$3/'Inflation adjustment'!AD$3,"n.a.")</f>
        <v>0.11447637972454357</v>
      </c>
      <c r="AA67" s="42">
        <f>IFERROR(K67*'Inflation adjustment'!$AH$3/'Inflation adjustment'!AE$3,"n.a.")</f>
        <v>0.1084417946789987</v>
      </c>
      <c r="AB67" s="42">
        <f>IFERROR(L67*'Inflation adjustment'!$AH$3/'Inflation adjustment'!AF$3,"n.a.")</f>
        <v>9.120823182711052E-2</v>
      </c>
      <c r="AC67" s="42">
        <f>IFERROR(M67*'Inflation adjustment'!$AH$3/'Inflation adjustment'!AG$3,"n.a.")</f>
        <v>7.3799821286865866E-2</v>
      </c>
      <c r="AD67" s="42" t="str">
        <f>IFERROR(N67*'Inflation adjustment'!$AH$3/'Inflation adjustment'!AH$3,"n.a.")</f>
        <v>n.a.</v>
      </c>
      <c r="AE67" s="42">
        <f t="shared" si="9"/>
        <v>9.6981556879379663E-2</v>
      </c>
    </row>
    <row r="68" spans="2:34" x14ac:dyDescent="0.35">
      <c r="B68" s="1" t="s">
        <v>127</v>
      </c>
      <c r="C68" s="1" t="s">
        <v>171</v>
      </c>
      <c r="D68" s="1" t="s">
        <v>161</v>
      </c>
      <c r="E68" s="1" t="s">
        <v>337</v>
      </c>
      <c r="F68" s="42" t="s">
        <v>110</v>
      </c>
      <c r="G68" s="42">
        <v>7.6105923847167148E-2</v>
      </c>
      <c r="H68" s="42">
        <v>7.941277861177401E-2</v>
      </c>
      <c r="I68" s="42">
        <v>9.0800723796873456E-2</v>
      </c>
      <c r="J68" s="42">
        <v>9.3564209034168816E-2</v>
      </c>
      <c r="K68" s="42">
        <v>9.9215618824069554E-2</v>
      </c>
      <c r="L68" s="42">
        <v>9.7942807747716812E-2</v>
      </c>
      <c r="M68" s="42">
        <v>0.10407765093034786</v>
      </c>
      <c r="N68" s="42" t="s">
        <v>110</v>
      </c>
      <c r="O68" s="42">
        <f t="shared" si="8"/>
        <v>9.1588530398873949E-2</v>
      </c>
      <c r="R68" s="1" t="s">
        <v>127</v>
      </c>
      <c r="S68" s="1" t="s">
        <v>172</v>
      </c>
      <c r="T68" s="1" t="s">
        <v>161</v>
      </c>
      <c r="U68" s="1" t="s">
        <v>337</v>
      </c>
      <c r="V68" s="42" t="s">
        <v>110</v>
      </c>
      <c r="W68" s="42">
        <f>IFERROR(G68*'Inflation adjustment'!$AH$3/'Inflation adjustment'!AA$3,"n.a.")</f>
        <v>8.5551854195908897E-2</v>
      </c>
      <c r="X68" s="42">
        <f>IFERROR(H68*'Inflation adjustment'!$AH$3/'Inflation adjustment'!AB$3,"n.a.")</f>
        <v>8.6537295808097575E-2</v>
      </c>
      <c r="Y68" s="42">
        <f>IFERROR(I68*'Inflation adjustment'!$AH$3/'Inflation adjustment'!AC$3,"n.a.")</f>
        <v>9.6940876773178364E-2</v>
      </c>
      <c r="Z68" s="42">
        <f>IFERROR(J68*'Inflation adjustment'!$AH$3/'Inflation adjustment'!AD$3,"n.a.")</f>
        <v>9.8449120349570957E-2</v>
      </c>
      <c r="AA68" s="42">
        <f>IFERROR(K68*'Inflation adjustment'!$AH$3/'Inflation adjustment'!AE$3,"n.a.")</f>
        <v>0.1027290907373599</v>
      </c>
      <c r="AB68" s="42">
        <f>IFERROR(L68*'Inflation adjustment'!$AH$3/'Inflation adjustment'!AF$3,"n.a.")</f>
        <v>0.10129104758568847</v>
      </c>
      <c r="AC68" s="42">
        <f>IFERROR(M68*'Inflation adjustment'!$AH$3/'Inflation adjustment'!AG$3,"n.a.")</f>
        <v>0.10629461938438915</v>
      </c>
      <c r="AD68" s="42" t="str">
        <f>IFERROR(N68*'Inflation adjustment'!$AH$3/'Inflation adjustment'!AH$3,"n.a.")</f>
        <v>n.a.</v>
      </c>
      <c r="AE68" s="42">
        <f t="shared" si="9"/>
        <v>9.6827700690599053E-2</v>
      </c>
    </row>
    <row r="69" spans="2:34" x14ac:dyDescent="0.35">
      <c r="B69" s="1" t="s">
        <v>128</v>
      </c>
      <c r="C69" s="1" t="s">
        <v>171</v>
      </c>
      <c r="D69" s="1" t="s">
        <v>165</v>
      </c>
      <c r="E69" s="1" t="s">
        <v>197</v>
      </c>
      <c r="F69" s="42" t="s">
        <v>110</v>
      </c>
      <c r="G69" s="42">
        <v>0.16446180640952524</v>
      </c>
      <c r="H69" s="42">
        <v>0.17761957387204255</v>
      </c>
      <c r="I69" s="42">
        <v>0.18995132269018289</v>
      </c>
      <c r="J69" s="42">
        <v>0.18742840539633107</v>
      </c>
      <c r="K69" s="42">
        <v>0.15195115593127914</v>
      </c>
      <c r="L69" s="42">
        <v>0.13695730441839626</v>
      </c>
      <c r="M69" s="42">
        <v>0.11775828356115897</v>
      </c>
      <c r="N69" s="42" t="s">
        <v>110</v>
      </c>
      <c r="O69" s="42">
        <f t="shared" si="8"/>
        <v>0.16087540746841661</v>
      </c>
      <c r="R69" s="1" t="s">
        <v>128</v>
      </c>
      <c r="S69" s="1" t="s">
        <v>172</v>
      </c>
      <c r="T69" s="1" t="s">
        <v>165</v>
      </c>
      <c r="U69" s="1" t="s">
        <v>197</v>
      </c>
      <c r="V69" s="42" t="s">
        <v>110</v>
      </c>
      <c r="W69" s="42">
        <f>IFERROR(G69*'Inflation adjustment'!$AH$3/'Inflation adjustment'!AA$3,"n.a.")</f>
        <v>0.18487407775245368</v>
      </c>
      <c r="X69" s="42">
        <f>IFERROR(H69*'Inflation adjustment'!$AH$3/'Inflation adjustment'!AB$3,"n.a.")</f>
        <v>0.19355471341226019</v>
      </c>
      <c r="Y69" s="42">
        <f>IFERROR(I69*'Inflation adjustment'!$AH$3/'Inflation adjustment'!AC$3,"n.a.")</f>
        <v>0.20279626632717776</v>
      </c>
      <c r="Z69" s="42">
        <f>IFERROR(J69*'Inflation adjustment'!$AH$3/'Inflation adjustment'!AD$3,"n.a.")</f>
        <v>0.19721389012173457</v>
      </c>
      <c r="AA69" s="42">
        <f>IFERROR(K69*'Inflation adjustment'!$AH$3/'Inflation adjustment'!AE$3,"n.a.")</f>
        <v>0.15733212442075889</v>
      </c>
      <c r="AB69" s="42">
        <f>IFERROR(L69*'Inflation adjustment'!$AH$3/'Inflation adjustment'!AF$3,"n.a.")</f>
        <v>0.14163928069924855</v>
      </c>
      <c r="AC69" s="42">
        <f>IFERROR(M69*'Inflation adjustment'!$AH$3/'Inflation adjustment'!AG$3,"n.a.")</f>
        <v>0.12026666453943309</v>
      </c>
      <c r="AD69" s="42" t="str">
        <f>IFERROR(N69*'Inflation adjustment'!$AH$3/'Inflation adjustment'!AH$3,"n.a.")</f>
        <v>n.a.</v>
      </c>
      <c r="AE69" s="42">
        <f t="shared" si="9"/>
        <v>0.17109671675329524</v>
      </c>
    </row>
    <row r="70" spans="2:34" x14ac:dyDescent="0.35">
      <c r="B70" s="1" t="s">
        <v>118</v>
      </c>
      <c r="C70" s="1" t="s">
        <v>171</v>
      </c>
      <c r="D70" s="1" t="s">
        <v>164</v>
      </c>
      <c r="E70" s="1" t="s">
        <v>196</v>
      </c>
      <c r="F70" s="42" t="s">
        <v>110</v>
      </c>
      <c r="G70" s="42">
        <v>0.30698225392292794</v>
      </c>
      <c r="H70" s="42">
        <v>0.35801370196300303</v>
      </c>
      <c r="I70" s="42">
        <v>0.35307221264884325</v>
      </c>
      <c r="J70" s="42">
        <v>0.30989200716045928</v>
      </c>
      <c r="K70" s="42">
        <v>0.31217382616973494</v>
      </c>
      <c r="L70" s="42">
        <v>0.19235600475277992</v>
      </c>
      <c r="M70" s="42">
        <v>0.18876011211174401</v>
      </c>
      <c r="N70" s="42" t="s">
        <v>110</v>
      </c>
      <c r="O70" s="42">
        <f t="shared" si="8"/>
        <v>0.28875001696135605</v>
      </c>
      <c r="R70" s="1" t="s">
        <v>118</v>
      </c>
      <c r="S70" s="1" t="s">
        <v>172</v>
      </c>
      <c r="T70" s="1" t="s">
        <v>164</v>
      </c>
      <c r="U70" s="1" t="s">
        <v>196</v>
      </c>
      <c r="V70" s="42" t="s">
        <v>110</v>
      </c>
      <c r="W70" s="42">
        <f>IFERROR(G70*'Inflation adjustment'!$AH$3/'Inflation adjustment'!AA$3,"n.a.")</f>
        <v>0.34508353227648764</v>
      </c>
      <c r="X70" s="42">
        <f>IFERROR(H70*'Inflation adjustment'!$AH$3/'Inflation adjustment'!AB$3,"n.a.")</f>
        <v>0.39013290016691404</v>
      </c>
      <c r="Y70" s="42">
        <f>IFERROR(I70*'Inflation adjustment'!$AH$3/'Inflation adjustment'!AC$3,"n.a.")</f>
        <v>0.37694776459043466</v>
      </c>
      <c r="Z70" s="42">
        <f>IFERROR(J70*'Inflation adjustment'!$AH$3/'Inflation adjustment'!AD$3,"n.a.")</f>
        <v>0.32607121700957997</v>
      </c>
      <c r="AA70" s="42">
        <f>IFERROR(K70*'Inflation adjustment'!$AH$3/'Inflation adjustment'!AE$3,"n.a.")</f>
        <v>0.32322867805002847</v>
      </c>
      <c r="AB70" s="42">
        <f>IFERROR(L70*'Inflation adjustment'!$AH$3/'Inflation adjustment'!AF$3,"n.a.")</f>
        <v>0.19893182234466772</v>
      </c>
      <c r="AC70" s="42">
        <f>IFERROR(M70*'Inflation adjustment'!$AH$3/'Inflation adjustment'!AG$3,"n.a.")</f>
        <v>0.19278091014275542</v>
      </c>
      <c r="AD70" s="42" t="str">
        <f>IFERROR(N70*'Inflation adjustment'!$AH$3/'Inflation adjustment'!AH$3,"n.a.")</f>
        <v>n.a.</v>
      </c>
      <c r="AE70" s="42">
        <f t="shared" si="9"/>
        <v>0.30759668922583827</v>
      </c>
    </row>
    <row r="71" spans="2:34" x14ac:dyDescent="0.35">
      <c r="B71" s="1" t="s">
        <v>129</v>
      </c>
      <c r="C71" s="1" t="s">
        <v>171</v>
      </c>
      <c r="D71" s="1" t="s">
        <v>166</v>
      </c>
      <c r="E71" s="1" t="s">
        <v>196</v>
      </c>
      <c r="F71" s="42" t="s">
        <v>110</v>
      </c>
      <c r="G71" s="42" t="s">
        <v>110</v>
      </c>
      <c r="H71" s="42" t="s">
        <v>110</v>
      </c>
      <c r="I71" s="42" t="s">
        <v>110</v>
      </c>
      <c r="J71" s="42">
        <v>1.5599243098243292E-2</v>
      </c>
      <c r="K71" s="42">
        <v>1.5670620020201715E-2</v>
      </c>
      <c r="L71" s="42">
        <v>1.1713544347570532E-2</v>
      </c>
      <c r="M71" s="42">
        <v>1.3310213205442196E-2</v>
      </c>
      <c r="N71" s="42" t="s">
        <v>110</v>
      </c>
      <c r="O71" s="42">
        <f t="shared" si="8"/>
        <v>1.4073405167864435E-2</v>
      </c>
      <c r="R71" s="1" t="s">
        <v>129</v>
      </c>
      <c r="S71" s="1" t="s">
        <v>172</v>
      </c>
      <c r="T71" s="1" t="s">
        <v>166</v>
      </c>
      <c r="U71" s="1" t="s">
        <v>196</v>
      </c>
      <c r="V71" s="42" t="s">
        <v>110</v>
      </c>
      <c r="W71" s="42" t="str">
        <f>IFERROR(G71*'Inflation adjustment'!$AH$3/'Inflation adjustment'!AA$3,"n.a.")</f>
        <v>n.a.</v>
      </c>
      <c r="X71" s="42" t="str">
        <f>IFERROR(H71*'Inflation adjustment'!$AH$3/'Inflation adjustment'!AB$3,"n.a.")</f>
        <v>n.a.</v>
      </c>
      <c r="Y71" s="42" t="str">
        <f>IFERROR(I71*'Inflation adjustment'!$AH$3/'Inflation adjustment'!AC$3,"n.a.")</f>
        <v>n.a.</v>
      </c>
      <c r="Z71" s="42">
        <f>IFERROR(J71*'Inflation adjustment'!$AH$3/'Inflation adjustment'!AD$3,"n.a.")</f>
        <v>1.64136669031246E-2</v>
      </c>
      <c r="AA71" s="42">
        <f>IFERROR(K71*'Inflation adjustment'!$AH$3/'Inflation adjustment'!AE$3,"n.a.")</f>
        <v>1.6225555663978267E-2</v>
      </c>
      <c r="AB71" s="42">
        <f>IFERROR(L71*'Inflation adjustment'!$AH$3/'Inflation adjustment'!AF$3,"n.a.")</f>
        <v>1.211397962944857E-2</v>
      </c>
      <c r="AC71" s="42">
        <f>IFERROR(M71*'Inflation adjustment'!$AH$3/'Inflation adjustment'!AG$3,"n.a.")</f>
        <v>1.3593735388439745E-2</v>
      </c>
      <c r="AD71" s="42" t="str">
        <f>IFERROR(N71*'Inflation adjustment'!$AH$3/'Inflation adjustment'!AH$3,"n.a.")</f>
        <v>n.a.</v>
      </c>
      <c r="AE71" s="42">
        <f t="shared" si="9"/>
        <v>1.4586734396247795E-2</v>
      </c>
    </row>
    <row r="72" spans="2:34" x14ac:dyDescent="0.35">
      <c r="B72" s="1" t="s">
        <v>121</v>
      </c>
      <c r="C72" s="1" t="s">
        <v>171</v>
      </c>
      <c r="D72" s="1" t="s">
        <v>164</v>
      </c>
      <c r="E72" s="1" t="s">
        <v>196</v>
      </c>
      <c r="F72" s="42" t="s">
        <v>110</v>
      </c>
      <c r="G72" s="42" t="s">
        <v>110</v>
      </c>
      <c r="H72" s="42" t="s">
        <v>110</v>
      </c>
      <c r="I72" s="42">
        <v>0.17094617187410041</v>
      </c>
      <c r="J72" s="42">
        <v>0.19272079727759794</v>
      </c>
      <c r="K72" s="42" t="s">
        <v>110</v>
      </c>
      <c r="L72" s="42">
        <v>0.13485617145407536</v>
      </c>
      <c r="M72" s="42">
        <v>0.10488746014003432</v>
      </c>
      <c r="N72" s="42" t="s">
        <v>110</v>
      </c>
      <c r="O72" s="42">
        <f t="shared" si="8"/>
        <v>0.15085265018645203</v>
      </c>
      <c r="R72" s="1" t="s">
        <v>121</v>
      </c>
      <c r="S72" s="1" t="s">
        <v>172</v>
      </c>
      <c r="T72" s="1" t="s">
        <v>164</v>
      </c>
      <c r="U72" s="1" t="s">
        <v>196</v>
      </c>
      <c r="V72" s="42" t="s">
        <v>110</v>
      </c>
      <c r="W72" s="42" t="str">
        <f>IFERROR(G72*'Inflation adjustment'!$AH$3/'Inflation adjustment'!AA$3,"n.a.")</f>
        <v>n.a.</v>
      </c>
      <c r="X72" s="42" t="str">
        <f>IFERROR(H72*'Inflation adjustment'!$AH$3/'Inflation adjustment'!AB$3,"n.a.")</f>
        <v>n.a.</v>
      </c>
      <c r="Y72" s="42">
        <f>IFERROR(I72*'Inflation adjustment'!$AH$3/'Inflation adjustment'!AC$3,"n.a.")</f>
        <v>0.18250594367028986</v>
      </c>
      <c r="Z72" s="42">
        <f>IFERROR(J72*'Inflation adjustment'!$AH$3/'Inflation adjustment'!AD$3,"n.a.")</f>
        <v>0.2027825934820725</v>
      </c>
      <c r="AA72" s="42" t="s">
        <v>110</v>
      </c>
      <c r="AB72" s="42">
        <v>0.13963176401050473</v>
      </c>
      <c r="AC72" s="42">
        <v>0.10847310752569152</v>
      </c>
      <c r="AD72" s="42" t="str">
        <f>IFERROR(N72*'Inflation adjustment'!$AH$3/'Inflation adjustment'!AH$3,"n.a.")</f>
        <v>n.a.</v>
      </c>
      <c r="AE72" s="42">
        <f t="shared" si="9"/>
        <v>0.15834835217213963</v>
      </c>
    </row>
    <row r="73" spans="2:34" x14ac:dyDescent="0.35">
      <c r="B73" s="1" t="s">
        <v>119</v>
      </c>
      <c r="C73" s="1" t="s">
        <v>171</v>
      </c>
      <c r="D73" s="1" t="s">
        <v>164</v>
      </c>
      <c r="E73" s="1" t="s">
        <v>197</v>
      </c>
      <c r="F73" s="42" t="s">
        <v>110</v>
      </c>
      <c r="G73" s="42" t="s">
        <v>110</v>
      </c>
      <c r="H73" s="42" t="s">
        <v>110</v>
      </c>
      <c r="I73" s="42">
        <v>0.14253815373900017</v>
      </c>
      <c r="J73" s="42">
        <v>0.15099909422692187</v>
      </c>
      <c r="K73" s="42">
        <v>0.14221768505230664</v>
      </c>
      <c r="L73" s="42">
        <v>0.12978276299328972</v>
      </c>
      <c r="M73" s="42">
        <v>0.12244444410083483</v>
      </c>
      <c r="N73" s="42" t="s">
        <v>110</v>
      </c>
      <c r="O73" s="42">
        <f t="shared" si="8"/>
        <v>0.13759642802247063</v>
      </c>
      <c r="R73" s="1" t="s">
        <v>119</v>
      </c>
      <c r="S73" s="1" t="s">
        <v>172</v>
      </c>
      <c r="T73" s="1" t="s">
        <v>164</v>
      </c>
      <c r="U73" s="1" t="s">
        <v>197</v>
      </c>
      <c r="V73" s="42" t="s">
        <v>110</v>
      </c>
      <c r="W73" s="42" t="str">
        <f>IFERROR(G73*'Inflation adjustment'!$AH$3/'Inflation adjustment'!AA$3,"n.a.")</f>
        <v>n.a.</v>
      </c>
      <c r="X73" s="42" t="str">
        <f>IFERROR(H73*'Inflation adjustment'!$AH$3/'Inflation adjustment'!AB$3,"n.a.")</f>
        <v>n.a.</v>
      </c>
      <c r="Y73" s="42">
        <f>IFERROR(I73*'Inflation adjustment'!$AH$3/'Inflation adjustment'!AC$3,"n.a.")</f>
        <v>0.15217691026340205</v>
      </c>
      <c r="Z73" s="42">
        <f>IFERROR(J73*'Inflation adjustment'!$AH$3/'Inflation adjustment'!AD$3,"n.a.")</f>
        <v>0.15888263422174184</v>
      </c>
      <c r="AA73" s="42">
        <f>IFERROR(K73*'Inflation adjustment'!$AH$3/'Inflation adjustment'!AE$3,"n.a.")</f>
        <v>0.14725396712086369</v>
      </c>
      <c r="AB73" s="42">
        <f>IFERROR(L73*'Inflation adjustment'!$AH$3/'Inflation adjustment'!AF$3,"n.a.")</f>
        <v>0.13421947281740945</v>
      </c>
      <c r="AC73" s="42">
        <f>IFERROR(M73*'Inflation adjustment'!$AH$3/'Inflation adjustment'!AG$3,"n.a.")</f>
        <v>0.12505264545355213</v>
      </c>
      <c r="AD73" s="42" t="str">
        <f>IFERROR(N73*'Inflation adjustment'!$AH$3/'Inflation adjustment'!AH$3,"n.a.")</f>
        <v>n.a.</v>
      </c>
      <c r="AE73" s="42">
        <f t="shared" si="9"/>
        <v>0.14351712597539384</v>
      </c>
    </row>
    <row r="74" spans="2:34" x14ac:dyDescent="0.35">
      <c r="B74" s="1" t="s">
        <v>130</v>
      </c>
      <c r="C74" s="1" t="s">
        <v>171</v>
      </c>
      <c r="D74" s="1" t="s">
        <v>166</v>
      </c>
      <c r="E74" s="66" t="s">
        <v>337</v>
      </c>
      <c r="F74" s="42" t="s">
        <v>110</v>
      </c>
      <c r="G74" s="42" t="s">
        <v>110</v>
      </c>
      <c r="H74" s="42" t="s">
        <v>110</v>
      </c>
      <c r="I74" s="42">
        <v>7.3287909270988202E-2</v>
      </c>
      <c r="J74" s="42">
        <v>6.9842226790742284E-2</v>
      </c>
      <c r="K74" s="42">
        <v>5.2412945824745844E-2</v>
      </c>
      <c r="L74" s="42">
        <v>4.0097188961992762E-2</v>
      </c>
      <c r="M74" s="42">
        <v>4.3199215688288342E-2</v>
      </c>
      <c r="N74" s="42">
        <v>4.5924694266129329E-2</v>
      </c>
      <c r="O74" s="42">
        <f t="shared" si="8"/>
        <v>5.4127363467147797E-2</v>
      </c>
      <c r="R74" s="1" t="s">
        <v>130</v>
      </c>
      <c r="S74" s="1" t="s">
        <v>172</v>
      </c>
      <c r="T74" s="1" t="s">
        <v>166</v>
      </c>
      <c r="U74" s="66" t="s">
        <v>337</v>
      </c>
      <c r="V74" s="42" t="s">
        <v>110</v>
      </c>
      <c r="W74" s="42" t="str">
        <f>IFERROR(G74*'Inflation adjustment'!$AH$3/'Inflation adjustment'!AA$3,"n.a.")</f>
        <v>n.a.</v>
      </c>
      <c r="X74" s="42" t="str">
        <f>IFERROR(H74*'Inflation adjustment'!$AH$3/'Inflation adjustment'!AB$3,"n.a.")</f>
        <v>n.a.</v>
      </c>
      <c r="Y74" s="42">
        <f>IFERROR(I74*'Inflation adjustment'!$AH$3/'Inflation adjustment'!AC$3,"n.a.")</f>
        <v>7.8243805605516276E-2</v>
      </c>
      <c r="Z74" s="42">
        <f>IFERROR(J74*'Inflation adjustment'!$AH$3/'Inflation adjustment'!AD$3,"n.a.")</f>
        <v>7.3488632691725064E-2</v>
      </c>
      <c r="AA74" s="42">
        <f>IFERROR(K74*'Inflation adjustment'!$AH$3/'Inflation adjustment'!AE$3,"n.a.")</f>
        <v>5.42690186410087E-2</v>
      </c>
      <c r="AB74" s="42">
        <f>IFERROR(L74*'Inflation adjustment'!$AH$3/'Inflation adjustment'!AF$3,"n.a.")</f>
        <v>4.1467937958887341E-2</v>
      </c>
      <c r="AC74" s="42">
        <f>IFERROR(M74*'Inflation adjustment'!$AH$3/'Inflation adjustment'!AG$3,"n.a.")</f>
        <v>4.4119406503167077E-2</v>
      </c>
      <c r="AD74" s="42">
        <f>IFERROR(N74*'Inflation adjustment'!$AH$3/'Inflation adjustment'!AH$3,"n.a.")</f>
        <v>4.5924694266129329E-2</v>
      </c>
      <c r="AE74" s="42">
        <f t="shared" si="9"/>
        <v>5.6252249277738968E-2</v>
      </c>
    </row>
    <row r="75" spans="2:34" x14ac:dyDescent="0.35">
      <c r="B75" s="1" t="s">
        <v>117</v>
      </c>
      <c r="C75" s="1" t="s">
        <v>171</v>
      </c>
      <c r="D75" s="1" t="s">
        <v>165</v>
      </c>
      <c r="E75" s="1" t="s">
        <v>196</v>
      </c>
      <c r="F75" s="42" t="s">
        <v>110</v>
      </c>
      <c r="G75" s="42">
        <v>5.0130775760391912E-2</v>
      </c>
      <c r="H75" s="42">
        <v>5.5452511731046865E-2</v>
      </c>
      <c r="I75" s="42">
        <v>5.869480310686491E-2</v>
      </c>
      <c r="J75" s="42">
        <v>6.4884385456255272E-2</v>
      </c>
      <c r="K75" s="42">
        <v>6.73277425513681E-2</v>
      </c>
      <c r="L75" s="42">
        <v>6.9693099711176529E-2</v>
      </c>
      <c r="M75" s="42">
        <v>7.2269036374946666E-2</v>
      </c>
      <c r="N75" s="42" t="s">
        <v>110</v>
      </c>
      <c r="O75" s="42">
        <f t="shared" si="8"/>
        <v>6.2636050670292889E-2</v>
      </c>
      <c r="R75" s="1" t="s">
        <v>117</v>
      </c>
      <c r="S75" s="1" t="s">
        <v>172</v>
      </c>
      <c r="T75" s="1" t="s">
        <v>165</v>
      </c>
      <c r="U75" s="1" t="s">
        <v>196</v>
      </c>
      <c r="V75" s="42" t="s">
        <v>110</v>
      </c>
      <c r="W75" s="42">
        <f>IFERROR(G75*'Inflation adjustment'!$AH$3/'Inflation adjustment'!AA$3,"n.a.")</f>
        <v>5.6352785719984297E-2</v>
      </c>
      <c r="X75" s="42">
        <f>IFERROR(H75*'Inflation adjustment'!$AH$3/'Inflation adjustment'!AB$3,"n.a.")</f>
        <v>6.0427433655622406E-2</v>
      </c>
      <c r="Y75" s="42">
        <f>IFERROR(I75*'Inflation adjustment'!$AH$3/'Inflation adjustment'!AC$3,"n.a.")</f>
        <v>6.2663880168370184E-2</v>
      </c>
      <c r="Z75" s="42">
        <f>IFERROR(J75*'Inflation adjustment'!$AH$3/'Inflation adjustment'!AD$3,"n.a.")</f>
        <v>6.8271946490330027E-2</v>
      </c>
      <c r="AA75" s="42">
        <f>IFERROR(K75*'Inflation adjustment'!$AH$3/'Inflation adjustment'!AE$3,"n.a.")</f>
        <v>6.9711985428076217E-2</v>
      </c>
      <c r="AB75" s="42">
        <f>IFERROR(L75*'Inflation adjustment'!$AH$3/'Inflation adjustment'!AF$3,"n.a.")</f>
        <v>7.207560454487251E-2</v>
      </c>
      <c r="AC75" s="42">
        <f>IFERROR(M75*'Inflation adjustment'!$AH$3/'Inflation adjustment'!AG$3,"n.a.")</f>
        <v>7.3808446348317833E-2</v>
      </c>
      <c r="AD75" s="42" t="str">
        <f>IFERROR(N75*'Inflation adjustment'!$AH$3/'Inflation adjustment'!AH$3,"n.a.")</f>
        <v>n.a.</v>
      </c>
      <c r="AE75" s="42">
        <f t="shared" si="9"/>
        <v>6.61874403365105E-2</v>
      </c>
    </row>
    <row r="76" spans="2:34" s="13" customFormat="1" ht="30" customHeight="1" x14ac:dyDescent="0.35">
      <c r="B76" s="15" t="s">
        <v>139</v>
      </c>
      <c r="F76" s="33"/>
      <c r="G76" s="33"/>
      <c r="H76" s="33"/>
      <c r="I76" s="33"/>
      <c r="J76" s="33"/>
      <c r="K76" s="33"/>
      <c r="L76" s="33"/>
      <c r="M76" s="33"/>
      <c r="N76" s="33"/>
      <c r="O76" s="33"/>
      <c r="P76" s="14"/>
      <c r="R76" s="15" t="s">
        <v>139</v>
      </c>
      <c r="V76" s="33"/>
      <c r="W76" s="33"/>
      <c r="X76" s="33"/>
      <c r="Y76" s="33"/>
      <c r="Z76" s="33"/>
      <c r="AA76" s="33"/>
      <c r="AB76" s="33"/>
      <c r="AC76" s="33"/>
      <c r="AD76" s="33"/>
      <c r="AE76" s="33"/>
      <c r="AF76" s="14"/>
      <c r="AH76" s="1"/>
    </row>
    <row r="77" spans="2:34" x14ac:dyDescent="0.35">
      <c r="B77" s="1" t="s">
        <v>124</v>
      </c>
      <c r="C77" s="1" t="s">
        <v>171</v>
      </c>
      <c r="D77" s="1" t="s">
        <v>161</v>
      </c>
      <c r="E77" s="1" t="s">
        <v>197</v>
      </c>
      <c r="F77" s="42" t="s">
        <v>110</v>
      </c>
      <c r="G77" s="42">
        <v>0.12812138247800134</v>
      </c>
      <c r="H77" s="42">
        <v>0.11418689573499367</v>
      </c>
      <c r="I77" s="42">
        <v>0.10817999025248172</v>
      </c>
      <c r="J77" s="42">
        <v>0.11683024434886076</v>
      </c>
      <c r="K77" s="42">
        <v>0.11498492645375379</v>
      </c>
      <c r="L77" s="42">
        <v>8.1847086974749572E-2</v>
      </c>
      <c r="M77" s="42">
        <v>8.678329632770608E-2</v>
      </c>
      <c r="N77" s="42" t="s">
        <v>110</v>
      </c>
      <c r="O77" s="42">
        <f t="shared" ref="O77:O93" si="10">IFERROR(AVERAGE(G77:N77),"n.a.")</f>
        <v>0.107276260367221</v>
      </c>
      <c r="R77" s="1" t="s">
        <v>124</v>
      </c>
      <c r="S77" s="1" t="s">
        <v>172</v>
      </c>
      <c r="T77" s="1" t="s">
        <v>161</v>
      </c>
      <c r="U77" s="1" t="s">
        <v>197</v>
      </c>
      <c r="V77" s="42" t="s">
        <v>110</v>
      </c>
      <c r="W77" s="42">
        <f>IFERROR(G77*'Inflation adjustment'!$AH$3/'Inflation adjustment'!AA$3,"n.a.")</f>
        <v>0.14402324128076721</v>
      </c>
      <c r="X77" s="42">
        <f>IFERROR(H77*'Inflation adjustment'!$AH$3/'Inflation adjustment'!AB$3,"n.a.")</f>
        <v>0.12443117274532048</v>
      </c>
      <c r="Y77" s="42">
        <f>IFERROR(I77*'Inflation adjustment'!$AH$3/'Inflation adjustment'!AC$3,"n.a.")</f>
        <v>0.11549536904407987</v>
      </c>
      <c r="Z77" s="42">
        <f>IFERROR(J77*'Inflation adjustment'!$AH$3/'Inflation adjustment'!AD$3,"n.a.")</f>
        <v>0.12292985646007447</v>
      </c>
      <c r="AA77" s="42">
        <f>IFERROR(K77*'Inflation adjustment'!$AH$3/'Inflation adjustment'!AE$3,"n.a.")</f>
        <v>0.11905682878460951</v>
      </c>
      <c r="AB77" s="42">
        <f>IFERROR(L77*'Inflation adjustment'!$AH$3/'Inflation adjustment'!AF$3,"n.a.")</f>
        <v>8.4645083923506392E-2</v>
      </c>
      <c r="AC77" s="42">
        <f>IFERROR(M77*'Inflation adjustment'!$AH$3/'Inflation adjustment'!AG$3,"n.a.")</f>
        <v>8.8631876004288138E-2</v>
      </c>
      <c r="AD77" s="42" t="str">
        <f>IFERROR(N77*'Inflation adjustment'!$AH$3/'Inflation adjustment'!AH$3,"n.a.")</f>
        <v>n.a.</v>
      </c>
      <c r="AE77" s="42">
        <f t="shared" ref="AE77:AE93" si="11">IFERROR(AVERAGE(W77:AD77),"n.a.")</f>
        <v>0.1141733468918066</v>
      </c>
    </row>
    <row r="78" spans="2:34" x14ac:dyDescent="0.35">
      <c r="B78" s="1" t="s">
        <v>132</v>
      </c>
      <c r="C78" s="1" t="s">
        <v>171</v>
      </c>
      <c r="D78" s="1" t="s">
        <v>161</v>
      </c>
      <c r="E78" s="1" t="s">
        <v>196</v>
      </c>
      <c r="F78" s="42" t="s">
        <v>110</v>
      </c>
      <c r="G78" s="42" t="s">
        <v>110</v>
      </c>
      <c r="H78" s="42" t="s">
        <v>110</v>
      </c>
      <c r="I78" s="42" t="s">
        <v>110</v>
      </c>
      <c r="J78" s="42" t="s">
        <v>110</v>
      </c>
      <c r="K78" s="42" t="s">
        <v>110</v>
      </c>
      <c r="L78" s="42" t="s">
        <v>110</v>
      </c>
      <c r="M78" s="42" t="s">
        <v>110</v>
      </c>
      <c r="N78" s="42" t="s">
        <v>110</v>
      </c>
      <c r="O78" s="42" t="str">
        <f t="shared" si="10"/>
        <v>n.a.</v>
      </c>
      <c r="R78" s="1" t="s">
        <v>132</v>
      </c>
      <c r="S78" s="1" t="s">
        <v>172</v>
      </c>
      <c r="T78" s="1" t="s">
        <v>161</v>
      </c>
      <c r="U78" s="1" t="s">
        <v>196</v>
      </c>
      <c r="V78" s="42" t="s">
        <v>110</v>
      </c>
      <c r="W78" s="42" t="str">
        <f>IFERROR(G78*'Inflation adjustment'!$AH$3/'Inflation adjustment'!AA$3,"n.a.")</f>
        <v>n.a.</v>
      </c>
      <c r="X78" s="42" t="str">
        <f>IFERROR(H78*'Inflation adjustment'!$AH$3/'Inflation adjustment'!AB$3,"n.a.")</f>
        <v>n.a.</v>
      </c>
      <c r="Y78" s="42" t="str">
        <f>IFERROR(I78*'Inflation adjustment'!$AH$3/'Inflation adjustment'!AC$3,"n.a.")</f>
        <v>n.a.</v>
      </c>
      <c r="Z78" s="42" t="str">
        <f>IFERROR(J78*'Inflation adjustment'!$AH$3/'Inflation adjustment'!AD$3,"n.a.")</f>
        <v>n.a.</v>
      </c>
      <c r="AA78" s="42" t="str">
        <f>IFERROR(K78*'Inflation adjustment'!$AH$3/'Inflation adjustment'!AE$3,"n.a.")</f>
        <v>n.a.</v>
      </c>
      <c r="AB78" s="42" t="str">
        <f>IFERROR(L78*'Inflation adjustment'!$AH$3/'Inflation adjustment'!AF$3,"n.a.")</f>
        <v>n.a.</v>
      </c>
      <c r="AC78" s="42" t="str">
        <f>IFERROR(M78*'Inflation adjustment'!$AH$3/'Inflation adjustment'!AG$3,"n.a.")</f>
        <v>n.a.</v>
      </c>
      <c r="AD78" s="42" t="str">
        <f>IFERROR(N78*'Inflation adjustment'!$AH$3/'Inflation adjustment'!AH$3,"n.a.")</f>
        <v>n.a.</v>
      </c>
      <c r="AE78" s="42" t="str">
        <f t="shared" si="11"/>
        <v>n.a.</v>
      </c>
    </row>
    <row r="79" spans="2:34" x14ac:dyDescent="0.35">
      <c r="B79" s="1" t="s">
        <v>251</v>
      </c>
      <c r="C79" s="1" t="s">
        <v>171</v>
      </c>
      <c r="D79" s="1" t="s">
        <v>162</v>
      </c>
      <c r="E79" s="1" t="s">
        <v>196</v>
      </c>
      <c r="F79" s="42" t="s">
        <v>110</v>
      </c>
      <c r="G79" s="42" t="s">
        <v>110</v>
      </c>
      <c r="H79" s="42">
        <v>4.1184416214280602E-2</v>
      </c>
      <c r="I79" s="42">
        <v>4.2818543722074554E-2</v>
      </c>
      <c r="J79" s="42">
        <v>4.1194011242635178E-2</v>
      </c>
      <c r="K79" s="42">
        <v>6.424662555509443E-2</v>
      </c>
      <c r="L79" s="42">
        <v>7.128676525692372E-2</v>
      </c>
      <c r="M79" s="42">
        <v>7.5528684945216279E-2</v>
      </c>
      <c r="N79" s="42" t="s">
        <v>110</v>
      </c>
      <c r="O79" s="42">
        <f t="shared" si="10"/>
        <v>5.6043174489370795E-2</v>
      </c>
      <c r="R79" s="1" t="s">
        <v>251</v>
      </c>
      <c r="S79" s="1" t="s">
        <v>172</v>
      </c>
      <c r="T79" s="1" t="s">
        <v>162</v>
      </c>
      <c r="U79" s="1" t="s">
        <v>196</v>
      </c>
      <c r="V79" s="42" t="s">
        <v>110</v>
      </c>
      <c r="W79" s="42" t="str">
        <f>IFERROR(G79*'Inflation adjustment'!$AH$3/'Inflation adjustment'!AA$3,"n.a.")</f>
        <v>n.a.</v>
      </c>
      <c r="X79" s="42">
        <f>IFERROR(H79*'Inflation adjustment'!$AH$3/'Inflation adjustment'!AB$3,"n.a.")</f>
        <v>4.4879275992121014E-2</v>
      </c>
      <c r="Y79" s="42">
        <f>IFERROR(I79*'Inflation adjustment'!$AH$3/'Inflation adjustment'!AC$3,"n.a.")</f>
        <v>4.5714031749948515E-2</v>
      </c>
      <c r="Z79" s="42">
        <f>IFERROR(J79*'Inflation adjustment'!$AH$3/'Inflation adjustment'!AD$3,"n.a.")</f>
        <v>4.3344717091839388E-2</v>
      </c>
      <c r="AA79" s="42">
        <f>IFERROR(K79*'Inflation adjustment'!$AH$3/'Inflation adjustment'!AE$3,"n.a.")</f>
        <v>6.6521758413074894E-2</v>
      </c>
      <c r="AB79" s="42">
        <f>IFERROR(L79*'Inflation adjustment'!$AH$3/'Inflation adjustment'!AF$3,"n.a.")</f>
        <v>7.3723750604211047E-2</v>
      </c>
      <c r="AC79" s="42">
        <f>IFERROR(M79*'Inflation adjustment'!$AH$3/'Inflation adjustment'!AG$3,"n.a.")</f>
        <v>7.7137529018866904E-2</v>
      </c>
      <c r="AD79" s="42" t="str">
        <f>IFERROR(N79*'Inflation adjustment'!$AH$3/'Inflation adjustment'!AH$3,"n.a.")</f>
        <v>n.a.</v>
      </c>
      <c r="AE79" s="42">
        <f t="shared" si="11"/>
        <v>5.8553510478343625E-2</v>
      </c>
    </row>
    <row r="80" spans="2:34" x14ac:dyDescent="0.35">
      <c r="B80" s="1" t="s">
        <v>131</v>
      </c>
      <c r="C80" s="1" t="s">
        <v>171</v>
      </c>
      <c r="D80" s="1" t="s">
        <v>163</v>
      </c>
      <c r="E80" s="1" t="s">
        <v>196</v>
      </c>
      <c r="F80" s="42" t="s">
        <v>110</v>
      </c>
      <c r="G80" s="42" t="s">
        <v>110</v>
      </c>
      <c r="H80" s="42">
        <v>0.16907846155689668</v>
      </c>
      <c r="I80" s="42">
        <v>0.14124741423756318</v>
      </c>
      <c r="J80" s="42">
        <v>0.15560771988364333</v>
      </c>
      <c r="K80" s="42">
        <v>0.16233993178970746</v>
      </c>
      <c r="L80" s="42">
        <v>0.12971604179199483</v>
      </c>
      <c r="M80" s="42" t="s">
        <v>110</v>
      </c>
      <c r="N80" s="42" t="s">
        <v>110</v>
      </c>
      <c r="O80" s="42">
        <f t="shared" si="10"/>
        <v>0.15159791385196109</v>
      </c>
      <c r="R80" s="1" t="s">
        <v>131</v>
      </c>
      <c r="S80" s="1" t="s">
        <v>172</v>
      </c>
      <c r="T80" s="1" t="s">
        <v>163</v>
      </c>
      <c r="U80" s="1" t="s">
        <v>196</v>
      </c>
      <c r="V80" s="42" t="s">
        <v>110</v>
      </c>
      <c r="W80" s="42" t="str">
        <f>IFERROR(G80*'Inflation adjustment'!$AH$3/'Inflation adjustment'!AA$3,"n.a.")</f>
        <v>n.a.</v>
      </c>
      <c r="X80" s="42">
        <f>IFERROR(H80*'Inflation adjustment'!$AH$3/'Inflation adjustment'!AB$3,"n.a.")</f>
        <v>0.1842473352312331</v>
      </c>
      <c r="Y80" s="42">
        <f>IFERROR(I80*'Inflation adjustment'!$AH$3/'Inflation adjustment'!AC$3,"n.a.")</f>
        <v>0.15079888799967001</v>
      </c>
      <c r="Z80" s="42">
        <f>IFERROR(J80*'Inflation adjustment'!$AH$3/'Inflation adjustment'!AD$3,"n.a.")</f>
        <v>0.16373187247863769</v>
      </c>
      <c r="AA80" s="42">
        <f>IFERROR(K80*'Inflation adjustment'!$AH$3/'Inflation adjustment'!AE$3,"n.a.")</f>
        <v>0.16808879267984622</v>
      </c>
      <c r="AB80" s="42">
        <f>IFERROR(L80*'Inflation adjustment'!$AH$3/'Inflation adjustment'!AF$3,"n.a.")</f>
        <v>0.1341504707075992</v>
      </c>
      <c r="AC80" s="42" t="str">
        <f>IFERROR(M80*'Inflation adjustment'!$AH$3/'Inflation adjustment'!AG$3,"n.a.")</f>
        <v>n.a.</v>
      </c>
      <c r="AD80" s="42" t="str">
        <f>IFERROR(N80*'Inflation adjustment'!$AH$3/'Inflation adjustment'!AH$3,"n.a.")</f>
        <v>n.a.</v>
      </c>
      <c r="AE80" s="42">
        <f t="shared" si="11"/>
        <v>0.16020347181939726</v>
      </c>
    </row>
    <row r="81" spans="2:34" x14ac:dyDescent="0.35">
      <c r="B81" s="1" t="s">
        <v>133</v>
      </c>
      <c r="C81" s="1" t="s">
        <v>171</v>
      </c>
      <c r="D81" s="1" t="s">
        <v>163</v>
      </c>
      <c r="E81" s="1" t="s">
        <v>196</v>
      </c>
      <c r="F81" s="42" t="s">
        <v>110</v>
      </c>
      <c r="G81" s="42" t="s">
        <v>110</v>
      </c>
      <c r="H81" s="42">
        <v>9.1087933129233245E-2</v>
      </c>
      <c r="I81" s="42">
        <v>9.8180350039360861E-2</v>
      </c>
      <c r="J81" s="42">
        <v>9.3388428200486401E-2</v>
      </c>
      <c r="K81" s="42">
        <v>9.6585601805509111E-2</v>
      </c>
      <c r="L81" s="42">
        <v>9.1024342850220694E-2</v>
      </c>
      <c r="M81" s="42" t="s">
        <v>110</v>
      </c>
      <c r="N81" s="42" t="s">
        <v>110</v>
      </c>
      <c r="O81" s="42">
        <f t="shared" si="10"/>
        <v>9.4053331204962079E-2</v>
      </c>
      <c r="R81" s="1" t="s">
        <v>133</v>
      </c>
      <c r="S81" s="1" t="s">
        <v>172</v>
      </c>
      <c r="T81" s="1" t="s">
        <v>163</v>
      </c>
      <c r="U81" s="1" t="s">
        <v>196</v>
      </c>
      <c r="V81" s="42" t="s">
        <v>110</v>
      </c>
      <c r="W81" s="42" t="str">
        <f>IFERROR(G81*'Inflation adjustment'!$AH$3/'Inflation adjustment'!AA$3,"n.a.")</f>
        <v>n.a.</v>
      </c>
      <c r="X81" s="42">
        <f>IFERROR(H81*'Inflation adjustment'!$AH$3/'Inflation adjustment'!AB$3,"n.a.")</f>
        <v>9.9259886778272008E-2</v>
      </c>
      <c r="Y81" s="42">
        <f>IFERROR(I81*'Inflation adjustment'!$AH$3/'Inflation adjustment'!AC$3,"n.a.")</f>
        <v>0.10481953024961373</v>
      </c>
      <c r="Z81" s="42">
        <f>IFERROR(J81*'Inflation adjustment'!$AH$3/'Inflation adjustment'!AD$3,"n.a.")</f>
        <v>9.826416214141652E-2</v>
      </c>
      <c r="AA81" s="42">
        <f>IFERROR(K81*'Inflation adjustment'!$AH$3/'Inflation adjustment'!AE$3,"n.a.")</f>
        <v>0.10000593827262971</v>
      </c>
      <c r="AB81" s="42">
        <f>IFERROR(L81*'Inflation adjustment'!$AH$3/'Inflation adjustment'!AF$3,"n.a.")</f>
        <v>9.4136070377384667E-2</v>
      </c>
      <c r="AC81" s="42" t="str">
        <f>IFERROR(M81*'Inflation adjustment'!$AH$3/'Inflation adjustment'!AG$3,"n.a.")</f>
        <v>n.a.</v>
      </c>
      <c r="AD81" s="42" t="str">
        <f>IFERROR(N81*'Inflation adjustment'!$AH$3/'Inflation adjustment'!AH$3,"n.a.")</f>
        <v>n.a.</v>
      </c>
      <c r="AE81" s="42">
        <f t="shared" si="11"/>
        <v>9.9297117563863321E-2</v>
      </c>
    </row>
    <row r="82" spans="2:34" x14ac:dyDescent="0.35">
      <c r="B82" s="1" t="s">
        <v>134</v>
      </c>
      <c r="C82" s="1" t="s">
        <v>171</v>
      </c>
      <c r="D82" s="1" t="s">
        <v>163</v>
      </c>
      <c r="E82" s="1" t="s">
        <v>196</v>
      </c>
      <c r="F82" s="42" t="s">
        <v>110</v>
      </c>
      <c r="G82" s="42" t="s">
        <v>110</v>
      </c>
      <c r="H82" s="42">
        <v>0.16232911092179608</v>
      </c>
      <c r="I82" s="42">
        <v>0.13953350762500014</v>
      </c>
      <c r="J82" s="42">
        <v>0.13086506771207129</v>
      </c>
      <c r="K82" s="42">
        <v>0.17447909237130552</v>
      </c>
      <c r="L82" s="42">
        <v>0.12138301932057348</v>
      </c>
      <c r="M82" s="42" t="s">
        <v>110</v>
      </c>
      <c r="N82" s="42" t="s">
        <v>110</v>
      </c>
      <c r="O82" s="42">
        <f t="shared" si="10"/>
        <v>0.1457179595901493</v>
      </c>
      <c r="R82" s="1" t="s">
        <v>134</v>
      </c>
      <c r="S82" s="1" t="s">
        <v>172</v>
      </c>
      <c r="T82" s="1" t="s">
        <v>163</v>
      </c>
      <c r="U82" s="1" t="s">
        <v>196</v>
      </c>
      <c r="V82" s="42" t="s">
        <v>110</v>
      </c>
      <c r="W82" s="42" t="str">
        <f>IFERROR(G82*'Inflation adjustment'!$AH$3/'Inflation adjustment'!AA$3,"n.a.")</f>
        <v>n.a.</v>
      </c>
      <c r="X82" s="42">
        <f>IFERROR(H82*'Inflation adjustment'!$AH$3/'Inflation adjustment'!AB$3,"n.a.")</f>
        <v>0.17689246662403293</v>
      </c>
      <c r="Y82" s="42">
        <f>IFERROR(I82*'Inflation adjustment'!$AH$3/'Inflation adjustment'!AC$3,"n.a.")</f>
        <v>0.14896908309524112</v>
      </c>
      <c r="Z82" s="42">
        <f>IFERROR(J82*'Inflation adjustment'!$AH$3/'Inflation adjustment'!AD$3,"n.a.")</f>
        <v>0.13769742654518141</v>
      </c>
      <c r="AA82" s="42">
        <f>IFERROR(K82*'Inflation adjustment'!$AH$3/'Inflation adjustment'!AE$3,"n.a.")</f>
        <v>0.18065783114014797</v>
      </c>
      <c r="AB82" s="42">
        <f>IFERROR(L82*'Inflation adjustment'!$AH$3/'Inflation adjustment'!AF$3,"n.a.")</f>
        <v>0.12553257833657894</v>
      </c>
      <c r="AC82" s="42" t="str">
        <f>IFERROR(M82*'Inflation adjustment'!$AH$3/'Inflation adjustment'!AG$3,"n.a.")</f>
        <v>n.a.</v>
      </c>
      <c r="AD82" s="42" t="str">
        <f>IFERROR(N82*'Inflation adjustment'!$AH$3/'Inflation adjustment'!AH$3,"n.a.")</f>
        <v>n.a.</v>
      </c>
      <c r="AE82" s="42">
        <f t="shared" si="11"/>
        <v>0.15394987714823646</v>
      </c>
    </row>
    <row r="83" spans="2:34" x14ac:dyDescent="0.35">
      <c r="B83" s="1" t="s">
        <v>120</v>
      </c>
      <c r="C83" s="1" t="s">
        <v>171</v>
      </c>
      <c r="D83" s="1" t="s">
        <v>164</v>
      </c>
      <c r="E83" s="1" t="s">
        <v>196</v>
      </c>
      <c r="F83" s="42" t="s">
        <v>110</v>
      </c>
      <c r="G83" s="42">
        <v>0.17300321371432664</v>
      </c>
      <c r="H83" s="42">
        <v>0.12784954389953188</v>
      </c>
      <c r="I83" s="42">
        <v>0.17584048367518879</v>
      </c>
      <c r="J83" s="42">
        <v>0.15206828925903937</v>
      </c>
      <c r="K83" s="42">
        <v>0.1581072441841376</v>
      </c>
      <c r="L83" s="42">
        <v>0.14012941967430093</v>
      </c>
      <c r="M83" s="42">
        <v>0.13266659515462978</v>
      </c>
      <c r="N83" s="42" t="s">
        <v>110</v>
      </c>
      <c r="O83" s="42">
        <f t="shared" si="10"/>
        <v>0.15138068422302214</v>
      </c>
      <c r="R83" s="1" t="s">
        <v>120</v>
      </c>
      <c r="S83" s="1" t="s">
        <v>172</v>
      </c>
      <c r="T83" s="1" t="s">
        <v>164</v>
      </c>
      <c r="U83" s="1" t="s">
        <v>196</v>
      </c>
      <c r="V83" s="42" t="s">
        <v>110</v>
      </c>
      <c r="W83" s="42">
        <f>IFERROR(G83*'Inflation adjustment'!$AH$3/'Inflation adjustment'!AA$3,"n.a.")</f>
        <v>0.19447560671931402</v>
      </c>
      <c r="X83" s="42">
        <f>IFERROR(H83*'Inflation adjustment'!$AH$3/'Inflation adjustment'!AB$3,"n.a.")</f>
        <v>0.13931956534919429</v>
      </c>
      <c r="Y83" s="42">
        <f>IFERROR(I83*'Inflation adjustment'!$AH$3/'Inflation adjustment'!AC$3,"n.a.")</f>
        <v>0.18773122004870524</v>
      </c>
      <c r="Z83" s="42">
        <f>IFERROR(J83*'Inflation adjustment'!$AH$3/'Inflation adjustment'!AD$3,"n.a.")</f>
        <v>0.16000765105756695</v>
      </c>
      <c r="AA83" s="42">
        <f>IFERROR(K83*'Inflation adjustment'!$AH$3/'Inflation adjustment'!AE$3,"n.a.")</f>
        <v>0.16370621507513952</v>
      </c>
      <c r="AB83" s="42">
        <f>IFERROR(L83*'Inflation adjustment'!$AH$3/'Inflation adjustment'!AF$3,"n.a.")</f>
        <v>0.14491983681890522</v>
      </c>
      <c r="AC83" s="42">
        <f>IFERROR(M83*'Inflation adjustment'!$AH$3/'Inflation adjustment'!AG$3,"n.a.")</f>
        <v>0.13549253956953317</v>
      </c>
      <c r="AD83" s="42" t="str">
        <f>IFERROR(N83*'Inflation adjustment'!$AH$3/'Inflation adjustment'!AH$3,"n.a.")</f>
        <v>n.a.</v>
      </c>
      <c r="AE83" s="42">
        <f t="shared" si="11"/>
        <v>0.1608075192340512</v>
      </c>
    </row>
    <row r="84" spans="2:34" x14ac:dyDescent="0.35">
      <c r="B84" s="1" t="s">
        <v>125</v>
      </c>
      <c r="C84" s="1" t="s">
        <v>171</v>
      </c>
      <c r="D84" s="1" t="s">
        <v>162</v>
      </c>
      <c r="E84" s="1" t="s">
        <v>196</v>
      </c>
      <c r="F84" s="42" t="s">
        <v>110</v>
      </c>
      <c r="G84" s="42" t="s">
        <v>110</v>
      </c>
      <c r="H84" s="42" t="s">
        <v>110</v>
      </c>
      <c r="I84" s="42" t="s">
        <v>110</v>
      </c>
      <c r="J84" s="42" t="s">
        <v>110</v>
      </c>
      <c r="K84" s="42" t="s">
        <v>110</v>
      </c>
      <c r="L84" s="42" t="s">
        <v>110</v>
      </c>
      <c r="M84" s="42" t="s">
        <v>110</v>
      </c>
      <c r="N84" s="42" t="s">
        <v>110</v>
      </c>
      <c r="O84" s="42" t="str">
        <f t="shared" si="10"/>
        <v>n.a.</v>
      </c>
      <c r="R84" s="1" t="s">
        <v>125</v>
      </c>
      <c r="S84" s="1" t="s">
        <v>172</v>
      </c>
      <c r="T84" s="1" t="s">
        <v>162</v>
      </c>
      <c r="U84" s="1" t="s">
        <v>196</v>
      </c>
      <c r="V84" s="42" t="s">
        <v>110</v>
      </c>
      <c r="W84" s="42" t="str">
        <f>IFERROR(G84*'Inflation adjustment'!$AH$3/'Inflation adjustment'!AA$3,"n.a.")</f>
        <v>n.a.</v>
      </c>
      <c r="X84" s="42" t="str">
        <f>IFERROR(H84*'Inflation adjustment'!$AH$3/'Inflation adjustment'!AB$3,"n.a.")</f>
        <v>n.a.</v>
      </c>
      <c r="Y84" s="42" t="str">
        <f>IFERROR(I84*'Inflation adjustment'!$AH$3/'Inflation adjustment'!AC$3,"n.a.")</f>
        <v>n.a.</v>
      </c>
      <c r="Z84" s="42" t="str">
        <f>IFERROR(J84*'Inflation adjustment'!$AH$3/'Inflation adjustment'!AD$3,"n.a.")</f>
        <v>n.a.</v>
      </c>
      <c r="AA84" s="42" t="str">
        <f>IFERROR(K84*'Inflation adjustment'!$AH$3/'Inflation adjustment'!AE$3,"n.a.")</f>
        <v>n.a.</v>
      </c>
      <c r="AB84" s="42" t="str">
        <f>IFERROR(L84*'Inflation adjustment'!$AH$3/'Inflation adjustment'!AF$3,"n.a.")</f>
        <v>n.a.</v>
      </c>
      <c r="AC84" s="42" t="str">
        <f>IFERROR(M84*'Inflation adjustment'!$AH$3/'Inflation adjustment'!AG$3,"n.a.")</f>
        <v>n.a.</v>
      </c>
      <c r="AD84" s="42" t="str">
        <f>IFERROR(N84*'Inflation adjustment'!$AH$3/'Inflation adjustment'!AH$3,"n.a.")</f>
        <v>n.a.</v>
      </c>
      <c r="AE84" s="42" t="str">
        <f t="shared" si="11"/>
        <v>n.a.</v>
      </c>
    </row>
    <row r="85" spans="2:34" x14ac:dyDescent="0.35">
      <c r="B85" s="1" t="s">
        <v>126</v>
      </c>
      <c r="C85" s="1" t="s">
        <v>171</v>
      </c>
      <c r="D85" s="1" t="s">
        <v>163</v>
      </c>
      <c r="E85" s="1" t="s">
        <v>337</v>
      </c>
      <c r="F85" s="42" t="s">
        <v>110</v>
      </c>
      <c r="G85" s="42" t="s">
        <v>110</v>
      </c>
      <c r="H85" s="42" t="s">
        <v>110</v>
      </c>
      <c r="I85" s="42" t="s">
        <v>110</v>
      </c>
      <c r="J85" s="42">
        <v>0.11590658370398493</v>
      </c>
      <c r="K85" s="42">
        <v>0.11248366117572581</v>
      </c>
      <c r="L85" s="42">
        <v>9.6347196872210675E-2</v>
      </c>
      <c r="M85" s="42">
        <v>7.9563870717327956E-2</v>
      </c>
      <c r="N85" s="42" t="s">
        <v>110</v>
      </c>
      <c r="O85" s="42">
        <f t="shared" si="10"/>
        <v>0.10107532811731235</v>
      </c>
      <c r="R85" s="1" t="s">
        <v>126</v>
      </c>
      <c r="S85" s="1" t="s">
        <v>172</v>
      </c>
      <c r="T85" s="1" t="s">
        <v>163</v>
      </c>
      <c r="U85" s="1" t="s">
        <v>337</v>
      </c>
      <c r="V85" s="42" t="s">
        <v>110</v>
      </c>
      <c r="W85" s="42" t="str">
        <f>IFERROR(G85*'Inflation adjustment'!$AH$3/'Inflation adjustment'!AA$3,"n.a.")</f>
        <v>n.a.</v>
      </c>
      <c r="X85" s="42" t="str">
        <f>IFERROR(H85*'Inflation adjustment'!$AH$3/'Inflation adjustment'!AB$3,"n.a.")</f>
        <v>n.a.</v>
      </c>
      <c r="Y85" s="42" t="str">
        <f>IFERROR(I85*'Inflation adjustment'!$AH$3/'Inflation adjustment'!AC$3,"n.a.")</f>
        <v>n.a.</v>
      </c>
      <c r="Z85" s="42">
        <f>IFERROR(J85*'Inflation adjustment'!$AH$3/'Inflation adjustment'!AD$3,"n.a.")</f>
        <v>0.12195797224357526</v>
      </c>
      <c r="AA85" s="42">
        <f>IFERROR(K85*'Inflation adjustment'!$AH$3/'Inflation adjustment'!AE$3,"n.a.")</f>
        <v>0.11646698747988131</v>
      </c>
      <c r="AB85" s="42">
        <f>IFERROR(L85*'Inflation adjustment'!$AH$3/'Inflation adjustment'!AF$3,"n.a.")</f>
        <v>9.9640889694203053E-2</v>
      </c>
      <c r="AC85" s="42">
        <f>IFERROR(M85*'Inflation adjustment'!$AH$3/'Inflation adjustment'!AG$3,"n.a.")</f>
        <v>8.1258668686776572E-2</v>
      </c>
      <c r="AD85" s="42" t="str">
        <f>IFERROR(N85*'Inflation adjustment'!$AH$3/'Inflation adjustment'!AH$3,"n.a.")</f>
        <v>n.a.</v>
      </c>
      <c r="AE85" s="42">
        <f t="shared" si="11"/>
        <v>0.10483112952610904</v>
      </c>
    </row>
    <row r="86" spans="2:34" x14ac:dyDescent="0.35">
      <c r="B86" s="1" t="s">
        <v>127</v>
      </c>
      <c r="C86" s="1" t="s">
        <v>171</v>
      </c>
      <c r="D86" s="1" t="s">
        <v>161</v>
      </c>
      <c r="E86" s="1" t="s">
        <v>337</v>
      </c>
      <c r="F86" s="42" t="s">
        <v>110</v>
      </c>
      <c r="G86" s="42">
        <v>0.10195390052634136</v>
      </c>
      <c r="H86" s="42">
        <v>0.10249485327056362</v>
      </c>
      <c r="I86" s="42">
        <v>0.11288124020475526</v>
      </c>
      <c r="J86" s="42">
        <v>0.1143874274550926</v>
      </c>
      <c r="K86" s="42">
        <v>0.12420886483878132</v>
      </c>
      <c r="L86" s="42">
        <v>0.12030151582364948</v>
      </c>
      <c r="M86" s="42">
        <v>0.13126792357099668</v>
      </c>
      <c r="N86" s="42" t="s">
        <v>110</v>
      </c>
      <c r="O86" s="42">
        <f t="shared" si="10"/>
        <v>0.11535653224145434</v>
      </c>
      <c r="R86" s="1" t="s">
        <v>127</v>
      </c>
      <c r="S86" s="1" t="s">
        <v>172</v>
      </c>
      <c r="T86" s="1" t="s">
        <v>161</v>
      </c>
      <c r="U86" s="1" t="s">
        <v>337</v>
      </c>
      <c r="V86" s="42" t="s">
        <v>110</v>
      </c>
      <c r="W86" s="42">
        <f>IFERROR(G86*'Inflation adjustment'!$AH$3/'Inflation adjustment'!AA$3,"n.a.")</f>
        <v>0.11460796731210593</v>
      </c>
      <c r="X86" s="42">
        <f>IFERROR(H86*'Inflation adjustment'!$AH$3/'Inflation adjustment'!AB$3,"n.a.")</f>
        <v>0.11169017872606311</v>
      </c>
      <c r="Y86" s="42">
        <f>IFERROR(I86*'Inflation adjustment'!$AH$3/'Inflation adjustment'!AC$3,"n.a.")</f>
        <v>0.12051452828914035</v>
      </c>
      <c r="Z86" s="42">
        <f>IFERROR(J86*'Inflation adjustment'!$AH$3/'Inflation adjustment'!AD$3,"n.a.")</f>
        <v>0.12035950208152443</v>
      </c>
      <c r="AA86" s="42">
        <f>IFERROR(K86*'Inflation adjustment'!$AH$3/'Inflation adjustment'!AE$3,"n.a.")</f>
        <v>0.12860740977722063</v>
      </c>
      <c r="AB86" s="42">
        <f>IFERROR(L86*'Inflation adjustment'!$AH$3/'Inflation adjustment'!AF$3,"n.a.")</f>
        <v>0.12441410292536559</v>
      </c>
      <c r="AC86" s="42">
        <f>IFERROR(M86*'Inflation adjustment'!$AH$3/'Inflation adjustment'!AG$3,"n.a.")</f>
        <v>0.13406407474257875</v>
      </c>
      <c r="AD86" s="42" t="str">
        <f>IFERROR(N86*'Inflation adjustment'!$AH$3/'Inflation adjustment'!AH$3,"n.a.")</f>
        <v>n.a.</v>
      </c>
      <c r="AE86" s="42">
        <f t="shared" si="11"/>
        <v>0.12203682340771412</v>
      </c>
    </row>
    <row r="87" spans="2:34" x14ac:dyDescent="0.35">
      <c r="B87" s="1" t="s">
        <v>128</v>
      </c>
      <c r="C87" s="1" t="s">
        <v>171</v>
      </c>
      <c r="D87" s="1" t="s">
        <v>165</v>
      </c>
      <c r="E87" s="1" t="s">
        <v>197</v>
      </c>
      <c r="F87" s="42" t="s">
        <v>110</v>
      </c>
      <c r="G87" s="42">
        <v>0.18040659648276103</v>
      </c>
      <c r="H87" s="42">
        <v>0.19382686160693069</v>
      </c>
      <c r="I87" s="42">
        <v>0.20383754459771961</v>
      </c>
      <c r="J87" s="42">
        <v>0.21146825028215405</v>
      </c>
      <c r="K87" s="42">
        <v>0.17069967088107485</v>
      </c>
      <c r="L87" s="42">
        <v>0.14966606210158581</v>
      </c>
      <c r="M87" s="42">
        <v>0.13466022398386476</v>
      </c>
      <c r="N87" s="42" t="s">
        <v>110</v>
      </c>
      <c r="O87" s="42">
        <f t="shared" si="10"/>
        <v>0.1777950299908701</v>
      </c>
      <c r="R87" s="1" t="s">
        <v>128</v>
      </c>
      <c r="S87" s="1" t="s">
        <v>172</v>
      </c>
      <c r="T87" s="1" t="s">
        <v>165</v>
      </c>
      <c r="U87" s="1" t="s">
        <v>197</v>
      </c>
      <c r="V87" s="42" t="s">
        <v>110</v>
      </c>
      <c r="W87" s="42">
        <f>IFERROR(G87*'Inflation adjustment'!$AH$3/'Inflation adjustment'!AA$3,"n.a.")</f>
        <v>0.20279786458236179</v>
      </c>
      <c r="X87" s="42">
        <f>IFERROR(H87*'Inflation adjustment'!$AH$3/'Inflation adjustment'!AB$3,"n.a.")</f>
        <v>0.21121603791794905</v>
      </c>
      <c r="Y87" s="42">
        <f>IFERROR(I87*'Inflation adjustment'!$AH$3/'Inflation adjustment'!AC$3,"n.a.")</f>
        <v>0.21762150637476732</v>
      </c>
      <c r="Z87" s="42">
        <f>IFERROR(J87*'Inflation adjustment'!$AH$3/'Inflation adjustment'!AD$3,"n.a.")</f>
        <v>0.22250883577221409</v>
      </c>
      <c r="AA87" s="42">
        <f>IFERROR(K87*'Inflation adjustment'!$AH$3/'Inflation adjustment'!AE$3,"n.a.")</f>
        <v>0.1767445709316611</v>
      </c>
      <c r="AB87" s="42">
        <f>IFERROR(L87*'Inflation adjustment'!$AH$3/'Inflation adjustment'!AF$3,"n.a.")</f>
        <v>0.15478249569221411</v>
      </c>
      <c r="AC87" s="42">
        <f>IFERROR(M87*'Inflation adjustment'!$AH$3/'Inflation adjustment'!AG$3,"n.a.")</f>
        <v>0.13752863488589551</v>
      </c>
      <c r="AD87" s="42" t="str">
        <f>IFERROR(N87*'Inflation adjustment'!$AH$3/'Inflation adjustment'!AH$3,"n.a.")</f>
        <v>n.a.</v>
      </c>
      <c r="AE87" s="42">
        <f t="shared" si="11"/>
        <v>0.18902856373672328</v>
      </c>
    </row>
    <row r="88" spans="2:34" x14ac:dyDescent="0.35">
      <c r="B88" s="1" t="s">
        <v>118</v>
      </c>
      <c r="C88" s="1" t="s">
        <v>171</v>
      </c>
      <c r="D88" s="1" t="s">
        <v>164</v>
      </c>
      <c r="E88" s="1" t="s">
        <v>196</v>
      </c>
      <c r="F88" s="42" t="s">
        <v>110</v>
      </c>
      <c r="G88" s="42">
        <v>0.3226155575275253</v>
      </c>
      <c r="H88" s="42">
        <v>0.37385603987014865</v>
      </c>
      <c r="I88" s="42">
        <v>0.42014835693123487</v>
      </c>
      <c r="J88" s="42">
        <v>0.35218230846344051</v>
      </c>
      <c r="K88" s="42">
        <v>0.33254726552766334</v>
      </c>
      <c r="L88" s="42">
        <v>0.20680778996477492</v>
      </c>
      <c r="M88" s="42">
        <v>0.20224871344209866</v>
      </c>
      <c r="N88" s="42" t="s">
        <v>110</v>
      </c>
      <c r="O88" s="42">
        <f t="shared" si="10"/>
        <v>0.31577229024669806</v>
      </c>
      <c r="R88" s="1" t="s">
        <v>118</v>
      </c>
      <c r="S88" s="1" t="s">
        <v>172</v>
      </c>
      <c r="T88" s="1" t="s">
        <v>164</v>
      </c>
      <c r="U88" s="1" t="s">
        <v>196</v>
      </c>
      <c r="V88" s="42" t="s">
        <v>110</v>
      </c>
      <c r="W88" s="42">
        <f>IFERROR(G88*'Inflation adjustment'!$AH$3/'Inflation adjustment'!AA$3,"n.a.")</f>
        <v>0.36265717231621331</v>
      </c>
      <c r="X88" s="42">
        <f>IFERROR(H88*'Inflation adjustment'!$AH$3/'Inflation adjustment'!AB$3,"n.a.")</f>
        <v>0.40739653337215281</v>
      </c>
      <c r="Y88" s="42">
        <f>IFERROR(I88*'Inflation adjustment'!$AH$3/'Inflation adjustment'!AC$3,"n.a.")</f>
        <v>0.44855975142707655</v>
      </c>
      <c r="Z88" s="42">
        <f>IFERROR(J88*'Inflation adjustment'!$AH$3/'Inflation adjustment'!AD$3,"n.a.")</f>
        <v>0.37056946057487711</v>
      </c>
      <c r="AA88" s="42">
        <f>IFERROR(K88*'Inflation adjustment'!$AH$3/'Inflation adjustment'!AE$3,"n.a.")</f>
        <v>0.34432359158520442</v>
      </c>
      <c r="AB88" s="42">
        <f>IFERROR(L88*'Inflation adjustment'!$AH$3/'Inflation adjustment'!AF$3,"n.a.")</f>
        <v>0.21387765141847698</v>
      </c>
      <c r="AC88" s="42">
        <f>IFERROR(M88*'Inflation adjustment'!$AH$3/'Inflation adjustment'!AG$3,"n.a.")</f>
        <v>0.20655683351940171</v>
      </c>
      <c r="AD88" s="42" t="str">
        <f>IFERROR(N88*'Inflation adjustment'!$AH$3/'Inflation adjustment'!AH$3,"n.a.")</f>
        <v>n.a.</v>
      </c>
      <c r="AE88" s="42">
        <f t="shared" si="11"/>
        <v>0.33627728488762898</v>
      </c>
    </row>
    <row r="89" spans="2:34" x14ac:dyDescent="0.35">
      <c r="B89" s="1" t="s">
        <v>129</v>
      </c>
      <c r="C89" s="1" t="s">
        <v>171</v>
      </c>
      <c r="D89" s="1" t="s">
        <v>166</v>
      </c>
      <c r="E89" s="1" t="s">
        <v>196</v>
      </c>
      <c r="F89" s="42" t="s">
        <v>110</v>
      </c>
      <c r="G89" s="42" t="s">
        <v>110</v>
      </c>
      <c r="H89" s="42" t="s">
        <v>110</v>
      </c>
      <c r="I89" s="42" t="s">
        <v>110</v>
      </c>
      <c r="J89" s="42">
        <v>3.255836433403278E-2</v>
      </c>
      <c r="K89" s="42">
        <v>2.2797623042457246E-2</v>
      </c>
      <c r="L89" s="42">
        <v>1.812927054354992E-2</v>
      </c>
      <c r="M89" s="42">
        <v>2.0563972652314667E-2</v>
      </c>
      <c r="N89" s="42" t="s">
        <v>110</v>
      </c>
      <c r="O89" s="42">
        <f t="shared" si="10"/>
        <v>2.3512307643088655E-2</v>
      </c>
      <c r="R89" s="1" t="s">
        <v>129</v>
      </c>
      <c r="S89" s="1" t="s">
        <v>172</v>
      </c>
      <c r="T89" s="1" t="s">
        <v>166</v>
      </c>
      <c r="U89" s="1" t="s">
        <v>196</v>
      </c>
      <c r="V89" s="42" t="s">
        <v>110</v>
      </c>
      <c r="W89" s="42" t="str">
        <f>IFERROR(G89*'Inflation adjustment'!$AH$3/'Inflation adjustment'!AA$3,"n.a.")</f>
        <v>n.a.</v>
      </c>
      <c r="X89" s="42" t="str">
        <f>IFERROR(H89*'Inflation adjustment'!$AH$3/'Inflation adjustment'!AB$3,"n.a.")</f>
        <v>n.a.</v>
      </c>
      <c r="Y89" s="42" t="str">
        <f>IFERROR(I89*'Inflation adjustment'!$AH$3/'Inflation adjustment'!AC$3,"n.a.")</f>
        <v>n.a.</v>
      </c>
      <c r="Z89" s="42">
        <f>IFERROR(J89*'Inflation adjustment'!$AH$3/'Inflation adjustment'!AD$3,"n.a.")</f>
        <v>3.4258210076203499E-2</v>
      </c>
      <c r="AA89" s="42">
        <f>IFERROR(K89*'Inflation adjustment'!$AH$3/'Inflation adjustment'!AE$3,"n.a.")</f>
        <v>2.360494359539848E-2</v>
      </c>
      <c r="AB89" s="42">
        <f>IFERROR(L89*'Inflation adjustment'!$AH$3/'Inflation adjustment'!AF$3,"n.a.")</f>
        <v>1.8749031680310824E-2</v>
      </c>
      <c r="AC89" s="42">
        <f>IFERROR(M89*'Inflation adjustment'!$AH$3/'Inflation adjustment'!AG$3,"n.a.")</f>
        <v>2.1002007890931453E-2</v>
      </c>
      <c r="AD89" s="42" t="str">
        <f>IFERROR(N89*'Inflation adjustment'!$AH$3/'Inflation adjustment'!AH$3,"n.a.")</f>
        <v>n.a.</v>
      </c>
      <c r="AE89" s="42">
        <f t="shared" si="11"/>
        <v>2.4403548310711065E-2</v>
      </c>
    </row>
    <row r="90" spans="2:34" x14ac:dyDescent="0.35">
      <c r="B90" s="1" t="s">
        <v>121</v>
      </c>
      <c r="C90" s="1" t="s">
        <v>171</v>
      </c>
      <c r="D90" s="1" t="s">
        <v>164</v>
      </c>
      <c r="E90" s="1" t="s">
        <v>196</v>
      </c>
      <c r="F90" s="42" t="s">
        <v>110</v>
      </c>
      <c r="G90" s="42" t="s">
        <v>110</v>
      </c>
      <c r="H90" s="42" t="s">
        <v>110</v>
      </c>
      <c r="I90" s="42">
        <v>0.18637517883277319</v>
      </c>
      <c r="J90" s="42">
        <v>0.20838643994788461</v>
      </c>
      <c r="K90" s="42" t="s">
        <v>110</v>
      </c>
      <c r="L90" s="42">
        <v>0.14940361512764336</v>
      </c>
      <c r="M90" s="42">
        <v>0.11356777842241957</v>
      </c>
      <c r="N90" s="42" t="s">
        <v>110</v>
      </c>
      <c r="O90" s="42">
        <f t="shared" si="10"/>
        <v>0.1644332530826802</v>
      </c>
      <c r="R90" s="1" t="s">
        <v>121</v>
      </c>
      <c r="S90" s="1" t="s">
        <v>172</v>
      </c>
      <c r="T90" s="1" t="s">
        <v>164</v>
      </c>
      <c r="U90" s="1" t="s">
        <v>196</v>
      </c>
      <c r="V90" s="42" t="s">
        <v>110</v>
      </c>
      <c r="W90" s="42" t="str">
        <f>IFERROR(G90*'Inflation adjustment'!$AH$3/'Inflation adjustment'!AA$3,"n.a.")</f>
        <v>n.a.</v>
      </c>
      <c r="X90" s="42" t="str">
        <f>IFERROR(H90*'Inflation adjustment'!$AH$3/'Inflation adjustment'!AB$3,"n.a.")</f>
        <v>n.a.</v>
      </c>
      <c r="Y90" s="42">
        <f>IFERROR(I90*'Inflation adjustment'!$AH$3/'Inflation adjustment'!AC$3,"n.a.")</f>
        <v>0.19897829542884171</v>
      </c>
      <c r="Z90" s="42">
        <f>IFERROR(J90*'Inflation adjustment'!$AH$3/'Inflation adjustment'!AD$3,"n.a.")</f>
        <v>0.21926612662493486</v>
      </c>
      <c r="AA90" s="42" t="s">
        <v>110</v>
      </c>
      <c r="AB90" s="42">
        <v>0.15469436885892654</v>
      </c>
      <c r="AC90" s="42">
        <v>0.11745016824529808</v>
      </c>
      <c r="AD90" s="42" t="str">
        <f>IFERROR(N90*'Inflation adjustment'!$AH$3/'Inflation adjustment'!AH$3,"n.a.")</f>
        <v>n.a.</v>
      </c>
      <c r="AE90" s="42">
        <f t="shared" si="11"/>
        <v>0.17259723978950028</v>
      </c>
    </row>
    <row r="91" spans="2:34" x14ac:dyDescent="0.35">
      <c r="B91" s="1" t="s">
        <v>119</v>
      </c>
      <c r="C91" s="1" t="s">
        <v>171</v>
      </c>
      <c r="D91" s="1" t="s">
        <v>164</v>
      </c>
      <c r="E91" s="1" t="s">
        <v>197</v>
      </c>
      <c r="F91" s="42" t="s">
        <v>110</v>
      </c>
      <c r="G91" s="42" t="s">
        <v>110</v>
      </c>
      <c r="H91" s="42" t="s">
        <v>110</v>
      </c>
      <c r="I91" s="42">
        <v>0.15396759035091276</v>
      </c>
      <c r="J91" s="42">
        <v>0.16866168340652499</v>
      </c>
      <c r="K91" s="42">
        <v>0.14995379820971699</v>
      </c>
      <c r="L91" s="42">
        <v>0.13765691817456827</v>
      </c>
      <c r="M91" s="42">
        <v>0.13957044681378061</v>
      </c>
      <c r="N91" s="42" t="s">
        <v>110</v>
      </c>
      <c r="O91" s="42">
        <f t="shared" si="10"/>
        <v>0.14996208739110073</v>
      </c>
      <c r="R91" s="1" t="s">
        <v>119</v>
      </c>
      <c r="S91" s="1" t="s">
        <v>172</v>
      </c>
      <c r="T91" s="1" t="s">
        <v>164</v>
      </c>
      <c r="U91" s="1" t="s">
        <v>197</v>
      </c>
      <c r="V91" s="42" t="s">
        <v>110</v>
      </c>
      <c r="W91" s="42" t="str">
        <f>IFERROR(G91*'Inflation adjustment'!$AH$3/'Inflation adjustment'!AA$3,"n.a.")</f>
        <v>n.a.</v>
      </c>
      <c r="X91" s="42" t="str">
        <f>IFERROR(H91*'Inflation adjustment'!$AH$3/'Inflation adjustment'!AB$3,"n.a.")</f>
        <v>n.a.</v>
      </c>
      <c r="Y91" s="42">
        <f>IFERROR(I91*'Inflation adjustment'!$AH$3/'Inflation adjustment'!AC$3,"n.a.")</f>
        <v>0.16437923156494683</v>
      </c>
      <c r="Z91" s="42">
        <f>IFERROR(J91*'Inflation adjustment'!$AH$3/'Inflation adjustment'!AD$3,"n.a.")</f>
        <v>0.1774673728282827</v>
      </c>
      <c r="AA91" s="42">
        <f>IFERROR(K91*'Inflation adjustment'!$AH$3/'Inflation adjustment'!AE$3,"n.a.")</f>
        <v>0.1552640352928045</v>
      </c>
      <c r="AB91" s="42">
        <f>IFERROR(L91*'Inflation adjustment'!$AH$3/'Inflation adjustment'!AF$3,"n.a.")</f>
        <v>0.14236281121565519</v>
      </c>
      <c r="AC91" s="42">
        <f>IFERROR(M91*'Inflation adjustment'!$AH$3/'Inflation adjustment'!AG$3,"n.a.")</f>
        <v>0.14254345086351339</v>
      </c>
      <c r="AD91" s="42" t="str">
        <f>IFERROR(N91*'Inflation adjustment'!$AH$3/'Inflation adjustment'!AH$3,"n.a.")</f>
        <v>n.a.</v>
      </c>
      <c r="AE91" s="42">
        <f t="shared" si="11"/>
        <v>0.15640338035304052</v>
      </c>
    </row>
    <row r="92" spans="2:34" x14ac:dyDescent="0.35">
      <c r="B92" s="1" t="s">
        <v>130</v>
      </c>
      <c r="C92" s="1" t="s">
        <v>171</v>
      </c>
      <c r="D92" s="1" t="s">
        <v>166</v>
      </c>
      <c r="E92" s="66" t="s">
        <v>337</v>
      </c>
      <c r="F92" s="42" t="s">
        <v>110</v>
      </c>
      <c r="G92" s="42" t="s">
        <v>110</v>
      </c>
      <c r="H92" s="42" t="s">
        <v>110</v>
      </c>
      <c r="I92" s="42">
        <v>7.4910882333899004E-2</v>
      </c>
      <c r="J92" s="42">
        <v>7.1820956198933694E-2</v>
      </c>
      <c r="K92" s="42">
        <v>5.4196672938199082E-2</v>
      </c>
      <c r="L92" s="42">
        <v>4.1245583057419835E-2</v>
      </c>
      <c r="M92" s="42">
        <v>4.4926821029176826E-2</v>
      </c>
      <c r="N92" s="42">
        <v>5.2790257781845658E-2</v>
      </c>
      <c r="O92" s="42">
        <f t="shared" si="10"/>
        <v>5.6648528889912349E-2</v>
      </c>
      <c r="R92" s="1" t="s">
        <v>130</v>
      </c>
      <c r="S92" s="1" t="s">
        <v>172</v>
      </c>
      <c r="T92" s="1" t="s">
        <v>166</v>
      </c>
      <c r="U92" s="66" t="s">
        <v>337</v>
      </c>
      <c r="V92" s="42" t="s">
        <v>110</v>
      </c>
      <c r="W92" s="42" t="str">
        <f>IFERROR(G92*'Inflation adjustment'!$AH$3/'Inflation adjustment'!AA$3,"n.a.")</f>
        <v>n.a.</v>
      </c>
      <c r="X92" s="42" t="str">
        <f>IFERROR(H92*'Inflation adjustment'!$AH$3/'Inflation adjustment'!AB$3,"n.a.")</f>
        <v>n.a.</v>
      </c>
      <c r="Y92" s="42">
        <f>IFERROR(I92*'Inflation adjustment'!$AH$3/'Inflation adjustment'!AC$3,"n.a.")</f>
        <v>7.9976527825327937E-2</v>
      </c>
      <c r="Z92" s="42">
        <f>IFERROR(J92*'Inflation adjustment'!$AH$3/'Inflation adjustment'!AD$3,"n.a.")</f>
        <v>7.5570669954233546E-2</v>
      </c>
      <c r="AA92" s="42">
        <f>IFERROR(K92*'Inflation adjustment'!$AH$3/'Inflation adjustment'!AE$3,"n.a.")</f>
        <v>5.6115911969503197E-2</v>
      </c>
      <c r="AB92" s="42">
        <f>IFERROR(L92*'Inflation adjustment'!$AH$3/'Inflation adjustment'!AF$3,"n.a.")</f>
        <v>4.2655590668075054E-2</v>
      </c>
      <c r="AC92" s="42">
        <f>IFERROR(M92*'Inflation adjustment'!$AH$3/'Inflation adjustment'!AG$3,"n.a.")</f>
        <v>4.5883811738245579E-2</v>
      </c>
      <c r="AD92" s="42">
        <f>IFERROR(N92*'Inflation adjustment'!$AH$3/'Inflation adjustment'!AH$3,"n.a.")</f>
        <v>5.2790257781845658E-2</v>
      </c>
      <c r="AE92" s="42">
        <f t="shared" si="11"/>
        <v>5.8832128322871824E-2</v>
      </c>
    </row>
    <row r="93" spans="2:34" x14ac:dyDescent="0.35">
      <c r="B93" s="1" t="s">
        <v>117</v>
      </c>
      <c r="C93" s="1" t="s">
        <v>171</v>
      </c>
      <c r="D93" s="1" t="s">
        <v>165</v>
      </c>
      <c r="E93" s="1" t="s">
        <v>196</v>
      </c>
      <c r="F93" s="42" t="s">
        <v>110</v>
      </c>
      <c r="G93" s="42">
        <v>5.2687627451330522E-2</v>
      </c>
      <c r="H93" s="42">
        <v>6.0127905647441887E-2</v>
      </c>
      <c r="I93" s="42">
        <v>6.1945454874475059E-2</v>
      </c>
      <c r="J93" s="42">
        <v>6.8937563543924898E-2</v>
      </c>
      <c r="K93" s="42">
        <v>6.954885571952181E-2</v>
      </c>
      <c r="L93" s="42">
        <v>7.2657656020032213E-2</v>
      </c>
      <c r="M93" s="42">
        <v>7.4498230729559009E-2</v>
      </c>
      <c r="N93" s="42" t="s">
        <v>110</v>
      </c>
      <c r="O93" s="42">
        <f t="shared" si="10"/>
        <v>6.5771899140897913E-2</v>
      </c>
      <c r="R93" s="1" t="s">
        <v>117</v>
      </c>
      <c r="S93" s="1" t="s">
        <v>172</v>
      </c>
      <c r="T93" s="1" t="s">
        <v>165</v>
      </c>
      <c r="U93" s="1" t="s">
        <v>196</v>
      </c>
      <c r="V93" s="42" t="s">
        <v>110</v>
      </c>
      <c r="W93" s="42">
        <f>IFERROR(G93*'Inflation adjustment'!$AH$3/'Inflation adjustment'!AA$3,"n.a.")</f>
        <v>5.9226982523678771E-2</v>
      </c>
      <c r="X93" s="42">
        <f>IFERROR(H93*'Inflation adjustment'!$AH$3/'Inflation adjustment'!AB$3,"n.a.")</f>
        <v>6.5522280523283433E-2</v>
      </c>
      <c r="Y93" s="42">
        <f>IFERROR(I93*'Inflation adjustment'!$AH$3/'Inflation adjustment'!AC$3,"n.a.")</f>
        <v>6.6134348456060865E-2</v>
      </c>
      <c r="Z93" s="42">
        <f>IFERROR(J93*'Inflation adjustment'!$AH$3/'Inflation adjustment'!AD$3,"n.a.")</f>
        <v>7.2536737711998006E-2</v>
      </c>
      <c r="AA93" s="42">
        <f>IFERROR(K93*'Inflation adjustment'!$AH$3/'Inflation adjustment'!AE$3,"n.a.")</f>
        <v>7.2011753739694637E-2</v>
      </c>
      <c r="AB93" s="42">
        <f>IFERROR(L93*'Inflation adjustment'!$AH$3/'Inflation adjustment'!AF$3,"n.a.")</f>
        <v>7.5141506177223399E-2</v>
      </c>
      <c r="AC93" s="42">
        <f>IFERROR(M93*'Inflation adjustment'!$AH$3/'Inflation adjustment'!AG$3,"n.a.")</f>
        <v>7.6085124994878781E-2</v>
      </c>
      <c r="AD93" s="42" t="str">
        <f>IFERROR(N93*'Inflation adjustment'!$AH$3/'Inflation adjustment'!AH$3,"n.a.")</f>
        <v>n.a.</v>
      </c>
      <c r="AE93" s="42">
        <f t="shared" si="11"/>
        <v>6.9522676303831146E-2</v>
      </c>
    </row>
    <row r="94" spans="2:34" s="13" customFormat="1" ht="30" customHeight="1" x14ac:dyDescent="0.35">
      <c r="B94" s="15" t="s">
        <v>140</v>
      </c>
      <c r="F94" s="33"/>
      <c r="G94" s="33"/>
      <c r="H94" s="33"/>
      <c r="I94" s="33"/>
      <c r="J94" s="33"/>
      <c r="K94" s="33"/>
      <c r="L94" s="33"/>
      <c r="M94" s="33"/>
      <c r="N94" s="33"/>
      <c r="O94" s="33"/>
      <c r="P94" s="14"/>
      <c r="R94" s="15" t="s">
        <v>140</v>
      </c>
      <c r="V94" s="33"/>
      <c r="W94" s="33"/>
      <c r="X94" s="33"/>
      <c r="Y94" s="33"/>
      <c r="Z94" s="33"/>
      <c r="AA94" s="33"/>
      <c r="AB94" s="33"/>
      <c r="AC94" s="33"/>
      <c r="AD94" s="33"/>
      <c r="AE94" s="33"/>
      <c r="AF94" s="14"/>
      <c r="AH94" s="1"/>
    </row>
    <row r="95" spans="2:34" x14ac:dyDescent="0.35">
      <c r="B95" s="1" t="s">
        <v>124</v>
      </c>
      <c r="C95" s="1" t="s">
        <v>171</v>
      </c>
      <c r="D95" s="1" t="s">
        <v>161</v>
      </c>
      <c r="E95" s="1" t="s">
        <v>197</v>
      </c>
      <c r="F95" s="42">
        <v>5.3600000000000002E-2</v>
      </c>
      <c r="G95" s="42">
        <v>0.13065574137331673</v>
      </c>
      <c r="H95" s="42">
        <v>0.11927693537899454</v>
      </c>
      <c r="I95" s="42">
        <v>0.11509969264212006</v>
      </c>
      <c r="J95" s="42">
        <v>0.1254156466460819</v>
      </c>
      <c r="K95" s="42">
        <v>0.12538155834069903</v>
      </c>
      <c r="L95" s="42">
        <v>9.1998353583061798E-2</v>
      </c>
      <c r="M95" s="42">
        <v>9.9312921276593982E-2</v>
      </c>
      <c r="N95" s="42" t="s">
        <v>110</v>
      </c>
      <c r="O95" s="42">
        <f t="shared" ref="O95:O111" si="12">IFERROR(AVERAGE(G95:N95),"n.a.")</f>
        <v>0.11530583560583829</v>
      </c>
      <c r="R95" s="1" t="s">
        <v>124</v>
      </c>
      <c r="S95" s="1" t="s">
        <v>172</v>
      </c>
      <c r="T95" s="1" t="s">
        <v>161</v>
      </c>
      <c r="U95" s="1" t="s">
        <v>197</v>
      </c>
      <c r="V95" s="42">
        <f>IFERROR(F95*'Inflation adjustment'!AH$3/'Inflation adjustment'!D$3,"n.a.")</f>
        <v>0.11562956802346901</v>
      </c>
      <c r="W95" s="42">
        <f>IFERROR(G95*'Inflation adjustment'!$AH$3/'Inflation adjustment'!AA$3,"n.a.")</f>
        <v>0.14687215358262079</v>
      </c>
      <c r="X95" s="42">
        <f>IFERROR(H95*'Inflation adjustment'!$AH$3/'Inflation adjustment'!AB$3,"n.a.")</f>
        <v>0.12997786528080293</v>
      </c>
      <c r="Y95" s="42">
        <f>IFERROR(I95*'Inflation adjustment'!$AH$3/'Inflation adjustment'!AC$3,"n.a.")</f>
        <v>0.1228829975630069</v>
      </c>
      <c r="Z95" s="42">
        <f>IFERROR(J95*'Inflation adjustment'!$AH$3/'Inflation adjustment'!AD$3,"n.a.")</f>
        <v>0.13196349563400198</v>
      </c>
      <c r="AA95" s="42">
        <f>IFERROR(K95*'Inflation adjustment'!$AH$3/'Inflation adjustment'!AE$3,"n.a.")</f>
        <v>0.12982163127372953</v>
      </c>
      <c r="AB95" s="42">
        <f>IFERROR(L95*'Inflation adjustment'!$AH$3/'Inflation adjustment'!AF$3,"n.a.")</f>
        <v>9.5143378313086349E-2</v>
      </c>
      <c r="AC95" s="42">
        <f>IFERROR(M95*'Inflation adjustment'!$AH$3/'Inflation adjustment'!AG$3,"n.a.")</f>
        <v>0.10142839574763332</v>
      </c>
      <c r="AD95" s="42" t="str">
        <f>IFERROR(N95*'Inflation adjustment'!$AH$3/'Inflation adjustment'!AH$3,"n.a.")</f>
        <v>n.a.</v>
      </c>
      <c r="AE95" s="42">
        <f t="shared" ref="AE95:AE111" si="13">IFERROR(AVERAGE(W95:AD95),"n.a.")</f>
        <v>0.12258427391355455</v>
      </c>
    </row>
    <row r="96" spans="2:34" x14ac:dyDescent="0.35">
      <c r="B96" s="1" t="s">
        <v>132</v>
      </c>
      <c r="C96" s="1" t="s">
        <v>171</v>
      </c>
      <c r="D96" s="1" t="s">
        <v>161</v>
      </c>
      <c r="E96" s="1" t="s">
        <v>196</v>
      </c>
      <c r="F96" s="42">
        <v>8.5000000000000006E-2</v>
      </c>
      <c r="G96" s="42">
        <v>0.22394169851522822</v>
      </c>
      <c r="H96" s="42">
        <v>0.28601732559880927</v>
      </c>
      <c r="I96" s="42">
        <v>0.32335888846957539</v>
      </c>
      <c r="J96" s="42">
        <v>0.32376005480267411</v>
      </c>
      <c r="K96" s="42">
        <v>0.31822913622250826</v>
      </c>
      <c r="L96" s="42">
        <v>0.23992641955295968</v>
      </c>
      <c r="M96" s="42" t="s">
        <v>110</v>
      </c>
      <c r="N96" s="42" t="s">
        <v>110</v>
      </c>
      <c r="O96" s="42">
        <f t="shared" si="12"/>
        <v>0.28587225386029247</v>
      </c>
      <c r="R96" s="1" t="s">
        <v>132</v>
      </c>
      <c r="S96" s="1" t="s">
        <v>172</v>
      </c>
      <c r="T96" s="1" t="s">
        <v>161</v>
      </c>
      <c r="U96" s="1" t="s">
        <v>196</v>
      </c>
      <c r="V96" s="42">
        <f>IFERROR(F96*'Inflation adjustment'!AH$3/'Inflation adjustment'!D$3,"n.a.")</f>
        <v>0.18336778511184451</v>
      </c>
      <c r="W96" s="42">
        <f>IFERROR(G96*'Inflation adjustment'!$AH$3/'Inflation adjustment'!AA$3,"n.a.")</f>
        <v>0.25173635075020673</v>
      </c>
      <c r="X96" s="42">
        <f>IFERROR(H96*'Inflation adjustment'!$AH$3/'Inflation adjustment'!AB$3,"n.a.")</f>
        <v>0.31167736911192051</v>
      </c>
      <c r="Y96" s="42">
        <f>IFERROR(I96*'Inflation adjustment'!$AH$3/'Inflation adjustment'!AC$3,"n.a.")</f>
        <v>0.34522515735409143</v>
      </c>
      <c r="Z96" s="42">
        <f>IFERROR(J96*'Inflation adjustment'!$AH$3/'Inflation adjustment'!AD$3,"n.a.")</f>
        <v>0.34066330414883422</v>
      </c>
      <c r="AA96" s="42">
        <f>IFERROR(K96*'Inflation adjustment'!$AH$3/'Inflation adjustment'!AE$3,"n.a.")</f>
        <v>0.32949842169752042</v>
      </c>
      <c r="AB96" s="42">
        <f>IFERROR(L96*'Inflation adjustment'!$AH$3/'Inflation adjustment'!AF$3,"n.a.")</f>
        <v>0.24812846332322158</v>
      </c>
      <c r="AC96" s="42" t="str">
        <f>IFERROR(M96*'Inflation adjustment'!$AH$3/'Inflation adjustment'!AG$3,"n.a.")</f>
        <v>n.a.</v>
      </c>
      <c r="AD96" s="42" t="str">
        <f>IFERROR(N96*'Inflation adjustment'!$AH$3/'Inflation adjustment'!AH$3,"n.a.")</f>
        <v>n.a.</v>
      </c>
      <c r="AE96" s="42">
        <f t="shared" si="13"/>
        <v>0.30448817773096581</v>
      </c>
      <c r="AH96" s="1" t="s">
        <v>175</v>
      </c>
    </row>
    <row r="97" spans="2:31" x14ac:dyDescent="0.35">
      <c r="B97" s="1" t="s">
        <v>251</v>
      </c>
      <c r="C97" s="1" t="s">
        <v>171</v>
      </c>
      <c r="D97" s="1" t="s">
        <v>162</v>
      </c>
      <c r="E97" s="1" t="s">
        <v>196</v>
      </c>
      <c r="F97" s="42">
        <v>7.8E-2</v>
      </c>
      <c r="G97" s="42" t="s">
        <v>110</v>
      </c>
      <c r="H97" s="42">
        <v>6.2703305624778133E-2</v>
      </c>
      <c r="I97" s="42">
        <v>6.2484413935894906E-2</v>
      </c>
      <c r="J97" s="42">
        <v>5.5007625070318859E-2</v>
      </c>
      <c r="K97" s="42">
        <v>7.3321652641817295E-2</v>
      </c>
      <c r="L97" s="42">
        <v>9.6017221433144159E-2</v>
      </c>
      <c r="M97" s="42">
        <v>9.6236773735363934E-2</v>
      </c>
      <c r="N97" s="42" t="s">
        <v>110</v>
      </c>
      <c r="O97" s="42">
        <f t="shared" si="12"/>
        <v>7.4295165406886216E-2</v>
      </c>
      <c r="R97" s="1" t="s">
        <v>251</v>
      </c>
      <c r="S97" s="1" t="s">
        <v>172</v>
      </c>
      <c r="T97" s="1" t="s">
        <v>162</v>
      </c>
      <c r="U97" s="1" t="s">
        <v>196</v>
      </c>
      <c r="V97" s="42">
        <f>IFERROR(F97*'Inflation adjustment'!AH$3/'Inflation adjustment'!D$3,"n.a.")</f>
        <v>0.16826690869086908</v>
      </c>
      <c r="W97" s="42" t="str">
        <f>IFERROR(G97*'Inflation adjustment'!$AH$3/'Inflation adjustment'!AA$3,"n.a.")</f>
        <v>n.a.</v>
      </c>
      <c r="X97" s="42">
        <f>IFERROR(H97*'Inflation adjustment'!$AH$3/'Inflation adjustment'!AB$3,"n.a.")</f>
        <v>6.8328732501905812E-2</v>
      </c>
      <c r="Y97" s="42">
        <f>IFERROR(I97*'Inflation adjustment'!$AH$3/'Inflation adjustment'!AC$3,"n.a.")</f>
        <v>6.6709753164020794E-2</v>
      </c>
      <c r="Z97" s="42">
        <f>IFERROR(J97*'Inflation adjustment'!$AH$3/'Inflation adjustment'!AD$3,"n.a.")</f>
        <v>5.7879528471343387E-2</v>
      </c>
      <c r="AA97" s="42">
        <f>IFERROR(K97*'Inflation adjustment'!$AH$3/'Inflation adjustment'!AE$3,"n.a.")</f>
        <v>7.5918154787813677E-2</v>
      </c>
      <c r="AB97" s="42">
        <f>IFERROR(L97*'Inflation adjustment'!$AH$3/'Inflation adjustment'!AF$3,"n.a.")</f>
        <v>9.9299633825914196E-2</v>
      </c>
      <c r="AC97" s="42">
        <f>IFERROR(M97*'Inflation adjustment'!$AH$3/'Inflation adjustment'!AG$3,"n.a.")</f>
        <v>9.8286722879900215E-2</v>
      </c>
      <c r="AD97" s="42" t="str">
        <f>IFERROR(N97*'Inflation adjustment'!$AH$3/'Inflation adjustment'!AH$3,"n.a.")</f>
        <v>n.a.</v>
      </c>
      <c r="AE97" s="42">
        <f t="shared" si="13"/>
        <v>7.7737087605149677E-2</v>
      </c>
    </row>
    <row r="98" spans="2:31" x14ac:dyDescent="0.35">
      <c r="B98" s="1" t="s">
        <v>131</v>
      </c>
      <c r="C98" s="1" t="s">
        <v>171</v>
      </c>
      <c r="D98" s="1" t="s">
        <v>163</v>
      </c>
      <c r="E98" s="1" t="s">
        <v>196</v>
      </c>
      <c r="F98" s="42">
        <v>8.0399999999999985E-2</v>
      </c>
      <c r="G98" s="42" t="s">
        <v>110</v>
      </c>
      <c r="H98" s="42">
        <v>0.20876515444271806</v>
      </c>
      <c r="I98" s="42">
        <v>0.18542408522487802</v>
      </c>
      <c r="J98" s="42">
        <v>0.19091487622576589</v>
      </c>
      <c r="K98" s="42">
        <v>0.19821307748557895</v>
      </c>
      <c r="L98" s="42">
        <v>0.16641199574314253</v>
      </c>
      <c r="M98" s="42" t="s">
        <v>110</v>
      </c>
      <c r="N98" s="42" t="s">
        <v>110</v>
      </c>
      <c r="O98" s="42">
        <f t="shared" si="12"/>
        <v>0.18994583782441668</v>
      </c>
      <c r="R98" s="1" t="s">
        <v>131</v>
      </c>
      <c r="S98" s="1" t="s">
        <v>172</v>
      </c>
      <c r="T98" s="1" t="s">
        <v>163</v>
      </c>
      <c r="U98" s="1" t="s">
        <v>196</v>
      </c>
      <c r="V98" s="42">
        <f>IFERROR(F98*'Inflation adjustment'!AH$3/'Inflation adjustment'!D$3,"n.a.")</f>
        <v>0.17344435203520348</v>
      </c>
      <c r="W98" s="42" t="str">
        <f>IFERROR(G98*'Inflation adjustment'!$AH$3/'Inflation adjustment'!AA$3,"n.a.")</f>
        <v>n.a.</v>
      </c>
      <c r="X98" s="42">
        <f>IFERROR(H98*'Inflation adjustment'!$AH$3/'Inflation adjustment'!AB$3,"n.a.")</f>
        <v>0.2274945196509488</v>
      </c>
      <c r="Y98" s="42">
        <f>IFERROR(I98*'Inflation adjustment'!$AH$3/'Inflation adjustment'!AC$3,"n.a.")</f>
        <v>0.19796288669213408</v>
      </c>
      <c r="Z98" s="42">
        <f>IFERROR(J98*'Inflation adjustment'!$AH$3/'Inflation adjustment'!AD$3,"n.a.")</f>
        <v>0.20088238675977005</v>
      </c>
      <c r="AA98" s="42">
        <f>IFERROR(K98*'Inflation adjustment'!$AH$3/'Inflation adjustment'!AE$3,"n.a.")</f>
        <v>0.20523229571801593</v>
      </c>
      <c r="AB98" s="42">
        <f>IFERROR(L98*'Inflation adjustment'!$AH$3/'Inflation adjustment'!AF$3,"n.a.")</f>
        <v>0.17210090018111587</v>
      </c>
      <c r="AC98" s="42" t="str">
        <f>IFERROR(M98*'Inflation adjustment'!$AH$3/'Inflation adjustment'!AG$3,"n.a.")</f>
        <v>n.a.</v>
      </c>
      <c r="AD98" s="42" t="str">
        <f>IFERROR(N98*'Inflation adjustment'!$AH$3/'Inflation adjustment'!AH$3,"n.a.")</f>
        <v>n.a.</v>
      </c>
      <c r="AE98" s="42">
        <f t="shared" si="13"/>
        <v>0.20073459780039693</v>
      </c>
    </row>
    <row r="99" spans="2:31" x14ac:dyDescent="0.35">
      <c r="B99" s="1" t="s">
        <v>133</v>
      </c>
      <c r="C99" s="1" t="s">
        <v>171</v>
      </c>
      <c r="D99" s="1" t="s">
        <v>163</v>
      </c>
      <c r="E99" s="1" t="s">
        <v>196</v>
      </c>
      <c r="F99" s="42">
        <v>8.0399999999999985E-2</v>
      </c>
      <c r="G99" s="42" t="s">
        <v>110</v>
      </c>
      <c r="H99" s="42">
        <v>9.4407636500153366E-2</v>
      </c>
      <c r="I99" s="42">
        <v>0.10169872219676927</v>
      </c>
      <c r="J99" s="42">
        <v>9.6905897151979462E-2</v>
      </c>
      <c r="K99" s="42">
        <v>0.1005821476530076</v>
      </c>
      <c r="L99" s="42">
        <v>9.61843317677194E-2</v>
      </c>
      <c r="M99" s="42" t="s">
        <v>110</v>
      </c>
      <c r="N99" s="42" t="s">
        <v>110</v>
      </c>
      <c r="O99" s="42">
        <f t="shared" si="12"/>
        <v>9.7955747053925818E-2</v>
      </c>
      <c r="R99" s="1" t="s">
        <v>133</v>
      </c>
      <c r="S99" s="1" t="s">
        <v>172</v>
      </c>
      <c r="T99" s="1" t="s">
        <v>163</v>
      </c>
      <c r="U99" s="1" t="s">
        <v>196</v>
      </c>
      <c r="V99" s="42">
        <f>IFERROR(F99*'Inflation adjustment'!AH$3/'Inflation adjustment'!D$3,"n.a.")</f>
        <v>0.17344435203520348</v>
      </c>
      <c r="W99" s="42" t="str">
        <f>IFERROR(G99*'Inflation adjustment'!$AH$3/'Inflation adjustment'!AA$3,"n.a.")</f>
        <v>n.a.</v>
      </c>
      <c r="X99" s="42">
        <f>IFERROR(H99*'Inflation adjustment'!$AH$3/'Inflation adjustment'!AB$3,"n.a.")</f>
        <v>0.10287741732721392</v>
      </c>
      <c r="Y99" s="42">
        <f>IFERROR(I99*'Inflation adjustment'!$AH$3/'Inflation adjustment'!AC$3,"n.a.")</f>
        <v>0.1085758227932339</v>
      </c>
      <c r="Z99" s="42">
        <f>IFERROR(J99*'Inflation adjustment'!$AH$3/'Inflation adjustment'!AD$3,"n.a.")</f>
        <v>0.10196527528827116</v>
      </c>
      <c r="AA99" s="42">
        <f>IFERROR(K99*'Inflation adjustment'!$AH$3/'Inflation adjustment'!AE$3,"n.a.")</f>
        <v>0.10414401175208565</v>
      </c>
      <c r="AB99" s="42">
        <f>IFERROR(L99*'Inflation adjustment'!$AH$3/'Inflation adjustment'!AF$3,"n.a.")</f>
        <v>9.9472456938103512E-2</v>
      </c>
      <c r="AC99" s="42" t="str">
        <f>IFERROR(M99*'Inflation adjustment'!$AH$3/'Inflation adjustment'!AG$3,"n.a.")</f>
        <v>n.a.</v>
      </c>
      <c r="AD99" s="42" t="str">
        <f>IFERROR(N99*'Inflation adjustment'!$AH$3/'Inflation adjustment'!AH$3,"n.a.")</f>
        <v>n.a.</v>
      </c>
      <c r="AE99" s="42">
        <f t="shared" si="13"/>
        <v>0.10340699681978163</v>
      </c>
    </row>
    <row r="100" spans="2:31" x14ac:dyDescent="0.35">
      <c r="B100" s="1" t="s">
        <v>134</v>
      </c>
      <c r="C100" s="1" t="s">
        <v>171</v>
      </c>
      <c r="D100" s="1" t="s">
        <v>163</v>
      </c>
      <c r="E100" s="1" t="s">
        <v>196</v>
      </c>
      <c r="F100" s="42">
        <v>8.0399999999999985E-2</v>
      </c>
      <c r="G100" s="42" t="s">
        <v>110</v>
      </c>
      <c r="H100" s="42">
        <v>0.17143475568232444</v>
      </c>
      <c r="I100" s="42">
        <v>0.1488849701411866</v>
      </c>
      <c r="J100" s="42">
        <v>0.14155685460462175</v>
      </c>
      <c r="K100" s="42">
        <v>0.18946000060727097</v>
      </c>
      <c r="L100" s="42">
        <v>0.13330179165643591</v>
      </c>
      <c r="M100" s="42" t="s">
        <v>110</v>
      </c>
      <c r="N100" s="42" t="s">
        <v>110</v>
      </c>
      <c r="O100" s="42">
        <f t="shared" si="12"/>
        <v>0.15692767453836792</v>
      </c>
      <c r="R100" s="1" t="s">
        <v>134</v>
      </c>
      <c r="S100" s="1" t="s">
        <v>172</v>
      </c>
      <c r="T100" s="1" t="s">
        <v>163</v>
      </c>
      <c r="U100" s="1" t="s">
        <v>196</v>
      </c>
      <c r="V100" s="42">
        <f>IFERROR(F100*'Inflation adjustment'!AH$3/'Inflation adjustment'!D$3,"n.a.")</f>
        <v>0.17344435203520348</v>
      </c>
      <c r="W100" s="42" t="str">
        <f>IFERROR(G100*'Inflation adjustment'!$AH$3/'Inflation adjustment'!AA$3,"n.a.")</f>
        <v>n.a.</v>
      </c>
      <c r="X100" s="42">
        <f>IFERROR(H100*'Inflation adjustment'!$AH$3/'Inflation adjustment'!AB$3,"n.a.")</f>
        <v>0.18681502427709645</v>
      </c>
      <c r="Y100" s="42">
        <f>IFERROR(I100*'Inflation adjustment'!$AH$3/'Inflation adjustment'!AC$3,"n.a.")</f>
        <v>0.15895291293186894</v>
      </c>
      <c r="Z100" s="42">
        <f>IFERROR(J100*'Inflation adjustment'!$AH$3/'Inflation adjustment'!AD$3,"n.a.")</f>
        <v>0.14894742294233224</v>
      </c>
      <c r="AA100" s="42">
        <f>IFERROR(K100*'Inflation adjustment'!$AH$3/'Inflation adjustment'!AE$3,"n.a.")</f>
        <v>0.19616925060959148</v>
      </c>
      <c r="AB100" s="42">
        <f>IFERROR(L100*'Inflation adjustment'!$AH$3/'Inflation adjustment'!AF$3,"n.a.")</f>
        <v>0.13785880180920521</v>
      </c>
      <c r="AC100" s="42" t="str">
        <f>IFERROR(M100*'Inflation adjustment'!$AH$3/'Inflation adjustment'!AG$3,"n.a.")</f>
        <v>n.a.</v>
      </c>
      <c r="AD100" s="42" t="str">
        <f>IFERROR(N100*'Inflation adjustment'!$AH$3/'Inflation adjustment'!AH$3,"n.a.")</f>
        <v>n.a.</v>
      </c>
      <c r="AE100" s="42">
        <f t="shared" si="13"/>
        <v>0.16574868251401884</v>
      </c>
    </row>
    <row r="101" spans="2:31" x14ac:dyDescent="0.35">
      <c r="B101" s="1" t="s">
        <v>120</v>
      </c>
      <c r="C101" s="1" t="s">
        <v>171</v>
      </c>
      <c r="D101" s="1" t="s">
        <v>164</v>
      </c>
      <c r="E101" s="1" t="s">
        <v>196</v>
      </c>
      <c r="F101" s="42">
        <v>5.6299999999999996E-2</v>
      </c>
      <c r="G101" s="42">
        <v>0.18145224426108827</v>
      </c>
      <c r="H101" s="42">
        <v>0.14162893270301827</v>
      </c>
      <c r="I101" s="42">
        <v>0.20123601650394021</v>
      </c>
      <c r="J101" s="42">
        <v>0.1920655047104477</v>
      </c>
      <c r="K101" s="42">
        <v>0.19897183622181547</v>
      </c>
      <c r="L101" s="42">
        <v>0.18858448550956211</v>
      </c>
      <c r="M101" s="42">
        <v>0.18201372544957087</v>
      </c>
      <c r="N101" s="42" t="s">
        <v>110</v>
      </c>
      <c r="O101" s="42">
        <f t="shared" si="12"/>
        <v>0.18370753505134899</v>
      </c>
      <c r="R101" s="1" t="s">
        <v>120</v>
      </c>
      <c r="S101" s="1" t="s">
        <v>172</v>
      </c>
      <c r="T101" s="1" t="s">
        <v>164</v>
      </c>
      <c r="U101" s="1" t="s">
        <v>196</v>
      </c>
      <c r="V101" s="42">
        <f>IFERROR(F101*'Inflation adjustment'!AH$3/'Inflation adjustment'!D$3,"n.a.")</f>
        <v>0.12145419178584523</v>
      </c>
      <c r="W101" s="42">
        <f>IFERROR(G101*'Inflation adjustment'!$AH$3/'Inflation adjustment'!AA$3,"n.a.")</f>
        <v>0.20397329353387644</v>
      </c>
      <c r="X101" s="42">
        <f>IFERROR(H101*'Inflation adjustment'!$AH$3/'Inflation adjustment'!AB$3,"n.a.")</f>
        <v>0.15433517197809135</v>
      </c>
      <c r="Y101" s="42">
        <f>IFERROR(I101*'Inflation adjustment'!$AH$3/'Inflation adjustment'!AC$3,"n.a.")</f>
        <v>0.21484405699093637</v>
      </c>
      <c r="Z101" s="42">
        <f>IFERROR(J101*'Inflation adjustment'!$AH$3/'Inflation adjustment'!AD$3,"n.a.")</f>
        <v>0.20209308862253805</v>
      </c>
      <c r="AA101" s="42">
        <f>IFERROR(K101*'Inflation adjustment'!$AH$3/'Inflation adjustment'!AE$3,"n.a.")</f>
        <v>0.20601792398891167</v>
      </c>
      <c r="AB101" s="42">
        <f>IFERROR(L101*'Inflation adjustment'!$AH$3/'Inflation adjustment'!AF$3,"n.a.")</f>
        <v>0.1950313712148703</v>
      </c>
      <c r="AC101" s="42">
        <f>IFERROR(M101*'Inflation adjustment'!$AH$3/'Inflation adjustment'!AG$3,"n.a.")</f>
        <v>0.18589081802340574</v>
      </c>
      <c r="AD101" s="42" t="str">
        <f>IFERROR(N101*'Inflation adjustment'!$AH$3/'Inflation adjustment'!AH$3,"n.a.")</f>
        <v>n.a.</v>
      </c>
      <c r="AE101" s="42">
        <f t="shared" si="13"/>
        <v>0.19459796062180429</v>
      </c>
    </row>
    <row r="102" spans="2:31" x14ac:dyDescent="0.35">
      <c r="B102" s="1" t="s">
        <v>125</v>
      </c>
      <c r="C102" s="1" t="s">
        <v>171</v>
      </c>
      <c r="D102" s="1" t="s">
        <v>162</v>
      </c>
      <c r="E102" s="1" t="s">
        <v>196</v>
      </c>
      <c r="F102" s="42">
        <v>8.2100000000000006E-2</v>
      </c>
      <c r="G102" s="42" t="s">
        <v>110</v>
      </c>
      <c r="H102" s="42" t="s">
        <v>110</v>
      </c>
      <c r="I102" s="42" t="s">
        <v>110</v>
      </c>
      <c r="J102" s="42">
        <v>0.13500000000000001</v>
      </c>
      <c r="K102" s="42" t="s">
        <v>110</v>
      </c>
      <c r="L102" s="42" t="s">
        <v>110</v>
      </c>
      <c r="M102" s="42" t="s">
        <v>110</v>
      </c>
      <c r="N102" s="42" t="s">
        <v>110</v>
      </c>
      <c r="O102" s="42">
        <f t="shared" si="12"/>
        <v>0.13500000000000001</v>
      </c>
      <c r="R102" s="1" t="s">
        <v>125</v>
      </c>
      <c r="S102" s="1" t="s">
        <v>172</v>
      </c>
      <c r="T102" s="1" t="s">
        <v>162</v>
      </c>
      <c r="U102" s="1" t="s">
        <v>196</v>
      </c>
      <c r="V102" s="42">
        <f>IFERROR(F102*'Inflation adjustment'!AH$3/'Inflation adjustment'!D$3,"n.a.")</f>
        <v>0.17711170773744039</v>
      </c>
      <c r="W102" s="42" t="str">
        <f>IFERROR(G102*'Inflation adjustment'!$AH$3/'Inflation adjustment'!AA$3,"n.a.")</f>
        <v>n.a.</v>
      </c>
      <c r="X102" s="42" t="str">
        <f>IFERROR(H102*'Inflation adjustment'!$AH$3/'Inflation adjustment'!AB$3,"n.a.")</f>
        <v>n.a.</v>
      </c>
      <c r="Y102" s="42" t="str">
        <f>IFERROR(I102*'Inflation adjustment'!$AH$3/'Inflation adjustment'!AC$3,"n.a.")</f>
        <v>n.a.</v>
      </c>
      <c r="Z102" s="42">
        <f>IFERROR(J102*'Inflation adjustment'!$AH$3/'Inflation adjustment'!AD$3,"n.a.")</f>
        <v>0.14204824028746357</v>
      </c>
      <c r="AA102" s="42" t="str">
        <f>IFERROR(K102*'Inflation adjustment'!$AH$3/'Inflation adjustment'!AE$3,"n.a.")</f>
        <v>n.a.</v>
      </c>
      <c r="AB102" s="42" t="str">
        <f>IFERROR(L102*'Inflation adjustment'!$AH$3/'Inflation adjustment'!AF$3,"n.a.")</f>
        <v>n.a.</v>
      </c>
      <c r="AC102" s="42" t="str">
        <f>IFERROR(M102*'Inflation adjustment'!$AH$3/'Inflation adjustment'!AG$3,"n.a.")</f>
        <v>n.a.</v>
      </c>
      <c r="AD102" s="42" t="str">
        <f>IFERROR(N102*'Inflation adjustment'!$AH$3/'Inflation adjustment'!AH$3,"n.a.")</f>
        <v>n.a.</v>
      </c>
      <c r="AE102" s="42">
        <f t="shared" si="13"/>
        <v>0.14204824028746357</v>
      </c>
    </row>
    <row r="103" spans="2:31" x14ac:dyDescent="0.35">
      <c r="B103" s="1" t="s">
        <v>126</v>
      </c>
      <c r="C103" s="1" t="s">
        <v>171</v>
      </c>
      <c r="D103" s="1" t="s">
        <v>163</v>
      </c>
      <c r="E103" s="1" t="s">
        <v>337</v>
      </c>
      <c r="F103" s="42">
        <v>5.4600000000000003E-2</v>
      </c>
      <c r="G103" s="42" t="s">
        <v>110</v>
      </c>
      <c r="H103" s="42" t="s">
        <v>110</v>
      </c>
      <c r="I103" s="42" t="s">
        <v>110</v>
      </c>
      <c r="J103" s="42">
        <v>0.14068835300785199</v>
      </c>
      <c r="K103" s="42">
        <v>0.13583355056873994</v>
      </c>
      <c r="L103" s="42">
        <v>0.12063805295878859</v>
      </c>
      <c r="M103" s="42">
        <v>0.10411553064112163</v>
      </c>
      <c r="N103" s="42" t="s">
        <v>110</v>
      </c>
      <c r="O103" s="42">
        <f t="shared" si="12"/>
        <v>0.12531887179412554</v>
      </c>
      <c r="R103" s="1" t="s">
        <v>126</v>
      </c>
      <c r="S103" s="1" t="s">
        <v>172</v>
      </c>
      <c r="T103" s="1" t="s">
        <v>163</v>
      </c>
      <c r="U103" s="1" t="s">
        <v>337</v>
      </c>
      <c r="V103" s="42">
        <f>IFERROR(F103*'Inflation adjustment'!AH$3/'Inflation adjustment'!D$3,"n.a.")</f>
        <v>0.11778683608360835</v>
      </c>
      <c r="W103" s="42" t="str">
        <f>IFERROR(G103*'Inflation adjustment'!$AH$3/'Inflation adjustment'!AA$3,"n.a.")</f>
        <v>n.a.</v>
      </c>
      <c r="X103" s="42" t="str">
        <f>IFERROR(H103*'Inflation adjustment'!$AH$3/'Inflation adjustment'!AB$3,"n.a.")</f>
        <v>n.a.</v>
      </c>
      <c r="Y103" s="42" t="str">
        <f>IFERROR(I103*'Inflation adjustment'!$AH$3/'Inflation adjustment'!AC$3,"n.a.")</f>
        <v>n.a.</v>
      </c>
      <c r="Z103" s="42">
        <f>IFERROR(J103*'Inflation adjustment'!$AH$3/'Inflation adjustment'!AD$3,"n.a.")</f>
        <v>0.14803357758301375</v>
      </c>
      <c r="AA103" s="42">
        <f>IFERROR(K103*'Inflation adjustment'!$AH$3/'Inflation adjustment'!AE$3,"n.a.")</f>
        <v>0.14064375455136122</v>
      </c>
      <c r="AB103" s="42">
        <f>IFERROR(L103*'Inflation adjustment'!$AH$3/'Inflation adjustment'!AF$3,"n.a.")</f>
        <v>0.12476214480565893</v>
      </c>
      <c r="AC103" s="42">
        <f>IFERROR(M103*'Inflation adjustment'!$AH$3/'Inflation adjustment'!AG$3,"n.a.")</f>
        <v>0.10633330597467146</v>
      </c>
      <c r="AD103" s="42" t="str">
        <f>IFERROR(N103*'Inflation adjustment'!$AH$3/'Inflation adjustment'!AH$3,"n.a.")</f>
        <v>n.a.</v>
      </c>
      <c r="AE103" s="42">
        <f t="shared" si="13"/>
        <v>0.12994319572867635</v>
      </c>
    </row>
    <row r="104" spans="2:31" x14ac:dyDescent="0.35">
      <c r="B104" s="1" t="s">
        <v>127</v>
      </c>
      <c r="C104" s="1" t="s">
        <v>171</v>
      </c>
      <c r="D104" s="1" t="s">
        <v>161</v>
      </c>
      <c r="E104" s="1" t="s">
        <v>337</v>
      </c>
      <c r="F104" s="42">
        <v>0.12</v>
      </c>
      <c r="G104" s="42">
        <v>0.10412346143917826</v>
      </c>
      <c r="H104" s="42">
        <v>0.10664525254426351</v>
      </c>
      <c r="I104" s="42">
        <v>0.1201916575628551</v>
      </c>
      <c r="J104" s="42">
        <v>0.12458376975497493</v>
      </c>
      <c r="K104" s="42">
        <v>0.13635764990921145</v>
      </c>
      <c r="L104" s="42">
        <v>0.13321960980698755</v>
      </c>
      <c r="M104" s="42">
        <v>0.14696173191206804</v>
      </c>
      <c r="N104" s="42" t="s">
        <v>110</v>
      </c>
      <c r="O104" s="42">
        <f t="shared" si="12"/>
        <v>0.12458330470421984</v>
      </c>
      <c r="R104" s="1" t="s">
        <v>127</v>
      </c>
      <c r="S104" s="1" t="s">
        <v>172</v>
      </c>
      <c r="T104" s="1" t="s">
        <v>161</v>
      </c>
      <c r="U104" s="1" t="s">
        <v>337</v>
      </c>
      <c r="V104" s="42">
        <f>IFERROR(F104*'Inflation adjustment'!AH$3/'Inflation adjustment'!D$3,"n.a.")</f>
        <v>0.25887216721672163</v>
      </c>
      <c r="W104" s="42">
        <f>IFERROR(G104*'Inflation adjustment'!$AH$3/'Inflation adjustment'!AA$3,"n.a.")</f>
        <v>0.11704680452084806</v>
      </c>
      <c r="X104" s="42">
        <f>IFERROR(H104*'Inflation adjustment'!$AH$3/'Inflation adjustment'!AB$3,"n.a.")</f>
        <v>0.11621293105822531</v>
      </c>
      <c r="Y104" s="42">
        <f>IFERROR(I104*'Inflation adjustment'!$AH$3/'Inflation adjustment'!AC$3,"n.a.")</f>
        <v>0.12831929281786167</v>
      </c>
      <c r="Z104" s="42">
        <f>IFERROR(J104*'Inflation adjustment'!$AH$3/'Inflation adjustment'!AD$3,"n.a.")</f>
        <v>0.13108818712646453</v>
      </c>
      <c r="AA104" s="42">
        <f>IFERROR(K104*'Inflation adjustment'!$AH$3/'Inflation adjustment'!AE$3,"n.a.")</f>
        <v>0.14118641355344996</v>
      </c>
      <c r="AB104" s="42">
        <f>IFERROR(L104*'Inflation adjustment'!$AH$3/'Inflation adjustment'!AF$3,"n.a.")</f>
        <v>0.13777381051873089</v>
      </c>
      <c r="AC104" s="42">
        <f>IFERROR(M104*'Inflation adjustment'!$AH$3/'Inflation adjustment'!AG$3,"n.a.")</f>
        <v>0.15009217846507847</v>
      </c>
      <c r="AD104" s="42" t="str">
        <f>IFERROR(N104*'Inflation adjustment'!$AH$3/'Inflation adjustment'!AH$3,"n.a.")</f>
        <v>n.a.</v>
      </c>
      <c r="AE104" s="42">
        <f t="shared" si="13"/>
        <v>0.13167423115152271</v>
      </c>
    </row>
    <row r="105" spans="2:31" x14ac:dyDescent="0.35">
      <c r="B105" s="1" t="s">
        <v>128</v>
      </c>
      <c r="C105" s="1" t="s">
        <v>171</v>
      </c>
      <c r="D105" s="1" t="s">
        <v>165</v>
      </c>
      <c r="E105" s="1" t="s">
        <v>197</v>
      </c>
      <c r="F105" s="42">
        <v>6.2899999999999998E-2</v>
      </c>
      <c r="G105" s="42">
        <v>0.18176379243355542</v>
      </c>
      <c r="H105" s="42">
        <v>0.19668707333201482</v>
      </c>
      <c r="I105" s="42">
        <v>0.20791467006255127</v>
      </c>
      <c r="J105" s="42">
        <v>0.21659064152434593</v>
      </c>
      <c r="K105" s="42">
        <v>0.17690821218542685</v>
      </c>
      <c r="L105" s="42">
        <v>0.15648901984656441</v>
      </c>
      <c r="M105" s="42">
        <v>0.14157082950733474</v>
      </c>
      <c r="N105" s="42" t="s">
        <v>110</v>
      </c>
      <c r="O105" s="42">
        <f t="shared" si="12"/>
        <v>0.18256060555597051</v>
      </c>
      <c r="R105" s="1" t="s">
        <v>128</v>
      </c>
      <c r="S105" s="1" t="s">
        <v>172</v>
      </c>
      <c r="T105" s="1" t="s">
        <v>165</v>
      </c>
      <c r="U105" s="1" t="s">
        <v>197</v>
      </c>
      <c r="V105" s="42">
        <f>IFERROR(F105*'Inflation adjustment'!AH$3/'Inflation adjustment'!D$3,"n.a.")</f>
        <v>0.13569216098276493</v>
      </c>
      <c r="W105" s="42">
        <f>IFERROR(G105*'Inflation adjustment'!$AH$3/'Inflation adjustment'!AA$3,"n.a.")</f>
        <v>0.20432350968629362</v>
      </c>
      <c r="X105" s="42">
        <f>IFERROR(H105*'Inflation adjustment'!$AH$3/'Inflation adjustment'!AB$3,"n.a.")</f>
        <v>0.21433285352941914</v>
      </c>
      <c r="Y105" s="42">
        <f>IFERROR(I105*'Inflation adjustment'!$AH$3/'Inflation adjustment'!AC$3,"n.a.")</f>
        <v>0.22197433640461608</v>
      </c>
      <c r="Z105" s="42">
        <f>IFERROR(J105*'Inflation adjustment'!$AH$3/'Inflation adjustment'!AD$3,"n.a.")</f>
        <v>0.22789866289826793</v>
      </c>
      <c r="AA105" s="42">
        <f>IFERROR(K105*'Inflation adjustment'!$AH$3/'Inflation adjustment'!AE$3,"n.a.")</f>
        <v>0.18317297213059303</v>
      </c>
      <c r="AB105" s="42">
        <f>IFERROR(L105*'Inflation adjustment'!$AH$3/'Inflation adjustment'!AF$3,"n.a.")</f>
        <v>0.16183870077265178</v>
      </c>
      <c r="AC105" s="42">
        <f>IFERROR(M105*'Inflation adjustment'!$AH$3/'Inflation adjustment'!AG$3,"n.a.")</f>
        <v>0.14458644390893438</v>
      </c>
      <c r="AD105" s="42" t="str">
        <f>IFERROR(N105*'Inflation adjustment'!$AH$3/'Inflation adjustment'!AH$3,"n.a.")</f>
        <v>n.a.</v>
      </c>
      <c r="AE105" s="42">
        <f t="shared" si="13"/>
        <v>0.19401821133296801</v>
      </c>
    </row>
    <row r="106" spans="2:31" x14ac:dyDescent="0.35">
      <c r="B106" s="1" t="s">
        <v>118</v>
      </c>
      <c r="C106" s="1" t="s">
        <v>171</v>
      </c>
      <c r="D106" s="1" t="s">
        <v>164</v>
      </c>
      <c r="E106" s="1" t="s">
        <v>196</v>
      </c>
      <c r="F106" s="42">
        <f>(1+5023/45320)*'Sales &amp; Collections'!F14</f>
        <v>0.24970409697784929</v>
      </c>
      <c r="G106" s="42">
        <v>0.32454045345455473</v>
      </c>
      <c r="H106" s="42">
        <v>0.38653551595863872</v>
      </c>
      <c r="I106" s="42">
        <v>0.43655404104870249</v>
      </c>
      <c r="J106" s="42">
        <v>0.37264712563186786</v>
      </c>
      <c r="K106" s="42">
        <v>0.35585188476029211</v>
      </c>
      <c r="L106" s="42">
        <v>0.22918472180002572</v>
      </c>
      <c r="M106" s="42">
        <v>0.22867172150120221</v>
      </c>
      <c r="N106" s="42" t="s">
        <v>110</v>
      </c>
      <c r="O106" s="42">
        <f t="shared" si="12"/>
        <v>0.33342649487932624</v>
      </c>
      <c r="R106" s="1" t="s">
        <v>118</v>
      </c>
      <c r="S106" s="1" t="s">
        <v>172</v>
      </c>
      <c r="T106" s="1" t="s">
        <v>164</v>
      </c>
      <c r="U106" s="1" t="s">
        <v>196</v>
      </c>
      <c r="V106" s="42">
        <f>IFERROR(F106*'Inflation adjustment'!AG$3/'Inflation adjustment'!G$3,"n.a.")</f>
        <v>0.45868312637830577</v>
      </c>
      <c r="W106" s="42">
        <f>IFERROR(G106*'Inflation adjustment'!$AH$3/'Inflation adjustment'!AA$3,"n.a.")</f>
        <v>0.36482097780423584</v>
      </c>
      <c r="X106" s="42">
        <f>IFERROR(H106*'Inflation adjustment'!$AH$3/'Inflation adjustment'!AB$3,"n.a.")</f>
        <v>0.42121354862010796</v>
      </c>
      <c r="Y106" s="42">
        <f>IFERROR(I106*'Inflation adjustment'!$AH$3/'Inflation adjustment'!AC$3,"n.a.")</f>
        <v>0.46607482549156193</v>
      </c>
      <c r="Z106" s="42">
        <f>IFERROR(J106*'Inflation adjustment'!$AH$3/'Inflation adjustment'!AD$3,"n.a.")</f>
        <v>0.39210272921620876</v>
      </c>
      <c r="AA106" s="42">
        <f>IFERROR(K106*'Inflation adjustment'!$AH$3/'Inflation adjustment'!AE$3,"n.a.")</f>
        <v>0.3684534853672865</v>
      </c>
      <c r="AB106" s="42">
        <f>IFERROR(L106*'Inflation adjustment'!$AH$3/'Inflation adjustment'!AF$3,"n.a.")</f>
        <v>0.23701955350877041</v>
      </c>
      <c r="AC106" s="42">
        <f>IFERROR(M106*'Inflation adjustment'!$AH$3/'Inflation adjustment'!AG$3,"n.a.")</f>
        <v>0.23354268071643999</v>
      </c>
      <c r="AD106" s="42" t="str">
        <f>IFERROR(N106*'Inflation adjustment'!$AH$3/'Inflation adjustment'!AH$3,"n.a.")</f>
        <v>n.a.</v>
      </c>
      <c r="AE106" s="42">
        <f t="shared" si="13"/>
        <v>0.3547468286749445</v>
      </c>
    </row>
    <row r="107" spans="2:31" x14ac:dyDescent="0.35">
      <c r="B107" s="1" t="s">
        <v>129</v>
      </c>
      <c r="C107" s="1" t="s">
        <v>171</v>
      </c>
      <c r="D107" s="1" t="s">
        <v>166</v>
      </c>
      <c r="E107" s="1" t="s">
        <v>196</v>
      </c>
      <c r="F107" s="42">
        <v>2.1000000000000001E-2</v>
      </c>
      <c r="G107" s="42" t="s">
        <v>110</v>
      </c>
      <c r="H107" s="42" t="s">
        <v>110</v>
      </c>
      <c r="I107" s="42" t="s">
        <v>110</v>
      </c>
      <c r="J107" s="42">
        <v>3.255836433403278E-2</v>
      </c>
      <c r="K107" s="42">
        <v>2.6069468264127461E-2</v>
      </c>
      <c r="L107" s="42">
        <v>1.8358713784632271E-2</v>
      </c>
      <c r="M107" s="42">
        <v>2.1869972066137004E-2</v>
      </c>
      <c r="N107" s="42" t="s">
        <v>110</v>
      </c>
      <c r="O107" s="42">
        <f t="shared" si="12"/>
        <v>2.4714129612232377E-2</v>
      </c>
      <c r="R107" s="1" t="s">
        <v>129</v>
      </c>
      <c r="S107" s="1" t="s">
        <v>172</v>
      </c>
      <c r="T107" s="1" t="s">
        <v>166</v>
      </c>
      <c r="U107" s="1" t="s">
        <v>196</v>
      </c>
      <c r="V107" s="42">
        <f>IFERROR(F107*'Inflation adjustment'!AH$3/'Inflation adjustment'!T$3,"n.a.")</f>
        <v>2.7981941109852772E-2</v>
      </c>
      <c r="W107" s="42" t="str">
        <f>IFERROR(G107*'Inflation adjustment'!$AH$3/'Inflation adjustment'!AA$3,"n.a.")</f>
        <v>n.a.</v>
      </c>
      <c r="X107" s="42" t="str">
        <f>IFERROR(H107*'Inflation adjustment'!$AH$3/'Inflation adjustment'!AB$3,"n.a.")</f>
        <v>n.a.</v>
      </c>
      <c r="Y107" s="42" t="str">
        <f>IFERROR(I107*'Inflation adjustment'!$AH$3/'Inflation adjustment'!AC$3,"n.a.")</f>
        <v>n.a.</v>
      </c>
      <c r="Z107" s="42">
        <f>IFERROR(J107*'Inflation adjustment'!$AH$3/'Inflation adjustment'!AD$3,"n.a.")</f>
        <v>3.4258210076203499E-2</v>
      </c>
      <c r="AA107" s="42">
        <f>IFERROR(K107*'Inflation adjustment'!$AH$3/'Inflation adjustment'!AE$3,"n.a.")</f>
        <v>2.699265299679382E-2</v>
      </c>
      <c r="AB107" s="42">
        <f>IFERROR(L107*'Inflation adjustment'!$AH$3/'Inflation adjustment'!AF$3,"n.a.")</f>
        <v>1.8986318590755037E-2</v>
      </c>
      <c r="AC107" s="42">
        <f>IFERROR(M107*'Inflation adjustment'!$AH$3/'Inflation adjustment'!AG$3,"n.a.")</f>
        <v>2.2335826528915356E-2</v>
      </c>
      <c r="AD107" s="42" t="str">
        <f>IFERROR(N107*'Inflation adjustment'!$AH$3/'Inflation adjustment'!AH$3,"n.a.")</f>
        <v>n.a.</v>
      </c>
      <c r="AE107" s="42">
        <f t="shared" si="13"/>
        <v>2.5643252048166927E-2</v>
      </c>
    </row>
    <row r="108" spans="2:31" x14ac:dyDescent="0.35">
      <c r="B108" s="1" t="s">
        <v>121</v>
      </c>
      <c r="C108" s="1" t="s">
        <v>171</v>
      </c>
      <c r="D108" s="1" t="s">
        <v>164</v>
      </c>
      <c r="E108" s="1" t="s">
        <v>196</v>
      </c>
      <c r="F108" s="42">
        <v>9.5000000000000001E-2</v>
      </c>
      <c r="G108" s="42" t="s">
        <v>110</v>
      </c>
      <c r="H108" s="42" t="s">
        <v>110</v>
      </c>
      <c r="I108" s="42">
        <v>0.1936218488628654</v>
      </c>
      <c r="J108" s="42">
        <v>0.22066736792845953</v>
      </c>
      <c r="K108" s="42" t="s">
        <v>110</v>
      </c>
      <c r="L108" s="42">
        <v>0.16097575728934418</v>
      </c>
      <c r="M108" s="42">
        <v>0.13801272194764272</v>
      </c>
      <c r="N108" s="42" t="s">
        <v>110</v>
      </c>
      <c r="O108" s="42">
        <f t="shared" si="12"/>
        <v>0.17831942400707795</v>
      </c>
      <c r="R108" s="1" t="s">
        <v>121</v>
      </c>
      <c r="S108" s="1" t="s">
        <v>172</v>
      </c>
      <c r="T108" s="1" t="s">
        <v>164</v>
      </c>
      <c r="U108" s="1" t="s">
        <v>196</v>
      </c>
      <c r="V108" s="42">
        <f>IFERROR(F108*'Inflation adjustment'!AH$3/'Inflation adjustment'!J$3,"n.a.")</f>
        <v>0.16119776463801555</v>
      </c>
      <c r="W108" s="42" t="str">
        <f>IFERROR(G108*'Inflation adjustment'!$AH$3/'Inflation adjustment'!AA$3,"n.a.")</f>
        <v>n.a.</v>
      </c>
      <c r="X108" s="42" t="str">
        <f>IFERROR(H108*'Inflation adjustment'!$AH$3/'Inflation adjustment'!AB$3,"n.a.")</f>
        <v>n.a.</v>
      </c>
      <c r="Y108" s="42">
        <f>IFERROR(I108*'Inflation adjustment'!$AH$3/'Inflation adjustment'!AC$3,"n.a.")</f>
        <v>0.20671500188918429</v>
      </c>
      <c r="Z108" s="42">
        <f>IFERROR(J108*'Inflation adjustment'!$AH$3/'Inflation adjustment'!AD$3,"n.a.")</f>
        <v>0.23218823187484405</v>
      </c>
      <c r="AA108" s="42" t="s">
        <v>110</v>
      </c>
      <c r="AB108" s="42">
        <v>0.16667630936632771</v>
      </c>
      <c r="AC108" s="42">
        <v>0.14273077837667922</v>
      </c>
      <c r="AD108" s="42" t="str">
        <f>IFERROR(N108*'Inflation adjustment'!$AH$3/'Inflation adjustment'!AH$3,"n.a.")</f>
        <v>n.a.</v>
      </c>
      <c r="AE108" s="42">
        <f t="shared" si="13"/>
        <v>0.18707758037675884</v>
      </c>
    </row>
    <row r="109" spans="2:31" x14ac:dyDescent="0.35">
      <c r="B109" s="1" t="s">
        <v>119</v>
      </c>
      <c r="C109" s="1" t="s">
        <v>171</v>
      </c>
      <c r="D109" s="1" t="s">
        <v>164</v>
      </c>
      <c r="E109" s="1" t="s">
        <v>197</v>
      </c>
      <c r="F109" s="42">
        <v>0.10279999999999999</v>
      </c>
      <c r="G109" s="42" t="s">
        <v>110</v>
      </c>
      <c r="H109" s="42" t="s">
        <v>110</v>
      </c>
      <c r="I109" s="42">
        <v>0.16164204337792304</v>
      </c>
      <c r="J109" s="42">
        <v>0.18558459606093541</v>
      </c>
      <c r="K109" s="42">
        <v>0.18180783067272757</v>
      </c>
      <c r="L109" s="42">
        <v>0.17221588041977803</v>
      </c>
      <c r="M109" s="42">
        <v>0.18540635051162127</v>
      </c>
      <c r="N109" s="42" t="s">
        <v>110</v>
      </c>
      <c r="O109" s="42">
        <f t="shared" si="12"/>
        <v>0.17733134020859706</v>
      </c>
      <c r="R109" s="1" t="s">
        <v>119</v>
      </c>
      <c r="S109" s="1" t="s">
        <v>172</v>
      </c>
      <c r="T109" s="1" t="s">
        <v>164</v>
      </c>
      <c r="U109" s="1" t="s">
        <v>197</v>
      </c>
      <c r="V109" s="42">
        <f>IFERROR(F109*'Inflation adjustment'!AH$3/'Inflation adjustment'!D$3,"n.a.")</f>
        <v>0.22176715658232485</v>
      </c>
      <c r="W109" s="42" t="str">
        <f>IFERROR(G109*'Inflation adjustment'!$AH$3/'Inflation adjustment'!AA$3,"n.a.")</f>
        <v>n.a.</v>
      </c>
      <c r="X109" s="42" t="str">
        <f>IFERROR(H109*'Inflation adjustment'!$AH$3/'Inflation adjustment'!AB$3,"n.a.")</f>
        <v>n.a.</v>
      </c>
      <c r="Y109" s="42">
        <f>IFERROR(I109*'Inflation adjustment'!$AH$3/'Inflation adjustment'!AC$3,"n.a.")</f>
        <v>0.17257264868855091</v>
      </c>
      <c r="Z109" s="42">
        <f>IFERROR(J109*'Inflation adjustment'!$AH$3/'Inflation adjustment'!AD$3,"n.a.")</f>
        <v>0.19527381699937493</v>
      </c>
      <c r="AA109" s="42">
        <f>IFERROR(K109*'Inflation adjustment'!$AH$3/'Inflation adjustment'!AE$3,"n.a.")</f>
        <v>0.188246098298892</v>
      </c>
      <c r="AB109" s="42">
        <f>IFERROR(L109*'Inflation adjustment'!$AH$3/'Inflation adjustment'!AF$3,"n.a.")</f>
        <v>0.17810319450452566</v>
      </c>
      <c r="AC109" s="42">
        <f>IFERROR(M109*'Inflation adjustment'!$AH$3/'Inflation adjustment'!AG$3,"n.a.")</f>
        <v>0.18935570973128957</v>
      </c>
      <c r="AD109" s="42" t="str">
        <f>IFERROR(N109*'Inflation adjustment'!$AH$3/'Inflation adjustment'!AH$3,"n.a.")</f>
        <v>n.a.</v>
      </c>
      <c r="AE109" s="42">
        <f t="shared" si="13"/>
        <v>0.1847102936445266</v>
      </c>
    </row>
    <row r="110" spans="2:31" x14ac:dyDescent="0.35">
      <c r="B110" s="1" t="s">
        <v>130</v>
      </c>
      <c r="C110" s="1" t="s">
        <v>171</v>
      </c>
      <c r="D110" s="1" t="s">
        <v>166</v>
      </c>
      <c r="E110" s="66" t="s">
        <v>337</v>
      </c>
      <c r="F110" s="42">
        <v>4.1000000000000002E-2</v>
      </c>
      <c r="G110" s="42" t="s">
        <v>110</v>
      </c>
      <c r="H110" s="42" t="s">
        <v>110</v>
      </c>
      <c r="I110" s="42">
        <v>7.4910882333899004E-2</v>
      </c>
      <c r="J110" s="42">
        <v>7.2662293150091858E-2</v>
      </c>
      <c r="K110" s="42">
        <v>5.5604645182479866E-2</v>
      </c>
      <c r="L110" s="42">
        <v>4.2494588477709809E-2</v>
      </c>
      <c r="M110" s="42">
        <v>4.6352357979495488E-2</v>
      </c>
      <c r="N110" s="42">
        <v>5.4030907564462452E-2</v>
      </c>
      <c r="O110" s="42">
        <f t="shared" si="12"/>
        <v>5.7675945781356409E-2</v>
      </c>
      <c r="R110" s="1" t="s">
        <v>130</v>
      </c>
      <c r="S110" s="1" t="s">
        <v>172</v>
      </c>
      <c r="T110" s="1" t="s">
        <v>166</v>
      </c>
      <c r="U110" s="66" t="s">
        <v>337</v>
      </c>
      <c r="V110" s="42">
        <f>IFERROR(F110*'Inflation adjustment'!AH$3/'Inflation adjustment'!H$3,"n.a.")</f>
        <v>7.3792348406045399E-2</v>
      </c>
      <c r="W110" s="42" t="str">
        <f>IFERROR(G110*'Inflation adjustment'!$AH$3/'Inflation adjustment'!AA$3,"n.a.")</f>
        <v>n.a.</v>
      </c>
      <c r="X110" s="42" t="str">
        <f>IFERROR(H110*'Inflation adjustment'!$AH$3/'Inflation adjustment'!AB$3,"n.a.")</f>
        <v>n.a.</v>
      </c>
      <c r="Y110" s="42">
        <f>IFERROR(I110*'Inflation adjustment'!$AH$3/'Inflation adjustment'!AC$3,"n.a.")</f>
        <v>7.9976527825327937E-2</v>
      </c>
      <c r="Z110" s="42">
        <f>IFERROR(J110*'Inflation adjustment'!$AH$3/'Inflation adjustment'!AD$3,"n.a.")</f>
        <v>7.6455932423869374E-2</v>
      </c>
      <c r="AA110" s="42">
        <f>IFERROR(K110*'Inflation adjustment'!$AH$3/'Inflation adjustment'!AE$3,"n.a.")</f>
        <v>5.7573744014021135E-2</v>
      </c>
      <c r="AB110" s="42">
        <f>IFERROR(L110*'Inflation adjustment'!$AH$3/'Inflation adjustment'!AF$3,"n.a.")</f>
        <v>4.3947294166990968E-2</v>
      </c>
      <c r="AC110" s="42">
        <f>IFERROR(M110*'Inflation adjustment'!$AH$3/'Inflation adjustment'!AG$3,"n.a.")</f>
        <v>4.7339714193748841E-2</v>
      </c>
      <c r="AD110" s="42">
        <f>IFERROR(N110*'Inflation adjustment'!$AH$3/'Inflation adjustment'!AH$3,"n.a.")</f>
        <v>5.4030907564462452E-2</v>
      </c>
      <c r="AE110" s="42">
        <f t="shared" si="13"/>
        <v>5.988735336473678E-2</v>
      </c>
    </row>
    <row r="111" spans="2:31" x14ac:dyDescent="0.35">
      <c r="B111" s="1" t="s">
        <v>117</v>
      </c>
      <c r="C111" s="1" t="s">
        <v>171</v>
      </c>
      <c r="D111" s="1" t="s">
        <v>165</v>
      </c>
      <c r="E111" s="1" t="s">
        <v>196</v>
      </c>
      <c r="F111" s="42">
        <v>7.0000000000000007E-2</v>
      </c>
      <c r="G111" s="42">
        <v>5.5028120460421194E-2</v>
      </c>
      <c r="H111" s="42">
        <v>6.3460654768201064E-2</v>
      </c>
      <c r="I111" s="42">
        <v>6.6577698106159017E-2</v>
      </c>
      <c r="J111" s="42">
        <v>7.5288807268863639E-2</v>
      </c>
      <c r="K111" s="42">
        <v>7.6449955930516372E-2</v>
      </c>
      <c r="L111" s="42">
        <v>7.9987027454113346E-2</v>
      </c>
      <c r="M111" s="42">
        <v>8.2831593054668931E-2</v>
      </c>
      <c r="N111" s="42" t="s">
        <v>110</v>
      </c>
      <c r="O111" s="42">
        <f t="shared" si="12"/>
        <v>7.1374836720420512E-2</v>
      </c>
      <c r="R111" s="1" t="s">
        <v>117</v>
      </c>
      <c r="S111" s="1" t="s">
        <v>172</v>
      </c>
      <c r="T111" s="1" t="s">
        <v>165</v>
      </c>
      <c r="U111" s="1" t="s">
        <v>196</v>
      </c>
      <c r="V111" s="42">
        <f>IFERROR(F111*'Inflation adjustment'!AH$3/'Inflation adjustment'!J$3,"n.a.")</f>
        <v>0.11877730025959043</v>
      </c>
      <c r="W111" s="42">
        <f>IFERROR(G111*'Inflation adjustment'!$AH$3/'Inflation adjustment'!AA$3,"n.a.")</f>
        <v>6.1857967163749236E-2</v>
      </c>
      <c r="X111" s="42">
        <f>IFERROR(H111*'Inflation adjustment'!$AH$3/'Inflation adjustment'!AB$3,"n.a.")</f>
        <v>6.9154027221472306E-2</v>
      </c>
      <c r="Y111" s="42">
        <f>IFERROR(I111*'Inflation adjustment'!$AH$3/'Inflation adjustment'!AC$3,"n.a.")</f>
        <v>7.1079834587984489E-2</v>
      </c>
      <c r="Z111" s="42">
        <f>IFERROR(J111*'Inflation adjustment'!$AH$3/'Inflation adjustment'!AD$3,"n.a.")</f>
        <v>7.9219574710252399E-2</v>
      </c>
      <c r="AA111" s="42">
        <f>IFERROR(K111*'Inflation adjustment'!$AH$3/'Inflation adjustment'!AE$3,"n.a.")</f>
        <v>7.9157239079255773E-2</v>
      </c>
      <c r="AB111" s="42">
        <f>IFERROR(L111*'Inflation adjustment'!$AH$3/'Inflation adjustment'!AF$3,"n.a.")</f>
        <v>8.2721437034576267E-2</v>
      </c>
      <c r="AC111" s="42">
        <f>IFERROR(M111*'Inflation adjustment'!$AH$3/'Inflation adjustment'!AG$3,"n.a.")</f>
        <v>8.4595997104517068E-2</v>
      </c>
      <c r="AD111" s="42" t="str">
        <f>IFERROR(N111*'Inflation adjustment'!$AH$3/'Inflation adjustment'!AH$3,"n.a.")</f>
        <v>n.a.</v>
      </c>
      <c r="AE111" s="42">
        <f t="shared" si="13"/>
        <v>7.53980109859725E-2</v>
      </c>
    </row>
    <row r="113" spans="1:34" s="12" customFormat="1" ht="32.25" customHeight="1" thickBot="1" x14ac:dyDescent="0.4">
      <c r="A113" s="7"/>
      <c r="B113" s="8" t="s">
        <v>300</v>
      </c>
      <c r="C113" s="8" t="s">
        <v>6</v>
      </c>
      <c r="D113" s="8" t="s">
        <v>160</v>
      </c>
      <c r="E113" s="8" t="s">
        <v>336</v>
      </c>
      <c r="F113" s="9" t="s">
        <v>176</v>
      </c>
      <c r="G113" s="9">
        <v>2010</v>
      </c>
      <c r="H113" s="9">
        <v>2011</v>
      </c>
      <c r="I113" s="9">
        <v>2012</v>
      </c>
      <c r="J113" s="9">
        <v>2013</v>
      </c>
      <c r="K113" s="9">
        <v>2014</v>
      </c>
      <c r="L113" s="9">
        <v>2015</v>
      </c>
      <c r="M113" s="9">
        <v>2016</v>
      </c>
      <c r="N113" s="9">
        <v>2017</v>
      </c>
      <c r="O113" s="9" t="s">
        <v>150</v>
      </c>
      <c r="P113" s="10"/>
      <c r="Q113" s="7"/>
      <c r="R113" s="8" t="s">
        <v>300</v>
      </c>
      <c r="S113" s="8" t="s">
        <v>6</v>
      </c>
      <c r="T113" s="8" t="s">
        <v>160</v>
      </c>
      <c r="U113" s="8" t="s">
        <v>336</v>
      </c>
      <c r="V113" s="9">
        <v>1987</v>
      </c>
      <c r="W113" s="9">
        <v>2010</v>
      </c>
      <c r="X113" s="9">
        <v>2011</v>
      </c>
      <c r="Y113" s="9">
        <v>2012</v>
      </c>
      <c r="Z113" s="9">
        <v>2013</v>
      </c>
      <c r="AA113" s="9">
        <v>2014</v>
      </c>
      <c r="AB113" s="9">
        <v>2015</v>
      </c>
      <c r="AC113" s="9">
        <v>2016</v>
      </c>
      <c r="AD113" s="9">
        <v>2017</v>
      </c>
      <c r="AE113" s="9" t="s">
        <v>150</v>
      </c>
      <c r="AF113" s="10"/>
      <c r="AG113" s="7"/>
      <c r="AH113" s="11" t="s">
        <v>9</v>
      </c>
    </row>
    <row r="114" spans="1:34" s="13" customFormat="1" ht="30" customHeight="1" x14ac:dyDescent="0.35">
      <c r="B114" s="15" t="s">
        <v>140</v>
      </c>
      <c r="F114" s="18"/>
      <c r="G114" s="18"/>
      <c r="H114" s="18"/>
      <c r="I114" s="18"/>
      <c r="J114" s="18"/>
      <c r="K114" s="18"/>
      <c r="L114" s="18"/>
      <c r="M114" s="18"/>
      <c r="N114" s="18"/>
      <c r="O114" s="18"/>
      <c r="P114" s="14"/>
      <c r="R114" s="15" t="s">
        <v>140</v>
      </c>
      <c r="V114" s="18"/>
      <c r="W114" s="18"/>
      <c r="X114" s="18"/>
      <c r="Y114" s="18"/>
      <c r="Z114" s="18"/>
      <c r="AA114" s="18"/>
      <c r="AB114" s="18"/>
      <c r="AC114" s="18"/>
      <c r="AD114" s="18"/>
      <c r="AE114" s="18"/>
      <c r="AF114" s="14"/>
      <c r="AH114" s="1"/>
    </row>
    <row r="115" spans="1:34" x14ac:dyDescent="0.35">
      <c r="B115" s="1" t="s">
        <v>124</v>
      </c>
      <c r="C115" s="1" t="s">
        <v>171</v>
      </c>
      <c r="D115" s="1" t="s">
        <v>161</v>
      </c>
      <c r="E115" s="1" t="s">
        <v>197</v>
      </c>
      <c r="F115" s="42" t="s">
        <v>110</v>
      </c>
      <c r="G115" s="42">
        <v>0.13065574137331673</v>
      </c>
      <c r="H115" s="42">
        <v>0.11927693537899454</v>
      </c>
      <c r="I115" s="42">
        <v>0.11509969264212006</v>
      </c>
      <c r="J115" s="42">
        <v>0.1254156466460819</v>
      </c>
      <c r="K115" s="42">
        <v>0.12538155834069903</v>
      </c>
      <c r="L115" s="42">
        <v>9.1998353583061798E-2</v>
      </c>
      <c r="M115" s="42">
        <v>9.9312921276593982E-2</v>
      </c>
      <c r="N115" s="42" t="s">
        <v>110</v>
      </c>
      <c r="O115" s="42">
        <f t="shared" ref="O115:O138" si="14">IFERROR(AVERAGE(G115:N115),"n.a.")</f>
        <v>0.11530583560583829</v>
      </c>
      <c r="R115" s="1" t="s">
        <v>124</v>
      </c>
      <c r="S115" s="1" t="s">
        <v>172</v>
      </c>
      <c r="T115" s="1" t="s">
        <v>161</v>
      </c>
      <c r="U115" s="1" t="s">
        <v>197</v>
      </c>
      <c r="V115" s="42" t="s">
        <v>110</v>
      </c>
      <c r="W115" s="42">
        <f>IFERROR(G115*'Inflation adjustment'!$AH$3/'Inflation adjustment'!AA$3,"n.a.")</f>
        <v>0.14687215358262079</v>
      </c>
      <c r="X115" s="42">
        <f>IFERROR(H115*'Inflation adjustment'!$AH$3/'Inflation adjustment'!AB$3,"n.a.")</f>
        <v>0.12997786528080293</v>
      </c>
      <c r="Y115" s="42">
        <f>IFERROR(I115*'Inflation adjustment'!$AH$3/'Inflation adjustment'!AC$3,"n.a.")</f>
        <v>0.1228829975630069</v>
      </c>
      <c r="Z115" s="42">
        <f>IFERROR(J115*'Inflation adjustment'!$AH$3/'Inflation adjustment'!AD$3,"n.a.")</f>
        <v>0.13196349563400198</v>
      </c>
      <c r="AA115" s="42">
        <f>IFERROR(K115*'Inflation adjustment'!$AH$3/'Inflation adjustment'!AE$3,"n.a.")</f>
        <v>0.12982163127372953</v>
      </c>
      <c r="AB115" s="42">
        <f>IFERROR(L115*'Inflation adjustment'!$AH$3/'Inflation adjustment'!AF$3,"n.a.")</f>
        <v>9.5143378313086349E-2</v>
      </c>
      <c r="AC115" s="42">
        <f>IFERROR(M115*'Inflation adjustment'!$AH$3/'Inflation adjustment'!AG$3,"n.a.")</f>
        <v>0.10142839574763332</v>
      </c>
      <c r="AD115" s="42" t="str">
        <f>IFERROR(N115*'Inflation adjustment'!$AH$3/'Inflation adjustment'!AH$3,"n.a.")</f>
        <v>n.a.</v>
      </c>
      <c r="AE115" s="42">
        <f t="shared" ref="AE115:AE138" si="15">IFERROR(AVERAGE(W115:AD115),"n.a.")</f>
        <v>0.12258427391355455</v>
      </c>
      <c r="AH115" s="1" t="s">
        <v>170</v>
      </c>
    </row>
    <row r="116" spans="1:34" x14ac:dyDescent="0.35">
      <c r="B116" s="1" t="s">
        <v>132</v>
      </c>
      <c r="C116" s="1" t="s">
        <v>171</v>
      </c>
      <c r="D116" s="1" t="s">
        <v>161</v>
      </c>
      <c r="E116" s="1" t="s">
        <v>196</v>
      </c>
      <c r="F116" s="42" t="s">
        <v>110</v>
      </c>
      <c r="G116" s="42">
        <v>0.22394169851522822</v>
      </c>
      <c r="H116" s="42">
        <v>0.28601732559880927</v>
      </c>
      <c r="I116" s="42">
        <v>0.32335888846957539</v>
      </c>
      <c r="J116" s="42">
        <v>0.32376005480267411</v>
      </c>
      <c r="K116" s="42">
        <v>0.31822913622250826</v>
      </c>
      <c r="L116" s="42">
        <v>0.23992641955295968</v>
      </c>
      <c r="M116" s="42" t="s">
        <v>110</v>
      </c>
      <c r="N116" s="42" t="s">
        <v>110</v>
      </c>
      <c r="O116" s="42">
        <f t="shared" si="14"/>
        <v>0.28587225386029247</v>
      </c>
      <c r="R116" s="1" t="s">
        <v>132</v>
      </c>
      <c r="S116" s="1" t="s">
        <v>172</v>
      </c>
      <c r="T116" s="1" t="s">
        <v>161</v>
      </c>
      <c r="U116" s="1" t="s">
        <v>196</v>
      </c>
      <c r="V116" s="42" t="s">
        <v>110</v>
      </c>
      <c r="W116" s="42">
        <f>IFERROR(G116*'Inflation adjustment'!$AH$3/'Inflation adjustment'!AA$3,"n.a.")</f>
        <v>0.25173635075020673</v>
      </c>
      <c r="X116" s="42">
        <f>IFERROR(H116*'Inflation adjustment'!$AH$3/'Inflation adjustment'!AB$3,"n.a.")</f>
        <v>0.31167736911192051</v>
      </c>
      <c r="Y116" s="42">
        <f>IFERROR(I116*'Inflation adjustment'!$AH$3/'Inflation adjustment'!AC$3,"n.a.")</f>
        <v>0.34522515735409143</v>
      </c>
      <c r="Z116" s="42">
        <f>IFERROR(J116*'Inflation adjustment'!$AH$3/'Inflation adjustment'!AD$3,"n.a.")</f>
        <v>0.34066330414883422</v>
      </c>
      <c r="AA116" s="42">
        <f>IFERROR(K116*'Inflation adjustment'!$AH$3/'Inflation adjustment'!AE$3,"n.a.")</f>
        <v>0.32949842169752042</v>
      </c>
      <c r="AB116" s="42">
        <f>IFERROR(L116*'Inflation adjustment'!$AH$3/'Inflation adjustment'!AF$3,"n.a.")</f>
        <v>0.24812846332322158</v>
      </c>
      <c r="AC116" s="42" t="str">
        <f>IFERROR(M116*'Inflation adjustment'!$AH$3/'Inflation adjustment'!AG$3,"n.a.")</f>
        <v>n.a.</v>
      </c>
      <c r="AD116" s="42" t="str">
        <f>IFERROR(N116*'Inflation adjustment'!$AH$3/'Inflation adjustment'!AH$3,"n.a.")</f>
        <v>n.a.</v>
      </c>
      <c r="AE116" s="42">
        <f t="shared" si="15"/>
        <v>0.30448817773096581</v>
      </c>
    </row>
    <row r="117" spans="1:34" x14ac:dyDescent="0.35">
      <c r="B117" s="1" t="s">
        <v>251</v>
      </c>
      <c r="C117" s="1" t="s">
        <v>171</v>
      </c>
      <c r="D117" s="1" t="s">
        <v>162</v>
      </c>
      <c r="E117" s="1" t="s">
        <v>196</v>
      </c>
      <c r="F117" s="42" t="s">
        <v>110</v>
      </c>
      <c r="G117" s="42" t="s">
        <v>110</v>
      </c>
      <c r="H117" s="42">
        <v>6.2703305624778133E-2</v>
      </c>
      <c r="I117" s="42">
        <v>6.2484413935894906E-2</v>
      </c>
      <c r="J117" s="42">
        <v>5.5007625070318859E-2</v>
      </c>
      <c r="K117" s="42">
        <v>7.3321652641817295E-2</v>
      </c>
      <c r="L117" s="42">
        <v>9.6017221433144159E-2</v>
      </c>
      <c r="M117" s="42">
        <v>9.6236773735363934E-2</v>
      </c>
      <c r="N117" s="42" t="s">
        <v>110</v>
      </c>
      <c r="O117" s="42">
        <f t="shared" si="14"/>
        <v>7.4295165406886216E-2</v>
      </c>
      <c r="R117" s="1" t="s">
        <v>251</v>
      </c>
      <c r="S117" s="1" t="s">
        <v>172</v>
      </c>
      <c r="T117" s="1" t="s">
        <v>162</v>
      </c>
      <c r="U117" s="1" t="s">
        <v>196</v>
      </c>
      <c r="V117" s="42" t="s">
        <v>110</v>
      </c>
      <c r="W117" s="42" t="str">
        <f>IFERROR(G117*'Inflation adjustment'!$AH$3/'Inflation adjustment'!AA$3,"n.a.")</f>
        <v>n.a.</v>
      </c>
      <c r="X117" s="42">
        <f>IFERROR(H117*'Inflation adjustment'!$AH$3/'Inflation adjustment'!AB$3,"n.a.")</f>
        <v>6.8328732501905812E-2</v>
      </c>
      <c r="Y117" s="42">
        <f>IFERROR(I117*'Inflation adjustment'!$AH$3/'Inflation adjustment'!AC$3,"n.a.")</f>
        <v>6.6709753164020794E-2</v>
      </c>
      <c r="Z117" s="42">
        <f>IFERROR(J117*'Inflation adjustment'!$AH$3/'Inflation adjustment'!AD$3,"n.a.")</f>
        <v>5.7879528471343387E-2</v>
      </c>
      <c r="AA117" s="42">
        <f>IFERROR(K117*'Inflation adjustment'!$AH$3/'Inflation adjustment'!AE$3,"n.a.")</f>
        <v>7.5918154787813677E-2</v>
      </c>
      <c r="AB117" s="42">
        <f>IFERROR(L117*'Inflation adjustment'!$AH$3/'Inflation adjustment'!AF$3,"n.a.")</f>
        <v>9.9299633825914196E-2</v>
      </c>
      <c r="AC117" s="42">
        <f>IFERROR(M117*'Inflation adjustment'!$AH$3/'Inflation adjustment'!AG$3,"n.a.")</f>
        <v>9.8286722879900215E-2</v>
      </c>
      <c r="AD117" s="42" t="str">
        <f>IFERROR(N117*'Inflation adjustment'!$AH$3/'Inflation adjustment'!AH$3,"n.a.")</f>
        <v>n.a.</v>
      </c>
      <c r="AE117" s="42">
        <f t="shared" si="15"/>
        <v>7.7737087605149677E-2</v>
      </c>
    </row>
    <row r="118" spans="1:34" x14ac:dyDescent="0.35">
      <c r="B118" s="1" t="s">
        <v>289</v>
      </c>
      <c r="C118" s="1" t="s">
        <v>171</v>
      </c>
      <c r="D118" s="1" t="s">
        <v>163</v>
      </c>
      <c r="E118" s="1" t="s">
        <v>196</v>
      </c>
      <c r="F118" s="42" t="s">
        <v>110</v>
      </c>
      <c r="G118" s="42" t="s">
        <v>110</v>
      </c>
      <c r="H118" s="42">
        <v>0.21573650342674219</v>
      </c>
      <c r="I118" s="42">
        <v>0.19816032339764966</v>
      </c>
      <c r="J118" s="42">
        <v>0.20389529182668301</v>
      </c>
      <c r="K118" s="42">
        <v>0.19365262781103482</v>
      </c>
      <c r="L118" s="42">
        <v>0.1612043699585681</v>
      </c>
      <c r="M118" s="42" t="s">
        <v>110</v>
      </c>
      <c r="N118" s="42" t="s">
        <v>110</v>
      </c>
      <c r="O118" s="42">
        <f t="shared" si="14"/>
        <v>0.19452982328413557</v>
      </c>
      <c r="R118" s="1" t="s">
        <v>289</v>
      </c>
      <c r="S118" s="1" t="s">
        <v>172</v>
      </c>
      <c r="T118" s="1" t="s">
        <v>163</v>
      </c>
      <c r="U118" s="1" t="s">
        <v>196</v>
      </c>
      <c r="V118" s="42" t="s">
        <v>110</v>
      </c>
      <c r="W118" s="42" t="str">
        <f>IFERROR(G118*'Inflation adjustment'!$AH$3/'Inflation adjustment'!AA$3,"n.a.")</f>
        <v>n.a.</v>
      </c>
      <c r="X118" s="42">
        <f>IFERROR(H118*'Inflation adjustment'!$AH$3/'Inflation adjustment'!AB$3,"n.a.")</f>
        <v>0.23509130318828411</v>
      </c>
      <c r="Y118" s="42">
        <f>IFERROR(I118*'Inflation adjustment'!$AH$3/'Inflation adjustment'!AC$3,"n.a.")</f>
        <v>0.21156037847009079</v>
      </c>
      <c r="Z118" s="42">
        <f>IFERROR(J118*'Inflation adjustment'!$AH$3/'Inflation adjustment'!AD$3,"n.a.")</f>
        <v>0.21454049931021607</v>
      </c>
      <c r="AA118" s="42">
        <f>IFERROR(K118*'Inflation adjustment'!$AH$3/'Inflation adjustment'!AE$3,"n.a.")</f>
        <v>0.20051034917399305</v>
      </c>
      <c r="AB118" s="42">
        <f>IFERROR(L118*'Inflation adjustment'!$AH$3/'Inflation adjustment'!AF$3,"n.a.")</f>
        <v>0.16671524825542786</v>
      </c>
      <c r="AC118" s="42" t="str">
        <f>IFERROR(M118*'Inflation adjustment'!$AH$3/'Inflation adjustment'!AG$3,"n.a.")</f>
        <v>n.a.</v>
      </c>
      <c r="AD118" s="42" t="str">
        <f>IFERROR(N118*'Inflation adjustment'!$AH$3/'Inflation adjustment'!AH$3,"n.a.")</f>
        <v>n.a.</v>
      </c>
      <c r="AE118" s="42">
        <f t="shared" si="15"/>
        <v>0.20568355567960239</v>
      </c>
    </row>
    <row r="119" spans="1:34" x14ac:dyDescent="0.35">
      <c r="B119" s="1" t="s">
        <v>290</v>
      </c>
      <c r="C119" s="1" t="s">
        <v>171</v>
      </c>
      <c r="D119" s="1" t="s">
        <v>163</v>
      </c>
      <c r="E119" s="1" t="s">
        <v>196</v>
      </c>
      <c r="F119" s="42" t="s">
        <v>110</v>
      </c>
      <c r="G119" s="42" t="s">
        <v>110</v>
      </c>
      <c r="H119" s="42">
        <v>0.17378965436685953</v>
      </c>
      <c r="I119" s="42">
        <v>0.18290458468099757</v>
      </c>
      <c r="J119" s="42">
        <v>0.16484510241516345</v>
      </c>
      <c r="K119" s="42">
        <v>0.18599572494165126</v>
      </c>
      <c r="L119" s="42">
        <v>0.1756466435115154</v>
      </c>
      <c r="M119" s="42" t="s">
        <v>110</v>
      </c>
      <c r="N119" s="42" t="s">
        <v>110</v>
      </c>
      <c r="O119" s="42">
        <f t="shared" si="14"/>
        <v>0.17663634198323747</v>
      </c>
      <c r="R119" s="1" t="s">
        <v>290</v>
      </c>
      <c r="S119" s="1" t="s">
        <v>172</v>
      </c>
      <c r="T119" s="1" t="s">
        <v>163</v>
      </c>
      <c r="U119" s="1" t="s">
        <v>196</v>
      </c>
      <c r="V119" s="42" t="s">
        <v>110</v>
      </c>
      <c r="W119" s="42" t="str">
        <f>IFERROR(G119*'Inflation adjustment'!$AH$3/'Inflation adjustment'!AA$3,"n.a.")</f>
        <v>n.a.</v>
      </c>
      <c r="X119" s="42">
        <f>IFERROR(H119*'Inflation adjustment'!$AH$3/'Inflation adjustment'!AB$3,"n.a.")</f>
        <v>0.1893811926900916</v>
      </c>
      <c r="Y119" s="42">
        <f>IFERROR(I119*'Inflation adjustment'!$AH$3/'Inflation adjustment'!AC$3,"n.a.")</f>
        <v>0.1952730117490592</v>
      </c>
      <c r="Z119" s="42">
        <f>IFERROR(J119*'Inflation adjustment'!$AH$3/'Inflation adjustment'!AD$3,"n.a.")</f>
        <v>0.17345153124504206</v>
      </c>
      <c r="AA119" s="42">
        <f>IFERROR(K119*'Inflation adjustment'!$AH$3/'Inflation adjustment'!AE$3,"n.a.")</f>
        <v>0.19258229632345503</v>
      </c>
      <c r="AB119" s="42">
        <f>IFERROR(L119*'Inflation adjustment'!$AH$3/'Inflation adjustment'!AF$3,"n.a.")</f>
        <v>0.18165124050781675</v>
      </c>
      <c r="AC119" s="42" t="str">
        <f>IFERROR(M119*'Inflation adjustment'!$AH$3/'Inflation adjustment'!AG$3,"n.a.")</f>
        <v>n.a.</v>
      </c>
      <c r="AD119" s="42" t="str">
        <f>IFERROR(N119*'Inflation adjustment'!$AH$3/'Inflation adjustment'!AH$3,"n.a.")</f>
        <v>n.a.</v>
      </c>
      <c r="AE119" s="42">
        <f t="shared" si="15"/>
        <v>0.18646785450309294</v>
      </c>
    </row>
    <row r="120" spans="1:34" x14ac:dyDescent="0.35">
      <c r="B120" s="1" t="s">
        <v>291</v>
      </c>
      <c r="C120" s="1" t="s">
        <v>171</v>
      </c>
      <c r="D120" s="1" t="s">
        <v>163</v>
      </c>
      <c r="E120" s="1" t="s">
        <v>196</v>
      </c>
      <c r="F120" s="42" t="s">
        <v>110</v>
      </c>
      <c r="G120" s="42" t="s">
        <v>110</v>
      </c>
      <c r="H120" s="42">
        <v>0.1001535464542145</v>
      </c>
      <c r="I120" s="42">
        <v>0.10609448599481433</v>
      </c>
      <c r="J120" s="42">
        <v>0.10238129114595303</v>
      </c>
      <c r="K120" s="42">
        <v>0.10500761038741807</v>
      </c>
      <c r="L120" s="42">
        <v>0.10498743424400034</v>
      </c>
      <c r="M120" s="42" t="s">
        <v>110</v>
      </c>
      <c r="N120" s="42" t="s">
        <v>110</v>
      </c>
      <c r="O120" s="42">
        <f t="shared" si="14"/>
        <v>0.10372487364528005</v>
      </c>
      <c r="R120" s="1" t="s">
        <v>291</v>
      </c>
      <c r="S120" s="1" t="s">
        <v>172</v>
      </c>
      <c r="T120" s="1" t="s">
        <v>163</v>
      </c>
      <c r="U120" s="1" t="s">
        <v>196</v>
      </c>
      <c r="V120" s="42" t="s">
        <v>110</v>
      </c>
      <c r="W120" s="42" t="str">
        <f>IFERROR(G120*'Inflation adjustment'!$AH$3/'Inflation adjustment'!AA$3,"n.a.")</f>
        <v>n.a.</v>
      </c>
      <c r="X120" s="42">
        <f>IFERROR(H120*'Inflation adjustment'!$AH$3/'Inflation adjustment'!AB$3,"n.a.")</f>
        <v>0.10913882157566768</v>
      </c>
      <c r="Y120" s="42">
        <f>IFERROR(I120*'Inflation adjustment'!$AH$3/'Inflation adjustment'!AC$3,"n.a.")</f>
        <v>0.11326883821041889</v>
      </c>
      <c r="Z120" s="42">
        <f>IFERROR(J120*'Inflation adjustment'!$AH$3/'Inflation adjustment'!AD$3,"n.a.")</f>
        <v>0.10772653515289704</v>
      </c>
      <c r="AA120" s="42">
        <f>IFERROR(K120*'Inflation adjustment'!$AH$3/'Inflation adjustment'!AE$3,"n.a.")</f>
        <v>0.10872619113257415</v>
      </c>
      <c r="AB120" s="42">
        <f>IFERROR(L120*'Inflation adjustment'!$AH$3/'Inflation adjustment'!AF$3,"n.a.")</f>
        <v>0.10857649931070387</v>
      </c>
      <c r="AC120" s="42" t="str">
        <f>IFERROR(M120*'Inflation adjustment'!$AH$3/'Inflation adjustment'!AG$3,"n.a.")</f>
        <v>n.a.</v>
      </c>
      <c r="AD120" s="42" t="str">
        <f>IFERROR(N120*'Inflation adjustment'!$AH$3/'Inflation adjustment'!AH$3,"n.a.")</f>
        <v>n.a.</v>
      </c>
      <c r="AE120" s="42">
        <f t="shared" si="15"/>
        <v>0.10948737707645233</v>
      </c>
    </row>
    <row r="121" spans="1:34" x14ac:dyDescent="0.35">
      <c r="B121" s="1" t="s">
        <v>292</v>
      </c>
      <c r="C121" s="1" t="s">
        <v>171</v>
      </c>
      <c r="D121" s="1" t="s">
        <v>163</v>
      </c>
      <c r="E121" s="1" t="s">
        <v>196</v>
      </c>
      <c r="F121" s="42" t="s">
        <v>110</v>
      </c>
      <c r="G121" s="42" t="s">
        <v>110</v>
      </c>
      <c r="H121" s="42">
        <v>8.9555106281678953E-2</v>
      </c>
      <c r="I121" s="42">
        <v>9.7979809869235976E-2</v>
      </c>
      <c r="J121" s="42">
        <v>9.2493441719659716E-2</v>
      </c>
      <c r="K121" s="42">
        <v>9.6915473760208828E-2</v>
      </c>
      <c r="L121" s="42">
        <v>8.8890607255154672E-2</v>
      </c>
      <c r="M121" s="42" t="s">
        <v>110</v>
      </c>
      <c r="N121" s="42" t="s">
        <v>110</v>
      </c>
      <c r="O121" s="42">
        <f t="shared" si="14"/>
        <v>9.3166887777187637E-2</v>
      </c>
      <c r="R121" s="1" t="s">
        <v>292</v>
      </c>
      <c r="S121" s="1" t="s">
        <v>172</v>
      </c>
      <c r="T121" s="1" t="s">
        <v>163</v>
      </c>
      <c r="U121" s="1" t="s">
        <v>196</v>
      </c>
      <c r="V121" s="42" t="s">
        <v>110</v>
      </c>
      <c r="W121" s="42" t="str">
        <f>IFERROR(G121*'Inflation adjustment'!$AH$3/'Inflation adjustment'!AA$3,"n.a.")</f>
        <v>n.a.</v>
      </c>
      <c r="X121" s="42">
        <f>IFERROR(H121*'Inflation adjustment'!$AH$3/'Inflation adjustment'!AB$3,"n.a.")</f>
        <v>9.7589542374660693E-2</v>
      </c>
      <c r="Y121" s="42">
        <f>IFERROR(I121*'Inflation adjustment'!$AH$3/'Inflation adjustment'!AC$3,"n.a.")</f>
        <v>0.10460542909372825</v>
      </c>
      <c r="Z121" s="42">
        <f>IFERROR(J121*'Inflation adjustment'!$AH$3/'Inflation adjustment'!AD$3,"n.a.")</f>
        <v>9.7322449143768364E-2</v>
      </c>
      <c r="AA121" s="42">
        <f>IFERROR(K121*'Inflation adjustment'!$AH$3/'Inflation adjustment'!AE$3,"n.a.")</f>
        <v>0.10034749181397432</v>
      </c>
      <c r="AB121" s="42">
        <f>IFERROR(L121*'Inflation adjustment'!$AH$3/'Inflation adjustment'!AF$3,"n.a.")</f>
        <v>9.1929391615919939E-2</v>
      </c>
      <c r="AC121" s="42" t="str">
        <f>IFERROR(M121*'Inflation adjustment'!$AH$3/'Inflation adjustment'!AG$3,"n.a.")</f>
        <v>n.a.</v>
      </c>
      <c r="AD121" s="42" t="str">
        <f>IFERROR(N121*'Inflation adjustment'!$AH$3/'Inflation adjustment'!AH$3,"n.a.")</f>
        <v>n.a.</v>
      </c>
      <c r="AE121" s="42">
        <f t="shared" si="15"/>
        <v>9.8358860808410317E-2</v>
      </c>
    </row>
    <row r="122" spans="1:34" x14ac:dyDescent="0.35">
      <c r="B122" s="1" t="s">
        <v>293</v>
      </c>
      <c r="C122" s="1" t="s">
        <v>171</v>
      </c>
      <c r="D122" s="1" t="s">
        <v>163</v>
      </c>
      <c r="E122" s="1" t="s">
        <v>196</v>
      </c>
      <c r="F122" s="42" t="s">
        <v>110</v>
      </c>
      <c r="G122" s="42" t="s">
        <v>110</v>
      </c>
      <c r="H122" s="42">
        <v>0.18722150899750012</v>
      </c>
      <c r="I122" s="42">
        <v>0.18817450176248865</v>
      </c>
      <c r="J122" s="42">
        <v>0.15037007705983296</v>
      </c>
      <c r="K122" s="42">
        <v>0.25341816629711955</v>
      </c>
      <c r="L122" s="42">
        <v>0.14021369965168407</v>
      </c>
      <c r="M122" s="42" t="s">
        <v>110</v>
      </c>
      <c r="N122" s="42" t="s">
        <v>110</v>
      </c>
      <c r="O122" s="42">
        <f t="shared" si="14"/>
        <v>0.18387959075372506</v>
      </c>
      <c r="R122" s="1" t="s">
        <v>293</v>
      </c>
      <c r="S122" s="1" t="s">
        <v>172</v>
      </c>
      <c r="T122" s="1" t="s">
        <v>163</v>
      </c>
      <c r="U122" s="1" t="s">
        <v>196</v>
      </c>
      <c r="V122" s="42" t="s">
        <v>110</v>
      </c>
      <c r="W122" s="42" t="str">
        <f>IFERROR(G122*'Inflation adjustment'!$AH$3/'Inflation adjustment'!AA$3,"n.a.")</f>
        <v>n.a.</v>
      </c>
      <c r="X122" s="42">
        <f>IFERROR(H122*'Inflation adjustment'!$AH$3/'Inflation adjustment'!AB$3,"n.a.")</f>
        <v>0.20401808611886249</v>
      </c>
      <c r="Y122" s="42">
        <f>IFERROR(I122*'Inflation adjustment'!$AH$3/'Inflation adjustment'!AC$3,"n.a.")</f>
        <v>0.2008992926974858</v>
      </c>
      <c r="Z122" s="42">
        <f>IFERROR(J122*'Inflation adjustment'!$AH$3/'Inflation adjustment'!AD$3,"n.a.")</f>
        <v>0.15822077657955233</v>
      </c>
      <c r="AA122" s="42">
        <f>IFERROR(K122*'Inflation adjustment'!$AH$3/'Inflation adjustment'!AE$3,"n.a.")</f>
        <v>0.26239233407589746</v>
      </c>
      <c r="AB122" s="42">
        <f>IFERROR(L122*'Inflation adjustment'!$AH$3/'Inflation adjustment'!AF$3,"n.a.")</f>
        <v>0.14500699796320918</v>
      </c>
      <c r="AC122" s="42" t="str">
        <f>IFERROR(M122*'Inflation adjustment'!$AH$3/'Inflation adjustment'!AG$3,"n.a.")</f>
        <v>n.a.</v>
      </c>
      <c r="AD122" s="42" t="str">
        <f>IFERROR(N122*'Inflation adjustment'!$AH$3/'Inflation adjustment'!AH$3,"n.a.")</f>
        <v>n.a.</v>
      </c>
      <c r="AE122" s="42">
        <f t="shared" si="15"/>
        <v>0.19410749748700146</v>
      </c>
    </row>
    <row r="123" spans="1:34" x14ac:dyDescent="0.35">
      <c r="B123" s="1" t="s">
        <v>294</v>
      </c>
      <c r="C123" s="1" t="s">
        <v>171</v>
      </c>
      <c r="D123" s="1" t="s">
        <v>163</v>
      </c>
      <c r="E123" s="1" t="s">
        <v>196</v>
      </c>
      <c r="F123" s="42" t="s">
        <v>110</v>
      </c>
      <c r="G123" s="42" t="s">
        <v>110</v>
      </c>
      <c r="H123" s="42">
        <v>0.17379433530554581</v>
      </c>
      <c r="I123" s="42">
        <v>0.12527620432957853</v>
      </c>
      <c r="J123" s="42">
        <v>0.12906150137284686</v>
      </c>
      <c r="K123" s="42">
        <v>0.13959626003190445</v>
      </c>
      <c r="L123" s="42">
        <v>0.11986701452549783</v>
      </c>
      <c r="M123" s="42" t="s">
        <v>110</v>
      </c>
      <c r="N123" s="42" t="s">
        <v>110</v>
      </c>
      <c r="O123" s="42">
        <f t="shared" si="14"/>
        <v>0.13751906311307471</v>
      </c>
      <c r="R123" s="1" t="s">
        <v>294</v>
      </c>
      <c r="S123" s="1" t="s">
        <v>172</v>
      </c>
      <c r="T123" s="1" t="s">
        <v>163</v>
      </c>
      <c r="U123" s="1" t="s">
        <v>196</v>
      </c>
      <c r="V123" s="42" t="s">
        <v>110</v>
      </c>
      <c r="W123" s="42" t="str">
        <f>IFERROR(G123*'Inflation adjustment'!$AH$3/'Inflation adjustment'!AA$3,"n.a.")</f>
        <v>n.a.</v>
      </c>
      <c r="X123" s="42">
        <f>IFERROR(H123*'Inflation adjustment'!$AH$3/'Inflation adjustment'!AB$3,"n.a.")</f>
        <v>0.18938629357917819</v>
      </c>
      <c r="Y123" s="42">
        <f>IFERROR(I123*'Inflation adjustment'!$AH$3/'Inflation adjustment'!AC$3,"n.a.")</f>
        <v>0.13374766828613488</v>
      </c>
      <c r="Z123" s="42">
        <f>IFERROR(J123*'Inflation adjustment'!$AH$3/'Inflation adjustment'!AD$3,"n.a.")</f>
        <v>0.13579969747311821</v>
      </c>
      <c r="AA123" s="42">
        <f>IFERROR(K123*'Inflation adjustment'!$AH$3/'Inflation adjustment'!AE$3,"n.a.")</f>
        <v>0.14453971091832363</v>
      </c>
      <c r="AB123" s="42">
        <f>IFERROR(L123*'Inflation adjustment'!$AH$3/'Inflation adjustment'!AF$3,"n.a.")</f>
        <v>0.12396474791217782</v>
      </c>
      <c r="AC123" s="42" t="str">
        <f>IFERROR(M123*'Inflation adjustment'!$AH$3/'Inflation adjustment'!AG$3,"n.a.")</f>
        <v>n.a.</v>
      </c>
      <c r="AD123" s="42" t="str">
        <f>IFERROR(N123*'Inflation adjustment'!$AH$3/'Inflation adjustment'!AH$3,"n.a.")</f>
        <v>n.a.</v>
      </c>
      <c r="AE123" s="42">
        <f t="shared" si="15"/>
        <v>0.14548762363378656</v>
      </c>
    </row>
    <row r="124" spans="1:34" x14ac:dyDescent="0.35">
      <c r="B124" s="1" t="s">
        <v>295</v>
      </c>
      <c r="C124" s="1" t="s">
        <v>171</v>
      </c>
      <c r="D124" s="1" t="s">
        <v>163</v>
      </c>
      <c r="E124" s="1" t="s">
        <v>196</v>
      </c>
      <c r="F124" s="42" t="s">
        <v>110</v>
      </c>
      <c r="G124" s="42" t="s">
        <v>110</v>
      </c>
      <c r="H124" s="42">
        <v>0.12061889707872898</v>
      </c>
      <c r="I124" s="42">
        <v>0.11629272208630421</v>
      </c>
      <c r="J124" s="42">
        <v>0.1205160880341874</v>
      </c>
      <c r="K124" s="42">
        <v>0.15896243999315532</v>
      </c>
      <c r="L124" s="42">
        <v>0.11855560462877952</v>
      </c>
      <c r="M124" s="42" t="s">
        <v>110</v>
      </c>
      <c r="N124" s="42" t="s">
        <v>110</v>
      </c>
      <c r="O124" s="42">
        <f t="shared" si="14"/>
        <v>0.12698915036423108</v>
      </c>
      <c r="R124" s="1" t="s">
        <v>295</v>
      </c>
      <c r="S124" s="1" t="s">
        <v>172</v>
      </c>
      <c r="T124" s="1" t="s">
        <v>163</v>
      </c>
      <c r="U124" s="1" t="s">
        <v>196</v>
      </c>
      <c r="V124" s="42" t="s">
        <v>110</v>
      </c>
      <c r="W124" s="42" t="str">
        <f>IFERROR(G124*'Inflation adjustment'!$AH$3/'Inflation adjustment'!AA$3,"n.a.")</f>
        <v>n.a.</v>
      </c>
      <c r="X124" s="42">
        <f>IFERROR(H124*'Inflation adjustment'!$AH$3/'Inflation adjustment'!AB$3,"n.a.")</f>
        <v>0.13144022107042694</v>
      </c>
      <c r="Y124" s="42">
        <f>IFERROR(I124*'Inflation adjustment'!$AH$3/'Inflation adjustment'!AC$3,"n.a.")</f>
        <v>0.12415670239155158</v>
      </c>
      <c r="Z124" s="42">
        <f>IFERROR(J124*'Inflation adjustment'!$AH$3/'Inflation adjustment'!AD$3,"n.a.")</f>
        <v>0.12680813504878047</v>
      </c>
      <c r="AA124" s="42">
        <f>IFERROR(K124*'Inflation adjustment'!$AH$3/'Inflation adjustment'!AE$3,"n.a.")</f>
        <v>0.16459169549550132</v>
      </c>
      <c r="AB124" s="42">
        <f>IFERROR(L124*'Inflation adjustment'!$AH$3/'Inflation adjustment'!AF$3,"n.a.")</f>
        <v>0.12260850659842057</v>
      </c>
      <c r="AC124" s="42" t="str">
        <f>IFERROR(M124*'Inflation adjustment'!$AH$3/'Inflation adjustment'!AG$3,"n.a.")</f>
        <v>n.a.</v>
      </c>
      <c r="AD124" s="42" t="str">
        <f>IFERROR(N124*'Inflation adjustment'!$AH$3/'Inflation adjustment'!AH$3,"n.a.")</f>
        <v>n.a.</v>
      </c>
      <c r="AE124" s="42">
        <f t="shared" si="15"/>
        <v>0.13392105212093616</v>
      </c>
    </row>
    <row r="125" spans="1:34" x14ac:dyDescent="0.35">
      <c r="B125" s="1" t="s">
        <v>120</v>
      </c>
      <c r="C125" s="1" t="s">
        <v>171</v>
      </c>
      <c r="D125" s="1" t="s">
        <v>164</v>
      </c>
      <c r="E125" s="1" t="s">
        <v>196</v>
      </c>
      <c r="F125" s="42" t="s">
        <v>110</v>
      </c>
      <c r="G125" s="42">
        <v>0.18145224426108827</v>
      </c>
      <c r="H125" s="42">
        <v>0.14162893270301827</v>
      </c>
      <c r="I125" s="42">
        <v>0.20123601650394021</v>
      </c>
      <c r="J125" s="42">
        <v>0.1920655047104477</v>
      </c>
      <c r="K125" s="42">
        <v>0.19897183622181547</v>
      </c>
      <c r="L125" s="42">
        <v>0.18858448550956211</v>
      </c>
      <c r="M125" s="42">
        <v>0.18201372544957087</v>
      </c>
      <c r="N125" s="42" t="s">
        <v>110</v>
      </c>
      <c r="O125" s="42">
        <f t="shared" si="14"/>
        <v>0.18370753505134899</v>
      </c>
      <c r="R125" s="1" t="s">
        <v>120</v>
      </c>
      <c r="S125" s="1" t="s">
        <v>172</v>
      </c>
      <c r="T125" s="1" t="s">
        <v>164</v>
      </c>
      <c r="U125" s="1" t="s">
        <v>196</v>
      </c>
      <c r="V125" s="42" t="s">
        <v>110</v>
      </c>
      <c r="W125" s="42">
        <f>IFERROR(G125*'Inflation adjustment'!$AH$3/'Inflation adjustment'!AA$3,"n.a.")</f>
        <v>0.20397329353387644</v>
      </c>
      <c r="X125" s="42">
        <f>IFERROR(H125*'Inflation adjustment'!$AH$3/'Inflation adjustment'!AB$3,"n.a.")</f>
        <v>0.15433517197809135</v>
      </c>
      <c r="Y125" s="42">
        <f>IFERROR(I125*'Inflation adjustment'!$AH$3/'Inflation adjustment'!AC$3,"n.a.")</f>
        <v>0.21484405699093637</v>
      </c>
      <c r="Z125" s="42">
        <f>IFERROR(J125*'Inflation adjustment'!$AH$3/'Inflation adjustment'!AD$3,"n.a.")</f>
        <v>0.20209308862253805</v>
      </c>
      <c r="AA125" s="42">
        <f>IFERROR(K125*'Inflation adjustment'!$AH$3/'Inflation adjustment'!AE$3,"n.a.")</f>
        <v>0.20601792398891167</v>
      </c>
      <c r="AB125" s="42">
        <f>IFERROR(L125*'Inflation adjustment'!$AH$3/'Inflation adjustment'!AF$3,"n.a.")</f>
        <v>0.1950313712148703</v>
      </c>
      <c r="AC125" s="42">
        <f>IFERROR(M125*'Inflation adjustment'!$AH$3/'Inflation adjustment'!AG$3,"n.a.")</f>
        <v>0.18589081802340574</v>
      </c>
      <c r="AD125" s="42" t="str">
        <f>IFERROR(N125*'Inflation adjustment'!$AH$3/'Inflation adjustment'!AH$3,"n.a.")</f>
        <v>n.a.</v>
      </c>
      <c r="AE125" s="42">
        <f t="shared" si="15"/>
        <v>0.19459796062180429</v>
      </c>
    </row>
    <row r="126" spans="1:34" x14ac:dyDescent="0.35">
      <c r="B126" s="1" t="s">
        <v>125</v>
      </c>
      <c r="C126" s="1" t="s">
        <v>171</v>
      </c>
      <c r="D126" s="1" t="s">
        <v>162</v>
      </c>
      <c r="E126" s="1" t="s">
        <v>196</v>
      </c>
      <c r="F126" s="42" t="s">
        <v>110</v>
      </c>
      <c r="G126" s="42" t="s">
        <v>110</v>
      </c>
      <c r="H126" s="42" t="s">
        <v>110</v>
      </c>
      <c r="I126" s="42" t="s">
        <v>110</v>
      </c>
      <c r="J126" s="42">
        <v>0.13500000000000001</v>
      </c>
      <c r="K126" s="42" t="s">
        <v>110</v>
      </c>
      <c r="L126" s="42" t="s">
        <v>110</v>
      </c>
      <c r="M126" s="42" t="s">
        <v>110</v>
      </c>
      <c r="N126" s="42" t="s">
        <v>110</v>
      </c>
      <c r="O126" s="42">
        <f t="shared" si="14"/>
        <v>0.13500000000000001</v>
      </c>
      <c r="R126" s="1" t="s">
        <v>125</v>
      </c>
      <c r="S126" s="1" t="s">
        <v>172</v>
      </c>
      <c r="T126" s="1" t="s">
        <v>162</v>
      </c>
      <c r="U126" s="1" t="s">
        <v>196</v>
      </c>
      <c r="V126" s="42" t="s">
        <v>110</v>
      </c>
      <c r="W126" s="42" t="str">
        <f>IFERROR(G126*'Inflation adjustment'!$AH$3/'Inflation adjustment'!AA$3,"n.a.")</f>
        <v>n.a.</v>
      </c>
      <c r="X126" s="42" t="str">
        <f>IFERROR(H126*'Inflation adjustment'!$AH$3/'Inflation adjustment'!AB$3,"n.a.")</f>
        <v>n.a.</v>
      </c>
      <c r="Y126" s="42" t="str">
        <f>IFERROR(I126*'Inflation adjustment'!$AH$3/'Inflation adjustment'!AC$3,"n.a.")</f>
        <v>n.a.</v>
      </c>
      <c r="Z126" s="42">
        <f>IFERROR(J126*'Inflation adjustment'!$AH$3/'Inflation adjustment'!AD$3,"n.a.")</f>
        <v>0.14204824028746357</v>
      </c>
      <c r="AA126" s="42" t="str">
        <f>IFERROR(K126*'Inflation adjustment'!$AH$3/'Inflation adjustment'!AE$3,"n.a.")</f>
        <v>n.a.</v>
      </c>
      <c r="AB126" s="42" t="str">
        <f>IFERROR(L126*'Inflation adjustment'!$AH$3/'Inflation adjustment'!AF$3,"n.a.")</f>
        <v>n.a.</v>
      </c>
      <c r="AC126" s="42" t="str">
        <f>IFERROR(M126*'Inflation adjustment'!$AH$3/'Inflation adjustment'!AG$3,"n.a.")</f>
        <v>n.a.</v>
      </c>
      <c r="AD126" s="42" t="str">
        <f>IFERROR(N126*'Inflation adjustment'!$AH$3/'Inflation adjustment'!AH$3,"n.a.")</f>
        <v>n.a.</v>
      </c>
      <c r="AE126" s="42">
        <f t="shared" si="15"/>
        <v>0.14204824028746357</v>
      </c>
    </row>
    <row r="127" spans="1:34" x14ac:dyDescent="0.35">
      <c r="B127" s="1" t="s">
        <v>277</v>
      </c>
      <c r="C127" s="1" t="s">
        <v>171</v>
      </c>
      <c r="D127" s="1" t="s">
        <v>163</v>
      </c>
      <c r="E127" s="1" t="s">
        <v>196</v>
      </c>
      <c r="F127" s="42" t="s">
        <v>110</v>
      </c>
      <c r="G127" s="42" t="s">
        <v>110</v>
      </c>
      <c r="H127" s="42" t="s">
        <v>110</v>
      </c>
      <c r="I127" s="42" t="s">
        <v>110</v>
      </c>
      <c r="J127" s="42">
        <v>0.12818530572530781</v>
      </c>
      <c r="K127" s="42">
        <v>0.13353568034254687</v>
      </c>
      <c r="L127" s="42">
        <v>0.12530007419261033</v>
      </c>
      <c r="M127" s="42">
        <v>0.11719467235642543</v>
      </c>
      <c r="N127" s="42" t="s">
        <v>110</v>
      </c>
      <c r="O127" s="42">
        <f t="shared" si="14"/>
        <v>0.12605393315422261</v>
      </c>
      <c r="R127" s="1" t="s">
        <v>277</v>
      </c>
      <c r="S127" s="1" t="s">
        <v>172</v>
      </c>
      <c r="T127" s="1" t="s">
        <v>163</v>
      </c>
      <c r="U127" s="1" t="s">
        <v>196</v>
      </c>
      <c r="V127" s="42" t="s">
        <v>110</v>
      </c>
      <c r="W127" s="42" t="str">
        <f>IFERROR(G127*'Inflation adjustment'!$AH$3/'Inflation adjustment'!AA$3,"n.a.")</f>
        <v>n.a.</v>
      </c>
      <c r="X127" s="42" t="str">
        <f>IFERROR(H127*'Inflation adjustment'!$AH$3/'Inflation adjustment'!AB$3,"n.a.")</f>
        <v>n.a.</v>
      </c>
      <c r="Y127" s="42" t="str">
        <f>IFERROR(I127*'Inflation adjustment'!$AH$3/'Inflation adjustment'!AC$3,"n.a.")</f>
        <v>n.a.</v>
      </c>
      <c r="Z127" s="42">
        <f>IFERROR(J127*'Inflation adjustment'!$AH$3/'Inflation adjustment'!AD$3,"n.a.")</f>
        <v>0.13487775636289259</v>
      </c>
      <c r="AA127" s="42">
        <f>IFERROR(K127*'Inflation adjustment'!$AH$3/'Inflation adjustment'!AE$3,"n.a.")</f>
        <v>0.13826451102330492</v>
      </c>
      <c r="AB127" s="42">
        <f>IFERROR(L127*'Inflation adjustment'!$AH$3/'Inflation adjustment'!AF$3,"n.a.")</f>
        <v>0.129583540327185</v>
      </c>
      <c r="AC127" s="42">
        <f>IFERROR(M127*'Inflation adjustment'!$AH$3/'Inflation adjustment'!AG$3,"n.a.")</f>
        <v>0.11969104779604578</v>
      </c>
      <c r="AD127" s="42" t="str">
        <f>IFERROR(N127*'Inflation adjustment'!$AH$3/'Inflation adjustment'!AH$3,"n.a.")</f>
        <v>n.a.</v>
      </c>
      <c r="AE127" s="42">
        <f t="shared" si="15"/>
        <v>0.13060421387735707</v>
      </c>
    </row>
    <row r="128" spans="1:34" x14ac:dyDescent="0.35">
      <c r="B128" s="1" t="s">
        <v>276</v>
      </c>
      <c r="C128" s="1" t="s">
        <v>171</v>
      </c>
      <c r="D128" s="1" t="s">
        <v>163</v>
      </c>
      <c r="E128" s="1" t="s">
        <v>197</v>
      </c>
      <c r="F128" s="42" t="s">
        <v>110</v>
      </c>
      <c r="G128" s="42" t="s">
        <v>110</v>
      </c>
      <c r="H128" s="42" t="s">
        <v>110</v>
      </c>
      <c r="I128" s="42" t="s">
        <v>110</v>
      </c>
      <c r="J128" s="42">
        <v>0.17658989637865752</v>
      </c>
      <c r="K128" s="42">
        <v>0.16155677815328506</v>
      </c>
      <c r="L128" s="42">
        <v>0.13892106634932744</v>
      </c>
      <c r="M128" s="42">
        <v>0.12009219905136273</v>
      </c>
      <c r="N128" s="42" t="s">
        <v>110</v>
      </c>
      <c r="O128" s="42">
        <f t="shared" si="14"/>
        <v>0.14928998498315818</v>
      </c>
      <c r="R128" s="1" t="s">
        <v>276</v>
      </c>
      <c r="S128" s="1" t="s">
        <v>172</v>
      </c>
      <c r="T128" s="1" t="s">
        <v>163</v>
      </c>
      <c r="U128" s="1" t="s">
        <v>197</v>
      </c>
      <c r="V128" s="42" t="s">
        <v>110</v>
      </c>
      <c r="W128" s="42" t="str">
        <f>IFERROR(G128*'Inflation adjustment'!$AH$3/'Inflation adjustment'!AA$3,"n.a.")</f>
        <v>n.a.</v>
      </c>
      <c r="X128" s="42" t="str">
        <f>IFERROR(H128*'Inflation adjustment'!$AH$3/'Inflation adjustment'!AB$3,"n.a.")</f>
        <v>n.a.</v>
      </c>
      <c r="Y128" s="42" t="str">
        <f>IFERROR(I128*'Inflation adjustment'!$AH$3/'Inflation adjustment'!AC$3,"n.a.")</f>
        <v>n.a.</v>
      </c>
      <c r="Z128" s="42">
        <f>IFERROR(J128*'Inflation adjustment'!$AH$3/'Inflation adjustment'!AD$3,"n.a.")</f>
        <v>0.18580951135654691</v>
      </c>
      <c r="AA128" s="42">
        <f>IFERROR(K128*'Inflation adjustment'!$AH$3/'Inflation adjustment'!AE$3,"n.a.")</f>
        <v>0.16727790562465394</v>
      </c>
      <c r="AB128" s="42">
        <f>IFERROR(L128*'Inflation adjustment'!$AH$3/'Inflation adjustment'!AF$3,"n.a.")</f>
        <v>0.1436701751341444</v>
      </c>
      <c r="AC128" s="42">
        <f>IFERROR(M128*'Inflation adjustment'!$AH$3/'Inflation adjustment'!AG$3,"n.a.")</f>
        <v>0.12265029499697062</v>
      </c>
      <c r="AD128" s="42" t="str">
        <f>IFERROR(N128*'Inflation adjustment'!$AH$3/'Inflation adjustment'!AH$3,"n.a.")</f>
        <v>n.a.</v>
      </c>
      <c r="AE128" s="42">
        <f t="shared" si="15"/>
        <v>0.15485197177807897</v>
      </c>
    </row>
    <row r="129" spans="2:31" x14ac:dyDescent="0.35">
      <c r="B129" s="1" t="s">
        <v>296</v>
      </c>
      <c r="C129" s="1" t="s">
        <v>171</v>
      </c>
      <c r="D129" s="1" t="s">
        <v>161</v>
      </c>
      <c r="E129" s="1" t="s">
        <v>197</v>
      </c>
      <c r="F129" s="42" t="s">
        <v>110</v>
      </c>
      <c r="G129" s="42">
        <v>9.868484071439948E-2</v>
      </c>
      <c r="H129" s="42">
        <v>9.8904242865119965E-2</v>
      </c>
      <c r="I129" s="42">
        <v>0.11437304471288168</v>
      </c>
      <c r="J129" s="42">
        <v>0.1187819073404946</v>
      </c>
      <c r="K129" s="42">
        <v>0.12986166922119155</v>
      </c>
      <c r="L129" s="42">
        <v>0.12385179058107236</v>
      </c>
      <c r="M129" s="42">
        <v>0.13260039215063488</v>
      </c>
      <c r="N129" s="42" t="s">
        <v>110</v>
      </c>
      <c r="O129" s="42">
        <f t="shared" si="14"/>
        <v>0.11672255536939921</v>
      </c>
      <c r="R129" s="1" t="s">
        <v>296</v>
      </c>
      <c r="S129" s="1" t="s">
        <v>172</v>
      </c>
      <c r="T129" s="1" t="s">
        <v>161</v>
      </c>
      <c r="U129" s="1" t="s">
        <v>197</v>
      </c>
      <c r="V129" s="42" t="s">
        <v>110</v>
      </c>
      <c r="W129" s="42">
        <f>IFERROR(G129*'Inflation adjustment'!$AH$3/'Inflation adjustment'!AA$3,"n.a.")</f>
        <v>0.11093316626835817</v>
      </c>
      <c r="X129" s="42">
        <f>IFERROR(H129*'Inflation adjustment'!$AH$3/'Inflation adjustment'!AB$3,"n.a.")</f>
        <v>0.10777743671880331</v>
      </c>
      <c r="Y129" s="42">
        <f>IFERROR(I129*'Inflation adjustment'!$AH$3/'Inflation adjustment'!AC$3,"n.a.")</f>
        <v>0.12210721203597338</v>
      </c>
      <c r="Z129" s="42">
        <f>IFERROR(J129*'Inflation adjustment'!$AH$3/'Inflation adjustment'!AD$3,"n.a.")</f>
        <v>0.12498341419041341</v>
      </c>
      <c r="AA129" s="42">
        <f>IFERROR(K129*'Inflation adjustment'!$AH$3/'Inflation adjustment'!AE$3,"n.a.")</f>
        <v>0.13446039402711868</v>
      </c>
      <c r="AB129" s="42">
        <f>IFERROR(L129*'Inflation adjustment'!$AH$3/'Inflation adjustment'!AF$3,"n.a.")</f>
        <v>0.1280857461798931</v>
      </c>
      <c r="AC129" s="42">
        <f>IFERROR(M129*'Inflation adjustment'!$AH$3/'Inflation adjustment'!AG$3,"n.a.")</f>
        <v>0.13542492636872744</v>
      </c>
      <c r="AD129" s="42" t="str">
        <f>IFERROR(N129*'Inflation adjustment'!$AH$3/'Inflation adjustment'!AH$3,"n.a.")</f>
        <v>n.a.</v>
      </c>
      <c r="AE129" s="42">
        <f t="shared" si="15"/>
        <v>0.1233960422556125</v>
      </c>
    </row>
    <row r="130" spans="2:31" x14ac:dyDescent="0.35">
      <c r="B130" s="1" t="s">
        <v>297</v>
      </c>
      <c r="C130" s="1" t="s">
        <v>171</v>
      </c>
      <c r="D130" s="1" t="s">
        <v>161</v>
      </c>
      <c r="E130" s="1" t="s">
        <v>196</v>
      </c>
      <c r="F130" s="42" t="s">
        <v>110</v>
      </c>
      <c r="G130" s="42">
        <v>0.12828546434754343</v>
      </c>
      <c r="H130" s="42">
        <v>0.1394506504588619</v>
      </c>
      <c r="I130" s="42">
        <v>0.1447665765370455</v>
      </c>
      <c r="J130" s="42">
        <v>0.14884737617334542</v>
      </c>
      <c r="K130" s="42">
        <v>0.1631423578668755</v>
      </c>
      <c r="L130" s="42">
        <v>0.17231329884874058</v>
      </c>
      <c r="M130" s="42">
        <v>0.20312083206219747</v>
      </c>
      <c r="N130" s="42" t="s">
        <v>110</v>
      </c>
      <c r="O130" s="42">
        <f t="shared" si="14"/>
        <v>0.15713236518494428</v>
      </c>
      <c r="R130" s="1" t="s">
        <v>297</v>
      </c>
      <c r="S130" s="1" t="s">
        <v>172</v>
      </c>
      <c r="T130" s="1" t="s">
        <v>161</v>
      </c>
      <c r="U130" s="1" t="s">
        <v>196</v>
      </c>
      <c r="V130" s="42" t="s">
        <v>110</v>
      </c>
      <c r="W130" s="42">
        <f>IFERROR(G130*'Inflation adjustment'!$AH$3/'Inflation adjustment'!AA$3,"n.a.")</f>
        <v>0.14420768826557021</v>
      </c>
      <c r="X130" s="42">
        <f>IFERROR(H130*'Inflation adjustment'!$AH$3/'Inflation adjustment'!AB$3,"n.a.")</f>
        <v>0.15196146514889677</v>
      </c>
      <c r="Y130" s="42">
        <f>IFERROR(I130*'Inflation adjustment'!$AH$3/'Inflation adjustment'!AC$3,"n.a.")</f>
        <v>0.1545560241165814</v>
      </c>
      <c r="Z130" s="42">
        <f>IFERROR(J130*'Inflation adjustment'!$AH$3/'Inflation adjustment'!AD$3,"n.a.")</f>
        <v>0.15661857671725812</v>
      </c>
      <c r="AA130" s="42">
        <f>IFERROR(K130*'Inflation adjustment'!$AH$3/'Inflation adjustment'!AE$3,"n.a.")</f>
        <v>0.16891963466086124</v>
      </c>
      <c r="AB130" s="42">
        <f>IFERROR(L130*'Inflation adjustment'!$AH$3/'Inflation adjustment'!AF$3,"n.a.")</f>
        <v>0.17820394324708966</v>
      </c>
      <c r="AC130" s="42">
        <f>IFERROR(M130*'Inflation adjustment'!$AH$3/'Inflation adjustment'!AG$3,"n.a.")</f>
        <v>0.20744752922547102</v>
      </c>
      <c r="AD130" s="42" t="str">
        <f>IFERROR(N130*'Inflation adjustment'!$AH$3/'Inflation adjustment'!AH$3,"n.a.")</f>
        <v>n.a.</v>
      </c>
      <c r="AE130" s="42">
        <f t="shared" si="15"/>
        <v>0.16598783734024689</v>
      </c>
    </row>
    <row r="131" spans="2:31" x14ac:dyDescent="0.35">
      <c r="B131" s="1" t="s">
        <v>298</v>
      </c>
      <c r="C131" s="1" t="s">
        <v>171</v>
      </c>
      <c r="D131" s="1" t="s">
        <v>165</v>
      </c>
      <c r="E131" s="1" t="s">
        <v>197</v>
      </c>
      <c r="F131" s="42" t="s">
        <v>110</v>
      </c>
      <c r="G131" s="42">
        <v>0.18062252820321562</v>
      </c>
      <c r="H131" s="42">
        <v>0.19532759896882557</v>
      </c>
      <c r="I131" s="42">
        <v>0.20582048722194973</v>
      </c>
      <c r="J131" s="42">
        <v>0.21396874632890137</v>
      </c>
      <c r="K131" s="42">
        <v>0.1755576507434165</v>
      </c>
      <c r="L131" s="42">
        <v>0.15525586601255528</v>
      </c>
      <c r="M131" s="42">
        <v>0.14074564337639989</v>
      </c>
      <c r="N131" s="42" t="s">
        <v>110</v>
      </c>
      <c r="O131" s="42">
        <f t="shared" si="14"/>
        <v>0.18104264583646629</v>
      </c>
      <c r="R131" s="1" t="s">
        <v>298</v>
      </c>
      <c r="S131" s="1" t="s">
        <v>172</v>
      </c>
      <c r="T131" s="1" t="s">
        <v>165</v>
      </c>
      <c r="U131" s="1" t="s">
        <v>197</v>
      </c>
      <c r="V131" s="42" t="s">
        <v>110</v>
      </c>
      <c r="W131" s="42">
        <f>IFERROR(G131*'Inflation adjustment'!$AH$3/'Inflation adjustment'!AA$3,"n.a.")</f>
        <v>0.20304059679203448</v>
      </c>
      <c r="X131" s="42">
        <f>IFERROR(H131*'Inflation adjustment'!$AH$3/'Inflation adjustment'!AB$3,"n.a.")</f>
        <v>0.21285141392779069</v>
      </c>
      <c r="Y131" s="42">
        <f>IFERROR(I131*'Inflation adjustment'!$AH$3/'Inflation adjustment'!AC$3,"n.a.")</f>
        <v>0.21973854012235947</v>
      </c>
      <c r="Z131" s="42">
        <f>IFERROR(J131*'Inflation adjustment'!$AH$3/'Inflation adjustment'!AD$3,"n.a.")</f>
        <v>0.2251398806854453</v>
      </c>
      <c r="AA131" s="42">
        <f>IFERROR(K131*'Inflation adjustment'!$AH$3/'Inflation adjustment'!AE$3,"n.a.")</f>
        <v>0.18177458394769333</v>
      </c>
      <c r="AB131" s="42">
        <f>IFERROR(L131*'Inflation adjustment'!$AH$3/'Inflation adjustment'!AF$3,"n.a.")</f>
        <v>0.1605633907570064</v>
      </c>
      <c r="AC131" s="42">
        <f>IFERROR(M131*'Inflation adjustment'!$AH$3/'Inflation adjustment'!AG$3,"n.a.")</f>
        <v>0.1437436804056757</v>
      </c>
      <c r="AD131" s="42" t="str">
        <f>IFERROR(N131*'Inflation adjustment'!$AH$3/'Inflation adjustment'!AH$3,"n.a.")</f>
        <v>n.a.</v>
      </c>
      <c r="AE131" s="42">
        <f t="shared" si="15"/>
        <v>0.19240744094828649</v>
      </c>
    </row>
    <row r="132" spans="2:31" x14ac:dyDescent="0.35">
      <c r="B132" s="1" t="s">
        <v>299</v>
      </c>
      <c r="C132" s="1" t="s">
        <v>171</v>
      </c>
      <c r="D132" s="1" t="s">
        <v>165</v>
      </c>
      <c r="E132" s="1" t="s">
        <v>197</v>
      </c>
      <c r="F132" s="42" t="s">
        <v>110</v>
      </c>
      <c r="G132" s="42">
        <v>0.14614920653879415</v>
      </c>
      <c r="H132" s="42">
        <v>0.18400637902354833</v>
      </c>
      <c r="I132" s="42">
        <v>0.20715753488215449</v>
      </c>
      <c r="J132" s="42">
        <v>0.19695056014359333</v>
      </c>
      <c r="K132" s="42">
        <v>0.18234382972710148</v>
      </c>
      <c r="L132" s="42">
        <v>0.16682985857286109</v>
      </c>
      <c r="M132" s="42">
        <v>0.15911459498867767</v>
      </c>
      <c r="N132" s="42" t="s">
        <v>110</v>
      </c>
      <c r="O132" s="42">
        <f t="shared" si="14"/>
        <v>0.17750742341096151</v>
      </c>
      <c r="R132" s="1" t="s">
        <v>299</v>
      </c>
      <c r="S132" s="1" t="s">
        <v>172</v>
      </c>
      <c r="T132" s="1" t="s">
        <v>165</v>
      </c>
      <c r="U132" s="1" t="s">
        <v>197</v>
      </c>
      <c r="V132" s="42" t="s">
        <v>110</v>
      </c>
      <c r="W132" s="42">
        <f>IFERROR(G132*'Inflation adjustment'!$AH$3/'Inflation adjustment'!AA$3,"n.a.")</f>
        <v>0.1642885990552245</v>
      </c>
      <c r="X132" s="42">
        <f>IFERROR(H132*'Inflation adjustment'!$AH$3/'Inflation adjustment'!AB$3,"n.a.")</f>
        <v>0.20051451076888602</v>
      </c>
      <c r="Y132" s="42">
        <f>IFERROR(I132*'Inflation adjustment'!$AH$3/'Inflation adjustment'!AC$3,"n.a.")</f>
        <v>0.22116600200865161</v>
      </c>
      <c r="Z132" s="42">
        <f>IFERROR(J132*'Inflation adjustment'!$AH$3/'Inflation adjustment'!AD$3,"n.a.")</f>
        <v>0.20723318882983471</v>
      </c>
      <c r="AA132" s="42">
        <f>IFERROR(K132*'Inflation adjustment'!$AH$3/'Inflation adjustment'!AE$3,"n.a.")</f>
        <v>0.18880107841335919</v>
      </c>
      <c r="AB132" s="42">
        <f>IFERROR(L132*'Inflation adjustment'!$AH$3/'Inflation adjustment'!AF$3,"n.a.")</f>
        <v>0.17253304792879268</v>
      </c>
      <c r="AC132" s="42">
        <f>IFERROR(M132*'Inflation adjustment'!$AH$3/'Inflation adjustment'!AG$3,"n.a.")</f>
        <v>0.162503910893814</v>
      </c>
      <c r="AD132" s="42" t="str">
        <f>IFERROR(N132*'Inflation adjustment'!$AH$3/'Inflation adjustment'!AH$3,"n.a.")</f>
        <v>n.a.</v>
      </c>
      <c r="AE132" s="42">
        <f t="shared" si="15"/>
        <v>0.18814861969979466</v>
      </c>
    </row>
    <row r="133" spans="2:31" x14ac:dyDescent="0.35">
      <c r="B133" s="1" t="s">
        <v>118</v>
      </c>
      <c r="C133" s="1" t="s">
        <v>171</v>
      </c>
      <c r="D133" s="1" t="s">
        <v>164</v>
      </c>
      <c r="E133" s="1" t="s">
        <v>196</v>
      </c>
      <c r="F133" s="42" t="s">
        <v>110</v>
      </c>
      <c r="G133" s="42">
        <v>0.32454045345455473</v>
      </c>
      <c r="H133" s="42">
        <v>0.38653551595863872</v>
      </c>
      <c r="I133" s="42">
        <v>0.43655404104870249</v>
      </c>
      <c r="J133" s="42">
        <v>0.37264712563186786</v>
      </c>
      <c r="K133" s="42">
        <v>0.35585188476029211</v>
      </c>
      <c r="L133" s="42">
        <v>0.22918472180002572</v>
      </c>
      <c r="M133" s="42">
        <v>0.22867172150120221</v>
      </c>
      <c r="N133" s="42" t="s">
        <v>110</v>
      </c>
      <c r="O133" s="42">
        <f t="shared" si="14"/>
        <v>0.33342649487932624</v>
      </c>
      <c r="R133" s="1" t="s">
        <v>118</v>
      </c>
      <c r="S133" s="1" t="s">
        <v>172</v>
      </c>
      <c r="T133" s="1" t="s">
        <v>164</v>
      </c>
      <c r="U133" s="1" t="s">
        <v>196</v>
      </c>
      <c r="V133" s="42" t="s">
        <v>110</v>
      </c>
      <c r="W133" s="42">
        <f>IFERROR(G133*'Inflation adjustment'!$AH$3/'Inflation adjustment'!AA$3,"n.a.")</f>
        <v>0.36482097780423584</v>
      </c>
      <c r="X133" s="42">
        <f>IFERROR(H133*'Inflation adjustment'!$AH$3/'Inflation adjustment'!AB$3,"n.a.")</f>
        <v>0.42121354862010796</v>
      </c>
      <c r="Y133" s="42">
        <f>IFERROR(I133*'Inflation adjustment'!$AH$3/'Inflation adjustment'!AC$3,"n.a.")</f>
        <v>0.46607482549156193</v>
      </c>
      <c r="Z133" s="42">
        <f>IFERROR(J133*'Inflation adjustment'!$AH$3/'Inflation adjustment'!AD$3,"n.a.")</f>
        <v>0.39210272921620876</v>
      </c>
      <c r="AA133" s="42">
        <f>IFERROR(K133*'Inflation adjustment'!$AH$3/'Inflation adjustment'!AE$3,"n.a.")</f>
        <v>0.3684534853672865</v>
      </c>
      <c r="AB133" s="42">
        <f>IFERROR(L133*'Inflation adjustment'!$AH$3/'Inflation adjustment'!AF$3,"n.a.")</f>
        <v>0.23701955350877041</v>
      </c>
      <c r="AC133" s="42">
        <f>IFERROR(M133*'Inflation adjustment'!$AH$3/'Inflation adjustment'!AG$3,"n.a.")</f>
        <v>0.23354268071643999</v>
      </c>
      <c r="AD133" s="42" t="str">
        <f>IFERROR(N133*'Inflation adjustment'!$AH$3/'Inflation adjustment'!AH$3,"n.a.")</f>
        <v>n.a.</v>
      </c>
      <c r="AE133" s="42">
        <f t="shared" si="15"/>
        <v>0.3547468286749445</v>
      </c>
    </row>
    <row r="134" spans="2:31" x14ac:dyDescent="0.35">
      <c r="B134" s="1" t="s">
        <v>129</v>
      </c>
      <c r="C134" s="1" t="s">
        <v>171</v>
      </c>
      <c r="D134" s="1" t="s">
        <v>166</v>
      </c>
      <c r="E134" s="1" t="s">
        <v>196</v>
      </c>
      <c r="F134" s="42" t="s">
        <v>110</v>
      </c>
      <c r="G134" s="42" t="s">
        <v>110</v>
      </c>
      <c r="H134" s="42" t="s">
        <v>110</v>
      </c>
      <c r="I134" s="42" t="s">
        <v>110</v>
      </c>
      <c r="J134" s="42">
        <v>3.255836433403278E-2</v>
      </c>
      <c r="K134" s="42">
        <v>2.6069468264127461E-2</v>
      </c>
      <c r="L134" s="42">
        <v>1.8358713784632271E-2</v>
      </c>
      <c r="M134" s="42">
        <v>2.1869972066137004E-2</v>
      </c>
      <c r="N134" s="42" t="s">
        <v>110</v>
      </c>
      <c r="O134" s="42">
        <f t="shared" si="14"/>
        <v>2.4714129612232377E-2</v>
      </c>
      <c r="R134" s="1" t="s">
        <v>129</v>
      </c>
      <c r="S134" s="1" t="s">
        <v>172</v>
      </c>
      <c r="T134" s="1" t="s">
        <v>166</v>
      </c>
      <c r="U134" s="1" t="s">
        <v>196</v>
      </c>
      <c r="V134" s="42" t="s">
        <v>110</v>
      </c>
      <c r="W134" s="42" t="str">
        <f>IFERROR(G134*'Inflation adjustment'!$AH$3/'Inflation adjustment'!AA$3,"n.a.")</f>
        <v>n.a.</v>
      </c>
      <c r="X134" s="42" t="str">
        <f>IFERROR(H134*'Inflation adjustment'!$AH$3/'Inflation adjustment'!AB$3,"n.a.")</f>
        <v>n.a.</v>
      </c>
      <c r="Y134" s="42" t="str">
        <f>IFERROR(I134*'Inflation adjustment'!$AH$3/'Inflation adjustment'!AC$3,"n.a.")</f>
        <v>n.a.</v>
      </c>
      <c r="Z134" s="42">
        <f>IFERROR(J134*'Inflation adjustment'!$AH$3/'Inflation adjustment'!AD$3,"n.a.")</f>
        <v>3.4258210076203499E-2</v>
      </c>
      <c r="AA134" s="42">
        <f>IFERROR(K134*'Inflation adjustment'!$AH$3/'Inflation adjustment'!AE$3,"n.a.")</f>
        <v>2.699265299679382E-2</v>
      </c>
      <c r="AB134" s="42">
        <f>IFERROR(L134*'Inflation adjustment'!$AH$3/'Inflation adjustment'!AF$3,"n.a.")</f>
        <v>1.8986318590755037E-2</v>
      </c>
      <c r="AC134" s="42">
        <f>IFERROR(M134*'Inflation adjustment'!$AH$3/'Inflation adjustment'!AG$3,"n.a.")</f>
        <v>2.2335826528915356E-2</v>
      </c>
      <c r="AD134" s="42" t="str">
        <f>IFERROR(N134*'Inflation adjustment'!$AH$3/'Inflation adjustment'!AH$3,"n.a.")</f>
        <v>n.a.</v>
      </c>
      <c r="AE134" s="42">
        <f t="shared" si="15"/>
        <v>2.5643252048166927E-2</v>
      </c>
    </row>
    <row r="135" spans="2:31" x14ac:dyDescent="0.35">
      <c r="B135" s="1" t="s">
        <v>121</v>
      </c>
      <c r="C135" s="1" t="s">
        <v>171</v>
      </c>
      <c r="D135" s="1" t="s">
        <v>164</v>
      </c>
      <c r="E135" s="1" t="s">
        <v>196</v>
      </c>
      <c r="F135" s="42" t="s">
        <v>110</v>
      </c>
      <c r="G135" s="42" t="s">
        <v>110</v>
      </c>
      <c r="H135" s="42" t="s">
        <v>110</v>
      </c>
      <c r="I135" s="42">
        <v>0.1936218488628654</v>
      </c>
      <c r="J135" s="42">
        <v>0.22066736792845953</v>
      </c>
      <c r="K135" s="42" t="s">
        <v>110</v>
      </c>
      <c r="L135" s="42">
        <v>0.16097575728934418</v>
      </c>
      <c r="M135" s="42">
        <v>0.13801272194764272</v>
      </c>
      <c r="N135" s="42" t="s">
        <v>110</v>
      </c>
      <c r="O135" s="42">
        <f t="shared" si="14"/>
        <v>0.17831942400707795</v>
      </c>
      <c r="R135" s="1" t="s">
        <v>121</v>
      </c>
      <c r="S135" s="1" t="s">
        <v>172</v>
      </c>
      <c r="T135" s="1" t="s">
        <v>164</v>
      </c>
      <c r="U135" s="1" t="s">
        <v>196</v>
      </c>
      <c r="V135" s="42" t="s">
        <v>110</v>
      </c>
      <c r="W135" s="42" t="str">
        <f>IFERROR(G135*'Inflation adjustment'!$AH$3/'Inflation adjustment'!AA$3,"n.a.")</f>
        <v>n.a.</v>
      </c>
      <c r="X135" s="42" t="str">
        <f>IFERROR(H135*'Inflation adjustment'!$AH$3/'Inflation adjustment'!AB$3,"n.a.")</f>
        <v>n.a.</v>
      </c>
      <c r="Y135" s="42">
        <f>IFERROR(I135*'Inflation adjustment'!$AH$3/'Inflation adjustment'!AC$3,"n.a.")</f>
        <v>0.20671500188918429</v>
      </c>
      <c r="Z135" s="42">
        <f>IFERROR(J135*'Inflation adjustment'!$AH$3/'Inflation adjustment'!AD$3,"n.a.")</f>
        <v>0.23218823187484405</v>
      </c>
      <c r="AA135" s="42" t="s">
        <v>110</v>
      </c>
      <c r="AB135" s="42">
        <v>0.13963176401050473</v>
      </c>
      <c r="AC135" s="42">
        <v>0.10847310752569152</v>
      </c>
      <c r="AD135" s="42" t="str">
        <f>IFERROR(N135*'Inflation adjustment'!$AH$3/'Inflation adjustment'!AH$3,"n.a.")</f>
        <v>n.a.</v>
      </c>
      <c r="AE135" s="42">
        <f t="shared" si="15"/>
        <v>0.17175202632505615</v>
      </c>
    </row>
    <row r="136" spans="2:31" x14ac:dyDescent="0.35">
      <c r="B136" s="1" t="s">
        <v>119</v>
      </c>
      <c r="C136" s="1" t="s">
        <v>171</v>
      </c>
      <c r="D136" s="1" t="s">
        <v>164</v>
      </c>
      <c r="E136" s="1" t="s">
        <v>197</v>
      </c>
      <c r="F136" s="42" t="s">
        <v>110</v>
      </c>
      <c r="G136" s="42" t="s">
        <v>110</v>
      </c>
      <c r="H136" s="42" t="s">
        <v>110</v>
      </c>
      <c r="I136" s="42">
        <v>0.16164204337792304</v>
      </c>
      <c r="J136" s="42">
        <v>0.18558459606093541</v>
      </c>
      <c r="K136" s="42">
        <v>0.18180783067272757</v>
      </c>
      <c r="L136" s="42">
        <v>0.17221588041977803</v>
      </c>
      <c r="M136" s="42">
        <v>0.18540635051162127</v>
      </c>
      <c r="N136" s="42" t="s">
        <v>110</v>
      </c>
      <c r="O136" s="42">
        <f t="shared" si="14"/>
        <v>0.17733134020859706</v>
      </c>
      <c r="R136" s="1" t="s">
        <v>119</v>
      </c>
      <c r="S136" s="1" t="s">
        <v>172</v>
      </c>
      <c r="T136" s="1" t="s">
        <v>164</v>
      </c>
      <c r="U136" s="1" t="s">
        <v>197</v>
      </c>
      <c r="V136" s="42" t="s">
        <v>110</v>
      </c>
      <c r="W136" s="42" t="str">
        <f>IFERROR(G136*'Inflation adjustment'!$AH$3/'Inflation adjustment'!AA$3,"n.a.")</f>
        <v>n.a.</v>
      </c>
      <c r="X136" s="42" t="str">
        <f>IFERROR(H136*'Inflation adjustment'!$AH$3/'Inflation adjustment'!AB$3,"n.a.")</f>
        <v>n.a.</v>
      </c>
      <c r="Y136" s="42">
        <f>IFERROR(I136*'Inflation adjustment'!$AH$3/'Inflation adjustment'!AC$3,"n.a.")</f>
        <v>0.17257264868855091</v>
      </c>
      <c r="Z136" s="42">
        <f>IFERROR(J136*'Inflation adjustment'!$AH$3/'Inflation adjustment'!AD$3,"n.a.")</f>
        <v>0.19527381699937493</v>
      </c>
      <c r="AA136" s="42">
        <f>IFERROR(K136*'Inflation adjustment'!$AH$3/'Inflation adjustment'!AE$3,"n.a.")</f>
        <v>0.188246098298892</v>
      </c>
      <c r="AB136" s="42">
        <f>IFERROR(L136*'Inflation adjustment'!$AH$3/'Inflation adjustment'!AF$3,"n.a.")</f>
        <v>0.17810319450452566</v>
      </c>
      <c r="AC136" s="42">
        <f>IFERROR(M136*'Inflation adjustment'!$AH$3/'Inflation adjustment'!AG$3,"n.a.")</f>
        <v>0.18935570973128957</v>
      </c>
      <c r="AD136" s="42" t="str">
        <f>IFERROR(N136*'Inflation adjustment'!$AH$3/'Inflation adjustment'!AH$3,"n.a.")</f>
        <v>n.a.</v>
      </c>
      <c r="AE136" s="42">
        <f t="shared" si="15"/>
        <v>0.1847102936445266</v>
      </c>
    </row>
    <row r="137" spans="2:31" x14ac:dyDescent="0.35">
      <c r="B137" s="1" t="s">
        <v>130</v>
      </c>
      <c r="C137" s="1" t="s">
        <v>171</v>
      </c>
      <c r="D137" s="1" t="s">
        <v>166</v>
      </c>
      <c r="E137" s="66" t="s">
        <v>337</v>
      </c>
      <c r="F137" s="42" t="s">
        <v>110</v>
      </c>
      <c r="G137" s="42" t="s">
        <v>110</v>
      </c>
      <c r="H137" s="42" t="s">
        <v>110</v>
      </c>
      <c r="I137" s="42">
        <v>7.4910882333899004E-2</v>
      </c>
      <c r="J137" s="42">
        <v>7.2662293150091858E-2</v>
      </c>
      <c r="K137" s="42">
        <v>5.5604645182479866E-2</v>
      </c>
      <c r="L137" s="42">
        <v>4.2494588477709809E-2</v>
      </c>
      <c r="M137" s="42">
        <v>4.6352357979495488E-2</v>
      </c>
      <c r="N137" s="42">
        <v>4.5924694266129329E-2</v>
      </c>
      <c r="O137" s="42">
        <f t="shared" si="14"/>
        <v>5.6324910231634225E-2</v>
      </c>
      <c r="R137" s="1" t="s">
        <v>130</v>
      </c>
      <c r="S137" s="1" t="s">
        <v>172</v>
      </c>
      <c r="T137" s="1" t="s">
        <v>166</v>
      </c>
      <c r="U137" s="66" t="s">
        <v>337</v>
      </c>
      <c r="V137" s="42" t="s">
        <v>110</v>
      </c>
      <c r="W137" s="42" t="str">
        <f>IFERROR(G137*'Inflation adjustment'!$AH$3/'Inflation adjustment'!AA$3,"n.a.")</f>
        <v>n.a.</v>
      </c>
      <c r="X137" s="42" t="str">
        <f>IFERROR(H137*'Inflation adjustment'!$AH$3/'Inflation adjustment'!AB$3,"n.a.")</f>
        <v>n.a.</v>
      </c>
      <c r="Y137" s="42">
        <f>IFERROR(I137*'Inflation adjustment'!$AH$3/'Inflation adjustment'!AC$3,"n.a.")</f>
        <v>7.9976527825327937E-2</v>
      </c>
      <c r="Z137" s="42">
        <f>IFERROR(J137*'Inflation adjustment'!$AH$3/'Inflation adjustment'!AD$3,"n.a.")</f>
        <v>7.6455932423869374E-2</v>
      </c>
      <c r="AA137" s="42">
        <f>IFERROR(K137*'Inflation adjustment'!$AH$3/'Inflation adjustment'!AE$3,"n.a.")</f>
        <v>5.7573744014021135E-2</v>
      </c>
      <c r="AB137" s="42">
        <f>IFERROR(L137*'Inflation adjustment'!$AH$3/'Inflation adjustment'!AF$3,"n.a.")</f>
        <v>4.3947294166990968E-2</v>
      </c>
      <c r="AC137" s="42">
        <f>IFERROR(M137*'Inflation adjustment'!$AH$3/'Inflation adjustment'!AG$3,"n.a.")</f>
        <v>4.7339714193748841E-2</v>
      </c>
      <c r="AD137" s="42">
        <f>IFERROR(N137*'Inflation adjustment'!$AH$3/'Inflation adjustment'!AH$3,"n.a.")</f>
        <v>4.5924694266129329E-2</v>
      </c>
      <c r="AE137" s="42">
        <f t="shared" si="15"/>
        <v>5.8536317815014595E-2</v>
      </c>
    </row>
    <row r="138" spans="2:31" x14ac:dyDescent="0.35">
      <c r="B138" s="1" t="s">
        <v>117</v>
      </c>
      <c r="C138" s="1" t="s">
        <v>171</v>
      </c>
      <c r="D138" s="1" t="s">
        <v>165</v>
      </c>
      <c r="E138" s="1" t="s">
        <v>196</v>
      </c>
      <c r="F138" s="42" t="s">
        <v>110</v>
      </c>
      <c r="G138" s="42">
        <v>5.5028120460421194E-2</v>
      </c>
      <c r="H138" s="42">
        <v>6.3460654768201064E-2</v>
      </c>
      <c r="I138" s="42">
        <v>6.6577698106159017E-2</v>
      </c>
      <c r="J138" s="42">
        <v>7.5288807268863639E-2</v>
      </c>
      <c r="K138" s="42">
        <v>7.6449955930516372E-2</v>
      </c>
      <c r="L138" s="42">
        <v>7.9987027454113346E-2</v>
      </c>
      <c r="M138" s="42">
        <v>8.2831593054668931E-2</v>
      </c>
      <c r="N138" s="42" t="s">
        <v>110</v>
      </c>
      <c r="O138" s="42">
        <f t="shared" si="14"/>
        <v>7.1374836720420512E-2</v>
      </c>
      <c r="R138" s="1" t="s">
        <v>117</v>
      </c>
      <c r="S138" s="1" t="s">
        <v>172</v>
      </c>
      <c r="T138" s="1" t="s">
        <v>165</v>
      </c>
      <c r="U138" s="1" t="s">
        <v>196</v>
      </c>
      <c r="V138" s="42" t="s">
        <v>110</v>
      </c>
      <c r="W138" s="42">
        <f>IFERROR(G138*'Inflation adjustment'!$AH$3/'Inflation adjustment'!AA$3,"n.a.")</f>
        <v>6.1857967163749236E-2</v>
      </c>
      <c r="X138" s="42">
        <f>IFERROR(H138*'Inflation adjustment'!$AH$3/'Inflation adjustment'!AB$3,"n.a.")</f>
        <v>6.9154027221472306E-2</v>
      </c>
      <c r="Y138" s="42">
        <f>IFERROR(I138*'Inflation adjustment'!$AH$3/'Inflation adjustment'!AC$3,"n.a.")</f>
        <v>7.1079834587984489E-2</v>
      </c>
      <c r="Z138" s="42">
        <f>IFERROR(J138*'Inflation adjustment'!$AH$3/'Inflation adjustment'!AD$3,"n.a.")</f>
        <v>7.9219574710252399E-2</v>
      </c>
      <c r="AA138" s="42">
        <f>IFERROR(K138*'Inflation adjustment'!$AH$3/'Inflation adjustment'!AE$3,"n.a.")</f>
        <v>7.9157239079255773E-2</v>
      </c>
      <c r="AB138" s="42">
        <f>IFERROR(L138*'Inflation adjustment'!$AH$3/'Inflation adjustment'!AF$3,"n.a.")</f>
        <v>8.2721437034576267E-2</v>
      </c>
      <c r="AC138" s="42">
        <f>IFERROR(M138*'Inflation adjustment'!$AH$3/'Inflation adjustment'!AG$3,"n.a.")</f>
        <v>8.4595997104517068E-2</v>
      </c>
      <c r="AD138" s="42" t="str">
        <f>IFERROR(N138*'Inflation adjustment'!$AH$3/'Inflation adjustment'!AH$3,"n.a.")</f>
        <v>n.a.</v>
      </c>
      <c r="AE138" s="42">
        <f t="shared" si="15"/>
        <v>7.53980109859725E-2</v>
      </c>
    </row>
    <row r="139" spans="2:31" x14ac:dyDescent="0.35">
      <c r="V139" s="42"/>
      <c r="W139" s="42"/>
      <c r="X139" s="42"/>
      <c r="Y139" s="42"/>
      <c r="Z139" s="42"/>
      <c r="AA139" s="42"/>
      <c r="AB139" s="42"/>
      <c r="AC139" s="42"/>
      <c r="AD139" s="42"/>
      <c r="AE139" s="42"/>
    </row>
    <row r="140" spans="2:31" ht="15" thickBot="1" x14ac:dyDescent="0.4">
      <c r="B140" s="73" t="s">
        <v>300</v>
      </c>
      <c r="C140" s="73" t="s">
        <v>6</v>
      </c>
      <c r="D140" s="73" t="s">
        <v>160</v>
      </c>
      <c r="E140" s="73"/>
      <c r="F140" s="74" t="s">
        <v>176</v>
      </c>
      <c r="G140" s="74">
        <v>2010</v>
      </c>
      <c r="H140" s="74">
        <v>2011</v>
      </c>
      <c r="I140" s="74">
        <v>2012</v>
      </c>
      <c r="J140" s="74">
        <v>2013</v>
      </c>
      <c r="K140" s="74">
        <v>2014</v>
      </c>
      <c r="L140" s="74">
        <v>2015</v>
      </c>
      <c r="M140" s="74">
        <v>2016</v>
      </c>
      <c r="N140" s="74">
        <v>2017</v>
      </c>
      <c r="O140" s="74" t="s">
        <v>150</v>
      </c>
      <c r="V140" s="42"/>
      <c r="W140" s="42"/>
      <c r="X140" s="42"/>
      <c r="Y140" s="42"/>
      <c r="Z140" s="42"/>
      <c r="AA140" s="42"/>
      <c r="AB140" s="42"/>
      <c r="AC140" s="42"/>
      <c r="AD140" s="42"/>
      <c r="AE140" s="42"/>
    </row>
    <row r="141" spans="2:31" x14ac:dyDescent="0.35">
      <c r="B141" s="68" t="s">
        <v>138</v>
      </c>
      <c r="C141" s="84"/>
      <c r="D141" s="84"/>
      <c r="E141" s="84"/>
      <c r="F141" s="18"/>
      <c r="G141" s="18"/>
      <c r="H141" s="18"/>
      <c r="I141" s="18"/>
      <c r="J141" s="18"/>
      <c r="K141" s="18"/>
      <c r="L141" s="18"/>
      <c r="M141" s="18"/>
      <c r="N141" s="18"/>
      <c r="O141" s="18"/>
      <c r="R141" s="68" t="s">
        <v>138</v>
      </c>
      <c r="S141" s="84"/>
      <c r="T141" s="84"/>
      <c r="U141" s="84"/>
      <c r="V141" s="42"/>
      <c r="W141" s="42"/>
      <c r="X141" s="42"/>
      <c r="Y141" s="42"/>
      <c r="Z141" s="42"/>
      <c r="AA141" s="42"/>
      <c r="AB141" s="42"/>
      <c r="AC141" s="42"/>
      <c r="AD141" s="42"/>
      <c r="AE141" s="42"/>
    </row>
    <row r="142" spans="2:31" x14ac:dyDescent="0.35">
      <c r="B142" s="66" t="s">
        <v>124</v>
      </c>
      <c r="C142" s="66" t="s">
        <v>171</v>
      </c>
      <c r="D142" s="66" t="s">
        <v>161</v>
      </c>
      <c r="E142" s="66" t="s">
        <v>197</v>
      </c>
      <c r="F142" s="42" t="s">
        <v>110</v>
      </c>
      <c r="G142" s="42">
        <v>7.921918095387484E-2</v>
      </c>
      <c r="H142" s="42">
        <v>8.7507205871784705E-2</v>
      </c>
      <c r="I142" s="42">
        <v>8.7998656575780765E-2</v>
      </c>
      <c r="J142" s="42">
        <v>8.4381364376920343E-2</v>
      </c>
      <c r="K142" s="42">
        <v>8.2776667742435639E-2</v>
      </c>
      <c r="L142" s="42">
        <v>6.4528803277368152E-2</v>
      </c>
      <c r="M142" s="42">
        <v>6.751133990571917E-2</v>
      </c>
      <c r="N142" s="42" t="s">
        <v>110</v>
      </c>
      <c r="O142" s="42">
        <f t="shared" ref="O142:O165" si="16">IFERROR(AVERAGE(G142:N142),"n.a.")</f>
        <v>7.9131888386269084E-2</v>
      </c>
      <c r="R142" s="66" t="s">
        <v>124</v>
      </c>
      <c r="S142" s="66" t="s">
        <v>172</v>
      </c>
      <c r="T142" s="66" t="s">
        <v>161</v>
      </c>
      <c r="U142" s="66" t="s">
        <v>197</v>
      </c>
      <c r="V142" s="42" t="s">
        <v>110</v>
      </c>
      <c r="W142" s="42">
        <f>IFERROR(G142*'Inflation adjustment'!$AH$3/'Inflation adjustment'!AA$3,"n.a.")</f>
        <v>8.9051514992383785E-2</v>
      </c>
      <c r="X142" s="42">
        <f>IFERROR(H142*'Inflation adjustment'!$AH$3/'Inflation adjustment'!AB$3,"n.a.")</f>
        <v>9.5357914585600223E-2</v>
      </c>
      <c r="Y142" s="42">
        <f>IFERROR(I142*'Inflation adjustment'!$AH$3/'Inflation adjustment'!AC$3,"n.a.")</f>
        <v>9.3949327346790831E-2</v>
      </c>
      <c r="Z142" s="42">
        <f>IFERROR(J142*'Inflation adjustment'!$AH$3/'Inflation adjustment'!AD$3,"n.a.")</f>
        <v>8.8786846835531841E-2</v>
      </c>
      <c r="AA142" s="42">
        <f>IFERROR(K142*'Inflation adjustment'!$AH$3/'Inflation adjustment'!AE$3,"n.a.")</f>
        <v>8.5707995497438849E-2</v>
      </c>
      <c r="AB142" s="42">
        <f>IFERROR(L142*'Inflation adjustment'!$AH$3/'Inflation adjustment'!AF$3,"n.a.")</f>
        <v>6.6734763212542222E-2</v>
      </c>
      <c r="AC142" s="42">
        <f>IFERROR(M142*'Inflation adjustment'!$AH$3/'Inflation adjustment'!AG$3,"n.a.")</f>
        <v>6.8949405710655554E-2</v>
      </c>
      <c r="AD142" s="42" t="str">
        <f>IFERROR(N142*'Inflation adjustment'!$AH$3/'Inflation adjustment'!AH$3,"n.a.")</f>
        <v>n.a.</v>
      </c>
      <c r="AE142" s="42">
        <f t="shared" ref="AE142:AE160" si="17">IFERROR(AVERAGE(W142:AD142),"n.a.")</f>
        <v>8.407682402584904E-2</v>
      </c>
    </row>
    <row r="143" spans="2:31" x14ac:dyDescent="0.35">
      <c r="B143" s="66" t="s">
        <v>132</v>
      </c>
      <c r="C143" s="66" t="s">
        <v>171</v>
      </c>
      <c r="D143" s="66" t="s">
        <v>161</v>
      </c>
      <c r="E143" s="66" t="s">
        <v>196</v>
      </c>
      <c r="F143" s="42" t="s">
        <v>110</v>
      </c>
      <c r="G143" s="42">
        <v>0.22355185493728777</v>
      </c>
      <c r="H143" s="42">
        <v>0.28297224755583644</v>
      </c>
      <c r="I143" s="42">
        <v>0.31661839317539148</v>
      </c>
      <c r="J143" s="42">
        <v>0.31498268610996644</v>
      </c>
      <c r="K143" s="42">
        <v>0.31133265723292236</v>
      </c>
      <c r="L143" s="42">
        <v>0.22560835139301574</v>
      </c>
      <c r="M143" s="42" t="s">
        <v>110</v>
      </c>
      <c r="N143" s="42" t="s">
        <v>110</v>
      </c>
      <c r="O143" s="42">
        <f t="shared" si="16"/>
        <v>0.27917769840073675</v>
      </c>
      <c r="R143" s="66" t="s">
        <v>132</v>
      </c>
      <c r="S143" s="66" t="s">
        <v>172</v>
      </c>
      <c r="T143" s="66" t="s">
        <v>161</v>
      </c>
      <c r="U143" s="66" t="s">
        <v>196</v>
      </c>
      <c r="V143" s="42" t="s">
        <v>110</v>
      </c>
      <c r="W143" s="42">
        <f>IFERROR(G143*'Inflation adjustment'!$AH$3/'Inflation adjustment'!AA$3,"n.a.")</f>
        <v>0.25129812151320086</v>
      </c>
      <c r="X143" s="42">
        <f>IFERROR(H143*'Inflation adjustment'!$AH$3/'Inflation adjustment'!AB$3,"n.a.")</f>
        <v>0.3083591019014037</v>
      </c>
      <c r="Y143" s="42">
        <f>IFERROR(I143*'Inflation adjustment'!$AH$3/'Inflation adjustment'!AC$3,"n.a.")</f>
        <v>0.33802885432499408</v>
      </c>
      <c r="Z143" s="42">
        <f>IFERROR(J143*'Inflation adjustment'!$AH$3/'Inflation adjustment'!AD$3,"n.a.")</f>
        <v>0.33142767616992014</v>
      </c>
      <c r="AA143" s="42">
        <f>IFERROR(K143*'Inflation adjustment'!$AH$3/'Inflation adjustment'!AE$3,"n.a.")</f>
        <v>0.32235772122831574</v>
      </c>
      <c r="AB143" s="42">
        <f>IFERROR(L143*'Inflation adjustment'!$AH$3/'Inflation adjustment'!AF$3,"n.a.")</f>
        <v>0.23332092250756817</v>
      </c>
      <c r="AC143" s="42" t="str">
        <f>IFERROR(M143*'Inflation adjustment'!$AH$3/'Inflation adjustment'!AG$3,"n.a.")</f>
        <v>n.a.</v>
      </c>
      <c r="AD143" s="42" t="str">
        <f>IFERROR(N143*'Inflation adjustment'!$AH$3/'Inflation adjustment'!AH$3,"n.a.")</f>
        <v>n.a.</v>
      </c>
      <c r="AE143" s="42">
        <f t="shared" si="17"/>
        <v>0.29746539960756707</v>
      </c>
    </row>
    <row r="144" spans="2:31" x14ac:dyDescent="0.35">
      <c r="B144" s="66" t="s">
        <v>251</v>
      </c>
      <c r="C144" s="66" t="s">
        <v>171</v>
      </c>
      <c r="D144" s="66" t="s">
        <v>162</v>
      </c>
      <c r="E144" s="66" t="s">
        <v>196</v>
      </c>
      <c r="F144" s="42" t="s">
        <v>110</v>
      </c>
      <c r="G144" s="42" t="s">
        <v>110</v>
      </c>
      <c r="H144" s="42">
        <v>2.6510711037091697E-2</v>
      </c>
      <c r="I144" s="42">
        <v>2.8679551808369768E-2</v>
      </c>
      <c r="J144" s="42">
        <v>2.661019308806167E-2</v>
      </c>
      <c r="K144" s="42">
        <v>5.0180752526279716E-2</v>
      </c>
      <c r="L144" s="42">
        <v>5.7874960237247072E-2</v>
      </c>
      <c r="M144" s="42">
        <v>5.9626419354975889E-2</v>
      </c>
      <c r="N144" s="42" t="s">
        <v>110</v>
      </c>
      <c r="O144" s="42">
        <f t="shared" si="16"/>
        <v>4.1580431342004301E-2</v>
      </c>
      <c r="R144" s="66" t="s">
        <v>251</v>
      </c>
      <c r="S144" s="66" t="s">
        <v>172</v>
      </c>
      <c r="T144" s="66" t="s">
        <v>162</v>
      </c>
      <c r="U144" s="66" t="s">
        <v>196</v>
      </c>
      <c r="V144" s="42" t="s">
        <v>110</v>
      </c>
      <c r="W144" s="42" t="str">
        <f>IFERROR(G144*'Inflation adjustment'!$AH$3/'Inflation adjustment'!AA$3,"n.a.")</f>
        <v>n.a.</v>
      </c>
      <c r="X144" s="42">
        <f>IFERROR(H144*'Inflation adjustment'!$AH$3/'Inflation adjustment'!AB$3,"n.a.")</f>
        <v>2.8889119398721817E-2</v>
      </c>
      <c r="Y144" s="42">
        <f>IFERROR(I144*'Inflation adjustment'!$AH$3/'Inflation adjustment'!AC$3,"n.a.")</f>
        <v>3.0618928809253494E-2</v>
      </c>
      <c r="Z144" s="42">
        <f>IFERROR(J144*'Inflation adjustment'!$AH$3/'Inflation adjustment'!AD$3,"n.a.")</f>
        <v>2.799948964347249E-2</v>
      </c>
      <c r="AA144" s="42">
        <f>IFERROR(K144*'Inflation adjustment'!$AH$3/'Inflation adjustment'!AE$3,"n.a.")</f>
        <v>5.1957777824095885E-2</v>
      </c>
      <c r="AB144" s="42">
        <f>IFERROR(L144*'Inflation adjustment'!$AH$3/'Inflation adjustment'!AF$3,"n.a.")</f>
        <v>5.9853454135303547E-2</v>
      </c>
      <c r="AC144" s="42">
        <f>IFERROR(M144*'Inflation adjustment'!$AH$3/'Inflation adjustment'!AG$3,"n.a.")</f>
        <v>6.0896527678480271E-2</v>
      </c>
      <c r="AD144" s="42" t="str">
        <f>IFERROR(N144*'Inflation adjustment'!$AH$3/'Inflation adjustment'!AH$3,"n.a.")</f>
        <v>n.a.</v>
      </c>
      <c r="AE144" s="42">
        <f t="shared" si="17"/>
        <v>4.3369216248221244E-2</v>
      </c>
    </row>
    <row r="145" spans="2:31" s="66" customFormat="1" x14ac:dyDescent="0.35">
      <c r="B145" s="66" t="s">
        <v>289</v>
      </c>
      <c r="C145" s="66" t="s">
        <v>171</v>
      </c>
      <c r="D145" s="66" t="s">
        <v>163</v>
      </c>
      <c r="E145" s="66" t="s">
        <v>196</v>
      </c>
      <c r="F145" s="42" t="s">
        <v>110</v>
      </c>
      <c r="G145" s="42" t="s">
        <v>110</v>
      </c>
      <c r="H145" s="42">
        <v>8.7363490248515446E-2</v>
      </c>
      <c r="I145" s="42">
        <v>7.8427031284232437E-2</v>
      </c>
      <c r="J145" s="42">
        <v>9.5300488754138338E-2</v>
      </c>
      <c r="K145" s="42">
        <v>8.2560826815897242E-2</v>
      </c>
      <c r="L145" s="42">
        <v>8.7477301626970039E-2</v>
      </c>
      <c r="M145" s="42" t="s">
        <v>110</v>
      </c>
      <c r="N145" s="42" t="s">
        <v>110</v>
      </c>
      <c r="O145" s="42">
        <f t="shared" si="16"/>
        <v>8.6225827745950695E-2</v>
      </c>
      <c r="R145" s="66" t="s">
        <v>289</v>
      </c>
      <c r="S145" s="66" t="s">
        <v>172</v>
      </c>
      <c r="T145" s="66" t="s">
        <v>163</v>
      </c>
      <c r="U145" s="66" t="s">
        <v>196</v>
      </c>
      <c r="V145" s="42" t="s">
        <v>110</v>
      </c>
      <c r="W145" s="42" t="str">
        <f>IFERROR(G145*'Inflation adjustment'!$AH$3/'Inflation adjustment'!AA$3,"n.a.")</f>
        <v>n.a.</v>
      </c>
      <c r="X145" s="42">
        <f>IFERROR(H145*'Inflation adjustment'!$AH$3/'Inflation adjustment'!AB$3,"n.a.")</f>
        <v>9.5201305515617965E-2</v>
      </c>
      <c r="Y145" s="42">
        <f>IFERROR(I145*'Inflation adjustment'!$AH$3/'Inflation adjustment'!AC$3,"n.a.")</f>
        <v>8.3730446823517143E-2</v>
      </c>
      <c r="Z145" s="42">
        <f>IFERROR(J145*'Inflation adjustment'!$AH$3/'Inflation adjustment'!AD$3,"n.a.")</f>
        <v>0.10027604982267081</v>
      </c>
      <c r="AA145" s="42">
        <f>IFERROR(K145*'Inflation adjustment'!$AH$3/'Inflation adjustment'!AE$3,"n.a.")</f>
        <v>8.5484511106674571E-2</v>
      </c>
      <c r="AB145" s="42">
        <f>IFERROR(L145*'Inflation adjustment'!$AH$3/'Inflation adjustment'!AF$3,"n.a.")</f>
        <v>9.0467771197539515E-2</v>
      </c>
      <c r="AC145" s="42" t="str">
        <f>IFERROR(M145*'Inflation adjustment'!$AH$3/'Inflation adjustment'!AG$3,"n.a.")</f>
        <v>n.a.</v>
      </c>
      <c r="AD145" s="42" t="str">
        <f>IFERROR(N145*'Inflation adjustment'!$AH$3/'Inflation adjustment'!AH$3,"n.a.")</f>
        <v>n.a.</v>
      </c>
      <c r="AE145" s="42">
        <f t="shared" si="17"/>
        <v>9.1032016893204004E-2</v>
      </c>
    </row>
    <row r="146" spans="2:31" s="66" customFormat="1" x14ac:dyDescent="0.35">
      <c r="B146" s="66" t="s">
        <v>290</v>
      </c>
      <c r="C146" s="66" t="s">
        <v>171</v>
      </c>
      <c r="D146" s="66" t="s">
        <v>163</v>
      </c>
      <c r="E146" s="66" t="s">
        <v>196</v>
      </c>
      <c r="F146" s="42" t="s">
        <v>110</v>
      </c>
      <c r="G146" s="42" t="s">
        <v>110</v>
      </c>
      <c r="H146" s="42">
        <v>8.2564422659929165E-2</v>
      </c>
      <c r="I146" s="42">
        <v>7.8869930598674171E-2</v>
      </c>
      <c r="J146" s="42">
        <v>8.7078024152170974E-2</v>
      </c>
      <c r="K146" s="42">
        <v>7.7375924480460961E-2</v>
      </c>
      <c r="L146" s="42">
        <v>8.7445817263836212E-2</v>
      </c>
      <c r="M146" s="42" t="s">
        <v>110</v>
      </c>
      <c r="N146" s="42" t="s">
        <v>110</v>
      </c>
      <c r="O146" s="42">
        <f t="shared" si="16"/>
        <v>8.2666823831014299E-2</v>
      </c>
      <c r="R146" s="66" t="s">
        <v>290</v>
      </c>
      <c r="S146" s="66" t="s">
        <v>172</v>
      </c>
      <c r="T146" s="66" t="s">
        <v>163</v>
      </c>
      <c r="U146" s="66" t="s">
        <v>196</v>
      </c>
      <c r="V146" s="42" t="s">
        <v>110</v>
      </c>
      <c r="W146" s="42" t="str">
        <f>IFERROR(G146*'Inflation adjustment'!$AH$3/'Inflation adjustment'!AA$3,"n.a.")</f>
        <v>n.a.</v>
      </c>
      <c r="X146" s="42">
        <f>IFERROR(H146*'Inflation adjustment'!$AH$3/'Inflation adjustment'!AB$3,"n.a.")</f>
        <v>8.9971689592633866E-2</v>
      </c>
      <c r="Y146" s="42">
        <f>IFERROR(I146*'Inflation adjustment'!$AH$3/'Inflation adjustment'!AC$3,"n.a.")</f>
        <v>8.4203296004326203E-2</v>
      </c>
      <c r="Z146" s="42">
        <f>IFERROR(J146*'Inflation adjustment'!$AH$3/'Inflation adjustment'!AD$3,"n.a.")</f>
        <v>9.162429702611212E-2</v>
      </c>
      <c r="AA146" s="42">
        <f>IFERROR(K146*'Inflation adjustment'!$AH$3/'Inflation adjustment'!AE$3,"n.a.")</f>
        <v>8.0115998479384831E-2</v>
      </c>
      <c r="AB146" s="42">
        <f>IFERROR(L146*'Inflation adjustment'!$AH$3/'Inflation adjustment'!AF$3,"n.a.")</f>
        <v>9.0435210520571699E-2</v>
      </c>
      <c r="AC146" s="42" t="str">
        <f>IFERROR(M146*'Inflation adjustment'!$AH$3/'Inflation adjustment'!AG$3,"n.a.")</f>
        <v>n.a.</v>
      </c>
      <c r="AD146" s="42" t="str">
        <f>IFERROR(N146*'Inflation adjustment'!$AH$3/'Inflation adjustment'!AH$3,"n.a.")</f>
        <v>n.a.</v>
      </c>
      <c r="AE146" s="42">
        <f t="shared" si="17"/>
        <v>8.7270098324605735E-2</v>
      </c>
    </row>
    <row r="147" spans="2:31" s="66" customFormat="1" x14ac:dyDescent="0.35">
      <c r="B147" s="66" t="s">
        <v>291</v>
      </c>
      <c r="C147" s="66" t="s">
        <v>171</v>
      </c>
      <c r="D147" s="66" t="s">
        <v>163</v>
      </c>
      <c r="E147" s="66" t="s">
        <v>196</v>
      </c>
      <c r="F147" s="42" t="s">
        <v>110</v>
      </c>
      <c r="G147" s="42" t="s">
        <v>110</v>
      </c>
      <c r="H147" s="42">
        <v>9.300666649120698E-2</v>
      </c>
      <c r="I147" s="42">
        <v>0.10197655672672062</v>
      </c>
      <c r="J147" s="42">
        <v>9.876103406276962E-2</v>
      </c>
      <c r="K147" s="42">
        <v>0.10148743974811683</v>
      </c>
      <c r="L147" s="42">
        <v>0.10163263592094306</v>
      </c>
      <c r="M147" s="42" t="s">
        <v>110</v>
      </c>
      <c r="N147" s="42" t="s">
        <v>110</v>
      </c>
      <c r="O147" s="42">
        <f t="shared" si="16"/>
        <v>9.9372866589951411E-2</v>
      </c>
      <c r="R147" s="66" t="s">
        <v>291</v>
      </c>
      <c r="S147" s="66" t="s">
        <v>172</v>
      </c>
      <c r="T147" s="66" t="s">
        <v>163</v>
      </c>
      <c r="U147" s="66" t="s">
        <v>196</v>
      </c>
      <c r="V147" s="42" t="s">
        <v>110</v>
      </c>
      <c r="W147" s="42" t="str">
        <f>IFERROR(G147*'Inflation adjustment'!$AH$3/'Inflation adjustment'!AA$3,"n.a.")</f>
        <v>n.a.</v>
      </c>
      <c r="X147" s="42">
        <f>IFERROR(H147*'Inflation adjustment'!$AH$3/'Inflation adjustment'!AB$3,"n.a.")</f>
        <v>0.10135075929809299</v>
      </c>
      <c r="Y147" s="42">
        <f>IFERROR(I147*'Inflation adjustment'!$AH$3/'Inflation adjustment'!AC$3,"n.a.")</f>
        <v>0.10887244513064609</v>
      </c>
      <c r="Z147" s="42">
        <f>IFERROR(J147*'Inflation adjustment'!$AH$3/'Inflation adjustment'!AD$3,"n.a.")</f>
        <v>0.1039172673895309</v>
      </c>
      <c r="AA147" s="42">
        <f>IFERROR(K147*'Inflation adjustment'!$AH$3/'Inflation adjustment'!AE$3,"n.a.")</f>
        <v>0.10508136249267014</v>
      </c>
      <c r="AB147" s="42">
        <f>IFERROR(L147*'Inflation adjustment'!$AH$3/'Inflation adjustment'!AF$3,"n.a.")</f>
        <v>0.10510701498208962</v>
      </c>
      <c r="AC147" s="42" t="str">
        <f>IFERROR(M147*'Inflation adjustment'!$AH$3/'Inflation adjustment'!AG$3,"n.a.")</f>
        <v>n.a.</v>
      </c>
      <c r="AD147" s="42" t="str">
        <f>IFERROR(N147*'Inflation adjustment'!$AH$3/'Inflation adjustment'!AH$3,"n.a.")</f>
        <v>n.a.</v>
      </c>
      <c r="AE147" s="42">
        <f t="shared" si="17"/>
        <v>0.10486576985860593</v>
      </c>
    </row>
    <row r="148" spans="2:31" s="66" customFormat="1" x14ac:dyDescent="0.35">
      <c r="B148" s="66" t="s">
        <v>292</v>
      </c>
      <c r="C148" s="66" t="s">
        <v>171</v>
      </c>
      <c r="D148" s="66" t="s">
        <v>163</v>
      </c>
      <c r="E148" s="66" t="s">
        <v>196</v>
      </c>
      <c r="F148" s="42" t="s">
        <v>110</v>
      </c>
      <c r="G148" s="42" t="s">
        <v>110</v>
      </c>
      <c r="H148" s="42">
        <v>8.1893559405492464E-2</v>
      </c>
      <c r="I148" s="42">
        <v>8.9269025534578161E-2</v>
      </c>
      <c r="J148" s="42">
        <v>8.4234771845494563E-2</v>
      </c>
      <c r="K148" s="42">
        <v>8.7393784964698004E-2</v>
      </c>
      <c r="L148" s="42">
        <v>7.7010448697490436E-2</v>
      </c>
      <c r="M148" s="42" t="s">
        <v>110</v>
      </c>
      <c r="N148" s="42" t="s">
        <v>110</v>
      </c>
      <c r="O148" s="42">
        <f t="shared" si="16"/>
        <v>8.3960318089550734E-2</v>
      </c>
      <c r="R148" s="66" t="s">
        <v>292</v>
      </c>
      <c r="S148" s="66" t="s">
        <v>172</v>
      </c>
      <c r="T148" s="66" t="s">
        <v>163</v>
      </c>
      <c r="U148" s="66" t="s">
        <v>196</v>
      </c>
      <c r="V148" s="42" t="s">
        <v>110</v>
      </c>
      <c r="W148" s="42" t="str">
        <f>IFERROR(G148*'Inflation adjustment'!$AH$3/'Inflation adjustment'!AA$3,"n.a.")</f>
        <v>n.a.</v>
      </c>
      <c r="X148" s="42">
        <f>IFERROR(H148*'Inflation adjustment'!$AH$3/'Inflation adjustment'!AB$3,"n.a.")</f>
        <v>8.9240639843326086E-2</v>
      </c>
      <c r="Y148" s="42">
        <f>IFERROR(I148*'Inflation adjustment'!$AH$3/'Inflation adjustment'!AC$3,"n.a.")</f>
        <v>9.5305601565119136E-2</v>
      </c>
      <c r="Z148" s="42">
        <f>IFERROR(J148*'Inflation adjustment'!$AH$3/'Inflation adjustment'!AD$3,"n.a.")</f>
        <v>8.8632600827173946E-2</v>
      </c>
      <c r="AA148" s="42">
        <f>IFERROR(K148*'Inflation adjustment'!$AH$3/'Inflation adjustment'!AE$3,"n.a.")</f>
        <v>9.0488616328034843E-2</v>
      </c>
      <c r="AB148" s="42">
        <f>IFERROR(L148*'Inflation adjustment'!$AH$3/'Inflation adjustment'!AF$3,"n.a.")</f>
        <v>7.9643101959108009E-2</v>
      </c>
      <c r="AC148" s="42" t="str">
        <f>IFERROR(M148*'Inflation adjustment'!$AH$3/'Inflation adjustment'!AG$3,"n.a.")</f>
        <v>n.a.</v>
      </c>
      <c r="AD148" s="42" t="str">
        <f>IFERROR(N148*'Inflation adjustment'!$AH$3/'Inflation adjustment'!AH$3,"n.a.")</f>
        <v>n.a.</v>
      </c>
      <c r="AE148" s="42">
        <f t="shared" si="17"/>
        <v>8.866211210455241E-2</v>
      </c>
    </row>
    <row r="149" spans="2:31" s="66" customFormat="1" x14ac:dyDescent="0.35">
      <c r="B149" s="66" t="s">
        <v>293</v>
      </c>
      <c r="C149" s="66" t="s">
        <v>171</v>
      </c>
      <c r="D149" s="66" t="s">
        <v>163</v>
      </c>
      <c r="E149" s="66" t="s">
        <v>196</v>
      </c>
      <c r="F149" s="42" t="s">
        <v>110</v>
      </c>
      <c r="G149" s="42" t="s">
        <v>110</v>
      </c>
      <c r="H149" s="42">
        <v>9.920190805800809E-2</v>
      </c>
      <c r="I149" s="42">
        <v>0.10538753332270392</v>
      </c>
      <c r="J149" s="42">
        <v>8.7811411618001448E-2</v>
      </c>
      <c r="K149" s="42">
        <v>0.10252182728760902</v>
      </c>
      <c r="L149" s="42">
        <v>8.6276356360481504E-2</v>
      </c>
      <c r="M149" s="42" t="s">
        <v>110</v>
      </c>
      <c r="N149" s="42" t="s">
        <v>110</v>
      </c>
      <c r="O149" s="42">
        <f t="shared" si="16"/>
        <v>9.6239807329360799E-2</v>
      </c>
      <c r="R149" s="66" t="s">
        <v>293</v>
      </c>
      <c r="S149" s="66" t="s">
        <v>172</v>
      </c>
      <c r="T149" s="66" t="s">
        <v>163</v>
      </c>
      <c r="U149" s="66" t="s">
        <v>196</v>
      </c>
      <c r="V149" s="42" t="s">
        <v>110</v>
      </c>
      <c r="W149" s="42" t="str">
        <f>IFERROR(G149*'Inflation adjustment'!$AH$3/'Inflation adjustment'!AA$3,"n.a.")</f>
        <v>n.a.</v>
      </c>
      <c r="X149" s="42">
        <f>IFERROR(H149*'Inflation adjustment'!$AH$3/'Inflation adjustment'!AB$3,"n.a.")</f>
        <v>0.10810180694358366</v>
      </c>
      <c r="Y149" s="42">
        <f>IFERROR(I149*'Inflation adjustment'!$AH$3/'Inflation adjustment'!AC$3,"n.a.")</f>
        <v>0.11251407977892405</v>
      </c>
      <c r="Z149" s="42">
        <f>IFERROR(J149*'Inflation adjustment'!$AH$3/'Inflation adjustment'!AD$3,"n.a.")</f>
        <v>9.2395974055520289E-2</v>
      </c>
      <c r="AA149" s="42">
        <f>IFERROR(K149*'Inflation adjustment'!$AH$3/'Inflation adjustment'!AE$3,"n.a.")</f>
        <v>0.10615238026851562</v>
      </c>
      <c r="AB149" s="42">
        <f>IFERROR(L149*'Inflation adjustment'!$AH$3/'Inflation adjustment'!AF$3,"n.a.")</f>
        <v>8.9225770820655956E-2</v>
      </c>
      <c r="AC149" s="42" t="str">
        <f>IFERROR(M149*'Inflation adjustment'!$AH$3/'Inflation adjustment'!AG$3,"n.a.")</f>
        <v>n.a.</v>
      </c>
      <c r="AD149" s="42" t="str">
        <f>IFERROR(N149*'Inflation adjustment'!$AH$3/'Inflation adjustment'!AH$3,"n.a.")</f>
        <v>n.a.</v>
      </c>
      <c r="AE149" s="42">
        <f t="shared" si="17"/>
        <v>0.10167800237343991</v>
      </c>
    </row>
    <row r="150" spans="2:31" s="66" customFormat="1" x14ac:dyDescent="0.35">
      <c r="B150" s="66" t="s">
        <v>294</v>
      </c>
      <c r="C150" s="66" t="s">
        <v>171</v>
      </c>
      <c r="D150" s="66" t="s">
        <v>163</v>
      </c>
      <c r="E150" s="66" t="s">
        <v>196</v>
      </c>
      <c r="F150" s="42" t="s">
        <v>110</v>
      </c>
      <c r="G150" s="42" t="s">
        <v>110</v>
      </c>
      <c r="H150" s="42">
        <v>9.5613492293195726E-2</v>
      </c>
      <c r="I150" s="42">
        <v>8.0957509928902452E-2</v>
      </c>
      <c r="J150" s="42">
        <v>8.403423542567974E-2</v>
      </c>
      <c r="K150" s="42">
        <v>9.3275401377574271E-2</v>
      </c>
      <c r="L150" s="42">
        <v>8.1404922269589369E-2</v>
      </c>
      <c r="M150" s="42" t="s">
        <v>110</v>
      </c>
      <c r="N150" s="42" t="s">
        <v>110</v>
      </c>
      <c r="O150" s="42">
        <f t="shared" si="16"/>
        <v>8.7057112258988309E-2</v>
      </c>
      <c r="R150" s="66" t="s">
        <v>294</v>
      </c>
      <c r="S150" s="66" t="s">
        <v>172</v>
      </c>
      <c r="T150" s="66" t="s">
        <v>163</v>
      </c>
      <c r="U150" s="66" t="s">
        <v>196</v>
      </c>
      <c r="V150" s="42" t="s">
        <v>110</v>
      </c>
      <c r="W150" s="42" t="str">
        <f>IFERROR(G150*'Inflation adjustment'!$AH$3/'Inflation adjustment'!AA$3,"n.a.")</f>
        <v>n.a.</v>
      </c>
      <c r="X150" s="42">
        <f>IFERROR(H150*'Inflation adjustment'!$AH$3/'Inflation adjustment'!AB$3,"n.a.")</f>
        <v>0.10419145646913285</v>
      </c>
      <c r="Y150" s="42">
        <f>IFERROR(I150*'Inflation adjustment'!$AH$3/'Inflation adjustment'!AC$3,"n.a.")</f>
        <v>8.6432042231708833E-2</v>
      </c>
      <c r="Z150" s="42">
        <f>IFERROR(J150*'Inflation adjustment'!$AH$3/'Inflation adjustment'!AD$3,"n.a.")</f>
        <v>8.8421594563853623E-2</v>
      </c>
      <c r="AA150" s="42">
        <f>IFERROR(K150*'Inflation adjustment'!$AH$3/'Inflation adjustment'!AE$3,"n.a.")</f>
        <v>9.6578515411687285E-2</v>
      </c>
      <c r="AB150" s="42">
        <f>IFERROR(L150*'Inflation adjustment'!$AH$3/'Inflation adjustment'!AF$3,"n.a.")</f>
        <v>8.4187803524659155E-2</v>
      </c>
      <c r="AC150" s="42" t="str">
        <f>IFERROR(M150*'Inflation adjustment'!$AH$3/'Inflation adjustment'!AG$3,"n.a.")</f>
        <v>n.a.</v>
      </c>
      <c r="AD150" s="42" t="str">
        <f>IFERROR(N150*'Inflation adjustment'!$AH$3/'Inflation adjustment'!AH$3,"n.a.")</f>
        <v>n.a.</v>
      </c>
      <c r="AE150" s="42">
        <f t="shared" si="17"/>
        <v>9.1962282440208348E-2</v>
      </c>
    </row>
    <row r="151" spans="2:31" x14ac:dyDescent="0.35">
      <c r="B151" s="66" t="s">
        <v>295</v>
      </c>
      <c r="C151" s="66" t="s">
        <v>171</v>
      </c>
      <c r="D151" s="66" t="s">
        <v>163</v>
      </c>
      <c r="E151" s="66" t="s">
        <v>196</v>
      </c>
      <c r="F151" s="42" t="s">
        <v>110</v>
      </c>
      <c r="G151" s="42" t="s">
        <v>110</v>
      </c>
      <c r="H151" s="42">
        <v>9.5120752173153203E-2</v>
      </c>
      <c r="I151" s="42">
        <v>8.2225418011454471E-2</v>
      </c>
      <c r="J151" s="42">
        <v>8.069038582394357E-2</v>
      </c>
      <c r="K151" s="42">
        <v>0.1032351460405864</v>
      </c>
      <c r="L151" s="42">
        <v>7.8458545120728501E-2</v>
      </c>
      <c r="M151" s="42" t="s">
        <v>110</v>
      </c>
      <c r="N151" s="42" t="s">
        <v>110</v>
      </c>
      <c r="O151" s="42">
        <f t="shared" si="16"/>
        <v>8.7946049433973217E-2</v>
      </c>
      <c r="R151" s="66" t="s">
        <v>295</v>
      </c>
      <c r="S151" s="66" t="s">
        <v>172</v>
      </c>
      <c r="T151" s="66" t="s">
        <v>163</v>
      </c>
      <c r="U151" s="66" t="s">
        <v>196</v>
      </c>
      <c r="V151" s="42" t="s">
        <v>110</v>
      </c>
      <c r="W151" s="42" t="str">
        <f>IFERROR(G151*'Inflation adjustment'!$AH$3/'Inflation adjustment'!AA$3,"n.a.")</f>
        <v>n.a.</v>
      </c>
      <c r="X151" s="42">
        <f>IFERROR(H151*'Inflation adjustment'!$AH$3/'Inflation adjustment'!AB$3,"n.a.")</f>
        <v>0.10365451017069022</v>
      </c>
      <c r="Y151" s="42">
        <f>IFERROR(I151*'Inflation adjustment'!$AH$3/'Inflation adjustment'!AC$3,"n.a.")</f>
        <v>8.7785689163701941E-2</v>
      </c>
      <c r="Z151" s="42">
        <f>IFERROR(J151*'Inflation adjustment'!$AH$3/'Inflation adjustment'!AD$3,"n.a.")</f>
        <v>8.4903165291908736E-2</v>
      </c>
      <c r="AA151" s="42">
        <f>IFERROR(K151*'Inflation adjustment'!$AH$3/'Inflation adjustment'!AE$3,"n.a.")</f>
        <v>0.1068909594132893</v>
      </c>
      <c r="AB151" s="42">
        <f>IFERROR(L151*'Inflation adjustment'!$AH$3/'Inflation adjustment'!AF$3,"n.a.")</f>
        <v>8.1140702518943827E-2</v>
      </c>
      <c r="AC151" s="42" t="str">
        <f>IFERROR(M151*'Inflation adjustment'!$AH$3/'Inflation adjustment'!AG$3,"n.a.")</f>
        <v>n.a.</v>
      </c>
      <c r="AD151" s="42" t="str">
        <f>IFERROR(N151*'Inflation adjustment'!$AH$3/'Inflation adjustment'!AH$3,"n.a.")</f>
        <v>n.a.</v>
      </c>
      <c r="AE151" s="42">
        <f t="shared" si="17"/>
        <v>9.287500531170681E-2</v>
      </c>
    </row>
    <row r="152" spans="2:31" x14ac:dyDescent="0.35">
      <c r="B152" s="66" t="s">
        <v>120</v>
      </c>
      <c r="C152" s="66" t="s">
        <v>171</v>
      </c>
      <c r="D152" s="66" t="s">
        <v>164</v>
      </c>
      <c r="E152" s="66" t="s">
        <v>196</v>
      </c>
      <c r="F152" s="42" t="s">
        <v>110</v>
      </c>
      <c r="G152" s="42">
        <v>0.16159700781486958</v>
      </c>
      <c r="H152" s="42">
        <v>0.12128441779460429</v>
      </c>
      <c r="I152" s="42">
        <v>0.16650468241323438</v>
      </c>
      <c r="J152" s="42">
        <v>0.14590446849140368</v>
      </c>
      <c r="K152" s="42">
        <v>0.14878772018146849</v>
      </c>
      <c r="L152" s="42">
        <v>0.12721033949231011</v>
      </c>
      <c r="M152" s="42">
        <v>0.11777458988299655</v>
      </c>
      <c r="N152" s="42" t="s">
        <v>110</v>
      </c>
      <c r="O152" s="42">
        <f t="shared" si="16"/>
        <v>0.1412947465815553</v>
      </c>
      <c r="R152" s="66" t="s">
        <v>120</v>
      </c>
      <c r="S152" s="66" t="s">
        <v>172</v>
      </c>
      <c r="T152" s="66" t="s">
        <v>164</v>
      </c>
      <c r="U152" s="66" t="s">
        <v>196</v>
      </c>
      <c r="V152" s="42" t="s">
        <v>110</v>
      </c>
      <c r="W152" s="42">
        <f>IFERROR(G152*'Inflation adjustment'!$AH$3/'Inflation adjustment'!AA$3,"n.a.")</f>
        <v>0.18165371303862665</v>
      </c>
      <c r="X152" s="42">
        <f>IFERROR(H152*'Inflation adjustment'!$AH$3/'Inflation adjustment'!AB$3,"n.a.")</f>
        <v>0.13216544897534219</v>
      </c>
      <c r="Y152" s="42">
        <f>IFERROR(I152*'Inflation adjustment'!$AH$3/'Inflation adjustment'!AC$3,"n.a.")</f>
        <v>0.17776411051620206</v>
      </c>
      <c r="Z152" s="42">
        <f>IFERROR(J152*'Inflation adjustment'!$AH$3/'Inflation adjustment'!AD$3,"n.a.")</f>
        <v>0.15352202221690048</v>
      </c>
      <c r="AA152" s="42">
        <f>IFERROR(K152*'Inflation adjustment'!$AH$3/'Inflation adjustment'!AE$3,"n.a.")</f>
        <v>0.15405666354034692</v>
      </c>
      <c r="AB152" s="42">
        <f>IFERROR(L152*'Inflation adjustment'!$AH$3/'Inflation adjustment'!AF$3,"n.a.")</f>
        <v>0.13155910931303216</v>
      </c>
      <c r="AC152" s="42">
        <f>IFERROR(M152*'Inflation adjustment'!$AH$3/'Inflation adjustment'!AG$3,"n.a.")</f>
        <v>0.12028331820386336</v>
      </c>
      <c r="AD152" s="42" t="str">
        <f>IFERROR(N152*'Inflation adjustment'!$AH$3/'Inflation adjustment'!AH$3,"n.a.")</f>
        <v>n.a.</v>
      </c>
      <c r="AE152" s="42">
        <f t="shared" si="17"/>
        <v>0.15014348368633054</v>
      </c>
    </row>
    <row r="153" spans="2:31" x14ac:dyDescent="0.35">
      <c r="B153" s="66" t="s">
        <v>125</v>
      </c>
      <c r="C153" s="66" t="s">
        <v>171</v>
      </c>
      <c r="D153" s="66" t="s">
        <v>162</v>
      </c>
      <c r="E153" s="66" t="s">
        <v>196</v>
      </c>
      <c r="F153" s="42" t="s">
        <v>110</v>
      </c>
      <c r="G153" s="42" t="s">
        <v>110</v>
      </c>
      <c r="H153" s="42" t="s">
        <v>110</v>
      </c>
      <c r="I153" s="42" t="s">
        <v>110</v>
      </c>
      <c r="J153" s="42" t="s">
        <v>110</v>
      </c>
      <c r="K153" s="42" t="s">
        <v>110</v>
      </c>
      <c r="L153" s="42" t="s">
        <v>110</v>
      </c>
      <c r="M153" s="42" t="s">
        <v>110</v>
      </c>
      <c r="N153" s="42" t="s">
        <v>110</v>
      </c>
      <c r="O153" s="42" t="str">
        <f t="shared" si="16"/>
        <v>n.a.</v>
      </c>
      <c r="R153" s="66" t="s">
        <v>125</v>
      </c>
      <c r="S153" s="66" t="s">
        <v>172</v>
      </c>
      <c r="T153" s="66" t="s">
        <v>162</v>
      </c>
      <c r="U153" s="66" t="s">
        <v>196</v>
      </c>
      <c r="V153" s="42" t="s">
        <v>110</v>
      </c>
      <c r="W153" s="42" t="str">
        <f>IFERROR(G153*'Inflation adjustment'!$AH$3/'Inflation adjustment'!AA$3,"n.a.")</f>
        <v>n.a.</v>
      </c>
      <c r="X153" s="42" t="str">
        <f>IFERROR(H153*'Inflation adjustment'!$AH$3/'Inflation adjustment'!AB$3,"n.a.")</f>
        <v>n.a.</v>
      </c>
      <c r="Y153" s="42" t="str">
        <f>IFERROR(I153*'Inflation adjustment'!$AH$3/'Inflation adjustment'!AC$3,"n.a.")</f>
        <v>n.a.</v>
      </c>
      <c r="Z153" s="42" t="str">
        <f>IFERROR(J153*'Inflation adjustment'!$AH$3/'Inflation adjustment'!AD$3,"n.a.")</f>
        <v>n.a.</v>
      </c>
      <c r="AA153" s="42" t="str">
        <f>IFERROR(K153*'Inflation adjustment'!$AH$3/'Inflation adjustment'!AE$3,"n.a.")</f>
        <v>n.a.</v>
      </c>
      <c r="AB153" s="42" t="str">
        <f>IFERROR(L153*'Inflation adjustment'!$AH$3/'Inflation adjustment'!AF$3,"n.a.")</f>
        <v>n.a.</v>
      </c>
      <c r="AC153" s="42" t="str">
        <f>IFERROR(M153*'Inflation adjustment'!$AH$3/'Inflation adjustment'!AG$3,"n.a.")</f>
        <v>n.a.</v>
      </c>
      <c r="AD153" s="42" t="str">
        <f>IFERROR(N153*'Inflation adjustment'!$AH$3/'Inflation adjustment'!AH$3,"n.a.")</f>
        <v>n.a.</v>
      </c>
      <c r="AE153" s="42" t="str">
        <f t="shared" si="17"/>
        <v>n.a.</v>
      </c>
    </row>
    <row r="154" spans="2:31" s="66" customFormat="1" x14ac:dyDescent="0.35">
      <c r="B154" s="66" t="s">
        <v>277</v>
      </c>
      <c r="C154" s="66" t="s">
        <v>171</v>
      </c>
      <c r="D154" s="66" t="s">
        <v>163</v>
      </c>
      <c r="E154" s="66" t="s">
        <v>196</v>
      </c>
      <c r="F154" s="42" t="s">
        <v>110</v>
      </c>
      <c r="G154" s="42" t="s">
        <v>110</v>
      </c>
      <c r="H154" s="42" t="s">
        <v>110</v>
      </c>
      <c r="I154" s="42" t="s">
        <v>110</v>
      </c>
      <c r="J154" s="42">
        <v>0.1276066273445863</v>
      </c>
      <c r="K154" s="42">
        <v>0.13283436163544896</v>
      </c>
      <c r="L154" s="42">
        <v>0.12471547264948531</v>
      </c>
      <c r="M154" s="42">
        <v>0.11673260418110086</v>
      </c>
      <c r="N154" s="42" t="s">
        <v>110</v>
      </c>
      <c r="O154" s="42">
        <f t="shared" si="16"/>
        <v>0.12547226645265536</v>
      </c>
      <c r="R154" s="66" t="s">
        <v>277</v>
      </c>
      <c r="S154" s="66" t="s">
        <v>172</v>
      </c>
      <c r="T154" s="66" t="s">
        <v>163</v>
      </c>
      <c r="U154" s="66" t="s">
        <v>196</v>
      </c>
      <c r="V154" s="42" t="s">
        <v>110</v>
      </c>
      <c r="W154" s="42" t="str">
        <f>IFERROR(G154*'Inflation adjustment'!$AH$3/'Inflation adjustment'!AA$3,"n.a.")</f>
        <v>n.a.</v>
      </c>
      <c r="X154" s="42" t="str">
        <f>IFERROR(H154*'Inflation adjustment'!$AH$3/'Inflation adjustment'!AB$3,"n.a.")</f>
        <v>n.a.</v>
      </c>
      <c r="Y154" s="42" t="str">
        <f>IFERROR(I154*'Inflation adjustment'!$AH$3/'Inflation adjustment'!AC$3,"n.a.")</f>
        <v>n.a.</v>
      </c>
      <c r="Z154" s="42">
        <f>IFERROR(J154*'Inflation adjustment'!$AH$3/'Inflation adjustment'!AD$3,"n.a.")</f>
        <v>0.13426886565419713</v>
      </c>
      <c r="AA154" s="42">
        <f>IFERROR(K154*'Inflation adjustment'!$AH$3/'Inflation adjustment'!AE$3,"n.a.")</f>
        <v>0.13753835687589169</v>
      </c>
      <c r="AB154" s="42">
        <f>IFERROR(L154*'Inflation adjustment'!$AH$3/'Inflation adjustment'!AF$3,"n.a.")</f>
        <v>0.1289789537926038</v>
      </c>
      <c r="AC154" s="42">
        <f>IFERROR(M154*'Inflation adjustment'!$AH$3/'Inflation adjustment'!AG$3,"n.a.")</f>
        <v>0.1192191370602949</v>
      </c>
      <c r="AD154" s="42" t="str">
        <f>IFERROR(N154*'Inflation adjustment'!$AH$3/'Inflation adjustment'!AH$3,"n.a.")</f>
        <v>n.a.</v>
      </c>
      <c r="AE154" s="42">
        <f t="shared" si="17"/>
        <v>0.13000132834574687</v>
      </c>
    </row>
    <row r="155" spans="2:31" x14ac:dyDescent="0.35">
      <c r="B155" s="66" t="s">
        <v>276</v>
      </c>
      <c r="C155" s="66" t="s">
        <v>171</v>
      </c>
      <c r="D155" s="66" t="s">
        <v>163</v>
      </c>
      <c r="E155" s="66" t="s">
        <v>197</v>
      </c>
      <c r="F155" s="42" t="s">
        <v>110</v>
      </c>
      <c r="G155" s="42" t="s">
        <v>110</v>
      </c>
      <c r="H155" s="42" t="s">
        <v>110</v>
      </c>
      <c r="I155" s="42" t="s">
        <v>110</v>
      </c>
      <c r="J155" s="42">
        <v>0.15566730843043086</v>
      </c>
      <c r="K155" s="42">
        <v>0.14189795989626675</v>
      </c>
      <c r="L155" s="42">
        <v>0.12440337707661919</v>
      </c>
      <c r="M155" s="42">
        <v>0.11199984311228151</v>
      </c>
      <c r="N155" s="42" t="s">
        <v>110</v>
      </c>
      <c r="O155" s="42">
        <f t="shared" si="16"/>
        <v>0.13349212212889958</v>
      </c>
      <c r="R155" s="66" t="s">
        <v>276</v>
      </c>
      <c r="S155" s="66" t="s">
        <v>172</v>
      </c>
      <c r="T155" s="66" t="s">
        <v>163</v>
      </c>
      <c r="U155" s="66" t="s">
        <v>197</v>
      </c>
      <c r="V155" s="42" t="s">
        <v>110</v>
      </c>
      <c r="W155" s="42" t="str">
        <f>IFERROR(G155*'Inflation adjustment'!$AH$3/'Inflation adjustment'!AA$3,"n.a.")</f>
        <v>n.a.</v>
      </c>
      <c r="X155" s="42" t="str">
        <f>IFERROR(H155*'Inflation adjustment'!$AH$3/'Inflation adjustment'!AB$3,"n.a.")</f>
        <v>n.a.</v>
      </c>
      <c r="Y155" s="42" t="str">
        <f>IFERROR(I155*'Inflation adjustment'!$AH$3/'Inflation adjustment'!AC$3,"n.a.")</f>
        <v>n.a.</v>
      </c>
      <c r="Z155" s="42">
        <f>IFERROR(J155*'Inflation adjustment'!$AH$3/'Inflation adjustment'!AD$3,"n.a.")</f>
        <v>0.16379457209502626</v>
      </c>
      <c r="AA155" s="42">
        <f>IFERROR(K155*'Inflation adjustment'!$AH$3/'Inflation adjustment'!AE$3,"n.a.")</f>
        <v>0.14692291970156493</v>
      </c>
      <c r="AB155" s="42">
        <f>IFERROR(L155*'Inflation adjustment'!$AH$3/'Inflation adjustment'!AF$3,"n.a.")</f>
        <v>0.12865618902559925</v>
      </c>
      <c r="AC155" s="42">
        <f>IFERROR(M155*'Inflation adjustment'!$AH$3/'Inflation adjustment'!AG$3,"n.a.")</f>
        <v>0.11438556297449931</v>
      </c>
      <c r="AD155" s="42" t="str">
        <f>IFERROR(N155*'Inflation adjustment'!$AH$3/'Inflation adjustment'!AH$3,"n.a.")</f>
        <v>n.a.</v>
      </c>
      <c r="AE155" s="42">
        <f t="shared" si="17"/>
        <v>0.13843981094917243</v>
      </c>
    </row>
    <row r="156" spans="2:31" s="66" customFormat="1" x14ac:dyDescent="0.35">
      <c r="B156" s="66" t="s">
        <v>296</v>
      </c>
      <c r="C156" s="66" t="s">
        <v>171</v>
      </c>
      <c r="D156" s="66" t="s">
        <v>161</v>
      </c>
      <c r="E156" s="66" t="s">
        <v>197</v>
      </c>
      <c r="F156" s="42" t="s">
        <v>110</v>
      </c>
      <c r="G156" s="42">
        <v>7.2389921399098778E-2</v>
      </c>
      <c r="H156" s="42">
        <v>7.5918351709303597E-2</v>
      </c>
      <c r="I156" s="42">
        <v>8.7366138890801054E-2</v>
      </c>
      <c r="J156" s="42">
        <v>8.8747191984518026E-2</v>
      </c>
      <c r="K156" s="42">
        <v>9.4705369551748783E-2</v>
      </c>
      <c r="L156" s="42">
        <v>9.444346904502679E-2</v>
      </c>
      <c r="M156" s="42">
        <v>0.10162378316371172</v>
      </c>
      <c r="N156" s="42" t="s">
        <v>110</v>
      </c>
      <c r="O156" s="42">
        <f t="shared" si="16"/>
        <v>8.7884889392029805E-2</v>
      </c>
      <c r="R156" s="66" t="s">
        <v>296</v>
      </c>
      <c r="S156" s="66" t="s">
        <v>172</v>
      </c>
      <c r="T156" s="66" t="s">
        <v>161</v>
      </c>
      <c r="U156" s="66" t="s">
        <v>197</v>
      </c>
      <c r="V156" s="42" t="s">
        <v>110</v>
      </c>
      <c r="W156" s="42">
        <f>IFERROR(G156*'Inflation adjustment'!$AH$3/'Inflation adjustment'!AA$3,"n.a.")</f>
        <v>8.1374637974643366E-2</v>
      </c>
      <c r="X156" s="42">
        <f>IFERROR(H156*'Inflation adjustment'!$AH$3/'Inflation adjustment'!AB$3,"n.a.")</f>
        <v>8.2729366406493407E-2</v>
      </c>
      <c r="Y156" s="42">
        <f>IFERROR(I156*'Inflation adjustment'!$AH$3/'Inflation adjustment'!AC$3,"n.a.")</f>
        <v>9.3274037366794155E-2</v>
      </c>
      <c r="Z156" s="42">
        <f>IFERROR(J156*'Inflation adjustment'!$AH$3/'Inflation adjustment'!AD$3,"n.a.")</f>
        <v>9.3380610754477608E-2</v>
      </c>
      <c r="AA156" s="42">
        <f>IFERROR(K156*'Inflation adjustment'!$AH$3/'Inflation adjustment'!AE$3,"n.a.")</f>
        <v>9.8059122316702857E-2</v>
      </c>
      <c r="AB156" s="42">
        <f>IFERROR(L156*'Inflation adjustment'!$AH$3/'Inflation adjustment'!AF$3,"n.a.")</f>
        <v>9.7672081668705349E-2</v>
      </c>
      <c r="AC156" s="42">
        <f>IFERROR(M156*'Inflation adjustment'!$AH$3/'Inflation adjustment'!AG$3,"n.a.")</f>
        <v>0.10378848153497931</v>
      </c>
      <c r="AD156" s="42" t="str">
        <f>IFERROR(N156*'Inflation adjustment'!$AH$3/'Inflation adjustment'!AH$3,"n.a.")</f>
        <v>n.a.</v>
      </c>
      <c r="AE156" s="42">
        <f t="shared" si="17"/>
        <v>9.2896905431828006E-2</v>
      </c>
    </row>
    <row r="157" spans="2:31" s="66" customFormat="1" x14ac:dyDescent="0.35">
      <c r="B157" s="66" t="s">
        <v>297</v>
      </c>
      <c r="C157" s="66" t="s">
        <v>171</v>
      </c>
      <c r="D157" s="66" t="s">
        <v>161</v>
      </c>
      <c r="E157" s="66" t="s">
        <v>196</v>
      </c>
      <c r="F157" s="42" t="s">
        <v>110</v>
      </c>
      <c r="G157" s="42">
        <v>9.2614900387606544E-2</v>
      </c>
      <c r="H157" s="42">
        <v>9.4221707907894289E-2</v>
      </c>
      <c r="I157" s="42">
        <v>0.10530669763513829</v>
      </c>
      <c r="J157" s="42">
        <v>0.11370915516588018</v>
      </c>
      <c r="K157" s="42">
        <v>0.11781261216153027</v>
      </c>
      <c r="L157" s="42">
        <v>0.11254621285146657</v>
      </c>
      <c r="M157" s="42">
        <v>0.11367334380795592</v>
      </c>
      <c r="N157" s="42" t="s">
        <v>110</v>
      </c>
      <c r="O157" s="42">
        <f t="shared" si="16"/>
        <v>0.10712637570249602</v>
      </c>
      <c r="R157" s="66" t="s">
        <v>297</v>
      </c>
      <c r="S157" s="66" t="s">
        <v>172</v>
      </c>
      <c r="T157" s="66" t="s">
        <v>161</v>
      </c>
      <c r="U157" s="66" t="s">
        <v>196</v>
      </c>
      <c r="V157" s="42" t="s">
        <v>110</v>
      </c>
      <c r="W157" s="42">
        <f>IFERROR(G157*'Inflation adjustment'!$AH$3/'Inflation adjustment'!AA$3,"n.a.")</f>
        <v>0.10410985181968946</v>
      </c>
      <c r="X157" s="42">
        <f>IFERROR(H157*'Inflation adjustment'!$AH$3/'Inflation adjustment'!AB$3,"n.a.")</f>
        <v>0.1026748081518548</v>
      </c>
      <c r="Y157" s="42">
        <f>IFERROR(I157*'Inflation adjustment'!$AH$3/'Inflation adjustment'!AC$3,"n.a.")</f>
        <v>0.11242777779696295</v>
      </c>
      <c r="Z157" s="42">
        <f>IFERROR(J157*'Inflation adjustment'!$AH$3/'Inflation adjustment'!AD$3,"n.a.")</f>
        <v>0.11964581774731427</v>
      </c>
      <c r="AA157" s="42">
        <f>IFERROR(K157*'Inflation adjustment'!$AH$3/'Inflation adjustment'!AE$3,"n.a.")</f>
        <v>0.12198464987864509</v>
      </c>
      <c r="AB157" s="42">
        <f>IFERROR(L157*'Inflation adjustment'!$AH$3/'Inflation adjustment'!AF$3,"n.a.")</f>
        <v>0.11639367977780554</v>
      </c>
      <c r="AC157" s="42">
        <f>IFERROR(M157*'Inflation adjustment'!$AH$3/'Inflation adjustment'!AG$3,"n.a.")</f>
        <v>0.11609471107590359</v>
      </c>
      <c r="AD157" s="42" t="str">
        <f>IFERROR(N157*'Inflation adjustment'!$AH$3/'Inflation adjustment'!AH$3,"n.a.")</f>
        <v>n.a.</v>
      </c>
      <c r="AE157" s="42">
        <f t="shared" si="17"/>
        <v>0.11333304232116796</v>
      </c>
    </row>
    <row r="158" spans="2:31" s="66" customFormat="1" x14ac:dyDescent="0.35">
      <c r="B158" s="66" t="s">
        <v>298</v>
      </c>
      <c r="C158" s="66" t="s">
        <v>171</v>
      </c>
      <c r="D158" s="66" t="s">
        <v>165</v>
      </c>
      <c r="E158" s="66" t="s">
        <v>197</v>
      </c>
      <c r="F158" s="42" t="s">
        <v>110</v>
      </c>
      <c r="G158" s="42">
        <v>0.16471512990415541</v>
      </c>
      <c r="H158" s="42">
        <v>0.17781111190148038</v>
      </c>
      <c r="I158" s="42">
        <v>0.19004074731227774</v>
      </c>
      <c r="J158" s="42">
        <v>0.18759040570447169</v>
      </c>
      <c r="K158" s="42">
        <v>0.1518936076440493</v>
      </c>
      <c r="L158" s="42">
        <v>0.13689625486096599</v>
      </c>
      <c r="M158" s="42">
        <v>0.11758078298023668</v>
      </c>
      <c r="N158" s="42" t="s">
        <v>110</v>
      </c>
      <c r="O158" s="42">
        <f t="shared" si="16"/>
        <v>0.16093257718680531</v>
      </c>
      <c r="R158" s="66" t="s">
        <v>298</v>
      </c>
      <c r="S158" s="66" t="s">
        <v>172</v>
      </c>
      <c r="T158" s="66" t="s">
        <v>165</v>
      </c>
      <c r="U158" s="66" t="s">
        <v>197</v>
      </c>
      <c r="V158" s="42" t="s">
        <v>110</v>
      </c>
      <c r="W158" s="42">
        <f>IFERROR(G158*'Inflation adjustment'!$AH$3/'Inflation adjustment'!AA$3,"n.a.")</f>
        <v>0.1851588426377801</v>
      </c>
      <c r="X158" s="42">
        <f>IFERROR(H158*'Inflation adjustment'!$AH$3/'Inflation adjustment'!AB$3,"n.a.")</f>
        <v>0.19376343527543782</v>
      </c>
      <c r="Y158" s="42">
        <f>IFERROR(I158*'Inflation adjustment'!$AH$3/'Inflation adjustment'!AC$3,"n.a.")</f>
        <v>0.20289173804709904</v>
      </c>
      <c r="Z158" s="42">
        <f>IFERROR(J158*'Inflation adjustment'!$AH$3/'Inflation adjustment'!AD$3,"n.a.")</f>
        <v>0.19738434833430793</v>
      </c>
      <c r="AA158" s="42">
        <f>IFERROR(K158*'Inflation adjustment'!$AH$3/'Inflation adjustment'!AE$3,"n.a.")</f>
        <v>0.15727253820549678</v>
      </c>
      <c r="AB158" s="42">
        <f>IFERROR(L158*'Inflation adjustment'!$AH$3/'Inflation adjustment'!AF$3,"n.a.")</f>
        <v>0.14157614412220978</v>
      </c>
      <c r="AC158" s="42">
        <f>IFERROR(M158*'Inflation adjustment'!$AH$3/'Inflation adjustment'!AG$3,"n.a.")</f>
        <v>0.12008538300088002</v>
      </c>
      <c r="AD158" s="42" t="str">
        <f>IFERROR(N158*'Inflation adjustment'!$AH$3/'Inflation adjustment'!AH$3,"n.a.")</f>
        <v>n.a.</v>
      </c>
      <c r="AE158" s="42">
        <f t="shared" si="17"/>
        <v>0.17116177566045881</v>
      </c>
    </row>
    <row r="159" spans="2:31" s="66" customFormat="1" x14ac:dyDescent="0.35">
      <c r="B159" s="66" t="s">
        <v>299</v>
      </c>
      <c r="C159" s="66" t="s">
        <v>171</v>
      </c>
      <c r="D159" s="66" t="s">
        <v>165</v>
      </c>
      <c r="E159" s="66" t="s">
        <v>197</v>
      </c>
      <c r="F159" s="42" t="s">
        <v>110</v>
      </c>
      <c r="G159" s="42">
        <v>0.14010026791275915</v>
      </c>
      <c r="H159" s="42">
        <v>0.15939829366096944</v>
      </c>
      <c r="I159" s="42">
        <v>0.18105268089960627</v>
      </c>
      <c r="J159" s="42">
        <v>0.17146294893661473</v>
      </c>
      <c r="K159" s="42">
        <v>0.15756246582476985</v>
      </c>
      <c r="L159" s="42">
        <v>0.14305328642306103</v>
      </c>
      <c r="M159" s="42">
        <v>0.13647606353079547</v>
      </c>
      <c r="N159" s="42" t="s">
        <v>110</v>
      </c>
      <c r="O159" s="42">
        <f t="shared" si="16"/>
        <v>0.15558657245551083</v>
      </c>
      <c r="R159" s="66" t="s">
        <v>299</v>
      </c>
      <c r="S159" s="66" t="s">
        <v>172</v>
      </c>
      <c r="T159" s="66" t="s">
        <v>165</v>
      </c>
      <c r="U159" s="66" t="s">
        <v>197</v>
      </c>
      <c r="V159" s="42" t="s">
        <v>110</v>
      </c>
      <c r="W159" s="42">
        <f>IFERROR(G159*'Inflation adjustment'!$AH$3/'Inflation adjustment'!AA$3,"n.a.")</f>
        <v>0.15748889294543775</v>
      </c>
      <c r="X159" s="42">
        <f>IFERROR(H159*'Inflation adjustment'!$AH$3/'Inflation adjustment'!AB$3,"n.a.")</f>
        <v>0.17369871110139176</v>
      </c>
      <c r="Y159" s="42">
        <f>IFERROR(I159*'Inflation adjustment'!$AH$3/'Inflation adjustment'!AC$3,"n.a.")</f>
        <v>0.19329587799108117</v>
      </c>
      <c r="Z159" s="42">
        <f>IFERROR(J159*'Inflation adjustment'!$AH$3/'Inflation adjustment'!AD$3,"n.a.")</f>
        <v>0.18041489015515069</v>
      </c>
      <c r="AA159" s="42">
        <f>IFERROR(K159*'Inflation adjustment'!$AH$3/'Inflation adjustment'!AE$3,"n.a.")</f>
        <v>0.16314214475864552</v>
      </c>
      <c r="AB159" s="42">
        <f>IFERROR(L159*'Inflation adjustment'!$AH$3/'Inflation adjustment'!AF$3,"n.a.")</f>
        <v>0.14794365789156358</v>
      </c>
      <c r="AC159" s="42">
        <f>IFERROR(M159*'Inflation adjustment'!$AH$3/'Inflation adjustment'!AG$3,"n.a.")</f>
        <v>0.13938315381266581</v>
      </c>
      <c r="AD159" s="42" t="str">
        <f>IFERROR(N159*'Inflation adjustment'!$AH$3/'Inflation adjustment'!AH$3,"n.a.")</f>
        <v>n.a.</v>
      </c>
      <c r="AE159" s="42">
        <f t="shared" si="17"/>
        <v>0.16505247552227661</v>
      </c>
    </row>
    <row r="160" spans="2:31" x14ac:dyDescent="0.35">
      <c r="B160" s="66" t="s">
        <v>118</v>
      </c>
      <c r="C160" s="66" t="s">
        <v>171</v>
      </c>
      <c r="D160" s="66" t="s">
        <v>164</v>
      </c>
      <c r="E160" s="66" t="s">
        <v>196</v>
      </c>
      <c r="F160" s="42" t="s">
        <v>110</v>
      </c>
      <c r="G160" s="42">
        <v>0.30698225392292794</v>
      </c>
      <c r="H160" s="42">
        <v>0.35801370196300303</v>
      </c>
      <c r="I160" s="42">
        <v>0.35307221264884325</v>
      </c>
      <c r="J160" s="42">
        <v>0.30989200716045928</v>
      </c>
      <c r="K160" s="42">
        <v>0.31217382616973494</v>
      </c>
      <c r="L160" s="42">
        <v>0.19235600475277992</v>
      </c>
      <c r="M160" s="42">
        <v>0.18876011211174401</v>
      </c>
      <c r="N160" s="42" t="s">
        <v>110</v>
      </c>
      <c r="O160" s="42">
        <f t="shared" si="16"/>
        <v>0.28875001696135605</v>
      </c>
      <c r="R160" s="66" t="s">
        <v>118</v>
      </c>
      <c r="S160" s="66" t="s">
        <v>172</v>
      </c>
      <c r="T160" s="66" t="s">
        <v>164</v>
      </c>
      <c r="U160" s="66" t="s">
        <v>196</v>
      </c>
      <c r="V160" s="42" t="s">
        <v>110</v>
      </c>
      <c r="W160" s="42">
        <f>IFERROR(G160*'Inflation adjustment'!$AH$3/'Inflation adjustment'!AA$3,"n.a.")</f>
        <v>0.34508353227648764</v>
      </c>
      <c r="X160" s="42">
        <f>IFERROR(H160*'Inflation adjustment'!$AH$3/'Inflation adjustment'!AB$3,"n.a.")</f>
        <v>0.39013290016691404</v>
      </c>
      <c r="Y160" s="42">
        <f>IFERROR(I160*'Inflation adjustment'!$AH$3/'Inflation adjustment'!AC$3,"n.a.")</f>
        <v>0.37694776459043466</v>
      </c>
      <c r="Z160" s="42">
        <f>IFERROR(J160*'Inflation adjustment'!$AH$3/'Inflation adjustment'!AD$3,"n.a.")</f>
        <v>0.32607121700957997</v>
      </c>
      <c r="AA160" s="42">
        <f>IFERROR(K160*'Inflation adjustment'!$AH$3/'Inflation adjustment'!AE$3,"n.a.")</f>
        <v>0.32322867805002847</v>
      </c>
      <c r="AB160" s="42">
        <f>IFERROR(L160*'Inflation adjustment'!$AH$3/'Inflation adjustment'!AF$3,"n.a.")</f>
        <v>0.19893182234466772</v>
      </c>
      <c r="AC160" s="42">
        <f>IFERROR(M160*'Inflation adjustment'!$AH$3/'Inflation adjustment'!AG$3,"n.a.")</f>
        <v>0.19278091014275542</v>
      </c>
      <c r="AD160" s="42" t="str">
        <f>IFERROR(N160*'Inflation adjustment'!$AH$3/'Inflation adjustment'!AH$3,"n.a.")</f>
        <v>n.a.</v>
      </c>
      <c r="AE160" s="42">
        <f t="shared" si="17"/>
        <v>0.30759668922583827</v>
      </c>
    </row>
    <row r="161" spans="2:31" x14ac:dyDescent="0.35">
      <c r="B161" s="66" t="s">
        <v>129</v>
      </c>
      <c r="C161" s="66" t="s">
        <v>171</v>
      </c>
      <c r="D161" s="66" t="s">
        <v>166</v>
      </c>
      <c r="E161" s="66" t="s">
        <v>196</v>
      </c>
      <c r="F161" s="42" t="s">
        <v>110</v>
      </c>
      <c r="G161" s="42" t="s">
        <v>110</v>
      </c>
      <c r="H161" s="42" t="s">
        <v>110</v>
      </c>
      <c r="I161" s="42" t="s">
        <v>110</v>
      </c>
      <c r="J161" s="42">
        <v>1.5599243098243292E-2</v>
      </c>
      <c r="K161" s="42">
        <v>1.5670620020201715E-2</v>
      </c>
      <c r="L161" s="42">
        <v>1.1713544347570532E-2</v>
      </c>
      <c r="M161" s="42">
        <v>1.3310213205442196E-2</v>
      </c>
      <c r="N161" s="42" t="s">
        <v>110</v>
      </c>
      <c r="O161" s="42">
        <f t="shared" si="16"/>
        <v>1.4073405167864435E-2</v>
      </c>
      <c r="R161" s="66" t="s">
        <v>129</v>
      </c>
      <c r="S161" s="66" t="s">
        <v>172</v>
      </c>
      <c r="T161" s="66" t="s">
        <v>166</v>
      </c>
      <c r="U161" s="66" t="s">
        <v>196</v>
      </c>
      <c r="V161" s="42" t="s">
        <v>110</v>
      </c>
      <c r="W161" s="42" t="str">
        <f>IFERROR(G161*'Inflation adjustment'!$AH$3/'Inflation adjustment'!AA$3,"n.a.")</f>
        <v>n.a.</v>
      </c>
      <c r="X161" s="42" t="str">
        <f>IFERROR(H161*'Inflation adjustment'!$AH$3/'Inflation adjustment'!AB$3,"n.a.")</f>
        <v>n.a.</v>
      </c>
      <c r="Y161" s="42" t="str">
        <f>IFERROR(I161*'Inflation adjustment'!$AH$3/'Inflation adjustment'!AC$3,"n.a.")</f>
        <v>n.a.</v>
      </c>
      <c r="Z161" s="42">
        <f>IFERROR(J161*'Inflation adjustment'!$AH$3/'Inflation adjustment'!AD$3,"n.a.")</f>
        <v>1.64136669031246E-2</v>
      </c>
      <c r="AA161" s="42">
        <f>IFERROR(K161*'Inflation adjustment'!$AH$3/'Inflation adjustment'!AE$3,"n.a.")</f>
        <v>1.6225555663978267E-2</v>
      </c>
      <c r="AB161" s="42">
        <f>IFERROR(L161*'Inflation adjustment'!$AH$3/'Inflation adjustment'!AF$3,"n.a.")</f>
        <v>1.211397962944857E-2</v>
      </c>
      <c r="AC161" s="42">
        <f>IFERROR(M161*'Inflation adjustment'!$AH$3/'Inflation adjustment'!AG$3,"n.a.")</f>
        <v>1.3593735388439745E-2</v>
      </c>
      <c r="AD161" s="42" t="str">
        <f>IFERROR(N161*'Inflation adjustment'!$AH$3/'Inflation adjustment'!AH$3,"n.a.")</f>
        <v>n.a.</v>
      </c>
      <c r="AE161" s="42">
        <f t="shared" ref="AE161:AE165" si="18">IFERROR(AVERAGE(W161:AD161),"n.a.")</f>
        <v>1.4586734396247795E-2</v>
      </c>
    </row>
    <row r="162" spans="2:31" x14ac:dyDescent="0.35">
      <c r="B162" s="66" t="s">
        <v>121</v>
      </c>
      <c r="C162" s="66" t="s">
        <v>171</v>
      </c>
      <c r="D162" s="66" t="s">
        <v>164</v>
      </c>
      <c r="E162" s="66" t="s">
        <v>196</v>
      </c>
      <c r="F162" s="42" t="s">
        <v>110</v>
      </c>
      <c r="G162" s="42" t="s">
        <v>110</v>
      </c>
      <c r="H162" s="42" t="s">
        <v>110</v>
      </c>
      <c r="I162" s="42">
        <v>0.17094617187410041</v>
      </c>
      <c r="J162" s="42">
        <v>0.19272079727759794</v>
      </c>
      <c r="K162" s="42" t="s">
        <v>110</v>
      </c>
      <c r="L162" s="42">
        <v>0.13485617145407536</v>
      </c>
      <c r="M162" s="42">
        <v>0.10488746014003432</v>
      </c>
      <c r="N162" s="42" t="s">
        <v>110</v>
      </c>
      <c r="O162" s="42">
        <f t="shared" si="16"/>
        <v>0.15085265018645203</v>
      </c>
      <c r="R162" s="66" t="s">
        <v>121</v>
      </c>
      <c r="S162" s="66" t="s">
        <v>172</v>
      </c>
      <c r="T162" s="66" t="s">
        <v>164</v>
      </c>
      <c r="U162" s="66" t="s">
        <v>196</v>
      </c>
      <c r="V162" s="42" t="s">
        <v>110</v>
      </c>
      <c r="W162" s="42" t="str">
        <f>IFERROR(G162*'Inflation adjustment'!$AH$3/'Inflation adjustment'!AA$3,"n.a.")</f>
        <v>n.a.</v>
      </c>
      <c r="X162" s="42" t="str">
        <f>IFERROR(H162*'Inflation adjustment'!$AH$3/'Inflation adjustment'!AB$3,"n.a.")</f>
        <v>n.a.</v>
      </c>
      <c r="Y162" s="42">
        <f>IFERROR(I162*'Inflation adjustment'!$AH$3/'Inflation adjustment'!AC$3,"n.a.")</f>
        <v>0.18250594367028986</v>
      </c>
      <c r="Z162" s="42">
        <f>IFERROR(J162*'Inflation adjustment'!$AH$3/'Inflation adjustment'!AD$3,"n.a.")</f>
        <v>0.2027825934820725</v>
      </c>
      <c r="AA162" s="42" t="str">
        <f>IFERROR(K162*'Inflation adjustment'!$AH$3/'Inflation adjustment'!AE$3,"n.a.")</f>
        <v>n.a.</v>
      </c>
      <c r="AB162" s="42">
        <f>IFERROR(L162*'Inflation adjustment'!$AH$3/'Inflation adjustment'!AF$3,"n.a.")</f>
        <v>0.13946631911108284</v>
      </c>
      <c r="AC162" s="42">
        <f>IFERROR(M162*'Inflation adjustment'!$AH$3/'Inflation adjustment'!AG$3,"n.a.")</f>
        <v>0.1071216784210617</v>
      </c>
      <c r="AD162" s="42" t="str">
        <f>IFERROR(N162*'Inflation adjustment'!$AH$3/'Inflation adjustment'!AH$3,"n.a.")</f>
        <v>n.a.</v>
      </c>
      <c r="AE162" s="42">
        <f t="shared" si="18"/>
        <v>0.15796913367112672</v>
      </c>
    </row>
    <row r="163" spans="2:31" x14ac:dyDescent="0.35">
      <c r="B163" s="66" t="s">
        <v>119</v>
      </c>
      <c r="C163" s="66" t="s">
        <v>171</v>
      </c>
      <c r="D163" s="66" t="s">
        <v>164</v>
      </c>
      <c r="E163" s="66" t="s">
        <v>197</v>
      </c>
      <c r="F163" s="42" t="s">
        <v>110</v>
      </c>
      <c r="G163" s="42" t="s">
        <v>110</v>
      </c>
      <c r="H163" s="42" t="s">
        <v>110</v>
      </c>
      <c r="I163" s="42">
        <v>0.14253815373900017</v>
      </c>
      <c r="J163" s="42">
        <v>0.15099909422692187</v>
      </c>
      <c r="K163" s="42">
        <v>0.14221768505230664</v>
      </c>
      <c r="L163" s="42">
        <v>0.12978276299328972</v>
      </c>
      <c r="M163" s="42">
        <v>0.12244444410083483</v>
      </c>
      <c r="N163" s="42" t="s">
        <v>110</v>
      </c>
      <c r="O163" s="42">
        <f t="shared" si="16"/>
        <v>0.13759642802247063</v>
      </c>
      <c r="R163" s="66" t="s">
        <v>119</v>
      </c>
      <c r="S163" s="66" t="s">
        <v>172</v>
      </c>
      <c r="T163" s="66" t="s">
        <v>164</v>
      </c>
      <c r="U163" s="66" t="s">
        <v>197</v>
      </c>
      <c r="V163" s="42" t="s">
        <v>110</v>
      </c>
      <c r="W163" s="42" t="str">
        <f>IFERROR(G163*'Inflation adjustment'!$AH$3/'Inflation adjustment'!AA$3,"n.a.")</f>
        <v>n.a.</v>
      </c>
      <c r="X163" s="42" t="str">
        <f>IFERROR(H163*'Inflation adjustment'!$AH$3/'Inflation adjustment'!AB$3,"n.a.")</f>
        <v>n.a.</v>
      </c>
      <c r="Y163" s="42">
        <f>IFERROR(I163*'Inflation adjustment'!$AH$3/'Inflation adjustment'!AC$3,"n.a.")</f>
        <v>0.15217691026340205</v>
      </c>
      <c r="Z163" s="42">
        <f>IFERROR(J163*'Inflation adjustment'!$AH$3/'Inflation adjustment'!AD$3,"n.a.")</f>
        <v>0.15888263422174184</v>
      </c>
      <c r="AA163" s="42">
        <f>IFERROR(K163*'Inflation adjustment'!$AH$3/'Inflation adjustment'!AE$3,"n.a.")</f>
        <v>0.14725396712086369</v>
      </c>
      <c r="AB163" s="42">
        <f>IFERROR(L163*'Inflation adjustment'!$AH$3/'Inflation adjustment'!AF$3,"n.a.")</f>
        <v>0.13421947281740945</v>
      </c>
      <c r="AC163" s="42">
        <f>IFERROR(M163*'Inflation adjustment'!$AH$3/'Inflation adjustment'!AG$3,"n.a.")</f>
        <v>0.12505264545355213</v>
      </c>
      <c r="AD163" s="42" t="str">
        <f>IFERROR(N163*'Inflation adjustment'!$AH$3/'Inflation adjustment'!AH$3,"n.a.")</f>
        <v>n.a.</v>
      </c>
      <c r="AE163" s="42">
        <f t="shared" si="18"/>
        <v>0.14351712597539384</v>
      </c>
    </row>
    <row r="164" spans="2:31" x14ac:dyDescent="0.35">
      <c r="B164" s="66" t="s">
        <v>130</v>
      </c>
      <c r="C164" s="66" t="s">
        <v>171</v>
      </c>
      <c r="D164" s="66" t="s">
        <v>166</v>
      </c>
      <c r="E164" s="66" t="s">
        <v>337</v>
      </c>
      <c r="F164" s="42" t="s">
        <v>110</v>
      </c>
      <c r="G164" s="42" t="s">
        <v>110</v>
      </c>
      <c r="H164" s="42" t="s">
        <v>110</v>
      </c>
      <c r="I164" s="42">
        <v>7.3287909270988202E-2</v>
      </c>
      <c r="J164" s="42">
        <v>6.9842226790742284E-2</v>
      </c>
      <c r="K164" s="42">
        <v>5.2412945824745844E-2</v>
      </c>
      <c r="L164" s="42">
        <v>4.0097188961992762E-2</v>
      </c>
      <c r="M164" s="42">
        <v>4.3199215688288342E-2</v>
      </c>
      <c r="N164" s="42">
        <v>4.5924694266129329E-2</v>
      </c>
      <c r="O164" s="42">
        <f t="shared" si="16"/>
        <v>5.4127363467147797E-2</v>
      </c>
      <c r="R164" s="66" t="s">
        <v>130</v>
      </c>
      <c r="S164" s="66" t="s">
        <v>172</v>
      </c>
      <c r="T164" s="66" t="s">
        <v>166</v>
      </c>
      <c r="U164" s="66" t="s">
        <v>337</v>
      </c>
      <c r="V164" s="42" t="s">
        <v>110</v>
      </c>
      <c r="W164" s="42" t="str">
        <f>IFERROR(G164*'Inflation adjustment'!$AH$3/'Inflation adjustment'!AA$3,"n.a.")</f>
        <v>n.a.</v>
      </c>
      <c r="X164" s="42" t="str">
        <f>IFERROR(H164*'Inflation adjustment'!$AH$3/'Inflation adjustment'!AB$3,"n.a.")</f>
        <v>n.a.</v>
      </c>
      <c r="Y164" s="42">
        <f>IFERROR(I164*'Inflation adjustment'!$AH$3/'Inflation adjustment'!AC$3,"n.a.")</f>
        <v>7.8243805605516276E-2</v>
      </c>
      <c r="Z164" s="42">
        <f>IFERROR(J164*'Inflation adjustment'!$AH$3/'Inflation adjustment'!AD$3,"n.a.")</f>
        <v>7.3488632691725064E-2</v>
      </c>
      <c r="AA164" s="42">
        <f>IFERROR(K164*'Inflation adjustment'!$AH$3/'Inflation adjustment'!AE$3,"n.a.")</f>
        <v>5.42690186410087E-2</v>
      </c>
      <c r="AB164" s="42">
        <f>IFERROR(L164*'Inflation adjustment'!$AH$3/'Inflation adjustment'!AF$3,"n.a.")</f>
        <v>4.1467937958887341E-2</v>
      </c>
      <c r="AC164" s="42">
        <f>IFERROR(M164*'Inflation adjustment'!$AH$3/'Inflation adjustment'!AG$3,"n.a.")</f>
        <v>4.4119406503167077E-2</v>
      </c>
      <c r="AD164" s="42">
        <f>IFERROR(N164*'Inflation adjustment'!$AH$3/'Inflation adjustment'!AH$3,"n.a.")</f>
        <v>4.5924694266129329E-2</v>
      </c>
      <c r="AE164" s="42">
        <f t="shared" si="18"/>
        <v>5.6252249277738968E-2</v>
      </c>
    </row>
    <row r="165" spans="2:31" x14ac:dyDescent="0.35">
      <c r="B165" s="66" t="s">
        <v>117</v>
      </c>
      <c r="C165" s="66" t="s">
        <v>171</v>
      </c>
      <c r="D165" s="66" t="s">
        <v>165</v>
      </c>
      <c r="E165" s="66" t="s">
        <v>196</v>
      </c>
      <c r="F165" s="42" t="s">
        <v>110</v>
      </c>
      <c r="G165" s="42">
        <v>5.0130775760391912E-2</v>
      </c>
      <c r="H165" s="42">
        <v>5.5452511731046865E-2</v>
      </c>
      <c r="I165" s="42">
        <v>5.869480310686491E-2</v>
      </c>
      <c r="J165" s="42">
        <v>6.4884385456255272E-2</v>
      </c>
      <c r="K165" s="42">
        <v>6.73277425513681E-2</v>
      </c>
      <c r="L165" s="42">
        <v>6.9693099711176529E-2</v>
      </c>
      <c r="M165" s="42">
        <v>7.2269036374946666E-2</v>
      </c>
      <c r="N165" s="42" t="s">
        <v>110</v>
      </c>
      <c r="O165" s="42">
        <f t="shared" si="16"/>
        <v>6.2636050670292889E-2</v>
      </c>
      <c r="R165" s="66" t="s">
        <v>117</v>
      </c>
      <c r="S165" s="66" t="s">
        <v>172</v>
      </c>
      <c r="T165" s="66" t="s">
        <v>165</v>
      </c>
      <c r="U165" s="66" t="s">
        <v>196</v>
      </c>
      <c r="V165" s="42" t="s">
        <v>110</v>
      </c>
      <c r="W165" s="42">
        <f>IFERROR(G165*'Inflation adjustment'!$AH$3/'Inflation adjustment'!AA$3,"n.a.")</f>
        <v>5.6352785719984297E-2</v>
      </c>
      <c r="X165" s="42">
        <f>IFERROR(H165*'Inflation adjustment'!$AH$3/'Inflation adjustment'!AB$3,"n.a.")</f>
        <v>6.0427433655622406E-2</v>
      </c>
      <c r="Y165" s="42">
        <f>IFERROR(I165*'Inflation adjustment'!$AH$3/'Inflation adjustment'!AC$3,"n.a.")</f>
        <v>6.2663880168370184E-2</v>
      </c>
      <c r="Z165" s="42">
        <f>IFERROR(J165*'Inflation adjustment'!$AH$3/'Inflation adjustment'!AD$3,"n.a.")</f>
        <v>6.8271946490330027E-2</v>
      </c>
      <c r="AA165" s="42">
        <f>IFERROR(K165*'Inflation adjustment'!$AH$3/'Inflation adjustment'!AE$3,"n.a.")</f>
        <v>6.9711985428076217E-2</v>
      </c>
      <c r="AB165" s="42">
        <f>IFERROR(L165*'Inflation adjustment'!$AH$3/'Inflation adjustment'!AF$3,"n.a.")</f>
        <v>7.207560454487251E-2</v>
      </c>
      <c r="AC165" s="42">
        <f>IFERROR(M165*'Inflation adjustment'!$AH$3/'Inflation adjustment'!AG$3,"n.a.")</f>
        <v>7.3808446348317833E-2</v>
      </c>
      <c r="AD165" s="42" t="str">
        <f>IFERROR(N165*'Inflation adjustment'!$AH$3/'Inflation adjustment'!AH$3,"n.a.")</f>
        <v>n.a.</v>
      </c>
      <c r="AE165" s="42">
        <f t="shared" si="18"/>
        <v>6.61874403365105E-2</v>
      </c>
    </row>
    <row r="168" spans="2:31" x14ac:dyDescent="0.35">
      <c r="B168" s="68" t="s">
        <v>137</v>
      </c>
      <c r="C168" s="84"/>
      <c r="D168" s="84"/>
      <c r="E168" s="84"/>
      <c r="F168" s="17">
        <v>5</v>
      </c>
      <c r="G168" s="17">
        <v>6</v>
      </c>
      <c r="H168" s="17">
        <v>7</v>
      </c>
      <c r="I168" s="17">
        <v>8</v>
      </c>
      <c r="J168" s="67">
        <v>9</v>
      </c>
      <c r="K168" s="67">
        <v>10</v>
      </c>
      <c r="L168" s="67">
        <v>11</v>
      </c>
      <c r="M168" s="67">
        <v>12</v>
      </c>
      <c r="N168" s="67">
        <v>13</v>
      </c>
      <c r="O168" s="67">
        <v>14</v>
      </c>
      <c r="R168" s="68" t="s">
        <v>137</v>
      </c>
      <c r="S168" s="84"/>
      <c r="T168" s="84"/>
      <c r="U168" s="84"/>
    </row>
    <row r="169" spans="2:31" x14ac:dyDescent="0.35">
      <c r="B169" s="66" t="s">
        <v>124</v>
      </c>
      <c r="C169" s="66" t="s">
        <v>171</v>
      </c>
      <c r="D169" s="66" t="s">
        <v>161</v>
      </c>
      <c r="E169" s="66" t="s">
        <v>197</v>
      </c>
      <c r="F169" s="102" t="s">
        <v>110</v>
      </c>
      <c r="G169" s="102">
        <v>0.13065574137331673</v>
      </c>
      <c r="H169" s="102">
        <v>0.11927693537899454</v>
      </c>
      <c r="I169" s="102">
        <v>0.11509969264212006</v>
      </c>
      <c r="J169" s="102">
        <v>0.1254156466460819</v>
      </c>
      <c r="K169" s="102">
        <v>0.12538155834069903</v>
      </c>
      <c r="L169" s="102">
        <v>9.1998353583061798E-2</v>
      </c>
      <c r="M169" s="102">
        <v>9.9312921276593982E-2</v>
      </c>
      <c r="N169" s="102" t="s">
        <v>110</v>
      </c>
      <c r="O169" s="42">
        <f t="shared" ref="O169:O192" si="19">IFERROR(AVERAGE(G169:N169),"n.a.")</f>
        <v>0.11530583560583829</v>
      </c>
      <c r="R169" s="66" t="s">
        <v>124</v>
      </c>
      <c r="S169" s="66" t="s">
        <v>172</v>
      </c>
      <c r="T169" s="66" t="s">
        <v>161</v>
      </c>
      <c r="U169" s="66" t="s">
        <v>197</v>
      </c>
      <c r="V169" s="42" t="s">
        <v>110</v>
      </c>
      <c r="W169" s="42">
        <f>IFERROR(G169*'Inflation adjustment'!$AH$3/'Inflation adjustment'!AA$3,"n.a.")</f>
        <v>0.14687215358262079</v>
      </c>
      <c r="X169" s="42">
        <f>IFERROR(H169*'Inflation adjustment'!$AH$3/'Inflation adjustment'!AB$3,"n.a.")</f>
        <v>0.12997786528080293</v>
      </c>
      <c r="Y169" s="42">
        <f>IFERROR(I169*'Inflation adjustment'!$AH$3/'Inflation adjustment'!AC$3,"n.a.")</f>
        <v>0.1228829975630069</v>
      </c>
      <c r="Z169" s="42">
        <f>IFERROR(J169*'Inflation adjustment'!$AH$3/'Inflation adjustment'!AD$3,"n.a.")</f>
        <v>0.13196349563400198</v>
      </c>
      <c r="AA169" s="42">
        <f>IFERROR(K169*'Inflation adjustment'!$AH$3/'Inflation adjustment'!AE$3,"n.a.")</f>
        <v>0.12982163127372953</v>
      </c>
      <c r="AB169" s="42">
        <f>IFERROR(L169*'Inflation adjustment'!$AH$3/'Inflation adjustment'!AF$3,"n.a.")</f>
        <v>9.5143378313086349E-2</v>
      </c>
      <c r="AC169" s="42">
        <f>IFERROR(M169*'Inflation adjustment'!$AH$3/'Inflation adjustment'!AG$3,"n.a.")</f>
        <v>0.10142839574763332</v>
      </c>
      <c r="AD169" s="42" t="str">
        <f>IFERROR(N169*'Inflation adjustment'!$AH$3/'Inflation adjustment'!AH$3,"n.a.")</f>
        <v>n.a.</v>
      </c>
      <c r="AE169" s="42">
        <f t="shared" ref="AE169" si="20">IFERROR(AVERAGE(W169:AD169),"n.a.")</f>
        <v>0.12258427391355455</v>
      </c>
    </row>
    <row r="170" spans="2:31" x14ac:dyDescent="0.35">
      <c r="B170" s="66" t="s">
        <v>132</v>
      </c>
      <c r="C170" s="66" t="s">
        <v>171</v>
      </c>
      <c r="D170" s="66" t="s">
        <v>161</v>
      </c>
      <c r="E170" s="66" t="s">
        <v>196</v>
      </c>
      <c r="F170" s="102" t="s">
        <v>110</v>
      </c>
      <c r="G170" s="102">
        <v>0.22394169851522822</v>
      </c>
      <c r="H170" s="102">
        <v>0.28601732559880927</v>
      </c>
      <c r="I170" s="102">
        <v>0.32335888846957539</v>
      </c>
      <c r="J170" s="102">
        <v>0.32376005480267411</v>
      </c>
      <c r="K170" s="102">
        <v>0.31822913622250826</v>
      </c>
      <c r="L170" s="102">
        <v>0.23992641955295968</v>
      </c>
      <c r="M170" s="102" t="s">
        <v>110</v>
      </c>
      <c r="N170" s="102" t="s">
        <v>110</v>
      </c>
      <c r="O170" s="42">
        <f t="shared" si="19"/>
        <v>0.28587225386029247</v>
      </c>
      <c r="R170" s="66" t="s">
        <v>132</v>
      </c>
      <c r="S170" s="66" t="s">
        <v>172</v>
      </c>
      <c r="T170" s="66" t="s">
        <v>161</v>
      </c>
      <c r="U170" s="66" t="s">
        <v>196</v>
      </c>
      <c r="V170" s="42" t="s">
        <v>110</v>
      </c>
      <c r="W170" s="42">
        <f>IFERROR(G170*'Inflation adjustment'!$AH$3/'Inflation adjustment'!AA$3,"n.a.")</f>
        <v>0.25173635075020673</v>
      </c>
      <c r="X170" s="42">
        <f>IFERROR(H170*'Inflation adjustment'!$AH$3/'Inflation adjustment'!AB$3,"n.a.")</f>
        <v>0.31167736911192051</v>
      </c>
      <c r="Y170" s="42">
        <f>IFERROR(I170*'Inflation adjustment'!$AH$3/'Inflation adjustment'!AC$3,"n.a.")</f>
        <v>0.34522515735409143</v>
      </c>
      <c r="Z170" s="42">
        <f>IFERROR(J170*'Inflation adjustment'!$AH$3/'Inflation adjustment'!AD$3,"n.a.")</f>
        <v>0.34066330414883422</v>
      </c>
      <c r="AA170" s="42">
        <f>IFERROR(K170*'Inflation adjustment'!$AH$3/'Inflation adjustment'!AE$3,"n.a.")</f>
        <v>0.32949842169752042</v>
      </c>
      <c r="AB170" s="42">
        <f>IFERROR(L170*'Inflation adjustment'!$AH$3/'Inflation adjustment'!AF$3,"n.a.")</f>
        <v>0.24812846332322158</v>
      </c>
      <c r="AC170" s="42" t="str">
        <f>IFERROR(M170*'Inflation adjustment'!$AH$3/'Inflation adjustment'!AG$3,"n.a.")</f>
        <v>n.a.</v>
      </c>
      <c r="AD170" s="42" t="str">
        <f>IFERROR(N170*'Inflation adjustment'!$AH$3/'Inflation adjustment'!AH$3,"n.a.")</f>
        <v>n.a.</v>
      </c>
      <c r="AE170" s="42">
        <f t="shared" ref="AE170:AE192" si="21">IFERROR(AVERAGE(W170:AD170),"n.a.")</f>
        <v>0.30448817773096581</v>
      </c>
    </row>
    <row r="171" spans="2:31" x14ac:dyDescent="0.35">
      <c r="B171" s="66" t="s">
        <v>251</v>
      </c>
      <c r="C171" s="66" t="s">
        <v>171</v>
      </c>
      <c r="D171" s="66" t="s">
        <v>162</v>
      </c>
      <c r="E171" s="66" t="s">
        <v>196</v>
      </c>
      <c r="F171" s="102" t="s">
        <v>110</v>
      </c>
      <c r="G171" s="102" t="s">
        <v>110</v>
      </c>
      <c r="H171" s="102">
        <v>6.2703305624778133E-2</v>
      </c>
      <c r="I171" s="102">
        <v>6.2484413935894906E-2</v>
      </c>
      <c r="J171" s="102">
        <v>5.5007625070318859E-2</v>
      </c>
      <c r="K171" s="102">
        <v>5.2536214756208718E-2</v>
      </c>
      <c r="L171" s="102">
        <v>7.2198664457253967E-2</v>
      </c>
      <c r="M171" s="102">
        <v>7.3912854573537634E-2</v>
      </c>
      <c r="N171" s="102" t="s">
        <v>110</v>
      </c>
      <c r="O171" s="42">
        <f t="shared" si="19"/>
        <v>6.314051306966538E-2</v>
      </c>
      <c r="R171" s="66" t="s">
        <v>251</v>
      </c>
      <c r="S171" s="66" t="s">
        <v>172</v>
      </c>
      <c r="T171" s="66" t="s">
        <v>162</v>
      </c>
      <c r="U171" s="66" t="s">
        <v>196</v>
      </c>
      <c r="V171" s="42" t="s">
        <v>110</v>
      </c>
      <c r="W171" s="42" t="str">
        <f>IFERROR(G171*'Inflation adjustment'!$AH$3/'Inflation adjustment'!AA$3,"n.a.")</f>
        <v>n.a.</v>
      </c>
      <c r="X171" s="42">
        <f>IFERROR(H171*'Inflation adjustment'!$AH$3/'Inflation adjustment'!AB$3,"n.a.")</f>
        <v>6.8328732501905812E-2</v>
      </c>
      <c r="Y171" s="42">
        <f>IFERROR(I171*'Inflation adjustment'!$AH$3/'Inflation adjustment'!AC$3,"n.a.")</f>
        <v>6.6709753164020794E-2</v>
      </c>
      <c r="Z171" s="42">
        <f>IFERROR(J171*'Inflation adjustment'!$AH$3/'Inflation adjustment'!AD$3,"n.a.")</f>
        <v>5.7879528471343387E-2</v>
      </c>
      <c r="AA171" s="42">
        <f>IFERROR(K171*'Inflation adjustment'!$AH$3/'Inflation adjustment'!AE$3,"n.a.")</f>
        <v>5.4396652832030601E-2</v>
      </c>
      <c r="AB171" s="42">
        <f>IFERROR(L171*'Inflation adjustment'!$AH$3/'Inflation adjustment'!AF$3,"n.a.")</f>
        <v>7.4666823683470981E-2</v>
      </c>
      <c r="AC171" s="42">
        <f>IFERROR(M171*'Inflation adjustment'!$AH$3/'Inflation adjustment'!AG$3,"n.a.")</f>
        <v>7.5487279682798961E-2</v>
      </c>
      <c r="AD171" s="42" t="str">
        <f>IFERROR(N171*'Inflation adjustment'!$AH$3/'Inflation adjustment'!AH$3,"n.a.")</f>
        <v>n.a.</v>
      </c>
      <c r="AE171" s="42">
        <f t="shared" si="21"/>
        <v>6.6244795055928424E-2</v>
      </c>
    </row>
    <row r="172" spans="2:31" x14ac:dyDescent="0.35">
      <c r="B172" s="66" t="s">
        <v>289</v>
      </c>
      <c r="C172" s="66" t="s">
        <v>171</v>
      </c>
      <c r="D172" s="66" t="s">
        <v>163</v>
      </c>
      <c r="E172" s="66" t="s">
        <v>196</v>
      </c>
      <c r="F172" s="102" t="s">
        <v>110</v>
      </c>
      <c r="G172" s="102" t="s">
        <v>110</v>
      </c>
      <c r="H172" s="102">
        <v>0.19146549555754083</v>
      </c>
      <c r="I172" s="102">
        <v>0.1774930821408536</v>
      </c>
      <c r="J172" s="102">
        <v>0.18874101265240706</v>
      </c>
      <c r="K172" s="102">
        <v>0.17532235078507286</v>
      </c>
      <c r="L172" s="102">
        <v>0.1469994438455946</v>
      </c>
      <c r="M172" s="102" t="s">
        <v>110</v>
      </c>
      <c r="N172" s="102" t="s">
        <v>110</v>
      </c>
      <c r="O172" s="42">
        <f t="shared" si="19"/>
        <v>0.17600427699629378</v>
      </c>
      <c r="R172" s="66" t="s">
        <v>289</v>
      </c>
      <c r="S172" s="66" t="s">
        <v>172</v>
      </c>
      <c r="T172" s="66" t="s">
        <v>163</v>
      </c>
      <c r="U172" s="66" t="s">
        <v>196</v>
      </c>
      <c r="V172" s="42" t="s">
        <v>110</v>
      </c>
      <c r="W172" s="42" t="str">
        <f>IFERROR(G172*'Inflation adjustment'!$AH$3/'Inflation adjustment'!AA$3,"n.a.")</f>
        <v>n.a.</v>
      </c>
      <c r="X172" s="42">
        <f>IFERROR(H172*'Inflation adjustment'!$AH$3/'Inflation adjustment'!AB$3,"n.a.")</f>
        <v>0.20864282192048045</v>
      </c>
      <c r="Y172" s="42">
        <f>IFERROR(I172*'Inflation adjustment'!$AH$3/'Inflation adjustment'!AC$3,"n.a.")</f>
        <v>0.18949557100887976</v>
      </c>
      <c r="Z172" s="42">
        <f>IFERROR(J172*'Inflation adjustment'!$AH$3/'Inflation adjustment'!AD$3,"n.a.")</f>
        <v>0.19859502753591346</v>
      </c>
      <c r="AA172" s="42">
        <f>IFERROR(K172*'Inflation adjustment'!$AH$3/'Inflation adjustment'!AE$3,"n.a.")</f>
        <v>0.18153095143239306</v>
      </c>
      <c r="AB172" s="42">
        <f>IFERROR(L172*'Inflation adjustment'!$AH$3/'Inflation adjustment'!AF$3,"n.a.")</f>
        <v>0.15202471732265571</v>
      </c>
      <c r="AC172" s="42" t="str">
        <f>IFERROR(M172*'Inflation adjustment'!$AH$3/'Inflation adjustment'!AG$3,"n.a.")</f>
        <v>n.a.</v>
      </c>
      <c r="AD172" s="42" t="str">
        <f>IFERROR(N172*'Inflation adjustment'!$AH$3/'Inflation adjustment'!AH$3,"n.a.")</f>
        <v>n.a.</v>
      </c>
      <c r="AE172" s="42">
        <f t="shared" si="21"/>
        <v>0.18605781784406447</v>
      </c>
    </row>
    <row r="173" spans="2:31" x14ac:dyDescent="0.35">
      <c r="B173" s="66" t="s">
        <v>290</v>
      </c>
      <c r="C173" s="66" t="s">
        <v>171</v>
      </c>
      <c r="D173" s="66" t="s">
        <v>163</v>
      </c>
      <c r="E173" s="66" t="s">
        <v>196</v>
      </c>
      <c r="F173" s="102" t="s">
        <v>110</v>
      </c>
      <c r="G173" s="102" t="s">
        <v>110</v>
      </c>
      <c r="H173" s="102">
        <v>0.15466560100334775</v>
      </c>
      <c r="I173" s="102">
        <v>0.16027659662233495</v>
      </c>
      <c r="J173" s="102">
        <v>0.17157488396792228</v>
      </c>
      <c r="K173" s="102">
        <v>0.18136127056016393</v>
      </c>
      <c r="L173" s="102">
        <v>0.1647827517656073</v>
      </c>
      <c r="M173" s="102" t="s">
        <v>110</v>
      </c>
      <c r="N173" s="102" t="s">
        <v>110</v>
      </c>
      <c r="O173" s="42">
        <f t="shared" si="19"/>
        <v>0.16653222078387525</v>
      </c>
      <c r="R173" s="66" t="s">
        <v>290</v>
      </c>
      <c r="S173" s="66" t="s">
        <v>172</v>
      </c>
      <c r="T173" s="66" t="s">
        <v>163</v>
      </c>
      <c r="U173" s="66" t="s">
        <v>196</v>
      </c>
      <c r="V173" s="42" t="s">
        <v>110</v>
      </c>
      <c r="W173" s="42" t="str">
        <f>IFERROR(G173*'Inflation adjustment'!$AH$3/'Inflation adjustment'!AA$3,"n.a.")</f>
        <v>n.a.</v>
      </c>
      <c r="X173" s="42">
        <f>IFERROR(H173*'Inflation adjustment'!$AH$3/'Inflation adjustment'!AB$3,"n.a.")</f>
        <v>0.1685414249361058</v>
      </c>
      <c r="Y173" s="42">
        <f>IFERROR(I173*'Inflation adjustment'!$AH$3/'Inflation adjustment'!AC$3,"n.a.")</f>
        <v>0.1711148672949806</v>
      </c>
      <c r="Z173" s="42">
        <f>IFERROR(J173*'Inflation adjustment'!$AH$3/'Inflation adjustment'!AD$3,"n.a.")</f>
        <v>0.18053266922347483</v>
      </c>
      <c r="AA173" s="42">
        <f>IFERROR(K173*'Inflation adjustment'!$AH$3/'Inflation adjustment'!AE$3,"n.a.")</f>
        <v>0.18778372438169069</v>
      </c>
      <c r="AB173" s="42">
        <f>IFERROR(L173*'Inflation adjustment'!$AH$3/'Inflation adjustment'!AF$3,"n.a.")</f>
        <v>0.17041595941770324</v>
      </c>
      <c r="AC173" s="42" t="str">
        <f>IFERROR(M173*'Inflation adjustment'!$AH$3/'Inflation adjustment'!AG$3,"n.a.")</f>
        <v>n.a.</v>
      </c>
      <c r="AD173" s="42" t="str">
        <f>IFERROR(N173*'Inflation adjustment'!$AH$3/'Inflation adjustment'!AH$3,"n.a.")</f>
        <v>n.a.</v>
      </c>
      <c r="AE173" s="42">
        <f t="shared" si="21"/>
        <v>0.17567772905079101</v>
      </c>
    </row>
    <row r="174" spans="2:31" x14ac:dyDescent="0.35">
      <c r="B174" s="66" t="s">
        <v>291</v>
      </c>
      <c r="C174" s="66" t="s">
        <v>171</v>
      </c>
      <c r="D174" s="66" t="s">
        <v>163</v>
      </c>
      <c r="E174" s="66" t="s">
        <v>196</v>
      </c>
      <c r="F174" s="102" t="s">
        <v>110</v>
      </c>
      <c r="G174" s="102" t="s">
        <v>110</v>
      </c>
      <c r="H174" s="102">
        <v>0.1001535464542145</v>
      </c>
      <c r="I174" s="102">
        <v>0.10609448599481433</v>
      </c>
      <c r="J174" s="102">
        <v>0.10238129114595303</v>
      </c>
      <c r="K174" s="102">
        <v>0.10500761038741807</v>
      </c>
      <c r="L174" s="102">
        <v>0.10498743424400034</v>
      </c>
      <c r="M174" s="102" t="s">
        <v>110</v>
      </c>
      <c r="N174" s="102" t="s">
        <v>110</v>
      </c>
      <c r="O174" s="42">
        <f t="shared" si="19"/>
        <v>0.10372487364528005</v>
      </c>
      <c r="R174" s="66" t="s">
        <v>291</v>
      </c>
      <c r="S174" s="66" t="s">
        <v>172</v>
      </c>
      <c r="T174" s="66" t="s">
        <v>163</v>
      </c>
      <c r="U174" s="66" t="s">
        <v>196</v>
      </c>
      <c r="V174" s="42" t="s">
        <v>110</v>
      </c>
      <c r="W174" s="42" t="str">
        <f>IFERROR(G174*'Inflation adjustment'!$AH$3/'Inflation adjustment'!AA$3,"n.a.")</f>
        <v>n.a.</v>
      </c>
      <c r="X174" s="42">
        <f>IFERROR(H174*'Inflation adjustment'!$AH$3/'Inflation adjustment'!AB$3,"n.a.")</f>
        <v>0.10913882157566768</v>
      </c>
      <c r="Y174" s="42">
        <f>IFERROR(I174*'Inflation adjustment'!$AH$3/'Inflation adjustment'!AC$3,"n.a.")</f>
        <v>0.11326883821041889</v>
      </c>
      <c r="Z174" s="42">
        <f>IFERROR(J174*'Inflation adjustment'!$AH$3/'Inflation adjustment'!AD$3,"n.a.")</f>
        <v>0.10772653515289704</v>
      </c>
      <c r="AA174" s="42">
        <f>IFERROR(K174*'Inflation adjustment'!$AH$3/'Inflation adjustment'!AE$3,"n.a.")</f>
        <v>0.10872619113257415</v>
      </c>
      <c r="AB174" s="42">
        <f>IFERROR(L174*'Inflation adjustment'!$AH$3/'Inflation adjustment'!AF$3,"n.a.")</f>
        <v>0.10857649931070387</v>
      </c>
      <c r="AC174" s="42" t="str">
        <f>IFERROR(M174*'Inflation adjustment'!$AH$3/'Inflation adjustment'!AG$3,"n.a.")</f>
        <v>n.a.</v>
      </c>
      <c r="AD174" s="42" t="str">
        <f>IFERROR(N174*'Inflation adjustment'!$AH$3/'Inflation adjustment'!AH$3,"n.a.")</f>
        <v>n.a.</v>
      </c>
      <c r="AE174" s="42">
        <f t="shared" si="21"/>
        <v>0.10948737707645233</v>
      </c>
    </row>
    <row r="175" spans="2:31" x14ac:dyDescent="0.35">
      <c r="B175" s="66" t="s">
        <v>292</v>
      </c>
      <c r="C175" s="66" t="s">
        <v>171</v>
      </c>
      <c r="D175" s="66" t="s">
        <v>163</v>
      </c>
      <c r="E175" s="66" t="s">
        <v>196</v>
      </c>
      <c r="F175" s="102" t="s">
        <v>110</v>
      </c>
      <c r="G175" s="102" t="s">
        <v>110</v>
      </c>
      <c r="H175" s="102">
        <v>8.9555106281678953E-2</v>
      </c>
      <c r="I175" s="102">
        <v>9.7979809869235976E-2</v>
      </c>
      <c r="J175" s="102">
        <v>9.2493441719659716E-2</v>
      </c>
      <c r="K175" s="102">
        <v>9.6915473760208828E-2</v>
      </c>
      <c r="L175" s="102">
        <v>8.8890607255154672E-2</v>
      </c>
      <c r="M175" s="102" t="s">
        <v>110</v>
      </c>
      <c r="N175" s="102" t="s">
        <v>110</v>
      </c>
      <c r="O175" s="42">
        <f t="shared" si="19"/>
        <v>9.3166887777187637E-2</v>
      </c>
      <c r="R175" s="66" t="s">
        <v>292</v>
      </c>
      <c r="S175" s="66" t="s">
        <v>172</v>
      </c>
      <c r="T175" s="66" t="s">
        <v>163</v>
      </c>
      <c r="U175" s="66" t="s">
        <v>196</v>
      </c>
      <c r="V175" s="42" t="s">
        <v>110</v>
      </c>
      <c r="W175" s="42" t="str">
        <f>IFERROR(G175*'Inflation adjustment'!$AH$3/'Inflation adjustment'!AA$3,"n.a.")</f>
        <v>n.a.</v>
      </c>
      <c r="X175" s="42">
        <f>IFERROR(H175*'Inflation adjustment'!$AH$3/'Inflation adjustment'!AB$3,"n.a.")</f>
        <v>9.7589542374660693E-2</v>
      </c>
      <c r="Y175" s="42">
        <f>IFERROR(I175*'Inflation adjustment'!$AH$3/'Inflation adjustment'!AC$3,"n.a.")</f>
        <v>0.10460542909372825</v>
      </c>
      <c r="Z175" s="42">
        <f>IFERROR(J175*'Inflation adjustment'!$AH$3/'Inflation adjustment'!AD$3,"n.a.")</f>
        <v>9.7322449143768364E-2</v>
      </c>
      <c r="AA175" s="42">
        <f>IFERROR(K175*'Inflation adjustment'!$AH$3/'Inflation adjustment'!AE$3,"n.a.")</f>
        <v>0.10034749181397432</v>
      </c>
      <c r="AB175" s="42">
        <f>IFERROR(L175*'Inflation adjustment'!$AH$3/'Inflation adjustment'!AF$3,"n.a.")</f>
        <v>9.1929391615919939E-2</v>
      </c>
      <c r="AC175" s="42" t="str">
        <f>IFERROR(M175*'Inflation adjustment'!$AH$3/'Inflation adjustment'!AG$3,"n.a.")</f>
        <v>n.a.</v>
      </c>
      <c r="AD175" s="42" t="str">
        <f>IFERROR(N175*'Inflation adjustment'!$AH$3/'Inflation adjustment'!AH$3,"n.a.")</f>
        <v>n.a.</v>
      </c>
      <c r="AE175" s="42">
        <f t="shared" si="21"/>
        <v>9.8358860808410317E-2</v>
      </c>
    </row>
    <row r="176" spans="2:31" x14ac:dyDescent="0.35">
      <c r="B176" s="66" t="s">
        <v>293</v>
      </c>
      <c r="C176" s="66" t="s">
        <v>171</v>
      </c>
      <c r="D176" s="66" t="s">
        <v>163</v>
      </c>
      <c r="E176" s="66" t="s">
        <v>196</v>
      </c>
      <c r="F176" s="102" t="s">
        <v>110</v>
      </c>
      <c r="G176" s="102" t="s">
        <v>110</v>
      </c>
      <c r="H176" s="102">
        <v>0.17789212879676788</v>
      </c>
      <c r="I176" s="102">
        <v>0.17732824907344386</v>
      </c>
      <c r="J176" s="102">
        <v>0.13888820711793612</v>
      </c>
      <c r="K176" s="102">
        <v>0.24584553212844507</v>
      </c>
      <c r="L176" s="102">
        <v>0.1341237910636596</v>
      </c>
      <c r="M176" s="102" t="s">
        <v>110</v>
      </c>
      <c r="N176" s="102" t="s">
        <v>110</v>
      </c>
      <c r="O176" s="42">
        <f t="shared" si="19"/>
        <v>0.17481558163605052</v>
      </c>
      <c r="R176" s="66" t="s">
        <v>293</v>
      </c>
      <c r="S176" s="66" t="s">
        <v>172</v>
      </c>
      <c r="T176" s="66" t="s">
        <v>163</v>
      </c>
      <c r="U176" s="66" t="s">
        <v>196</v>
      </c>
      <c r="V176" s="42" t="s">
        <v>110</v>
      </c>
      <c r="W176" s="42" t="str">
        <f>IFERROR(G176*'Inflation adjustment'!$AH$3/'Inflation adjustment'!AA$3,"n.a.")</f>
        <v>n.a.</v>
      </c>
      <c r="X176" s="42">
        <f>IFERROR(H176*'Inflation adjustment'!$AH$3/'Inflation adjustment'!AB$3,"n.a.")</f>
        <v>0.19385172060124445</v>
      </c>
      <c r="Y176" s="42">
        <f>IFERROR(I176*'Inflation adjustment'!$AH$3/'Inflation adjustment'!AC$3,"n.a.")</f>
        <v>0.18931959155180342</v>
      </c>
      <c r="Z176" s="42">
        <f>IFERROR(J176*'Inflation adjustment'!$AH$3/'Inflation adjustment'!AD$3,"n.a.")</f>
        <v>0.14613944753913777</v>
      </c>
      <c r="AA176" s="42">
        <f>IFERROR(K176*'Inflation adjustment'!$AH$3/'Inflation adjustment'!AE$3,"n.a.")</f>
        <v>0.25455153409042308</v>
      </c>
      <c r="AB176" s="42">
        <f>IFERROR(L176*'Inflation adjustment'!$AH$3/'Inflation adjustment'!AF$3,"n.a.")</f>
        <v>0.13870890181131018</v>
      </c>
      <c r="AC176" s="42" t="str">
        <f>IFERROR(M176*'Inflation adjustment'!$AH$3/'Inflation adjustment'!AG$3,"n.a.")</f>
        <v>n.a.</v>
      </c>
      <c r="AD176" s="42" t="str">
        <f>IFERROR(N176*'Inflation adjustment'!$AH$3/'Inflation adjustment'!AH$3,"n.a.")</f>
        <v>n.a.</v>
      </c>
      <c r="AE176" s="42">
        <f t="shared" si="21"/>
        <v>0.18451423911878378</v>
      </c>
    </row>
    <row r="177" spans="2:31" x14ac:dyDescent="0.35">
      <c r="B177" s="66" t="s">
        <v>294</v>
      </c>
      <c r="C177" s="66" t="s">
        <v>171</v>
      </c>
      <c r="D177" s="66" t="s">
        <v>163</v>
      </c>
      <c r="E177" s="66" t="s">
        <v>196</v>
      </c>
      <c r="F177" s="102" t="s">
        <v>110</v>
      </c>
      <c r="G177" s="102" t="s">
        <v>110</v>
      </c>
      <c r="H177" s="102">
        <v>0.16696787870829063</v>
      </c>
      <c r="I177" s="102">
        <v>0.11666501845916902</v>
      </c>
      <c r="J177" s="102">
        <v>0.12019732327612814</v>
      </c>
      <c r="K177" s="102">
        <v>0.13421831201210538</v>
      </c>
      <c r="L177" s="102">
        <v>0.11456780567831051</v>
      </c>
      <c r="M177" s="102" t="s">
        <v>110</v>
      </c>
      <c r="N177" s="102" t="s">
        <v>110</v>
      </c>
      <c r="O177" s="42">
        <f t="shared" si="19"/>
        <v>0.13052326762680072</v>
      </c>
      <c r="R177" s="66" t="s">
        <v>294</v>
      </c>
      <c r="S177" s="66" t="s">
        <v>172</v>
      </c>
      <c r="T177" s="66" t="s">
        <v>163</v>
      </c>
      <c r="U177" s="66" t="s">
        <v>196</v>
      </c>
      <c r="V177" s="42" t="s">
        <v>110</v>
      </c>
      <c r="W177" s="42" t="str">
        <f>IFERROR(G177*'Inflation adjustment'!$AH$3/'Inflation adjustment'!AA$3,"n.a.")</f>
        <v>n.a.</v>
      </c>
      <c r="X177" s="42">
        <f>IFERROR(H177*'Inflation adjustment'!$AH$3/'Inflation adjustment'!AB$3,"n.a.")</f>
        <v>0.1819474014486587</v>
      </c>
      <c r="Y177" s="42">
        <f>IFERROR(I177*'Inflation adjustment'!$AH$3/'Inflation adjustment'!AC$3,"n.a.")</f>
        <v>0.12455417429811616</v>
      </c>
      <c r="Z177" s="42">
        <f>IFERROR(J177*'Inflation adjustment'!$AH$3/'Inflation adjustment'!AD$3,"n.a.")</f>
        <v>0.12647272784175842</v>
      </c>
      <c r="AA177" s="42">
        <f>IFERROR(K177*'Inflation adjustment'!$AH$3/'Inflation adjustment'!AE$3,"n.a.")</f>
        <v>0.13897131637868571</v>
      </c>
      <c r="AB177" s="42">
        <f>IFERROR(L177*'Inflation adjustment'!$AH$3/'Inflation adjustment'!AF$3,"n.a.")</f>
        <v>0.11848438209614408</v>
      </c>
      <c r="AC177" s="42" t="str">
        <f>IFERROR(M177*'Inflation adjustment'!$AH$3/'Inflation adjustment'!AG$3,"n.a.")</f>
        <v>n.a.</v>
      </c>
      <c r="AD177" s="42" t="str">
        <f>IFERROR(N177*'Inflation adjustment'!$AH$3/'Inflation adjustment'!AH$3,"n.a.")</f>
        <v>n.a.</v>
      </c>
      <c r="AE177" s="42">
        <f t="shared" si="21"/>
        <v>0.13808600041267263</v>
      </c>
    </row>
    <row r="178" spans="2:31" x14ac:dyDescent="0.35">
      <c r="B178" s="66" t="s">
        <v>295</v>
      </c>
      <c r="C178" s="66" t="s">
        <v>171</v>
      </c>
      <c r="D178" s="66" t="s">
        <v>163</v>
      </c>
      <c r="E178" s="66" t="s">
        <v>196</v>
      </c>
      <c r="F178" s="102" t="s">
        <v>110</v>
      </c>
      <c r="G178" s="102" t="s">
        <v>110</v>
      </c>
      <c r="H178" s="102">
        <v>0.11238430218176447</v>
      </c>
      <c r="I178" s="102">
        <v>0.10696901604774911</v>
      </c>
      <c r="J178" s="102">
        <v>0.11110301129159751</v>
      </c>
      <c r="K178" s="102">
        <v>0.15221831230933278</v>
      </c>
      <c r="L178" s="102">
        <v>0.1126588742871525</v>
      </c>
      <c r="M178" s="102" t="s">
        <v>110</v>
      </c>
      <c r="N178" s="102" t="s">
        <v>110</v>
      </c>
      <c r="O178" s="42">
        <f t="shared" si="19"/>
        <v>0.11906670322351927</v>
      </c>
      <c r="R178" s="66" t="s">
        <v>295</v>
      </c>
      <c r="S178" s="66" t="s">
        <v>172</v>
      </c>
      <c r="T178" s="66" t="s">
        <v>163</v>
      </c>
      <c r="U178" s="66" t="s">
        <v>196</v>
      </c>
      <c r="V178" s="42" t="s">
        <v>110</v>
      </c>
      <c r="W178" s="42" t="str">
        <f>IFERROR(G178*'Inflation adjustment'!$AH$3/'Inflation adjustment'!AA$3,"n.a.")</f>
        <v>n.a.</v>
      </c>
      <c r="X178" s="42">
        <f>IFERROR(H178*'Inflation adjustment'!$AH$3/'Inflation adjustment'!AB$3,"n.a.")</f>
        <v>0.12246685951683917</v>
      </c>
      <c r="Y178" s="42">
        <f>IFERROR(I178*'Inflation adjustment'!$AH$3/'Inflation adjustment'!AC$3,"n.a.")</f>
        <v>0.1142025059891653</v>
      </c>
      <c r="Z178" s="42">
        <f>IFERROR(J178*'Inflation adjustment'!$AH$3/'Inflation adjustment'!AD$3,"n.a.")</f>
        <v>0.11690360921933052</v>
      </c>
      <c r="AA178" s="42">
        <f>IFERROR(K178*'Inflation adjustment'!$AH$3/'Inflation adjustment'!AE$3,"n.a.")</f>
        <v>0.15760874147085061</v>
      </c>
      <c r="AB178" s="42">
        <f>IFERROR(L178*'Inflation adjustment'!$AH$3/'Inflation adjustment'!AF$3,"n.a.")</f>
        <v>0.11651019261938683</v>
      </c>
      <c r="AC178" s="42" t="str">
        <f>IFERROR(M178*'Inflation adjustment'!$AH$3/'Inflation adjustment'!AG$3,"n.a.")</f>
        <v>n.a.</v>
      </c>
      <c r="AD178" s="42" t="str">
        <f>IFERROR(N178*'Inflation adjustment'!$AH$3/'Inflation adjustment'!AH$3,"n.a.")</f>
        <v>n.a.</v>
      </c>
      <c r="AE178" s="42">
        <f t="shared" si="21"/>
        <v>0.12553838176311446</v>
      </c>
    </row>
    <row r="179" spans="2:31" x14ac:dyDescent="0.35">
      <c r="B179" s="66" t="s">
        <v>120</v>
      </c>
      <c r="C179" s="66" t="s">
        <v>171</v>
      </c>
      <c r="D179" s="66" t="s">
        <v>164</v>
      </c>
      <c r="E179" s="66" t="s">
        <v>196</v>
      </c>
      <c r="F179" s="102" t="s">
        <v>110</v>
      </c>
      <c r="G179" s="102">
        <v>0.18056909283608416</v>
      </c>
      <c r="H179" s="102">
        <v>0.14028689684220935</v>
      </c>
      <c r="I179" s="102">
        <v>0.19933475193862157</v>
      </c>
      <c r="J179" s="102">
        <v>0.1899783138120619</v>
      </c>
      <c r="K179" s="102">
        <v>0.19662333548343558</v>
      </c>
      <c r="L179" s="102">
        <v>0.18432404866957333</v>
      </c>
      <c r="M179" s="102">
        <v>0.17631170822384559</v>
      </c>
      <c r="N179" s="102" t="s">
        <v>110</v>
      </c>
      <c r="O179" s="42">
        <f t="shared" si="19"/>
        <v>0.18106116397226166</v>
      </c>
      <c r="R179" s="66" t="s">
        <v>120</v>
      </c>
      <c r="S179" s="66" t="s">
        <v>172</v>
      </c>
      <c r="T179" s="66" t="s">
        <v>164</v>
      </c>
      <c r="U179" s="66" t="s">
        <v>196</v>
      </c>
      <c r="V179" s="42" t="s">
        <v>110</v>
      </c>
      <c r="W179" s="42">
        <f>IFERROR(G179*'Inflation adjustment'!$AH$3/'Inflation adjustment'!AA$3,"n.a.")</f>
        <v>0.20298052926369181</v>
      </c>
      <c r="X179" s="42">
        <f>IFERROR(H179*'Inflation adjustment'!$AH$3/'Inflation adjustment'!AB$3,"n.a.")</f>
        <v>0.15287273537403229</v>
      </c>
      <c r="Y179" s="42">
        <f>IFERROR(I179*'Inflation adjustment'!$AH$3/'Inflation adjustment'!AC$3,"n.a.")</f>
        <v>0.21281422455973156</v>
      </c>
      <c r="Z179" s="42">
        <f>IFERROR(J179*'Inflation adjustment'!$AH$3/'Inflation adjustment'!AD$3,"n.a.")</f>
        <v>0.19989692718357724</v>
      </c>
      <c r="AA179" s="42">
        <f>IFERROR(K179*'Inflation adjustment'!$AH$3/'Inflation adjustment'!AE$3,"n.a.")</f>
        <v>0.20358625699626218</v>
      </c>
      <c r="AB179" s="42">
        <f>IFERROR(L179*'Inflation adjustment'!$AH$3/'Inflation adjustment'!AF$3,"n.a.")</f>
        <v>0.19062528851600891</v>
      </c>
      <c r="AC179" s="42">
        <f>IFERROR(M179*'Inflation adjustment'!$AH$3/'Inflation adjustment'!AG$3,"n.a.")</f>
        <v>0.18006734155834489</v>
      </c>
      <c r="AD179" s="42" t="str">
        <f>IFERROR(N179*'Inflation adjustment'!$AH$3/'Inflation adjustment'!AH$3,"n.a.")</f>
        <v>n.a.</v>
      </c>
      <c r="AE179" s="42">
        <f t="shared" si="21"/>
        <v>0.19183475763594984</v>
      </c>
    </row>
    <row r="180" spans="2:31" x14ac:dyDescent="0.35">
      <c r="B180" s="66" t="s">
        <v>125</v>
      </c>
      <c r="C180" s="66" t="s">
        <v>171</v>
      </c>
      <c r="D180" s="66" t="s">
        <v>162</v>
      </c>
      <c r="E180" s="66" t="s">
        <v>196</v>
      </c>
      <c r="F180" s="102" t="s">
        <v>110</v>
      </c>
      <c r="G180" s="102" t="s">
        <v>110</v>
      </c>
      <c r="H180" s="102" t="s">
        <v>110</v>
      </c>
      <c r="I180" s="102" t="s">
        <v>110</v>
      </c>
      <c r="J180" s="102" t="s">
        <v>110</v>
      </c>
      <c r="K180" s="102" t="s">
        <v>110</v>
      </c>
      <c r="L180" s="102" t="s">
        <v>110</v>
      </c>
      <c r="M180" s="102" t="s">
        <v>110</v>
      </c>
      <c r="N180" s="102" t="s">
        <v>110</v>
      </c>
      <c r="O180" s="42" t="str">
        <f t="shared" si="19"/>
        <v>n.a.</v>
      </c>
      <c r="R180" s="66" t="s">
        <v>125</v>
      </c>
      <c r="S180" s="66" t="s">
        <v>172</v>
      </c>
      <c r="T180" s="66" t="s">
        <v>162</v>
      </c>
      <c r="U180" s="66" t="s">
        <v>196</v>
      </c>
      <c r="V180" s="42" t="s">
        <v>110</v>
      </c>
      <c r="W180" s="42" t="str">
        <f>IFERROR(G180*'Inflation adjustment'!$AH$3/'Inflation adjustment'!AA$3,"n.a.")</f>
        <v>n.a.</v>
      </c>
      <c r="X180" s="42" t="str">
        <f>IFERROR(H180*'Inflation adjustment'!$AH$3/'Inflation adjustment'!AB$3,"n.a.")</f>
        <v>n.a.</v>
      </c>
      <c r="Y180" s="42" t="str">
        <f>IFERROR(I180*'Inflation adjustment'!$AH$3/'Inflation adjustment'!AC$3,"n.a.")</f>
        <v>n.a.</v>
      </c>
      <c r="Z180" s="42" t="str">
        <f>IFERROR(J180*'Inflation adjustment'!$AH$3/'Inflation adjustment'!AD$3,"n.a.")</f>
        <v>n.a.</v>
      </c>
      <c r="AA180" s="42" t="str">
        <f>IFERROR(K180*'Inflation adjustment'!$AH$3/'Inflation adjustment'!AE$3,"n.a.")</f>
        <v>n.a.</v>
      </c>
      <c r="AB180" s="42" t="str">
        <f>IFERROR(L180*'Inflation adjustment'!$AH$3/'Inflation adjustment'!AF$3,"n.a.")</f>
        <v>n.a.</v>
      </c>
      <c r="AC180" s="42" t="str">
        <f>IFERROR(M180*'Inflation adjustment'!$AH$3/'Inflation adjustment'!AG$3,"n.a.")</f>
        <v>n.a.</v>
      </c>
      <c r="AD180" s="42" t="str">
        <f>IFERROR(N180*'Inflation adjustment'!$AH$3/'Inflation adjustment'!AH$3,"n.a.")</f>
        <v>n.a.</v>
      </c>
      <c r="AE180" s="42" t="str">
        <f t="shared" si="21"/>
        <v>n.a.</v>
      </c>
    </row>
    <row r="181" spans="2:31" x14ac:dyDescent="0.35">
      <c r="B181" s="66" t="s">
        <v>277</v>
      </c>
      <c r="C181" s="66" t="s">
        <v>171</v>
      </c>
      <c r="D181" s="66" t="s">
        <v>163</v>
      </c>
      <c r="E181" s="66" t="s">
        <v>196</v>
      </c>
      <c r="F181" s="102" t="s">
        <v>110</v>
      </c>
      <c r="G181" s="102" t="s">
        <v>110</v>
      </c>
      <c r="H181" s="102" t="s">
        <v>110</v>
      </c>
      <c r="I181" s="102" t="s">
        <v>110</v>
      </c>
      <c r="J181" s="102">
        <v>0.12818530572530781</v>
      </c>
      <c r="K181" s="102">
        <v>0.11260963766609704</v>
      </c>
      <c r="L181" s="102">
        <v>0.11456779336847395</v>
      </c>
      <c r="M181" s="102">
        <v>0.11719467235642543</v>
      </c>
      <c r="N181" s="102" t="s">
        <v>110</v>
      </c>
      <c r="O181" s="42">
        <f t="shared" si="19"/>
        <v>0.11813935227907606</v>
      </c>
      <c r="R181" s="66" t="s">
        <v>277</v>
      </c>
      <c r="S181" s="66" t="s">
        <v>172</v>
      </c>
      <c r="T181" s="66" t="s">
        <v>163</v>
      </c>
      <c r="U181" s="66" t="s">
        <v>196</v>
      </c>
      <c r="V181" s="42" t="s">
        <v>110</v>
      </c>
      <c r="W181" s="42" t="str">
        <f>IFERROR(G181*'Inflation adjustment'!$AH$3/'Inflation adjustment'!AA$3,"n.a.")</f>
        <v>n.a.</v>
      </c>
      <c r="X181" s="42" t="str">
        <f>IFERROR(H181*'Inflation adjustment'!$AH$3/'Inflation adjustment'!AB$3,"n.a.")</f>
        <v>n.a.</v>
      </c>
      <c r="Y181" s="42" t="str">
        <f>IFERROR(I181*'Inflation adjustment'!$AH$3/'Inflation adjustment'!AC$3,"n.a.")</f>
        <v>n.a.</v>
      </c>
      <c r="Z181" s="42">
        <f>IFERROR(J181*'Inflation adjustment'!$AH$3/'Inflation adjustment'!AD$3,"n.a.")</f>
        <v>0.13487775636289259</v>
      </c>
      <c r="AA181" s="42">
        <f>IFERROR(K181*'Inflation adjustment'!$AH$3/'Inflation adjustment'!AE$3,"n.a.")</f>
        <v>0.11659742511120898</v>
      </c>
      <c r="AB181" s="42">
        <f>IFERROR(L181*'Inflation adjustment'!$AH$3/'Inflation adjustment'!AF$3,"n.a.")</f>
        <v>0.11848436936548758</v>
      </c>
      <c r="AC181" s="42">
        <f>IFERROR(M181*'Inflation adjustment'!$AH$3/'Inflation adjustment'!AG$3,"n.a.")</f>
        <v>0.11969104779604578</v>
      </c>
      <c r="AD181" s="42" t="str">
        <f>IFERROR(N181*'Inflation adjustment'!$AH$3/'Inflation adjustment'!AH$3,"n.a.")</f>
        <v>n.a.</v>
      </c>
      <c r="AE181" s="42">
        <f t="shared" si="21"/>
        <v>0.12241264965890873</v>
      </c>
    </row>
    <row r="182" spans="2:31" x14ac:dyDescent="0.35">
      <c r="B182" s="66" t="s">
        <v>276</v>
      </c>
      <c r="C182" s="66" t="s">
        <v>171</v>
      </c>
      <c r="D182" s="66" t="s">
        <v>163</v>
      </c>
      <c r="E182" s="66" t="s">
        <v>197</v>
      </c>
      <c r="F182" s="102" t="s">
        <v>110</v>
      </c>
      <c r="G182" s="102" t="s">
        <v>110</v>
      </c>
      <c r="H182" s="102" t="s">
        <v>110</v>
      </c>
      <c r="I182" s="102" t="s">
        <v>110</v>
      </c>
      <c r="J182" s="102">
        <v>0.17658989637865752</v>
      </c>
      <c r="K182" s="102">
        <v>0.16155677815328506</v>
      </c>
      <c r="L182" s="102">
        <v>0.13892106634932744</v>
      </c>
      <c r="M182" s="102">
        <v>0.12009219905136273</v>
      </c>
      <c r="N182" s="102" t="s">
        <v>110</v>
      </c>
      <c r="O182" s="42">
        <f t="shared" si="19"/>
        <v>0.14928998498315818</v>
      </c>
      <c r="R182" s="66" t="s">
        <v>276</v>
      </c>
      <c r="S182" s="66" t="s">
        <v>172</v>
      </c>
      <c r="T182" s="66" t="s">
        <v>163</v>
      </c>
      <c r="U182" s="66" t="s">
        <v>197</v>
      </c>
      <c r="V182" s="42" t="s">
        <v>110</v>
      </c>
      <c r="W182" s="42" t="str">
        <f>IFERROR(G182*'Inflation adjustment'!$AH$3/'Inflation adjustment'!AA$3,"n.a.")</f>
        <v>n.a.</v>
      </c>
      <c r="X182" s="42" t="str">
        <f>IFERROR(H182*'Inflation adjustment'!$AH$3/'Inflation adjustment'!AB$3,"n.a.")</f>
        <v>n.a.</v>
      </c>
      <c r="Y182" s="42" t="str">
        <f>IFERROR(I182*'Inflation adjustment'!$AH$3/'Inflation adjustment'!AC$3,"n.a.")</f>
        <v>n.a.</v>
      </c>
      <c r="Z182" s="42">
        <f>IFERROR(J182*'Inflation adjustment'!$AH$3/'Inflation adjustment'!AD$3,"n.a.")</f>
        <v>0.18580951135654691</v>
      </c>
      <c r="AA182" s="42">
        <f>IFERROR(K182*'Inflation adjustment'!$AH$3/'Inflation adjustment'!AE$3,"n.a.")</f>
        <v>0.16727790562465394</v>
      </c>
      <c r="AB182" s="42">
        <f>IFERROR(L182*'Inflation adjustment'!$AH$3/'Inflation adjustment'!AF$3,"n.a.")</f>
        <v>0.1436701751341444</v>
      </c>
      <c r="AC182" s="42">
        <f>IFERROR(M182*'Inflation adjustment'!$AH$3/'Inflation adjustment'!AG$3,"n.a.")</f>
        <v>0.12265029499697062</v>
      </c>
      <c r="AD182" s="42" t="str">
        <f>IFERROR(N182*'Inflation adjustment'!$AH$3/'Inflation adjustment'!AH$3,"n.a.")</f>
        <v>n.a.</v>
      </c>
      <c r="AE182" s="42">
        <f t="shared" si="21"/>
        <v>0.15485197177807897</v>
      </c>
    </row>
    <row r="183" spans="2:31" x14ac:dyDescent="0.35">
      <c r="B183" s="66" t="s">
        <v>296</v>
      </c>
      <c r="C183" s="66" t="s">
        <v>171</v>
      </c>
      <c r="D183" s="66" t="s">
        <v>161</v>
      </c>
      <c r="E183" s="66" t="s">
        <v>197</v>
      </c>
      <c r="F183" s="102" t="s">
        <v>110</v>
      </c>
      <c r="G183" s="101">
        <v>9.868484071439948E-2</v>
      </c>
      <c r="H183" s="101">
        <v>9.8904242865119965E-2</v>
      </c>
      <c r="I183" s="101">
        <v>0.11437304471288168</v>
      </c>
      <c r="J183" s="101">
        <v>0.1187819073404946</v>
      </c>
      <c r="K183" s="101">
        <v>0.12986166922119155</v>
      </c>
      <c r="L183" s="101">
        <v>0.12385179058107235</v>
      </c>
      <c r="M183" s="101">
        <v>0.13260039215063488</v>
      </c>
      <c r="N183" s="102" t="s">
        <v>110</v>
      </c>
      <c r="O183" s="42">
        <f t="shared" si="19"/>
        <v>0.11672255536939921</v>
      </c>
      <c r="R183" s="66" t="s">
        <v>296</v>
      </c>
      <c r="S183" s="66" t="s">
        <v>172</v>
      </c>
      <c r="T183" s="66" t="s">
        <v>161</v>
      </c>
      <c r="U183" s="66" t="s">
        <v>197</v>
      </c>
      <c r="V183" s="42" t="s">
        <v>110</v>
      </c>
      <c r="W183" s="42">
        <f>IFERROR(G183*'Inflation adjustment'!$AH$3/'Inflation adjustment'!AA$3,"n.a.")</f>
        <v>0.11093316626835817</v>
      </c>
      <c r="X183" s="42">
        <f>IFERROR(H183*'Inflation adjustment'!$AH$3/'Inflation adjustment'!AB$3,"n.a.")</f>
        <v>0.10777743671880331</v>
      </c>
      <c r="Y183" s="42">
        <f>IFERROR(I183*'Inflation adjustment'!$AH$3/'Inflation adjustment'!AC$3,"n.a.")</f>
        <v>0.12210721203597338</v>
      </c>
      <c r="Z183" s="42">
        <f>IFERROR(J183*'Inflation adjustment'!$AH$3/'Inflation adjustment'!AD$3,"n.a.")</f>
        <v>0.12498341419041341</v>
      </c>
      <c r="AA183" s="42">
        <f>IFERROR(K183*'Inflation adjustment'!$AH$3/'Inflation adjustment'!AE$3,"n.a.")</f>
        <v>0.13446039402711868</v>
      </c>
      <c r="AB183" s="42">
        <f>IFERROR(L183*'Inflation adjustment'!$AH$3/'Inflation adjustment'!AF$3,"n.a.")</f>
        <v>0.1280857461798931</v>
      </c>
      <c r="AC183" s="42">
        <f>IFERROR(M183*'Inflation adjustment'!$AH$3/'Inflation adjustment'!AG$3,"n.a.")</f>
        <v>0.13542492636872744</v>
      </c>
      <c r="AD183" s="42" t="str">
        <f>IFERROR(N183*'Inflation adjustment'!$AH$3/'Inflation adjustment'!AH$3,"n.a.")</f>
        <v>n.a.</v>
      </c>
      <c r="AE183" s="42">
        <f t="shared" si="21"/>
        <v>0.1233960422556125</v>
      </c>
    </row>
    <row r="184" spans="2:31" x14ac:dyDescent="0.35">
      <c r="B184" s="66" t="s">
        <v>297</v>
      </c>
      <c r="C184" s="66" t="s">
        <v>171</v>
      </c>
      <c r="D184" s="66" t="s">
        <v>161</v>
      </c>
      <c r="E184" s="66" t="s">
        <v>196</v>
      </c>
      <c r="F184" s="102" t="s">
        <v>110</v>
      </c>
      <c r="G184" s="102">
        <v>0.1282854643475434</v>
      </c>
      <c r="H184" s="102">
        <v>0.1394506504588619</v>
      </c>
      <c r="I184" s="102">
        <v>0.14476657653704553</v>
      </c>
      <c r="J184" s="102">
        <v>0.14884737617334542</v>
      </c>
      <c r="K184" s="102">
        <v>0.1631423578668755</v>
      </c>
      <c r="L184" s="102">
        <v>0.17231329884874058</v>
      </c>
      <c r="M184" s="102">
        <v>0.20312083206219747</v>
      </c>
      <c r="N184" s="102" t="s">
        <v>110</v>
      </c>
      <c r="O184" s="42">
        <f t="shared" si="19"/>
        <v>0.15713236518494428</v>
      </c>
      <c r="R184" s="66" t="s">
        <v>297</v>
      </c>
      <c r="S184" s="66" t="s">
        <v>172</v>
      </c>
      <c r="T184" s="66" t="s">
        <v>161</v>
      </c>
      <c r="U184" s="66" t="s">
        <v>196</v>
      </c>
      <c r="V184" s="42" t="s">
        <v>110</v>
      </c>
      <c r="W184" s="42">
        <f>IFERROR(G184*'Inflation adjustment'!$AH$3/'Inflation adjustment'!AA$3,"n.a.")</f>
        <v>0.14420768826557018</v>
      </c>
      <c r="X184" s="42">
        <f>IFERROR(H184*'Inflation adjustment'!$AH$3/'Inflation adjustment'!AB$3,"n.a.")</f>
        <v>0.15196146514889677</v>
      </c>
      <c r="Y184" s="42">
        <f>IFERROR(I184*'Inflation adjustment'!$AH$3/'Inflation adjustment'!AC$3,"n.a.")</f>
        <v>0.15455602411658143</v>
      </c>
      <c r="Z184" s="42">
        <f>IFERROR(J184*'Inflation adjustment'!$AH$3/'Inflation adjustment'!AD$3,"n.a.")</f>
        <v>0.15661857671725812</v>
      </c>
      <c r="AA184" s="42">
        <f>IFERROR(K184*'Inflation adjustment'!$AH$3/'Inflation adjustment'!AE$3,"n.a.")</f>
        <v>0.16891963466086124</v>
      </c>
      <c r="AB184" s="42">
        <f>IFERROR(L184*'Inflation adjustment'!$AH$3/'Inflation adjustment'!AF$3,"n.a.")</f>
        <v>0.17820394324708966</v>
      </c>
      <c r="AC184" s="42">
        <f>IFERROR(M184*'Inflation adjustment'!$AH$3/'Inflation adjustment'!AG$3,"n.a.")</f>
        <v>0.20744752922547102</v>
      </c>
      <c r="AD184" s="42" t="str">
        <f>IFERROR(N184*'Inflation adjustment'!$AH$3/'Inflation adjustment'!AH$3,"n.a.")</f>
        <v>n.a.</v>
      </c>
      <c r="AE184" s="42">
        <f t="shared" si="21"/>
        <v>0.16598783734024689</v>
      </c>
    </row>
    <row r="185" spans="2:31" x14ac:dyDescent="0.35">
      <c r="B185" s="66" t="s">
        <v>298</v>
      </c>
      <c r="C185" s="66" t="s">
        <v>171</v>
      </c>
      <c r="D185" s="66" t="s">
        <v>165</v>
      </c>
      <c r="E185" s="66" t="s">
        <v>197</v>
      </c>
      <c r="F185" s="102" t="s">
        <v>110</v>
      </c>
      <c r="G185" s="102">
        <v>0.18062252820321562</v>
      </c>
      <c r="H185" s="102">
        <v>0.19532759896882557</v>
      </c>
      <c r="I185" s="102">
        <v>0.20582048722194973</v>
      </c>
      <c r="J185" s="102">
        <v>0.21396874632890137</v>
      </c>
      <c r="K185" s="102">
        <v>0.1755576507434165</v>
      </c>
      <c r="L185" s="102">
        <v>0.15525586601255528</v>
      </c>
      <c r="M185" s="102">
        <v>0.14074564337639989</v>
      </c>
      <c r="N185" s="102" t="s">
        <v>110</v>
      </c>
      <c r="O185" s="42">
        <f t="shared" si="19"/>
        <v>0.18104264583646629</v>
      </c>
      <c r="R185" s="66" t="s">
        <v>298</v>
      </c>
      <c r="S185" s="66" t="s">
        <v>172</v>
      </c>
      <c r="T185" s="66" t="s">
        <v>165</v>
      </c>
      <c r="U185" s="66" t="s">
        <v>197</v>
      </c>
      <c r="V185" s="42" t="s">
        <v>110</v>
      </c>
      <c r="W185" s="42">
        <f>IFERROR(G185*'Inflation adjustment'!$AH$3/'Inflation adjustment'!AA$3,"n.a.")</f>
        <v>0.20304059679203448</v>
      </c>
      <c r="X185" s="42">
        <f>IFERROR(H185*'Inflation adjustment'!$AH$3/'Inflation adjustment'!AB$3,"n.a.")</f>
        <v>0.21285141392779069</v>
      </c>
      <c r="Y185" s="42">
        <f>IFERROR(I185*'Inflation adjustment'!$AH$3/'Inflation adjustment'!AC$3,"n.a.")</f>
        <v>0.21973854012235947</v>
      </c>
      <c r="Z185" s="42">
        <f>IFERROR(J185*'Inflation adjustment'!$AH$3/'Inflation adjustment'!AD$3,"n.a.")</f>
        <v>0.2251398806854453</v>
      </c>
      <c r="AA185" s="42">
        <f>IFERROR(K185*'Inflation adjustment'!$AH$3/'Inflation adjustment'!AE$3,"n.a.")</f>
        <v>0.18177458394769333</v>
      </c>
      <c r="AB185" s="42">
        <f>IFERROR(L185*'Inflation adjustment'!$AH$3/'Inflation adjustment'!AF$3,"n.a.")</f>
        <v>0.1605633907570064</v>
      </c>
      <c r="AC185" s="42">
        <f>IFERROR(M185*'Inflation adjustment'!$AH$3/'Inflation adjustment'!AG$3,"n.a.")</f>
        <v>0.1437436804056757</v>
      </c>
      <c r="AD185" s="42" t="str">
        <f>IFERROR(N185*'Inflation adjustment'!$AH$3/'Inflation adjustment'!AH$3,"n.a.")</f>
        <v>n.a.</v>
      </c>
      <c r="AE185" s="42">
        <f t="shared" si="21"/>
        <v>0.19240744094828649</v>
      </c>
    </row>
    <row r="186" spans="2:31" x14ac:dyDescent="0.35">
      <c r="B186" s="66" t="s">
        <v>299</v>
      </c>
      <c r="C186" s="66" t="s">
        <v>171</v>
      </c>
      <c r="D186" s="66" t="s">
        <v>165</v>
      </c>
      <c r="E186" s="66" t="s">
        <v>197</v>
      </c>
      <c r="F186" s="102" t="s">
        <v>110</v>
      </c>
      <c r="G186" s="102">
        <v>0.14614920653879415</v>
      </c>
      <c r="H186" s="102">
        <v>0.18400637902354833</v>
      </c>
      <c r="I186" s="102">
        <v>0.20715753488215449</v>
      </c>
      <c r="J186" s="102">
        <v>0.19695056014359333</v>
      </c>
      <c r="K186" s="102">
        <v>0.18234382972710148</v>
      </c>
      <c r="L186" s="102">
        <v>0.16682985857286109</v>
      </c>
      <c r="M186" s="102">
        <v>0.15911459498867767</v>
      </c>
      <c r="N186" s="102" t="s">
        <v>110</v>
      </c>
      <c r="O186" s="42">
        <f t="shared" si="19"/>
        <v>0.17750742341096151</v>
      </c>
      <c r="R186" s="66" t="s">
        <v>299</v>
      </c>
      <c r="S186" s="66" t="s">
        <v>172</v>
      </c>
      <c r="T186" s="66" t="s">
        <v>165</v>
      </c>
      <c r="U186" s="66" t="s">
        <v>197</v>
      </c>
      <c r="V186" s="42" t="s">
        <v>110</v>
      </c>
      <c r="W186" s="42">
        <f>IFERROR(G186*'Inflation adjustment'!$AH$3/'Inflation adjustment'!AA$3,"n.a.")</f>
        <v>0.1642885990552245</v>
      </c>
      <c r="X186" s="42">
        <f>IFERROR(H186*'Inflation adjustment'!$AH$3/'Inflation adjustment'!AB$3,"n.a.")</f>
        <v>0.20051451076888602</v>
      </c>
      <c r="Y186" s="42">
        <f>IFERROR(I186*'Inflation adjustment'!$AH$3/'Inflation adjustment'!AC$3,"n.a.")</f>
        <v>0.22116600200865161</v>
      </c>
      <c r="Z186" s="42">
        <f>IFERROR(J186*'Inflation adjustment'!$AH$3/'Inflation adjustment'!AD$3,"n.a.")</f>
        <v>0.20723318882983471</v>
      </c>
      <c r="AA186" s="42">
        <f>IFERROR(K186*'Inflation adjustment'!$AH$3/'Inflation adjustment'!AE$3,"n.a.")</f>
        <v>0.18880107841335919</v>
      </c>
      <c r="AB186" s="42">
        <f>IFERROR(L186*'Inflation adjustment'!$AH$3/'Inflation adjustment'!AF$3,"n.a.")</f>
        <v>0.17253304792879268</v>
      </c>
      <c r="AC186" s="42">
        <f>IFERROR(M186*'Inflation adjustment'!$AH$3/'Inflation adjustment'!AG$3,"n.a.")</f>
        <v>0.162503910893814</v>
      </c>
      <c r="AD186" s="42" t="str">
        <f>IFERROR(N186*'Inflation adjustment'!$AH$3/'Inflation adjustment'!AH$3,"n.a.")</f>
        <v>n.a.</v>
      </c>
      <c r="AE186" s="42">
        <f t="shared" si="21"/>
        <v>0.18814861969979466</v>
      </c>
    </row>
    <row r="187" spans="2:31" x14ac:dyDescent="0.35">
      <c r="B187" s="66" t="s">
        <v>118</v>
      </c>
      <c r="C187" s="66" t="s">
        <v>171</v>
      </c>
      <c r="D187" s="66" t="s">
        <v>164</v>
      </c>
      <c r="E187" s="66" t="s">
        <v>196</v>
      </c>
      <c r="F187" s="102" t="s">
        <v>110</v>
      </c>
      <c r="G187" s="102">
        <v>0.29280914615748238</v>
      </c>
      <c r="H187" s="102">
        <v>0.26949234650287135</v>
      </c>
      <c r="I187" s="102">
        <v>0.31850386485037829</v>
      </c>
      <c r="J187" s="102">
        <v>0.2841140310533557</v>
      </c>
      <c r="K187" s="102">
        <v>0.27465796787654845</v>
      </c>
      <c r="L187" s="102">
        <v>0.20349498330742671</v>
      </c>
      <c r="M187" s="102">
        <v>0.22008648647026888</v>
      </c>
      <c r="N187" s="102" t="s">
        <v>110</v>
      </c>
      <c r="O187" s="42">
        <f t="shared" si="19"/>
        <v>0.26616554660261882</v>
      </c>
      <c r="R187" s="66" t="s">
        <v>118</v>
      </c>
      <c r="S187" s="66" t="s">
        <v>172</v>
      </c>
      <c r="T187" s="66" t="s">
        <v>164</v>
      </c>
      <c r="U187" s="66" t="s">
        <v>196</v>
      </c>
      <c r="V187" s="42" t="s">
        <v>110</v>
      </c>
      <c r="W187" s="42">
        <f>IFERROR(G187*'Inflation adjustment'!$AH$3/'Inflation adjustment'!AA$3,"n.a.")</f>
        <v>0.32915132111921602</v>
      </c>
      <c r="X187" s="42">
        <f>IFERROR(H187*'Inflation adjustment'!$AH$3/'Inflation adjustment'!AB$3,"n.a.")</f>
        <v>0.29366985156567277</v>
      </c>
      <c r="Y187" s="42">
        <f>IFERROR(I187*'Inflation adjustment'!$AH$3/'Inflation adjustment'!AC$3,"n.a.")</f>
        <v>0.34004182591443977</v>
      </c>
      <c r="Z187" s="42">
        <f>IFERROR(J187*'Inflation adjustment'!$AH$3/'Inflation adjustment'!AD$3,"n.a.")</f>
        <v>0.29894739371931078</v>
      </c>
      <c r="AA187" s="42">
        <f>IFERROR(K187*'Inflation adjustment'!$AH$3/'Inflation adjustment'!AE$3,"n.a.")</f>
        <v>0.28438428987436626</v>
      </c>
      <c r="AB187" s="42">
        <f>IFERROR(L187*'Inflation adjustment'!$AH$3/'Inflation adjustment'!AF$3,"n.a.")</f>
        <v>0.21045159426851268</v>
      </c>
      <c r="AC187" s="42">
        <f>IFERROR(M187*'Inflation adjustment'!$AH$3/'Inflation adjustment'!AG$3,"n.a.")</f>
        <v>0.22477457073527507</v>
      </c>
      <c r="AD187" s="42" t="str">
        <f>IFERROR(N187*'Inflation adjustment'!$AH$3/'Inflation adjustment'!AH$3,"n.a.")</f>
        <v>n.a.</v>
      </c>
      <c r="AE187" s="42">
        <f t="shared" si="21"/>
        <v>0.28306012102811334</v>
      </c>
    </row>
    <row r="188" spans="2:31" x14ac:dyDescent="0.35">
      <c r="B188" s="66" t="s">
        <v>129</v>
      </c>
      <c r="C188" s="66" t="s">
        <v>171</v>
      </c>
      <c r="D188" s="66" t="s">
        <v>166</v>
      </c>
      <c r="E188" s="66" t="s">
        <v>196</v>
      </c>
      <c r="F188" s="102" t="s">
        <v>110</v>
      </c>
      <c r="G188" s="102" t="s">
        <v>110</v>
      </c>
      <c r="H188" s="102" t="s">
        <v>110</v>
      </c>
      <c r="I188" s="102" t="s">
        <v>110</v>
      </c>
      <c r="J188" s="102">
        <v>1.6853354658400637E-2</v>
      </c>
      <c r="K188" s="102">
        <v>1.8369980763003602E-2</v>
      </c>
      <c r="L188" s="102">
        <v>1.4135979597660626E-2</v>
      </c>
      <c r="M188" s="102">
        <v>1.6408013102967977E-2</v>
      </c>
      <c r="N188" s="102" t="s">
        <v>110</v>
      </c>
      <c r="O188" s="42">
        <f t="shared" si="19"/>
        <v>1.6441832030508211E-2</v>
      </c>
      <c r="R188" s="66" t="s">
        <v>129</v>
      </c>
      <c r="S188" s="66" t="s">
        <v>172</v>
      </c>
      <c r="T188" s="66" t="s">
        <v>166</v>
      </c>
      <c r="U188" s="66" t="s">
        <v>196</v>
      </c>
      <c r="V188" s="42" t="s">
        <v>110</v>
      </c>
      <c r="W188" s="42" t="str">
        <f>IFERROR(G188*'Inflation adjustment'!$AH$3/'Inflation adjustment'!AA$3,"n.a.")</f>
        <v>n.a.</v>
      </c>
      <c r="X188" s="42" t="str">
        <f>IFERROR(H188*'Inflation adjustment'!$AH$3/'Inflation adjustment'!AB$3,"n.a.")</f>
        <v>n.a.</v>
      </c>
      <c r="Y188" s="42" t="str">
        <f>IFERROR(I188*'Inflation adjustment'!$AH$3/'Inflation adjustment'!AC$3,"n.a.")</f>
        <v>n.a.</v>
      </c>
      <c r="Z188" s="42">
        <f>IFERROR(J188*'Inflation adjustment'!$AH$3/'Inflation adjustment'!AD$3,"n.a.")</f>
        <v>1.7733254608639535E-2</v>
      </c>
      <c r="AA188" s="42">
        <f>IFERROR(K188*'Inflation adjustment'!$AH$3/'Inflation adjustment'!AE$3,"n.a.")</f>
        <v>1.902050748675407E-2</v>
      </c>
      <c r="AB188" s="42">
        <f>IFERROR(L188*'Inflation adjustment'!$AH$3/'Inflation adjustment'!AF$3,"n.a.")</f>
        <v>1.4619227435108345E-2</v>
      </c>
      <c r="AC188" s="42">
        <f>IFERROR(M188*'Inflation adjustment'!$AH$3/'Inflation adjustment'!AG$3,"n.a.")</f>
        <v>1.675752183147608E-2</v>
      </c>
      <c r="AD188" s="42" t="str">
        <f>IFERROR(N188*'Inflation adjustment'!$AH$3/'Inflation adjustment'!AH$3,"n.a.")</f>
        <v>n.a.</v>
      </c>
      <c r="AE188" s="42">
        <f t="shared" si="21"/>
        <v>1.7032627840494509E-2</v>
      </c>
    </row>
    <row r="189" spans="2:31" x14ac:dyDescent="0.35">
      <c r="B189" s="66" t="s">
        <v>121</v>
      </c>
      <c r="C189" s="66" t="s">
        <v>171</v>
      </c>
      <c r="D189" s="66" t="s">
        <v>164</v>
      </c>
      <c r="E189" s="66" t="s">
        <v>196</v>
      </c>
      <c r="F189" s="102" t="s">
        <v>110</v>
      </c>
      <c r="G189" s="102" t="s">
        <v>110</v>
      </c>
      <c r="H189" s="102" t="s">
        <v>110</v>
      </c>
      <c r="I189" s="102">
        <v>0.16011713624986171</v>
      </c>
      <c r="J189" s="102">
        <v>0.18173852181370909</v>
      </c>
      <c r="K189" s="102" t="s">
        <v>110</v>
      </c>
      <c r="L189" s="102">
        <v>0.13572510726410539</v>
      </c>
      <c r="M189" s="102">
        <v>0.11805685080745026</v>
      </c>
      <c r="N189" s="102" t="s">
        <v>110</v>
      </c>
      <c r="O189" s="42">
        <f t="shared" si="19"/>
        <v>0.14890940403378161</v>
      </c>
      <c r="R189" s="66" t="s">
        <v>121</v>
      </c>
      <c r="S189" s="66" t="s">
        <v>172</v>
      </c>
      <c r="T189" s="66" t="s">
        <v>164</v>
      </c>
      <c r="U189" s="66" t="s">
        <v>196</v>
      </c>
      <c r="V189" s="42" t="s">
        <v>110</v>
      </c>
      <c r="W189" s="42" t="str">
        <f>IFERROR(G189*'Inflation adjustment'!$AH$3/'Inflation adjustment'!AA$3,"n.a.")</f>
        <v>n.a.</v>
      </c>
      <c r="X189" s="42" t="str">
        <f>IFERROR(H189*'Inflation adjustment'!$AH$3/'Inflation adjustment'!AB$3,"n.a.")</f>
        <v>n.a.</v>
      </c>
      <c r="Y189" s="42">
        <f>IFERROR(I189*'Inflation adjustment'!$AH$3/'Inflation adjustment'!AC$3,"n.a.")</f>
        <v>0.17094462384678169</v>
      </c>
      <c r="Z189" s="42">
        <f>IFERROR(J189*'Inflation adjustment'!$AH$3/'Inflation adjustment'!AD$3,"n.a.")</f>
        <v>0.19122694234134952</v>
      </c>
      <c r="AA189" s="42" t="str">
        <f>IFERROR(K189*'Inflation adjustment'!$AH$3/'Inflation adjustment'!AE$3,"n.a.")</f>
        <v>n.a.</v>
      </c>
      <c r="AB189" s="42">
        <f>IFERROR(L189*'Inflation adjustment'!$AH$3/'Inflation adjustment'!AF$3,"n.a.")</f>
        <v>0.14036496006805207</v>
      </c>
      <c r="AC189" s="42">
        <f>IFERROR(M189*'Inflation adjustment'!$AH$3/'Inflation adjustment'!AG$3,"n.a.")</f>
        <v>0.12057159159650528</v>
      </c>
      <c r="AD189" s="42" t="str">
        <f>IFERROR(N189*'Inflation adjustment'!$AH$3/'Inflation adjustment'!AH$3,"n.a.")</f>
        <v>n.a.</v>
      </c>
      <c r="AE189" s="42">
        <f t="shared" si="21"/>
        <v>0.15577702946317215</v>
      </c>
    </row>
    <row r="190" spans="2:31" x14ac:dyDescent="0.35">
      <c r="B190" s="66" t="s">
        <v>119</v>
      </c>
      <c r="C190" s="66" t="s">
        <v>171</v>
      </c>
      <c r="D190" s="66" t="s">
        <v>164</v>
      </c>
      <c r="E190" s="66" t="s">
        <v>197</v>
      </c>
      <c r="F190" s="102" t="s">
        <v>110</v>
      </c>
      <c r="G190" s="102" t="s">
        <v>110</v>
      </c>
      <c r="H190" s="102" t="s">
        <v>110</v>
      </c>
      <c r="I190" s="102">
        <v>0.15582140087090354</v>
      </c>
      <c r="J190" s="102">
        <v>0.17036304535510974</v>
      </c>
      <c r="K190" s="102">
        <v>0.16492197488402027</v>
      </c>
      <c r="L190" s="102">
        <v>0.15580930739259005</v>
      </c>
      <c r="M190" s="102">
        <v>0.17047359562323011</v>
      </c>
      <c r="N190" s="102" t="s">
        <v>110</v>
      </c>
      <c r="O190" s="42">
        <f t="shared" si="19"/>
        <v>0.16347786482517074</v>
      </c>
      <c r="R190" s="66" t="s">
        <v>119</v>
      </c>
      <c r="S190" s="66" t="s">
        <v>172</v>
      </c>
      <c r="T190" s="66" t="s">
        <v>164</v>
      </c>
      <c r="U190" s="66" t="s">
        <v>197</v>
      </c>
      <c r="V190" s="42" t="s">
        <v>110</v>
      </c>
      <c r="W190" s="42" t="str">
        <f>IFERROR(G190*'Inflation adjustment'!$AH$3/'Inflation adjustment'!AA$3,"n.a.")</f>
        <v>n.a.</v>
      </c>
      <c r="X190" s="42" t="str">
        <f>IFERROR(H190*'Inflation adjustment'!$AH$3/'Inflation adjustment'!AB$3,"n.a.")</f>
        <v>n.a.</v>
      </c>
      <c r="Y190" s="42">
        <f>IFERROR(I190*'Inflation adjustment'!$AH$3/'Inflation adjustment'!AC$3,"n.a.")</f>
        <v>0.16635840099955693</v>
      </c>
      <c r="Z190" s="42">
        <f>IFERROR(J190*'Inflation adjustment'!$AH$3/'Inflation adjustment'!AD$3,"n.a.")</f>
        <v>0.17925756150153097</v>
      </c>
      <c r="AA190" s="42">
        <f>IFERROR(K190*'Inflation adjustment'!$AH$3/'Inflation adjustment'!AE$3,"n.a.")</f>
        <v>0.17076227234431096</v>
      </c>
      <c r="AB190" s="42">
        <f>IFERROR(L190*'Inflation adjustment'!$AH$3/'Inflation adjustment'!AF$3,"n.a.")</f>
        <v>0.16113575189765686</v>
      </c>
      <c r="AC190" s="42">
        <f>IFERROR(M190*'Inflation adjustment'!$AH$3/'Inflation adjustment'!AG$3,"n.a.")</f>
        <v>0.1741048707371988</v>
      </c>
      <c r="AD190" s="42" t="str">
        <f>IFERROR(N190*'Inflation adjustment'!$AH$3/'Inflation adjustment'!AH$3,"n.a.")</f>
        <v>n.a.</v>
      </c>
      <c r="AE190" s="42">
        <f t="shared" si="21"/>
        <v>0.17032377149605091</v>
      </c>
    </row>
    <row r="191" spans="2:31" x14ac:dyDescent="0.35">
      <c r="B191" s="66" t="s">
        <v>130</v>
      </c>
      <c r="C191" s="66" t="s">
        <v>171</v>
      </c>
      <c r="D191" s="66" t="s">
        <v>166</v>
      </c>
      <c r="E191" s="66" t="s">
        <v>337</v>
      </c>
      <c r="F191" s="102" t="s">
        <v>110</v>
      </c>
      <c r="G191" s="102" t="s">
        <v>110</v>
      </c>
      <c r="H191" s="102" t="s">
        <v>110</v>
      </c>
      <c r="I191" s="102">
        <v>7.4910882333899004E-2</v>
      </c>
      <c r="J191" s="102">
        <v>7.2662293150091858E-2</v>
      </c>
      <c r="K191" s="102">
        <v>5.5604645182479866E-2</v>
      </c>
      <c r="L191" s="102">
        <v>4.2494588477709809E-2</v>
      </c>
      <c r="M191" s="102">
        <v>4.6352357979495488E-2</v>
      </c>
      <c r="N191" s="102">
        <v>5.4030907564462452E-2</v>
      </c>
      <c r="O191" s="42">
        <f t="shared" si="19"/>
        <v>5.7675945781356409E-2</v>
      </c>
      <c r="R191" s="66" t="s">
        <v>130</v>
      </c>
      <c r="S191" s="66" t="s">
        <v>172</v>
      </c>
      <c r="T191" s="66" t="s">
        <v>166</v>
      </c>
      <c r="U191" s="66" t="s">
        <v>337</v>
      </c>
      <c r="V191" s="42" t="s">
        <v>110</v>
      </c>
      <c r="W191" s="42" t="str">
        <f>IFERROR(G191*'Inflation adjustment'!$AH$3/'Inflation adjustment'!AA$3,"n.a.")</f>
        <v>n.a.</v>
      </c>
      <c r="X191" s="42" t="str">
        <f>IFERROR(H191*'Inflation adjustment'!$AH$3/'Inflation adjustment'!AB$3,"n.a.")</f>
        <v>n.a.</v>
      </c>
      <c r="Y191" s="42">
        <f>IFERROR(I191*'Inflation adjustment'!$AH$3/'Inflation adjustment'!AC$3,"n.a.")</f>
        <v>7.9976527825327937E-2</v>
      </c>
      <c r="Z191" s="42">
        <f>IFERROR(J191*'Inflation adjustment'!$AH$3/'Inflation adjustment'!AD$3,"n.a.")</f>
        <v>7.6455932423869374E-2</v>
      </c>
      <c r="AA191" s="42">
        <f>IFERROR(K191*'Inflation adjustment'!$AH$3/'Inflation adjustment'!AE$3,"n.a.")</f>
        <v>5.7573744014021135E-2</v>
      </c>
      <c r="AB191" s="42">
        <f>IFERROR(L191*'Inflation adjustment'!$AH$3/'Inflation adjustment'!AF$3,"n.a.")</f>
        <v>4.3947294166990968E-2</v>
      </c>
      <c r="AC191" s="42">
        <f>IFERROR(M191*'Inflation adjustment'!$AH$3/'Inflation adjustment'!AG$3,"n.a.")</f>
        <v>4.7339714193748841E-2</v>
      </c>
      <c r="AD191" s="42">
        <f>IFERROR(N191*'Inflation adjustment'!$AH$3/'Inflation adjustment'!AH$3,"n.a.")</f>
        <v>5.4030907564462452E-2</v>
      </c>
      <c r="AE191" s="42">
        <f t="shared" si="21"/>
        <v>5.988735336473678E-2</v>
      </c>
    </row>
    <row r="192" spans="2:31" x14ac:dyDescent="0.35">
      <c r="B192" s="66" t="s">
        <v>117</v>
      </c>
      <c r="C192" s="66" t="s">
        <v>171</v>
      </c>
      <c r="D192" s="66" t="s">
        <v>165</v>
      </c>
      <c r="E192" s="66" t="s">
        <v>196</v>
      </c>
      <c r="F192" s="102" t="s">
        <v>110</v>
      </c>
      <c r="G192" s="102">
        <v>5.4731669956187057E-2</v>
      </c>
      <c r="H192" s="102">
        <v>6.2531804437864602E-2</v>
      </c>
      <c r="I192" s="102">
        <v>6.5513357391926402E-2</v>
      </c>
      <c r="J192" s="102">
        <v>7.4148941877989857E-2</v>
      </c>
      <c r="K192" s="102">
        <v>7.5317814110149983E-2</v>
      </c>
      <c r="L192" s="102">
        <v>7.9016720134555074E-2</v>
      </c>
      <c r="M192" s="102">
        <v>8.1789516661089148E-2</v>
      </c>
      <c r="N192" s="102" t="s">
        <v>110</v>
      </c>
      <c r="O192" s="42">
        <f t="shared" si="19"/>
        <v>7.0435689224251724E-2</v>
      </c>
      <c r="R192" s="66" t="s">
        <v>117</v>
      </c>
      <c r="S192" s="66" t="s">
        <v>172</v>
      </c>
      <c r="T192" s="66" t="s">
        <v>165</v>
      </c>
      <c r="U192" s="66" t="s">
        <v>196</v>
      </c>
      <c r="V192" s="42" t="s">
        <v>110</v>
      </c>
      <c r="W192" s="42">
        <f>IFERROR(G192*'Inflation adjustment'!$AH$3/'Inflation adjustment'!AA$3,"n.a.")</f>
        <v>6.15247225353091E-2</v>
      </c>
      <c r="X192" s="42">
        <f>IFERROR(H192*'Inflation adjustment'!$AH$3/'Inflation adjustment'!AB$3,"n.a.")</f>
        <v>6.8141845086519798E-2</v>
      </c>
      <c r="Y192" s="42">
        <f>IFERROR(I192*'Inflation adjustment'!$AH$3/'Inflation adjustment'!AC$3,"n.a.")</f>
        <v>6.9943520716148871E-2</v>
      </c>
      <c r="Z192" s="42">
        <f>IFERROR(J192*'Inflation adjustment'!$AH$3/'Inflation adjustment'!AD$3,"n.a.")</f>
        <v>7.8020197873673133E-2</v>
      </c>
      <c r="AA192" s="42">
        <f>IFERROR(K192*'Inflation adjustment'!$AH$3/'Inflation adjustment'!AE$3,"n.a.")</f>
        <v>7.7985005300235444E-2</v>
      </c>
      <c r="AB192" s="42">
        <f>IFERROR(L192*'Inflation adjustment'!$AH$3/'Inflation adjustment'!AF$3,"n.a.")</f>
        <v>8.1717959115796573E-2</v>
      </c>
      <c r="AC192" s="42">
        <f>IFERROR(M192*'Inflation adjustment'!$AH$3/'Inflation adjustment'!AG$3,"n.a.")</f>
        <v>8.3531723337431876E-2</v>
      </c>
      <c r="AD192" s="42" t="str">
        <f>IFERROR(N192*'Inflation adjustment'!$AH$3/'Inflation adjustment'!AH$3,"n.a.")</f>
        <v>n.a.</v>
      </c>
      <c r="AE192" s="42">
        <f t="shared" si="21"/>
        <v>7.4409281995016396E-2</v>
      </c>
    </row>
    <row r="193" spans="2:31" x14ac:dyDescent="0.35">
      <c r="R193" s="66"/>
      <c r="S193" s="66"/>
      <c r="T193" s="66"/>
      <c r="U193" s="66"/>
    </row>
    <row r="194" spans="2:31" x14ac:dyDescent="0.35">
      <c r="B194" s="1" t="s">
        <v>136</v>
      </c>
      <c r="R194" s="66" t="s">
        <v>136</v>
      </c>
      <c r="S194" s="66"/>
      <c r="T194" s="66"/>
      <c r="U194" s="66"/>
    </row>
    <row r="195" spans="2:31" x14ac:dyDescent="0.35">
      <c r="B195" s="66" t="s">
        <v>124</v>
      </c>
      <c r="C195" s="66" t="s">
        <v>171</v>
      </c>
      <c r="D195" s="66" t="s">
        <v>161</v>
      </c>
      <c r="E195" s="66" t="s">
        <v>197</v>
      </c>
      <c r="F195" s="102" t="s">
        <v>110</v>
      </c>
      <c r="G195" s="102">
        <v>0.12812138247800134</v>
      </c>
      <c r="H195" s="102">
        <v>0.11418689573499367</v>
      </c>
      <c r="I195" s="102">
        <v>0.10817999025248172</v>
      </c>
      <c r="J195" s="102">
        <v>0.11683024434886076</v>
      </c>
      <c r="K195" s="102">
        <v>0.11498492645375379</v>
      </c>
      <c r="L195" s="102">
        <v>8.1847086974749572E-2</v>
      </c>
      <c r="M195" s="102">
        <v>8.678329632770608E-2</v>
      </c>
      <c r="N195" s="102" t="s">
        <v>110</v>
      </c>
      <c r="O195" s="42">
        <f t="shared" ref="O195:O218" si="22">IFERROR(AVERAGE(G195:N195),"n.a.")</f>
        <v>0.107276260367221</v>
      </c>
      <c r="R195" s="66" t="s">
        <v>124</v>
      </c>
      <c r="S195" s="66" t="s">
        <v>172</v>
      </c>
      <c r="T195" s="66" t="s">
        <v>161</v>
      </c>
      <c r="U195" s="66" t="s">
        <v>197</v>
      </c>
      <c r="V195" s="42" t="s">
        <v>110</v>
      </c>
      <c r="W195" s="42">
        <f>IFERROR(G195*'Inflation adjustment'!$AH$3/'Inflation adjustment'!AA$3,"n.a.")</f>
        <v>0.14402324128076721</v>
      </c>
      <c r="X195" s="42">
        <f>IFERROR(H195*'Inflation adjustment'!$AH$3/'Inflation adjustment'!AB$3,"n.a.")</f>
        <v>0.12443117274532048</v>
      </c>
      <c r="Y195" s="42">
        <f>IFERROR(I195*'Inflation adjustment'!$AH$3/'Inflation adjustment'!AC$3,"n.a.")</f>
        <v>0.11549536904407987</v>
      </c>
      <c r="Z195" s="42">
        <f>IFERROR(J195*'Inflation adjustment'!$AH$3/'Inflation adjustment'!AD$3,"n.a.")</f>
        <v>0.12292985646007447</v>
      </c>
      <c r="AA195" s="42">
        <f>IFERROR(K195*'Inflation adjustment'!$AH$3/'Inflation adjustment'!AE$3,"n.a.")</f>
        <v>0.11905682878460951</v>
      </c>
      <c r="AB195" s="42">
        <f>IFERROR(L195*'Inflation adjustment'!$AH$3/'Inflation adjustment'!AF$3,"n.a.")</f>
        <v>8.4645083923506392E-2</v>
      </c>
      <c r="AC195" s="42">
        <f>IFERROR(M195*'Inflation adjustment'!$AH$3/'Inflation adjustment'!AG$3,"n.a.")</f>
        <v>8.8631876004288138E-2</v>
      </c>
      <c r="AD195" s="42" t="str">
        <f>IFERROR(N195*'Inflation adjustment'!$AH$3/'Inflation adjustment'!AH$3,"n.a.")</f>
        <v>n.a.</v>
      </c>
      <c r="AE195" s="42">
        <f t="shared" ref="AE195:AE218" si="23">IFERROR(AVERAGE(W195:AD195),"n.a.")</f>
        <v>0.1141733468918066</v>
      </c>
    </row>
    <row r="196" spans="2:31" x14ac:dyDescent="0.35">
      <c r="B196" s="66" t="s">
        <v>132</v>
      </c>
      <c r="C196" s="66" t="s">
        <v>171</v>
      </c>
      <c r="D196" s="66" t="s">
        <v>161</v>
      </c>
      <c r="E196" s="66" t="s">
        <v>196</v>
      </c>
      <c r="F196" s="102" t="s">
        <v>110</v>
      </c>
      <c r="G196" s="102" t="s">
        <v>110</v>
      </c>
      <c r="H196" s="102" t="s">
        <v>110</v>
      </c>
      <c r="I196" s="102" t="s">
        <v>110</v>
      </c>
      <c r="J196" s="102" t="s">
        <v>110</v>
      </c>
      <c r="K196" s="102" t="s">
        <v>110</v>
      </c>
      <c r="L196" s="102" t="s">
        <v>110</v>
      </c>
      <c r="M196" s="102" t="s">
        <v>110</v>
      </c>
      <c r="N196" s="102" t="s">
        <v>110</v>
      </c>
      <c r="O196" s="42" t="str">
        <f t="shared" si="22"/>
        <v>n.a.</v>
      </c>
      <c r="R196" s="66" t="s">
        <v>132</v>
      </c>
      <c r="S196" s="66" t="s">
        <v>172</v>
      </c>
      <c r="T196" s="66" t="s">
        <v>161</v>
      </c>
      <c r="U196" s="66" t="s">
        <v>196</v>
      </c>
      <c r="V196" s="42" t="s">
        <v>110</v>
      </c>
      <c r="W196" s="42" t="str">
        <f>IFERROR(G196*'Inflation adjustment'!$AH$3/'Inflation adjustment'!AA$3,"n.a.")</f>
        <v>n.a.</v>
      </c>
      <c r="X196" s="42" t="str">
        <f>IFERROR(H196*'Inflation adjustment'!$AH$3/'Inflation adjustment'!AB$3,"n.a.")</f>
        <v>n.a.</v>
      </c>
      <c r="Y196" s="42" t="str">
        <f>IFERROR(I196*'Inflation adjustment'!$AH$3/'Inflation adjustment'!AC$3,"n.a.")</f>
        <v>n.a.</v>
      </c>
      <c r="Z196" s="42" t="str">
        <f>IFERROR(J196*'Inflation adjustment'!$AH$3/'Inflation adjustment'!AD$3,"n.a.")</f>
        <v>n.a.</v>
      </c>
      <c r="AA196" s="42" t="str">
        <f>IFERROR(K196*'Inflation adjustment'!$AH$3/'Inflation adjustment'!AE$3,"n.a.")</f>
        <v>n.a.</v>
      </c>
      <c r="AB196" s="42" t="str">
        <f>IFERROR(L196*'Inflation adjustment'!$AH$3/'Inflation adjustment'!AF$3,"n.a.")</f>
        <v>n.a.</v>
      </c>
      <c r="AC196" s="42" t="str">
        <f>IFERROR(M196*'Inflation adjustment'!$AH$3/'Inflation adjustment'!AG$3,"n.a.")</f>
        <v>n.a.</v>
      </c>
      <c r="AD196" s="42" t="str">
        <f>IFERROR(N196*'Inflation adjustment'!$AH$3/'Inflation adjustment'!AH$3,"n.a.")</f>
        <v>n.a.</v>
      </c>
      <c r="AE196" s="42" t="str">
        <f t="shared" si="23"/>
        <v>n.a.</v>
      </c>
    </row>
    <row r="197" spans="2:31" x14ac:dyDescent="0.35">
      <c r="B197" s="66" t="s">
        <v>251</v>
      </c>
      <c r="C197" s="66" t="s">
        <v>171</v>
      </c>
      <c r="D197" s="66" t="s">
        <v>162</v>
      </c>
      <c r="E197" s="66" t="s">
        <v>196</v>
      </c>
      <c r="F197" s="102" t="s">
        <v>110</v>
      </c>
      <c r="G197" s="102" t="s">
        <v>110</v>
      </c>
      <c r="H197" s="102">
        <v>4.1184416214280602E-2</v>
      </c>
      <c r="I197" s="102">
        <v>4.2818543722074554E-2</v>
      </c>
      <c r="J197" s="102">
        <v>4.1194011242635178E-2</v>
      </c>
      <c r="K197" s="102">
        <v>4.3461187669485868E-2</v>
      </c>
      <c r="L197" s="102">
        <v>4.7468208281033528E-2</v>
      </c>
      <c r="M197" s="102">
        <v>5.3204765783389986E-2</v>
      </c>
      <c r="N197" s="102" t="s">
        <v>110</v>
      </c>
      <c r="O197" s="42">
        <f t="shared" si="22"/>
        <v>4.4888522152149953E-2</v>
      </c>
      <c r="R197" s="66" t="s">
        <v>251</v>
      </c>
      <c r="S197" s="66" t="s">
        <v>172</v>
      </c>
      <c r="T197" s="66" t="s">
        <v>162</v>
      </c>
      <c r="U197" s="66" t="s">
        <v>196</v>
      </c>
      <c r="V197" s="42" t="s">
        <v>110</v>
      </c>
      <c r="W197" s="42" t="str">
        <f>IFERROR(G197*'Inflation adjustment'!$AH$3/'Inflation adjustment'!AA$3,"n.a.")</f>
        <v>n.a.</v>
      </c>
      <c r="X197" s="42">
        <f>IFERROR(H197*'Inflation adjustment'!$AH$3/'Inflation adjustment'!AB$3,"n.a.")</f>
        <v>4.4879275992121014E-2</v>
      </c>
      <c r="Y197" s="42">
        <f>IFERROR(I197*'Inflation adjustment'!$AH$3/'Inflation adjustment'!AC$3,"n.a.")</f>
        <v>4.5714031749948515E-2</v>
      </c>
      <c r="Z197" s="42">
        <f>IFERROR(J197*'Inflation adjustment'!$AH$3/'Inflation adjustment'!AD$3,"n.a.")</f>
        <v>4.3344717091839388E-2</v>
      </c>
      <c r="AA197" s="42">
        <f>IFERROR(K197*'Inflation adjustment'!$AH$3/'Inflation adjustment'!AE$3,"n.a.")</f>
        <v>4.5000256457291839E-2</v>
      </c>
      <c r="AB197" s="42">
        <f>IFERROR(L197*'Inflation adjustment'!$AH$3/'Inflation adjustment'!AF$3,"n.a.")</f>
        <v>4.9090940461767825E-2</v>
      </c>
      <c r="AC197" s="42">
        <f>IFERROR(M197*'Inflation adjustment'!$AH$3/'Inflation adjustment'!AG$3,"n.a.")</f>
        <v>5.433808582176565E-2</v>
      </c>
      <c r="AD197" s="42" t="str">
        <f>IFERROR(N197*'Inflation adjustment'!$AH$3/'Inflation adjustment'!AH$3,"n.a.")</f>
        <v>n.a.</v>
      </c>
      <c r="AE197" s="42">
        <f t="shared" si="23"/>
        <v>4.7061217929122372E-2</v>
      </c>
    </row>
    <row r="198" spans="2:31" x14ac:dyDescent="0.35">
      <c r="B198" s="66" t="s">
        <v>289</v>
      </c>
      <c r="C198" s="66" t="s">
        <v>171</v>
      </c>
      <c r="D198" s="66" t="s">
        <v>163</v>
      </c>
      <c r="E198" s="66" t="s">
        <v>196</v>
      </c>
      <c r="F198" s="102" t="s">
        <v>110</v>
      </c>
      <c r="G198" s="102" t="s">
        <v>110</v>
      </c>
      <c r="H198" s="102">
        <v>0.1277233614326003</v>
      </c>
      <c r="I198" s="102">
        <v>0.1063489484792188</v>
      </c>
      <c r="J198" s="102">
        <v>0.1333000462843478</v>
      </c>
      <c r="K198" s="102">
        <v>0.12005682998222643</v>
      </c>
      <c r="L198" s="102">
        <v>9.4128807877010251E-2</v>
      </c>
      <c r="M198" s="102" t="s">
        <v>110</v>
      </c>
      <c r="N198" s="102" t="s">
        <v>110</v>
      </c>
      <c r="O198" s="42">
        <f t="shared" si="22"/>
        <v>0.11631159881108073</v>
      </c>
      <c r="R198" s="66" t="s">
        <v>289</v>
      </c>
      <c r="S198" s="66" t="s">
        <v>172</v>
      </c>
      <c r="T198" s="66" t="s">
        <v>163</v>
      </c>
      <c r="U198" s="66" t="s">
        <v>196</v>
      </c>
      <c r="V198" s="42" t="s">
        <v>110</v>
      </c>
      <c r="W198" s="42" t="str">
        <f>IFERROR(G198*'Inflation adjustment'!$AH$3/'Inflation adjustment'!AA$3,"n.a.")</f>
        <v>n.a.</v>
      </c>
      <c r="X198" s="42">
        <f>IFERROR(H198*'Inflation adjustment'!$AH$3/'Inflation adjustment'!AB$3,"n.a.")</f>
        <v>0.13918206242261824</v>
      </c>
      <c r="Y198" s="42">
        <f>IFERROR(I198*'Inflation adjustment'!$AH$3/'Inflation adjustment'!AC$3,"n.a.")</f>
        <v>0.11354050803101673</v>
      </c>
      <c r="Z198" s="42">
        <f>IFERROR(J198*'Inflation adjustment'!$AH$3/'Inflation adjustment'!AD$3,"n.a.")</f>
        <v>0.14025953336984481</v>
      </c>
      <c r="AA198" s="42">
        <f>IFERROR(K198*'Inflation adjustment'!$AH$3/'Inflation adjustment'!AE$3,"n.a.")</f>
        <v>0.12430834103603738</v>
      </c>
      <c r="AB198" s="42">
        <f>IFERROR(L198*'Inflation adjustment'!$AH$3/'Inflation adjustment'!AF$3,"n.a.")</f>
        <v>9.7346663599978664E-2</v>
      </c>
      <c r="AC198" s="42" t="str">
        <f>IFERROR(M198*'Inflation adjustment'!$AH$3/'Inflation adjustment'!AG$3,"n.a.")</f>
        <v>n.a.</v>
      </c>
      <c r="AD198" s="42" t="str">
        <f>IFERROR(N198*'Inflation adjustment'!$AH$3/'Inflation adjustment'!AH$3,"n.a.")</f>
        <v>n.a.</v>
      </c>
      <c r="AE198" s="42">
        <f t="shared" si="23"/>
        <v>0.12292742169189919</v>
      </c>
    </row>
    <row r="199" spans="2:31" x14ac:dyDescent="0.35">
      <c r="B199" s="66" t="s">
        <v>290</v>
      </c>
      <c r="C199" s="66" t="s">
        <v>171</v>
      </c>
      <c r="D199" s="66" t="s">
        <v>163</v>
      </c>
      <c r="E199" s="66" t="s">
        <v>196</v>
      </c>
      <c r="F199" s="102" t="s">
        <v>110</v>
      </c>
      <c r="G199" s="102" t="s">
        <v>110</v>
      </c>
      <c r="H199" s="102">
        <v>6.9576100623295445E-2</v>
      </c>
      <c r="I199" s="102">
        <v>6.2119358082619203E-2</v>
      </c>
      <c r="J199" s="102">
        <v>9.9189979177208093E-2</v>
      </c>
      <c r="K199" s="102">
        <v>0.11112423580461689</v>
      </c>
      <c r="L199" s="102">
        <v>8.8405101866796149E-2</v>
      </c>
      <c r="M199" s="102" t="s">
        <v>110</v>
      </c>
      <c r="N199" s="102" t="s">
        <v>110</v>
      </c>
      <c r="O199" s="42">
        <f t="shared" si="22"/>
        <v>8.6082955110907161E-2</v>
      </c>
      <c r="R199" s="66" t="s">
        <v>290</v>
      </c>
      <c r="S199" s="66" t="s">
        <v>172</v>
      </c>
      <c r="T199" s="66" t="s">
        <v>163</v>
      </c>
      <c r="U199" s="66" t="s">
        <v>196</v>
      </c>
      <c r="V199" s="42" t="s">
        <v>110</v>
      </c>
      <c r="W199" s="42" t="str">
        <f>IFERROR(G199*'Inflation adjustment'!$AH$3/'Inflation adjustment'!AA$3,"n.a.")</f>
        <v>n.a.</v>
      </c>
      <c r="X199" s="42">
        <f>IFERROR(H199*'Inflation adjustment'!$AH$3/'Inflation adjustment'!AB$3,"n.a.")</f>
        <v>7.5818120283218451E-2</v>
      </c>
      <c r="Y199" s="42">
        <f>IFERROR(I199*'Inflation adjustment'!$AH$3/'Inflation adjustment'!AC$3,"n.a.")</f>
        <v>6.6320011397568643E-2</v>
      </c>
      <c r="Z199" s="42">
        <f>IFERROR(J199*'Inflation adjustment'!$AH$3/'Inflation adjustment'!AD$3,"n.a.")</f>
        <v>0.10436860737979675</v>
      </c>
      <c r="AA199" s="42">
        <f>IFERROR(K199*'Inflation adjustment'!$AH$3/'Inflation adjustment'!AE$3,"n.a.")</f>
        <v>0.11505942147409998</v>
      </c>
      <c r="AB199" s="42">
        <f>IFERROR(L199*'Inflation adjustment'!$AH$3/'Inflation adjustment'!AF$3,"n.a.")</f>
        <v>9.1427288903875942E-2</v>
      </c>
      <c r="AC199" s="42" t="str">
        <f>IFERROR(M199*'Inflation adjustment'!$AH$3/'Inflation adjustment'!AG$3,"n.a.")</f>
        <v>n.a.</v>
      </c>
      <c r="AD199" s="42" t="str">
        <f>IFERROR(N199*'Inflation adjustment'!$AH$3/'Inflation adjustment'!AH$3,"n.a.")</f>
        <v>n.a.</v>
      </c>
      <c r="AE199" s="42">
        <f t="shared" si="23"/>
        <v>9.0598689887711956E-2</v>
      </c>
    </row>
    <row r="200" spans="2:31" x14ac:dyDescent="0.35">
      <c r="B200" s="66" t="s">
        <v>291</v>
      </c>
      <c r="C200" s="66" t="s">
        <v>171</v>
      </c>
      <c r="D200" s="66" t="s">
        <v>163</v>
      </c>
      <c r="E200" s="66" t="s">
        <v>196</v>
      </c>
      <c r="F200" s="102" t="s">
        <v>110</v>
      </c>
      <c r="G200" s="102" t="s">
        <v>110</v>
      </c>
      <c r="H200" s="102">
        <v>9.7454101157439105E-2</v>
      </c>
      <c r="I200" s="102">
        <v>0.10443329141126083</v>
      </c>
      <c r="J200" s="102">
        <v>0.10070553137696694</v>
      </c>
      <c r="K200" s="102">
        <v>0.10348561702408123</v>
      </c>
      <c r="L200" s="102">
        <v>0.10363367195158507</v>
      </c>
      <c r="M200" s="102" t="s">
        <v>110</v>
      </c>
      <c r="N200" s="102" t="s">
        <v>110</v>
      </c>
      <c r="O200" s="42">
        <f t="shared" si="22"/>
        <v>0.10194244258426663</v>
      </c>
      <c r="R200" s="66" t="s">
        <v>291</v>
      </c>
      <c r="S200" s="66" t="s">
        <v>172</v>
      </c>
      <c r="T200" s="66" t="s">
        <v>163</v>
      </c>
      <c r="U200" s="66" t="s">
        <v>196</v>
      </c>
      <c r="V200" s="42" t="s">
        <v>110</v>
      </c>
      <c r="W200" s="42" t="str">
        <f>IFERROR(G200*'Inflation adjustment'!$AH$3/'Inflation adjustment'!AA$3,"n.a.")</f>
        <v>n.a.</v>
      </c>
      <c r="X200" s="42">
        <f>IFERROR(H200*'Inflation adjustment'!$AH$3/'Inflation adjustment'!AB$3,"n.a.")</f>
        <v>0.1061971955521426</v>
      </c>
      <c r="Y200" s="42">
        <f>IFERROR(I200*'Inflation adjustment'!$AH$3/'Inflation adjustment'!AC$3,"n.a.")</f>
        <v>0.11149530984316951</v>
      </c>
      <c r="Z200" s="42">
        <f>IFERROR(J200*'Inflation adjustment'!$AH$3/'Inflation adjustment'!AD$3,"n.a.")</f>
        <v>0.10596328532823777</v>
      </c>
      <c r="AA200" s="42">
        <f>IFERROR(K200*'Inflation adjustment'!$AH$3/'Inflation adjustment'!AE$3,"n.a.")</f>
        <v>0.10715030019748724</v>
      </c>
      <c r="AB200" s="42">
        <f>IFERROR(L200*'Inflation adjustment'!$AH$3/'Inflation adjustment'!AF$3,"n.a.")</f>
        <v>0.10717645775651491</v>
      </c>
      <c r="AC200" s="42" t="str">
        <f>IFERROR(M200*'Inflation adjustment'!$AH$3/'Inflation adjustment'!AG$3,"n.a.")</f>
        <v>n.a.</v>
      </c>
      <c r="AD200" s="42" t="str">
        <f>IFERROR(N200*'Inflation adjustment'!$AH$3/'Inflation adjustment'!AH$3,"n.a.")</f>
        <v>n.a.</v>
      </c>
      <c r="AE200" s="42">
        <f t="shared" si="23"/>
        <v>0.10759650973551041</v>
      </c>
    </row>
    <row r="201" spans="2:31" x14ac:dyDescent="0.35">
      <c r="B201" s="66" t="s">
        <v>292</v>
      </c>
      <c r="C201" s="66" t="s">
        <v>171</v>
      </c>
      <c r="D201" s="66" t="s">
        <v>163</v>
      </c>
      <c r="E201" s="66" t="s">
        <v>196</v>
      </c>
      <c r="F201" s="102" t="s">
        <v>110</v>
      </c>
      <c r="G201" s="102" t="s">
        <v>110</v>
      </c>
      <c r="H201" s="102">
        <v>8.5711583172526945E-2</v>
      </c>
      <c r="I201" s="102">
        <v>9.2890224859831491E-2</v>
      </c>
      <c r="J201" s="102">
        <v>8.7491794698780156E-2</v>
      </c>
      <c r="K201" s="102">
        <v>9.0868661638974627E-2</v>
      </c>
      <c r="L201" s="102">
        <v>8.0577006470641047E-2</v>
      </c>
      <c r="M201" s="102" t="s">
        <v>110</v>
      </c>
      <c r="N201" s="102" t="s">
        <v>110</v>
      </c>
      <c r="O201" s="42">
        <f t="shared" si="22"/>
        <v>8.750785416815085E-2</v>
      </c>
      <c r="R201" s="66" t="s">
        <v>292</v>
      </c>
      <c r="S201" s="66" t="s">
        <v>172</v>
      </c>
      <c r="T201" s="66" t="s">
        <v>163</v>
      </c>
      <c r="U201" s="66" t="s">
        <v>196</v>
      </c>
      <c r="V201" s="42" t="s">
        <v>110</v>
      </c>
      <c r="W201" s="42" t="str">
        <f>IFERROR(G201*'Inflation adjustment'!$AH$3/'Inflation adjustment'!AA$3,"n.a.")</f>
        <v>n.a.</v>
      </c>
      <c r="X201" s="42">
        <f>IFERROR(H201*'Inflation adjustment'!$AH$3/'Inflation adjustment'!AB$3,"n.a.")</f>
        <v>9.340119760123361E-2</v>
      </c>
      <c r="Y201" s="42">
        <f>IFERROR(I201*'Inflation adjustment'!$AH$3/'Inflation adjustment'!AC$3,"n.a.")</f>
        <v>9.9171674685260794E-2</v>
      </c>
      <c r="Z201" s="42">
        <f>IFERROR(J201*'Inflation adjustment'!$AH$3/'Inflation adjustment'!AD$3,"n.a.")</f>
        <v>9.2059670196694462E-2</v>
      </c>
      <c r="AA201" s="42">
        <f>IFERROR(K201*'Inflation adjustment'!$AH$3/'Inflation adjustment'!AE$3,"n.a.")</f>
        <v>9.4086547030920287E-2</v>
      </c>
      <c r="AB201" s="42">
        <f>IFERROR(L201*'Inflation adjustment'!$AH$3/'Inflation adjustment'!AF$3,"n.a.")</f>
        <v>8.3331584875054709E-2</v>
      </c>
      <c r="AC201" s="42" t="str">
        <f>IFERROR(M201*'Inflation adjustment'!$AH$3/'Inflation adjustment'!AG$3,"n.a.")</f>
        <v>n.a.</v>
      </c>
      <c r="AD201" s="42" t="str">
        <f>IFERROR(N201*'Inflation adjustment'!$AH$3/'Inflation adjustment'!AH$3,"n.a.")</f>
        <v>n.a.</v>
      </c>
      <c r="AE201" s="42">
        <f t="shared" si="23"/>
        <v>9.241013487783277E-2</v>
      </c>
    </row>
    <row r="202" spans="2:31" x14ac:dyDescent="0.35">
      <c r="B202" s="66" t="s">
        <v>293</v>
      </c>
      <c r="C202" s="66" t="s">
        <v>171</v>
      </c>
      <c r="D202" s="66" t="s">
        <v>163</v>
      </c>
      <c r="E202" s="66" t="s">
        <v>196</v>
      </c>
      <c r="F202" s="102" t="s">
        <v>110</v>
      </c>
      <c r="G202" s="102" t="s">
        <v>110</v>
      </c>
      <c r="H202" s="102">
        <v>0.16730027815053988</v>
      </c>
      <c r="I202" s="102">
        <v>0.16708135556262635</v>
      </c>
      <c r="J202" s="102">
        <v>0.13022037209674403</v>
      </c>
      <c r="K202" s="102">
        <v>0.22981111979567276</v>
      </c>
      <c r="L202" s="102">
        <v>0.12423315010187659</v>
      </c>
      <c r="M202" s="102" t="s">
        <v>110</v>
      </c>
      <c r="N202" s="102" t="s">
        <v>110</v>
      </c>
      <c r="O202" s="42">
        <f t="shared" si="22"/>
        <v>0.16372925514149192</v>
      </c>
      <c r="R202" s="66" t="s">
        <v>293</v>
      </c>
      <c r="S202" s="66" t="s">
        <v>172</v>
      </c>
      <c r="T202" s="66" t="s">
        <v>163</v>
      </c>
      <c r="U202" s="66" t="s">
        <v>196</v>
      </c>
      <c r="V202" s="42" t="s">
        <v>110</v>
      </c>
      <c r="W202" s="42" t="str">
        <f>IFERROR(G202*'Inflation adjustment'!$AH$3/'Inflation adjustment'!AA$3,"n.a.")</f>
        <v>n.a.</v>
      </c>
      <c r="X202" s="42">
        <f>IFERROR(H202*'Inflation adjustment'!$AH$3/'Inflation adjustment'!AB$3,"n.a.")</f>
        <v>0.18230962210587803</v>
      </c>
      <c r="Y202" s="42">
        <f>IFERROR(I202*'Inflation adjustment'!$AH$3/'Inflation adjustment'!AC$3,"n.a.")</f>
        <v>0.17837977962516935</v>
      </c>
      <c r="Z202" s="42">
        <f>IFERROR(J202*'Inflation adjustment'!$AH$3/'Inflation adjustment'!AD$3,"n.a.")</f>
        <v>0.13701907189571266</v>
      </c>
      <c r="AA202" s="42">
        <f>IFERROR(K202*'Inflation adjustment'!$AH$3/'Inflation adjustment'!AE$3,"n.a.")</f>
        <v>0.23794930332296249</v>
      </c>
      <c r="AB202" s="42">
        <f>IFERROR(L202*'Inflation adjustment'!$AH$3/'Inflation adjustment'!AF$3,"n.a.")</f>
        <v>0.12848014272883149</v>
      </c>
      <c r="AC202" s="42" t="str">
        <f>IFERROR(M202*'Inflation adjustment'!$AH$3/'Inflation adjustment'!AG$3,"n.a.")</f>
        <v>n.a.</v>
      </c>
      <c r="AD202" s="42" t="str">
        <f>IFERROR(N202*'Inflation adjustment'!$AH$3/'Inflation adjustment'!AH$3,"n.a.")</f>
        <v>n.a.</v>
      </c>
      <c r="AE202" s="42">
        <f t="shared" si="23"/>
        <v>0.17282758393571079</v>
      </c>
    </row>
    <row r="203" spans="2:31" x14ac:dyDescent="0.35">
      <c r="B203" s="66" t="s">
        <v>294</v>
      </c>
      <c r="C203" s="66" t="s">
        <v>171</v>
      </c>
      <c r="D203" s="66" t="s">
        <v>163</v>
      </c>
      <c r="E203" s="66" t="s">
        <v>196</v>
      </c>
      <c r="F203" s="102" t="s">
        <v>110</v>
      </c>
      <c r="G203" s="102" t="s">
        <v>110</v>
      </c>
      <c r="H203" s="102">
        <v>0.15339783131905779</v>
      </c>
      <c r="I203" s="102">
        <v>0.10515878101116657</v>
      </c>
      <c r="J203" s="102">
        <v>0.1071979525956713</v>
      </c>
      <c r="K203" s="102">
        <v>0.12064745767832766</v>
      </c>
      <c r="L203" s="102">
        <v>0.10256313792476129</v>
      </c>
      <c r="M203" s="102" t="s">
        <v>110</v>
      </c>
      <c r="N203" s="102" t="s">
        <v>110</v>
      </c>
      <c r="O203" s="42">
        <f t="shared" si="22"/>
        <v>0.1177930321057969</v>
      </c>
      <c r="R203" s="66" t="s">
        <v>294</v>
      </c>
      <c r="S203" s="66" t="s">
        <v>172</v>
      </c>
      <c r="T203" s="66" t="s">
        <v>163</v>
      </c>
      <c r="U203" s="66" t="s">
        <v>196</v>
      </c>
      <c r="V203" s="42" t="s">
        <v>110</v>
      </c>
      <c r="W203" s="42" t="str">
        <f>IFERROR(G203*'Inflation adjustment'!$AH$3/'Inflation adjustment'!AA$3,"n.a.")</f>
        <v>n.a.</v>
      </c>
      <c r="X203" s="42">
        <f>IFERROR(H203*'Inflation adjustment'!$AH$3/'Inflation adjustment'!AB$3,"n.a.")</f>
        <v>0.16715991729837062</v>
      </c>
      <c r="Y203" s="42">
        <f>IFERROR(I203*'Inflation adjustment'!$AH$3/'Inflation adjustment'!AC$3,"n.a.")</f>
        <v>0.11226985871198708</v>
      </c>
      <c r="Z203" s="42">
        <f>IFERROR(J203*'Inflation adjustment'!$AH$3/'Inflation adjustment'!AD$3,"n.a.")</f>
        <v>0.11279467058247442</v>
      </c>
      <c r="AA203" s="42">
        <f>IFERROR(K203*'Inflation adjustment'!$AH$3/'Inflation adjustment'!AE$3,"n.a.")</f>
        <v>0.1249198843283528</v>
      </c>
      <c r="AB203" s="42">
        <f>IFERROR(L203*'Inflation adjustment'!$AH$3/'Inflation adjustment'!AF$3,"n.a.")</f>
        <v>0.10606932681401204</v>
      </c>
      <c r="AC203" s="42" t="str">
        <f>IFERROR(M203*'Inflation adjustment'!$AH$3/'Inflation adjustment'!AG$3,"n.a.")</f>
        <v>n.a.</v>
      </c>
      <c r="AD203" s="42" t="str">
        <f>IFERROR(N203*'Inflation adjustment'!$AH$3/'Inflation adjustment'!AH$3,"n.a.")</f>
        <v>n.a.</v>
      </c>
      <c r="AE203" s="42">
        <f t="shared" si="23"/>
        <v>0.12464273154703938</v>
      </c>
    </row>
    <row r="204" spans="2:31" x14ac:dyDescent="0.35">
      <c r="B204" s="66" t="s">
        <v>295</v>
      </c>
      <c r="C204" s="66" t="s">
        <v>171</v>
      </c>
      <c r="D204" s="66" t="s">
        <v>163</v>
      </c>
      <c r="E204" s="66" t="s">
        <v>196</v>
      </c>
      <c r="F204" s="102" t="s">
        <v>110</v>
      </c>
      <c r="G204" s="102" t="s">
        <v>110</v>
      </c>
      <c r="H204" s="102">
        <v>0.10468540003644169</v>
      </c>
      <c r="I204" s="102">
        <v>9.9712332204333037E-2</v>
      </c>
      <c r="J204" s="102">
        <v>0.10080124011610622</v>
      </c>
      <c r="K204" s="102">
        <v>0.13836541816597187</v>
      </c>
      <c r="L204" s="102">
        <v>0.10168785864152351</v>
      </c>
      <c r="M204" s="102" t="s">
        <v>110</v>
      </c>
      <c r="N204" s="102" t="s">
        <v>110</v>
      </c>
      <c r="O204" s="42">
        <f t="shared" si="22"/>
        <v>0.10905044983287526</v>
      </c>
      <c r="R204" s="66" t="s">
        <v>295</v>
      </c>
      <c r="S204" s="66" t="s">
        <v>172</v>
      </c>
      <c r="T204" s="66" t="s">
        <v>163</v>
      </c>
      <c r="U204" s="66" t="s">
        <v>196</v>
      </c>
      <c r="V204" s="42" t="s">
        <v>110</v>
      </c>
      <c r="W204" s="42" t="str">
        <f>IFERROR(G204*'Inflation adjustment'!$AH$3/'Inflation adjustment'!AA$3,"n.a.")</f>
        <v>n.a.</v>
      </c>
      <c r="X204" s="42">
        <f>IFERROR(H204*'Inflation adjustment'!$AH$3/'Inflation adjustment'!AB$3,"n.a.")</f>
        <v>0.1140772503885091</v>
      </c>
      <c r="Y204" s="42">
        <f>IFERROR(I204*'Inflation adjustment'!$AH$3/'Inflation adjustment'!AC$3,"n.a.")</f>
        <v>0.10645510855849928</v>
      </c>
      <c r="Z204" s="42">
        <f>IFERROR(J204*'Inflation adjustment'!$AH$3/'Inflation adjustment'!AD$3,"n.a.")</f>
        <v>0.10606399094286642</v>
      </c>
      <c r="AA204" s="42">
        <f>IFERROR(K204*'Inflation adjustment'!$AH$3/'Inflation adjustment'!AE$3,"n.a.")</f>
        <v>0.14326528187955562</v>
      </c>
      <c r="AB204" s="42">
        <f>IFERROR(L204*'Inflation adjustment'!$AH$3/'Inflation adjustment'!AF$3,"n.a.")</f>
        <v>0.1051641255279965</v>
      </c>
      <c r="AC204" s="42" t="str">
        <f>IFERROR(M204*'Inflation adjustment'!$AH$3/'Inflation adjustment'!AG$3,"n.a.")</f>
        <v>n.a.</v>
      </c>
      <c r="AD204" s="42" t="str">
        <f>IFERROR(N204*'Inflation adjustment'!$AH$3/'Inflation adjustment'!AH$3,"n.a.")</f>
        <v>n.a.</v>
      </c>
      <c r="AE204" s="42">
        <f t="shared" si="23"/>
        <v>0.11500515145948539</v>
      </c>
    </row>
    <row r="205" spans="2:31" x14ac:dyDescent="0.35">
      <c r="B205" s="66" t="s">
        <v>120</v>
      </c>
      <c r="C205" s="66" t="s">
        <v>171</v>
      </c>
      <c r="D205" s="66" t="s">
        <v>164</v>
      </c>
      <c r="E205" s="66" t="s">
        <v>196</v>
      </c>
      <c r="F205" s="102" t="s">
        <v>110</v>
      </c>
      <c r="G205" s="102">
        <v>0.17223045385843036</v>
      </c>
      <c r="H205" s="102">
        <v>0.12725826782880695</v>
      </c>
      <c r="I205" s="102">
        <v>0.17491066593899188</v>
      </c>
      <c r="J205" s="102">
        <v>0.15176736256762549</v>
      </c>
      <c r="K205" s="102">
        <v>0.15723006470896789</v>
      </c>
      <c r="L205" s="102">
        <v>0.13791253576589768</v>
      </c>
      <c r="M205" s="102">
        <v>0.12957176382778876</v>
      </c>
      <c r="N205" s="102" t="s">
        <v>110</v>
      </c>
      <c r="O205" s="42">
        <f t="shared" si="22"/>
        <v>0.15012587349950127</v>
      </c>
      <c r="R205" s="66" t="s">
        <v>120</v>
      </c>
      <c r="S205" s="66" t="s">
        <v>172</v>
      </c>
      <c r="T205" s="66" t="s">
        <v>164</v>
      </c>
      <c r="U205" s="66" t="s">
        <v>196</v>
      </c>
      <c r="V205" s="42" t="s">
        <v>110</v>
      </c>
      <c r="W205" s="42">
        <f>IFERROR(G205*'Inflation adjustment'!$AH$3/'Inflation adjustment'!AA$3,"n.a.")</f>
        <v>0.19360693533109391</v>
      </c>
      <c r="X205" s="42">
        <f>IFERROR(H205*'Inflation adjustment'!$AH$3/'Inflation adjustment'!AB$3,"n.a.")</f>
        <v>0.13867524294754763</v>
      </c>
      <c r="Y205" s="42">
        <f>IFERROR(I205*'Inflation adjustment'!$AH$3/'Inflation adjustment'!AC$3,"n.a.")</f>
        <v>0.18673852590688514</v>
      </c>
      <c r="Z205" s="42">
        <f>IFERROR(J205*'Inflation adjustment'!$AH$3/'Inflation adjustment'!AD$3,"n.a.")</f>
        <v>0.1596910132281531</v>
      </c>
      <c r="AA205" s="42">
        <f>IFERROR(K205*'Inflation adjustment'!$AH$3/'Inflation adjustment'!AE$3,"n.a.")</f>
        <v>0.16279797249231145</v>
      </c>
      <c r="AB205" s="42">
        <f>IFERROR(L205*'Inflation adjustment'!$AH$3/'Inflation adjustment'!AF$3,"n.a.")</f>
        <v>0.14262716726386832</v>
      </c>
      <c r="AC205" s="42">
        <f>IFERROR(M205*'Inflation adjustment'!$AH$3/'Inflation adjustment'!AG$3,"n.a.")</f>
        <v>0.1323317849310027</v>
      </c>
      <c r="AD205" s="42" t="str">
        <f>IFERROR(N205*'Inflation adjustment'!$AH$3/'Inflation adjustment'!AH$3,"n.a.")</f>
        <v>n.a.</v>
      </c>
      <c r="AE205" s="42">
        <f t="shared" si="23"/>
        <v>0.15949552030012318</v>
      </c>
    </row>
    <row r="206" spans="2:31" x14ac:dyDescent="0.35">
      <c r="B206" s="66" t="s">
        <v>125</v>
      </c>
      <c r="C206" s="66" t="s">
        <v>171</v>
      </c>
      <c r="D206" s="66" t="s">
        <v>162</v>
      </c>
      <c r="E206" s="66" t="s">
        <v>196</v>
      </c>
      <c r="F206" s="102" t="s">
        <v>110</v>
      </c>
      <c r="G206" s="102" t="s">
        <v>110</v>
      </c>
      <c r="H206" s="102" t="s">
        <v>110</v>
      </c>
      <c r="I206" s="102" t="s">
        <v>110</v>
      </c>
      <c r="J206" s="102" t="s">
        <v>110</v>
      </c>
      <c r="K206" s="102" t="s">
        <v>110</v>
      </c>
      <c r="L206" s="102" t="s">
        <v>110</v>
      </c>
      <c r="M206" s="102" t="s">
        <v>110</v>
      </c>
      <c r="N206" s="102" t="s">
        <v>110</v>
      </c>
      <c r="O206" s="42" t="str">
        <f t="shared" si="22"/>
        <v>n.a.</v>
      </c>
      <c r="R206" s="66" t="s">
        <v>125</v>
      </c>
      <c r="S206" s="66" t="s">
        <v>172</v>
      </c>
      <c r="T206" s="66" t="s">
        <v>162</v>
      </c>
      <c r="U206" s="66" t="s">
        <v>196</v>
      </c>
      <c r="V206" s="42" t="s">
        <v>110</v>
      </c>
      <c r="W206" s="42" t="str">
        <f>IFERROR(G206*'Inflation adjustment'!$AH$3/'Inflation adjustment'!AA$3,"n.a.")</f>
        <v>n.a.</v>
      </c>
      <c r="X206" s="42" t="str">
        <f>IFERROR(H206*'Inflation adjustment'!$AH$3/'Inflation adjustment'!AB$3,"n.a.")</f>
        <v>n.a.</v>
      </c>
      <c r="Y206" s="42" t="str">
        <f>IFERROR(I206*'Inflation adjustment'!$AH$3/'Inflation adjustment'!AC$3,"n.a.")</f>
        <v>n.a.</v>
      </c>
      <c r="Z206" s="42" t="str">
        <f>IFERROR(J206*'Inflation adjustment'!$AH$3/'Inflation adjustment'!AD$3,"n.a.")</f>
        <v>n.a.</v>
      </c>
      <c r="AA206" s="42" t="str">
        <f>IFERROR(K206*'Inflation adjustment'!$AH$3/'Inflation adjustment'!AE$3,"n.a.")</f>
        <v>n.a.</v>
      </c>
      <c r="AB206" s="42" t="str">
        <f>IFERROR(L206*'Inflation adjustment'!$AH$3/'Inflation adjustment'!AF$3,"n.a.")</f>
        <v>n.a.</v>
      </c>
      <c r="AC206" s="42" t="str">
        <f>IFERROR(M206*'Inflation adjustment'!$AH$3/'Inflation adjustment'!AG$3,"n.a.")</f>
        <v>n.a.</v>
      </c>
      <c r="AD206" s="42" t="str">
        <f>IFERROR(N206*'Inflation adjustment'!$AH$3/'Inflation adjustment'!AH$3,"n.a.")</f>
        <v>n.a.</v>
      </c>
      <c r="AE206" s="42" t="str">
        <f t="shared" si="23"/>
        <v>n.a.</v>
      </c>
    </row>
    <row r="207" spans="2:31" x14ac:dyDescent="0.35">
      <c r="B207" s="66" t="s">
        <v>277</v>
      </c>
      <c r="C207" s="66" t="s">
        <v>171</v>
      </c>
      <c r="D207" s="66" t="s">
        <v>163</v>
      </c>
      <c r="E207" s="66" t="s">
        <v>196</v>
      </c>
      <c r="F207" s="102" t="s">
        <v>110</v>
      </c>
      <c r="G207" s="102" t="s">
        <v>110</v>
      </c>
      <c r="H207" s="102" t="s">
        <v>110</v>
      </c>
      <c r="I207" s="102" t="s">
        <v>110</v>
      </c>
      <c r="J207" s="102">
        <v>0.12818530572530781</v>
      </c>
      <c r="K207" s="102">
        <v>0.11260963766609704</v>
      </c>
      <c r="L207" s="102">
        <v>0.11456779336847395</v>
      </c>
      <c r="M207" s="102">
        <v>0.11719467235642543</v>
      </c>
      <c r="N207" s="102" t="s">
        <v>110</v>
      </c>
      <c r="O207" s="42">
        <f t="shared" si="22"/>
        <v>0.11813935227907606</v>
      </c>
      <c r="R207" s="66" t="s">
        <v>277</v>
      </c>
      <c r="S207" s="66" t="s">
        <v>172</v>
      </c>
      <c r="T207" s="66" t="s">
        <v>163</v>
      </c>
      <c r="U207" s="66" t="s">
        <v>196</v>
      </c>
      <c r="V207" s="42" t="s">
        <v>110</v>
      </c>
      <c r="W207" s="42" t="str">
        <f>IFERROR(G207*'Inflation adjustment'!$AH$3/'Inflation adjustment'!AA$3,"n.a.")</f>
        <v>n.a.</v>
      </c>
      <c r="X207" s="42" t="str">
        <f>IFERROR(H207*'Inflation adjustment'!$AH$3/'Inflation adjustment'!AB$3,"n.a.")</f>
        <v>n.a.</v>
      </c>
      <c r="Y207" s="42" t="str">
        <f>IFERROR(I207*'Inflation adjustment'!$AH$3/'Inflation adjustment'!AC$3,"n.a.")</f>
        <v>n.a.</v>
      </c>
      <c r="Z207" s="42">
        <f>IFERROR(J207*'Inflation adjustment'!$AH$3/'Inflation adjustment'!AD$3,"n.a.")</f>
        <v>0.13487775636289259</v>
      </c>
      <c r="AA207" s="42">
        <f>IFERROR(K207*'Inflation adjustment'!$AH$3/'Inflation adjustment'!AE$3,"n.a.")</f>
        <v>0.11659742511120898</v>
      </c>
      <c r="AB207" s="42">
        <f>IFERROR(L207*'Inflation adjustment'!$AH$3/'Inflation adjustment'!AF$3,"n.a.")</f>
        <v>0.11848436936548758</v>
      </c>
      <c r="AC207" s="42">
        <f>IFERROR(M207*'Inflation adjustment'!$AH$3/'Inflation adjustment'!AG$3,"n.a.")</f>
        <v>0.11969104779604578</v>
      </c>
      <c r="AD207" s="42" t="str">
        <f>IFERROR(N207*'Inflation adjustment'!$AH$3/'Inflation adjustment'!AH$3,"n.a.")</f>
        <v>n.a.</v>
      </c>
      <c r="AE207" s="42">
        <f t="shared" si="23"/>
        <v>0.12241264965890873</v>
      </c>
    </row>
    <row r="208" spans="2:31" x14ac:dyDescent="0.35">
      <c r="B208" s="66" t="s">
        <v>276</v>
      </c>
      <c r="C208" s="66" t="s">
        <v>171</v>
      </c>
      <c r="D208" s="66" t="s">
        <v>163</v>
      </c>
      <c r="E208" s="66" t="s">
        <v>197</v>
      </c>
      <c r="F208" s="102" t="s">
        <v>110</v>
      </c>
      <c r="G208" s="102" t="s">
        <v>110</v>
      </c>
      <c r="H208" s="102" t="s">
        <v>110</v>
      </c>
      <c r="I208" s="102" t="s">
        <v>110</v>
      </c>
      <c r="J208" s="102">
        <v>0.17415182904729018</v>
      </c>
      <c r="K208" s="102">
        <v>0.15892562250913791</v>
      </c>
      <c r="L208" s="102">
        <v>0.13597588585476195</v>
      </c>
      <c r="M208" s="102">
        <v>0.11693943968246102</v>
      </c>
      <c r="N208" s="102" t="s">
        <v>110</v>
      </c>
      <c r="O208" s="42">
        <f t="shared" si="22"/>
        <v>0.14649819427341276</v>
      </c>
      <c r="R208" s="66" t="s">
        <v>276</v>
      </c>
      <c r="S208" s="66" t="s">
        <v>172</v>
      </c>
      <c r="T208" s="66" t="s">
        <v>163</v>
      </c>
      <c r="U208" s="66" t="s">
        <v>197</v>
      </c>
      <c r="V208" s="42" t="s">
        <v>110</v>
      </c>
      <c r="W208" s="42" t="str">
        <f>IFERROR(G208*'Inflation adjustment'!$AH$3/'Inflation adjustment'!AA$3,"n.a.")</f>
        <v>n.a.</v>
      </c>
      <c r="X208" s="42" t="str">
        <f>IFERROR(H208*'Inflation adjustment'!$AH$3/'Inflation adjustment'!AB$3,"n.a.")</f>
        <v>n.a.</v>
      </c>
      <c r="Y208" s="42" t="str">
        <f>IFERROR(I208*'Inflation adjustment'!$AH$3/'Inflation adjustment'!AC$3,"n.a.")</f>
        <v>n.a.</v>
      </c>
      <c r="Z208" s="42">
        <f>IFERROR(J208*'Inflation adjustment'!$AH$3/'Inflation adjustment'!AD$3,"n.a.")</f>
        <v>0.18324415451119075</v>
      </c>
      <c r="AA208" s="42">
        <f>IFERROR(K208*'Inflation adjustment'!$AH$3/'Inflation adjustment'!AE$3,"n.a.")</f>
        <v>0.16455357421277209</v>
      </c>
      <c r="AB208" s="42">
        <f>IFERROR(L208*'Inflation adjustment'!$AH$3/'Inflation adjustment'!AF$3,"n.a.")</f>
        <v>0.14062431169114514</v>
      </c>
      <c r="AC208" s="42">
        <f>IFERROR(M208*'Inflation adjustment'!$AH$3/'Inflation adjustment'!AG$3,"n.a.")</f>
        <v>0.11943037838536065</v>
      </c>
      <c r="AD208" s="42" t="str">
        <f>IFERROR(N208*'Inflation adjustment'!$AH$3/'Inflation adjustment'!AH$3,"n.a.")</f>
        <v>n.a.</v>
      </c>
      <c r="AE208" s="42">
        <f t="shared" si="23"/>
        <v>0.15196310470011717</v>
      </c>
    </row>
    <row r="209" spans="2:31" x14ac:dyDescent="0.35">
      <c r="B209" s="66" t="s">
        <v>296</v>
      </c>
      <c r="C209" s="66" t="s">
        <v>171</v>
      </c>
      <c r="D209" s="66" t="s">
        <v>161</v>
      </c>
      <c r="E209" s="66" t="s">
        <v>197</v>
      </c>
      <c r="F209" s="102" t="s">
        <v>110</v>
      </c>
      <c r="G209" s="17">
        <v>9.7198045216570134E-2</v>
      </c>
      <c r="H209" s="17">
        <v>9.5814080448922354E-2</v>
      </c>
      <c r="I209" s="17">
        <v>0.10786988076133879</v>
      </c>
      <c r="J209" s="17">
        <v>0.10946952572083503</v>
      </c>
      <c r="K209" s="17">
        <v>0.11877646044412389</v>
      </c>
      <c r="L209" s="17">
        <v>0.11223386039797642</v>
      </c>
      <c r="M209" s="17">
        <v>0.11804882707169835</v>
      </c>
      <c r="N209" s="102" t="s">
        <v>110</v>
      </c>
      <c r="O209" s="42">
        <f t="shared" si="22"/>
        <v>0.10848724000878072</v>
      </c>
      <c r="R209" s="66" t="s">
        <v>296</v>
      </c>
      <c r="S209" s="66" t="s">
        <v>172</v>
      </c>
      <c r="T209" s="66" t="s">
        <v>161</v>
      </c>
      <c r="U209" s="66" t="s">
        <v>197</v>
      </c>
      <c r="V209" s="42" t="s">
        <v>110</v>
      </c>
      <c r="W209" s="42">
        <f>IFERROR(G209*'Inflation adjustment'!$AH$3/'Inflation adjustment'!AA$3,"n.a.")</f>
        <v>0.10926183629534762</v>
      </c>
      <c r="X209" s="42">
        <f>IFERROR(H209*'Inflation adjustment'!$AH$3/'Inflation adjustment'!AB$3,"n.a.")</f>
        <v>0.10441004039065228</v>
      </c>
      <c r="Y209" s="42">
        <f>IFERROR(I209*'Inflation adjustment'!$AH$3/'Inflation adjustment'!AC$3,"n.a.")</f>
        <v>0.11516428923865529</v>
      </c>
      <c r="Z209" s="42">
        <f>IFERROR(J209*'Inflation adjustment'!$AH$3/'Inflation adjustment'!AD$3,"n.a.")</f>
        <v>0.11518484069442848</v>
      </c>
      <c r="AA209" s="42">
        <f>IFERROR(K209*'Inflation adjustment'!$AH$3/'Inflation adjustment'!AE$3,"n.a.")</f>
        <v>0.12298263042700194</v>
      </c>
      <c r="AB209" s="42">
        <f>IFERROR(L209*'Inflation adjustment'!$AH$3/'Inflation adjustment'!AF$3,"n.a.")</f>
        <v>0.11607064934854246</v>
      </c>
      <c r="AC209" s="42">
        <f>IFERROR(M209*'Inflation adjustment'!$AH$3/'Inflation adjustment'!AG$3,"n.a.")</f>
        <v>0.12056339694635546</v>
      </c>
      <c r="AD209" s="42" t="str">
        <f>IFERROR(N209*'Inflation adjustment'!$AH$3/'Inflation adjustment'!AH$3,"n.a.")</f>
        <v>n.a.</v>
      </c>
      <c r="AE209" s="42">
        <f t="shared" si="23"/>
        <v>0.11480538333442622</v>
      </c>
    </row>
    <row r="210" spans="2:31" x14ac:dyDescent="0.35">
      <c r="B210" s="66" t="s">
        <v>297</v>
      </c>
      <c r="C210" s="66" t="s">
        <v>171</v>
      </c>
      <c r="D210" s="66" t="s">
        <v>161</v>
      </c>
      <c r="E210" s="66" t="s">
        <v>196</v>
      </c>
      <c r="F210" s="102" t="s">
        <v>110</v>
      </c>
      <c r="G210" s="17">
        <v>0.12308260128366989</v>
      </c>
      <c r="H210" s="17">
        <v>0.13080710449813532</v>
      </c>
      <c r="I210" s="17">
        <v>0.1340467233616327</v>
      </c>
      <c r="J210" s="17">
        <v>0.13495427712502495</v>
      </c>
      <c r="K210" s="17">
        <v>0.14660815637103253</v>
      </c>
      <c r="L210" s="17">
        <v>0.15396937436160713</v>
      </c>
      <c r="M210" s="17">
        <v>0.18296035453707787</v>
      </c>
      <c r="N210" s="102" t="s">
        <v>110</v>
      </c>
      <c r="O210" s="42">
        <f t="shared" si="22"/>
        <v>0.14377551307688294</v>
      </c>
      <c r="R210" s="66" t="s">
        <v>297</v>
      </c>
      <c r="S210" s="66" t="s">
        <v>172</v>
      </c>
      <c r="T210" s="66" t="s">
        <v>161</v>
      </c>
      <c r="U210" s="66" t="s">
        <v>196</v>
      </c>
      <c r="V210" s="42" t="s">
        <v>110</v>
      </c>
      <c r="W210" s="42">
        <f>IFERROR(G210*'Inflation adjustment'!$AH$3/'Inflation adjustment'!AA$3,"n.a.")</f>
        <v>0.13835906887116342</v>
      </c>
      <c r="X210" s="42">
        <f>IFERROR(H210*'Inflation adjustment'!$AH$3/'Inflation adjustment'!AB$3,"n.a.")</f>
        <v>0.14254246348808114</v>
      </c>
      <c r="Y210" s="42">
        <f>IFERROR(I210*'Inflation adjustment'!$AH$3/'Inflation adjustment'!AC$3,"n.a.")</f>
        <v>0.1431112699092362</v>
      </c>
      <c r="Z210" s="42">
        <f>IFERROR(J210*'Inflation adjustment'!$AH$3/'Inflation adjustment'!AD$3,"n.a.")</f>
        <v>0.14200013025834438</v>
      </c>
      <c r="AA210" s="42">
        <f>IFERROR(K210*'Inflation adjustment'!$AH$3/'Inflation adjustment'!AE$3,"n.a.")</f>
        <v>0.15179991595257877</v>
      </c>
      <c r="AB210" s="42">
        <f>IFERROR(L210*'Inflation adjustment'!$AH$3/'Inflation adjustment'!AF$3,"n.a.")</f>
        <v>0.15923291953577659</v>
      </c>
      <c r="AC210" s="42">
        <f>IFERROR(M210*'Inflation adjustment'!$AH$3/'Inflation adjustment'!AG$3,"n.a.")</f>
        <v>0.18685761135180329</v>
      </c>
      <c r="AD210" s="42" t="str">
        <f>IFERROR(N210*'Inflation adjustment'!$AH$3/'Inflation adjustment'!AH$3,"n.a.")</f>
        <v>n.a.</v>
      </c>
      <c r="AE210" s="42">
        <f t="shared" si="23"/>
        <v>0.15198619705242625</v>
      </c>
    </row>
    <row r="211" spans="2:31" x14ac:dyDescent="0.35">
      <c r="B211" s="66" t="s">
        <v>298</v>
      </c>
      <c r="C211" s="66" t="s">
        <v>171</v>
      </c>
      <c r="D211" s="66" t="s">
        <v>165</v>
      </c>
      <c r="E211" s="66" t="s">
        <v>197</v>
      </c>
      <c r="F211" s="102" t="s">
        <v>110</v>
      </c>
      <c r="G211" s="102">
        <v>0.17930091131160419</v>
      </c>
      <c r="H211" s="102">
        <v>0.19268398532238762</v>
      </c>
      <c r="I211" s="102">
        <v>0.20195503161320214</v>
      </c>
      <c r="J211" s="102">
        <v>0.20904354893121982</v>
      </c>
      <c r="K211" s="102">
        <v>0.16952800211165686</v>
      </c>
      <c r="L211" s="102">
        <v>0.14859672790457626</v>
      </c>
      <c r="M211" s="102">
        <v>0.13397886488354796</v>
      </c>
      <c r="N211" s="102" t="s">
        <v>110</v>
      </c>
      <c r="O211" s="42">
        <f t="shared" si="22"/>
        <v>0.176441010296885</v>
      </c>
      <c r="R211" s="66" t="s">
        <v>298</v>
      </c>
      <c r="S211" s="66" t="s">
        <v>172</v>
      </c>
      <c r="T211" s="66" t="s">
        <v>165</v>
      </c>
      <c r="U211" s="66" t="s">
        <v>197</v>
      </c>
      <c r="V211" s="42" t="s">
        <v>110</v>
      </c>
      <c r="W211" s="42">
        <f>IFERROR(G211*'Inflation adjustment'!$AH$3/'Inflation adjustment'!AA$3,"n.a.")</f>
        <v>0.20155494666260373</v>
      </c>
      <c r="X211" s="42">
        <f>IFERROR(H211*'Inflation adjustment'!$AH$3/'Inflation adjustment'!AB$3,"n.a.")</f>
        <v>0.20997062849094658</v>
      </c>
      <c r="Y211" s="42">
        <f>IFERROR(I211*'Inflation adjustment'!$AH$3/'Inflation adjustment'!AC$3,"n.a.")</f>
        <v>0.21561169354921911</v>
      </c>
      <c r="Z211" s="42">
        <f>IFERROR(J211*'Inflation adjustment'!$AH$3/'Inflation adjustment'!AD$3,"n.a.")</f>
        <v>0.2199575427342671</v>
      </c>
      <c r="AA211" s="42">
        <f>IFERROR(K211*'Inflation adjustment'!$AH$3/'Inflation adjustment'!AE$3,"n.a.")</f>
        <v>0.17553141045597931</v>
      </c>
      <c r="AB211" s="42">
        <f>IFERROR(L211*'Inflation adjustment'!$AH$3/'Inflation adjustment'!AF$3,"n.a.")</f>
        <v>0.1536766055965034</v>
      </c>
      <c r="AC211" s="42">
        <f>IFERROR(M211*'Inflation adjustment'!$AH$3/'Inflation adjustment'!AG$3,"n.a.")</f>
        <v>0.13683276208722203</v>
      </c>
      <c r="AD211" s="42" t="str">
        <f>IFERROR(N211*'Inflation adjustment'!$AH$3/'Inflation adjustment'!AH$3,"n.a.")</f>
        <v>n.a.</v>
      </c>
      <c r="AE211" s="42">
        <f t="shared" si="23"/>
        <v>0.18759079851096302</v>
      </c>
    </row>
    <row r="212" spans="2:31" x14ac:dyDescent="0.35">
      <c r="B212" s="66" t="s">
        <v>299</v>
      </c>
      <c r="C212" s="66" t="s">
        <v>171</v>
      </c>
      <c r="D212" s="66" t="s">
        <v>165</v>
      </c>
      <c r="E212" s="66" t="s">
        <v>197</v>
      </c>
      <c r="F212" s="102" t="s">
        <v>110</v>
      </c>
      <c r="G212" s="102">
        <v>0.14137045420519539</v>
      </c>
      <c r="H212" s="102">
        <v>0.16054088961143922</v>
      </c>
      <c r="I212" s="102">
        <v>0.18201714761055998</v>
      </c>
      <c r="J212" s="102">
        <v>0.17239431859094298</v>
      </c>
      <c r="K212" s="102">
        <v>0.15869215897596634</v>
      </c>
      <c r="L212" s="102">
        <v>0.14364901714786946</v>
      </c>
      <c r="M212" s="102">
        <v>0.13703715058047794</v>
      </c>
      <c r="N212" s="102" t="s">
        <v>110</v>
      </c>
      <c r="O212" s="42">
        <f t="shared" si="22"/>
        <v>0.15652873381749305</v>
      </c>
      <c r="R212" s="66" t="s">
        <v>299</v>
      </c>
      <c r="S212" s="66" t="s">
        <v>172</v>
      </c>
      <c r="T212" s="66" t="s">
        <v>165</v>
      </c>
      <c r="U212" s="66" t="s">
        <v>197</v>
      </c>
      <c r="V212" s="42" t="s">
        <v>110</v>
      </c>
      <c r="W212" s="42">
        <f>IFERROR(G212*'Inflation adjustment'!$AH$3/'Inflation adjustment'!AA$3,"n.a.")</f>
        <v>0.15891672913740579</v>
      </c>
      <c r="X212" s="42">
        <f>IFERROR(H212*'Inflation adjustment'!$AH$3/'Inflation adjustment'!AB$3,"n.a.")</f>
        <v>0.17494381504415041</v>
      </c>
      <c r="Y212" s="42">
        <f>IFERROR(I212*'Inflation adjustment'!$AH$3/'Inflation adjustment'!AC$3,"n.a.")</f>
        <v>0.19432556415071525</v>
      </c>
      <c r="Z212" s="42">
        <f>IFERROR(J212*'Inflation adjustment'!$AH$3/'Inflation adjustment'!AD$3,"n.a.")</f>
        <v>0.18139488586222086</v>
      </c>
      <c r="AA212" s="42">
        <f>IFERROR(K212*'Inflation adjustment'!$AH$3/'Inflation adjustment'!AE$3,"n.a.")</f>
        <v>0.16431184315502831</v>
      </c>
      <c r="AB212" s="42">
        <f>IFERROR(L212*'Inflation adjustment'!$AH$3/'Inflation adjustment'!AF$3,"n.a.")</f>
        <v>0.1485597540662848</v>
      </c>
      <c r="AC212" s="42">
        <f>IFERROR(M212*'Inflation adjustment'!$AH$3/'Inflation adjustment'!AG$3,"n.a.")</f>
        <v>0.1399561926337228</v>
      </c>
      <c r="AD212" s="42" t="str">
        <f>IFERROR(N212*'Inflation adjustment'!$AH$3/'Inflation adjustment'!AH$3,"n.a.")</f>
        <v>n.a.</v>
      </c>
      <c r="AE212" s="42">
        <f t="shared" si="23"/>
        <v>0.16605839772136116</v>
      </c>
    </row>
    <row r="213" spans="2:31" x14ac:dyDescent="0.35">
      <c r="B213" s="66" t="s">
        <v>118</v>
      </c>
      <c r="C213" s="66" t="s">
        <v>171</v>
      </c>
      <c r="D213" s="66" t="s">
        <v>164</v>
      </c>
      <c r="E213" s="66" t="s">
        <v>196</v>
      </c>
      <c r="F213" s="102" t="s">
        <v>110</v>
      </c>
      <c r="G213" s="102">
        <v>0.29164137596175121</v>
      </c>
      <c r="H213" s="102">
        <v>0.26204393006925286</v>
      </c>
      <c r="I213" s="102">
        <v>0.31066813745308763</v>
      </c>
      <c r="J213" s="102">
        <v>0.2725925096978154</v>
      </c>
      <c r="K213" s="102">
        <v>0.26388204822556066</v>
      </c>
      <c r="L213" s="102">
        <v>0.1917431297174087</v>
      </c>
      <c r="M213" s="102">
        <v>0.20568256195661649</v>
      </c>
      <c r="N213" s="102" t="s">
        <v>110</v>
      </c>
      <c r="O213" s="42">
        <f t="shared" si="22"/>
        <v>0.25689338472592754</v>
      </c>
      <c r="R213" s="66" t="s">
        <v>118</v>
      </c>
      <c r="S213" s="66" t="s">
        <v>172</v>
      </c>
      <c r="T213" s="66" t="s">
        <v>164</v>
      </c>
      <c r="U213" s="66" t="s">
        <v>196</v>
      </c>
      <c r="V213" s="42" t="s">
        <v>110</v>
      </c>
      <c r="W213" s="42">
        <f>IFERROR(G213*'Inflation adjustment'!$AH$3/'Inflation adjustment'!AA$3,"n.a.")</f>
        <v>0.32783861245648238</v>
      </c>
      <c r="X213" s="42">
        <f>IFERROR(H213*'Inflation adjustment'!$AH$3/'Inflation adjustment'!AB$3,"n.a.")</f>
        <v>0.28555320047392557</v>
      </c>
      <c r="Y213" s="42">
        <f>IFERROR(I213*'Inflation adjustment'!$AH$3/'Inflation adjustment'!AC$3,"n.a.")</f>
        <v>0.33167622867814189</v>
      </c>
      <c r="Z213" s="42">
        <f>IFERROR(J213*'Inflation adjustment'!$AH$3/'Inflation adjustment'!AD$3,"n.a.")</f>
        <v>0.28682434309717053</v>
      </c>
      <c r="AA213" s="42">
        <f>IFERROR(K213*'Inflation adjustment'!$AH$3/'Inflation adjustment'!AE$3,"n.a.")</f>
        <v>0.27322676809780233</v>
      </c>
      <c r="AB213" s="42">
        <f>IFERROR(L213*'Inflation adjustment'!$AH$3/'Inflation adjustment'!AF$3,"n.a.")</f>
        <v>0.1982979957697571</v>
      </c>
      <c r="AC213" s="42">
        <f>IFERROR(M213*'Inflation adjustment'!$AH$3/'Inflation adjustment'!AG$3,"n.a.")</f>
        <v>0.21006382678463781</v>
      </c>
      <c r="AD213" s="42" t="str">
        <f>IFERROR(N213*'Inflation adjustment'!$AH$3/'Inflation adjustment'!AH$3,"n.a.")</f>
        <v>n.a.</v>
      </c>
      <c r="AE213" s="42">
        <f t="shared" si="23"/>
        <v>0.27335442505113111</v>
      </c>
    </row>
    <row r="214" spans="2:31" x14ac:dyDescent="0.35">
      <c r="B214" s="66" t="s">
        <v>129</v>
      </c>
      <c r="C214" s="66" t="s">
        <v>171</v>
      </c>
      <c r="D214" s="66" t="s">
        <v>166</v>
      </c>
      <c r="E214" s="66" t="s">
        <v>196</v>
      </c>
      <c r="F214" s="102" t="s">
        <v>110</v>
      </c>
      <c r="G214" s="102" t="s">
        <v>110</v>
      </c>
      <c r="H214" s="102" t="s">
        <v>110</v>
      </c>
      <c r="I214" s="102" t="s">
        <v>110</v>
      </c>
      <c r="J214" s="102">
        <v>1.6853354658400637E-2</v>
      </c>
      <c r="K214" s="102">
        <v>1.7475483411362163E-2</v>
      </c>
      <c r="L214" s="102">
        <v>1.3906536356578269E-2</v>
      </c>
      <c r="M214" s="102">
        <v>1.5927786747189122E-2</v>
      </c>
      <c r="N214" s="102" t="s">
        <v>110</v>
      </c>
      <c r="O214" s="42">
        <f t="shared" si="22"/>
        <v>1.6040790293382547E-2</v>
      </c>
      <c r="R214" s="66" t="s">
        <v>129</v>
      </c>
      <c r="S214" s="66" t="s">
        <v>172</v>
      </c>
      <c r="T214" s="66" t="s">
        <v>166</v>
      </c>
      <c r="U214" s="66" t="s">
        <v>196</v>
      </c>
      <c r="V214" s="42" t="s">
        <v>110</v>
      </c>
      <c r="W214" s="42" t="str">
        <f>IFERROR(G214*'Inflation adjustment'!$AH$3/'Inflation adjustment'!AA$3,"n.a.")</f>
        <v>n.a.</v>
      </c>
      <c r="X214" s="42" t="str">
        <f>IFERROR(H214*'Inflation adjustment'!$AH$3/'Inflation adjustment'!AB$3,"n.a.")</f>
        <v>n.a.</v>
      </c>
      <c r="Y214" s="42" t="str">
        <f>IFERROR(I214*'Inflation adjustment'!$AH$3/'Inflation adjustment'!AC$3,"n.a.")</f>
        <v>n.a.</v>
      </c>
      <c r="Z214" s="42">
        <f>IFERROR(J214*'Inflation adjustment'!$AH$3/'Inflation adjustment'!AD$3,"n.a.")</f>
        <v>1.7733254608639535E-2</v>
      </c>
      <c r="AA214" s="42">
        <f>IFERROR(K214*'Inflation adjustment'!$AH$3/'Inflation adjustment'!AE$3,"n.a.")</f>
        <v>1.8094333758361128E-2</v>
      </c>
      <c r="AB214" s="42">
        <f>IFERROR(L214*'Inflation adjustment'!$AH$3/'Inflation adjustment'!AF$3,"n.a.")</f>
        <v>1.4381940524664127E-2</v>
      </c>
      <c r="AC214" s="42">
        <f>IFERROR(M214*'Inflation adjustment'!$AH$3/'Inflation adjustment'!AG$3,"n.a.")</f>
        <v>1.6267066126052568E-2</v>
      </c>
      <c r="AD214" s="42" t="str">
        <f>IFERROR(N214*'Inflation adjustment'!$AH$3/'Inflation adjustment'!AH$3,"n.a.")</f>
        <v>n.a.</v>
      </c>
      <c r="AE214" s="42">
        <f t="shared" si="23"/>
        <v>1.6619148754429339E-2</v>
      </c>
    </row>
    <row r="215" spans="2:31" x14ac:dyDescent="0.35">
      <c r="B215" s="66" t="s">
        <v>121</v>
      </c>
      <c r="C215" s="66" t="s">
        <v>171</v>
      </c>
      <c r="D215" s="66" t="s">
        <v>164</v>
      </c>
      <c r="E215" s="66" t="s">
        <v>196</v>
      </c>
      <c r="F215" s="102" t="s">
        <v>110</v>
      </c>
      <c r="G215" s="102" t="s">
        <v>110</v>
      </c>
      <c r="H215" s="102" t="s">
        <v>110</v>
      </c>
      <c r="I215" s="102">
        <v>0.15732353270584529</v>
      </c>
      <c r="J215" s="102">
        <v>0.17788417506454837</v>
      </c>
      <c r="K215" s="102" t="s">
        <v>110</v>
      </c>
      <c r="L215" s="102">
        <v>0.13245829191224168</v>
      </c>
      <c r="M215" s="102">
        <v>0.11016068518690919</v>
      </c>
      <c r="N215" s="102" t="s">
        <v>110</v>
      </c>
      <c r="O215" s="42">
        <f t="shared" si="22"/>
        <v>0.14445667121738615</v>
      </c>
      <c r="R215" s="66" t="s">
        <v>121</v>
      </c>
      <c r="S215" s="66" t="s">
        <v>172</v>
      </c>
      <c r="T215" s="66" t="s">
        <v>164</v>
      </c>
      <c r="U215" s="66" t="s">
        <v>196</v>
      </c>
      <c r="V215" s="42" t="s">
        <v>110</v>
      </c>
      <c r="W215" s="42" t="str">
        <f>IFERROR(G215*'Inflation adjustment'!$AH$3/'Inflation adjustment'!AA$3,"n.a.")</f>
        <v>n.a.</v>
      </c>
      <c r="X215" s="42" t="str">
        <f>IFERROR(H215*'Inflation adjustment'!$AH$3/'Inflation adjustment'!AB$3,"n.a.")</f>
        <v>n.a.</v>
      </c>
      <c r="Y215" s="42">
        <f>IFERROR(I215*'Inflation adjustment'!$AH$3/'Inflation adjustment'!AC$3,"n.a.")</f>
        <v>0.16796211043070544</v>
      </c>
      <c r="Z215" s="42">
        <f>IFERROR(J215*'Inflation adjustment'!$AH$3/'Inflation adjustment'!AD$3,"n.a.")</f>
        <v>0.18717136328078665</v>
      </c>
      <c r="AA215" s="42" t="str">
        <f>IFERROR(K215*'Inflation adjustment'!$AH$3/'Inflation adjustment'!AE$3,"n.a.")</f>
        <v>n.a.</v>
      </c>
      <c r="AB215" s="42">
        <f>IFERROR(L215*'Inflation adjustment'!$AH$3/'Inflation adjustment'!AF$3,"n.a.")</f>
        <v>0.13698646646685145</v>
      </c>
      <c r="AC215" s="42">
        <f>IFERROR(M215*'Inflation adjustment'!$AH$3/'Inflation adjustment'!AG$3,"n.a.")</f>
        <v>0.11250722896217553</v>
      </c>
      <c r="AD215" s="42" t="str">
        <f>IFERROR(N215*'Inflation adjustment'!$AH$3/'Inflation adjustment'!AH$3,"n.a.")</f>
        <v>n.a.</v>
      </c>
      <c r="AE215" s="42">
        <f t="shared" si="23"/>
        <v>0.15115679228512977</v>
      </c>
    </row>
    <row r="216" spans="2:31" x14ac:dyDescent="0.35">
      <c r="B216" s="66" t="s">
        <v>119</v>
      </c>
      <c r="C216" s="66" t="s">
        <v>171</v>
      </c>
      <c r="D216" s="66" t="s">
        <v>164</v>
      </c>
      <c r="E216" s="66" t="s">
        <v>197</v>
      </c>
      <c r="F216" s="102" t="s">
        <v>110</v>
      </c>
      <c r="G216" s="102" t="s">
        <v>110</v>
      </c>
      <c r="H216" s="102" t="s">
        <v>110</v>
      </c>
      <c r="I216" s="102">
        <v>0.15078136798674566</v>
      </c>
      <c r="J216" s="102">
        <v>0.15739302614515122</v>
      </c>
      <c r="K216" s="102">
        <v>0.13633599199153842</v>
      </c>
      <c r="L216" s="102">
        <v>0.12752205960892743</v>
      </c>
      <c r="M216" s="102">
        <v>0.1265507492824049</v>
      </c>
      <c r="N216" s="102" t="s">
        <v>110</v>
      </c>
      <c r="O216" s="42">
        <f t="shared" si="22"/>
        <v>0.13971663900295353</v>
      </c>
      <c r="R216" s="66" t="s">
        <v>119</v>
      </c>
      <c r="S216" s="66" t="s">
        <v>172</v>
      </c>
      <c r="T216" s="66" t="s">
        <v>164</v>
      </c>
      <c r="U216" s="66" t="s">
        <v>197</v>
      </c>
      <c r="V216" s="42" t="s">
        <v>110</v>
      </c>
      <c r="W216" s="42" t="str">
        <f>IFERROR(G216*'Inflation adjustment'!$AH$3/'Inflation adjustment'!AA$3,"n.a.")</f>
        <v>n.a.</v>
      </c>
      <c r="X216" s="42" t="str">
        <f>IFERROR(H216*'Inflation adjustment'!$AH$3/'Inflation adjustment'!AB$3,"n.a.")</f>
        <v>n.a.</v>
      </c>
      <c r="Y216" s="42">
        <f>IFERROR(I216*'Inflation adjustment'!$AH$3/'Inflation adjustment'!AC$3,"n.a.")</f>
        <v>0.16097754954457391</v>
      </c>
      <c r="Z216" s="42">
        <f>IFERROR(J216*'Inflation adjustment'!$AH$3/'Inflation adjustment'!AD$3,"n.a.")</f>
        <v>0.16561038812916648</v>
      </c>
      <c r="AA216" s="42">
        <f>IFERROR(K216*'Inflation adjustment'!$AH$3/'Inflation adjustment'!AE$3,"n.a.")</f>
        <v>0.14116398867502675</v>
      </c>
      <c r="AB216" s="42">
        <f>IFERROR(L216*'Inflation adjustment'!$AH$3/'Inflation adjustment'!AF$3,"n.a.")</f>
        <v>0.13188148578856704</v>
      </c>
      <c r="AC216" s="42">
        <f>IFERROR(M216*'Inflation adjustment'!$AH$3/'Inflation adjustment'!AG$3,"n.a.")</f>
        <v>0.12924641945257562</v>
      </c>
      <c r="AD216" s="42" t="str">
        <f>IFERROR(N216*'Inflation adjustment'!$AH$3/'Inflation adjustment'!AH$3,"n.a.")</f>
        <v>n.a.</v>
      </c>
      <c r="AE216" s="42">
        <f t="shared" si="23"/>
        <v>0.14577596631798198</v>
      </c>
    </row>
    <row r="217" spans="2:31" x14ac:dyDescent="0.35">
      <c r="B217" s="66" t="s">
        <v>130</v>
      </c>
      <c r="C217" s="66" t="s">
        <v>171</v>
      </c>
      <c r="D217" s="66" t="s">
        <v>166</v>
      </c>
      <c r="E217" s="66" t="s">
        <v>337</v>
      </c>
      <c r="F217" s="102" t="s">
        <v>110</v>
      </c>
      <c r="G217" s="102" t="s">
        <v>110</v>
      </c>
      <c r="H217" s="102" t="s">
        <v>110</v>
      </c>
      <c r="I217" s="102">
        <v>7.4910882333899004E-2</v>
      </c>
      <c r="J217" s="102">
        <v>7.1820956198933694E-2</v>
      </c>
      <c r="K217" s="102">
        <v>5.4196672938199082E-2</v>
      </c>
      <c r="L217" s="102">
        <v>4.1245583057419835E-2</v>
      </c>
      <c r="M217" s="102">
        <v>4.4926821029176826E-2</v>
      </c>
      <c r="N217" s="102">
        <v>5.2790257781845658E-2</v>
      </c>
      <c r="O217" s="42">
        <f t="shared" si="22"/>
        <v>5.6648528889912349E-2</v>
      </c>
      <c r="R217" s="66" t="s">
        <v>130</v>
      </c>
      <c r="S217" s="66" t="s">
        <v>172</v>
      </c>
      <c r="T217" s="66" t="s">
        <v>166</v>
      </c>
      <c r="U217" s="66" t="s">
        <v>337</v>
      </c>
      <c r="V217" s="42" t="s">
        <v>110</v>
      </c>
      <c r="W217" s="42" t="str">
        <f>IFERROR(G217*'Inflation adjustment'!$AH$3/'Inflation adjustment'!AA$3,"n.a.")</f>
        <v>n.a.</v>
      </c>
      <c r="X217" s="42" t="str">
        <f>IFERROR(H217*'Inflation adjustment'!$AH$3/'Inflation adjustment'!AB$3,"n.a.")</f>
        <v>n.a.</v>
      </c>
      <c r="Y217" s="42">
        <f>IFERROR(I217*'Inflation adjustment'!$AH$3/'Inflation adjustment'!AC$3,"n.a.")</f>
        <v>7.9976527825327937E-2</v>
      </c>
      <c r="Z217" s="42">
        <f>IFERROR(J217*'Inflation adjustment'!$AH$3/'Inflation adjustment'!AD$3,"n.a.")</f>
        <v>7.5570669954233546E-2</v>
      </c>
      <c r="AA217" s="42">
        <f>IFERROR(K217*'Inflation adjustment'!$AH$3/'Inflation adjustment'!AE$3,"n.a.")</f>
        <v>5.6115911969503197E-2</v>
      </c>
      <c r="AB217" s="42">
        <f>IFERROR(L217*'Inflation adjustment'!$AH$3/'Inflation adjustment'!AF$3,"n.a.")</f>
        <v>4.2655590668075054E-2</v>
      </c>
      <c r="AC217" s="42">
        <f>IFERROR(M217*'Inflation adjustment'!$AH$3/'Inflation adjustment'!AG$3,"n.a.")</f>
        <v>4.5883811738245579E-2</v>
      </c>
      <c r="AD217" s="42">
        <f>IFERROR(N217*'Inflation adjustment'!$AH$3/'Inflation adjustment'!AH$3,"n.a.")</f>
        <v>5.2790257781845658E-2</v>
      </c>
      <c r="AE217" s="42">
        <f t="shared" si="23"/>
        <v>5.8832128322871824E-2</v>
      </c>
    </row>
    <row r="218" spans="2:31" x14ac:dyDescent="0.35">
      <c r="B218" s="66" t="s">
        <v>117</v>
      </c>
      <c r="C218" s="66" t="s">
        <v>171</v>
      </c>
      <c r="D218" s="66" t="s">
        <v>165</v>
      </c>
      <c r="E218" s="66" t="s">
        <v>196</v>
      </c>
      <c r="F218" s="102" t="s">
        <v>110</v>
      </c>
      <c r="G218" s="102">
        <v>5.2595012255839735E-2</v>
      </c>
      <c r="H218" s="102">
        <v>5.958868060963015E-2</v>
      </c>
      <c r="I218" s="102">
        <v>6.1245137643468513E-2</v>
      </c>
      <c r="J218" s="102">
        <v>6.827374157431268E-2</v>
      </c>
      <c r="K218" s="102">
        <v>6.9094831170110671E-2</v>
      </c>
      <c r="L218" s="102">
        <v>7.223170404847401E-2</v>
      </c>
      <c r="M218" s="102">
        <v>7.4046728175665238E-2</v>
      </c>
      <c r="N218" s="102" t="s">
        <v>110</v>
      </c>
      <c r="O218" s="42">
        <f t="shared" si="22"/>
        <v>6.5296547925357287E-2</v>
      </c>
      <c r="R218" s="66" t="s">
        <v>117</v>
      </c>
      <c r="S218" s="66" t="s">
        <v>172</v>
      </c>
      <c r="T218" s="66" t="s">
        <v>165</v>
      </c>
      <c r="U218" s="66" t="s">
        <v>196</v>
      </c>
      <c r="V218" s="42" t="s">
        <v>110</v>
      </c>
      <c r="W218" s="42">
        <f>IFERROR(G218*'Inflation adjustment'!$AH$3/'Inflation adjustment'!AA$3,"n.a.")</f>
        <v>5.9122872340129001E-2</v>
      </c>
      <c r="X218" s="42">
        <f>IFERROR(H218*'Inflation adjustment'!$AH$3/'Inflation adjustment'!AB$3,"n.a.")</f>
        <v>6.4934678912812543E-2</v>
      </c>
      <c r="Y218" s="42">
        <f>IFERROR(I218*'Inflation adjustment'!$AH$3/'Inflation adjustment'!AC$3,"n.a.")</f>
        <v>6.538667416939975E-2</v>
      </c>
      <c r="Z218" s="42">
        <f>IFERROR(J218*'Inflation adjustment'!$AH$3/'Inflation adjustment'!AD$3,"n.a.")</f>
        <v>7.1838258136830799E-2</v>
      </c>
      <c r="AA218" s="42">
        <f>IFERROR(K218*'Inflation adjustment'!$AH$3/'Inflation adjustment'!AE$3,"n.a.")</f>
        <v>7.1541651051365382E-2</v>
      </c>
      <c r="AB218" s="42">
        <f>IFERROR(L218*'Inflation adjustment'!$AH$3/'Inflation adjustment'!AF$3,"n.a.")</f>
        <v>7.4700992755028547E-2</v>
      </c>
      <c r="AC218" s="42">
        <f>IFERROR(M218*'Inflation adjustment'!$AH$3/'Inflation adjustment'!AG$3,"n.a.")</f>
        <v>7.5624004939917736E-2</v>
      </c>
      <c r="AD218" s="42" t="str">
        <f>IFERROR(N218*'Inflation adjustment'!$AH$3/'Inflation adjustment'!AH$3,"n.a.")</f>
        <v>n.a.</v>
      </c>
      <c r="AE218" s="42">
        <f t="shared" si="23"/>
        <v>6.9021304615069112E-2</v>
      </c>
    </row>
    <row r="219" spans="2:31" x14ac:dyDescent="0.35">
      <c r="R219" s="66"/>
      <c r="S219" s="66"/>
      <c r="T219" s="66"/>
      <c r="U219" s="66"/>
    </row>
    <row r="220" spans="2:31" x14ac:dyDescent="0.35">
      <c r="R220" s="66"/>
      <c r="S220" s="66"/>
      <c r="T220" s="66"/>
      <c r="U220" s="66"/>
    </row>
    <row r="221" spans="2:31" x14ac:dyDescent="0.35">
      <c r="R221" s="66"/>
      <c r="S221" s="66"/>
      <c r="T221" s="66"/>
      <c r="U221" s="66"/>
    </row>
    <row r="222" spans="2:31" x14ac:dyDescent="0.35">
      <c r="B222" s="66" t="s">
        <v>135</v>
      </c>
      <c r="C222" s="66"/>
      <c r="D222" s="66"/>
      <c r="E222" s="66"/>
      <c r="R222" s="66" t="s">
        <v>135</v>
      </c>
      <c r="S222" s="66"/>
      <c r="T222" s="66"/>
      <c r="U222" s="66"/>
    </row>
    <row r="223" spans="2:31" x14ac:dyDescent="0.35">
      <c r="B223" s="66" t="s">
        <v>124</v>
      </c>
      <c r="C223" s="66" t="s">
        <v>171</v>
      </c>
      <c r="D223" s="66" t="s">
        <v>161</v>
      </c>
      <c r="E223" s="66" t="s">
        <v>197</v>
      </c>
      <c r="F223" s="103" t="s">
        <v>110</v>
      </c>
      <c r="G223" s="103">
        <v>7.921918095387484E-2</v>
      </c>
      <c r="H223" s="103">
        <v>8.7507205871784705E-2</v>
      </c>
      <c r="I223" s="103">
        <v>8.7998656575780765E-2</v>
      </c>
      <c r="J223" s="103">
        <v>8.4381364376920343E-2</v>
      </c>
      <c r="K223" s="103">
        <v>8.2776667742435639E-2</v>
      </c>
      <c r="L223" s="103">
        <v>6.4528803277368152E-2</v>
      </c>
      <c r="M223" s="103">
        <v>6.751133990571917E-2</v>
      </c>
      <c r="N223" s="103" t="s">
        <v>110</v>
      </c>
      <c r="O223" s="42">
        <f t="shared" ref="O223:O246" si="24">IFERROR(AVERAGE(G223:N223),"n.a.")</f>
        <v>7.9131888386269084E-2</v>
      </c>
      <c r="R223" s="66" t="s">
        <v>124</v>
      </c>
      <c r="S223" s="66" t="s">
        <v>171</v>
      </c>
      <c r="T223" s="66" t="s">
        <v>161</v>
      </c>
      <c r="U223" s="66" t="s">
        <v>197</v>
      </c>
      <c r="V223" s="42" t="s">
        <v>110</v>
      </c>
      <c r="W223" s="42">
        <f>IFERROR(G223*'Inflation adjustment'!$AH$3/'Inflation adjustment'!AA$3,"n.a.")</f>
        <v>8.9051514992383785E-2</v>
      </c>
      <c r="X223" s="42">
        <f>IFERROR(H223*'Inflation adjustment'!$AH$3/'Inflation adjustment'!AB$3,"n.a.")</f>
        <v>9.5357914585600223E-2</v>
      </c>
      <c r="Y223" s="42">
        <f>IFERROR(I223*'Inflation adjustment'!$AH$3/'Inflation adjustment'!AC$3,"n.a.")</f>
        <v>9.3949327346790831E-2</v>
      </c>
      <c r="Z223" s="42">
        <f>IFERROR(J223*'Inflation adjustment'!$AH$3/'Inflation adjustment'!AD$3,"n.a.")</f>
        <v>8.8786846835531841E-2</v>
      </c>
      <c r="AA223" s="42">
        <f>IFERROR(K223*'Inflation adjustment'!$AH$3/'Inflation adjustment'!AE$3,"n.a.")</f>
        <v>8.5707995497438849E-2</v>
      </c>
      <c r="AB223" s="42">
        <f>IFERROR(L223*'Inflation adjustment'!$AH$3/'Inflation adjustment'!AF$3,"n.a.")</f>
        <v>6.6734763212542222E-2</v>
      </c>
      <c r="AC223" s="42">
        <f>IFERROR(M223*'Inflation adjustment'!$AH$3/'Inflation adjustment'!AG$3,"n.a.")</f>
        <v>6.8949405710655554E-2</v>
      </c>
      <c r="AD223" s="42" t="str">
        <f>IFERROR(N223*'Inflation adjustment'!$AH$3/'Inflation adjustment'!AH$3,"n.a.")</f>
        <v>n.a.</v>
      </c>
      <c r="AE223" s="42">
        <f t="shared" ref="AE223:AE246" si="25">IFERROR(AVERAGE(W223:AD223),"n.a.")</f>
        <v>8.407682402584904E-2</v>
      </c>
    </row>
    <row r="224" spans="2:31" x14ac:dyDescent="0.35">
      <c r="B224" s="66" t="s">
        <v>132</v>
      </c>
      <c r="C224" s="66" t="s">
        <v>171</v>
      </c>
      <c r="D224" s="66" t="s">
        <v>161</v>
      </c>
      <c r="E224" s="66" t="s">
        <v>196</v>
      </c>
      <c r="F224" s="103" t="s">
        <v>110</v>
      </c>
      <c r="G224" s="103">
        <v>0.22355185493728777</v>
      </c>
      <c r="H224" s="103">
        <v>0.28297224755583644</v>
      </c>
      <c r="I224" s="103">
        <v>0.31661839317539148</v>
      </c>
      <c r="J224" s="103">
        <v>0.31498268610996644</v>
      </c>
      <c r="K224" s="103">
        <v>0.31133265723292236</v>
      </c>
      <c r="L224" s="103">
        <v>0.22560835139301574</v>
      </c>
      <c r="M224" s="103" t="s">
        <v>110</v>
      </c>
      <c r="N224" s="103" t="s">
        <v>110</v>
      </c>
      <c r="O224" s="42">
        <f t="shared" si="24"/>
        <v>0.27917769840073675</v>
      </c>
      <c r="R224" s="66" t="s">
        <v>132</v>
      </c>
      <c r="S224" s="66" t="s">
        <v>171</v>
      </c>
      <c r="T224" s="66" t="s">
        <v>161</v>
      </c>
      <c r="U224" s="66" t="s">
        <v>196</v>
      </c>
      <c r="V224" s="42" t="s">
        <v>110</v>
      </c>
      <c r="W224" s="42">
        <f>IFERROR(G224*'Inflation adjustment'!$AH$3/'Inflation adjustment'!AA$3,"n.a.")</f>
        <v>0.25129812151320086</v>
      </c>
      <c r="X224" s="42">
        <f>IFERROR(H224*'Inflation adjustment'!$AH$3/'Inflation adjustment'!AB$3,"n.a.")</f>
        <v>0.3083591019014037</v>
      </c>
      <c r="Y224" s="42">
        <f>IFERROR(I224*'Inflation adjustment'!$AH$3/'Inflation adjustment'!AC$3,"n.a.")</f>
        <v>0.33802885432499408</v>
      </c>
      <c r="Z224" s="42">
        <f>IFERROR(J224*'Inflation adjustment'!$AH$3/'Inflation adjustment'!AD$3,"n.a.")</f>
        <v>0.33142767616992014</v>
      </c>
      <c r="AA224" s="42">
        <f>IFERROR(K224*'Inflation adjustment'!$AH$3/'Inflation adjustment'!AE$3,"n.a.")</f>
        <v>0.32235772122831574</v>
      </c>
      <c r="AB224" s="42">
        <f>IFERROR(L224*'Inflation adjustment'!$AH$3/'Inflation adjustment'!AF$3,"n.a.")</f>
        <v>0.23332092250756817</v>
      </c>
      <c r="AC224" s="42" t="str">
        <f>IFERROR(M224*'Inflation adjustment'!$AH$3/'Inflation adjustment'!AG$3,"n.a.")</f>
        <v>n.a.</v>
      </c>
      <c r="AD224" s="42" t="str">
        <f>IFERROR(N224*'Inflation adjustment'!$AH$3/'Inflation adjustment'!AH$3,"n.a.")</f>
        <v>n.a.</v>
      </c>
      <c r="AE224" s="42">
        <f t="shared" si="25"/>
        <v>0.29746539960756707</v>
      </c>
    </row>
    <row r="225" spans="2:31" x14ac:dyDescent="0.35">
      <c r="B225" s="66" t="s">
        <v>251</v>
      </c>
      <c r="C225" s="66" t="s">
        <v>171</v>
      </c>
      <c r="D225" s="66" t="s">
        <v>162</v>
      </c>
      <c r="E225" s="66" t="s">
        <v>196</v>
      </c>
      <c r="F225" s="103" t="s">
        <v>110</v>
      </c>
      <c r="G225" s="103" t="s">
        <v>110</v>
      </c>
      <c r="H225" s="103">
        <v>2.6510711037091697E-2</v>
      </c>
      <c r="I225" s="103">
        <v>2.8679551808369768E-2</v>
      </c>
      <c r="J225" s="103">
        <v>2.661019308806167E-2</v>
      </c>
      <c r="K225" s="103">
        <v>2.9395314640671161E-2</v>
      </c>
      <c r="L225" s="103">
        <v>3.4056403261356887E-2</v>
      </c>
      <c r="M225" s="103">
        <v>3.7302500193149596E-2</v>
      </c>
      <c r="N225" s="103" t="s">
        <v>110</v>
      </c>
      <c r="O225" s="42">
        <f t="shared" si="24"/>
        <v>3.0425779004783465E-2</v>
      </c>
      <c r="R225" s="66" t="s">
        <v>251</v>
      </c>
      <c r="S225" s="66" t="s">
        <v>171</v>
      </c>
      <c r="T225" s="66" t="s">
        <v>162</v>
      </c>
      <c r="U225" s="66" t="s">
        <v>196</v>
      </c>
      <c r="V225" s="42" t="s">
        <v>110</v>
      </c>
      <c r="W225" s="42" t="str">
        <f>IFERROR(G225*'Inflation adjustment'!$AH$3/'Inflation adjustment'!AA$3,"n.a.")</f>
        <v>n.a.</v>
      </c>
      <c r="X225" s="42">
        <f>IFERROR(H225*'Inflation adjustment'!$AH$3/'Inflation adjustment'!AB$3,"n.a.")</f>
        <v>2.8889119398721817E-2</v>
      </c>
      <c r="Y225" s="42">
        <f>IFERROR(I225*'Inflation adjustment'!$AH$3/'Inflation adjustment'!AC$3,"n.a.")</f>
        <v>3.0618928809253494E-2</v>
      </c>
      <c r="Z225" s="42">
        <f>IFERROR(J225*'Inflation adjustment'!$AH$3/'Inflation adjustment'!AD$3,"n.a.")</f>
        <v>2.799948964347249E-2</v>
      </c>
      <c r="AA225" s="42">
        <f>IFERROR(K225*'Inflation adjustment'!$AH$3/'Inflation adjustment'!AE$3,"n.a.")</f>
        <v>3.0436275868312823E-2</v>
      </c>
      <c r="AB225" s="42">
        <f>IFERROR(L225*'Inflation adjustment'!$AH$3/'Inflation adjustment'!AF$3,"n.a.")</f>
        <v>3.5220643992860332E-2</v>
      </c>
      <c r="AC225" s="42">
        <f>IFERROR(M225*'Inflation adjustment'!$AH$3/'Inflation adjustment'!AG$3,"n.a.")</f>
        <v>3.809708448137903E-2</v>
      </c>
      <c r="AD225" s="42" t="str">
        <f>IFERROR(N225*'Inflation adjustment'!$AH$3/'Inflation adjustment'!AH$3,"n.a.")</f>
        <v>n.a.</v>
      </c>
      <c r="AE225" s="42">
        <f t="shared" si="25"/>
        <v>3.1876923698999991E-2</v>
      </c>
    </row>
    <row r="226" spans="2:31" x14ac:dyDescent="0.35">
      <c r="B226" s="66" t="s">
        <v>289</v>
      </c>
      <c r="C226" s="66" t="s">
        <v>171</v>
      </c>
      <c r="D226" s="66" t="s">
        <v>163</v>
      </c>
      <c r="E226" s="66" t="s">
        <v>196</v>
      </c>
      <c r="F226" s="103" t="s">
        <v>110</v>
      </c>
      <c r="G226" s="103" t="s">
        <v>110</v>
      </c>
      <c r="H226" s="103">
        <v>6.4554269055636743E-2</v>
      </c>
      <c r="I226" s="103">
        <v>5.9058136151838712E-2</v>
      </c>
      <c r="J226" s="103">
        <v>8.1500724367723321E-2</v>
      </c>
      <c r="K226" s="103">
        <v>6.5611615326538017E-2</v>
      </c>
      <c r="L226" s="103">
        <v>7.4441765455669662E-2</v>
      </c>
      <c r="M226" s="103" t="s">
        <v>110</v>
      </c>
      <c r="N226" s="103" t="s">
        <v>110</v>
      </c>
      <c r="O226" s="42">
        <f t="shared" si="24"/>
        <v>6.9033302071481298E-2</v>
      </c>
      <c r="R226" s="66" t="s">
        <v>289</v>
      </c>
      <c r="S226" s="66" t="s">
        <v>171</v>
      </c>
      <c r="T226" s="66" t="s">
        <v>163</v>
      </c>
      <c r="U226" s="66" t="s">
        <v>196</v>
      </c>
      <c r="V226" s="42" t="s">
        <v>110</v>
      </c>
      <c r="W226" s="42" t="str">
        <f>IFERROR(G226*'Inflation adjustment'!$AH$3/'Inflation adjustment'!AA$3,"n.a.")</f>
        <v>n.a.</v>
      </c>
      <c r="X226" s="42">
        <f>IFERROR(H226*'Inflation adjustment'!$AH$3/'Inflation adjustment'!AB$3,"n.a.")</f>
        <v>7.0345755111443795E-2</v>
      </c>
      <c r="Y226" s="42">
        <f>IFERROR(I226*'Inflation adjustment'!$AH$3/'Inflation adjustment'!AC$3,"n.a.")</f>
        <v>6.3051782626275935E-2</v>
      </c>
      <c r="Z226" s="42">
        <f>IFERROR(J226*'Inflation adjustment'!$AH$3/'Inflation adjustment'!AD$3,"n.a.")</f>
        <v>8.5755810952508879E-2</v>
      </c>
      <c r="AA226" s="42">
        <f>IFERROR(K226*'Inflation adjustment'!$AH$3/'Inflation adjustment'!AE$3,"n.a.")</f>
        <v>6.7935085868451095E-2</v>
      </c>
      <c r="AB226" s="42">
        <f>IFERROR(L226*'Inflation adjustment'!$AH$3/'Inflation adjustment'!AF$3,"n.a.")</f>
        <v>7.6986606577129399E-2</v>
      </c>
      <c r="AC226" s="42" t="str">
        <f>IFERROR(M226*'Inflation adjustment'!$AH$3/'Inflation adjustment'!AG$3,"n.a.")</f>
        <v>n.a.</v>
      </c>
      <c r="AD226" s="42" t="str">
        <f>IFERROR(N226*'Inflation adjustment'!$AH$3/'Inflation adjustment'!AH$3,"n.a.")</f>
        <v>n.a.</v>
      </c>
      <c r="AE226" s="42">
        <f t="shared" si="25"/>
        <v>7.2815008227161832E-2</v>
      </c>
    </row>
    <row r="227" spans="2:31" x14ac:dyDescent="0.35">
      <c r="B227" s="66" t="s">
        <v>290</v>
      </c>
      <c r="C227" s="66" t="s">
        <v>171</v>
      </c>
      <c r="D227" s="66" t="s">
        <v>163</v>
      </c>
      <c r="E227" s="66" t="s">
        <v>196</v>
      </c>
      <c r="F227" s="103" t="s">
        <v>110</v>
      </c>
      <c r="G227" s="103" t="s">
        <v>110</v>
      </c>
      <c r="H227" s="103">
        <v>6.5246067629859864E-2</v>
      </c>
      <c r="I227" s="103">
        <v>5.7434497917165393E-2</v>
      </c>
      <c r="J227" s="103">
        <v>9.5049441249174263E-2</v>
      </c>
      <c r="K227" s="103">
        <v>7.4144827194893709E-2</v>
      </c>
      <c r="L227" s="103">
        <v>7.7999342925941767E-2</v>
      </c>
      <c r="M227" s="103" t="s">
        <v>110</v>
      </c>
      <c r="N227" s="103" t="s">
        <v>110</v>
      </c>
      <c r="O227" s="42">
        <f t="shared" si="24"/>
        <v>7.3974835383407017E-2</v>
      </c>
      <c r="R227" s="66" t="s">
        <v>290</v>
      </c>
      <c r="S227" s="66" t="s">
        <v>171</v>
      </c>
      <c r="T227" s="66" t="s">
        <v>163</v>
      </c>
      <c r="U227" s="66" t="s">
        <v>196</v>
      </c>
      <c r="V227" s="42" t="s">
        <v>110</v>
      </c>
      <c r="W227" s="42" t="str">
        <f>IFERROR(G227*'Inflation adjustment'!$AH$3/'Inflation adjustment'!AA$3,"n.a.")</f>
        <v>n.a.</v>
      </c>
      <c r="X227" s="42">
        <f>IFERROR(H227*'Inflation adjustment'!$AH$3/'Inflation adjustment'!AB$3,"n.a.")</f>
        <v>7.1099618392690203E-2</v>
      </c>
      <c r="Y227" s="42">
        <f>IFERROR(I227*'Inflation adjustment'!$AH$3/'Inflation adjustment'!AC$3,"n.a.")</f>
        <v>6.1318350254263208E-2</v>
      </c>
      <c r="Z227" s="42">
        <f>IFERROR(J227*'Inflation adjustment'!$AH$3/'Inflation adjustment'!AD$3,"n.a.")</f>
        <v>0.10001189533149524</v>
      </c>
      <c r="AA227" s="42">
        <f>IFERROR(K227*'Inflation adjustment'!$AH$3/'Inflation adjustment'!AE$3,"n.a.")</f>
        <v>7.6770479999891658E-2</v>
      </c>
      <c r="AB227" s="42">
        <f>IFERROR(L227*'Inflation adjustment'!$AH$3/'Inflation adjustment'!AF$3,"n.a.")</f>
        <v>8.066580219258801E-2</v>
      </c>
      <c r="AC227" s="42" t="str">
        <f>IFERROR(M227*'Inflation adjustment'!$AH$3/'Inflation adjustment'!AG$3,"n.a.")</f>
        <v>n.a.</v>
      </c>
      <c r="AD227" s="42" t="str">
        <f>IFERROR(N227*'Inflation adjustment'!$AH$3/'Inflation adjustment'!AH$3,"n.a.")</f>
        <v>n.a.</v>
      </c>
      <c r="AE227" s="42">
        <f t="shared" si="25"/>
        <v>7.7973229234185662E-2</v>
      </c>
    </row>
    <row r="228" spans="2:31" x14ac:dyDescent="0.35">
      <c r="B228" s="66" t="s">
        <v>291</v>
      </c>
      <c r="C228" s="66" t="s">
        <v>171</v>
      </c>
      <c r="D228" s="66" t="s">
        <v>163</v>
      </c>
      <c r="E228" s="66" t="s">
        <v>196</v>
      </c>
      <c r="F228" s="103" t="s">
        <v>110</v>
      </c>
      <c r="G228" s="103" t="s">
        <v>110</v>
      </c>
      <c r="H228" s="103">
        <v>9.300666649120698E-2</v>
      </c>
      <c r="I228" s="103">
        <v>0.10197655672672062</v>
      </c>
      <c r="J228" s="103">
        <v>9.876103406276962E-2</v>
      </c>
      <c r="K228" s="103">
        <v>0.10148743974811683</v>
      </c>
      <c r="L228" s="103">
        <v>0.10163263592094306</v>
      </c>
      <c r="M228" s="103" t="s">
        <v>110</v>
      </c>
      <c r="N228" s="103" t="s">
        <v>110</v>
      </c>
      <c r="O228" s="42">
        <f t="shared" si="24"/>
        <v>9.9372866589951411E-2</v>
      </c>
      <c r="R228" s="66" t="s">
        <v>291</v>
      </c>
      <c r="S228" s="66" t="s">
        <v>171</v>
      </c>
      <c r="T228" s="66" t="s">
        <v>163</v>
      </c>
      <c r="U228" s="66" t="s">
        <v>196</v>
      </c>
      <c r="V228" s="42" t="s">
        <v>110</v>
      </c>
      <c r="W228" s="42" t="str">
        <f>IFERROR(G228*'Inflation adjustment'!$AH$3/'Inflation adjustment'!AA$3,"n.a.")</f>
        <v>n.a.</v>
      </c>
      <c r="X228" s="42">
        <f>IFERROR(H228*'Inflation adjustment'!$AH$3/'Inflation adjustment'!AB$3,"n.a.")</f>
        <v>0.10135075929809299</v>
      </c>
      <c r="Y228" s="42">
        <f>IFERROR(I228*'Inflation adjustment'!$AH$3/'Inflation adjustment'!AC$3,"n.a.")</f>
        <v>0.10887244513064609</v>
      </c>
      <c r="Z228" s="42">
        <f>IFERROR(J228*'Inflation adjustment'!$AH$3/'Inflation adjustment'!AD$3,"n.a.")</f>
        <v>0.1039172673895309</v>
      </c>
      <c r="AA228" s="42">
        <f>IFERROR(K228*'Inflation adjustment'!$AH$3/'Inflation adjustment'!AE$3,"n.a.")</f>
        <v>0.10508136249267014</v>
      </c>
      <c r="AB228" s="42">
        <f>IFERROR(L228*'Inflation adjustment'!$AH$3/'Inflation adjustment'!AF$3,"n.a.")</f>
        <v>0.10510701498208962</v>
      </c>
      <c r="AC228" s="42" t="str">
        <f>IFERROR(M228*'Inflation adjustment'!$AH$3/'Inflation adjustment'!AG$3,"n.a.")</f>
        <v>n.a.</v>
      </c>
      <c r="AD228" s="42" t="str">
        <f>IFERROR(N228*'Inflation adjustment'!$AH$3/'Inflation adjustment'!AH$3,"n.a.")</f>
        <v>n.a.</v>
      </c>
      <c r="AE228" s="42">
        <f t="shared" si="25"/>
        <v>0.10486576985860593</v>
      </c>
    </row>
    <row r="229" spans="2:31" x14ac:dyDescent="0.35">
      <c r="B229" s="66" t="s">
        <v>292</v>
      </c>
      <c r="C229" s="66" t="s">
        <v>171</v>
      </c>
      <c r="D229" s="66" t="s">
        <v>163</v>
      </c>
      <c r="E229" s="66" t="s">
        <v>196</v>
      </c>
      <c r="F229" s="103" t="s">
        <v>110</v>
      </c>
      <c r="G229" s="103" t="s">
        <v>110</v>
      </c>
      <c r="H229" s="103">
        <v>8.1893559405492464E-2</v>
      </c>
      <c r="I229" s="103">
        <v>8.9269025534578161E-2</v>
      </c>
      <c r="J229" s="103">
        <v>8.4234771845494563E-2</v>
      </c>
      <c r="K229" s="103">
        <v>8.7393784964698004E-2</v>
      </c>
      <c r="L229" s="103">
        <v>7.7010448697490436E-2</v>
      </c>
      <c r="M229" s="103" t="s">
        <v>110</v>
      </c>
      <c r="N229" s="103" t="s">
        <v>110</v>
      </c>
      <c r="O229" s="42">
        <f t="shared" si="24"/>
        <v>8.3960318089550734E-2</v>
      </c>
      <c r="R229" s="66" t="s">
        <v>292</v>
      </c>
      <c r="S229" s="66" t="s">
        <v>171</v>
      </c>
      <c r="T229" s="66" t="s">
        <v>163</v>
      </c>
      <c r="U229" s="66" t="s">
        <v>196</v>
      </c>
      <c r="V229" s="42" t="s">
        <v>110</v>
      </c>
      <c r="W229" s="42" t="str">
        <f>IFERROR(G229*'Inflation adjustment'!$AH$3/'Inflation adjustment'!AA$3,"n.a.")</f>
        <v>n.a.</v>
      </c>
      <c r="X229" s="42">
        <f>IFERROR(H229*'Inflation adjustment'!$AH$3/'Inflation adjustment'!AB$3,"n.a.")</f>
        <v>8.9240639843326086E-2</v>
      </c>
      <c r="Y229" s="42">
        <f>IFERROR(I229*'Inflation adjustment'!$AH$3/'Inflation adjustment'!AC$3,"n.a.")</f>
        <v>9.5305601565119136E-2</v>
      </c>
      <c r="Z229" s="42">
        <f>IFERROR(J229*'Inflation adjustment'!$AH$3/'Inflation adjustment'!AD$3,"n.a.")</f>
        <v>8.8632600827173946E-2</v>
      </c>
      <c r="AA229" s="42">
        <f>IFERROR(K229*'Inflation adjustment'!$AH$3/'Inflation adjustment'!AE$3,"n.a.")</f>
        <v>9.0488616328034843E-2</v>
      </c>
      <c r="AB229" s="42">
        <f>IFERROR(L229*'Inflation adjustment'!$AH$3/'Inflation adjustment'!AF$3,"n.a.")</f>
        <v>7.9643101959108009E-2</v>
      </c>
      <c r="AC229" s="42" t="str">
        <f>IFERROR(M229*'Inflation adjustment'!$AH$3/'Inflation adjustment'!AG$3,"n.a.")</f>
        <v>n.a.</v>
      </c>
      <c r="AD229" s="42" t="str">
        <f>IFERROR(N229*'Inflation adjustment'!$AH$3/'Inflation adjustment'!AH$3,"n.a.")</f>
        <v>n.a.</v>
      </c>
      <c r="AE229" s="42">
        <f t="shared" si="25"/>
        <v>8.866211210455241E-2</v>
      </c>
    </row>
    <row r="230" spans="2:31" x14ac:dyDescent="0.35">
      <c r="B230" s="66" t="s">
        <v>293</v>
      </c>
      <c r="C230" s="66" t="s">
        <v>171</v>
      </c>
      <c r="D230" s="66" t="s">
        <v>163</v>
      </c>
      <c r="E230" s="66" t="s">
        <v>196</v>
      </c>
      <c r="F230" s="103" t="s">
        <v>110</v>
      </c>
      <c r="G230" s="103" t="s">
        <v>110</v>
      </c>
      <c r="H230" s="103">
        <v>9.1105694858308009E-2</v>
      </c>
      <c r="I230" s="103">
        <v>9.5778630297499931E-2</v>
      </c>
      <c r="J230" s="103">
        <v>8.1704744049719918E-2</v>
      </c>
      <c r="K230" s="103">
        <v>9.6071998712565998E-2</v>
      </c>
      <c r="L230" s="103">
        <v>8.1169153226503893E-2</v>
      </c>
      <c r="M230" s="103" t="s">
        <v>110</v>
      </c>
      <c r="N230" s="103" t="s">
        <v>110</v>
      </c>
      <c r="O230" s="42">
        <f t="shared" si="24"/>
        <v>8.9166044228919536E-2</v>
      </c>
      <c r="R230" s="66" t="s">
        <v>293</v>
      </c>
      <c r="S230" s="66" t="s">
        <v>171</v>
      </c>
      <c r="T230" s="66" t="s">
        <v>163</v>
      </c>
      <c r="U230" s="66" t="s">
        <v>196</v>
      </c>
      <c r="V230" s="42" t="s">
        <v>110</v>
      </c>
      <c r="W230" s="42" t="str">
        <f>IFERROR(G230*'Inflation adjustment'!$AH$3/'Inflation adjustment'!AA$3,"n.a.")</f>
        <v>n.a.</v>
      </c>
      <c r="X230" s="42">
        <f>IFERROR(H230*'Inflation adjustment'!$AH$3/'Inflation adjustment'!AB$3,"n.a.")</f>
        <v>9.9279242000817738E-2</v>
      </c>
      <c r="Y230" s="42">
        <f>IFERROR(I230*'Inflation adjustment'!$AH$3/'Inflation adjustment'!AC$3,"n.a.")</f>
        <v>0.10225540071623805</v>
      </c>
      <c r="Z230" s="42">
        <f>IFERROR(J230*'Inflation adjustment'!$AH$3/'Inflation adjustment'!AD$3,"n.a.")</f>
        <v>8.5970482336298684E-2</v>
      </c>
      <c r="AA230" s="42">
        <f>IFERROR(K230*'Inflation adjustment'!$AH$3/'Inflation adjustment'!AE$3,"n.a.")</f>
        <v>9.9474147216309233E-2</v>
      </c>
      <c r="AB230" s="42">
        <f>IFERROR(L230*'Inflation adjustment'!$AH$3/'Inflation adjustment'!AF$3,"n.a.")</f>
        <v>8.3943974560475101E-2</v>
      </c>
      <c r="AC230" s="42" t="str">
        <f>IFERROR(M230*'Inflation adjustment'!$AH$3/'Inflation adjustment'!AG$3,"n.a.")</f>
        <v>n.a.</v>
      </c>
      <c r="AD230" s="42" t="str">
        <f>IFERROR(N230*'Inflation adjustment'!$AH$3/'Inflation adjustment'!AH$3,"n.a.")</f>
        <v>n.a.</v>
      </c>
      <c r="AE230" s="42">
        <f t="shared" si="25"/>
        <v>9.4184649366027745E-2</v>
      </c>
    </row>
    <row r="231" spans="2:31" x14ac:dyDescent="0.35">
      <c r="B231" s="66" t="s">
        <v>294</v>
      </c>
      <c r="C231" s="66" t="s">
        <v>171</v>
      </c>
      <c r="D231" s="66" t="s">
        <v>163</v>
      </c>
      <c r="E231" s="66" t="s">
        <v>196</v>
      </c>
      <c r="F231" s="103" t="s">
        <v>110</v>
      </c>
      <c r="G231" s="103" t="s">
        <v>110</v>
      </c>
      <c r="H231" s="103">
        <v>8.893677240404986E-2</v>
      </c>
      <c r="I231" s="103">
        <v>7.3558254719412977E-2</v>
      </c>
      <c r="J231" s="103">
        <v>7.9510497462293286E-2</v>
      </c>
      <c r="K231" s="103">
        <v>8.9116162724400011E-2</v>
      </c>
      <c r="L231" s="103">
        <v>7.7196265420244325E-2</v>
      </c>
      <c r="M231" s="103" t="s">
        <v>110</v>
      </c>
      <c r="N231" s="103" t="s">
        <v>110</v>
      </c>
      <c r="O231" s="42">
        <f t="shared" si="24"/>
        <v>8.1663590546080092E-2</v>
      </c>
      <c r="R231" s="66" t="s">
        <v>294</v>
      </c>
      <c r="S231" s="66" t="s">
        <v>171</v>
      </c>
      <c r="T231" s="66" t="s">
        <v>163</v>
      </c>
      <c r="U231" s="66" t="s">
        <v>196</v>
      </c>
      <c r="V231" s="42" t="s">
        <v>110</v>
      </c>
      <c r="W231" s="42" t="str">
        <f>IFERROR(G231*'Inflation adjustment'!$AH$3/'Inflation adjustment'!AA$3,"n.a.")</f>
        <v>n.a.</v>
      </c>
      <c r="X231" s="42">
        <f>IFERROR(H231*'Inflation adjustment'!$AH$3/'Inflation adjustment'!AB$3,"n.a.")</f>
        <v>9.6915734675044163E-2</v>
      </c>
      <c r="Y231" s="42">
        <f>IFERROR(I231*'Inflation adjustment'!$AH$3/'Inflation adjustment'!AC$3,"n.a.")</f>
        <v>7.8532432432550869E-2</v>
      </c>
      <c r="Z231" s="42">
        <f>IFERROR(J231*'Inflation adjustment'!$AH$3/'Inflation adjustment'!AD$3,"n.a.")</f>
        <v>8.3661675917774805E-2</v>
      </c>
      <c r="AA231" s="42">
        <f>IFERROR(K231*'Inflation adjustment'!$AH$3/'Inflation adjustment'!AE$3,"n.a.")</f>
        <v>9.2271987769523181E-2</v>
      </c>
      <c r="AB231" s="42">
        <f>IFERROR(L231*'Inflation adjustment'!$AH$3/'Inflation adjustment'!AF$3,"n.a.")</f>
        <v>7.9835270949761838E-2</v>
      </c>
      <c r="AC231" s="42" t="str">
        <f>IFERROR(M231*'Inflation adjustment'!$AH$3/'Inflation adjustment'!AG$3,"n.a.")</f>
        <v>n.a.</v>
      </c>
      <c r="AD231" s="42" t="str">
        <f>IFERROR(N231*'Inflation adjustment'!$AH$3/'Inflation adjustment'!AH$3,"n.a.")</f>
        <v>n.a.</v>
      </c>
      <c r="AE231" s="42">
        <f t="shared" si="25"/>
        <v>8.6243420348930969E-2</v>
      </c>
    </row>
    <row r="232" spans="2:31" x14ac:dyDescent="0.35">
      <c r="B232" s="66" t="s">
        <v>295</v>
      </c>
      <c r="C232" s="66" t="s">
        <v>171</v>
      </c>
      <c r="D232" s="66" t="s">
        <v>163</v>
      </c>
      <c r="E232" s="66" t="s">
        <v>196</v>
      </c>
      <c r="F232" s="103" t="s">
        <v>110</v>
      </c>
      <c r="G232" s="103" t="s">
        <v>110</v>
      </c>
      <c r="H232" s="103">
        <v>8.809621537214303E-2</v>
      </c>
      <c r="I232" s="103">
        <v>7.3970143699816082E-2</v>
      </c>
      <c r="J232" s="103">
        <v>7.4817304617769462E-2</v>
      </c>
      <c r="K232" s="103">
        <v>9.7662000987296577E-2</v>
      </c>
      <c r="L232" s="103">
        <v>7.3478216172666352E-2</v>
      </c>
      <c r="M232" s="103" t="s">
        <v>110</v>
      </c>
      <c r="N232" s="103" t="s">
        <v>110</v>
      </c>
      <c r="O232" s="42">
        <f t="shared" si="24"/>
        <v>8.1604776169938303E-2</v>
      </c>
      <c r="R232" s="66" t="s">
        <v>295</v>
      </c>
      <c r="S232" s="66" t="s">
        <v>171</v>
      </c>
      <c r="T232" s="66" t="s">
        <v>163</v>
      </c>
      <c r="U232" s="66" t="s">
        <v>196</v>
      </c>
      <c r="V232" s="42" t="s">
        <v>110</v>
      </c>
      <c r="W232" s="42" t="str">
        <f>IFERROR(G232*'Inflation adjustment'!$AH$3/'Inflation adjustment'!AA$3,"n.a.")</f>
        <v>n.a.</v>
      </c>
      <c r="X232" s="42">
        <f>IFERROR(H232*'Inflation adjustment'!$AH$3/'Inflation adjustment'!AB$3,"n.a.")</f>
        <v>9.5999767071526604E-2</v>
      </c>
      <c r="Y232" s="42">
        <f>IFERROR(I232*'Inflation adjustment'!$AH$3/'Inflation adjustment'!AC$3,"n.a.")</f>
        <v>7.8972174289485955E-2</v>
      </c>
      <c r="Z232" s="42">
        <f>IFERROR(J232*'Inflation adjustment'!$AH$3/'Inflation adjustment'!AD$3,"n.a.")</f>
        <v>7.8723455288927949E-2</v>
      </c>
      <c r="AA232" s="42">
        <f>IFERROR(K232*'Inflation adjustment'!$AH$3/'Inflation adjustment'!AE$3,"n.a.")</f>
        <v>0.10112045542755006</v>
      </c>
      <c r="AB232" s="42">
        <f>IFERROR(L232*'Inflation adjustment'!$AH$3/'Inflation adjustment'!AF$3,"n.a.")</f>
        <v>7.5990117722866193E-2</v>
      </c>
      <c r="AC232" s="42" t="str">
        <f>IFERROR(M232*'Inflation adjustment'!$AH$3/'Inflation adjustment'!AG$3,"n.a.")</f>
        <v>n.a.</v>
      </c>
      <c r="AD232" s="42" t="str">
        <f>IFERROR(N232*'Inflation adjustment'!$AH$3/'Inflation adjustment'!AH$3,"n.a.")</f>
        <v>n.a.</v>
      </c>
      <c r="AE232" s="42">
        <f t="shared" si="25"/>
        <v>8.6161193960071353E-2</v>
      </c>
    </row>
    <row r="233" spans="2:31" x14ac:dyDescent="0.35">
      <c r="B233" s="66" t="s">
        <v>120</v>
      </c>
      <c r="C233" s="66" t="s">
        <v>171</v>
      </c>
      <c r="D233" s="66" t="s">
        <v>164</v>
      </c>
      <c r="E233" s="66" t="s">
        <v>196</v>
      </c>
      <c r="F233" s="103" t="s">
        <v>110</v>
      </c>
      <c r="G233" s="103">
        <v>0.16159700781486958</v>
      </c>
      <c r="H233" s="103">
        <v>0.12128441779460429</v>
      </c>
      <c r="I233" s="103">
        <v>0.16650468241323438</v>
      </c>
      <c r="J233" s="103">
        <v>0.14590446849140368</v>
      </c>
      <c r="K233" s="103">
        <v>0.14878772018146849</v>
      </c>
      <c r="L233" s="103">
        <v>0.12721033949231011</v>
      </c>
      <c r="M233" s="103">
        <v>0.11777458988299655</v>
      </c>
      <c r="N233" s="103" t="s">
        <v>110</v>
      </c>
      <c r="O233" s="42">
        <f t="shared" si="24"/>
        <v>0.1412947465815553</v>
      </c>
      <c r="R233" s="66" t="s">
        <v>120</v>
      </c>
      <c r="S233" s="66" t="s">
        <v>171</v>
      </c>
      <c r="T233" s="66" t="s">
        <v>164</v>
      </c>
      <c r="U233" s="66" t="s">
        <v>196</v>
      </c>
      <c r="V233" s="42" t="s">
        <v>110</v>
      </c>
      <c r="W233" s="42">
        <f>IFERROR(G233*'Inflation adjustment'!$AH$3/'Inflation adjustment'!AA$3,"n.a.")</f>
        <v>0.18165371303862665</v>
      </c>
      <c r="X233" s="42">
        <f>IFERROR(H233*'Inflation adjustment'!$AH$3/'Inflation adjustment'!AB$3,"n.a.")</f>
        <v>0.13216544897534219</v>
      </c>
      <c r="Y233" s="42">
        <f>IFERROR(I233*'Inflation adjustment'!$AH$3/'Inflation adjustment'!AC$3,"n.a.")</f>
        <v>0.17776411051620206</v>
      </c>
      <c r="Z233" s="42">
        <f>IFERROR(J233*'Inflation adjustment'!$AH$3/'Inflation adjustment'!AD$3,"n.a.")</f>
        <v>0.15352202221690048</v>
      </c>
      <c r="AA233" s="42">
        <f>IFERROR(K233*'Inflation adjustment'!$AH$3/'Inflation adjustment'!AE$3,"n.a.")</f>
        <v>0.15405666354034692</v>
      </c>
      <c r="AB233" s="42">
        <f>IFERROR(L233*'Inflation adjustment'!$AH$3/'Inflation adjustment'!AF$3,"n.a.")</f>
        <v>0.13155910931303216</v>
      </c>
      <c r="AC233" s="42">
        <f>IFERROR(M233*'Inflation adjustment'!$AH$3/'Inflation adjustment'!AG$3,"n.a.")</f>
        <v>0.12028331820386336</v>
      </c>
      <c r="AD233" s="42" t="str">
        <f>IFERROR(N233*'Inflation adjustment'!$AH$3/'Inflation adjustment'!AH$3,"n.a.")</f>
        <v>n.a.</v>
      </c>
      <c r="AE233" s="42">
        <f t="shared" si="25"/>
        <v>0.15014348368633054</v>
      </c>
    </row>
    <row r="234" spans="2:31" x14ac:dyDescent="0.35">
      <c r="B234" s="66" t="s">
        <v>125</v>
      </c>
      <c r="C234" s="66" t="s">
        <v>171</v>
      </c>
      <c r="D234" s="66" t="s">
        <v>162</v>
      </c>
      <c r="E234" s="66" t="s">
        <v>196</v>
      </c>
      <c r="F234" s="103" t="s">
        <v>110</v>
      </c>
      <c r="G234" s="103" t="s">
        <v>110</v>
      </c>
      <c r="H234" s="103" t="s">
        <v>110</v>
      </c>
      <c r="I234" s="103" t="s">
        <v>110</v>
      </c>
      <c r="J234" s="103" t="s">
        <v>110</v>
      </c>
      <c r="K234" s="103" t="s">
        <v>110</v>
      </c>
      <c r="L234" s="103" t="s">
        <v>110</v>
      </c>
      <c r="M234" s="103" t="s">
        <v>110</v>
      </c>
      <c r="N234" s="103" t="s">
        <v>110</v>
      </c>
      <c r="O234" s="42" t="str">
        <f t="shared" si="24"/>
        <v>n.a.</v>
      </c>
      <c r="R234" s="66" t="s">
        <v>125</v>
      </c>
      <c r="S234" s="66" t="s">
        <v>171</v>
      </c>
      <c r="T234" s="66" t="s">
        <v>162</v>
      </c>
      <c r="U234" s="66" t="s">
        <v>196</v>
      </c>
      <c r="V234" s="42" t="s">
        <v>110</v>
      </c>
      <c r="W234" s="42" t="str">
        <f>IFERROR(G234*'Inflation adjustment'!$AH$3/'Inflation adjustment'!AA$3,"n.a.")</f>
        <v>n.a.</v>
      </c>
      <c r="X234" s="42" t="str">
        <f>IFERROR(H234*'Inflation adjustment'!$AH$3/'Inflation adjustment'!AB$3,"n.a.")</f>
        <v>n.a.</v>
      </c>
      <c r="Y234" s="42" t="str">
        <f>IFERROR(I234*'Inflation adjustment'!$AH$3/'Inflation adjustment'!AC$3,"n.a.")</f>
        <v>n.a.</v>
      </c>
      <c r="Z234" s="42" t="str">
        <f>IFERROR(J234*'Inflation adjustment'!$AH$3/'Inflation adjustment'!AD$3,"n.a.")</f>
        <v>n.a.</v>
      </c>
      <c r="AA234" s="42" t="str">
        <f>IFERROR(K234*'Inflation adjustment'!$AH$3/'Inflation adjustment'!AE$3,"n.a.")</f>
        <v>n.a.</v>
      </c>
      <c r="AB234" s="42" t="str">
        <f>IFERROR(L234*'Inflation adjustment'!$AH$3/'Inflation adjustment'!AF$3,"n.a.")</f>
        <v>n.a.</v>
      </c>
      <c r="AC234" s="42" t="str">
        <f>IFERROR(M234*'Inflation adjustment'!$AH$3/'Inflation adjustment'!AG$3,"n.a.")</f>
        <v>n.a.</v>
      </c>
      <c r="AD234" s="42" t="str">
        <f>IFERROR(N234*'Inflation adjustment'!$AH$3/'Inflation adjustment'!AH$3,"n.a.")</f>
        <v>n.a.</v>
      </c>
      <c r="AE234" s="42" t="str">
        <f t="shared" si="25"/>
        <v>n.a.</v>
      </c>
    </row>
    <row r="235" spans="2:31" x14ac:dyDescent="0.35">
      <c r="B235" s="66" t="s">
        <v>277</v>
      </c>
      <c r="C235" s="66" t="s">
        <v>171</v>
      </c>
      <c r="D235" s="66" t="s">
        <v>163</v>
      </c>
      <c r="E235" s="66" t="s">
        <v>196</v>
      </c>
      <c r="F235" s="103" t="s">
        <v>110</v>
      </c>
      <c r="G235" s="103" t="s">
        <v>110</v>
      </c>
      <c r="H235" s="103" t="s">
        <v>110</v>
      </c>
      <c r="I235" s="103" t="s">
        <v>110</v>
      </c>
      <c r="J235" s="103">
        <v>0.1276066273445863</v>
      </c>
      <c r="K235" s="103">
        <v>0.11190831895899911</v>
      </c>
      <c r="L235" s="103">
        <v>0.11398319182534893</v>
      </c>
      <c r="M235" s="103">
        <v>0.11673260418110086</v>
      </c>
      <c r="N235" s="103" t="s">
        <v>110</v>
      </c>
      <c r="O235" s="42">
        <f t="shared" si="24"/>
        <v>0.1175576855775088</v>
      </c>
      <c r="R235" s="66" t="s">
        <v>277</v>
      </c>
      <c r="S235" s="66" t="s">
        <v>171</v>
      </c>
      <c r="T235" s="66" t="s">
        <v>163</v>
      </c>
      <c r="U235" s="66" t="s">
        <v>196</v>
      </c>
      <c r="V235" s="42" t="s">
        <v>110</v>
      </c>
      <c r="W235" s="42" t="str">
        <f>IFERROR(G235*'Inflation adjustment'!$AH$3/'Inflation adjustment'!AA$3,"n.a.")</f>
        <v>n.a.</v>
      </c>
      <c r="X235" s="42" t="str">
        <f>IFERROR(H235*'Inflation adjustment'!$AH$3/'Inflation adjustment'!AB$3,"n.a.")</f>
        <v>n.a.</v>
      </c>
      <c r="Y235" s="42" t="str">
        <f>IFERROR(I235*'Inflation adjustment'!$AH$3/'Inflation adjustment'!AC$3,"n.a.")</f>
        <v>n.a.</v>
      </c>
      <c r="Z235" s="42">
        <f>IFERROR(J235*'Inflation adjustment'!$AH$3/'Inflation adjustment'!AD$3,"n.a.")</f>
        <v>0.13426886565419713</v>
      </c>
      <c r="AA235" s="42">
        <f>IFERROR(K235*'Inflation adjustment'!$AH$3/'Inflation adjustment'!AE$3,"n.a.")</f>
        <v>0.11587127096379571</v>
      </c>
      <c r="AB235" s="42">
        <f>IFERROR(L235*'Inflation adjustment'!$AH$3/'Inflation adjustment'!AF$3,"n.a.")</f>
        <v>0.1178797828309064</v>
      </c>
      <c r="AC235" s="42">
        <f>IFERROR(M235*'Inflation adjustment'!$AH$3/'Inflation adjustment'!AG$3,"n.a.")</f>
        <v>0.1192191370602949</v>
      </c>
      <c r="AD235" s="42" t="str">
        <f>IFERROR(N235*'Inflation adjustment'!$AH$3/'Inflation adjustment'!AH$3,"n.a.")</f>
        <v>n.a.</v>
      </c>
      <c r="AE235" s="42">
        <f t="shared" si="25"/>
        <v>0.12180976412729853</v>
      </c>
    </row>
    <row r="236" spans="2:31" x14ac:dyDescent="0.35">
      <c r="B236" s="66" t="s">
        <v>276</v>
      </c>
      <c r="C236" s="66" t="s">
        <v>171</v>
      </c>
      <c r="D236" s="66" t="s">
        <v>163</v>
      </c>
      <c r="E236" s="66" t="s">
        <v>197</v>
      </c>
      <c r="F236" s="103" t="s">
        <v>110</v>
      </c>
      <c r="G236" s="103" t="s">
        <v>110</v>
      </c>
      <c r="H236" s="103" t="s">
        <v>110</v>
      </c>
      <c r="I236" s="103" t="s">
        <v>110</v>
      </c>
      <c r="J236" s="103">
        <v>0.15566730843043086</v>
      </c>
      <c r="K236" s="103">
        <v>0.14189795989626675</v>
      </c>
      <c r="L236" s="103">
        <v>0.12440337707661919</v>
      </c>
      <c r="M236" s="103">
        <v>0.11199984311228151</v>
      </c>
      <c r="N236" s="103" t="s">
        <v>110</v>
      </c>
      <c r="O236" s="42">
        <f t="shared" si="24"/>
        <v>0.13349212212889958</v>
      </c>
      <c r="R236" s="66" t="s">
        <v>276</v>
      </c>
      <c r="S236" s="66" t="s">
        <v>171</v>
      </c>
      <c r="T236" s="66" t="s">
        <v>163</v>
      </c>
      <c r="U236" s="66" t="s">
        <v>197</v>
      </c>
      <c r="V236" s="42" t="s">
        <v>110</v>
      </c>
      <c r="W236" s="42" t="str">
        <f>IFERROR(G236*'Inflation adjustment'!$AH$3/'Inflation adjustment'!AA$3,"n.a.")</f>
        <v>n.a.</v>
      </c>
      <c r="X236" s="42" t="str">
        <f>IFERROR(H236*'Inflation adjustment'!$AH$3/'Inflation adjustment'!AB$3,"n.a.")</f>
        <v>n.a.</v>
      </c>
      <c r="Y236" s="42" t="str">
        <f>IFERROR(I236*'Inflation adjustment'!$AH$3/'Inflation adjustment'!AC$3,"n.a.")</f>
        <v>n.a.</v>
      </c>
      <c r="Z236" s="42">
        <f>IFERROR(J236*'Inflation adjustment'!$AH$3/'Inflation adjustment'!AD$3,"n.a.")</f>
        <v>0.16379457209502626</v>
      </c>
      <c r="AA236" s="42">
        <f>IFERROR(K236*'Inflation adjustment'!$AH$3/'Inflation adjustment'!AE$3,"n.a.")</f>
        <v>0.14692291970156493</v>
      </c>
      <c r="AB236" s="42">
        <f>IFERROR(L236*'Inflation adjustment'!$AH$3/'Inflation adjustment'!AF$3,"n.a.")</f>
        <v>0.12865618902559925</v>
      </c>
      <c r="AC236" s="42">
        <f>IFERROR(M236*'Inflation adjustment'!$AH$3/'Inflation adjustment'!AG$3,"n.a.")</f>
        <v>0.11438556297449931</v>
      </c>
      <c r="AD236" s="42" t="str">
        <f>IFERROR(N236*'Inflation adjustment'!$AH$3/'Inflation adjustment'!AH$3,"n.a.")</f>
        <v>n.a.</v>
      </c>
      <c r="AE236" s="42">
        <f t="shared" si="25"/>
        <v>0.13843981094917243</v>
      </c>
    </row>
    <row r="237" spans="2:31" x14ac:dyDescent="0.35">
      <c r="B237" s="66" t="s">
        <v>296</v>
      </c>
      <c r="C237" s="66" t="s">
        <v>171</v>
      </c>
      <c r="D237" s="66" t="s">
        <v>161</v>
      </c>
      <c r="E237" s="66" t="s">
        <v>197</v>
      </c>
      <c r="F237" s="103" t="s">
        <v>110</v>
      </c>
      <c r="G237" s="103">
        <v>7.2389921399098778E-2</v>
      </c>
      <c r="H237" s="103">
        <v>7.5918351709303597E-2</v>
      </c>
      <c r="I237" s="103">
        <v>8.7366138890801054E-2</v>
      </c>
      <c r="J237" s="103">
        <v>8.8747191984518026E-2</v>
      </c>
      <c r="K237" s="103">
        <v>9.4705369551748783E-2</v>
      </c>
      <c r="L237" s="103">
        <v>9.444346904502679E-2</v>
      </c>
      <c r="M237" s="103">
        <v>0.10162378316371172</v>
      </c>
      <c r="N237" s="103" t="s">
        <v>110</v>
      </c>
      <c r="O237" s="42">
        <f t="shared" si="24"/>
        <v>8.7884889392029805E-2</v>
      </c>
      <c r="R237" s="66" t="s">
        <v>296</v>
      </c>
      <c r="S237" s="66" t="s">
        <v>171</v>
      </c>
      <c r="T237" s="66" t="s">
        <v>161</v>
      </c>
      <c r="U237" s="66" t="s">
        <v>197</v>
      </c>
      <c r="V237" s="42" t="s">
        <v>110</v>
      </c>
      <c r="W237" s="42">
        <f>IFERROR(G237*'Inflation adjustment'!$AH$3/'Inflation adjustment'!AA$3,"n.a.")</f>
        <v>8.1374637974643366E-2</v>
      </c>
      <c r="X237" s="42">
        <f>IFERROR(H237*'Inflation adjustment'!$AH$3/'Inflation adjustment'!AB$3,"n.a.")</f>
        <v>8.2729366406493407E-2</v>
      </c>
      <c r="Y237" s="42">
        <f>IFERROR(I237*'Inflation adjustment'!$AH$3/'Inflation adjustment'!AC$3,"n.a.")</f>
        <v>9.3274037366794155E-2</v>
      </c>
      <c r="Z237" s="42">
        <f>IFERROR(J237*'Inflation adjustment'!$AH$3/'Inflation adjustment'!AD$3,"n.a.")</f>
        <v>9.3380610754477608E-2</v>
      </c>
      <c r="AA237" s="42">
        <f>IFERROR(K237*'Inflation adjustment'!$AH$3/'Inflation adjustment'!AE$3,"n.a.")</f>
        <v>9.8059122316702857E-2</v>
      </c>
      <c r="AB237" s="42">
        <f>IFERROR(L237*'Inflation adjustment'!$AH$3/'Inflation adjustment'!AF$3,"n.a.")</f>
        <v>9.7672081668705349E-2</v>
      </c>
      <c r="AC237" s="42">
        <f>IFERROR(M237*'Inflation adjustment'!$AH$3/'Inflation adjustment'!AG$3,"n.a.")</f>
        <v>0.10378848153497931</v>
      </c>
      <c r="AD237" s="42" t="str">
        <f>IFERROR(N237*'Inflation adjustment'!$AH$3/'Inflation adjustment'!AH$3,"n.a.")</f>
        <v>n.a.</v>
      </c>
      <c r="AE237" s="42">
        <f t="shared" si="25"/>
        <v>9.2896905431828006E-2</v>
      </c>
    </row>
    <row r="238" spans="2:31" x14ac:dyDescent="0.35">
      <c r="B238" s="66" t="s">
        <v>297</v>
      </c>
      <c r="C238" s="66" t="s">
        <v>171</v>
      </c>
      <c r="D238" s="66" t="s">
        <v>161</v>
      </c>
      <c r="E238" s="66" t="s">
        <v>196</v>
      </c>
      <c r="F238" s="103" t="s">
        <v>110</v>
      </c>
      <c r="G238" s="103">
        <v>9.2614900387606544E-2</v>
      </c>
      <c r="H238" s="103">
        <v>9.4221707907894289E-2</v>
      </c>
      <c r="I238" s="103">
        <v>0.10530669763513829</v>
      </c>
      <c r="J238" s="103">
        <v>0.11370915516588018</v>
      </c>
      <c r="K238" s="103">
        <v>0.11781261216153029</v>
      </c>
      <c r="L238" s="103">
        <v>0.11254621285146658</v>
      </c>
      <c r="M238" s="103">
        <v>0.11367334380795592</v>
      </c>
      <c r="N238" s="103" t="s">
        <v>110</v>
      </c>
      <c r="O238" s="42">
        <f t="shared" si="24"/>
        <v>0.10712637570249602</v>
      </c>
      <c r="R238" s="66" t="s">
        <v>297</v>
      </c>
      <c r="S238" s="66" t="s">
        <v>171</v>
      </c>
      <c r="T238" s="66" t="s">
        <v>161</v>
      </c>
      <c r="U238" s="66" t="s">
        <v>196</v>
      </c>
      <c r="V238" s="42" t="s">
        <v>110</v>
      </c>
      <c r="W238" s="42">
        <f>IFERROR(G238*'Inflation adjustment'!$AH$3/'Inflation adjustment'!AA$3,"n.a.")</f>
        <v>0.10410985181968946</v>
      </c>
      <c r="X238" s="42">
        <f>IFERROR(H238*'Inflation adjustment'!$AH$3/'Inflation adjustment'!AB$3,"n.a.")</f>
        <v>0.1026748081518548</v>
      </c>
      <c r="Y238" s="42">
        <f>IFERROR(I238*'Inflation adjustment'!$AH$3/'Inflation adjustment'!AC$3,"n.a.")</f>
        <v>0.11242777779696295</v>
      </c>
      <c r="Z238" s="42">
        <f>IFERROR(J238*'Inflation adjustment'!$AH$3/'Inflation adjustment'!AD$3,"n.a.")</f>
        <v>0.11964581774731427</v>
      </c>
      <c r="AA238" s="42">
        <f>IFERROR(K238*'Inflation adjustment'!$AH$3/'Inflation adjustment'!AE$3,"n.a.")</f>
        <v>0.12198464987864512</v>
      </c>
      <c r="AB238" s="42">
        <f>IFERROR(L238*'Inflation adjustment'!$AH$3/'Inflation adjustment'!AF$3,"n.a.")</f>
        <v>0.11639367977780556</v>
      </c>
      <c r="AC238" s="42">
        <f>IFERROR(M238*'Inflation adjustment'!$AH$3/'Inflation adjustment'!AG$3,"n.a.")</f>
        <v>0.11609471107590359</v>
      </c>
      <c r="AD238" s="42" t="str">
        <f>IFERROR(N238*'Inflation adjustment'!$AH$3/'Inflation adjustment'!AH$3,"n.a.")</f>
        <v>n.a.</v>
      </c>
      <c r="AE238" s="42">
        <f t="shared" si="25"/>
        <v>0.11333304232116796</v>
      </c>
    </row>
    <row r="239" spans="2:31" x14ac:dyDescent="0.35">
      <c r="B239" s="66" t="s">
        <v>298</v>
      </c>
      <c r="C239" s="66" t="s">
        <v>171</v>
      </c>
      <c r="D239" s="66" t="s">
        <v>165</v>
      </c>
      <c r="E239" s="66" t="s">
        <v>197</v>
      </c>
      <c r="F239" s="103" t="s">
        <v>110</v>
      </c>
      <c r="G239" s="103">
        <v>0.16471512990415541</v>
      </c>
      <c r="H239" s="103">
        <v>0.17781111190148038</v>
      </c>
      <c r="I239" s="103">
        <v>0.19004074731227774</v>
      </c>
      <c r="J239" s="103">
        <v>0.18759040570447169</v>
      </c>
      <c r="K239" s="103">
        <v>0.1518936076440493</v>
      </c>
      <c r="L239" s="103">
        <v>0.13689625486096599</v>
      </c>
      <c r="M239" s="103">
        <v>0.11758078298023668</v>
      </c>
      <c r="N239" s="103" t="s">
        <v>110</v>
      </c>
      <c r="O239" s="42">
        <f t="shared" si="24"/>
        <v>0.16093257718680531</v>
      </c>
      <c r="R239" s="66" t="s">
        <v>298</v>
      </c>
      <c r="S239" s="66" t="s">
        <v>171</v>
      </c>
      <c r="T239" s="66" t="s">
        <v>165</v>
      </c>
      <c r="U239" s="66" t="s">
        <v>197</v>
      </c>
      <c r="V239" s="42" t="s">
        <v>110</v>
      </c>
      <c r="W239" s="42">
        <f>IFERROR(G239*'Inflation adjustment'!$AH$3/'Inflation adjustment'!AA$3,"n.a.")</f>
        <v>0.1851588426377801</v>
      </c>
      <c r="X239" s="42">
        <f>IFERROR(H239*'Inflation adjustment'!$AH$3/'Inflation adjustment'!AB$3,"n.a.")</f>
        <v>0.19376343527543782</v>
      </c>
      <c r="Y239" s="42">
        <f>IFERROR(I239*'Inflation adjustment'!$AH$3/'Inflation adjustment'!AC$3,"n.a.")</f>
        <v>0.20289173804709904</v>
      </c>
      <c r="Z239" s="42">
        <f>IFERROR(J239*'Inflation adjustment'!$AH$3/'Inflation adjustment'!AD$3,"n.a.")</f>
        <v>0.19738434833430793</v>
      </c>
      <c r="AA239" s="42">
        <f>IFERROR(K239*'Inflation adjustment'!$AH$3/'Inflation adjustment'!AE$3,"n.a.")</f>
        <v>0.15727253820549678</v>
      </c>
      <c r="AB239" s="42">
        <f>IFERROR(L239*'Inflation adjustment'!$AH$3/'Inflation adjustment'!AF$3,"n.a.")</f>
        <v>0.14157614412220978</v>
      </c>
      <c r="AC239" s="42">
        <f>IFERROR(M239*'Inflation adjustment'!$AH$3/'Inflation adjustment'!AG$3,"n.a.")</f>
        <v>0.12008538300088002</v>
      </c>
      <c r="AD239" s="42" t="str">
        <f>IFERROR(N239*'Inflation adjustment'!$AH$3/'Inflation adjustment'!AH$3,"n.a.")</f>
        <v>n.a.</v>
      </c>
      <c r="AE239" s="42">
        <f t="shared" si="25"/>
        <v>0.17116177566045881</v>
      </c>
    </row>
    <row r="240" spans="2:31" x14ac:dyDescent="0.35">
      <c r="B240" s="66" t="s">
        <v>299</v>
      </c>
      <c r="C240" s="66" t="s">
        <v>171</v>
      </c>
      <c r="D240" s="66" t="s">
        <v>165</v>
      </c>
      <c r="E240" s="66" t="s">
        <v>197</v>
      </c>
      <c r="F240" s="103" t="s">
        <v>110</v>
      </c>
      <c r="G240" s="103">
        <v>0.14010026791275915</v>
      </c>
      <c r="H240" s="103">
        <v>0.15939829366096944</v>
      </c>
      <c r="I240" s="103">
        <v>0.18105268089960627</v>
      </c>
      <c r="J240" s="103">
        <v>0.17146294893661473</v>
      </c>
      <c r="K240" s="103">
        <v>0.15756246582476985</v>
      </c>
      <c r="L240" s="103">
        <v>0.14305328642306103</v>
      </c>
      <c r="M240" s="103">
        <v>0.13647606353079547</v>
      </c>
      <c r="N240" s="103" t="s">
        <v>110</v>
      </c>
      <c r="O240" s="42">
        <f t="shared" si="24"/>
        <v>0.15558657245551083</v>
      </c>
      <c r="R240" s="66" t="s">
        <v>299</v>
      </c>
      <c r="S240" s="66" t="s">
        <v>171</v>
      </c>
      <c r="T240" s="66" t="s">
        <v>165</v>
      </c>
      <c r="U240" s="66" t="s">
        <v>197</v>
      </c>
      <c r="V240" s="42" t="s">
        <v>110</v>
      </c>
      <c r="W240" s="42">
        <f>IFERROR(G240*'Inflation adjustment'!$AH$3/'Inflation adjustment'!AA$3,"n.a.")</f>
        <v>0.15748889294543775</v>
      </c>
      <c r="X240" s="42">
        <f>IFERROR(H240*'Inflation adjustment'!$AH$3/'Inflation adjustment'!AB$3,"n.a.")</f>
        <v>0.17369871110139176</v>
      </c>
      <c r="Y240" s="42">
        <f>IFERROR(I240*'Inflation adjustment'!$AH$3/'Inflation adjustment'!AC$3,"n.a.")</f>
        <v>0.19329587799108117</v>
      </c>
      <c r="Z240" s="42">
        <f>IFERROR(J240*'Inflation adjustment'!$AH$3/'Inflation adjustment'!AD$3,"n.a.")</f>
        <v>0.18041489015515069</v>
      </c>
      <c r="AA240" s="42">
        <f>IFERROR(K240*'Inflation adjustment'!$AH$3/'Inflation adjustment'!AE$3,"n.a.")</f>
        <v>0.16314214475864552</v>
      </c>
      <c r="AB240" s="42">
        <f>IFERROR(L240*'Inflation adjustment'!$AH$3/'Inflation adjustment'!AF$3,"n.a.")</f>
        <v>0.14794365789156358</v>
      </c>
      <c r="AC240" s="42">
        <f>IFERROR(M240*'Inflation adjustment'!$AH$3/'Inflation adjustment'!AG$3,"n.a.")</f>
        <v>0.13938315381266581</v>
      </c>
      <c r="AD240" s="42" t="str">
        <f>IFERROR(N240*'Inflation adjustment'!$AH$3/'Inflation adjustment'!AH$3,"n.a.")</f>
        <v>n.a.</v>
      </c>
      <c r="AE240" s="42">
        <f t="shared" si="25"/>
        <v>0.16505247552227661</v>
      </c>
    </row>
    <row r="241" spans="2:31" x14ac:dyDescent="0.35">
      <c r="B241" s="66" t="s">
        <v>118</v>
      </c>
      <c r="C241" s="66" t="s">
        <v>171</v>
      </c>
      <c r="D241" s="66" t="s">
        <v>164</v>
      </c>
      <c r="E241" s="66" t="s">
        <v>196</v>
      </c>
      <c r="F241" s="103" t="s">
        <v>110</v>
      </c>
      <c r="G241" s="103">
        <v>0.27929704977683789</v>
      </c>
      <c r="H241" s="103">
        <v>0.24968096805189841</v>
      </c>
      <c r="I241" s="103">
        <v>0.24859570624313701</v>
      </c>
      <c r="J241" s="103">
        <v>0.23533312793269426</v>
      </c>
      <c r="K241" s="103">
        <v>0.24852823443313823</v>
      </c>
      <c r="L241" s="103">
        <v>0.18086669757742727</v>
      </c>
      <c r="M241" s="103">
        <v>0.19646558597228911</v>
      </c>
      <c r="N241" s="103" t="s">
        <v>110</v>
      </c>
      <c r="O241" s="42">
        <f t="shared" si="24"/>
        <v>0.23410962428391749</v>
      </c>
      <c r="R241" s="66" t="s">
        <v>118</v>
      </c>
      <c r="S241" s="66" t="s">
        <v>171</v>
      </c>
      <c r="T241" s="66" t="s">
        <v>164</v>
      </c>
      <c r="U241" s="66" t="s">
        <v>196</v>
      </c>
      <c r="V241" s="42" t="s">
        <v>110</v>
      </c>
      <c r="W241" s="42">
        <f>IFERROR(G241*'Inflation adjustment'!$AH$3/'Inflation adjustment'!AA$3,"n.a.")</f>
        <v>0.3139621631535448</v>
      </c>
      <c r="X241" s="42">
        <f>IFERROR(H241*'Inflation adjustment'!$AH$3/'Inflation adjustment'!AB$3,"n.a.")</f>
        <v>0.27208109535605407</v>
      </c>
      <c r="Y241" s="42">
        <f>IFERROR(I241*'Inflation adjustment'!$AH$3/'Inflation adjustment'!AC$3,"n.a.")</f>
        <v>0.26540631745588572</v>
      </c>
      <c r="Z241" s="42">
        <f>IFERROR(J241*'Inflation adjustment'!$AH$3/'Inflation adjustment'!AD$3,"n.a.")</f>
        <v>0.24761967929025003</v>
      </c>
      <c r="AA241" s="42">
        <f>IFERROR(K241*'Inflation adjustment'!$AH$3/'Inflation adjustment'!AE$3,"n.a.")</f>
        <v>0.25732923755835013</v>
      </c>
      <c r="AB241" s="42">
        <f>IFERROR(L241*'Inflation adjustment'!$AH$3/'Inflation adjustment'!AF$3,"n.a.")</f>
        <v>0.18704974558388213</v>
      </c>
      <c r="AC241" s="42">
        <f>IFERROR(M241*'Inflation adjustment'!$AH$3/'Inflation adjustment'!AG$3,"n.a.")</f>
        <v>0.20065051907283335</v>
      </c>
      <c r="AD241" s="42" t="str">
        <f>IFERROR(N241*'Inflation adjustment'!$AH$3/'Inflation adjustment'!AH$3,"n.a.")</f>
        <v>n.a.</v>
      </c>
      <c r="AE241" s="42">
        <f t="shared" si="25"/>
        <v>0.24915696535297147</v>
      </c>
    </row>
    <row r="242" spans="2:31" x14ac:dyDescent="0.35">
      <c r="B242" s="66" t="s">
        <v>129</v>
      </c>
      <c r="C242" s="66" t="s">
        <v>171</v>
      </c>
      <c r="D242" s="66" t="s">
        <v>166</v>
      </c>
      <c r="E242" s="66" t="s">
        <v>196</v>
      </c>
      <c r="F242" s="103" t="s">
        <v>110</v>
      </c>
      <c r="G242" s="103" t="s">
        <v>110</v>
      </c>
      <c r="H242" s="103" t="s">
        <v>110</v>
      </c>
      <c r="I242" s="103" t="s">
        <v>110</v>
      </c>
      <c r="J242" s="103">
        <v>1.5599243098243292E-2</v>
      </c>
      <c r="K242" s="103">
        <v>1.5670620020201715E-2</v>
      </c>
      <c r="L242" s="103">
        <v>1.1713544347570532E-2</v>
      </c>
      <c r="M242" s="103">
        <v>1.3310213205442196E-2</v>
      </c>
      <c r="N242" s="103" t="s">
        <v>110</v>
      </c>
      <c r="O242" s="42">
        <f t="shared" si="24"/>
        <v>1.4073405167864435E-2</v>
      </c>
      <c r="R242" s="66" t="s">
        <v>129</v>
      </c>
      <c r="S242" s="66" t="s">
        <v>171</v>
      </c>
      <c r="T242" s="66" t="s">
        <v>166</v>
      </c>
      <c r="U242" s="66" t="s">
        <v>196</v>
      </c>
      <c r="V242" s="42" t="s">
        <v>110</v>
      </c>
      <c r="W242" s="42" t="str">
        <f>IFERROR(G242*'Inflation adjustment'!$AH$3/'Inflation adjustment'!AA$3,"n.a.")</f>
        <v>n.a.</v>
      </c>
      <c r="X242" s="42" t="str">
        <f>IFERROR(H242*'Inflation adjustment'!$AH$3/'Inflation adjustment'!AB$3,"n.a.")</f>
        <v>n.a.</v>
      </c>
      <c r="Y242" s="42" t="str">
        <f>IFERROR(I242*'Inflation adjustment'!$AH$3/'Inflation adjustment'!AC$3,"n.a.")</f>
        <v>n.a.</v>
      </c>
      <c r="Z242" s="42">
        <f>IFERROR(J242*'Inflation adjustment'!$AH$3/'Inflation adjustment'!AD$3,"n.a.")</f>
        <v>1.64136669031246E-2</v>
      </c>
      <c r="AA242" s="42">
        <f>IFERROR(K242*'Inflation adjustment'!$AH$3/'Inflation adjustment'!AE$3,"n.a.")</f>
        <v>1.6225555663978267E-2</v>
      </c>
      <c r="AB242" s="42">
        <f>IFERROR(L242*'Inflation adjustment'!$AH$3/'Inflation adjustment'!AF$3,"n.a.")</f>
        <v>1.211397962944857E-2</v>
      </c>
      <c r="AC242" s="42">
        <f>IFERROR(M242*'Inflation adjustment'!$AH$3/'Inflation adjustment'!AG$3,"n.a.")</f>
        <v>1.3593735388439745E-2</v>
      </c>
      <c r="AD242" s="42" t="str">
        <f>IFERROR(N242*'Inflation adjustment'!$AH$3/'Inflation adjustment'!AH$3,"n.a.")</f>
        <v>n.a.</v>
      </c>
      <c r="AE242" s="42">
        <f t="shared" si="25"/>
        <v>1.4586734396247795E-2</v>
      </c>
    </row>
    <row r="243" spans="2:31" x14ac:dyDescent="0.35">
      <c r="B243" s="66" t="s">
        <v>121</v>
      </c>
      <c r="C243" s="66" t="s">
        <v>171</v>
      </c>
      <c r="D243" s="66" t="s">
        <v>164</v>
      </c>
      <c r="E243" s="66" t="s">
        <v>196</v>
      </c>
      <c r="F243" s="103" t="s">
        <v>110</v>
      </c>
      <c r="G243" s="103" t="s">
        <v>110</v>
      </c>
      <c r="H243" s="103" t="s">
        <v>110</v>
      </c>
      <c r="I243" s="103">
        <v>0.14448677200089569</v>
      </c>
      <c r="J243" s="103">
        <v>0.16296885806705549</v>
      </c>
      <c r="K243" s="103" t="s">
        <v>110</v>
      </c>
      <c r="L243" s="103">
        <v>0.12322259929292877</v>
      </c>
      <c r="M243" s="103">
        <v>0.10440411669343859</v>
      </c>
      <c r="N243" s="103" t="s">
        <v>110</v>
      </c>
      <c r="O243" s="42">
        <f t="shared" si="24"/>
        <v>0.13377058651357965</v>
      </c>
      <c r="R243" s="66" t="s">
        <v>121</v>
      </c>
      <c r="S243" s="66" t="s">
        <v>171</v>
      </c>
      <c r="T243" s="66" t="s">
        <v>164</v>
      </c>
      <c r="U243" s="66" t="s">
        <v>196</v>
      </c>
      <c r="V243" s="42" t="s">
        <v>110</v>
      </c>
      <c r="W243" s="42" t="str">
        <f>IFERROR(G243*'Inflation adjustment'!$AH$3/'Inflation adjustment'!AA$3,"n.a.")</f>
        <v>n.a.</v>
      </c>
      <c r="X243" s="42" t="str">
        <f>IFERROR(H243*'Inflation adjustment'!$AH$3/'Inflation adjustment'!AB$3,"n.a.")</f>
        <v>n.a.</v>
      </c>
      <c r="Y243" s="42">
        <f>IFERROR(I243*'Inflation adjustment'!$AH$3/'Inflation adjustment'!AC$3,"n.a.")</f>
        <v>0.15425729855663811</v>
      </c>
      <c r="Z243" s="42">
        <f>IFERROR(J243*'Inflation adjustment'!$AH$3/'Inflation adjustment'!AD$3,"n.a.")</f>
        <v>0.17147732970431587</v>
      </c>
      <c r="AA243" s="42" t="str">
        <f>IFERROR(K243*'Inflation adjustment'!$AH$3/'Inflation adjustment'!AE$3,"n.a.")</f>
        <v>n.a.</v>
      </c>
      <c r="AB243" s="42">
        <f>IFERROR(L243*'Inflation adjustment'!$AH$3/'Inflation adjustment'!AF$3,"n.a.")</f>
        <v>0.12743504557028823</v>
      </c>
      <c r="AC243" s="42">
        <f>IFERROR(M243*'Inflation adjustment'!$AH$3/'Inflation adjustment'!AG$3,"n.a.")</f>
        <v>0.10662803922735799</v>
      </c>
      <c r="AD243" s="42" t="str">
        <f>IFERROR(N243*'Inflation adjustment'!$AH$3/'Inflation adjustment'!AH$3,"n.a.")</f>
        <v>n.a.</v>
      </c>
      <c r="AE243" s="42">
        <f t="shared" si="25"/>
        <v>0.13994942826465007</v>
      </c>
    </row>
    <row r="244" spans="2:31" x14ac:dyDescent="0.35">
      <c r="B244" s="66" t="s">
        <v>119</v>
      </c>
      <c r="C244" s="66" t="s">
        <v>171</v>
      </c>
      <c r="D244" s="66" t="s">
        <v>164</v>
      </c>
      <c r="E244" s="66" t="s">
        <v>197</v>
      </c>
      <c r="F244" s="103" t="s">
        <v>110</v>
      </c>
      <c r="G244" s="103" t="s">
        <v>110</v>
      </c>
      <c r="H244" s="103" t="s">
        <v>110</v>
      </c>
      <c r="I244" s="103">
        <v>0.14253815373900017</v>
      </c>
      <c r="J244" s="103">
        <v>0.13925368034674454</v>
      </c>
      <c r="K244" s="103">
        <v>0.13173168956297795</v>
      </c>
      <c r="L244" s="103">
        <v>0.12073561008927274</v>
      </c>
      <c r="M244" s="103">
        <v>0.1142176498510961</v>
      </c>
      <c r="N244" s="103" t="s">
        <v>110</v>
      </c>
      <c r="O244" s="42">
        <f t="shared" si="24"/>
        <v>0.12969535671781829</v>
      </c>
      <c r="R244" s="66" t="s">
        <v>119</v>
      </c>
      <c r="S244" s="66" t="s">
        <v>171</v>
      </c>
      <c r="T244" s="66" t="s">
        <v>164</v>
      </c>
      <c r="U244" s="66" t="s">
        <v>197</v>
      </c>
      <c r="V244" s="42" t="s">
        <v>110</v>
      </c>
      <c r="W244" s="42" t="str">
        <f>IFERROR(G244*'Inflation adjustment'!$AH$3/'Inflation adjustment'!AA$3,"n.a.")</f>
        <v>n.a.</v>
      </c>
      <c r="X244" s="42" t="str">
        <f>IFERROR(H244*'Inflation adjustment'!$AH$3/'Inflation adjustment'!AB$3,"n.a.")</f>
        <v>n.a.</v>
      </c>
      <c r="Y244" s="42">
        <f>IFERROR(I244*'Inflation adjustment'!$AH$3/'Inflation adjustment'!AC$3,"n.a.")</f>
        <v>0.15217691026340205</v>
      </c>
      <c r="Z244" s="42">
        <f>IFERROR(J244*'Inflation adjustment'!$AH$3/'Inflation adjustment'!AD$3,"n.a.")</f>
        <v>0.14652400182820746</v>
      </c>
      <c r="AA244" s="42">
        <f>IFERROR(K244*'Inflation adjustment'!$AH$3/'Inflation adjustment'!AE$3,"n.a.")</f>
        <v>0.13639663644186115</v>
      </c>
      <c r="AB244" s="42">
        <f>IFERROR(L244*'Inflation adjustment'!$AH$3/'Inflation adjustment'!AF$3,"n.a.")</f>
        <v>0.12486303699134803</v>
      </c>
      <c r="AC244" s="42">
        <f>IFERROR(M244*'Inflation adjustment'!$AH$3/'Inflation adjustment'!AG$3,"n.a.")</f>
        <v>0.11665061143651922</v>
      </c>
      <c r="AD244" s="42" t="str">
        <f>IFERROR(N244*'Inflation adjustment'!$AH$3/'Inflation adjustment'!AH$3,"n.a.")</f>
        <v>n.a.</v>
      </c>
      <c r="AE244" s="42">
        <f t="shared" si="25"/>
        <v>0.13532223939226759</v>
      </c>
    </row>
    <row r="245" spans="2:31" x14ac:dyDescent="0.35">
      <c r="B245" s="66" t="s">
        <v>130</v>
      </c>
      <c r="C245" s="66" t="s">
        <v>171</v>
      </c>
      <c r="D245" s="66" t="s">
        <v>166</v>
      </c>
      <c r="E245" s="66" t="s">
        <v>337</v>
      </c>
      <c r="F245" s="103" t="s">
        <v>110</v>
      </c>
      <c r="G245" s="103" t="s">
        <v>110</v>
      </c>
      <c r="H245" s="103" t="s">
        <v>110</v>
      </c>
      <c r="I245" s="103">
        <v>7.3287909270988202E-2</v>
      </c>
      <c r="J245" s="103">
        <v>6.9842226790742284E-2</v>
      </c>
      <c r="K245" s="103">
        <v>5.2412945824745844E-2</v>
      </c>
      <c r="L245" s="103">
        <v>4.0097188961992762E-2</v>
      </c>
      <c r="M245" s="103">
        <v>4.3199215688288342E-2</v>
      </c>
      <c r="N245" s="103">
        <v>4.5924694266129329E-2</v>
      </c>
      <c r="O245" s="42">
        <f t="shared" si="24"/>
        <v>5.4127363467147797E-2</v>
      </c>
      <c r="R245" s="66" t="s">
        <v>130</v>
      </c>
      <c r="S245" s="66" t="s">
        <v>171</v>
      </c>
      <c r="T245" s="66" t="s">
        <v>166</v>
      </c>
      <c r="U245" s="66" t="s">
        <v>337</v>
      </c>
      <c r="V245" s="42" t="s">
        <v>110</v>
      </c>
      <c r="W245" s="42" t="str">
        <f>IFERROR(G245*'Inflation adjustment'!$AH$3/'Inflation adjustment'!AA$3,"n.a.")</f>
        <v>n.a.</v>
      </c>
      <c r="X245" s="42" t="str">
        <f>IFERROR(H245*'Inflation adjustment'!$AH$3/'Inflation adjustment'!AB$3,"n.a.")</f>
        <v>n.a.</v>
      </c>
      <c r="Y245" s="42">
        <f>IFERROR(I245*'Inflation adjustment'!$AH$3/'Inflation adjustment'!AC$3,"n.a.")</f>
        <v>7.8243805605516276E-2</v>
      </c>
      <c r="Z245" s="42">
        <f>IFERROR(J245*'Inflation adjustment'!$AH$3/'Inflation adjustment'!AD$3,"n.a.")</f>
        <v>7.3488632691725064E-2</v>
      </c>
      <c r="AA245" s="42">
        <f>IFERROR(K245*'Inflation adjustment'!$AH$3/'Inflation adjustment'!AE$3,"n.a.")</f>
        <v>5.42690186410087E-2</v>
      </c>
      <c r="AB245" s="42">
        <f>IFERROR(L245*'Inflation adjustment'!$AH$3/'Inflation adjustment'!AF$3,"n.a.")</f>
        <v>4.1467937958887341E-2</v>
      </c>
      <c r="AC245" s="42">
        <f>IFERROR(M245*'Inflation adjustment'!$AH$3/'Inflation adjustment'!AG$3,"n.a.")</f>
        <v>4.4119406503167077E-2</v>
      </c>
      <c r="AD245" s="42">
        <f>IFERROR(N245*'Inflation adjustment'!$AH$3/'Inflation adjustment'!AH$3,"n.a.")</f>
        <v>4.5924694266129329E-2</v>
      </c>
      <c r="AE245" s="42">
        <f t="shared" si="25"/>
        <v>5.6252249277738968E-2</v>
      </c>
    </row>
    <row r="246" spans="2:31" x14ac:dyDescent="0.35">
      <c r="B246" s="66" t="s">
        <v>117</v>
      </c>
      <c r="C246" s="66" t="s">
        <v>171</v>
      </c>
      <c r="D246" s="66" t="s">
        <v>165</v>
      </c>
      <c r="E246" s="66" t="s">
        <v>196</v>
      </c>
      <c r="F246" s="103" t="s">
        <v>110</v>
      </c>
      <c r="G246" s="103">
        <v>5.0130775760391912E-2</v>
      </c>
      <c r="H246" s="103">
        <v>5.5452511731046865E-2</v>
      </c>
      <c r="I246" s="103">
        <v>5.869480310686491E-2</v>
      </c>
      <c r="J246" s="103">
        <v>6.4884385456255272E-2</v>
      </c>
      <c r="K246" s="103">
        <v>6.73277425513681E-2</v>
      </c>
      <c r="L246" s="103">
        <v>6.9693099711176529E-2</v>
      </c>
      <c r="M246" s="103">
        <v>7.2269036374946666E-2</v>
      </c>
      <c r="N246" s="103" t="s">
        <v>110</v>
      </c>
      <c r="O246" s="42">
        <f t="shared" si="24"/>
        <v>6.2636050670292889E-2</v>
      </c>
      <c r="R246" s="66" t="s">
        <v>117</v>
      </c>
      <c r="S246" s="66" t="s">
        <v>171</v>
      </c>
      <c r="T246" s="66" t="s">
        <v>165</v>
      </c>
      <c r="U246" s="66" t="s">
        <v>196</v>
      </c>
      <c r="V246" s="42" t="s">
        <v>110</v>
      </c>
      <c r="W246" s="42">
        <f>IFERROR(G246*'Inflation adjustment'!$AH$3/'Inflation adjustment'!AA$3,"n.a.")</f>
        <v>5.6352785719984297E-2</v>
      </c>
      <c r="X246" s="42">
        <f>IFERROR(H246*'Inflation adjustment'!$AH$3/'Inflation adjustment'!AB$3,"n.a.")</f>
        <v>6.0427433655622406E-2</v>
      </c>
      <c r="Y246" s="42">
        <f>IFERROR(I246*'Inflation adjustment'!$AH$3/'Inflation adjustment'!AC$3,"n.a.")</f>
        <v>6.2663880168370184E-2</v>
      </c>
      <c r="Z246" s="42">
        <f>IFERROR(J246*'Inflation adjustment'!$AH$3/'Inflation adjustment'!AD$3,"n.a.")</f>
        <v>6.8271946490330027E-2</v>
      </c>
      <c r="AA246" s="42">
        <f>IFERROR(K246*'Inflation adjustment'!$AH$3/'Inflation adjustment'!AE$3,"n.a.")</f>
        <v>6.9711985428076217E-2</v>
      </c>
      <c r="AB246" s="42">
        <f>IFERROR(L246*'Inflation adjustment'!$AH$3/'Inflation adjustment'!AF$3,"n.a.")</f>
        <v>7.207560454487251E-2</v>
      </c>
      <c r="AC246" s="42">
        <f>IFERROR(M246*'Inflation adjustment'!$AH$3/'Inflation adjustment'!AG$3,"n.a.")</f>
        <v>7.3808446348317833E-2</v>
      </c>
      <c r="AD246" s="42" t="str">
        <f>IFERROR(N246*'Inflation adjustment'!$AH$3/'Inflation adjustment'!AH$3,"n.a.")</f>
        <v>n.a.</v>
      </c>
      <c r="AE246" s="42">
        <f t="shared" si="25"/>
        <v>6.61874403365105E-2</v>
      </c>
    </row>
  </sheetData>
  <sortState xmlns:xlrd2="http://schemas.microsoft.com/office/spreadsheetml/2017/richdata2" ref="B3:B19">
    <sortCondition ref="B19"/>
  </sortState>
  <pageMargins left="0.7" right="0.7" top="0.75" bottom="0.75" header="0.3" footer="0.3"/>
  <pageSetup paperSize="9" orientation="portrait" horizontalDpi="300" verticalDpi="300"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5BF46-1B81-45A7-BBF7-4F68ADFF5A6C}">
  <sheetPr codeName="Sheet5">
    <tabColor theme="8" tint="0.39997558519241921"/>
  </sheetPr>
  <dimension ref="A1:AR137"/>
  <sheetViews>
    <sheetView topLeftCell="C1" zoomScale="85" zoomScaleNormal="85" workbookViewId="0">
      <selection activeCell="O3" sqref="O3"/>
    </sheetView>
  </sheetViews>
  <sheetFormatPr defaultColWidth="9.1796875" defaultRowHeight="14.5" x14ac:dyDescent="0.35"/>
  <cols>
    <col min="1" max="1" width="3" style="1" customWidth="1"/>
    <col min="2" max="2" width="43.7265625" style="1" customWidth="1"/>
    <col min="3" max="3" width="16.54296875" style="1" bestFit="1" customWidth="1"/>
    <col min="4" max="4" width="11.7265625" style="1" customWidth="1"/>
    <col min="5" max="5" width="11.1796875" style="1" customWidth="1"/>
    <col min="6" max="14" width="12.1796875" style="17" customWidth="1"/>
    <col min="15" max="15" width="12.7265625" style="17" customWidth="1"/>
    <col min="16" max="16" width="11.1796875" style="1" customWidth="1"/>
    <col min="17" max="17" width="3" style="1" customWidth="1"/>
    <col min="18" max="18" width="43.7265625" style="1" customWidth="1"/>
    <col min="19" max="19" width="14.1796875" style="1" bestFit="1" customWidth="1"/>
    <col min="20" max="20" width="11.7265625" style="1" customWidth="1"/>
    <col min="21" max="21" width="11.1796875" style="1" customWidth="1"/>
    <col min="22" max="30" width="12.1796875" style="17" customWidth="1"/>
    <col min="31" max="32" width="12.7265625" style="17" customWidth="1"/>
    <col min="33" max="33" width="11.1796875" style="1" customWidth="1"/>
    <col min="34" max="34" width="3.453125" style="1" customWidth="1"/>
    <col min="35" max="44" width="16" style="1" customWidth="1"/>
    <col min="45" max="45" width="28" style="1" bestFit="1" customWidth="1"/>
    <col min="46" max="46" width="27.7265625" style="1" bestFit="1" customWidth="1"/>
    <col min="47" max="47" width="24.81640625" style="1" bestFit="1" customWidth="1"/>
    <col min="48" max="49" width="23.81640625" style="1" bestFit="1" customWidth="1"/>
    <col min="50" max="51" width="22.26953125" style="1" bestFit="1" customWidth="1"/>
    <col min="52" max="52" width="21" style="1" bestFit="1" customWidth="1"/>
    <col min="53" max="53" width="21.1796875" style="1" bestFit="1" customWidth="1"/>
    <col min="54" max="54" width="22.1796875" style="1" bestFit="1" customWidth="1"/>
    <col min="55" max="55" width="27.7265625" style="1" bestFit="1" customWidth="1"/>
    <col min="56" max="56" width="28.26953125" style="1" bestFit="1" customWidth="1"/>
    <col min="57" max="57" width="27.7265625" style="1" bestFit="1" customWidth="1"/>
    <col min="58" max="58" width="27" style="1" bestFit="1" customWidth="1"/>
    <col min="59" max="59" width="25.453125" style="1" bestFit="1" customWidth="1"/>
    <col min="60" max="60" width="24.81640625" style="1" bestFit="1" customWidth="1"/>
    <col min="61" max="61" width="22.453125" style="1" bestFit="1" customWidth="1"/>
    <col min="62" max="62" width="25.453125" style="1" bestFit="1" customWidth="1"/>
    <col min="63" max="63" width="19.453125" style="1" bestFit="1" customWidth="1"/>
    <col min="64" max="64" width="21.54296875" style="1" bestFit="1" customWidth="1"/>
    <col min="65" max="66" width="24.453125" style="1" bestFit="1" customWidth="1"/>
    <col min="67" max="67" width="28" style="1" bestFit="1" customWidth="1"/>
    <col min="68" max="68" width="25.7265625" style="1" bestFit="1" customWidth="1"/>
    <col min="69" max="69" width="26.26953125" style="1" bestFit="1" customWidth="1"/>
    <col min="70" max="70" width="27.26953125" style="1" bestFit="1" customWidth="1"/>
    <col min="71" max="71" width="22.81640625" style="1" bestFit="1" customWidth="1"/>
    <col min="72" max="72" width="25.453125" style="1" bestFit="1" customWidth="1"/>
    <col min="73" max="73" width="23.1796875" style="1" bestFit="1" customWidth="1"/>
    <col min="74" max="74" width="23" style="1" bestFit="1" customWidth="1"/>
    <col min="75" max="75" width="22" style="1" bestFit="1" customWidth="1"/>
    <col min="76" max="76" width="22.1796875" style="1" bestFit="1" customWidth="1"/>
    <col min="77" max="77" width="22" style="1" bestFit="1" customWidth="1"/>
    <col min="78" max="78" width="23.1796875" style="1" bestFit="1" customWidth="1"/>
    <col min="79" max="79" width="31.453125" style="1" bestFit="1" customWidth="1"/>
    <col min="80" max="80" width="23" style="1" bestFit="1" customWidth="1"/>
    <col min="81" max="81" width="27" style="1" bestFit="1" customWidth="1"/>
    <col min="82" max="82" width="30.7265625" style="1" bestFit="1" customWidth="1"/>
    <col min="83" max="83" width="25.1796875" style="1" bestFit="1" customWidth="1"/>
    <col min="84" max="84" width="25.81640625" style="1" bestFit="1" customWidth="1"/>
    <col min="85" max="85" width="23.453125" style="1" bestFit="1" customWidth="1"/>
    <col min="86" max="86" width="20.1796875" style="1" bestFit="1" customWidth="1"/>
    <col min="87" max="87" width="20.453125" style="1" bestFit="1" customWidth="1"/>
    <col min="88" max="88" width="25.26953125" style="1" bestFit="1" customWidth="1"/>
    <col min="89" max="89" width="19.1796875" style="1" bestFit="1" customWidth="1"/>
    <col min="90" max="90" width="23.81640625" style="1" bestFit="1" customWidth="1"/>
    <col min="91" max="91" width="28.7265625" style="1" bestFit="1" customWidth="1"/>
    <col min="92" max="92" width="25.26953125" style="1" bestFit="1" customWidth="1"/>
    <col min="93" max="93" width="27.26953125" style="1" bestFit="1" customWidth="1"/>
    <col min="94" max="94" width="28" style="1" bestFit="1" customWidth="1"/>
    <col min="95" max="95" width="23.81640625" style="1" bestFit="1" customWidth="1"/>
    <col min="96" max="96" width="29.1796875" style="1" bestFit="1" customWidth="1"/>
    <col min="97" max="97" width="24.1796875" style="1" bestFit="1" customWidth="1"/>
    <col min="98" max="98" width="21.1796875" style="1" bestFit="1" customWidth="1"/>
    <col min="99" max="99" width="21.453125" style="1" bestFit="1" customWidth="1"/>
    <col min="100" max="100" width="20" style="1" bestFit="1" customWidth="1"/>
    <col min="101" max="101" width="20.1796875" style="1" bestFit="1" customWidth="1"/>
    <col min="102" max="102" width="27.54296875" style="1" bestFit="1" customWidth="1"/>
    <col min="103" max="103" width="28.26953125" style="1" bestFit="1" customWidth="1"/>
    <col min="104" max="104" width="24.7265625" style="1" bestFit="1" customWidth="1"/>
    <col min="105" max="105" width="28" style="1" bestFit="1" customWidth="1"/>
    <col min="106" max="106" width="27.7265625" style="1" bestFit="1" customWidth="1"/>
    <col min="107" max="107" width="24.81640625" style="1" bestFit="1" customWidth="1"/>
    <col min="108" max="108" width="23.81640625" style="1" bestFit="1" customWidth="1"/>
    <col min="109" max="109" width="21.26953125" style="1" bestFit="1" customWidth="1"/>
    <col min="110" max="110" width="22" style="1" bestFit="1" customWidth="1"/>
    <col min="111" max="111" width="24.81640625" style="1" bestFit="1" customWidth="1"/>
    <col min="112" max="112" width="22.453125" style="1" bestFit="1" customWidth="1"/>
    <col min="113" max="113" width="20.81640625" style="1" bestFit="1" customWidth="1"/>
    <col min="114" max="114" width="24.81640625" style="1" bestFit="1" customWidth="1"/>
    <col min="115" max="115" width="27" style="1" bestFit="1" customWidth="1"/>
    <col min="116" max="116" width="25" style="1" bestFit="1" customWidth="1"/>
    <col min="117" max="117" width="25.1796875" style="1" bestFit="1" customWidth="1"/>
    <col min="118" max="118" width="26.26953125" style="1" bestFit="1" customWidth="1"/>
    <col min="119" max="119" width="28.1796875" style="1" bestFit="1" customWidth="1"/>
    <col min="120" max="120" width="26.26953125" style="1" bestFit="1" customWidth="1"/>
    <col min="121" max="121" width="23.81640625" style="1" bestFit="1" customWidth="1"/>
    <col min="122" max="123" width="22.26953125" style="1" bestFit="1" customWidth="1"/>
    <col min="124" max="124" width="21" style="1" bestFit="1" customWidth="1"/>
    <col min="125" max="125" width="21.1796875" style="1" bestFit="1" customWidth="1"/>
    <col min="126" max="126" width="22.1796875" style="1" bestFit="1" customWidth="1"/>
    <col min="127" max="127" width="27.7265625" style="1" bestFit="1" customWidth="1"/>
    <col min="128" max="128" width="28.26953125" style="1" bestFit="1" customWidth="1"/>
    <col min="129" max="129" width="27.7265625" style="1" bestFit="1" customWidth="1"/>
    <col min="130" max="130" width="27" style="1" bestFit="1" customWidth="1"/>
    <col min="131" max="131" width="25.453125" style="1" bestFit="1" customWidth="1"/>
    <col min="132" max="132" width="24.81640625" style="1" bestFit="1" customWidth="1"/>
    <col min="133" max="133" width="22.453125" style="1" bestFit="1" customWidth="1"/>
    <col min="134" max="134" width="25.453125" style="1" bestFit="1" customWidth="1"/>
    <col min="135" max="135" width="19.453125" style="1" bestFit="1" customWidth="1"/>
    <col min="136" max="136" width="21.54296875" style="1" bestFit="1" customWidth="1"/>
    <col min="137" max="138" width="24.453125" style="1" bestFit="1" customWidth="1"/>
    <col min="139" max="139" width="28" style="1" bestFit="1" customWidth="1"/>
    <col min="140" max="140" width="25.7265625" style="1" bestFit="1" customWidth="1"/>
    <col min="141" max="141" width="26.26953125" style="1" bestFit="1" customWidth="1"/>
    <col min="142" max="142" width="27.26953125" style="1" bestFit="1" customWidth="1"/>
    <col min="143" max="149" width="9.26953125" style="1" bestFit="1" customWidth="1"/>
    <col min="150" max="152" width="9.81640625" style="1" bestFit="1" customWidth="1"/>
    <col min="153" max="16384" width="9.1796875" style="1"/>
  </cols>
  <sheetData>
    <row r="1" spans="1:35" s="12" customFormat="1" ht="32.25" customHeight="1" thickBot="1" x14ac:dyDescent="0.4">
      <c r="A1" s="7"/>
      <c r="B1" s="8" t="s">
        <v>301</v>
      </c>
      <c r="C1" s="8" t="s">
        <v>6</v>
      </c>
      <c r="D1" s="8" t="s">
        <v>160</v>
      </c>
      <c r="E1" s="8" t="s">
        <v>336</v>
      </c>
      <c r="F1" s="9" t="s">
        <v>176</v>
      </c>
      <c r="G1" s="9">
        <v>2010</v>
      </c>
      <c r="H1" s="9">
        <v>2011</v>
      </c>
      <c r="I1" s="9">
        <v>2012</v>
      </c>
      <c r="J1" s="9">
        <v>2013</v>
      </c>
      <c r="K1" s="9">
        <v>2014</v>
      </c>
      <c r="L1" s="9">
        <v>2015</v>
      </c>
      <c r="M1" s="9">
        <v>2016</v>
      </c>
      <c r="N1" s="9">
        <v>2017</v>
      </c>
      <c r="O1" s="9" t="s">
        <v>150</v>
      </c>
      <c r="P1" s="10"/>
      <c r="Q1" s="7"/>
      <c r="R1" s="8" t="s">
        <v>301</v>
      </c>
      <c r="S1" s="8" t="s">
        <v>6</v>
      </c>
      <c r="T1" s="8" t="s">
        <v>160</v>
      </c>
      <c r="U1" s="8" t="s">
        <v>336</v>
      </c>
      <c r="V1" s="9" t="s">
        <v>176</v>
      </c>
      <c r="W1" s="9">
        <v>2010</v>
      </c>
      <c r="X1" s="9">
        <v>2011</v>
      </c>
      <c r="Y1" s="9">
        <v>2012</v>
      </c>
      <c r="Z1" s="9">
        <v>2013</v>
      </c>
      <c r="AA1" s="9">
        <v>2014</v>
      </c>
      <c r="AB1" s="9">
        <v>2015</v>
      </c>
      <c r="AC1" s="9">
        <v>2016</v>
      </c>
      <c r="AD1" s="9">
        <v>2017</v>
      </c>
      <c r="AE1" s="9" t="s">
        <v>150</v>
      </c>
      <c r="AF1" s="9" t="s">
        <v>185</v>
      </c>
      <c r="AG1" s="10"/>
      <c r="AH1" s="7"/>
      <c r="AI1" s="11" t="s">
        <v>9</v>
      </c>
    </row>
    <row r="2" spans="1:35" s="13" customFormat="1" ht="30" customHeight="1" x14ac:dyDescent="0.35">
      <c r="B2" s="15" t="s">
        <v>151</v>
      </c>
      <c r="F2" s="18"/>
      <c r="G2" s="18"/>
      <c r="H2" s="18"/>
      <c r="I2" s="18"/>
      <c r="J2" s="18"/>
      <c r="K2" s="18"/>
      <c r="L2" s="18"/>
      <c r="M2" s="18"/>
      <c r="N2" s="18"/>
      <c r="O2" s="18"/>
      <c r="P2" s="14"/>
      <c r="R2" s="15" t="s">
        <v>151</v>
      </c>
      <c r="V2" s="18"/>
      <c r="W2" s="18"/>
      <c r="X2" s="18"/>
      <c r="Y2" s="18"/>
      <c r="Z2" s="18"/>
      <c r="AA2" s="18"/>
      <c r="AB2" s="18"/>
      <c r="AC2" s="18"/>
      <c r="AD2" s="18"/>
      <c r="AE2" s="18"/>
      <c r="AF2" s="18"/>
      <c r="AG2" s="14"/>
      <c r="AI2" s="1"/>
    </row>
    <row r="3" spans="1:35" x14ac:dyDescent="0.35">
      <c r="B3" s="1" t="s">
        <v>124</v>
      </c>
      <c r="C3" s="1" t="s">
        <v>171</v>
      </c>
      <c r="D3" s="1" t="s">
        <v>161</v>
      </c>
      <c r="E3" s="1" t="s">
        <v>197</v>
      </c>
      <c r="F3" s="42">
        <v>2.9500000000000002E-2</v>
      </c>
      <c r="G3" s="42">
        <v>0.12228027379140959</v>
      </c>
      <c r="H3" s="42">
        <v>0.13003902236253079</v>
      </c>
      <c r="I3" s="42">
        <v>0.13468443757824455</v>
      </c>
      <c r="J3" s="42">
        <v>0.1288242739229698</v>
      </c>
      <c r="K3" s="42">
        <v>0.12594808260545187</v>
      </c>
      <c r="L3" s="42">
        <v>9.6845930256573912E-2</v>
      </c>
      <c r="M3" s="42">
        <v>0.10173739206917208</v>
      </c>
      <c r="N3" s="42" t="s">
        <v>110</v>
      </c>
      <c r="O3" s="42">
        <f>IFERROR(AVERAGE(G3:N3),"n.a.")</f>
        <v>0.12005134465519322</v>
      </c>
      <c r="R3" s="1" t="s">
        <v>124</v>
      </c>
      <c r="S3" s="1" t="s">
        <v>172</v>
      </c>
      <c r="T3" s="1" t="s">
        <v>161</v>
      </c>
      <c r="U3" s="1" t="s">
        <v>197</v>
      </c>
      <c r="V3" s="42">
        <f>IFERROR(F3*'Inflation adjustment'!AH$3/'Inflation adjustment'!D$3,"n.a.")</f>
        <v>6.3639407774110743E-2</v>
      </c>
      <c r="W3" s="42">
        <f>IFERROR(G3*'Inflation adjustment'!$AH$3/'Inflation adjustment'!AA$3,"n.a.")</f>
        <v>0.13745716004244904</v>
      </c>
      <c r="X3" s="42">
        <f>IFERROR(H3*'Inflation adjustment'!$AH$3/'Inflation adjustment'!AB$3,"n.a.")</f>
        <v>0.14170547286597149</v>
      </c>
      <c r="Y3" s="42">
        <f>IFERROR(I3*'Inflation adjustment'!$AH$3/'Inflation adjustment'!AC$3,"n.a.")</f>
        <v>0.14379210782223975</v>
      </c>
      <c r="Z3" s="42">
        <f>IFERROR(J3*'Inflation adjustment'!$AH$3/'Inflation adjustment'!AD$3,"n.a.")</f>
        <v>0.13555008457087439</v>
      </c>
      <c r="AA3" s="42">
        <f>IFERROR(K3*'Inflation adjustment'!$AH$3/'Inflation adjustment'!AE$3,"n.a.")</f>
        <v>0.1304082175722226</v>
      </c>
      <c r="AB3" s="42">
        <f>IFERROR(L3*'Inflation adjustment'!$AH$3/'Inflation adjustment'!AF$3,"n.a.")</f>
        <v>0.1001566726100679</v>
      </c>
      <c r="AC3" s="42">
        <f>IFERROR(M3*'Inflation adjustment'!$AH$3/'Inflation adjustment'!AG$3,"n.a.")</f>
        <v>0.10390451043509993</v>
      </c>
      <c r="AD3" s="42" t="str">
        <f>IFERROR(N3*'Inflation adjustment'!$AH$3/'Inflation adjustment'!AH$3,"n.a.")</f>
        <v>n.a.</v>
      </c>
      <c r="AE3" s="42">
        <f>IFERROR(AVERAGE(W3:AD3),"n.a.")</f>
        <v>0.12756774655984646</v>
      </c>
      <c r="AF3" s="42"/>
    </row>
    <row r="4" spans="1:35" x14ac:dyDescent="0.35">
      <c r="B4" s="1" t="s">
        <v>132</v>
      </c>
      <c r="C4" s="1" t="s">
        <v>171</v>
      </c>
      <c r="D4" s="1" t="s">
        <v>161</v>
      </c>
      <c r="E4" s="1" t="s">
        <v>196</v>
      </c>
      <c r="F4" s="42">
        <v>8.9900000000000008E-2</v>
      </c>
      <c r="G4" s="42">
        <v>0.15792193457004569</v>
      </c>
      <c r="H4" s="42">
        <v>0.18458724112567113</v>
      </c>
      <c r="I4" s="42">
        <v>0.20089266793602761</v>
      </c>
      <c r="J4" s="42">
        <v>0.20952030080832915</v>
      </c>
      <c r="K4" s="42">
        <v>0.1972849914731247</v>
      </c>
      <c r="L4" s="42">
        <v>0.17580670677753063</v>
      </c>
      <c r="M4" s="42" t="s">
        <v>110</v>
      </c>
      <c r="N4" s="42" t="s">
        <v>110</v>
      </c>
      <c r="O4" s="42">
        <f t="shared" ref="O4:O19" si="0">IFERROR(AVERAGE(G4:N4),"n.a.")</f>
        <v>0.18766897378178818</v>
      </c>
      <c r="R4" s="1" t="s">
        <v>132</v>
      </c>
      <c r="S4" s="1" t="s">
        <v>172</v>
      </c>
      <c r="T4" s="1" t="s">
        <v>161</v>
      </c>
      <c r="U4" s="1" t="s">
        <v>196</v>
      </c>
      <c r="V4" s="42">
        <f>IFERROR(F4*'Inflation adjustment'!AH$3/'Inflation adjustment'!D$3,"n.a.")</f>
        <v>0.19393839860652731</v>
      </c>
      <c r="W4" s="42">
        <f>IFERROR(G4*'Inflation adjustment'!$AH$3/'Inflation adjustment'!AA$3,"n.a.")</f>
        <v>0.17752250597211969</v>
      </c>
      <c r="X4" s="42">
        <f>IFERROR(H4*'Inflation adjustment'!$AH$3/'Inflation adjustment'!AB$3,"n.a.")</f>
        <v>0.20114748491276849</v>
      </c>
      <c r="Y4" s="42">
        <f>IFERROR(I4*'Inflation adjustment'!$AH$3/'Inflation adjustment'!AC$3,"n.a.")</f>
        <v>0.21447749040621705</v>
      </c>
      <c r="Z4" s="42">
        <f>IFERROR(J4*'Inflation adjustment'!$AH$3/'Inflation adjustment'!AD$3,"n.a.")</f>
        <v>0.22045918543943099</v>
      </c>
      <c r="AA4" s="42">
        <f>IFERROR(K4*'Inflation adjustment'!$AH$3/'Inflation adjustment'!AE$3,"n.a.")</f>
        <v>0.20427134387076143</v>
      </c>
      <c r="AB4" s="42">
        <f>IFERROR(L4*'Inflation adjustment'!$AH$3/'Inflation adjustment'!AF$3,"n.a.")</f>
        <v>0.18181677564273377</v>
      </c>
      <c r="AC4" s="42" t="str">
        <f>IFERROR(M4*'Inflation adjustment'!$AH$3/'Inflation adjustment'!AG$3,"n.a.")</f>
        <v>n.a.</v>
      </c>
      <c r="AD4" s="42" t="str">
        <f>IFERROR(N4*'Inflation adjustment'!$AH$3/'Inflation adjustment'!AH$3,"n.a.")</f>
        <v>n.a.</v>
      </c>
      <c r="AE4" s="42">
        <f t="shared" ref="AE4:AE19" si="1">IFERROR(AVERAGE(W4:AD4),"n.a.")</f>
        <v>0.19994913104067191</v>
      </c>
      <c r="AF4" s="42"/>
      <c r="AI4" s="1" t="s">
        <v>175</v>
      </c>
    </row>
    <row r="5" spans="1:35" x14ac:dyDescent="0.35">
      <c r="B5" s="1" t="s">
        <v>251</v>
      </c>
      <c r="C5" s="1" t="s">
        <v>171</v>
      </c>
      <c r="D5" s="1" t="s">
        <v>162</v>
      </c>
      <c r="E5" s="1" t="s">
        <v>196</v>
      </c>
      <c r="F5" s="42">
        <v>1.66E-2</v>
      </c>
      <c r="G5" s="42" t="s">
        <v>110</v>
      </c>
      <c r="H5" s="42">
        <v>3.8714952700066502E-2</v>
      </c>
      <c r="I5" s="42">
        <v>3.8874236580850825E-2</v>
      </c>
      <c r="J5" s="42">
        <v>3.7242396468605318E-2</v>
      </c>
      <c r="K5" s="42">
        <v>3.6516102076639127E-2</v>
      </c>
      <c r="L5" s="42">
        <v>4.7067717936041642E-2</v>
      </c>
      <c r="M5" s="42">
        <v>4.8461032628024293E-2</v>
      </c>
      <c r="N5" s="42" t="s">
        <v>110</v>
      </c>
      <c r="O5" s="42">
        <f t="shared" si="0"/>
        <v>4.1146073065037946E-2</v>
      </c>
      <c r="R5" s="1" t="s">
        <v>251</v>
      </c>
      <c r="S5" s="1" t="s">
        <v>172</v>
      </c>
      <c r="T5" s="1" t="s">
        <v>162</v>
      </c>
      <c r="U5" s="1" t="s">
        <v>196</v>
      </c>
      <c r="V5" s="42">
        <f>IFERROR(F5*'Inflation adjustment'!AH$3/'Inflation adjustment'!D$3,"n.a.")</f>
        <v>3.5810649798313159E-2</v>
      </c>
      <c r="W5" s="42" t="str">
        <f>IFERROR(G5*'Inflation adjustment'!$AH$3/'Inflation adjustment'!AA$3,"n.a.")</f>
        <v>n.a.</v>
      </c>
      <c r="X5" s="42">
        <f>IFERROR(H5*'Inflation adjustment'!$AH$3/'Inflation adjustment'!AB$3,"n.a.")</f>
        <v>4.2188264566093849E-2</v>
      </c>
      <c r="Y5" s="42">
        <f>IFERROR(I5*'Inflation adjustment'!$AH$3/'Inflation adjustment'!AC$3,"n.a.")</f>
        <v>4.1503001523049567E-2</v>
      </c>
      <c r="Z5" s="42">
        <f>IFERROR(J5*'Inflation adjustment'!$AH$3/'Inflation adjustment'!AD$3,"n.a.")</f>
        <v>3.9186791721877279E-2</v>
      </c>
      <c r="AA5" s="42">
        <f>IFERROR(K5*'Inflation adjustment'!$AH$3/'Inflation adjustment'!AE$3,"n.a.")</f>
        <v>3.7809228104070509E-2</v>
      </c>
      <c r="AB5" s="42">
        <f>IFERROR(L5*'Inflation adjustment'!$AH$3/'Inflation adjustment'!AF$3,"n.a.")</f>
        <v>4.8676759088729461E-2</v>
      </c>
      <c r="AC5" s="42">
        <f>IFERROR(M5*'Inflation adjustment'!$AH$3/'Inflation adjustment'!AG$3,"n.a.")</f>
        <v>4.9493305931910599E-2</v>
      </c>
      <c r="AD5" s="42" t="str">
        <f>IFERROR(N5*'Inflation adjustment'!$AH$3/'Inflation adjustment'!AH$3,"n.a.")</f>
        <v>n.a.</v>
      </c>
      <c r="AE5" s="42">
        <f t="shared" si="1"/>
        <v>4.3142891822621876E-2</v>
      </c>
      <c r="AF5" s="42"/>
    </row>
    <row r="6" spans="1:35" x14ac:dyDescent="0.35">
      <c r="B6" s="1" t="s">
        <v>131</v>
      </c>
      <c r="C6" s="1" t="s">
        <v>171</v>
      </c>
      <c r="D6" s="1" t="s">
        <v>163</v>
      </c>
      <c r="E6" s="1" t="s">
        <v>196</v>
      </c>
      <c r="F6" s="42">
        <v>4.3400000000000001E-2</v>
      </c>
      <c r="G6" s="42" t="s">
        <v>110</v>
      </c>
      <c r="H6" s="42">
        <v>7.4399754953562505E-2</v>
      </c>
      <c r="I6" s="42">
        <v>6.751789250364866E-2</v>
      </c>
      <c r="J6" s="42">
        <v>7.2995555497567186E-2</v>
      </c>
      <c r="K6" s="42">
        <v>7.2921303733355494E-2</v>
      </c>
      <c r="L6" s="42">
        <v>7.3312484402112535E-2</v>
      </c>
      <c r="M6" s="42" t="s">
        <v>110</v>
      </c>
      <c r="N6" s="42" t="s">
        <v>110</v>
      </c>
      <c r="O6" s="42">
        <f t="shared" si="0"/>
        <v>7.2229398218049273E-2</v>
      </c>
      <c r="R6" s="1" t="s">
        <v>131</v>
      </c>
      <c r="S6" s="1" t="s">
        <v>172</v>
      </c>
      <c r="T6" s="1" t="s">
        <v>163</v>
      </c>
      <c r="U6" s="1" t="s">
        <v>196</v>
      </c>
      <c r="V6" s="42">
        <f>IFERROR(F6*'Inflation adjustment'!AH$3/'Inflation adjustment'!D$3,"n.a.")</f>
        <v>9.3625433810047662E-2</v>
      </c>
      <c r="W6" s="42" t="str">
        <f>IFERROR(G6*'Inflation adjustment'!$AH$3/'Inflation adjustment'!AA$3,"n.a.")</f>
        <v>n.a.</v>
      </c>
      <c r="X6" s="42">
        <f>IFERROR(H6*'Inflation adjustment'!$AH$3/'Inflation adjustment'!AB$3,"n.a.")</f>
        <v>8.1074528747339905E-2</v>
      </c>
      <c r="Y6" s="42">
        <f>IFERROR(I6*'Inflation adjustment'!$AH$3/'Inflation adjustment'!AC$3,"n.a.")</f>
        <v>7.2083607084707832E-2</v>
      </c>
      <c r="Z6" s="42">
        <f>IFERROR(J6*'Inflation adjustment'!$AH$3/'Inflation adjustment'!AD$3,"n.a.")</f>
        <v>7.6806594127668923E-2</v>
      </c>
      <c r="AA6" s="42">
        <f>IFERROR(K6*'Inflation adjustment'!$AH$3/'Inflation adjustment'!AE$3,"n.a.")</f>
        <v>7.5503628528426014E-2</v>
      </c>
      <c r="AB6" s="42">
        <f>IFERROR(L6*'Inflation adjustment'!$AH$3/'Inflation adjustment'!AF$3,"n.a.")</f>
        <v>7.5818720301823614E-2</v>
      </c>
      <c r="AC6" s="42" t="str">
        <f>IFERROR(M6*'Inflation adjustment'!$AH$3/'Inflation adjustment'!AG$3,"n.a.")</f>
        <v>n.a.</v>
      </c>
      <c r="AD6" s="42" t="str">
        <f>IFERROR(N6*'Inflation adjustment'!$AH$3/'Inflation adjustment'!AH$3,"n.a.")</f>
        <v>n.a.</v>
      </c>
      <c r="AE6" s="42">
        <f t="shared" si="1"/>
        <v>7.625741575799326E-2</v>
      </c>
      <c r="AF6" s="42"/>
    </row>
    <row r="7" spans="1:35" x14ac:dyDescent="0.35">
      <c r="B7" s="1" t="s">
        <v>133</v>
      </c>
      <c r="C7" s="1" t="s">
        <v>171</v>
      </c>
      <c r="D7" s="1" t="s">
        <v>163</v>
      </c>
      <c r="E7" s="1" t="s">
        <v>196</v>
      </c>
      <c r="F7" s="42">
        <v>4.3400000000000001E-2</v>
      </c>
      <c r="G7" s="42" t="s">
        <v>110</v>
      </c>
      <c r="H7" s="42">
        <v>8.8515439719675321E-2</v>
      </c>
      <c r="I7" s="42">
        <v>9.3069892542188212E-2</v>
      </c>
      <c r="J7" s="42">
        <v>8.676088149507423E-2</v>
      </c>
      <c r="K7" s="42">
        <v>9.2201779185123497E-2</v>
      </c>
      <c r="L7" s="42">
        <v>8.7231857888061579E-2</v>
      </c>
      <c r="M7" s="42" t="s">
        <v>110</v>
      </c>
      <c r="N7" s="42" t="s">
        <v>110</v>
      </c>
      <c r="O7" s="42">
        <f t="shared" si="0"/>
        <v>8.9555970166024568E-2</v>
      </c>
      <c r="R7" s="1" t="s">
        <v>133</v>
      </c>
      <c r="S7" s="1" t="s">
        <v>172</v>
      </c>
      <c r="T7" s="1" t="s">
        <v>163</v>
      </c>
      <c r="U7" s="1" t="s">
        <v>196</v>
      </c>
      <c r="V7" s="42">
        <f>IFERROR(F7*'Inflation adjustment'!AH$3/'Inflation adjustment'!D$3,"n.a.")</f>
        <v>9.3625433810047662E-2</v>
      </c>
      <c r="W7" s="42" t="str">
        <f>IFERROR(G7*'Inflation adjustment'!$AH$3/'Inflation adjustment'!AA$3,"n.a.")</f>
        <v>n.a.</v>
      </c>
      <c r="X7" s="42">
        <f>IFERROR(H7*'Inflation adjustment'!$AH$3/'Inflation adjustment'!AB$3,"n.a.")</f>
        <v>9.6456602130147506E-2</v>
      </c>
      <c r="Y7" s="42">
        <f>IFERROR(I7*'Inflation adjustment'!$AH$3/'Inflation adjustment'!AC$3,"n.a.")</f>
        <v>9.9363491907934365E-2</v>
      </c>
      <c r="Z7" s="42">
        <f>IFERROR(J7*'Inflation adjustment'!$AH$3/'Inflation adjustment'!AD$3,"n.a.")</f>
        <v>9.1290596608625596E-2</v>
      </c>
      <c r="AA7" s="42">
        <f>IFERROR(K7*'Inflation adjustment'!$AH$3/'Inflation adjustment'!AE$3,"n.a.")</f>
        <v>9.5466873586205245E-2</v>
      </c>
      <c r="AB7" s="42">
        <f>IFERROR(L7*'Inflation adjustment'!$AH$3/'Inflation adjustment'!AF$3,"n.a.")</f>
        <v>9.0213936801639569E-2</v>
      </c>
      <c r="AC7" s="42" t="str">
        <f>IFERROR(M7*'Inflation adjustment'!$AH$3/'Inflation adjustment'!AG$3,"n.a.")</f>
        <v>n.a.</v>
      </c>
      <c r="AD7" s="42" t="str">
        <f>IFERROR(N7*'Inflation adjustment'!$AH$3/'Inflation adjustment'!AH$3,"n.a.")</f>
        <v>n.a.</v>
      </c>
      <c r="AE7" s="42">
        <f t="shared" si="1"/>
        <v>9.4558300206910459E-2</v>
      </c>
      <c r="AF7" s="42"/>
    </row>
    <row r="8" spans="1:35" x14ac:dyDescent="0.35">
      <c r="B8" s="1" t="s">
        <v>134</v>
      </c>
      <c r="C8" s="1" t="s">
        <v>171</v>
      </c>
      <c r="D8" s="1" t="s">
        <v>163</v>
      </c>
      <c r="E8" s="1" t="s">
        <v>196</v>
      </c>
      <c r="F8" s="42">
        <v>4.3400000000000001E-2</v>
      </c>
      <c r="G8" s="42" t="s">
        <v>110</v>
      </c>
      <c r="H8" s="42">
        <v>6.5816061701018516E-2</v>
      </c>
      <c r="I8" s="42">
        <v>6.1244854048375361E-2</v>
      </c>
      <c r="J8" s="42">
        <v>6.6975832267849283E-2</v>
      </c>
      <c r="K8" s="42">
        <v>8.113188742474102E-2</v>
      </c>
      <c r="L8" s="42">
        <v>7.5563723669799826E-2</v>
      </c>
      <c r="M8" s="42" t="s">
        <v>110</v>
      </c>
      <c r="N8" s="42" t="s">
        <v>110</v>
      </c>
      <c r="O8" s="42">
        <f t="shared" si="0"/>
        <v>7.014647182235681E-2</v>
      </c>
      <c r="R8" s="1" t="s">
        <v>134</v>
      </c>
      <c r="S8" s="1" t="s">
        <v>172</v>
      </c>
      <c r="T8" s="1" t="s">
        <v>163</v>
      </c>
      <c r="U8" s="1" t="s">
        <v>196</v>
      </c>
      <c r="V8" s="42">
        <f>IFERROR(F8*'Inflation adjustment'!AH$3/'Inflation adjustment'!D$3,"n.a.")</f>
        <v>9.3625433810047662E-2</v>
      </c>
      <c r="W8" s="42" t="str">
        <f>IFERROR(G8*'Inflation adjustment'!$AH$3/'Inflation adjustment'!AA$3,"n.a.")</f>
        <v>n.a.</v>
      </c>
      <c r="X8" s="42">
        <f>IFERROR(H8*'Inflation adjustment'!$AH$3/'Inflation adjustment'!AB$3,"n.a.")</f>
        <v>7.1720749480242971E-2</v>
      </c>
      <c r="Y8" s="42">
        <f>IFERROR(I8*'Inflation adjustment'!$AH$3/'Inflation adjustment'!AC$3,"n.a.")</f>
        <v>6.5386371396956661E-2</v>
      </c>
      <c r="Z8" s="42">
        <f>IFERROR(J8*'Inflation adjustment'!$AH$3/'Inflation adjustment'!AD$3,"n.a.")</f>
        <v>7.0472586040268972E-2</v>
      </c>
      <c r="AA8" s="42">
        <f>IFERROR(K8*'Inflation adjustment'!$AH$3/'Inflation adjustment'!AE$3,"n.a.")</f>
        <v>8.4004969416443614E-2</v>
      </c>
      <c r="AB8" s="42">
        <f>IFERROR(L8*'Inflation adjustment'!$AH$3/'Inflation adjustment'!AF$3,"n.a.")</f>
        <v>7.8146919676885945E-2</v>
      </c>
      <c r="AC8" s="42" t="str">
        <f>IFERROR(M8*'Inflation adjustment'!$AH$3/'Inflation adjustment'!AG$3,"n.a.")</f>
        <v>n.a.</v>
      </c>
      <c r="AD8" s="42" t="str">
        <f>IFERROR(N8*'Inflation adjustment'!$AH$3/'Inflation adjustment'!AH$3,"n.a.")</f>
        <v>n.a.</v>
      </c>
      <c r="AE8" s="42">
        <f t="shared" si="1"/>
        <v>7.3946319202159619E-2</v>
      </c>
      <c r="AF8" s="42"/>
    </row>
    <row r="9" spans="1:35" x14ac:dyDescent="0.35">
      <c r="B9" s="1" t="s">
        <v>120</v>
      </c>
      <c r="C9" s="1" t="s">
        <v>171</v>
      </c>
      <c r="D9" s="1" t="s">
        <v>164</v>
      </c>
      <c r="E9" s="1" t="s">
        <v>196</v>
      </c>
      <c r="F9" s="42">
        <v>5.9900000000000002E-2</v>
      </c>
      <c r="G9" s="42">
        <v>0.1801516729496625</v>
      </c>
      <c r="H9" s="42">
        <v>0.14238786209710122</v>
      </c>
      <c r="I9" s="42">
        <v>0.1889041426200124</v>
      </c>
      <c r="J9" s="42">
        <v>0.16802870083645874</v>
      </c>
      <c r="K9" s="42">
        <v>0.17756395669674127</v>
      </c>
      <c r="L9" s="42">
        <v>0.15337623224704663</v>
      </c>
      <c r="M9" s="42">
        <v>0.14566578001196245</v>
      </c>
      <c r="N9" s="42" t="s">
        <v>110</v>
      </c>
      <c r="O9" s="42">
        <f t="shared" si="0"/>
        <v>0.1651540496369979</v>
      </c>
      <c r="R9" s="1" t="s">
        <v>120</v>
      </c>
      <c r="S9" s="1" t="s">
        <v>172</v>
      </c>
      <c r="T9" s="1" t="s">
        <v>164</v>
      </c>
      <c r="U9" s="1" t="s">
        <v>196</v>
      </c>
      <c r="V9" s="42">
        <f>IFERROR(F9*'Inflation adjustment'!AH$3/'Inflation adjustment'!D$3,"n.a.")</f>
        <v>0.12922035680234689</v>
      </c>
      <c r="W9" s="42">
        <f>IFERROR(G9*'Inflation adjustment'!$AH$3/'Inflation adjustment'!AA$3,"n.a.")</f>
        <v>0.20251130106887569</v>
      </c>
      <c r="X9" s="42">
        <f>IFERROR(H9*'Inflation adjustment'!$AH$3/'Inflation adjustment'!AB$3,"n.a.")</f>
        <v>0.15516218872050111</v>
      </c>
      <c r="Y9" s="42">
        <f>IFERROR(I9*'Inflation adjustment'!$AH$3/'Inflation adjustment'!AC$3,"n.a.")</f>
        <v>0.20167827354147244</v>
      </c>
      <c r="Z9" s="42">
        <f>IFERROR(J9*'Inflation adjustment'!$AH$3/'Inflation adjustment'!AD$3,"n.a.")</f>
        <v>0.17680134275264903</v>
      </c>
      <c r="AA9" s="42">
        <f>IFERROR(K9*'Inflation adjustment'!$AH$3/'Inflation adjustment'!AE$3,"n.a.")</f>
        <v>0.18385193818656045</v>
      </c>
      <c r="AB9" s="42">
        <f>IFERROR(L9*'Inflation adjustment'!$AH$3/'Inflation adjustment'!AF$3,"n.a.")</f>
        <v>0.15861950046466136</v>
      </c>
      <c r="AC9" s="42">
        <f>IFERROR(M9*'Inflation adjustment'!$AH$3/'Inflation adjustment'!AG$3,"n.a.")</f>
        <v>0.14876862136390609</v>
      </c>
      <c r="AD9" s="42" t="str">
        <f>IFERROR(N9*'Inflation adjustment'!$AH$3/'Inflation adjustment'!AH$3,"n.a.")</f>
        <v>n.a.</v>
      </c>
      <c r="AE9" s="42">
        <f t="shared" si="1"/>
        <v>0.17534188087123231</v>
      </c>
      <c r="AF9" s="42"/>
    </row>
    <row r="10" spans="1:35" x14ac:dyDescent="0.35">
      <c r="B10" s="1" t="s">
        <v>125</v>
      </c>
      <c r="C10" s="1" t="s">
        <v>171</v>
      </c>
      <c r="D10" s="1" t="s">
        <v>162</v>
      </c>
      <c r="E10" s="1" t="s">
        <v>196</v>
      </c>
      <c r="F10" s="42">
        <v>8.7499999999999994E-2</v>
      </c>
      <c r="G10" s="42" t="s">
        <v>110</v>
      </c>
      <c r="H10" s="42" t="s">
        <v>110</v>
      </c>
      <c r="I10" s="42" t="s">
        <v>110</v>
      </c>
      <c r="J10" s="42">
        <v>0.11360000000000001</v>
      </c>
      <c r="K10" s="42" t="s">
        <v>110</v>
      </c>
      <c r="L10" s="42" t="s">
        <v>110</v>
      </c>
      <c r="M10" s="42" t="s">
        <v>110</v>
      </c>
      <c r="N10" s="42" t="s">
        <v>110</v>
      </c>
      <c r="O10" s="42">
        <f t="shared" si="0"/>
        <v>0.11360000000000001</v>
      </c>
      <c r="R10" s="1" t="s">
        <v>125</v>
      </c>
      <c r="S10" s="1" t="s">
        <v>172</v>
      </c>
      <c r="T10" s="1" t="s">
        <v>162</v>
      </c>
      <c r="U10" s="1" t="s">
        <v>196</v>
      </c>
      <c r="V10" s="42">
        <f>IFERROR(F10*'Inflation adjustment'!AH$3/'Inflation adjustment'!D$3,"n.a.")</f>
        <v>0.18876095526219286</v>
      </c>
      <c r="W10" s="42" t="str">
        <f>IFERROR(G10*'Inflation adjustment'!$AH$3/'Inflation adjustment'!AA$3,"n.a.")</f>
        <v>n.a.</v>
      </c>
      <c r="X10" s="42" t="str">
        <f>IFERROR(H10*'Inflation adjustment'!$AH$3/'Inflation adjustment'!AB$3,"n.a.")</f>
        <v>n.a.</v>
      </c>
      <c r="Y10" s="42" t="str">
        <f>IFERROR(I10*'Inflation adjustment'!$AH$3/'Inflation adjustment'!AC$3,"n.a.")</f>
        <v>n.a.</v>
      </c>
      <c r="Z10" s="42">
        <f>IFERROR(J10*'Inflation adjustment'!$AH$3/'Inflation adjustment'!AD$3,"n.a.")</f>
        <v>0.1195309636789323</v>
      </c>
      <c r="AA10" s="42" t="str">
        <f>IFERROR(K10*'Inflation adjustment'!$AH$3/'Inflation adjustment'!AE$3,"n.a.")</f>
        <v>n.a.</v>
      </c>
      <c r="AB10" s="42" t="str">
        <f>IFERROR(L10*'Inflation adjustment'!$AH$3/'Inflation adjustment'!AF$3,"n.a.")</f>
        <v>n.a.</v>
      </c>
      <c r="AC10" s="42" t="str">
        <f>IFERROR(M10*'Inflation adjustment'!$AH$3/'Inflation adjustment'!AG$3,"n.a.")</f>
        <v>n.a.</v>
      </c>
      <c r="AD10" s="42" t="str">
        <f>IFERROR(N10*'Inflation adjustment'!$AH$3/'Inflation adjustment'!AH$3,"n.a.")</f>
        <v>n.a.</v>
      </c>
      <c r="AE10" s="42">
        <f t="shared" si="1"/>
        <v>0.1195309636789323</v>
      </c>
      <c r="AF10" s="42"/>
    </row>
    <row r="11" spans="1:35" x14ac:dyDescent="0.35">
      <c r="B11" s="1" t="s">
        <v>126</v>
      </c>
      <c r="C11" s="1" t="s">
        <v>171</v>
      </c>
      <c r="D11" s="1" t="s">
        <v>163</v>
      </c>
      <c r="E11" s="1" t="s">
        <v>337</v>
      </c>
      <c r="F11" s="42">
        <v>4.9599999999999998E-2</v>
      </c>
      <c r="G11" s="42" t="s">
        <v>110</v>
      </c>
      <c r="H11" s="42" t="s">
        <v>110</v>
      </c>
      <c r="I11" s="42" t="s">
        <v>110</v>
      </c>
      <c r="J11" s="42">
        <v>9.244030411987568E-2</v>
      </c>
      <c r="K11" s="42">
        <v>0.10174446297749189</v>
      </c>
      <c r="L11" s="42">
        <v>0.10467984676089541</v>
      </c>
      <c r="M11" s="42">
        <v>0.10083268106035052</v>
      </c>
      <c r="N11" s="42" t="s">
        <v>110</v>
      </c>
      <c r="O11" s="42">
        <f t="shared" si="0"/>
        <v>9.9924323729653375E-2</v>
      </c>
      <c r="R11" s="1" t="s">
        <v>126</v>
      </c>
      <c r="S11" s="1" t="s">
        <v>172</v>
      </c>
      <c r="T11" s="1" t="s">
        <v>163</v>
      </c>
      <c r="U11" s="1" t="s">
        <v>337</v>
      </c>
      <c r="V11" s="42">
        <f>IFERROR(F11*'Inflation adjustment'!AH$3/'Inflation adjustment'!D$3,"n.a.")</f>
        <v>0.10700049578291161</v>
      </c>
      <c r="W11" s="42" t="str">
        <f>IFERROR(G11*'Inflation adjustment'!$AH$3/'Inflation adjustment'!AA$3,"n.a.")</f>
        <v>n.a.</v>
      </c>
      <c r="X11" s="42" t="str">
        <f>IFERROR(H11*'Inflation adjustment'!$AH$3/'Inflation adjustment'!AB$3,"n.a.")</f>
        <v>n.a.</v>
      </c>
      <c r="Y11" s="42" t="str">
        <f>IFERROR(I11*'Inflation adjustment'!$AH$3/'Inflation adjustment'!AC$3,"n.a.")</f>
        <v>n.a.</v>
      </c>
      <c r="Z11" s="42">
        <f>IFERROR(J11*'Inflation adjustment'!$AH$3/'Inflation adjustment'!AD$3,"n.a.")</f>
        <v>9.7266537273083764E-2</v>
      </c>
      <c r="AA11" s="42">
        <f>IFERROR(K11*'Inflation adjustment'!$AH$3/'Inflation adjustment'!AE$3,"n.a.")</f>
        <v>0.10534748755407705</v>
      </c>
      <c r="AB11" s="42">
        <f>IFERROR(L11*'Inflation adjustment'!$AH$3/'Inflation adjustment'!AF$3,"n.a.")</f>
        <v>0.10825839674549873</v>
      </c>
      <c r="AC11" s="42">
        <f>IFERROR(M11*'Inflation adjustment'!$AH$3/'Inflation adjustment'!AG$3,"n.a.")</f>
        <v>0.10298052808657526</v>
      </c>
      <c r="AD11" s="42" t="str">
        <f>IFERROR(N11*'Inflation adjustment'!$AH$3/'Inflation adjustment'!AH$3,"n.a.")</f>
        <v>n.a.</v>
      </c>
      <c r="AE11" s="42">
        <f t="shared" si="1"/>
        <v>0.1034632374148087</v>
      </c>
      <c r="AF11" s="42"/>
    </row>
    <row r="12" spans="1:35" x14ac:dyDescent="0.35">
      <c r="B12" s="1" t="s">
        <v>127</v>
      </c>
      <c r="C12" s="1" t="s">
        <v>171</v>
      </c>
      <c r="D12" s="1" t="s">
        <v>161</v>
      </c>
      <c r="E12" s="1" t="s">
        <v>337</v>
      </c>
      <c r="F12" s="42">
        <v>9.0899999999999995E-2</v>
      </c>
      <c r="G12" s="42">
        <v>0.10604168249966159</v>
      </c>
      <c r="H12" s="42">
        <v>0.10874804765959961</v>
      </c>
      <c r="I12" s="42">
        <v>0.12170131653125539</v>
      </c>
      <c r="J12" s="42">
        <v>0.12254377476327448</v>
      </c>
      <c r="K12" s="42">
        <v>0.12939027706258219</v>
      </c>
      <c r="L12" s="42">
        <v>0.12915540305452455</v>
      </c>
      <c r="M12" s="42">
        <v>0.13666142712798618</v>
      </c>
      <c r="N12" s="42" t="s">
        <v>110</v>
      </c>
      <c r="O12" s="42">
        <f t="shared" si="0"/>
        <v>0.12203456124269772</v>
      </c>
      <c r="R12" s="1" t="s">
        <v>127</v>
      </c>
      <c r="S12" s="1" t="s">
        <v>172</v>
      </c>
      <c r="T12" s="1" t="s">
        <v>161</v>
      </c>
      <c r="U12" s="1" t="s">
        <v>337</v>
      </c>
      <c r="V12" s="42">
        <f>IFERROR(F12*'Inflation adjustment'!AH$3/'Inflation adjustment'!D$3,"n.a.")</f>
        <v>0.19609566666666664</v>
      </c>
      <c r="W12" s="42">
        <f>IFERROR(G12*'Inflation adjustment'!$AH$3/'Inflation adjustment'!AA$3,"n.a.")</f>
        <v>0.11920310668743819</v>
      </c>
      <c r="X12" s="42">
        <f>IFERROR(H12*'Inflation adjustment'!$AH$3/'Inflation adjustment'!AB$3,"n.a.")</f>
        <v>0.11850437843106265</v>
      </c>
      <c r="Y12" s="42">
        <f>IFERROR(I12*'Inflation adjustment'!$AH$3/'Inflation adjustment'!AC$3,"n.a.")</f>
        <v>0.12993103838447856</v>
      </c>
      <c r="Z12" s="42">
        <f>IFERROR(J12*'Inflation adjustment'!$AH$3/'Inflation adjustment'!AD$3,"n.a.")</f>
        <v>0.12894168565412167</v>
      </c>
      <c r="AA12" s="42">
        <f>IFERROR(K12*'Inflation adjustment'!$AH$3/'Inflation adjustment'!AE$3,"n.a.")</f>
        <v>0.13397230869933849</v>
      </c>
      <c r="AB12" s="42">
        <f>IFERROR(L12*'Inflation adjustment'!$AH$3/'Inflation adjustment'!AF$3,"n.a.")</f>
        <v>0.13357066616307606</v>
      </c>
      <c r="AC12" s="42">
        <f>IFERROR(M12*'Inflation adjustment'!$AH$3/'Inflation adjustment'!AG$3,"n.a.")</f>
        <v>0.13957246585838343</v>
      </c>
      <c r="AD12" s="42" t="str">
        <f>IFERROR(N12*'Inflation adjustment'!$AH$3/'Inflation adjustment'!AH$3,"n.a.")</f>
        <v>n.a.</v>
      </c>
      <c r="AE12" s="42">
        <f t="shared" si="1"/>
        <v>0.12909937855398559</v>
      </c>
      <c r="AF12" s="42"/>
    </row>
    <row r="13" spans="1:35" x14ac:dyDescent="0.35">
      <c r="B13" s="1" t="s">
        <v>128</v>
      </c>
      <c r="C13" s="1" t="s">
        <v>171</v>
      </c>
      <c r="D13" s="1" t="s">
        <v>165</v>
      </c>
      <c r="E13" s="1" t="s">
        <v>197</v>
      </c>
      <c r="F13" s="42">
        <v>8.3000000000000004E-2</v>
      </c>
      <c r="G13" s="42">
        <v>0.1777826314811887</v>
      </c>
      <c r="H13" s="42">
        <v>0.19524624297498722</v>
      </c>
      <c r="I13" s="42">
        <v>0.20778384509524822</v>
      </c>
      <c r="J13" s="42">
        <v>0.20839479450609541</v>
      </c>
      <c r="K13" s="42">
        <v>0.17265437250301807</v>
      </c>
      <c r="L13" s="42">
        <v>0.15499956578763671</v>
      </c>
      <c r="M13" s="42">
        <v>0.13494595981365015</v>
      </c>
      <c r="N13" s="42" t="s">
        <v>110</v>
      </c>
      <c r="O13" s="42">
        <f t="shared" si="0"/>
        <v>0.17882963030883209</v>
      </c>
      <c r="R13" s="1" t="s">
        <v>128</v>
      </c>
      <c r="S13" s="1" t="s">
        <v>172</v>
      </c>
      <c r="T13" s="1" t="s">
        <v>165</v>
      </c>
      <c r="U13" s="1" t="s">
        <v>197</v>
      </c>
      <c r="V13" s="42">
        <f>IFERROR(F13*'Inflation adjustment'!AH$3/'Inflation adjustment'!D$3,"n.a.")</f>
        <v>0.1790532489915658</v>
      </c>
      <c r="W13" s="42">
        <f>IFERROR(G13*'Inflation adjustment'!$AH$3/'Inflation adjustment'!AA$3,"n.a.")</f>
        <v>0.19984822466102684</v>
      </c>
      <c r="X13" s="42">
        <f>IFERROR(H13*'Inflation adjustment'!$AH$3/'Inflation adjustment'!AB$3,"n.a.")</f>
        <v>0.21276275908120779</v>
      </c>
      <c r="Y13" s="42">
        <f>IFERROR(I13*'Inflation adjustment'!$AH$3/'Inflation adjustment'!AC$3,"n.a.")</f>
        <v>0.22183466475329147</v>
      </c>
      <c r="Z13" s="42">
        <f>IFERROR(J13*'Inflation adjustment'!$AH$3/'Inflation adjustment'!AD$3,"n.a.")</f>
        <v>0.21927491736784024</v>
      </c>
      <c r="AA13" s="42">
        <f>IFERROR(K13*'Inflation adjustment'!$AH$3/'Inflation adjustment'!AE$3,"n.a.")</f>
        <v>0.17876849340137971</v>
      </c>
      <c r="AB13" s="42">
        <f>IFERROR(L13*'Inflation adjustment'!$AH$3/'Inflation adjustment'!AF$3,"n.a.")</f>
        <v>0.16029832873892216</v>
      </c>
      <c r="AC13" s="42">
        <f>IFERROR(M13*'Inflation adjustment'!$AH$3/'Inflation adjustment'!AG$3,"n.a.")</f>
        <v>0.13782045720317523</v>
      </c>
      <c r="AD13" s="42" t="str">
        <f>IFERROR(N13*'Inflation adjustment'!$AH$3/'Inflation adjustment'!AH$3,"n.a.")</f>
        <v>n.a.</v>
      </c>
      <c r="AE13" s="42">
        <f t="shared" si="1"/>
        <v>0.19008683502954904</v>
      </c>
      <c r="AF13" s="42"/>
    </row>
    <row r="14" spans="1:35" x14ac:dyDescent="0.35">
      <c r="B14" s="1" t="s">
        <v>118</v>
      </c>
      <c r="C14" s="1" t="s">
        <v>171</v>
      </c>
      <c r="D14" s="1" t="s">
        <v>164</v>
      </c>
      <c r="E14" s="1" t="s">
        <v>196</v>
      </c>
      <c r="F14" s="42">
        <f>59.5/264.6918008</f>
        <v>0.22478973591236376</v>
      </c>
      <c r="G14" s="42">
        <v>0.24861265633131591</v>
      </c>
      <c r="H14" s="42">
        <v>0.2623795453410771</v>
      </c>
      <c r="I14" s="42">
        <v>0.23949491960474278</v>
      </c>
      <c r="J14" s="42">
        <v>0.24532670303350781</v>
      </c>
      <c r="K14" s="42">
        <v>0.25447753700085562</v>
      </c>
      <c r="L14" s="42">
        <v>0.19707674080980306</v>
      </c>
      <c r="M14" s="42">
        <v>0.19942641687436125</v>
      </c>
      <c r="N14" s="42" t="s">
        <v>110</v>
      </c>
      <c r="O14" s="42">
        <f t="shared" si="0"/>
        <v>0.23525635985652338</v>
      </c>
      <c r="R14" s="1" t="s">
        <v>118</v>
      </c>
      <c r="S14" s="1" t="s">
        <v>172</v>
      </c>
      <c r="T14" s="1" t="s">
        <v>164</v>
      </c>
      <c r="U14" s="1" t="s">
        <v>196</v>
      </c>
      <c r="V14" s="42">
        <f>IFERROR(F14*'Inflation adjustment'!AH$3/'Inflation adjustment'!H$3,"n.a.")</f>
        <v>0.40457957342800194</v>
      </c>
      <c r="W14" s="42">
        <f>IFERROR(G14*'Inflation adjustment'!$AH$3/'Inflation adjustment'!AA$3,"n.a.")</f>
        <v>0.27946935863266631</v>
      </c>
      <c r="X14" s="42">
        <f>IFERROR(H14*'Inflation adjustment'!$AH$3/'Inflation adjustment'!AB$3,"n.a.")</f>
        <v>0.28591892546886061</v>
      </c>
      <c r="Y14" s="42">
        <f>IFERROR(I14*'Inflation adjustment'!$AH$3/'Inflation adjustment'!AC$3,"n.a.")</f>
        <v>0.25569011477422887</v>
      </c>
      <c r="Z14" s="42">
        <f>IFERROR(J14*'Inflation adjustment'!$AH$3/'Inflation adjustment'!AD$3,"n.a.")</f>
        <v>0.25813501082544393</v>
      </c>
      <c r="AA14" s="42">
        <f>IFERROR(K14*'Inflation adjustment'!$AH$3/'Inflation adjustment'!AE$3,"n.a.")</f>
        <v>0.26348921973199135</v>
      </c>
      <c r="AB14" s="42">
        <f>IFERROR(L14*'Inflation adjustment'!$AH$3/'Inflation adjustment'!AF$3,"n.a.")</f>
        <v>0.20381393989456564</v>
      </c>
      <c r="AC14" s="42">
        <f>IFERROR(M14*'Inflation adjustment'!$AH$3/'Inflation adjustment'!AG$3,"n.a.")</f>
        <v>0.20367441893014196</v>
      </c>
      <c r="AD14" s="42" t="str">
        <f>IFERROR(N14*'Inflation adjustment'!$AH$3/'Inflation adjustment'!AH$3,"n.a.")</f>
        <v>n.a.</v>
      </c>
      <c r="AE14" s="42">
        <f t="shared" si="1"/>
        <v>0.25002728403684271</v>
      </c>
      <c r="AF14" s="42"/>
    </row>
    <row r="15" spans="1:35" x14ac:dyDescent="0.35">
      <c r="B15" s="1" t="s">
        <v>129</v>
      </c>
      <c r="C15" s="1" t="s">
        <v>171</v>
      </c>
      <c r="D15" s="1" t="s">
        <v>166</v>
      </c>
      <c r="E15" s="1" t="s">
        <v>196</v>
      </c>
      <c r="F15" s="42">
        <v>5.0000000000000001E-3</v>
      </c>
      <c r="G15" s="42" t="s">
        <v>110</v>
      </c>
      <c r="H15" s="42" t="s">
        <v>110</v>
      </c>
      <c r="I15" s="42" t="s">
        <v>110</v>
      </c>
      <c r="J15" s="42">
        <v>1.6970494394128087E-2</v>
      </c>
      <c r="K15" s="42">
        <v>1.9005091799803461E-2</v>
      </c>
      <c r="L15" s="42">
        <v>1.5201015321643054E-2</v>
      </c>
      <c r="M15" s="42">
        <v>1.5346340411329104E-2</v>
      </c>
      <c r="N15" s="42" t="s">
        <v>110</v>
      </c>
      <c r="O15" s="42">
        <f t="shared" si="0"/>
        <v>1.6630735481725927E-2</v>
      </c>
      <c r="R15" s="1" t="s">
        <v>129</v>
      </c>
      <c r="S15" s="1" t="s">
        <v>172</v>
      </c>
      <c r="T15" s="1" t="s">
        <v>166</v>
      </c>
      <c r="U15" s="1" t="s">
        <v>196</v>
      </c>
      <c r="V15" s="42">
        <f>IFERROR(F15*'Inflation adjustment'!AH$3/'Inflation adjustment'!T$3,"n.a.")</f>
        <v>6.6623669309173262E-3</v>
      </c>
      <c r="W15" s="42" t="str">
        <f>IFERROR(G15*'Inflation adjustment'!$AH$3/'Inflation adjustment'!AA$3,"n.a.")</f>
        <v>n.a.</v>
      </c>
      <c r="X15" s="42" t="str">
        <f>IFERROR(H15*'Inflation adjustment'!$AH$3/'Inflation adjustment'!AB$3,"n.a.")</f>
        <v>n.a.</v>
      </c>
      <c r="Y15" s="42" t="str">
        <f>IFERROR(I15*'Inflation adjustment'!$AH$3/'Inflation adjustment'!AC$3,"n.a.")</f>
        <v>n.a.</v>
      </c>
      <c r="Z15" s="42">
        <f>IFERROR(J15*'Inflation adjustment'!$AH$3/'Inflation adjustment'!AD$3,"n.a.")</f>
        <v>1.7856510114771552E-2</v>
      </c>
      <c r="AA15" s="42">
        <f>IFERROR(K15*'Inflation adjustment'!$AH$3/'Inflation adjustment'!AE$3,"n.a.")</f>
        <v>1.9678109385537806E-2</v>
      </c>
      <c r="AB15" s="42">
        <f>IFERROR(L15*'Inflation adjustment'!$AH$3/'Inflation adjustment'!AF$3,"n.a.")</f>
        <v>1.5720672111640778E-2</v>
      </c>
      <c r="AC15" s="42">
        <f>IFERROR(M15*'Inflation adjustment'!$AH$3/'Inflation adjustment'!AG$3,"n.a.")</f>
        <v>1.5673234343626486E-2</v>
      </c>
      <c r="AD15" s="42" t="str">
        <f>IFERROR(N15*'Inflation adjustment'!$AH$3/'Inflation adjustment'!AH$3,"n.a.")</f>
        <v>n.a.</v>
      </c>
      <c r="AE15" s="42">
        <f t="shared" si="1"/>
        <v>1.7232131488894156E-2</v>
      </c>
      <c r="AF15" s="42"/>
    </row>
    <row r="16" spans="1:35" x14ac:dyDescent="0.35">
      <c r="B16" s="1" t="s">
        <v>121</v>
      </c>
      <c r="C16" s="1" t="s">
        <v>171</v>
      </c>
      <c r="D16" s="1" t="s">
        <v>164</v>
      </c>
      <c r="E16" s="1" t="s">
        <v>196</v>
      </c>
      <c r="F16" s="42">
        <v>6.5199999999999994E-2</v>
      </c>
      <c r="G16" s="42" t="s">
        <v>110</v>
      </c>
      <c r="H16" s="42" t="s">
        <v>110</v>
      </c>
      <c r="I16" s="42">
        <v>0.11677188745944173</v>
      </c>
      <c r="J16" s="42">
        <v>0.12327588005167141</v>
      </c>
      <c r="K16" s="42" t="s">
        <v>110</v>
      </c>
      <c r="L16" s="42">
        <v>0.14567681330858709</v>
      </c>
      <c r="M16" s="42">
        <v>9.873975229582263E-2</v>
      </c>
      <c r="N16" s="42" t="s">
        <v>110</v>
      </c>
      <c r="O16" s="42">
        <f t="shared" si="0"/>
        <v>0.12111608327888071</v>
      </c>
      <c r="R16" s="1" t="s">
        <v>121</v>
      </c>
      <c r="S16" s="1" t="s">
        <v>172</v>
      </c>
      <c r="T16" s="1" t="s">
        <v>164</v>
      </c>
      <c r="U16" s="1" t="s">
        <v>196</v>
      </c>
      <c r="V16" s="42">
        <f>IFERROR(F16*'Inflation adjustment'!AH$3/'Inflation adjustment'!D$3,"n.a.")</f>
        <v>0.14065387752108541</v>
      </c>
      <c r="W16" s="42" t="str">
        <f>IFERROR(G16*'Inflation adjustment'!$AH$3/'Inflation adjustment'!AA$3,"n.a.")</f>
        <v>n.a.</v>
      </c>
      <c r="X16" s="42" t="str">
        <f>IFERROR(H16*'Inflation adjustment'!$AH$3/'Inflation adjustment'!AB$3,"n.a.")</f>
        <v>n.a.</v>
      </c>
      <c r="Y16" s="42">
        <f>IFERROR(I16*'Inflation adjustment'!$AH$3/'Inflation adjustment'!AC$3,"n.a.")</f>
        <v>0.12466827002503444</v>
      </c>
      <c r="Z16" s="42">
        <f>IFERROR(J16*'Inflation adjustment'!$AH$3/'Inflation adjustment'!AD$3,"n.a.")</f>
        <v>0.1297120135646545</v>
      </c>
      <c r="AA16" s="42" t="str">
        <f>IFERROR(K16*'Inflation adjustment'!$AH$3/'Inflation adjustment'!AE$3,"n.a.")</f>
        <v>n.a.</v>
      </c>
      <c r="AB16" s="42">
        <f>IFERROR(L16*'Inflation adjustment'!$AH$3/'Inflation adjustment'!AF$3,"n.a.")</f>
        <v>0.1506568717835795</v>
      </c>
      <c r="AC16" s="42">
        <f>IFERROR(M16*'Inflation adjustment'!$AH$3/'Inflation adjustment'!AG$3,"n.a.")</f>
        <v>0.10084301763706469</v>
      </c>
      <c r="AD16" s="42" t="str">
        <f>IFERROR(N16*'Inflation adjustment'!$AH$3/'Inflation adjustment'!AH$3,"n.a.")</f>
        <v>n.a.</v>
      </c>
      <c r="AE16" s="42">
        <f t="shared" si="1"/>
        <v>0.12647004325258329</v>
      </c>
      <c r="AF16" s="42"/>
    </row>
    <row r="17" spans="2:44" x14ac:dyDescent="0.35">
      <c r="B17" s="1" t="s">
        <v>119</v>
      </c>
      <c r="C17" s="1" t="s">
        <v>171</v>
      </c>
      <c r="D17" s="1" t="s">
        <v>164</v>
      </c>
      <c r="E17" s="1" t="s">
        <v>197</v>
      </c>
      <c r="F17" s="42">
        <v>2.87E-2</v>
      </c>
      <c r="G17" s="42" t="s">
        <v>110</v>
      </c>
      <c r="H17" s="42" t="s">
        <v>110</v>
      </c>
      <c r="I17" s="42">
        <v>0.17727883466068245</v>
      </c>
      <c r="J17" s="42">
        <v>0.17861996670216498</v>
      </c>
      <c r="K17" s="42">
        <v>0.16532583702382536</v>
      </c>
      <c r="L17" s="42">
        <v>0.14588756930416077</v>
      </c>
      <c r="M17" s="42">
        <v>0.15006710537557919</v>
      </c>
      <c r="N17" s="42" t="s">
        <v>110</v>
      </c>
      <c r="O17" s="42">
        <f t="shared" si="0"/>
        <v>0.16343586261328255</v>
      </c>
      <c r="R17" s="1" t="s">
        <v>119</v>
      </c>
      <c r="S17" s="1" t="s">
        <v>172</v>
      </c>
      <c r="T17" s="1" t="s">
        <v>164</v>
      </c>
      <c r="U17" s="1" t="s">
        <v>197</v>
      </c>
      <c r="V17" s="42">
        <f>IFERROR(F17*'Inflation adjustment'!AH$3/'Inflation adjustment'!D$3,"n.a.")</f>
        <v>6.1913593325999258E-2</v>
      </c>
      <c r="W17" s="42" t="str">
        <f>IFERROR(G17*'Inflation adjustment'!$AH$3/'Inflation adjustment'!AA$3,"n.a.")</f>
        <v>n.a.</v>
      </c>
      <c r="X17" s="42" t="str">
        <f>IFERROR(H17*'Inflation adjustment'!$AH$3/'Inflation adjustment'!AB$3,"n.a.")</f>
        <v>n.a.</v>
      </c>
      <c r="Y17" s="42">
        <f>IFERROR(I17*'Inflation adjustment'!$AH$3/'Inflation adjustment'!AC$3,"n.a.")</f>
        <v>0.18926683562323793</v>
      </c>
      <c r="Z17" s="42">
        <f>IFERROR(J17*'Inflation adjustment'!$AH$3/'Inflation adjustment'!AD$3,"n.a.")</f>
        <v>0.18794557000183607</v>
      </c>
      <c r="AA17" s="42">
        <f>IFERROR(K17*'Inflation adjustment'!$AH$3/'Inflation adjustment'!AE$3,"n.a.")</f>
        <v>0.17118043624730481</v>
      </c>
      <c r="AB17" s="42">
        <f>IFERROR(L17*'Inflation adjustment'!$AH$3/'Inflation adjustment'!AF$3,"n.a.")</f>
        <v>0.15087483261263407</v>
      </c>
      <c r="AC17" s="42">
        <f>IFERROR(M17*'Inflation adjustment'!$AH$3/'Inflation adjustment'!AG$3,"n.a.")</f>
        <v>0.15326369979938684</v>
      </c>
      <c r="AD17" s="42" t="str">
        <f>IFERROR(N17*'Inflation adjustment'!$AH$3/'Inflation adjustment'!AH$3,"n.a.")</f>
        <v>n.a.</v>
      </c>
      <c r="AE17" s="42">
        <f t="shared" si="1"/>
        <v>0.17050627485687991</v>
      </c>
      <c r="AF17" s="42"/>
    </row>
    <row r="18" spans="2:44" x14ac:dyDescent="0.35">
      <c r="B18" s="1" t="s">
        <v>130</v>
      </c>
      <c r="C18" s="1" t="s">
        <v>171</v>
      </c>
      <c r="D18" s="1" t="s">
        <v>166</v>
      </c>
      <c r="E18" s="66" t="s">
        <v>337</v>
      </c>
      <c r="F18" s="42">
        <v>6.0000000000000001E-3</v>
      </c>
      <c r="G18" s="42" t="s">
        <v>110</v>
      </c>
      <c r="H18" s="42" t="s">
        <v>110</v>
      </c>
      <c r="I18" s="42">
        <v>8.0357808507554612E-2</v>
      </c>
      <c r="J18" s="42">
        <v>8.3860497292676944E-2</v>
      </c>
      <c r="K18" s="42">
        <v>6.1294052856152491E-2</v>
      </c>
      <c r="L18" s="42">
        <v>4.4573359986992057E-2</v>
      </c>
      <c r="M18" s="42">
        <v>4.7644970998242345E-2</v>
      </c>
      <c r="N18" s="42">
        <v>5.0412972485485021E-2</v>
      </c>
      <c r="O18" s="42">
        <f t="shared" si="0"/>
        <v>6.1357277021183911E-2</v>
      </c>
      <c r="R18" s="1" t="s">
        <v>130</v>
      </c>
      <c r="S18" s="1" t="s">
        <v>172</v>
      </c>
      <c r="T18" s="1" t="s">
        <v>166</v>
      </c>
      <c r="U18" s="66" t="s">
        <v>337</v>
      </c>
      <c r="V18" s="42">
        <f>IFERROR(F18*'Inflation adjustment'!AH$3/'Inflation adjustment'!H$3,"n.a.")</f>
        <v>1.0798880254543227E-2</v>
      </c>
      <c r="W18" s="42" t="str">
        <f>IFERROR(G18*'Inflation adjustment'!$AH$3/'Inflation adjustment'!AA$3,"n.a.")</f>
        <v>n.a.</v>
      </c>
      <c r="X18" s="42" t="str">
        <f>IFERROR(H18*'Inflation adjustment'!$AH$3/'Inflation adjustment'!AB$3,"n.a.")</f>
        <v>n.a.</v>
      </c>
      <c r="Y18" s="42">
        <f>IFERROR(I18*'Inflation adjustment'!$AH$3/'Inflation adjustment'!AC$3,"n.a.")</f>
        <v>8.5791787626276012E-2</v>
      </c>
      <c r="Z18" s="42">
        <f>IFERROR(J18*'Inflation adjustment'!$AH$3/'Inflation adjustment'!AD$3,"n.a.")</f>
        <v>8.8238785704121192E-2</v>
      </c>
      <c r="AA18" s="42">
        <f>IFERROR(K18*'Inflation adjustment'!$AH$3/'Inflation adjustment'!AE$3,"n.a.")</f>
        <v>6.3464627768794996E-2</v>
      </c>
      <c r="AB18" s="42">
        <f>IFERROR(L18*'Inflation adjustment'!$AH$3/'Inflation adjustment'!AF$3,"n.a.")</f>
        <v>4.6097129858947539E-2</v>
      </c>
      <c r="AC18" s="42">
        <f>IFERROR(M18*'Inflation adjustment'!$AH$3/'Inflation adjustment'!AG$3,"n.a.")</f>
        <v>4.8659861291716636E-2</v>
      </c>
      <c r="AD18" s="42">
        <f>IFERROR(N18*'Inflation adjustment'!$AH$3/'Inflation adjustment'!AH$3,"n.a.")</f>
        <v>5.0412972485485021E-2</v>
      </c>
      <c r="AE18" s="42">
        <f t="shared" si="1"/>
        <v>6.3777527455890229E-2</v>
      </c>
      <c r="AF18" s="42"/>
    </row>
    <row r="19" spans="2:44" x14ac:dyDescent="0.35">
      <c r="B19" s="1" t="s">
        <v>117</v>
      </c>
      <c r="C19" s="1" t="s">
        <v>171</v>
      </c>
      <c r="D19" s="1" t="s">
        <v>165</v>
      </c>
      <c r="E19" s="1" t="s">
        <v>196</v>
      </c>
      <c r="F19" s="42">
        <f>530/10965.6666666667</f>
        <v>4.8332674711979669E-2</v>
      </c>
      <c r="G19" s="42">
        <v>5.0091479800799102E-2</v>
      </c>
      <c r="H19" s="42">
        <v>5.4515411546567069E-2</v>
      </c>
      <c r="I19" s="42">
        <v>6.0908838648942261E-2</v>
      </c>
      <c r="J19" s="42">
        <v>6.6335931420173772E-2</v>
      </c>
      <c r="K19" s="42">
        <v>6.8206623727735088E-2</v>
      </c>
      <c r="L19" s="42">
        <v>7.1095418184152423E-2</v>
      </c>
      <c r="M19" s="42">
        <v>7.3173954729370799E-2</v>
      </c>
      <c r="N19" s="42" t="s">
        <v>110</v>
      </c>
      <c r="O19" s="42">
        <f t="shared" si="0"/>
        <v>6.3475379722534364E-2</v>
      </c>
      <c r="R19" s="1" t="s">
        <v>117</v>
      </c>
      <c r="S19" s="1" t="s">
        <v>172</v>
      </c>
      <c r="T19" s="1" t="s">
        <v>165</v>
      </c>
      <c r="U19" s="1" t="s">
        <v>196</v>
      </c>
      <c r="V19" s="42">
        <f>IFERROR(F19*'Inflation adjustment'!AH$3/'Inflation adjustment'!K$3,"n.a.")</f>
        <v>7.9927711835290891E-2</v>
      </c>
      <c r="W19" s="42">
        <f>IFERROR(G19*'Inflation adjustment'!$AH$3/'Inflation adjustment'!AA$3,"n.a.")</f>
        <v>5.630861251984913E-2</v>
      </c>
      <c r="X19" s="42">
        <f>IFERROR(H19*'Inflation adjustment'!$AH$3/'Inflation adjustment'!AB$3,"n.a.")</f>
        <v>5.9406261530886705E-2</v>
      </c>
      <c r="Y19" s="42">
        <f>IFERROR(I19*'Inflation adjustment'!$AH$3/'Inflation adjustment'!AC$3,"n.a.")</f>
        <v>6.5027633866370421E-2</v>
      </c>
      <c r="Z19" s="42">
        <f>IFERROR(J19*'Inflation adjustment'!$AH$3/'Inflation adjustment'!AD$3,"n.a.")</f>
        <v>6.9799276489374423E-2</v>
      </c>
      <c r="AA19" s="42">
        <f>IFERROR(K19*'Inflation adjustment'!$AH$3/'Inflation adjustment'!AE$3,"n.a.")</f>
        <v>7.0621989973574842E-2</v>
      </c>
      <c r="AB19" s="42">
        <f>IFERROR(L19*'Inflation adjustment'!$AH$3/'Inflation adjustment'!AF$3,"n.a.")</f>
        <v>7.3525862204856768E-2</v>
      </c>
      <c r="AC19" s="42">
        <f>IFERROR(M19*'Inflation adjustment'!$AH$3/'Inflation adjustment'!AG$3,"n.a.")</f>
        <v>7.4732640459134497E-2</v>
      </c>
      <c r="AD19" s="42" t="str">
        <f>IFERROR(N19*'Inflation adjustment'!$AH$3/'Inflation adjustment'!AH$3,"n.a.")</f>
        <v>n.a.</v>
      </c>
      <c r="AE19" s="42">
        <f t="shared" si="1"/>
        <v>6.7060325292006687E-2</v>
      </c>
      <c r="AF19" s="42"/>
    </row>
    <row r="20" spans="2:44" s="13" customFormat="1" ht="30" customHeight="1" x14ac:dyDescent="0.35">
      <c r="B20" s="15" t="s">
        <v>142</v>
      </c>
      <c r="F20" s="18"/>
      <c r="G20" s="18"/>
      <c r="H20" s="18"/>
      <c r="I20" s="18"/>
      <c r="J20" s="18"/>
      <c r="K20" s="18"/>
      <c r="L20" s="18"/>
      <c r="M20" s="18"/>
      <c r="N20" s="18"/>
      <c r="O20" s="33"/>
      <c r="P20" s="14"/>
      <c r="R20" s="15" t="s">
        <v>142</v>
      </c>
      <c r="V20" s="18"/>
      <c r="W20" s="18"/>
      <c r="X20" s="18"/>
      <c r="Y20" s="18"/>
      <c r="Z20" s="18"/>
      <c r="AA20" s="18"/>
      <c r="AB20" s="18"/>
      <c r="AC20" s="18"/>
      <c r="AD20" s="18"/>
      <c r="AE20" s="33"/>
      <c r="AF20" s="33"/>
      <c r="AG20" s="14"/>
      <c r="AI20" s="1"/>
      <c r="AJ20" s="1"/>
      <c r="AK20" s="1"/>
      <c r="AL20" s="1"/>
      <c r="AM20" s="1"/>
      <c r="AN20" s="1"/>
      <c r="AO20" s="1"/>
      <c r="AP20" s="1"/>
      <c r="AQ20" s="1"/>
      <c r="AR20" s="1"/>
    </row>
    <row r="21" spans="2:44" x14ac:dyDescent="0.35">
      <c r="B21" s="1" t="s">
        <v>124</v>
      </c>
      <c r="C21" s="1" t="s">
        <v>171</v>
      </c>
      <c r="D21" s="1" t="s">
        <v>161</v>
      </c>
      <c r="E21" s="1" t="s">
        <v>197</v>
      </c>
      <c r="F21" s="42" t="s">
        <v>110</v>
      </c>
      <c r="G21" s="42">
        <v>0.10264005156260678</v>
      </c>
      <c r="H21" s="42">
        <v>0.14210511525010935</v>
      </c>
      <c r="I21" s="42">
        <v>0.13396388762127653</v>
      </c>
      <c r="J21" s="42">
        <v>0.12531977930498894</v>
      </c>
      <c r="K21" s="42">
        <v>0.12046266910516439</v>
      </c>
      <c r="L21" s="42">
        <v>9.3550542620260788E-2</v>
      </c>
      <c r="M21" s="42">
        <v>9.4122471867981478E-2</v>
      </c>
      <c r="N21" s="42" t="s">
        <v>110</v>
      </c>
      <c r="O21" s="42">
        <f>IFERROR(AVERAGE(G21:N21),"n.a.")</f>
        <v>0.11602350247605545</v>
      </c>
      <c r="R21" s="1" t="s">
        <v>124</v>
      </c>
      <c r="S21" s="1" t="s">
        <v>172</v>
      </c>
      <c r="T21" s="1" t="s">
        <v>161</v>
      </c>
      <c r="U21" s="1" t="s">
        <v>197</v>
      </c>
      <c r="V21" s="42" t="s">
        <v>110</v>
      </c>
      <c r="W21" s="42">
        <f>IFERROR(G21*'Inflation adjustment'!$AH$3/'Inflation adjustment'!AA$3,"n.a.")</f>
        <v>0.11537928037741781</v>
      </c>
      <c r="X21" s="42">
        <f>IFERROR(H21*'Inflation adjustment'!$AH$3/'Inflation adjustment'!AB$3,"n.a.")</f>
        <v>0.15485407524097461</v>
      </c>
      <c r="Y21" s="42">
        <f>IFERROR(I21*'Inflation adjustment'!$AH$3/'Inflation adjustment'!AC$3,"n.a.")</f>
        <v>0.14302283262633253</v>
      </c>
      <c r="Z21" s="42">
        <f>IFERROR(J21*'Inflation adjustment'!$AH$3/'Inflation adjustment'!AD$3,"n.a.")</f>
        <v>0.13186262313694053</v>
      </c>
      <c r="AA21" s="42">
        <f>IFERROR(K21*'Inflation adjustment'!$AH$3/'Inflation adjustment'!AE$3,"n.a.")</f>
        <v>0.12472855193205561</v>
      </c>
      <c r="AB21" s="42">
        <f>IFERROR(L21*'Inflation adjustment'!$AH$3/'Inflation adjustment'!AF$3,"n.a.")</f>
        <v>9.6748629961924973E-2</v>
      </c>
      <c r="AC21" s="42">
        <f>IFERROR(M21*'Inflation adjustment'!$AH$3/'Inflation adjustment'!AG$3,"n.a.")</f>
        <v>9.612738405693308E-2</v>
      </c>
      <c r="AD21" s="42" t="str">
        <f>IFERROR(N21*'Inflation adjustment'!$AH$3/'Inflation adjustment'!AH$3,"n.a.")</f>
        <v>n.a.</v>
      </c>
      <c r="AE21" s="42">
        <f>IFERROR(AVERAGE(W21:AD21),"n.a.")</f>
        <v>0.12324619676179702</v>
      </c>
      <c r="AF21" s="42"/>
    </row>
    <row r="22" spans="2:44" x14ac:dyDescent="0.35">
      <c r="B22" s="1" t="s">
        <v>132</v>
      </c>
      <c r="C22" s="1" t="s">
        <v>171</v>
      </c>
      <c r="D22" s="1" t="s">
        <v>161</v>
      </c>
      <c r="E22" s="1" t="s">
        <v>196</v>
      </c>
      <c r="F22" s="42" t="s">
        <v>110</v>
      </c>
      <c r="G22" s="42">
        <v>0.15043093908569077</v>
      </c>
      <c r="H22" s="42">
        <v>0.17441051476748196</v>
      </c>
      <c r="I22" s="42">
        <v>0.1832742223783218</v>
      </c>
      <c r="J22" s="42">
        <v>0.19345793830583372</v>
      </c>
      <c r="K22" s="42">
        <v>0.18287348360038042</v>
      </c>
      <c r="L22" s="42">
        <v>0.16073784764448124</v>
      </c>
      <c r="M22" s="42" t="s">
        <v>110</v>
      </c>
      <c r="N22" s="42" t="s">
        <v>110</v>
      </c>
      <c r="O22" s="42">
        <f t="shared" ref="O22:O37" si="2">IFERROR(AVERAGE(G22:N22),"n.a.")</f>
        <v>0.1741974909636983</v>
      </c>
      <c r="R22" s="1" t="s">
        <v>132</v>
      </c>
      <c r="S22" s="1" t="s">
        <v>172</v>
      </c>
      <c r="T22" s="1" t="s">
        <v>161</v>
      </c>
      <c r="U22" s="1" t="s">
        <v>196</v>
      </c>
      <c r="V22" s="42" t="s">
        <v>110</v>
      </c>
      <c r="W22" s="42">
        <f>IFERROR(G22*'Inflation adjustment'!$AH$3/'Inflation adjustment'!AA$3,"n.a.")</f>
        <v>0.16910176129071075</v>
      </c>
      <c r="X22" s="42">
        <f>IFERROR(H22*'Inflation adjustment'!$AH$3/'Inflation adjustment'!AB$3,"n.a.")</f>
        <v>0.19005775357970431</v>
      </c>
      <c r="Y22" s="42">
        <f>IFERROR(I22*'Inflation adjustment'!$AH$3/'Inflation adjustment'!AC$3,"n.a.")</f>
        <v>0.1956676451943519</v>
      </c>
      <c r="Z22" s="42">
        <f>IFERROR(J22*'Inflation adjustment'!$AH$3/'Inflation adjustment'!AD$3,"n.a.")</f>
        <v>0.20355822004432864</v>
      </c>
      <c r="AA22" s="42">
        <f>IFERROR(K22*'Inflation adjustment'!$AH$3/'Inflation adjustment'!AE$3,"n.a.")</f>
        <v>0.1893494886480819</v>
      </c>
      <c r="AB22" s="42">
        <f>IFERROR(L22*'Inflation adjustment'!$AH$3/'Inflation adjustment'!AF$3,"n.a.")</f>
        <v>0.16623277756663896</v>
      </c>
      <c r="AC22" s="42" t="str">
        <f>IFERROR(M22*'Inflation adjustment'!$AH$3/'Inflation adjustment'!AG$3,"n.a.")</f>
        <v>n.a.</v>
      </c>
      <c r="AD22" s="42" t="str">
        <f>IFERROR(N22*'Inflation adjustment'!$AH$3/'Inflation adjustment'!AH$3,"n.a.")</f>
        <v>n.a.</v>
      </c>
      <c r="AE22" s="42">
        <f t="shared" ref="AE22:AE37" si="3">IFERROR(AVERAGE(W22:AD22),"n.a.")</f>
        <v>0.18566127438730273</v>
      </c>
      <c r="AF22" s="42"/>
      <c r="AI22" s="1" t="s">
        <v>175</v>
      </c>
    </row>
    <row r="23" spans="2:44" x14ac:dyDescent="0.35">
      <c r="B23" s="1" t="s">
        <v>251</v>
      </c>
      <c r="C23" s="1" t="s">
        <v>171</v>
      </c>
      <c r="D23" s="1" t="s">
        <v>162</v>
      </c>
      <c r="E23" s="1" t="s">
        <v>196</v>
      </c>
      <c r="F23" s="42" t="s">
        <v>110</v>
      </c>
      <c r="G23" s="42" t="s">
        <v>110</v>
      </c>
      <c r="H23" s="42">
        <v>3.7902674085172096E-2</v>
      </c>
      <c r="I23" s="42">
        <v>3.571632506847075E-2</v>
      </c>
      <c r="J23" s="42">
        <v>2.6502776627514806E-2</v>
      </c>
      <c r="K23" s="42">
        <v>3.03050396674556E-2</v>
      </c>
      <c r="L23" s="42">
        <v>4.3611762695647954E-2</v>
      </c>
      <c r="M23" s="42">
        <v>4.4532099447433027E-2</v>
      </c>
      <c r="N23" s="42" t="s">
        <v>110</v>
      </c>
      <c r="O23" s="42">
        <f t="shared" si="2"/>
        <v>3.6428446265282376E-2</v>
      </c>
      <c r="R23" s="1" t="s">
        <v>251</v>
      </c>
      <c r="S23" s="1" t="s">
        <v>172</v>
      </c>
      <c r="T23" s="1" t="s">
        <v>162</v>
      </c>
      <c r="U23" s="1" t="s">
        <v>196</v>
      </c>
      <c r="V23" s="42" t="s">
        <v>110</v>
      </c>
      <c r="W23" s="42" t="str">
        <f>IFERROR(G23*'Inflation adjustment'!$AH$3/'Inflation adjustment'!AA$3,"n.a.")</f>
        <v>n.a.</v>
      </c>
      <c r="X23" s="42">
        <f>IFERROR(H23*'Inflation adjustment'!$AH$3/'Inflation adjustment'!AB$3,"n.a.")</f>
        <v>4.1303112377686642E-2</v>
      </c>
      <c r="Y23" s="42">
        <f>IFERROR(I23*'Inflation adjustment'!$AH$3/'Inflation adjustment'!AC$3,"n.a.")</f>
        <v>3.813154479912443E-2</v>
      </c>
      <c r="Z23" s="42">
        <f>IFERROR(J23*'Inflation adjustment'!$AH$3/'Inflation adjustment'!AD$3,"n.a.")</f>
        <v>2.788646505681627E-2</v>
      </c>
      <c r="AA23" s="42">
        <f>IFERROR(K23*'Inflation adjustment'!$AH$3/'Inflation adjustment'!AE$3,"n.a.")</f>
        <v>3.1378216521712382E-2</v>
      </c>
      <c r="AB23" s="42">
        <f>IFERROR(L23*'Inflation adjustment'!$AH$3/'Inflation adjustment'!AF$3,"n.a.")</f>
        <v>4.5102659726472955E-2</v>
      </c>
      <c r="AC23" s="42">
        <f>IFERROR(M23*'Inflation adjustment'!$AH$3/'Inflation adjustment'!AG$3,"n.a.")</f>
        <v>4.5480682152602453E-2</v>
      </c>
      <c r="AD23" s="42" t="str">
        <f>IFERROR(N23*'Inflation adjustment'!$AH$3/'Inflation adjustment'!AH$3,"n.a.")</f>
        <v>n.a.</v>
      </c>
      <c r="AE23" s="42">
        <f t="shared" si="3"/>
        <v>3.821378010573586E-2</v>
      </c>
      <c r="AF23" s="42"/>
    </row>
    <row r="24" spans="2:44" x14ac:dyDescent="0.35">
      <c r="B24" s="1" t="s">
        <v>131</v>
      </c>
      <c r="C24" s="1" t="s">
        <v>171</v>
      </c>
      <c r="D24" s="1" t="s">
        <v>163</v>
      </c>
      <c r="E24" s="1" t="s">
        <v>196</v>
      </c>
      <c r="F24" s="42" t="s">
        <v>110</v>
      </c>
      <c r="G24" s="42" t="s">
        <v>110</v>
      </c>
      <c r="H24" s="42" t="s">
        <v>110</v>
      </c>
      <c r="I24" s="42" t="s">
        <v>110</v>
      </c>
      <c r="J24" s="42" t="s">
        <v>110</v>
      </c>
      <c r="K24" s="42" t="s">
        <v>110</v>
      </c>
      <c r="L24" s="42" t="s">
        <v>110</v>
      </c>
      <c r="M24" s="42" t="s">
        <v>110</v>
      </c>
      <c r="N24" s="42" t="s">
        <v>110</v>
      </c>
      <c r="O24" s="42" t="str">
        <f t="shared" si="2"/>
        <v>n.a.</v>
      </c>
      <c r="R24" s="1" t="s">
        <v>131</v>
      </c>
      <c r="S24" s="1" t="s">
        <v>172</v>
      </c>
      <c r="T24" s="1" t="s">
        <v>163</v>
      </c>
      <c r="U24" s="1" t="s">
        <v>196</v>
      </c>
      <c r="V24" s="42" t="s">
        <v>110</v>
      </c>
      <c r="W24" s="42" t="str">
        <f>IFERROR(G24*'Inflation adjustment'!$AH$3/'Inflation adjustment'!AA$3,"n.a.")</f>
        <v>n.a.</v>
      </c>
      <c r="X24" s="42" t="str">
        <f>IFERROR(H24*'Inflation adjustment'!$AH$3/'Inflation adjustment'!AB$3,"n.a.")</f>
        <v>n.a.</v>
      </c>
      <c r="Y24" s="42" t="str">
        <f>IFERROR(I24*'Inflation adjustment'!$AH$3/'Inflation adjustment'!AC$3,"n.a.")</f>
        <v>n.a.</v>
      </c>
      <c r="Z24" s="42" t="str">
        <f>IFERROR(J24*'Inflation adjustment'!$AH$3/'Inflation adjustment'!AD$3,"n.a.")</f>
        <v>n.a.</v>
      </c>
      <c r="AA24" s="42" t="str">
        <f>IFERROR(K24*'Inflation adjustment'!$AH$3/'Inflation adjustment'!AE$3,"n.a.")</f>
        <v>n.a.</v>
      </c>
      <c r="AB24" s="42" t="str">
        <f>IFERROR(L24*'Inflation adjustment'!$AH$3/'Inflation adjustment'!AF$3,"n.a.")</f>
        <v>n.a.</v>
      </c>
      <c r="AC24" s="42" t="str">
        <f>IFERROR(M24*'Inflation adjustment'!$AH$3/'Inflation adjustment'!AG$3,"n.a.")</f>
        <v>n.a.</v>
      </c>
      <c r="AD24" s="42" t="str">
        <f>IFERROR(N24*'Inflation adjustment'!$AH$3/'Inflation adjustment'!AH$3,"n.a.")</f>
        <v>n.a.</v>
      </c>
      <c r="AE24" s="42" t="str">
        <f t="shared" si="3"/>
        <v>n.a.</v>
      </c>
      <c r="AF24" s="42"/>
    </row>
    <row r="25" spans="2:44" x14ac:dyDescent="0.35">
      <c r="B25" s="1" t="s">
        <v>133</v>
      </c>
      <c r="C25" s="1" t="s">
        <v>171</v>
      </c>
      <c r="D25" s="1" t="s">
        <v>163</v>
      </c>
      <c r="E25" s="1" t="s">
        <v>196</v>
      </c>
      <c r="F25" s="42" t="s">
        <v>110</v>
      </c>
      <c r="G25" s="42" t="s">
        <v>110</v>
      </c>
      <c r="H25" s="42">
        <v>7.6922862974970377E-2</v>
      </c>
      <c r="I25" s="42">
        <v>8.3636994066077816E-2</v>
      </c>
      <c r="J25" s="42">
        <v>8.1093171506703698E-2</v>
      </c>
      <c r="K25" s="42">
        <v>8.5981376405383239E-2</v>
      </c>
      <c r="L25" s="42">
        <v>8.1256626960923603E-2</v>
      </c>
      <c r="M25" s="42" t="s">
        <v>110</v>
      </c>
      <c r="N25" s="42" t="s">
        <v>110</v>
      </c>
      <c r="O25" s="42">
        <f t="shared" si="2"/>
        <v>8.1778206382811747E-2</v>
      </c>
      <c r="R25" s="1" t="s">
        <v>133</v>
      </c>
      <c r="S25" s="1" t="s">
        <v>172</v>
      </c>
      <c r="T25" s="1" t="s">
        <v>163</v>
      </c>
      <c r="U25" s="1" t="s">
        <v>196</v>
      </c>
      <c r="V25" s="42" t="s">
        <v>110</v>
      </c>
      <c r="W25" s="42" t="str">
        <f>IFERROR(G25*'Inflation adjustment'!$AH$3/'Inflation adjustment'!AA$3,"n.a.")</f>
        <v>n.a.</v>
      </c>
      <c r="X25" s="42">
        <f>IFERROR(H25*'Inflation adjustment'!$AH$3/'Inflation adjustment'!AB$3,"n.a.")</f>
        <v>8.382399739736375E-2</v>
      </c>
      <c r="Y25" s="42">
        <f>IFERROR(I25*'Inflation adjustment'!$AH$3/'Inflation adjustment'!AC$3,"n.a.")</f>
        <v>8.9292719225194939E-2</v>
      </c>
      <c r="Z25" s="42">
        <f>IFERROR(J25*'Inflation adjustment'!$AH$3/'Inflation adjustment'!AD$3,"n.a.")</f>
        <v>8.53269800878277E-2</v>
      </c>
      <c r="AA25" s="42">
        <f>IFERROR(K25*'Inflation adjustment'!$AH$3/'Inflation adjustment'!AE$3,"n.a.")</f>
        <v>8.9026190867529928E-2</v>
      </c>
      <c r="AB25" s="42">
        <f>IFERROR(L25*'Inflation adjustment'!$AH$3/'Inflation adjustment'!AF$3,"n.a.")</f>
        <v>8.4034438642518042E-2</v>
      </c>
      <c r="AC25" s="42" t="str">
        <f>IFERROR(M25*'Inflation adjustment'!$AH$3/'Inflation adjustment'!AG$3,"n.a.")</f>
        <v>n.a.</v>
      </c>
      <c r="AD25" s="42" t="str">
        <f>IFERROR(N25*'Inflation adjustment'!$AH$3/'Inflation adjustment'!AH$3,"n.a.")</f>
        <v>n.a.</v>
      </c>
      <c r="AE25" s="42">
        <f t="shared" si="3"/>
        <v>8.6300865244086866E-2</v>
      </c>
      <c r="AF25" s="42"/>
    </row>
    <row r="26" spans="2:44" x14ac:dyDescent="0.35">
      <c r="B26" s="1" t="s">
        <v>134</v>
      </c>
      <c r="C26" s="1" t="s">
        <v>171</v>
      </c>
      <c r="D26" s="1" t="s">
        <v>163</v>
      </c>
      <c r="E26" s="1" t="s">
        <v>196</v>
      </c>
      <c r="F26" s="42" t="s">
        <v>110</v>
      </c>
      <c r="G26" s="42" t="s">
        <v>110</v>
      </c>
      <c r="H26" s="42" t="s">
        <v>110</v>
      </c>
      <c r="I26" s="42" t="s">
        <v>110</v>
      </c>
      <c r="J26" s="42" t="s">
        <v>110</v>
      </c>
      <c r="K26" s="42" t="s">
        <v>110</v>
      </c>
      <c r="L26" s="42" t="s">
        <v>110</v>
      </c>
      <c r="M26" s="42" t="s">
        <v>110</v>
      </c>
      <c r="N26" s="42" t="s">
        <v>110</v>
      </c>
      <c r="O26" s="42" t="str">
        <f t="shared" si="2"/>
        <v>n.a.</v>
      </c>
      <c r="R26" s="1" t="s">
        <v>134</v>
      </c>
      <c r="S26" s="1" t="s">
        <v>172</v>
      </c>
      <c r="T26" s="1" t="s">
        <v>163</v>
      </c>
      <c r="U26" s="1" t="s">
        <v>196</v>
      </c>
      <c r="V26" s="42" t="s">
        <v>110</v>
      </c>
      <c r="W26" s="42" t="str">
        <f>IFERROR(G26*'Inflation adjustment'!$AH$3/'Inflation adjustment'!AA$3,"n.a.")</f>
        <v>n.a.</v>
      </c>
      <c r="X26" s="42" t="str">
        <f>IFERROR(H26*'Inflation adjustment'!$AH$3/'Inflation adjustment'!AB$3,"n.a.")</f>
        <v>n.a.</v>
      </c>
      <c r="Y26" s="42" t="str">
        <f>IFERROR(I26*'Inflation adjustment'!$AH$3/'Inflation adjustment'!AC$3,"n.a.")</f>
        <v>n.a.</v>
      </c>
      <c r="Z26" s="42" t="str">
        <f>IFERROR(J26*'Inflation adjustment'!$AH$3/'Inflation adjustment'!AD$3,"n.a.")</f>
        <v>n.a.</v>
      </c>
      <c r="AA26" s="42" t="str">
        <f>IFERROR(K26*'Inflation adjustment'!$AH$3/'Inflation adjustment'!AE$3,"n.a.")</f>
        <v>n.a.</v>
      </c>
      <c r="AB26" s="42" t="str">
        <f>IFERROR(L26*'Inflation adjustment'!$AH$3/'Inflation adjustment'!AF$3,"n.a.")</f>
        <v>n.a.</v>
      </c>
      <c r="AC26" s="42" t="str">
        <f>IFERROR(M26*'Inflation adjustment'!$AH$3/'Inflation adjustment'!AG$3,"n.a.")</f>
        <v>n.a.</v>
      </c>
      <c r="AD26" s="42" t="str">
        <f>IFERROR(N26*'Inflation adjustment'!$AH$3/'Inflation adjustment'!AH$3,"n.a.")</f>
        <v>n.a.</v>
      </c>
      <c r="AE26" s="42" t="str">
        <f t="shared" si="3"/>
        <v>n.a.</v>
      </c>
      <c r="AF26" s="42"/>
      <c r="AJ26" s="13"/>
      <c r="AK26" s="13"/>
      <c r="AL26" s="13"/>
      <c r="AM26" s="13"/>
      <c r="AN26" s="13"/>
      <c r="AO26" s="13"/>
      <c r="AP26" s="13"/>
      <c r="AQ26" s="13"/>
      <c r="AR26" s="13"/>
    </row>
    <row r="27" spans="2:44" x14ac:dyDescent="0.35">
      <c r="B27" s="1" t="s">
        <v>120</v>
      </c>
      <c r="C27" s="1" t="s">
        <v>171</v>
      </c>
      <c r="D27" s="1" t="s">
        <v>164</v>
      </c>
      <c r="E27" s="1" t="s">
        <v>196</v>
      </c>
      <c r="F27" s="42" t="s">
        <v>110</v>
      </c>
      <c r="G27" s="42">
        <v>0.18142937772829432</v>
      </c>
      <c r="H27" s="42">
        <v>0.13860819719722514</v>
      </c>
      <c r="I27" s="42">
        <v>0.19217182590561976</v>
      </c>
      <c r="J27" s="42">
        <v>0.16507718630191562</v>
      </c>
      <c r="K27" s="42">
        <v>0.17166310754246955</v>
      </c>
      <c r="L27" s="42">
        <v>0.15596718536510359</v>
      </c>
      <c r="M27" s="42">
        <v>0.14572938561415064</v>
      </c>
      <c r="N27" s="42" t="s">
        <v>110</v>
      </c>
      <c r="O27" s="42">
        <f t="shared" si="2"/>
        <v>0.16437803795068268</v>
      </c>
      <c r="R27" s="1" t="s">
        <v>120</v>
      </c>
      <c r="S27" s="1" t="s">
        <v>172</v>
      </c>
      <c r="T27" s="1" t="s">
        <v>164</v>
      </c>
      <c r="U27" s="1" t="s">
        <v>196</v>
      </c>
      <c r="V27" s="42" t="s">
        <v>110</v>
      </c>
      <c r="W27" s="42">
        <f>IFERROR(G27*'Inflation adjustment'!$AH$3/'Inflation adjustment'!AA$3,"n.a.")</f>
        <v>0.20394758890826173</v>
      </c>
      <c r="X27" s="42">
        <f>IFERROR(H27*'Inflation adjustment'!$AH$3/'Inflation adjustment'!AB$3,"n.a.")</f>
        <v>0.1510434311954047</v>
      </c>
      <c r="Y27" s="42">
        <f>IFERROR(I27*'Inflation adjustment'!$AH$3/'Inflation adjustment'!AC$3,"n.a.")</f>
        <v>0.20516692505742815</v>
      </c>
      <c r="Z27" s="42">
        <f>IFERROR(J27*'Inflation adjustment'!$AH$3/'Inflation adjustment'!AD$3,"n.a.")</f>
        <v>0.17369573204291033</v>
      </c>
      <c r="AA27" s="42">
        <f>IFERROR(K27*'Inflation adjustment'!$AH$3/'Inflation adjustment'!AE$3,"n.a.")</f>
        <v>0.17774212528228825</v>
      </c>
      <c r="AB27" s="42">
        <f>IFERROR(L27*'Inflation adjustment'!$AH$3/'Inflation adjustment'!AF$3,"n.a.")</f>
        <v>0.16129902703336454</v>
      </c>
      <c r="AC27" s="42">
        <f>IFERROR(M27*'Inflation adjustment'!$AH$3/'Inflation adjustment'!AG$3,"n.a.")</f>
        <v>0.14883358183538939</v>
      </c>
      <c r="AD27" s="42" t="str">
        <f>IFERROR(N27*'Inflation adjustment'!$AH$3/'Inflation adjustment'!AH$3,"n.a.")</f>
        <v>n.a.</v>
      </c>
      <c r="AE27" s="42">
        <f t="shared" si="3"/>
        <v>0.17453263019357818</v>
      </c>
      <c r="AF27" s="42"/>
    </row>
    <row r="28" spans="2:44" x14ac:dyDescent="0.35">
      <c r="B28" s="1" t="s">
        <v>125</v>
      </c>
      <c r="C28" s="1" t="s">
        <v>171</v>
      </c>
      <c r="D28" s="1" t="s">
        <v>162</v>
      </c>
      <c r="E28" s="1" t="s">
        <v>196</v>
      </c>
      <c r="F28" s="42" t="s">
        <v>110</v>
      </c>
      <c r="G28" s="42" t="s">
        <v>110</v>
      </c>
      <c r="H28" s="42" t="s">
        <v>110</v>
      </c>
      <c r="I28" s="42" t="s">
        <v>110</v>
      </c>
      <c r="J28" s="42" t="s">
        <v>110</v>
      </c>
      <c r="K28" s="42" t="s">
        <v>110</v>
      </c>
      <c r="L28" s="42" t="s">
        <v>110</v>
      </c>
      <c r="M28" s="42" t="s">
        <v>110</v>
      </c>
      <c r="N28" s="42" t="s">
        <v>110</v>
      </c>
      <c r="O28" s="42" t="str">
        <f t="shared" si="2"/>
        <v>n.a.</v>
      </c>
      <c r="R28" s="1" t="s">
        <v>125</v>
      </c>
      <c r="S28" s="1" t="s">
        <v>172</v>
      </c>
      <c r="T28" s="1" t="s">
        <v>162</v>
      </c>
      <c r="U28" s="1" t="s">
        <v>196</v>
      </c>
      <c r="V28" s="42" t="s">
        <v>110</v>
      </c>
      <c r="W28" s="42" t="str">
        <f>IFERROR(G28*'Inflation adjustment'!$AH$3/'Inflation adjustment'!AA$3,"n.a.")</f>
        <v>n.a.</v>
      </c>
      <c r="X28" s="42" t="str">
        <f>IFERROR(H28*'Inflation adjustment'!$AH$3/'Inflation adjustment'!AB$3,"n.a.")</f>
        <v>n.a.</v>
      </c>
      <c r="Y28" s="42" t="str">
        <f>IFERROR(I28*'Inflation adjustment'!$AH$3/'Inflation adjustment'!AC$3,"n.a.")</f>
        <v>n.a.</v>
      </c>
      <c r="Z28" s="42" t="str">
        <f>IFERROR(J28*'Inflation adjustment'!$AH$3/'Inflation adjustment'!AD$3,"n.a.")</f>
        <v>n.a.</v>
      </c>
      <c r="AA28" s="42" t="str">
        <f>IFERROR(K28*'Inflation adjustment'!$AH$3/'Inflation adjustment'!AE$3,"n.a.")</f>
        <v>n.a.</v>
      </c>
      <c r="AB28" s="42" t="str">
        <f>IFERROR(L28*'Inflation adjustment'!$AH$3/'Inflation adjustment'!AF$3,"n.a.")</f>
        <v>n.a.</v>
      </c>
      <c r="AC28" s="42" t="str">
        <f>IFERROR(M28*'Inflation adjustment'!$AH$3/'Inflation adjustment'!AG$3,"n.a.")</f>
        <v>n.a.</v>
      </c>
      <c r="AD28" s="42" t="str">
        <f>IFERROR(N28*'Inflation adjustment'!$AH$3/'Inflation adjustment'!AH$3,"n.a.")</f>
        <v>n.a.</v>
      </c>
      <c r="AE28" s="42" t="str">
        <f t="shared" si="3"/>
        <v>n.a.</v>
      </c>
      <c r="AF28" s="42"/>
    </row>
    <row r="29" spans="2:44" x14ac:dyDescent="0.35">
      <c r="B29" s="1" t="s">
        <v>126</v>
      </c>
      <c r="C29" s="1" t="s">
        <v>171</v>
      </c>
      <c r="D29" s="1" t="s">
        <v>163</v>
      </c>
      <c r="E29" s="1" t="s">
        <v>337</v>
      </c>
      <c r="F29" s="42" t="s">
        <v>110</v>
      </c>
      <c r="G29" s="42" t="s">
        <v>110</v>
      </c>
      <c r="H29" s="42" t="s">
        <v>110</v>
      </c>
      <c r="I29" s="42" t="s">
        <v>110</v>
      </c>
      <c r="J29" s="42">
        <v>8.1758471968462185E-2</v>
      </c>
      <c r="K29" s="42">
        <v>9.4846888964610229E-2</v>
      </c>
      <c r="L29" s="42">
        <v>9.5600213577474613E-2</v>
      </c>
      <c r="M29" s="42">
        <v>9.4047014221274733E-2</v>
      </c>
      <c r="N29" s="42" t="s">
        <v>110</v>
      </c>
      <c r="O29" s="42">
        <f t="shared" si="2"/>
        <v>9.156314718295544E-2</v>
      </c>
      <c r="R29" s="1" t="s">
        <v>126</v>
      </c>
      <c r="S29" s="1" t="s">
        <v>172</v>
      </c>
      <c r="T29" s="1" t="s">
        <v>163</v>
      </c>
      <c r="U29" s="1" t="s">
        <v>337</v>
      </c>
      <c r="V29" s="42" t="s">
        <v>110</v>
      </c>
      <c r="W29" s="42" t="str">
        <f>IFERROR(G29*'Inflation adjustment'!$AH$3/'Inflation adjustment'!AA$3,"n.a.")</f>
        <v>n.a.</v>
      </c>
      <c r="X29" s="42" t="str">
        <f>IFERROR(H29*'Inflation adjustment'!$AH$3/'Inflation adjustment'!AB$3,"n.a.")</f>
        <v>n.a.</v>
      </c>
      <c r="Y29" s="42" t="str">
        <f>IFERROR(I29*'Inflation adjustment'!$AH$3/'Inflation adjustment'!AC$3,"n.a.")</f>
        <v>n.a.</v>
      </c>
      <c r="Z29" s="42">
        <f>IFERROR(J29*'Inflation adjustment'!$AH$3/'Inflation adjustment'!AD$3,"n.a.")</f>
        <v>8.602701534601459E-2</v>
      </c>
      <c r="AA29" s="42">
        <f>IFERROR(K29*'Inflation adjustment'!$AH$3/'Inflation adjustment'!AE$3,"n.a.")</f>
        <v>9.8205653284077266E-2</v>
      </c>
      <c r="AB29" s="42">
        <f>IFERROR(L29*'Inflation adjustment'!$AH$3/'Inflation adjustment'!AF$3,"n.a.")</f>
        <v>9.8868370280141338E-2</v>
      </c>
      <c r="AC29" s="42">
        <f>IFERROR(M29*'Inflation adjustment'!$AH$3/'Inflation adjustment'!AG$3,"n.a.")</f>
        <v>9.6050319079345303E-2</v>
      </c>
      <c r="AD29" s="42" t="str">
        <f>IFERROR(N29*'Inflation adjustment'!$AH$3/'Inflation adjustment'!AH$3,"n.a.")</f>
        <v>n.a.</v>
      </c>
      <c r="AE29" s="42">
        <f t="shared" si="3"/>
        <v>9.4787839497394624E-2</v>
      </c>
      <c r="AF29" s="42"/>
    </row>
    <row r="30" spans="2:44" x14ac:dyDescent="0.35">
      <c r="B30" s="1" t="s">
        <v>127</v>
      </c>
      <c r="C30" s="1" t="s">
        <v>171</v>
      </c>
      <c r="D30" s="1" t="s">
        <v>161</v>
      </c>
      <c r="E30" s="1" t="s">
        <v>337</v>
      </c>
      <c r="F30" s="42" t="s">
        <v>110</v>
      </c>
      <c r="G30" s="42">
        <v>0.10445168160964241</v>
      </c>
      <c r="H30" s="42">
        <v>0.10745957344589448</v>
      </c>
      <c r="I30" s="42">
        <v>0.1200971206070999</v>
      </c>
      <c r="J30" s="42">
        <v>0.1206427046254625</v>
      </c>
      <c r="K30" s="42">
        <v>0.12937188968716376</v>
      </c>
      <c r="L30" s="42">
        <v>0.12756413100741182</v>
      </c>
      <c r="M30" s="42">
        <v>0.13620156133108885</v>
      </c>
      <c r="N30" s="42" t="s">
        <v>110</v>
      </c>
      <c r="O30" s="42">
        <f t="shared" si="2"/>
        <v>0.1208269517591091</v>
      </c>
      <c r="R30" s="1" t="s">
        <v>127</v>
      </c>
      <c r="S30" s="1" t="s">
        <v>172</v>
      </c>
      <c r="T30" s="1" t="s">
        <v>161</v>
      </c>
      <c r="U30" s="1" t="s">
        <v>337</v>
      </c>
      <c r="V30" s="42" t="s">
        <v>110</v>
      </c>
      <c r="W30" s="42">
        <f>IFERROR(G30*'Inflation adjustment'!$AH$3/'Inflation adjustment'!AA$3,"n.a.")</f>
        <v>0.1174157619258471</v>
      </c>
      <c r="X30" s="42">
        <f>IFERROR(H30*'Inflation adjustment'!$AH$3/'Inflation adjustment'!AB$3,"n.a.")</f>
        <v>0.11710030875711756</v>
      </c>
      <c r="Y30" s="42">
        <f>IFERROR(I30*'Inflation adjustment'!$AH$3/'Inflation adjustment'!AC$3,"n.a.")</f>
        <v>0.12821836305656509</v>
      </c>
      <c r="Z30" s="42">
        <f>IFERROR(J30*'Inflation adjustment'!$AH$3/'Inflation adjustment'!AD$3,"n.a.")</f>
        <v>0.12694136218938659</v>
      </c>
      <c r="AA30" s="42">
        <f>IFERROR(K30*'Inflation adjustment'!$AH$3/'Inflation adjustment'!AE$3,"n.a.")</f>
        <v>0.13395327018120826</v>
      </c>
      <c r="AB30" s="42">
        <f>IFERROR(L30*'Inflation adjustment'!$AH$3/'Inflation adjustment'!AF$3,"n.a.")</f>
        <v>0.13192499542571015</v>
      </c>
      <c r="AC30" s="42">
        <f>IFERROR(M30*'Inflation adjustment'!$AH$3/'Inflation adjustment'!AG$3,"n.a.")</f>
        <v>0.13910280441414297</v>
      </c>
      <c r="AD30" s="42" t="str">
        <f>IFERROR(N30*'Inflation adjustment'!$AH$3/'Inflation adjustment'!AH$3,"n.a.")</f>
        <v>n.a.</v>
      </c>
      <c r="AE30" s="42">
        <f t="shared" si="3"/>
        <v>0.12780812370713965</v>
      </c>
      <c r="AF30" s="42"/>
    </row>
    <row r="31" spans="2:44" x14ac:dyDescent="0.35">
      <c r="B31" s="1" t="s">
        <v>128</v>
      </c>
      <c r="C31" s="1" t="s">
        <v>171</v>
      </c>
      <c r="D31" s="1" t="s">
        <v>165</v>
      </c>
      <c r="E31" s="1" t="s">
        <v>197</v>
      </c>
      <c r="F31" s="42" t="s">
        <v>110</v>
      </c>
      <c r="G31" s="42">
        <v>0.17776088359801265</v>
      </c>
      <c r="H31" s="42">
        <v>0.19065857278884513</v>
      </c>
      <c r="I31" s="42">
        <v>0.20829494369037424</v>
      </c>
      <c r="J31" s="42">
        <v>0.20592304747156703</v>
      </c>
      <c r="K31" s="42">
        <v>0.17549269603576725</v>
      </c>
      <c r="L31" s="42">
        <v>0.15699112997269588</v>
      </c>
      <c r="M31" s="42">
        <v>0.13572969603915128</v>
      </c>
      <c r="N31" s="42" t="s">
        <v>110</v>
      </c>
      <c r="O31" s="42">
        <f t="shared" si="2"/>
        <v>0.17869299565663049</v>
      </c>
      <c r="R31" s="1" t="s">
        <v>128</v>
      </c>
      <c r="S31" s="1" t="s">
        <v>172</v>
      </c>
      <c r="T31" s="1" t="s">
        <v>165</v>
      </c>
      <c r="U31" s="1" t="s">
        <v>197</v>
      </c>
      <c r="V31" s="42" t="s">
        <v>110</v>
      </c>
      <c r="W31" s="42">
        <f>IFERROR(G31*'Inflation adjustment'!$AH$3/'Inflation adjustment'!AA$3,"n.a.")</f>
        <v>0.19982377752686836</v>
      </c>
      <c r="X31" s="42">
        <f>IFERROR(H31*'Inflation adjustment'!$AH$3/'Inflation adjustment'!AB$3,"n.a.")</f>
        <v>0.20776350607799768</v>
      </c>
      <c r="Y31" s="42">
        <f>IFERROR(I31*'Inflation adjustment'!$AH$3/'Inflation adjustment'!AC$3,"n.a.")</f>
        <v>0.22238032500639573</v>
      </c>
      <c r="Z31" s="42">
        <f>IFERROR(J31*'Inflation adjustment'!$AH$3/'Inflation adjustment'!AD$3,"n.a.")</f>
        <v>0.21667412242939199</v>
      </c>
      <c r="AA31" s="42">
        <f>IFERROR(K31*'Inflation adjustment'!$AH$3/'Inflation adjustment'!AE$3,"n.a.")</f>
        <v>0.18170732903223744</v>
      </c>
      <c r="AB31" s="42">
        <f>IFERROR(L31*'Inflation adjustment'!$AH$3/'Inflation adjustment'!AF$3,"n.a.")</f>
        <v>0.16235797586644166</v>
      </c>
      <c r="AC31" s="42">
        <f>IFERROR(M31*'Inflation adjustment'!$AH$3/'Inflation adjustment'!AG$3,"n.a.")</f>
        <v>0.13862088787241805</v>
      </c>
      <c r="AD31" s="42" t="str">
        <f>IFERROR(N31*'Inflation adjustment'!$AH$3/'Inflation adjustment'!AH$3,"n.a.")</f>
        <v>n.a.</v>
      </c>
      <c r="AE31" s="42">
        <f t="shared" si="3"/>
        <v>0.18990398911596443</v>
      </c>
      <c r="AF31" s="42"/>
    </row>
    <row r="32" spans="2:44" x14ac:dyDescent="0.35">
      <c r="B32" s="1" t="s">
        <v>118</v>
      </c>
      <c r="C32" s="1" t="s">
        <v>171</v>
      </c>
      <c r="D32" s="1" t="s">
        <v>164</v>
      </c>
      <c r="E32" s="1" t="s">
        <v>196</v>
      </c>
      <c r="F32" s="42" t="s">
        <v>110</v>
      </c>
      <c r="G32" s="42">
        <v>0.24886126898764721</v>
      </c>
      <c r="H32" s="42">
        <v>0.26264192488641813</v>
      </c>
      <c r="I32" s="42">
        <v>0.23039411265976253</v>
      </c>
      <c r="J32" s="42">
        <v>0.22741785371206175</v>
      </c>
      <c r="K32" s="42">
        <v>0.2598671585629802</v>
      </c>
      <c r="L32" s="42">
        <v>0.18793163602770355</v>
      </c>
      <c r="M32" s="42">
        <v>0.19942641687436125</v>
      </c>
      <c r="N32" s="42" t="s">
        <v>110</v>
      </c>
      <c r="O32" s="42">
        <f t="shared" si="2"/>
        <v>0.23093433881584779</v>
      </c>
      <c r="R32" s="1" t="s">
        <v>118</v>
      </c>
      <c r="S32" s="1" t="s">
        <v>172</v>
      </c>
      <c r="T32" s="1" t="s">
        <v>164</v>
      </c>
      <c r="U32" s="1" t="s">
        <v>196</v>
      </c>
      <c r="V32" s="42" t="s">
        <v>110</v>
      </c>
      <c r="W32" s="42">
        <f>IFERROR(G32*'Inflation adjustment'!$AH$3/'Inflation adjustment'!AA$3,"n.a.")</f>
        <v>0.27974882799129897</v>
      </c>
      <c r="X32" s="42">
        <f>IFERROR(H32*'Inflation adjustment'!$AH$3/'Inflation adjustment'!AB$3,"n.a.")</f>
        <v>0.28620484439432936</v>
      </c>
      <c r="Y32" s="42">
        <f>IFERROR(I32*'Inflation adjustment'!$AH$3/'Inflation adjustment'!AC$3,"n.a.")</f>
        <v>0.24597389041280812</v>
      </c>
      <c r="Z32" s="42">
        <f>IFERROR(J32*'Inflation adjustment'!$AH$3/'Inflation adjustment'!AD$3,"n.a.")</f>
        <v>0.23929115503518655</v>
      </c>
      <c r="AA32" s="42">
        <f>IFERROR(K32*'Inflation adjustment'!$AH$3/'Inflation adjustment'!AE$3,"n.a.")</f>
        <v>0.26906970120313256</v>
      </c>
      <c r="AB32" s="42">
        <f>IFERROR(L32*'Inflation adjustment'!$AH$3/'Inflation adjustment'!AF$3,"n.a.")</f>
        <v>0.19435620364050832</v>
      </c>
      <c r="AC32" s="42">
        <f>IFERROR(M32*'Inflation adjustment'!$AH$3/'Inflation adjustment'!AG$3,"n.a.")</f>
        <v>0.20367441893014196</v>
      </c>
      <c r="AD32" s="42" t="str">
        <f>IFERROR(N32*'Inflation adjustment'!$AH$3/'Inflation adjustment'!AH$3,"n.a.")</f>
        <v>n.a.</v>
      </c>
      <c r="AE32" s="42">
        <f t="shared" si="3"/>
        <v>0.24547414880105803</v>
      </c>
      <c r="AF32" s="42"/>
    </row>
    <row r="33" spans="1:35" x14ac:dyDescent="0.35">
      <c r="B33" s="1" t="s">
        <v>129</v>
      </c>
      <c r="C33" s="1" t="s">
        <v>171</v>
      </c>
      <c r="D33" s="1" t="s">
        <v>166</v>
      </c>
      <c r="E33" s="1" t="s">
        <v>196</v>
      </c>
      <c r="F33" s="42" t="s">
        <v>110</v>
      </c>
      <c r="G33" s="42" t="s">
        <v>110</v>
      </c>
      <c r="H33" s="42" t="s">
        <v>110</v>
      </c>
      <c r="I33" s="42" t="s">
        <v>110</v>
      </c>
      <c r="J33" s="42">
        <v>1.0661504006058871E-2</v>
      </c>
      <c r="K33" s="42">
        <v>1.320402643828108E-2</v>
      </c>
      <c r="L33" s="42">
        <v>1.2616842716963735E-2</v>
      </c>
      <c r="M33" s="42">
        <v>1.3044389349629738E-2</v>
      </c>
      <c r="N33" s="42" t="s">
        <v>110</v>
      </c>
      <c r="O33" s="42">
        <f t="shared" si="2"/>
        <v>1.2381690627733356E-2</v>
      </c>
      <c r="R33" s="1" t="s">
        <v>129</v>
      </c>
      <c r="S33" s="1" t="s">
        <v>172</v>
      </c>
      <c r="T33" s="1" t="s">
        <v>166</v>
      </c>
      <c r="U33" s="1" t="s">
        <v>196</v>
      </c>
      <c r="V33" s="42" t="s">
        <v>110</v>
      </c>
      <c r="W33" s="42" t="str">
        <f>IFERROR(G33*'Inflation adjustment'!$AH$3/'Inflation adjustment'!AA$3,"n.a.")</f>
        <v>n.a.</v>
      </c>
      <c r="X33" s="42" t="str">
        <f>IFERROR(H33*'Inflation adjustment'!$AH$3/'Inflation adjustment'!AB$3,"n.a.")</f>
        <v>n.a.</v>
      </c>
      <c r="Y33" s="42" t="str">
        <f>IFERROR(I33*'Inflation adjustment'!$AH$3/'Inflation adjustment'!AC$3,"n.a.")</f>
        <v>n.a.</v>
      </c>
      <c r="Z33" s="42">
        <f>IFERROR(J33*'Inflation adjustment'!$AH$3/'Inflation adjustment'!AD$3,"n.a.")</f>
        <v>1.121813246576597E-2</v>
      </c>
      <c r="AA33" s="42">
        <f>IFERROR(K33*'Inflation adjustment'!$AH$3/'Inflation adjustment'!AE$3,"n.a.")</f>
        <v>1.3671613866380548E-2</v>
      </c>
      <c r="AB33" s="42">
        <f>IFERROR(L33*'Inflation adjustment'!$AH$3/'Inflation adjustment'!AF$3,"n.a.")</f>
        <v>1.3048157852661845E-2</v>
      </c>
      <c r="AC33" s="42">
        <f>IFERROR(M33*'Inflation adjustment'!$AH$3/'Inflation adjustment'!AG$3,"n.a.")</f>
        <v>1.3322249192082513E-2</v>
      </c>
      <c r="AD33" s="42" t="str">
        <f>IFERROR(N33*'Inflation adjustment'!$AH$3/'Inflation adjustment'!AH$3,"n.a.")</f>
        <v>n.a.</v>
      </c>
      <c r="AE33" s="42">
        <f t="shared" si="3"/>
        <v>1.2815038344222717E-2</v>
      </c>
      <c r="AF33" s="42"/>
    </row>
    <row r="34" spans="1:35" x14ac:dyDescent="0.35">
      <c r="B34" s="1" t="s">
        <v>121</v>
      </c>
      <c r="C34" s="1" t="s">
        <v>171</v>
      </c>
      <c r="D34" s="1" t="s">
        <v>164</v>
      </c>
      <c r="E34" s="1" t="s">
        <v>196</v>
      </c>
      <c r="F34" s="42" t="s">
        <v>110</v>
      </c>
      <c r="G34" s="42" t="s">
        <v>110</v>
      </c>
      <c r="H34" s="42" t="s">
        <v>110</v>
      </c>
      <c r="I34" s="42">
        <v>0.11677188745944173</v>
      </c>
      <c r="J34" s="42">
        <v>0.14165809726914577</v>
      </c>
      <c r="K34" s="42" t="s">
        <v>110</v>
      </c>
      <c r="L34" s="42">
        <v>0.1478309546043417</v>
      </c>
      <c r="M34" s="42">
        <v>9.3207065710130863E-2</v>
      </c>
      <c r="N34" s="42" t="s">
        <v>110</v>
      </c>
      <c r="O34" s="42">
        <f t="shared" si="2"/>
        <v>0.12486700126076501</v>
      </c>
      <c r="R34" s="1" t="s">
        <v>121</v>
      </c>
      <c r="S34" s="1" t="s">
        <v>172</v>
      </c>
      <c r="T34" s="1" t="s">
        <v>164</v>
      </c>
      <c r="U34" s="1" t="s">
        <v>196</v>
      </c>
      <c r="V34" s="42" t="s">
        <v>110</v>
      </c>
      <c r="W34" s="42" t="str">
        <f>IFERROR(G34*'Inflation adjustment'!$AH$3/'Inflation adjustment'!AA$3,"n.a.")</f>
        <v>n.a.</v>
      </c>
      <c r="X34" s="42" t="str">
        <f>IFERROR(H34*'Inflation adjustment'!$AH$3/'Inflation adjustment'!AB$3,"n.a.")</f>
        <v>n.a.</v>
      </c>
      <c r="Y34" s="42">
        <f>IFERROR(I34*'Inflation adjustment'!$AH$3/'Inflation adjustment'!AC$3,"n.a.")</f>
        <v>0.12466827002503444</v>
      </c>
      <c r="Z34" s="42">
        <f>IFERROR(J34*'Inflation adjustment'!$AH$3/'Inflation adjustment'!AD$3,"n.a.")</f>
        <v>0.14905395140409261</v>
      </c>
      <c r="AA34" s="42" t="str">
        <f>IFERROR(K34*'Inflation adjustment'!$AH$3/'Inflation adjustment'!AE$3,"n.a.")</f>
        <v>n.a.</v>
      </c>
      <c r="AB34" s="42">
        <f>IFERROR(L34*'Inflation adjustment'!$AH$3/'Inflation adjustment'!AF$3,"n.a.")</f>
        <v>0.15288465382814381</v>
      </c>
      <c r="AC34" s="42">
        <f>IFERROR(M34*'Inflation adjustment'!$AH$3/'Inflation adjustment'!AG$3,"n.a.")</f>
        <v>9.5192478740939959E-2</v>
      </c>
      <c r="AD34" s="42" t="str">
        <f>IFERROR(N34*'Inflation adjustment'!$AH$3/'Inflation adjustment'!AH$3,"n.a.")</f>
        <v>n.a.</v>
      </c>
      <c r="AE34" s="42">
        <f t="shared" si="3"/>
        <v>0.13044983849955272</v>
      </c>
      <c r="AF34" s="42"/>
    </row>
    <row r="35" spans="1:35" x14ac:dyDescent="0.35">
      <c r="B35" s="1" t="s">
        <v>119</v>
      </c>
      <c r="C35" s="1" t="s">
        <v>171</v>
      </c>
      <c r="D35" s="1" t="s">
        <v>164</v>
      </c>
      <c r="E35" s="1" t="s">
        <v>197</v>
      </c>
      <c r="F35" s="42" t="s">
        <v>110</v>
      </c>
      <c r="G35" s="42" t="s">
        <v>110</v>
      </c>
      <c r="H35" s="42" t="s">
        <v>110</v>
      </c>
      <c r="I35" s="42">
        <v>0.16664210458104151</v>
      </c>
      <c r="J35" s="42">
        <v>0.17915582660227147</v>
      </c>
      <c r="K35" s="42">
        <v>0.16383790449061092</v>
      </c>
      <c r="L35" s="42">
        <v>0.14326159305668587</v>
      </c>
      <c r="M35" s="42">
        <v>0.1476660316895699</v>
      </c>
      <c r="N35" s="42" t="s">
        <v>110</v>
      </c>
      <c r="O35" s="42">
        <f t="shared" si="2"/>
        <v>0.16011269208403595</v>
      </c>
      <c r="R35" s="1" t="s">
        <v>119</v>
      </c>
      <c r="S35" s="1" t="s">
        <v>172</v>
      </c>
      <c r="T35" s="1" t="s">
        <v>164</v>
      </c>
      <c r="U35" s="1" t="s">
        <v>197</v>
      </c>
      <c r="V35" s="42" t="s">
        <v>110</v>
      </c>
      <c r="W35" s="42" t="str">
        <f>IFERROR(G35*'Inflation adjustment'!$AH$3/'Inflation adjustment'!AA$3,"n.a.")</f>
        <v>n.a.</v>
      </c>
      <c r="X35" s="42" t="str">
        <f>IFERROR(H35*'Inflation adjustment'!$AH$3/'Inflation adjustment'!AB$3,"n.a.")</f>
        <v>n.a.</v>
      </c>
      <c r="Y35" s="42">
        <f>IFERROR(I35*'Inflation adjustment'!$AH$3/'Inflation adjustment'!AC$3,"n.a.")</f>
        <v>0.17791082548584367</v>
      </c>
      <c r="Z35" s="42">
        <f>IFERROR(J35*'Inflation adjustment'!$AH$3/'Inflation adjustment'!AD$3,"n.a.")</f>
        <v>0.18850940671184158</v>
      </c>
      <c r="AA35" s="42">
        <f>IFERROR(K35*'Inflation adjustment'!$AH$3/'Inflation adjustment'!AE$3,"n.a.")</f>
        <v>0.16963981232107903</v>
      </c>
      <c r="AB35" s="42">
        <f>IFERROR(L35*'Inflation adjustment'!$AH$3/'Inflation adjustment'!AF$3,"n.a.")</f>
        <v>0.14815908562560665</v>
      </c>
      <c r="AC35" s="42">
        <f>IFERROR(M35*'Inflation adjustment'!$AH$3/'Inflation adjustment'!AG$3,"n.a.")</f>
        <v>0.15081148060259664</v>
      </c>
      <c r="AD35" s="42" t="str">
        <f>IFERROR(N35*'Inflation adjustment'!$AH$3/'Inflation adjustment'!AH$3,"n.a.")</f>
        <v>n.a.</v>
      </c>
      <c r="AE35" s="42">
        <f t="shared" si="3"/>
        <v>0.16700612214939353</v>
      </c>
      <c r="AF35" s="42"/>
    </row>
    <row r="36" spans="1:35" x14ac:dyDescent="0.35">
      <c r="B36" s="1" t="s">
        <v>130</v>
      </c>
      <c r="C36" s="1" t="s">
        <v>171</v>
      </c>
      <c r="D36" s="1" t="s">
        <v>166</v>
      </c>
      <c r="E36" s="1" t="s">
        <v>197</v>
      </c>
      <c r="F36" s="42" t="s">
        <v>110</v>
      </c>
      <c r="G36" s="42" t="s">
        <v>110</v>
      </c>
      <c r="H36" s="42" t="s">
        <v>110</v>
      </c>
      <c r="I36" s="42" t="s">
        <v>110</v>
      </c>
      <c r="J36" s="42" t="s">
        <v>110</v>
      </c>
      <c r="K36" s="42" t="s">
        <v>110</v>
      </c>
      <c r="L36" s="42" t="s">
        <v>110</v>
      </c>
      <c r="M36" s="42" t="s">
        <v>110</v>
      </c>
      <c r="N36" s="42" t="s">
        <v>110</v>
      </c>
      <c r="O36" s="42" t="str">
        <f t="shared" si="2"/>
        <v>n.a.</v>
      </c>
      <c r="R36" s="1" t="s">
        <v>130</v>
      </c>
      <c r="S36" s="1" t="s">
        <v>172</v>
      </c>
      <c r="T36" s="1" t="s">
        <v>166</v>
      </c>
      <c r="U36" s="66" t="s">
        <v>337</v>
      </c>
      <c r="V36" s="42" t="s">
        <v>110</v>
      </c>
      <c r="W36" s="42" t="str">
        <f>IFERROR(G36*'Inflation adjustment'!$AH$3/'Inflation adjustment'!AA$3,"n.a.")</f>
        <v>n.a.</v>
      </c>
      <c r="X36" s="42" t="str">
        <f>IFERROR(H36*'Inflation adjustment'!$AH$3/'Inflation adjustment'!AB$3,"n.a.")</f>
        <v>n.a.</v>
      </c>
      <c r="Y36" s="42" t="str">
        <f>IFERROR(I36*'Inflation adjustment'!$AH$3/'Inflation adjustment'!AC$3,"n.a.")</f>
        <v>n.a.</v>
      </c>
      <c r="Z36" s="42" t="str">
        <f>IFERROR(J36*'Inflation adjustment'!$AH$3/'Inflation adjustment'!AD$3,"n.a.")</f>
        <v>n.a.</v>
      </c>
      <c r="AA36" s="42" t="str">
        <f>IFERROR(K36*'Inflation adjustment'!$AH$3/'Inflation adjustment'!AE$3,"n.a.")</f>
        <v>n.a.</v>
      </c>
      <c r="AB36" s="42" t="str">
        <f>IFERROR(L36*'Inflation adjustment'!$AH$3/'Inflation adjustment'!AF$3,"n.a.")</f>
        <v>n.a.</v>
      </c>
      <c r="AC36" s="42" t="str">
        <f>IFERROR(M36*'Inflation adjustment'!$AH$3/'Inflation adjustment'!AG$3,"n.a.")</f>
        <v>n.a.</v>
      </c>
      <c r="AD36" s="42" t="str">
        <f>IFERROR(N36*'Inflation adjustment'!$AH$3/'Inflation adjustment'!AH$3,"n.a.")</f>
        <v>n.a.</v>
      </c>
      <c r="AE36" s="42" t="str">
        <f t="shared" si="3"/>
        <v>n.a.</v>
      </c>
      <c r="AF36" s="42"/>
    </row>
    <row r="37" spans="1:35" x14ac:dyDescent="0.35">
      <c r="B37" s="1" t="s">
        <v>117</v>
      </c>
      <c r="C37" s="1" t="s">
        <v>171</v>
      </c>
      <c r="D37" s="1" t="s">
        <v>165</v>
      </c>
      <c r="E37" s="1" t="s">
        <v>196</v>
      </c>
      <c r="F37" s="42" t="s">
        <v>110</v>
      </c>
      <c r="G37" s="42">
        <v>4.9580612044373855E-2</v>
      </c>
      <c r="H37" s="42">
        <v>5.4128271175505276E-2</v>
      </c>
      <c r="I37" s="42">
        <v>6.0893797261725294E-2</v>
      </c>
      <c r="J37" s="42">
        <v>6.6335931420173772E-2</v>
      </c>
      <c r="K37" s="42">
        <v>6.7782902264737571E-2</v>
      </c>
      <c r="L37" s="42">
        <v>7.1095418184152423E-2</v>
      </c>
      <c r="M37" s="42">
        <v>7.2367691240542945E-2</v>
      </c>
      <c r="N37" s="42" t="s">
        <v>110</v>
      </c>
      <c r="O37" s="42">
        <f t="shared" si="2"/>
        <v>6.3169231941601595E-2</v>
      </c>
      <c r="R37" s="1" t="s">
        <v>117</v>
      </c>
      <c r="S37" s="1" t="s">
        <v>172</v>
      </c>
      <c r="T37" s="1" t="s">
        <v>165</v>
      </c>
      <c r="U37" s="1" t="s">
        <v>196</v>
      </c>
      <c r="V37" s="42" t="s">
        <v>110</v>
      </c>
      <c r="W37" s="42">
        <f>IFERROR(G37*'Inflation adjustment'!$AH$3/'Inflation adjustment'!AA$3,"n.a.")</f>
        <v>5.5734338119096151E-2</v>
      </c>
      <c r="X37" s="42">
        <f>IFERROR(H37*'Inflation adjustment'!$AH$3/'Inflation adjustment'!AB$3,"n.a.")</f>
        <v>5.8984388862589658E-2</v>
      </c>
      <c r="Y37" s="42">
        <f>IFERROR(I37*'Inflation adjustment'!$AH$3/'Inflation adjustment'!AC$3,"n.a.")</f>
        <v>6.5011575346088576E-2</v>
      </c>
      <c r="Z37" s="42">
        <f>IFERROR(J37*'Inflation adjustment'!$AH$3/'Inflation adjustment'!AD$3,"n.a.")</f>
        <v>6.9799276489374423E-2</v>
      </c>
      <c r="AA37" s="42">
        <f>IFERROR(K37*'Inflation adjustment'!$AH$3/'Inflation adjustment'!AE$3,"n.a.")</f>
        <v>7.018326347934388E-2</v>
      </c>
      <c r="AB37" s="42">
        <f>IFERROR(L37*'Inflation adjustment'!$AH$3/'Inflation adjustment'!AF$3,"n.a.")</f>
        <v>7.3525862204856768E-2</v>
      </c>
      <c r="AC37" s="42">
        <f>IFERROR(M37*'Inflation adjustment'!$AH$3/'Inflation adjustment'!AG$3,"n.a.")</f>
        <v>7.3909202671075272E-2</v>
      </c>
      <c r="AD37" s="42" t="str">
        <f>IFERROR(N37*'Inflation adjustment'!$AH$3/'Inflation adjustment'!AH$3,"n.a.")</f>
        <v>n.a.</v>
      </c>
      <c r="AE37" s="42">
        <f t="shared" si="3"/>
        <v>6.6735415310346394E-2</v>
      </c>
      <c r="AF37" s="42"/>
    </row>
    <row r="38" spans="1:35" x14ac:dyDescent="0.35">
      <c r="O38" s="33"/>
      <c r="AE38" s="33"/>
      <c r="AF38" s="33"/>
    </row>
    <row r="39" spans="1:35" s="12" customFormat="1" ht="32.25" customHeight="1" thickBot="1" x14ac:dyDescent="0.4">
      <c r="A39" s="7"/>
      <c r="B39" s="8" t="s">
        <v>115</v>
      </c>
      <c r="C39" s="8" t="s">
        <v>6</v>
      </c>
      <c r="D39" s="8" t="s">
        <v>160</v>
      </c>
      <c r="E39" s="8" t="s">
        <v>336</v>
      </c>
      <c r="F39" s="9" t="s">
        <v>176</v>
      </c>
      <c r="G39" s="9">
        <v>2010</v>
      </c>
      <c r="H39" s="9">
        <v>2011</v>
      </c>
      <c r="I39" s="9">
        <v>2012</v>
      </c>
      <c r="J39" s="9">
        <v>2013</v>
      </c>
      <c r="K39" s="9">
        <v>2014</v>
      </c>
      <c r="L39" s="9">
        <v>2015</v>
      </c>
      <c r="M39" s="9">
        <v>2016</v>
      </c>
      <c r="N39" s="9">
        <v>2017</v>
      </c>
      <c r="O39" s="9" t="s">
        <v>150</v>
      </c>
      <c r="P39" s="10"/>
      <c r="Q39" s="7"/>
      <c r="R39" s="8" t="s">
        <v>115</v>
      </c>
      <c r="S39" s="8" t="s">
        <v>6</v>
      </c>
      <c r="T39" s="8" t="s">
        <v>160</v>
      </c>
      <c r="U39" s="8" t="s">
        <v>336</v>
      </c>
      <c r="V39" s="9" t="s">
        <v>176</v>
      </c>
      <c r="W39" s="9">
        <v>2010</v>
      </c>
      <c r="X39" s="9">
        <v>2011</v>
      </c>
      <c r="Y39" s="9">
        <v>2012</v>
      </c>
      <c r="Z39" s="9">
        <v>2013</v>
      </c>
      <c r="AA39" s="9">
        <v>2014</v>
      </c>
      <c r="AB39" s="9">
        <v>2015</v>
      </c>
      <c r="AC39" s="9">
        <v>2016</v>
      </c>
      <c r="AD39" s="9">
        <v>2017</v>
      </c>
      <c r="AE39" s="9" t="s">
        <v>150</v>
      </c>
      <c r="AF39" s="9"/>
      <c r="AG39" s="10"/>
      <c r="AH39" s="7"/>
      <c r="AI39" s="11" t="s">
        <v>9</v>
      </c>
    </row>
    <row r="40" spans="1:35" s="13" customFormat="1" ht="30" customHeight="1" x14ac:dyDescent="0.35">
      <c r="B40" s="15" t="s">
        <v>141</v>
      </c>
      <c r="F40" s="18"/>
      <c r="G40" s="18"/>
      <c r="H40" s="18"/>
      <c r="I40" s="18"/>
      <c r="J40" s="18"/>
      <c r="K40" s="18"/>
      <c r="L40" s="18"/>
      <c r="M40" s="18"/>
      <c r="N40" s="18"/>
      <c r="O40" s="18"/>
      <c r="P40" s="14"/>
      <c r="R40" s="15" t="s">
        <v>141</v>
      </c>
      <c r="V40" s="18"/>
      <c r="W40" s="18"/>
      <c r="X40" s="18"/>
      <c r="Y40" s="18"/>
      <c r="Z40" s="18"/>
      <c r="AA40" s="18"/>
      <c r="AB40" s="18"/>
      <c r="AC40" s="18"/>
      <c r="AD40" s="18"/>
      <c r="AE40" s="18"/>
      <c r="AF40" s="18"/>
      <c r="AG40" s="14"/>
      <c r="AI40" s="1"/>
    </row>
    <row r="41" spans="1:35" x14ac:dyDescent="0.35">
      <c r="B41" s="1" t="s">
        <v>124</v>
      </c>
      <c r="C41" s="1" t="s">
        <v>7</v>
      </c>
      <c r="D41" s="1" t="s">
        <v>161</v>
      </c>
      <c r="E41" s="1" t="s">
        <v>197</v>
      </c>
      <c r="F41" s="42" t="s">
        <v>110</v>
      </c>
      <c r="G41" s="31">
        <f>IFERROR(G21/G3,"n.a.")</f>
        <v>0.83938356024369176</v>
      </c>
      <c r="H41" s="31">
        <f t="shared" ref="H41:O41" si="4">IFERROR(H21/H3,"n.a.")</f>
        <v>1.0927882466998251</v>
      </c>
      <c r="I41" s="31">
        <f t="shared" si="4"/>
        <v>0.99465008749396588</v>
      </c>
      <c r="J41" s="31">
        <f t="shared" si="4"/>
        <v>0.97279631771822472</v>
      </c>
      <c r="K41" s="31">
        <f t="shared" si="4"/>
        <v>0.95644702653019953</v>
      </c>
      <c r="L41" s="31">
        <f t="shared" si="4"/>
        <v>0.96597288468826048</v>
      </c>
      <c r="M41" s="31">
        <f t="shared" si="4"/>
        <v>0.92515121484524432</v>
      </c>
      <c r="N41" s="31" t="str">
        <f t="shared" si="4"/>
        <v>n.a.</v>
      </c>
      <c r="O41" s="31">
        <f t="shared" si="4"/>
        <v>0.96644900404317513</v>
      </c>
      <c r="R41" s="1" t="s">
        <v>124</v>
      </c>
      <c r="S41" s="1" t="s">
        <v>7</v>
      </c>
      <c r="T41" s="1" t="s">
        <v>161</v>
      </c>
      <c r="U41" s="1" t="s">
        <v>197</v>
      </c>
      <c r="V41" s="42" t="s">
        <v>110</v>
      </c>
      <c r="W41" s="31">
        <f>IFERROR(W21/W3,"n.a.")</f>
        <v>0.83938356024369176</v>
      </c>
      <c r="X41" s="31">
        <f t="shared" ref="X41:AE41" si="5">IFERROR(X21/X3,"n.a.")</f>
        <v>1.0927882466998251</v>
      </c>
      <c r="Y41" s="31">
        <f t="shared" si="5"/>
        <v>0.99465008749396577</v>
      </c>
      <c r="Z41" s="31">
        <f t="shared" si="5"/>
        <v>0.9727963177182245</v>
      </c>
      <c r="AA41" s="31">
        <f t="shared" si="5"/>
        <v>0.95644702653019942</v>
      </c>
      <c r="AB41" s="31">
        <f t="shared" si="5"/>
        <v>0.96597288468826048</v>
      </c>
      <c r="AC41" s="31">
        <f t="shared" si="5"/>
        <v>0.92515121484524443</v>
      </c>
      <c r="AD41" s="31" t="str">
        <f t="shared" si="5"/>
        <v>n.a.</v>
      </c>
      <c r="AE41" s="31">
        <f t="shared" si="5"/>
        <v>0.96612349191241653</v>
      </c>
      <c r="AF41" s="31"/>
    </row>
    <row r="42" spans="1:35" x14ac:dyDescent="0.35">
      <c r="B42" s="1" t="s">
        <v>132</v>
      </c>
      <c r="C42" s="1" t="s">
        <v>7</v>
      </c>
      <c r="D42" s="1" t="s">
        <v>161</v>
      </c>
      <c r="E42" s="1" t="s">
        <v>196</v>
      </c>
      <c r="F42" s="42" t="s">
        <v>110</v>
      </c>
      <c r="G42" s="31">
        <f t="shared" ref="G42:O57" si="6">IFERROR(G22/G4,"n.a.")</f>
        <v>0.95256519935150419</v>
      </c>
      <c r="H42" s="31">
        <f t="shared" si="6"/>
        <v>0.94486766097088681</v>
      </c>
      <c r="I42" s="31">
        <f t="shared" si="6"/>
        <v>0.91229921062466934</v>
      </c>
      <c r="J42" s="31">
        <f t="shared" si="6"/>
        <v>0.92333744061779766</v>
      </c>
      <c r="K42" s="31">
        <f t="shared" si="6"/>
        <v>0.92695081483323327</v>
      </c>
      <c r="L42" s="31">
        <f t="shared" si="6"/>
        <v>0.91428734768282849</v>
      </c>
      <c r="M42" s="31" t="str">
        <f t="shared" si="6"/>
        <v>n.a.</v>
      </c>
      <c r="N42" s="31" t="str">
        <f t="shared" si="6"/>
        <v>n.a.</v>
      </c>
      <c r="O42" s="31">
        <f t="shared" si="6"/>
        <v>0.92821678220634474</v>
      </c>
      <c r="R42" s="1" t="s">
        <v>132</v>
      </c>
      <c r="S42" s="1" t="s">
        <v>7</v>
      </c>
      <c r="T42" s="1" t="s">
        <v>161</v>
      </c>
      <c r="U42" s="1" t="s">
        <v>196</v>
      </c>
      <c r="V42" s="42" t="s">
        <v>110</v>
      </c>
      <c r="W42" s="31">
        <f t="shared" ref="W42:AE42" si="7">IFERROR(W22/W4,"n.a.")</f>
        <v>0.95256519935150397</v>
      </c>
      <c r="X42" s="31">
        <f t="shared" si="7"/>
        <v>0.94486766097088681</v>
      </c>
      <c r="Y42" s="31">
        <f t="shared" si="7"/>
        <v>0.91229921062466923</v>
      </c>
      <c r="Z42" s="31">
        <f t="shared" si="7"/>
        <v>0.92333744061779754</v>
      </c>
      <c r="AA42" s="31">
        <f t="shared" si="7"/>
        <v>0.92695081483323327</v>
      </c>
      <c r="AB42" s="31">
        <f t="shared" si="7"/>
        <v>0.91428734768282849</v>
      </c>
      <c r="AC42" s="31" t="str">
        <f t="shared" si="7"/>
        <v>n.a.</v>
      </c>
      <c r="AD42" s="31" t="str">
        <f t="shared" si="7"/>
        <v>n.a.</v>
      </c>
      <c r="AE42" s="31">
        <f t="shared" si="7"/>
        <v>0.92854254190050534</v>
      </c>
      <c r="AF42" s="31"/>
    </row>
    <row r="43" spans="1:35" x14ac:dyDescent="0.35">
      <c r="B43" s="1" t="s">
        <v>251</v>
      </c>
      <c r="C43" s="1" t="s">
        <v>7</v>
      </c>
      <c r="D43" s="1" t="s">
        <v>162</v>
      </c>
      <c r="E43" s="1" t="s">
        <v>196</v>
      </c>
      <c r="F43" s="42" t="s">
        <v>110</v>
      </c>
      <c r="G43" s="31" t="str">
        <f t="shared" si="6"/>
        <v>n.a.</v>
      </c>
      <c r="H43" s="31">
        <f t="shared" si="6"/>
        <v>0.97901899503307388</v>
      </c>
      <c r="I43" s="31">
        <f t="shared" si="6"/>
        <v>0.91876595426350727</v>
      </c>
      <c r="J43" s="31">
        <f t="shared" si="6"/>
        <v>0.71162919523334589</v>
      </c>
      <c r="K43" s="31">
        <f t="shared" si="6"/>
        <v>0.82990894274126259</v>
      </c>
      <c r="L43" s="31">
        <f t="shared" si="6"/>
        <v>0.9265748289498581</v>
      </c>
      <c r="M43" s="31">
        <f t="shared" si="6"/>
        <v>0.91892592940086826</v>
      </c>
      <c r="N43" s="31" t="str">
        <f t="shared" si="6"/>
        <v>n.a.</v>
      </c>
      <c r="O43" s="31">
        <f t="shared" si="6"/>
        <v>0.8853444217556653</v>
      </c>
      <c r="R43" s="1" t="s">
        <v>251</v>
      </c>
      <c r="S43" s="1" t="s">
        <v>7</v>
      </c>
      <c r="T43" s="1" t="s">
        <v>162</v>
      </c>
      <c r="U43" s="1" t="s">
        <v>196</v>
      </c>
      <c r="V43" s="42" t="s">
        <v>110</v>
      </c>
      <c r="W43" s="31" t="str">
        <f t="shared" ref="W43:AE43" si="8">IFERROR(W23/W5,"n.a.")</f>
        <v>n.a.</v>
      </c>
      <c r="X43" s="31">
        <f t="shared" si="8"/>
        <v>0.97901899503307388</v>
      </c>
      <c r="Y43" s="31">
        <f t="shared" si="8"/>
        <v>0.91876595426350727</v>
      </c>
      <c r="Z43" s="31">
        <f t="shared" si="8"/>
        <v>0.71162919523334589</v>
      </c>
      <c r="AA43" s="31">
        <f t="shared" si="8"/>
        <v>0.82990894274126237</v>
      </c>
      <c r="AB43" s="31">
        <f t="shared" si="8"/>
        <v>0.92657482894985821</v>
      </c>
      <c r="AC43" s="31">
        <f t="shared" si="8"/>
        <v>0.91892592940086826</v>
      </c>
      <c r="AD43" s="31" t="str">
        <f t="shared" si="8"/>
        <v>n.a.</v>
      </c>
      <c r="AE43" s="31">
        <f t="shared" si="8"/>
        <v>0.88574915800378851</v>
      </c>
      <c r="AF43" s="31"/>
    </row>
    <row r="44" spans="1:35" x14ac:dyDescent="0.35">
      <c r="B44" s="1" t="s">
        <v>131</v>
      </c>
      <c r="C44" s="1" t="s">
        <v>7</v>
      </c>
      <c r="D44" s="1" t="s">
        <v>163</v>
      </c>
      <c r="E44" s="1" t="s">
        <v>196</v>
      </c>
      <c r="F44" s="42" t="s">
        <v>110</v>
      </c>
      <c r="G44" s="31" t="str">
        <f t="shared" si="6"/>
        <v>n.a.</v>
      </c>
      <c r="H44" s="31" t="str">
        <f t="shared" si="6"/>
        <v>n.a.</v>
      </c>
      <c r="I44" s="31" t="str">
        <f t="shared" si="6"/>
        <v>n.a.</v>
      </c>
      <c r="J44" s="31" t="str">
        <f t="shared" si="6"/>
        <v>n.a.</v>
      </c>
      <c r="K44" s="31" t="str">
        <f t="shared" si="6"/>
        <v>n.a.</v>
      </c>
      <c r="L44" s="31" t="str">
        <f t="shared" si="6"/>
        <v>n.a.</v>
      </c>
      <c r="M44" s="31" t="str">
        <f t="shared" si="6"/>
        <v>n.a.</v>
      </c>
      <c r="N44" s="31" t="str">
        <f t="shared" si="6"/>
        <v>n.a.</v>
      </c>
      <c r="O44" s="31" t="str">
        <f t="shared" si="6"/>
        <v>n.a.</v>
      </c>
      <c r="R44" s="1" t="s">
        <v>131</v>
      </c>
      <c r="S44" s="1" t="s">
        <v>7</v>
      </c>
      <c r="T44" s="1" t="s">
        <v>163</v>
      </c>
      <c r="U44" s="1" t="s">
        <v>196</v>
      </c>
      <c r="V44" s="42" t="s">
        <v>110</v>
      </c>
      <c r="W44" s="31" t="str">
        <f t="shared" ref="W44:AE44" si="9">IFERROR(W24/W6,"n.a.")</f>
        <v>n.a.</v>
      </c>
      <c r="X44" s="31" t="str">
        <f t="shared" si="9"/>
        <v>n.a.</v>
      </c>
      <c r="Y44" s="31" t="str">
        <f t="shared" si="9"/>
        <v>n.a.</v>
      </c>
      <c r="Z44" s="31" t="str">
        <f t="shared" si="9"/>
        <v>n.a.</v>
      </c>
      <c r="AA44" s="31" t="str">
        <f t="shared" si="9"/>
        <v>n.a.</v>
      </c>
      <c r="AB44" s="31" t="str">
        <f t="shared" si="9"/>
        <v>n.a.</v>
      </c>
      <c r="AC44" s="31" t="str">
        <f t="shared" si="9"/>
        <v>n.a.</v>
      </c>
      <c r="AD44" s="31" t="str">
        <f t="shared" si="9"/>
        <v>n.a.</v>
      </c>
      <c r="AE44" s="31" t="str">
        <f t="shared" si="9"/>
        <v>n.a.</v>
      </c>
      <c r="AF44" s="31"/>
    </row>
    <row r="45" spans="1:35" x14ac:dyDescent="0.35">
      <c r="B45" s="1" t="s">
        <v>133</v>
      </c>
      <c r="C45" s="1" t="s">
        <v>7</v>
      </c>
      <c r="D45" s="1" t="s">
        <v>163</v>
      </c>
      <c r="E45" s="1" t="s">
        <v>196</v>
      </c>
      <c r="F45" s="42" t="s">
        <v>110</v>
      </c>
      <c r="G45" s="31" t="str">
        <f t="shared" si="6"/>
        <v>n.a.</v>
      </c>
      <c r="H45" s="31">
        <f t="shared" si="6"/>
        <v>0.86903328073138264</v>
      </c>
      <c r="I45" s="31">
        <f t="shared" si="6"/>
        <v>0.89864715410695784</v>
      </c>
      <c r="J45" s="31">
        <f t="shared" si="6"/>
        <v>0.93467436140915294</v>
      </c>
      <c r="K45" s="31">
        <f t="shared" si="6"/>
        <v>0.93253489428603231</v>
      </c>
      <c r="L45" s="31">
        <f t="shared" si="6"/>
        <v>0.93150173489591881</v>
      </c>
      <c r="M45" s="31" t="str">
        <f t="shared" si="6"/>
        <v>n.a.</v>
      </c>
      <c r="N45" s="31" t="str">
        <f t="shared" si="6"/>
        <v>n.a.</v>
      </c>
      <c r="O45" s="31">
        <f t="shared" si="6"/>
        <v>0.91315192310692517</v>
      </c>
      <c r="R45" s="1" t="s">
        <v>133</v>
      </c>
      <c r="S45" s="1" t="s">
        <v>7</v>
      </c>
      <c r="T45" s="1" t="s">
        <v>163</v>
      </c>
      <c r="U45" s="1" t="s">
        <v>196</v>
      </c>
      <c r="V45" s="42" t="s">
        <v>110</v>
      </c>
      <c r="W45" s="31" t="str">
        <f t="shared" ref="W45:AE45" si="10">IFERROR(W25/W7,"n.a.")</f>
        <v>n.a.</v>
      </c>
      <c r="X45" s="31">
        <f t="shared" si="10"/>
        <v>0.86903328073138253</v>
      </c>
      <c r="Y45" s="31">
        <f t="shared" si="10"/>
        <v>0.89864715410695772</v>
      </c>
      <c r="Z45" s="31">
        <f t="shared" si="10"/>
        <v>0.93467436140915283</v>
      </c>
      <c r="AA45" s="31">
        <f t="shared" si="10"/>
        <v>0.93253489428603242</v>
      </c>
      <c r="AB45" s="31">
        <f t="shared" si="10"/>
        <v>0.93150173489591892</v>
      </c>
      <c r="AC45" s="31" t="str">
        <f t="shared" si="10"/>
        <v>n.a.</v>
      </c>
      <c r="AD45" s="31" t="str">
        <f t="shared" si="10"/>
        <v>n.a.</v>
      </c>
      <c r="AE45" s="31">
        <f t="shared" si="10"/>
        <v>0.91267361041014006</v>
      </c>
      <c r="AF45" s="31"/>
    </row>
    <row r="46" spans="1:35" x14ac:dyDescent="0.35">
      <c r="B46" s="1" t="s">
        <v>134</v>
      </c>
      <c r="C46" s="1" t="s">
        <v>7</v>
      </c>
      <c r="D46" s="1" t="s">
        <v>163</v>
      </c>
      <c r="E46" s="1" t="s">
        <v>196</v>
      </c>
      <c r="F46" s="42" t="s">
        <v>110</v>
      </c>
      <c r="G46" s="31" t="str">
        <f t="shared" si="6"/>
        <v>n.a.</v>
      </c>
      <c r="H46" s="31" t="str">
        <f t="shared" si="6"/>
        <v>n.a.</v>
      </c>
      <c r="I46" s="31" t="str">
        <f t="shared" si="6"/>
        <v>n.a.</v>
      </c>
      <c r="J46" s="31" t="str">
        <f t="shared" si="6"/>
        <v>n.a.</v>
      </c>
      <c r="K46" s="31" t="str">
        <f t="shared" si="6"/>
        <v>n.a.</v>
      </c>
      <c r="L46" s="31" t="str">
        <f t="shared" si="6"/>
        <v>n.a.</v>
      </c>
      <c r="M46" s="31" t="str">
        <f t="shared" si="6"/>
        <v>n.a.</v>
      </c>
      <c r="N46" s="31" t="str">
        <f t="shared" si="6"/>
        <v>n.a.</v>
      </c>
      <c r="O46" s="31" t="str">
        <f t="shared" si="6"/>
        <v>n.a.</v>
      </c>
      <c r="R46" s="1" t="s">
        <v>134</v>
      </c>
      <c r="S46" s="1" t="s">
        <v>7</v>
      </c>
      <c r="T46" s="1" t="s">
        <v>163</v>
      </c>
      <c r="U46" s="1" t="s">
        <v>196</v>
      </c>
      <c r="V46" s="42" t="s">
        <v>110</v>
      </c>
      <c r="W46" s="31" t="str">
        <f t="shared" ref="W46:AE46" si="11">IFERROR(W26/W8,"n.a.")</f>
        <v>n.a.</v>
      </c>
      <c r="X46" s="31" t="str">
        <f t="shared" si="11"/>
        <v>n.a.</v>
      </c>
      <c r="Y46" s="31" t="str">
        <f t="shared" si="11"/>
        <v>n.a.</v>
      </c>
      <c r="Z46" s="31" t="str">
        <f t="shared" si="11"/>
        <v>n.a.</v>
      </c>
      <c r="AA46" s="31" t="str">
        <f t="shared" si="11"/>
        <v>n.a.</v>
      </c>
      <c r="AB46" s="31" t="str">
        <f t="shared" si="11"/>
        <v>n.a.</v>
      </c>
      <c r="AC46" s="31" t="str">
        <f t="shared" si="11"/>
        <v>n.a.</v>
      </c>
      <c r="AD46" s="31" t="str">
        <f t="shared" si="11"/>
        <v>n.a.</v>
      </c>
      <c r="AE46" s="31" t="str">
        <f t="shared" si="11"/>
        <v>n.a.</v>
      </c>
      <c r="AF46" s="31"/>
    </row>
    <row r="47" spans="1:35" x14ac:dyDescent="0.35">
      <c r="B47" s="1" t="s">
        <v>120</v>
      </c>
      <c r="C47" s="1" t="s">
        <v>7</v>
      </c>
      <c r="D47" s="1" t="s">
        <v>164</v>
      </c>
      <c r="E47" s="1" t="s">
        <v>196</v>
      </c>
      <c r="F47" s="42" t="s">
        <v>110</v>
      </c>
      <c r="G47" s="31">
        <f t="shared" si="6"/>
        <v>1.0070923836438024</v>
      </c>
      <c r="H47" s="31">
        <f t="shared" si="6"/>
        <v>0.9734551467786029</v>
      </c>
      <c r="I47" s="31">
        <f t="shared" si="6"/>
        <v>1.0172981028382233</v>
      </c>
      <c r="J47" s="31">
        <f t="shared" si="6"/>
        <v>0.98243446197078077</v>
      </c>
      <c r="K47" s="31">
        <f t="shared" si="6"/>
        <v>0.96676775363623102</v>
      </c>
      <c r="L47" s="31">
        <f t="shared" si="6"/>
        <v>1.0168927941448167</v>
      </c>
      <c r="M47" s="31">
        <f t="shared" si="6"/>
        <v>1.0004366543891294</v>
      </c>
      <c r="N47" s="31" t="str">
        <f t="shared" si="6"/>
        <v>n.a.</v>
      </c>
      <c r="O47" s="31">
        <f t="shared" si="6"/>
        <v>0.99530128575096488</v>
      </c>
      <c r="R47" s="1" t="s">
        <v>120</v>
      </c>
      <c r="S47" s="1" t="s">
        <v>7</v>
      </c>
      <c r="T47" s="1" t="s">
        <v>164</v>
      </c>
      <c r="U47" s="1" t="s">
        <v>196</v>
      </c>
      <c r="V47" s="42" t="s">
        <v>110</v>
      </c>
      <c r="W47" s="31">
        <f t="shared" ref="W47:AE47" si="12">IFERROR(W27/W9,"n.a.")</f>
        <v>1.0070923836438024</v>
      </c>
      <c r="X47" s="31">
        <f t="shared" si="12"/>
        <v>0.9734551467786029</v>
      </c>
      <c r="Y47" s="31">
        <f t="shared" si="12"/>
        <v>1.0172981028382233</v>
      </c>
      <c r="Z47" s="31">
        <f t="shared" si="12"/>
        <v>0.98243446197078066</v>
      </c>
      <c r="AA47" s="31">
        <f t="shared" si="12"/>
        <v>0.96676775363623102</v>
      </c>
      <c r="AB47" s="31">
        <f t="shared" si="12"/>
        <v>1.0168927941448167</v>
      </c>
      <c r="AC47" s="31">
        <f t="shared" si="12"/>
        <v>1.0004366543891294</v>
      </c>
      <c r="AD47" s="31" t="str">
        <f t="shared" si="12"/>
        <v>n.a.</v>
      </c>
      <c r="AE47" s="31">
        <f t="shared" si="12"/>
        <v>0.99538472683403889</v>
      </c>
      <c r="AF47" s="31"/>
    </row>
    <row r="48" spans="1:35" x14ac:dyDescent="0.35">
      <c r="B48" s="1" t="s">
        <v>125</v>
      </c>
      <c r="C48" s="1" t="s">
        <v>7</v>
      </c>
      <c r="D48" s="1" t="s">
        <v>162</v>
      </c>
      <c r="E48" s="1" t="s">
        <v>196</v>
      </c>
      <c r="F48" s="42" t="s">
        <v>110</v>
      </c>
      <c r="G48" s="31" t="str">
        <f t="shared" si="6"/>
        <v>n.a.</v>
      </c>
      <c r="H48" s="31" t="str">
        <f t="shared" si="6"/>
        <v>n.a.</v>
      </c>
      <c r="I48" s="31" t="str">
        <f t="shared" si="6"/>
        <v>n.a.</v>
      </c>
      <c r="J48" s="31" t="str">
        <f t="shared" si="6"/>
        <v>n.a.</v>
      </c>
      <c r="K48" s="31" t="str">
        <f t="shared" si="6"/>
        <v>n.a.</v>
      </c>
      <c r="L48" s="31" t="str">
        <f t="shared" si="6"/>
        <v>n.a.</v>
      </c>
      <c r="M48" s="31" t="str">
        <f t="shared" si="6"/>
        <v>n.a.</v>
      </c>
      <c r="N48" s="31" t="str">
        <f t="shared" si="6"/>
        <v>n.a.</v>
      </c>
      <c r="O48" s="31" t="str">
        <f t="shared" si="6"/>
        <v>n.a.</v>
      </c>
      <c r="R48" s="1" t="s">
        <v>125</v>
      </c>
      <c r="S48" s="1" t="s">
        <v>7</v>
      </c>
      <c r="T48" s="1" t="s">
        <v>162</v>
      </c>
      <c r="U48" s="1" t="s">
        <v>196</v>
      </c>
      <c r="V48" s="42" t="s">
        <v>110</v>
      </c>
      <c r="W48" s="31" t="str">
        <f t="shared" ref="W48:AE48" si="13">IFERROR(W28/W10,"n.a.")</f>
        <v>n.a.</v>
      </c>
      <c r="X48" s="31" t="str">
        <f t="shared" si="13"/>
        <v>n.a.</v>
      </c>
      <c r="Y48" s="31" t="str">
        <f t="shared" si="13"/>
        <v>n.a.</v>
      </c>
      <c r="Z48" s="31" t="str">
        <f t="shared" si="13"/>
        <v>n.a.</v>
      </c>
      <c r="AA48" s="31" t="str">
        <f t="shared" si="13"/>
        <v>n.a.</v>
      </c>
      <c r="AB48" s="31" t="str">
        <f t="shared" si="13"/>
        <v>n.a.</v>
      </c>
      <c r="AC48" s="31" t="str">
        <f t="shared" si="13"/>
        <v>n.a.</v>
      </c>
      <c r="AD48" s="31" t="str">
        <f t="shared" si="13"/>
        <v>n.a.</v>
      </c>
      <c r="AE48" s="31" t="str">
        <f t="shared" si="13"/>
        <v>n.a.</v>
      </c>
      <c r="AF48" s="31"/>
    </row>
    <row r="49" spans="1:35" x14ac:dyDescent="0.35">
      <c r="B49" s="1" t="s">
        <v>126</v>
      </c>
      <c r="C49" s="1" t="s">
        <v>7</v>
      </c>
      <c r="D49" s="1" t="s">
        <v>163</v>
      </c>
      <c r="E49" s="1" t="s">
        <v>337</v>
      </c>
      <c r="F49" s="42" t="s">
        <v>110</v>
      </c>
      <c r="G49" s="31" t="str">
        <f t="shared" si="6"/>
        <v>n.a.</v>
      </c>
      <c r="H49" s="31" t="str">
        <f t="shared" si="6"/>
        <v>n.a.</v>
      </c>
      <c r="I49" s="31" t="str">
        <f t="shared" si="6"/>
        <v>n.a.</v>
      </c>
      <c r="J49" s="31">
        <f t="shared" si="6"/>
        <v>0.88444615957167994</v>
      </c>
      <c r="K49" s="31">
        <f t="shared" si="6"/>
        <v>0.93220688565226839</v>
      </c>
      <c r="L49" s="31">
        <f t="shared" si="6"/>
        <v>0.91326283459164737</v>
      </c>
      <c r="M49" s="31">
        <f t="shared" si="6"/>
        <v>0.93270369519368013</v>
      </c>
      <c r="N49" s="31" t="str">
        <f t="shared" si="6"/>
        <v>n.a.</v>
      </c>
      <c r="O49" s="31">
        <f t="shared" si="6"/>
        <v>0.91632491234747593</v>
      </c>
      <c r="R49" s="1" t="s">
        <v>126</v>
      </c>
      <c r="S49" s="1" t="s">
        <v>7</v>
      </c>
      <c r="T49" s="1" t="s">
        <v>163</v>
      </c>
      <c r="U49" s="1" t="s">
        <v>337</v>
      </c>
      <c r="V49" s="42" t="s">
        <v>110</v>
      </c>
      <c r="W49" s="31" t="str">
        <f t="shared" ref="W49:AE49" si="14">IFERROR(W29/W11,"n.a.")</f>
        <v>n.a.</v>
      </c>
      <c r="X49" s="31" t="str">
        <f t="shared" si="14"/>
        <v>n.a.</v>
      </c>
      <c r="Y49" s="31" t="str">
        <f t="shared" si="14"/>
        <v>n.a.</v>
      </c>
      <c r="Z49" s="31">
        <f t="shared" si="14"/>
        <v>0.88444615957167982</v>
      </c>
      <c r="AA49" s="31">
        <f t="shared" si="14"/>
        <v>0.93220688565226828</v>
      </c>
      <c r="AB49" s="31">
        <f t="shared" si="14"/>
        <v>0.91326283459164737</v>
      </c>
      <c r="AC49" s="31">
        <f t="shared" si="14"/>
        <v>0.93270369519368002</v>
      </c>
      <c r="AD49" s="31" t="str">
        <f t="shared" si="14"/>
        <v>n.a.</v>
      </c>
      <c r="AE49" s="31">
        <f t="shared" si="14"/>
        <v>0.91614994722586973</v>
      </c>
      <c r="AF49" s="31"/>
    </row>
    <row r="50" spans="1:35" x14ac:dyDescent="0.35">
      <c r="B50" s="1" t="s">
        <v>127</v>
      </c>
      <c r="C50" s="1" t="s">
        <v>7</v>
      </c>
      <c r="D50" s="1" t="s">
        <v>161</v>
      </c>
      <c r="E50" s="1" t="s">
        <v>337</v>
      </c>
      <c r="F50" s="42" t="s">
        <v>110</v>
      </c>
      <c r="G50" s="31">
        <f t="shared" si="6"/>
        <v>0.9850058877552772</v>
      </c>
      <c r="H50" s="31">
        <f t="shared" si="6"/>
        <v>0.98815174854689547</v>
      </c>
      <c r="I50" s="31">
        <f t="shared" si="6"/>
        <v>0.98681858200158834</v>
      </c>
      <c r="J50" s="31">
        <f t="shared" si="6"/>
        <v>0.98448660373418073</v>
      </c>
      <c r="K50" s="31">
        <f t="shared" si="6"/>
        <v>0.9998578921396889</v>
      </c>
      <c r="L50" s="31">
        <f t="shared" si="6"/>
        <v>0.98767940009105959</v>
      </c>
      <c r="M50" s="31">
        <f t="shared" si="6"/>
        <v>0.99663499930769306</v>
      </c>
      <c r="N50" s="31" t="str">
        <f t="shared" si="6"/>
        <v>n.a.</v>
      </c>
      <c r="O50" s="31">
        <f t="shared" si="6"/>
        <v>0.99010436493325049</v>
      </c>
      <c r="R50" s="1" t="s">
        <v>127</v>
      </c>
      <c r="S50" s="1" t="s">
        <v>7</v>
      </c>
      <c r="T50" s="1" t="s">
        <v>161</v>
      </c>
      <c r="U50" s="1" t="s">
        <v>337</v>
      </c>
      <c r="V50" s="42" t="s">
        <v>110</v>
      </c>
      <c r="W50" s="31">
        <f t="shared" ref="W50:AE50" si="15">IFERROR(W30/W12,"n.a.")</f>
        <v>0.98500588775527742</v>
      </c>
      <c r="X50" s="31">
        <f t="shared" si="15"/>
        <v>0.98815174854689547</v>
      </c>
      <c r="Y50" s="31">
        <f t="shared" si="15"/>
        <v>0.98681858200158845</v>
      </c>
      <c r="Z50" s="31">
        <f t="shared" si="15"/>
        <v>0.98448660373418084</v>
      </c>
      <c r="AA50" s="31">
        <f t="shared" si="15"/>
        <v>0.99985789213968868</v>
      </c>
      <c r="AB50" s="31">
        <f t="shared" si="15"/>
        <v>0.98767940009105959</v>
      </c>
      <c r="AC50" s="31">
        <f t="shared" si="15"/>
        <v>0.99663499930769295</v>
      </c>
      <c r="AD50" s="31" t="str">
        <f t="shared" si="15"/>
        <v>n.a.</v>
      </c>
      <c r="AE50" s="31">
        <f t="shared" si="15"/>
        <v>0.98999797782677956</v>
      </c>
      <c r="AF50" s="31"/>
    </row>
    <row r="51" spans="1:35" x14ac:dyDescent="0.35">
      <c r="B51" s="1" t="s">
        <v>128</v>
      </c>
      <c r="C51" s="1" t="s">
        <v>7</v>
      </c>
      <c r="D51" s="1" t="s">
        <v>165</v>
      </c>
      <c r="E51" s="1" t="s">
        <v>197</v>
      </c>
      <c r="F51" s="42" t="s">
        <v>110</v>
      </c>
      <c r="G51" s="31">
        <f t="shared" si="6"/>
        <v>0.9998776714969575</v>
      </c>
      <c r="H51" s="31">
        <f t="shared" si="6"/>
        <v>0.97650315767289919</v>
      </c>
      <c r="I51" s="31">
        <f t="shared" si="6"/>
        <v>1.0024597609833032</v>
      </c>
      <c r="J51" s="31">
        <f t="shared" si="6"/>
        <v>0.98813911335747839</v>
      </c>
      <c r="K51" s="31">
        <f t="shared" si="6"/>
        <v>1.0164393376872025</v>
      </c>
      <c r="L51" s="31">
        <f t="shared" si="6"/>
        <v>1.0128488371882782</v>
      </c>
      <c r="M51" s="31">
        <f t="shared" si="6"/>
        <v>1.0058077783624155</v>
      </c>
      <c r="N51" s="31" t="str">
        <f t="shared" si="6"/>
        <v>n.a.</v>
      </c>
      <c r="O51" s="31">
        <f t="shared" si="6"/>
        <v>0.99923595070925531</v>
      </c>
      <c r="R51" s="1" t="s">
        <v>128</v>
      </c>
      <c r="S51" s="1" t="s">
        <v>7</v>
      </c>
      <c r="T51" s="1" t="s">
        <v>165</v>
      </c>
      <c r="U51" s="1" t="s">
        <v>197</v>
      </c>
      <c r="V51" s="42" t="s">
        <v>110</v>
      </c>
      <c r="W51" s="31">
        <f t="shared" ref="W51:AE51" si="16">IFERROR(W31/W13,"n.a.")</f>
        <v>0.99987767149695761</v>
      </c>
      <c r="X51" s="31">
        <f t="shared" si="16"/>
        <v>0.97650315767289908</v>
      </c>
      <c r="Y51" s="31">
        <f t="shared" si="16"/>
        <v>1.002459760983303</v>
      </c>
      <c r="Z51" s="31">
        <f t="shared" si="16"/>
        <v>0.98813911335747839</v>
      </c>
      <c r="AA51" s="31">
        <f t="shared" si="16"/>
        <v>1.0164393376872025</v>
      </c>
      <c r="AB51" s="31">
        <f t="shared" si="16"/>
        <v>1.012848837188278</v>
      </c>
      <c r="AC51" s="31">
        <f t="shared" si="16"/>
        <v>1.0058077783624155</v>
      </c>
      <c r="AD51" s="31" t="str">
        <f t="shared" si="16"/>
        <v>n.a.</v>
      </c>
      <c r="AE51" s="31">
        <f t="shared" si="16"/>
        <v>0.9990380927034942</v>
      </c>
      <c r="AF51" s="31"/>
    </row>
    <row r="52" spans="1:35" x14ac:dyDescent="0.35">
      <c r="B52" s="1" t="s">
        <v>118</v>
      </c>
      <c r="C52" s="1" t="s">
        <v>7</v>
      </c>
      <c r="D52" s="1" t="s">
        <v>164</v>
      </c>
      <c r="E52" s="1" t="s">
        <v>196</v>
      </c>
      <c r="F52" s="42" t="s">
        <v>110</v>
      </c>
      <c r="G52" s="31">
        <f t="shared" si="6"/>
        <v>1.0009999999999999</v>
      </c>
      <c r="H52" s="31">
        <f t="shared" si="6"/>
        <v>1.0009999999999999</v>
      </c>
      <c r="I52" s="31">
        <f t="shared" si="6"/>
        <v>0.96199999999999986</v>
      </c>
      <c r="J52" s="31">
        <f t="shared" si="6"/>
        <v>0.92700000000000005</v>
      </c>
      <c r="K52" s="31">
        <f t="shared" si="6"/>
        <v>1.0211791642816257</v>
      </c>
      <c r="L52" s="31">
        <f t="shared" si="6"/>
        <v>0.95359622477760897</v>
      </c>
      <c r="M52" s="31">
        <f t="shared" si="6"/>
        <v>1</v>
      </c>
      <c r="N52" s="31" t="str">
        <f t="shared" si="6"/>
        <v>n.a.</v>
      </c>
      <c r="O52" s="31">
        <f t="shared" si="6"/>
        <v>0.98162846248530122</v>
      </c>
      <c r="R52" s="1" t="s">
        <v>118</v>
      </c>
      <c r="S52" s="1" t="s">
        <v>7</v>
      </c>
      <c r="T52" s="1" t="s">
        <v>164</v>
      </c>
      <c r="U52" s="1" t="s">
        <v>196</v>
      </c>
      <c r="V52" s="42" t="s">
        <v>110</v>
      </c>
      <c r="W52" s="31">
        <f t="shared" ref="W52:AE52" si="17">IFERROR(W32/W14,"n.a.")</f>
        <v>1.0009999999999999</v>
      </c>
      <c r="X52" s="31">
        <f t="shared" si="17"/>
        <v>1.0009999999999997</v>
      </c>
      <c r="Y52" s="31">
        <f t="shared" si="17"/>
        <v>0.96199999999999974</v>
      </c>
      <c r="Z52" s="31">
        <f t="shared" si="17"/>
        <v>0.92700000000000016</v>
      </c>
      <c r="AA52" s="31">
        <f t="shared" si="17"/>
        <v>1.0211791642816257</v>
      </c>
      <c r="AB52" s="31">
        <f t="shared" si="17"/>
        <v>0.95359622477760908</v>
      </c>
      <c r="AC52" s="31">
        <f t="shared" si="17"/>
        <v>1</v>
      </c>
      <c r="AD52" s="31" t="str">
        <f t="shared" si="17"/>
        <v>n.a.</v>
      </c>
      <c r="AE52" s="31">
        <f t="shared" si="17"/>
        <v>0.98178944648651323</v>
      </c>
      <c r="AF52" s="31"/>
    </row>
    <row r="53" spans="1:35" x14ac:dyDescent="0.35">
      <c r="B53" s="1" t="s">
        <v>129</v>
      </c>
      <c r="C53" s="1" t="s">
        <v>7</v>
      </c>
      <c r="D53" s="1" t="s">
        <v>166</v>
      </c>
      <c r="E53" s="1" t="s">
        <v>196</v>
      </c>
      <c r="F53" s="42" t="s">
        <v>110</v>
      </c>
      <c r="G53" s="31" t="str">
        <f t="shared" si="6"/>
        <v>n.a.</v>
      </c>
      <c r="H53" s="31" t="str">
        <f t="shared" si="6"/>
        <v>n.a.</v>
      </c>
      <c r="I53" s="31" t="str">
        <f t="shared" si="6"/>
        <v>n.a.</v>
      </c>
      <c r="J53" s="31">
        <f t="shared" si="6"/>
        <v>0.62823767878841685</v>
      </c>
      <c r="K53" s="31">
        <f t="shared" si="6"/>
        <v>0.69476257086101678</v>
      </c>
      <c r="L53" s="31">
        <f t="shared" si="6"/>
        <v>0.83</v>
      </c>
      <c r="M53" s="31">
        <f t="shared" si="6"/>
        <v>0.85</v>
      </c>
      <c r="N53" s="31" t="str">
        <f t="shared" si="6"/>
        <v>n.a.</v>
      </c>
      <c r="O53" s="31">
        <f t="shared" si="6"/>
        <v>0.7445064977035154</v>
      </c>
      <c r="R53" s="1" t="s">
        <v>129</v>
      </c>
      <c r="S53" s="1" t="s">
        <v>7</v>
      </c>
      <c r="T53" s="1" t="s">
        <v>166</v>
      </c>
      <c r="U53" s="1" t="s">
        <v>196</v>
      </c>
      <c r="V53" s="42" t="s">
        <v>110</v>
      </c>
      <c r="W53" s="31" t="str">
        <f t="shared" ref="W53:AE53" si="18">IFERROR(W33/W15,"n.a.")</f>
        <v>n.a.</v>
      </c>
      <c r="X53" s="31" t="str">
        <f t="shared" si="18"/>
        <v>n.a.</v>
      </c>
      <c r="Y53" s="31" t="str">
        <f t="shared" si="18"/>
        <v>n.a.</v>
      </c>
      <c r="Z53" s="31">
        <f t="shared" si="18"/>
        <v>0.62823767878841696</v>
      </c>
      <c r="AA53" s="31">
        <f t="shared" si="18"/>
        <v>0.69476257086101667</v>
      </c>
      <c r="AB53" s="31">
        <f t="shared" si="18"/>
        <v>0.83</v>
      </c>
      <c r="AC53" s="31">
        <f t="shared" si="18"/>
        <v>0.85</v>
      </c>
      <c r="AD53" s="31" t="str">
        <f t="shared" si="18"/>
        <v>n.a.</v>
      </c>
      <c r="AE53" s="31">
        <f t="shared" si="18"/>
        <v>0.74367110954798676</v>
      </c>
      <c r="AF53" s="31"/>
    </row>
    <row r="54" spans="1:35" x14ac:dyDescent="0.35">
      <c r="B54" s="1" t="s">
        <v>121</v>
      </c>
      <c r="C54" s="1" t="s">
        <v>7</v>
      </c>
      <c r="D54" s="1" t="s">
        <v>164</v>
      </c>
      <c r="E54" s="1" t="s">
        <v>196</v>
      </c>
      <c r="F54" s="42" t="s">
        <v>110</v>
      </c>
      <c r="G54" s="31" t="str">
        <f t="shared" si="6"/>
        <v>n.a.</v>
      </c>
      <c r="H54" s="31" t="str">
        <f t="shared" si="6"/>
        <v>n.a.</v>
      </c>
      <c r="I54" s="31">
        <f t="shared" si="6"/>
        <v>1</v>
      </c>
      <c r="J54" s="31">
        <f t="shared" si="6"/>
        <v>1.1491144675646965</v>
      </c>
      <c r="K54" s="31" t="str">
        <f t="shared" si="6"/>
        <v>n.a.</v>
      </c>
      <c r="L54" s="31">
        <f t="shared" si="6"/>
        <v>1.0147871253278413</v>
      </c>
      <c r="M54" s="31">
        <f t="shared" si="6"/>
        <v>0.9439669792859523</v>
      </c>
      <c r="N54" s="31" t="str">
        <f t="shared" si="6"/>
        <v>n.a.</v>
      </c>
      <c r="O54" s="31">
        <f t="shared" si="6"/>
        <v>1.0309696109743531</v>
      </c>
      <c r="R54" s="1" t="s">
        <v>121</v>
      </c>
      <c r="S54" s="1" t="s">
        <v>7</v>
      </c>
      <c r="T54" s="1" t="s">
        <v>164</v>
      </c>
      <c r="U54" s="1" t="s">
        <v>196</v>
      </c>
      <c r="V54" s="42" t="s">
        <v>110</v>
      </c>
      <c r="W54" s="31" t="str">
        <f t="shared" ref="W54:AE54" si="19">IFERROR(W34/W16,"n.a.")</f>
        <v>n.a.</v>
      </c>
      <c r="X54" s="31" t="str">
        <f t="shared" si="19"/>
        <v>n.a.</v>
      </c>
      <c r="Y54" s="31">
        <f t="shared" si="19"/>
        <v>1</v>
      </c>
      <c r="Z54" s="31">
        <f t="shared" si="19"/>
        <v>1.1491144675646963</v>
      </c>
      <c r="AA54" s="31" t="str">
        <f t="shared" si="19"/>
        <v>n.a.</v>
      </c>
      <c r="AB54" s="31">
        <f t="shared" si="19"/>
        <v>1.0147871253278413</v>
      </c>
      <c r="AC54" s="31">
        <f t="shared" si="19"/>
        <v>0.9439669792859523</v>
      </c>
      <c r="AD54" s="31" t="str">
        <f t="shared" si="19"/>
        <v>n.a.</v>
      </c>
      <c r="AE54" s="31">
        <f t="shared" si="19"/>
        <v>1.0314682840664573</v>
      </c>
      <c r="AF54" s="31"/>
    </row>
    <row r="55" spans="1:35" x14ac:dyDescent="0.35">
      <c r="B55" s="1" t="s">
        <v>119</v>
      </c>
      <c r="C55" s="1" t="s">
        <v>7</v>
      </c>
      <c r="D55" s="1" t="s">
        <v>164</v>
      </c>
      <c r="E55" s="1" t="s">
        <v>197</v>
      </c>
      <c r="F55" s="42" t="s">
        <v>110</v>
      </c>
      <c r="G55" s="31" t="str">
        <f t="shared" si="6"/>
        <v>n.a.</v>
      </c>
      <c r="H55" s="31" t="str">
        <f t="shared" si="6"/>
        <v>n.a.</v>
      </c>
      <c r="I55" s="31">
        <f t="shared" si="6"/>
        <v>0.94000000000000006</v>
      </c>
      <c r="J55" s="31">
        <f t="shared" si="6"/>
        <v>1.0029999999999999</v>
      </c>
      <c r="K55" s="31">
        <f t="shared" si="6"/>
        <v>0.99099999999999988</v>
      </c>
      <c r="L55" s="31">
        <f t="shared" si="6"/>
        <v>0.98199999999999998</v>
      </c>
      <c r="M55" s="31">
        <f t="shared" si="6"/>
        <v>0.98399999999999987</v>
      </c>
      <c r="N55" s="31" t="str">
        <f t="shared" si="6"/>
        <v>n.a.</v>
      </c>
      <c r="O55" s="31">
        <f t="shared" si="6"/>
        <v>0.97966682173599928</v>
      </c>
      <c r="R55" s="1" t="s">
        <v>119</v>
      </c>
      <c r="S55" s="1" t="s">
        <v>7</v>
      </c>
      <c r="T55" s="1" t="s">
        <v>164</v>
      </c>
      <c r="U55" s="1" t="s">
        <v>197</v>
      </c>
      <c r="V55" s="42" t="s">
        <v>110</v>
      </c>
      <c r="W55" s="31" t="str">
        <f t="shared" ref="W55:AE55" si="20">IFERROR(W35/W17,"n.a.")</f>
        <v>n.a.</v>
      </c>
      <c r="X55" s="31" t="str">
        <f t="shared" si="20"/>
        <v>n.a.</v>
      </c>
      <c r="Y55" s="31">
        <f t="shared" si="20"/>
        <v>0.94000000000000006</v>
      </c>
      <c r="Z55" s="31">
        <f t="shared" si="20"/>
        <v>1.0030000000000001</v>
      </c>
      <c r="AA55" s="31">
        <f t="shared" si="20"/>
        <v>0.99099999999999977</v>
      </c>
      <c r="AB55" s="31">
        <f t="shared" si="20"/>
        <v>0.98199999999999998</v>
      </c>
      <c r="AC55" s="31">
        <f t="shared" si="20"/>
        <v>0.98399999999999987</v>
      </c>
      <c r="AD55" s="31" t="str">
        <f t="shared" si="20"/>
        <v>n.a.</v>
      </c>
      <c r="AE55" s="31">
        <f t="shared" si="20"/>
        <v>0.97947200060276751</v>
      </c>
      <c r="AF55" s="31"/>
    </row>
    <row r="56" spans="1:35" x14ac:dyDescent="0.35">
      <c r="B56" s="1" t="s">
        <v>130</v>
      </c>
      <c r="C56" s="1" t="s">
        <v>7</v>
      </c>
      <c r="D56" s="1" t="s">
        <v>166</v>
      </c>
      <c r="E56" s="66" t="s">
        <v>337</v>
      </c>
      <c r="F56" s="42" t="s">
        <v>110</v>
      </c>
      <c r="G56" s="31" t="str">
        <f t="shared" si="6"/>
        <v>n.a.</v>
      </c>
      <c r="H56" s="31" t="str">
        <f t="shared" si="6"/>
        <v>n.a.</v>
      </c>
      <c r="I56" s="31" t="str">
        <f t="shared" si="6"/>
        <v>n.a.</v>
      </c>
      <c r="J56" s="31" t="str">
        <f t="shared" si="6"/>
        <v>n.a.</v>
      </c>
      <c r="K56" s="31" t="str">
        <f t="shared" si="6"/>
        <v>n.a.</v>
      </c>
      <c r="L56" s="31" t="str">
        <f t="shared" si="6"/>
        <v>n.a.</v>
      </c>
      <c r="M56" s="31" t="str">
        <f t="shared" si="6"/>
        <v>n.a.</v>
      </c>
      <c r="N56" s="31" t="str">
        <f t="shared" si="6"/>
        <v>n.a.</v>
      </c>
      <c r="O56" s="31" t="str">
        <f t="shared" si="6"/>
        <v>n.a.</v>
      </c>
      <c r="R56" s="1" t="s">
        <v>130</v>
      </c>
      <c r="S56" s="1" t="s">
        <v>7</v>
      </c>
      <c r="T56" s="1" t="s">
        <v>166</v>
      </c>
      <c r="U56" s="66" t="s">
        <v>337</v>
      </c>
      <c r="V56" s="42" t="s">
        <v>110</v>
      </c>
      <c r="W56" s="31" t="str">
        <f t="shared" ref="W56:AE56" si="21">IFERROR(W36/W18,"n.a.")</f>
        <v>n.a.</v>
      </c>
      <c r="X56" s="31" t="str">
        <f t="shared" si="21"/>
        <v>n.a.</v>
      </c>
      <c r="Y56" s="31" t="str">
        <f t="shared" si="21"/>
        <v>n.a.</v>
      </c>
      <c r="Z56" s="31" t="str">
        <f t="shared" si="21"/>
        <v>n.a.</v>
      </c>
      <c r="AA56" s="31" t="str">
        <f t="shared" si="21"/>
        <v>n.a.</v>
      </c>
      <c r="AB56" s="31" t="str">
        <f t="shared" si="21"/>
        <v>n.a.</v>
      </c>
      <c r="AC56" s="31" t="str">
        <f t="shared" si="21"/>
        <v>n.a.</v>
      </c>
      <c r="AD56" s="31" t="str">
        <f t="shared" si="21"/>
        <v>n.a.</v>
      </c>
      <c r="AE56" s="31" t="str">
        <f t="shared" si="21"/>
        <v>n.a.</v>
      </c>
      <c r="AF56" s="31"/>
    </row>
    <row r="57" spans="1:35" x14ac:dyDescent="0.35">
      <c r="B57" s="1" t="s">
        <v>117</v>
      </c>
      <c r="C57" s="1" t="s">
        <v>7</v>
      </c>
      <c r="D57" s="1" t="s">
        <v>165</v>
      </c>
      <c r="E57" s="1" t="s">
        <v>196</v>
      </c>
      <c r="F57" s="42" t="s">
        <v>110</v>
      </c>
      <c r="G57" s="31">
        <f t="shared" si="6"/>
        <v>0.98980130436439817</v>
      </c>
      <c r="H57" s="31">
        <f t="shared" si="6"/>
        <v>0.99289851511565497</v>
      </c>
      <c r="I57" s="31">
        <f t="shared" si="6"/>
        <v>0.99975305082890087</v>
      </c>
      <c r="J57" s="31">
        <f t="shared" si="6"/>
        <v>1</v>
      </c>
      <c r="K57" s="31">
        <f t="shared" si="6"/>
        <v>0.99378767867635676</v>
      </c>
      <c r="L57" s="31">
        <f t="shared" si="6"/>
        <v>1</v>
      </c>
      <c r="M57" s="31">
        <f t="shared" si="6"/>
        <v>0.98898155099297602</v>
      </c>
      <c r="N57" s="31" t="str">
        <f t="shared" si="6"/>
        <v>n.a.</v>
      </c>
      <c r="O57" s="31">
        <f t="shared" si="6"/>
        <v>0.99517690508869716</v>
      </c>
      <c r="R57" s="1" t="s">
        <v>117</v>
      </c>
      <c r="S57" s="1" t="s">
        <v>7</v>
      </c>
      <c r="T57" s="1" t="s">
        <v>165</v>
      </c>
      <c r="U57" s="1" t="s">
        <v>196</v>
      </c>
      <c r="V57" s="42" t="s">
        <v>110</v>
      </c>
      <c r="W57" s="31">
        <f t="shared" ref="W57:AE57" si="22">IFERROR(W37/W19,"n.a.")</f>
        <v>0.98980130436439817</v>
      </c>
      <c r="X57" s="31">
        <f t="shared" si="22"/>
        <v>0.99289851511565486</v>
      </c>
      <c r="Y57" s="31">
        <f t="shared" si="22"/>
        <v>0.99975305082890076</v>
      </c>
      <c r="Z57" s="31">
        <f t="shared" si="22"/>
        <v>1</v>
      </c>
      <c r="AA57" s="31">
        <f t="shared" si="22"/>
        <v>0.99378767867635676</v>
      </c>
      <c r="AB57" s="31">
        <f t="shared" si="22"/>
        <v>1</v>
      </c>
      <c r="AC57" s="31">
        <f t="shared" si="22"/>
        <v>0.98898155099297613</v>
      </c>
      <c r="AD57" s="31" t="str">
        <f t="shared" si="22"/>
        <v>n.a.</v>
      </c>
      <c r="AE57" s="31">
        <f t="shared" si="22"/>
        <v>0.99515495965393086</v>
      </c>
      <c r="AF57" s="31"/>
    </row>
    <row r="59" spans="1:35" s="12" customFormat="1" ht="32.25" customHeight="1" thickBot="1" x14ac:dyDescent="0.4">
      <c r="A59" s="7"/>
      <c r="B59" s="8" t="s">
        <v>302</v>
      </c>
      <c r="C59" s="8" t="s">
        <v>6</v>
      </c>
      <c r="D59" s="8" t="s">
        <v>160</v>
      </c>
      <c r="E59" s="8" t="s">
        <v>336</v>
      </c>
      <c r="F59" s="9" t="s">
        <v>176</v>
      </c>
      <c r="G59" s="9">
        <v>2010</v>
      </c>
      <c r="H59" s="9">
        <v>2011</v>
      </c>
      <c r="I59" s="9">
        <v>2012</v>
      </c>
      <c r="J59" s="9">
        <v>2013</v>
      </c>
      <c r="K59" s="9">
        <v>2014</v>
      </c>
      <c r="L59" s="9">
        <v>2015</v>
      </c>
      <c r="M59" s="9">
        <v>2016</v>
      </c>
      <c r="N59" s="9">
        <v>2017</v>
      </c>
      <c r="O59" s="9" t="s">
        <v>150</v>
      </c>
      <c r="P59" s="10"/>
      <c r="Q59" s="7"/>
      <c r="R59" s="8" t="s">
        <v>302</v>
      </c>
      <c r="S59" s="8" t="s">
        <v>6</v>
      </c>
      <c r="T59" s="8" t="s">
        <v>160</v>
      </c>
      <c r="U59" s="8" t="s">
        <v>336</v>
      </c>
      <c r="V59" s="9" t="s">
        <v>176</v>
      </c>
      <c r="W59" s="9">
        <v>2010</v>
      </c>
      <c r="X59" s="9">
        <v>2011</v>
      </c>
      <c r="Y59" s="9">
        <v>2012</v>
      </c>
      <c r="Z59" s="9">
        <v>2013</v>
      </c>
      <c r="AA59" s="9">
        <v>2014</v>
      </c>
      <c r="AB59" s="9">
        <v>2015</v>
      </c>
      <c r="AC59" s="9">
        <v>2016</v>
      </c>
      <c r="AD59" s="9">
        <v>2017</v>
      </c>
      <c r="AE59" s="9" t="s">
        <v>150</v>
      </c>
      <c r="AF59" s="9" t="s">
        <v>185</v>
      </c>
      <c r="AG59" s="10"/>
      <c r="AH59" s="7"/>
      <c r="AI59" s="11" t="s">
        <v>9</v>
      </c>
    </row>
    <row r="60" spans="1:35" s="13" customFormat="1" ht="30" customHeight="1" x14ac:dyDescent="0.35">
      <c r="B60" s="15" t="s">
        <v>151</v>
      </c>
      <c r="F60" s="18"/>
      <c r="G60" s="18"/>
      <c r="H60" s="18"/>
      <c r="I60" s="18"/>
      <c r="J60" s="18"/>
      <c r="K60" s="18"/>
      <c r="L60" s="18"/>
      <c r="M60" s="18"/>
      <c r="N60" s="18"/>
      <c r="O60" s="18"/>
      <c r="P60" s="14"/>
      <c r="R60" s="15" t="s">
        <v>151</v>
      </c>
      <c r="V60" s="18"/>
      <c r="W60" s="18"/>
      <c r="X60" s="18"/>
      <c r="Y60" s="18"/>
      <c r="Z60" s="18"/>
      <c r="AA60" s="18"/>
      <c r="AB60" s="18"/>
      <c r="AC60" s="18"/>
      <c r="AD60" s="18"/>
      <c r="AE60" s="18"/>
      <c r="AF60" s="18"/>
      <c r="AG60" s="14"/>
      <c r="AI60" s="1"/>
    </row>
    <row r="61" spans="1:35" x14ac:dyDescent="0.35">
      <c r="B61" s="1" t="s">
        <v>124</v>
      </c>
      <c r="C61" s="1" t="s">
        <v>171</v>
      </c>
      <c r="D61" s="1" t="s">
        <v>161</v>
      </c>
      <c r="E61" s="1" t="s">
        <v>197</v>
      </c>
      <c r="F61" s="42">
        <v>2.9500000000000002E-2</v>
      </c>
      <c r="G61" s="42">
        <v>0.12228027379140959</v>
      </c>
      <c r="H61" s="42">
        <v>0.13003902236253079</v>
      </c>
      <c r="I61" s="42">
        <v>0.13468443757824455</v>
      </c>
      <c r="J61" s="42">
        <v>0.1288242739229698</v>
      </c>
      <c r="K61" s="42">
        <v>0.12594808260545187</v>
      </c>
      <c r="L61" s="42">
        <v>9.6845930256573912E-2</v>
      </c>
      <c r="M61" s="42">
        <v>0.10173739206917208</v>
      </c>
      <c r="N61" s="42" t="s">
        <v>110</v>
      </c>
      <c r="O61" s="42">
        <f>IFERROR(AVERAGE(G61:N61),"n.a.")</f>
        <v>0.12005134465519322</v>
      </c>
      <c r="R61" s="1" t="s">
        <v>124</v>
      </c>
      <c r="S61" s="1" t="s">
        <v>172</v>
      </c>
      <c r="T61" s="1" t="s">
        <v>161</v>
      </c>
      <c r="U61" s="1" t="s">
        <v>197</v>
      </c>
      <c r="V61" s="42">
        <f>IFERROR(F61*'Inflation adjustment'!AH$3/'Inflation adjustment'!D$3,"n.a.")</f>
        <v>6.3639407774110743E-2</v>
      </c>
      <c r="W61" s="42">
        <f>IFERROR(G61*'Inflation adjustment'!$AH$3/'Inflation adjustment'!AA$3,"n.a.")</f>
        <v>0.13745716004244904</v>
      </c>
      <c r="X61" s="42">
        <f>IFERROR(H61*'Inflation adjustment'!$AH$3/'Inflation adjustment'!AB$3,"n.a.")</f>
        <v>0.14170547286597149</v>
      </c>
      <c r="Y61" s="42">
        <f>IFERROR(I61*'Inflation adjustment'!$AH$3/'Inflation adjustment'!AC$3,"n.a.")</f>
        <v>0.14379210782223975</v>
      </c>
      <c r="Z61" s="42">
        <f>IFERROR(J61*'Inflation adjustment'!$AH$3/'Inflation adjustment'!AD$3,"n.a.")</f>
        <v>0.13555008457087439</v>
      </c>
      <c r="AA61" s="42">
        <f>IFERROR(K61*'Inflation adjustment'!$AH$3/'Inflation adjustment'!AE$3,"n.a.")</f>
        <v>0.1304082175722226</v>
      </c>
      <c r="AB61" s="42">
        <f>IFERROR(L61*'Inflation adjustment'!$AH$3/'Inflation adjustment'!AF$3,"n.a.")</f>
        <v>0.1001566726100679</v>
      </c>
      <c r="AC61" s="42">
        <f>IFERROR(M61*'Inflation adjustment'!$AH$3/'Inflation adjustment'!AG$3,"n.a.")</f>
        <v>0.10390451043509993</v>
      </c>
      <c r="AD61" s="42" t="str">
        <f>IFERROR(N61*'Inflation adjustment'!$AH$3/'Inflation adjustment'!AH$3,"n.a.")</f>
        <v>n.a.</v>
      </c>
      <c r="AE61" s="42">
        <f>IFERROR(AVERAGE(W61:AD61),"n.a.")</f>
        <v>0.12756774655984646</v>
      </c>
      <c r="AF61" s="42"/>
    </row>
    <row r="62" spans="1:35" x14ac:dyDescent="0.35">
      <c r="B62" s="1" t="s">
        <v>132</v>
      </c>
      <c r="C62" s="1" t="s">
        <v>171</v>
      </c>
      <c r="D62" s="1" t="s">
        <v>161</v>
      </c>
      <c r="E62" s="1" t="s">
        <v>196</v>
      </c>
      <c r="F62" s="42">
        <v>8.9900000000000008E-2</v>
      </c>
      <c r="G62" s="42">
        <v>0.15792193457004569</v>
      </c>
      <c r="H62" s="42">
        <v>0.18458724112567113</v>
      </c>
      <c r="I62" s="42">
        <v>0.20089266793602761</v>
      </c>
      <c r="J62" s="42">
        <v>0.20952030080832915</v>
      </c>
      <c r="K62" s="42">
        <v>0.1972849914731247</v>
      </c>
      <c r="L62" s="42">
        <v>0.17580670677753063</v>
      </c>
      <c r="M62" s="42" t="s">
        <v>110</v>
      </c>
      <c r="N62" s="42" t="s">
        <v>110</v>
      </c>
      <c r="O62" s="42">
        <f t="shared" ref="O62:O84" si="23">IFERROR(AVERAGE(G62:N62),"n.a.")</f>
        <v>0.18766897378178818</v>
      </c>
      <c r="R62" s="1" t="s">
        <v>132</v>
      </c>
      <c r="S62" s="1" t="s">
        <v>172</v>
      </c>
      <c r="T62" s="1" t="s">
        <v>161</v>
      </c>
      <c r="U62" s="1" t="s">
        <v>196</v>
      </c>
      <c r="V62" s="42">
        <f>IFERROR(F62*'Inflation adjustment'!AH$3/'Inflation adjustment'!D$3,"n.a.")</f>
        <v>0.19393839860652731</v>
      </c>
      <c r="W62" s="42">
        <f>IFERROR(G62*'Inflation adjustment'!$AH$3/'Inflation adjustment'!AA$3,"n.a.")</f>
        <v>0.17752250597211969</v>
      </c>
      <c r="X62" s="42">
        <f>IFERROR(H62*'Inflation adjustment'!$AH$3/'Inflation adjustment'!AB$3,"n.a.")</f>
        <v>0.20114748491276849</v>
      </c>
      <c r="Y62" s="42">
        <f>IFERROR(I62*'Inflation adjustment'!$AH$3/'Inflation adjustment'!AC$3,"n.a.")</f>
        <v>0.21447749040621705</v>
      </c>
      <c r="Z62" s="42">
        <f>IFERROR(J62*'Inflation adjustment'!$AH$3/'Inflation adjustment'!AD$3,"n.a.")</f>
        <v>0.22045918543943099</v>
      </c>
      <c r="AA62" s="42">
        <f>IFERROR(K62*'Inflation adjustment'!$AH$3/'Inflation adjustment'!AE$3,"n.a.")</f>
        <v>0.20427134387076143</v>
      </c>
      <c r="AB62" s="42">
        <f>IFERROR(L62*'Inflation adjustment'!$AH$3/'Inflation adjustment'!AF$3,"n.a.")</f>
        <v>0.18181677564273377</v>
      </c>
      <c r="AC62" s="42" t="str">
        <f>IFERROR(M62*'Inflation adjustment'!$AH$3/'Inflation adjustment'!AG$3,"n.a.")</f>
        <v>n.a.</v>
      </c>
      <c r="AD62" s="42" t="str">
        <f>IFERROR(N62*'Inflation adjustment'!$AH$3/'Inflation adjustment'!AH$3,"n.a.")</f>
        <v>n.a.</v>
      </c>
      <c r="AE62" s="42">
        <f t="shared" ref="AE62:AE84" si="24">IFERROR(AVERAGE(W62:AD62),"n.a.")</f>
        <v>0.19994913104067191</v>
      </c>
      <c r="AF62" s="42"/>
      <c r="AI62" s="1" t="s">
        <v>175</v>
      </c>
    </row>
    <row r="63" spans="1:35" x14ac:dyDescent="0.35">
      <c r="B63" s="1" t="s">
        <v>251</v>
      </c>
      <c r="C63" s="1" t="s">
        <v>171</v>
      </c>
      <c r="D63" s="1" t="s">
        <v>162</v>
      </c>
      <c r="E63" s="1" t="s">
        <v>196</v>
      </c>
      <c r="F63" s="42">
        <v>1.66E-2</v>
      </c>
      <c r="G63" s="42" t="s">
        <v>110</v>
      </c>
      <c r="H63" s="42">
        <v>3.8714952700066502E-2</v>
      </c>
      <c r="I63" s="42">
        <v>3.8874236580850825E-2</v>
      </c>
      <c r="J63" s="42">
        <v>3.7242396468605318E-2</v>
      </c>
      <c r="K63" s="42">
        <v>3.6516102076639127E-2</v>
      </c>
      <c r="L63" s="42">
        <v>4.7067717936041642E-2</v>
      </c>
      <c r="M63" s="42">
        <v>4.8461032628024293E-2</v>
      </c>
      <c r="N63" s="42" t="s">
        <v>110</v>
      </c>
      <c r="O63" s="42">
        <f t="shared" si="23"/>
        <v>4.1146073065037946E-2</v>
      </c>
      <c r="R63" s="1" t="s">
        <v>251</v>
      </c>
      <c r="S63" s="1" t="s">
        <v>172</v>
      </c>
      <c r="T63" s="1" t="s">
        <v>162</v>
      </c>
      <c r="U63" s="1" t="s">
        <v>196</v>
      </c>
      <c r="V63" s="42">
        <f>IFERROR(F63*'Inflation adjustment'!AH$3/'Inflation adjustment'!D$3,"n.a.")</f>
        <v>3.5810649798313159E-2</v>
      </c>
      <c r="W63" s="42" t="str">
        <f>IFERROR(G63*'Inflation adjustment'!$AH$3/'Inflation adjustment'!AA$3,"n.a.")</f>
        <v>n.a.</v>
      </c>
      <c r="X63" s="42">
        <f>IFERROR(H63*'Inflation adjustment'!$AH$3/'Inflation adjustment'!AB$3,"n.a.")</f>
        <v>4.2188264566093849E-2</v>
      </c>
      <c r="Y63" s="42">
        <f>IFERROR(I63*'Inflation adjustment'!$AH$3/'Inflation adjustment'!AC$3,"n.a.")</f>
        <v>4.1503001523049567E-2</v>
      </c>
      <c r="Z63" s="42">
        <f>IFERROR(J63*'Inflation adjustment'!$AH$3/'Inflation adjustment'!AD$3,"n.a.")</f>
        <v>3.9186791721877279E-2</v>
      </c>
      <c r="AA63" s="42">
        <f>IFERROR(K63*'Inflation adjustment'!$AH$3/'Inflation adjustment'!AE$3,"n.a.")</f>
        <v>3.7809228104070509E-2</v>
      </c>
      <c r="AB63" s="42">
        <f>IFERROR(L63*'Inflation adjustment'!$AH$3/'Inflation adjustment'!AF$3,"n.a.")</f>
        <v>4.8676759088729461E-2</v>
      </c>
      <c r="AC63" s="42">
        <f>IFERROR(M63*'Inflation adjustment'!$AH$3/'Inflation adjustment'!AG$3,"n.a.")</f>
        <v>4.9493305931910599E-2</v>
      </c>
      <c r="AD63" s="42" t="str">
        <f>IFERROR(N63*'Inflation adjustment'!$AH$3/'Inflation adjustment'!AH$3,"n.a.")</f>
        <v>n.a.</v>
      </c>
      <c r="AE63" s="42">
        <f t="shared" si="24"/>
        <v>4.3142891822621876E-2</v>
      </c>
      <c r="AF63" s="42"/>
    </row>
    <row r="64" spans="1:35" x14ac:dyDescent="0.35">
      <c r="B64" s="1" t="s">
        <v>289</v>
      </c>
      <c r="C64" s="1" t="s">
        <v>171</v>
      </c>
      <c r="D64" s="1" t="s">
        <v>163</v>
      </c>
      <c r="E64" s="1" t="s">
        <v>196</v>
      </c>
      <c r="F64" s="42">
        <v>4.3400000000000001E-2</v>
      </c>
      <c r="G64" s="42" t="s">
        <v>110</v>
      </c>
      <c r="H64" s="42">
        <v>7.5430666043337757E-2</v>
      </c>
      <c r="I64" s="42">
        <v>6.938915284607422E-2</v>
      </c>
      <c r="J64" s="42">
        <v>6.8891746668582332E-2</v>
      </c>
      <c r="K64" s="42">
        <v>6.9800136325892909E-2</v>
      </c>
      <c r="L64" s="42">
        <v>7.1626488078551473E-2</v>
      </c>
      <c r="M64" s="42" t="s">
        <v>110</v>
      </c>
      <c r="N64" s="42" t="s">
        <v>110</v>
      </c>
      <c r="O64" s="42">
        <f t="shared" si="23"/>
        <v>7.1027637992487735E-2</v>
      </c>
      <c r="R64" s="1" t="s">
        <v>289</v>
      </c>
      <c r="S64" s="1" t="s">
        <v>172</v>
      </c>
      <c r="T64" s="1" t="s">
        <v>163</v>
      </c>
      <c r="U64" s="1" t="s">
        <v>196</v>
      </c>
      <c r="V64" s="42">
        <f>IFERROR(F64*'Inflation adjustment'!AH$3/'Inflation adjustment'!D$3,"n.a.")</f>
        <v>9.3625433810047662E-2</v>
      </c>
      <c r="W64" s="42" t="str">
        <f>IFERROR(G64*'Inflation adjustment'!$AH$3/'Inflation adjustment'!AA$3,"n.a.")</f>
        <v>n.a.</v>
      </c>
      <c r="X64" s="42">
        <f>IFERROR(H64*'Inflation adjustment'!$AH$3/'Inflation adjustment'!AB$3,"n.a.")</f>
        <v>8.2197928022459871E-2</v>
      </c>
      <c r="Y64" s="42">
        <f>IFERROR(I64*'Inflation adjustment'!$AH$3/'Inflation adjustment'!AC$3,"n.a.")</f>
        <v>7.4081406338724995E-2</v>
      </c>
      <c r="Z64" s="42">
        <f>IFERROR(J64*'Inflation adjustment'!$AH$3/'Inflation adjustment'!AD$3,"n.a.")</f>
        <v>7.2488528774828517E-2</v>
      </c>
      <c r="AA64" s="42">
        <f>IFERROR(K64*'Inflation adjustment'!$AH$3/'Inflation adjustment'!AE$3,"n.a.")</f>
        <v>7.2271932817529236E-2</v>
      </c>
      <c r="AB64" s="42">
        <f>IFERROR(L64*'Inflation adjustment'!$AH$3/'Inflation adjustment'!AF$3,"n.a.")</f>
        <v>7.4075087075798407E-2</v>
      </c>
      <c r="AC64" s="42" t="str">
        <f>IFERROR(M64*'Inflation adjustment'!$AH$3/'Inflation adjustment'!AG$3,"n.a.")</f>
        <v>n.a.</v>
      </c>
      <c r="AD64" s="42" t="str">
        <f>IFERROR(N64*'Inflation adjustment'!$AH$3/'Inflation adjustment'!AH$3,"n.a.")</f>
        <v>n.a.</v>
      </c>
      <c r="AE64" s="42">
        <f t="shared" si="24"/>
        <v>7.5022976605868208E-2</v>
      </c>
      <c r="AF64" s="42"/>
    </row>
    <row r="65" spans="2:32" x14ac:dyDescent="0.35">
      <c r="B65" s="1" t="s">
        <v>290</v>
      </c>
      <c r="C65" s="1" t="s">
        <v>171</v>
      </c>
      <c r="D65" s="1" t="s">
        <v>163</v>
      </c>
      <c r="E65" s="1" t="s">
        <v>196</v>
      </c>
      <c r="F65" s="42">
        <v>4.3400000000000001E-2</v>
      </c>
      <c r="G65" s="42" t="s">
        <v>110</v>
      </c>
      <c r="H65" s="42">
        <v>7.2959142536383706E-2</v>
      </c>
      <c r="I65" s="42">
        <v>6.490258649892218E-2</v>
      </c>
      <c r="J65" s="42">
        <v>7.8664815950480069E-2</v>
      </c>
      <c r="K65" s="42">
        <v>7.7282230988579642E-2</v>
      </c>
      <c r="L65" s="42">
        <v>7.6452236527265169E-2</v>
      </c>
      <c r="M65" s="42" t="s">
        <v>110</v>
      </c>
      <c r="N65" s="42" t="s">
        <v>110</v>
      </c>
      <c r="O65" s="42">
        <f t="shared" ref="O65" si="25">IFERROR(AVERAGE(G65:N65),"n.a.")</f>
        <v>7.4052202500326153E-2</v>
      </c>
      <c r="R65" s="1" t="s">
        <v>290</v>
      </c>
      <c r="S65" s="1" t="s">
        <v>172</v>
      </c>
      <c r="T65" s="1" t="s">
        <v>163</v>
      </c>
      <c r="U65" s="1" t="s">
        <v>196</v>
      </c>
      <c r="V65" s="42">
        <f>IFERROR(F65*'Inflation adjustment'!AH$3/'Inflation adjustment'!D$3,"n.a.")</f>
        <v>9.3625433810047662E-2</v>
      </c>
      <c r="W65" s="42" t="str">
        <f>IFERROR(G65*'Inflation adjustment'!$AH$3/'Inflation adjustment'!AA$3,"n.a.")</f>
        <v>n.a.</v>
      </c>
      <c r="X65" s="42">
        <f>IFERROR(H65*'Inflation adjustment'!$AH$3/'Inflation adjustment'!AB$3,"n.a.")</f>
        <v>7.9504671791450238E-2</v>
      </c>
      <c r="Y65" s="42">
        <f>IFERROR(I65*'Inflation adjustment'!$AH$3/'Inflation adjustment'!AC$3,"n.a.")</f>
        <v>6.9291448096025055E-2</v>
      </c>
      <c r="Z65" s="42">
        <f>IFERROR(J65*'Inflation adjustment'!$AH$3/'Inflation adjustment'!AD$3,"n.a.")</f>
        <v>8.277184206150287E-2</v>
      </c>
      <c r="AA65" s="42">
        <f>IFERROR(K65*'Inflation adjustment'!$AH$3/'Inflation adjustment'!AE$3,"n.a.")</f>
        <v>8.0018987067844452E-2</v>
      </c>
      <c r="AB65" s="42">
        <f>IFERROR(L65*'Inflation adjustment'!$AH$3/'Inflation adjustment'!AF$3,"n.a.")</f>
        <v>7.9065806935640442E-2</v>
      </c>
      <c r="AC65" s="42" t="str">
        <f>IFERROR(M65*'Inflation adjustment'!$AH$3/'Inflation adjustment'!AG$3,"n.a.")</f>
        <v>n.a.</v>
      </c>
      <c r="AD65" s="42" t="str">
        <f>IFERROR(N65*'Inflation adjustment'!$AH$3/'Inflation adjustment'!AH$3,"n.a.")</f>
        <v>n.a.</v>
      </c>
      <c r="AE65" s="42">
        <f t="shared" ref="AE65" si="26">IFERROR(AVERAGE(W65:AD65),"n.a.")</f>
        <v>7.8130551190492614E-2</v>
      </c>
      <c r="AF65" s="42"/>
    </row>
    <row r="66" spans="2:32" x14ac:dyDescent="0.35">
      <c r="B66" s="1" t="s">
        <v>291</v>
      </c>
      <c r="C66" s="1" t="s">
        <v>171</v>
      </c>
      <c r="D66" s="1" t="s">
        <v>163</v>
      </c>
      <c r="E66" s="1" t="s">
        <v>196</v>
      </c>
      <c r="F66" s="42">
        <v>4.3400000000000001E-2</v>
      </c>
      <c r="G66" s="42" t="s">
        <v>110</v>
      </c>
      <c r="H66" s="42">
        <v>9.3950778973977744E-2</v>
      </c>
      <c r="I66" s="42">
        <v>0.10265895666080027</v>
      </c>
      <c r="J66" s="42">
        <v>9.6098898780082972E-2</v>
      </c>
      <c r="K66" s="42">
        <v>9.8751813327566329E-2</v>
      </c>
      <c r="L66" s="42">
        <v>9.8893095691082455E-2</v>
      </c>
      <c r="M66" s="42" t="s">
        <v>110</v>
      </c>
      <c r="N66" s="42" t="s">
        <v>110</v>
      </c>
      <c r="O66" s="42">
        <f t="shared" si="23"/>
        <v>9.8070708686701952E-2</v>
      </c>
      <c r="R66" s="1" t="s">
        <v>291</v>
      </c>
      <c r="S66" s="1" t="s">
        <v>172</v>
      </c>
      <c r="T66" s="1" t="s">
        <v>163</v>
      </c>
      <c r="U66" s="1" t="s">
        <v>196</v>
      </c>
      <c r="V66" s="42">
        <f>IFERROR(F66*'Inflation adjustment'!AH$3/'Inflation adjustment'!D$3,"n.a.")</f>
        <v>9.3625433810047662E-2</v>
      </c>
      <c r="W66" s="42" t="str">
        <f>IFERROR(G66*'Inflation adjustment'!$AH$3/'Inflation adjustment'!AA$3,"n.a.")</f>
        <v>n.a.</v>
      </c>
      <c r="X66" s="42">
        <f>IFERROR(H66*'Inflation adjustment'!$AH$3/'Inflation adjustment'!AB$3,"n.a.")</f>
        <v>0.10237957282943992</v>
      </c>
      <c r="Y66" s="42">
        <f>IFERROR(I66*'Inflation adjustment'!$AH$3/'Inflation adjustment'!AC$3,"n.a.")</f>
        <v>0.10960099051171185</v>
      </c>
      <c r="Z66" s="42">
        <f>IFERROR(J66*'Inflation adjustment'!$AH$3/'Inflation adjustment'!AD$3,"n.a.")</f>
        <v>0.10111614418721382</v>
      </c>
      <c r="AA66" s="42">
        <f>IFERROR(K66*'Inflation adjustment'!$AH$3/'Inflation adjustment'!AE$3,"n.a.")</f>
        <v>0.10224886073426681</v>
      </c>
      <c r="AB66" s="42">
        <f>IFERROR(L66*'Inflation adjustment'!$AH$3/'Inflation adjustment'!AF$3,"n.a.")</f>
        <v>0.10227382175262364</v>
      </c>
      <c r="AC66" s="42" t="str">
        <f>IFERROR(M66*'Inflation adjustment'!$AH$3/'Inflation adjustment'!AG$3,"n.a.")</f>
        <v>n.a.</v>
      </c>
      <c r="AD66" s="42" t="str">
        <f>IFERROR(N66*'Inflation adjustment'!$AH$3/'Inflation adjustment'!AH$3,"n.a.")</f>
        <v>n.a.</v>
      </c>
      <c r="AE66" s="42">
        <f t="shared" si="24"/>
        <v>0.10352387800305121</v>
      </c>
      <c r="AF66" s="42"/>
    </row>
    <row r="67" spans="2:32" x14ac:dyDescent="0.35">
      <c r="B67" s="1" t="s">
        <v>292</v>
      </c>
      <c r="C67" s="1" t="s">
        <v>171</v>
      </c>
      <c r="D67" s="1" t="s">
        <v>163</v>
      </c>
      <c r="E67" s="1" t="s">
        <v>196</v>
      </c>
      <c r="F67" s="42">
        <v>4.3400000000000001E-2</v>
      </c>
      <c r="G67" s="42" t="s">
        <v>110</v>
      </c>
      <c r="H67" s="42">
        <v>8.3925192362853951E-2</v>
      </c>
      <c r="I67" s="42">
        <v>8.4957334543491123E-2</v>
      </c>
      <c r="J67" s="42">
        <v>7.9235654060905492E-2</v>
      </c>
      <c r="K67" s="42">
        <v>8.6774812418396186E-2</v>
      </c>
      <c r="L67" s="42">
        <v>7.7570053286796364E-2</v>
      </c>
      <c r="M67" s="42" t="s">
        <v>110</v>
      </c>
      <c r="N67" s="42" t="s">
        <v>110</v>
      </c>
      <c r="O67" s="42">
        <f t="shared" ref="O67" si="27">IFERROR(AVERAGE(G67:N67),"n.a.")</f>
        <v>8.2492609334488626E-2</v>
      </c>
      <c r="R67" s="1" t="s">
        <v>292</v>
      </c>
      <c r="S67" s="1" t="s">
        <v>172</v>
      </c>
      <c r="T67" s="1" t="s">
        <v>163</v>
      </c>
      <c r="U67" s="1" t="s">
        <v>196</v>
      </c>
      <c r="V67" s="42">
        <f>IFERROR(F67*'Inflation adjustment'!AH$3/'Inflation adjustment'!D$3,"n.a.")</f>
        <v>9.3625433810047662E-2</v>
      </c>
      <c r="W67" s="42" t="str">
        <f>IFERROR(G67*'Inflation adjustment'!$AH$3/'Inflation adjustment'!AA$3,"n.a.")</f>
        <v>n.a.</v>
      </c>
      <c r="X67" s="42">
        <f>IFERROR(H67*'Inflation adjustment'!$AH$3/'Inflation adjustment'!AB$3,"n.a.")</f>
        <v>9.1454540745398341E-2</v>
      </c>
      <c r="Y67" s="42">
        <f>IFERROR(I67*'Inflation adjustment'!$AH$3/'Inflation adjustment'!AC$3,"n.a.")</f>
        <v>9.0702344150717512E-2</v>
      </c>
      <c r="Z67" s="42">
        <f>IFERROR(J67*'Inflation adjustment'!$AH$3/'Inflation adjustment'!AD$3,"n.a.")</f>
        <v>8.3372483165761777E-2</v>
      </c>
      <c r="AA67" s="42">
        <f>IFERROR(K67*'Inflation adjustment'!$AH$3/'Inflation adjustment'!AE$3,"n.a.")</f>
        <v>8.9847724423850625E-2</v>
      </c>
      <c r="AB67" s="42">
        <f>IFERROR(L67*'Inflation adjustment'!$AH$3/'Inflation adjustment'!AF$3,"n.a.")</f>
        <v>8.0221837002425966E-2</v>
      </c>
      <c r="AC67" s="42" t="str">
        <f>IFERROR(M67*'Inflation adjustment'!$AH$3/'Inflation adjustment'!AG$3,"n.a.")</f>
        <v>n.a.</v>
      </c>
      <c r="AD67" s="42" t="str">
        <f>IFERROR(N67*'Inflation adjustment'!$AH$3/'Inflation adjustment'!AH$3,"n.a.")</f>
        <v>n.a.</v>
      </c>
      <c r="AE67" s="42">
        <f t="shared" ref="AE67" si="28">IFERROR(AVERAGE(W67:AD67),"n.a.")</f>
        <v>8.711978589763085E-2</v>
      </c>
      <c r="AF67" s="42"/>
    </row>
    <row r="68" spans="2:32" x14ac:dyDescent="0.35">
      <c r="B68" s="1" t="s">
        <v>293</v>
      </c>
      <c r="C68" s="1" t="s">
        <v>171</v>
      </c>
      <c r="D68" s="1" t="s">
        <v>163</v>
      </c>
      <c r="E68" s="1" t="s">
        <v>196</v>
      </c>
      <c r="F68" s="42">
        <v>4.3400000000000001E-2</v>
      </c>
      <c r="G68" s="42" t="s">
        <v>110</v>
      </c>
      <c r="H68" s="42">
        <v>6.9167592448562035E-2</v>
      </c>
      <c r="I68" s="42">
        <v>6.8769743324948091E-2</v>
      </c>
      <c r="J68" s="42">
        <v>6.9543823442111533E-2</v>
      </c>
      <c r="K68" s="42">
        <v>8.1922377598172877E-2</v>
      </c>
      <c r="L68" s="42">
        <v>7.8166443288662874E-2</v>
      </c>
      <c r="M68" s="42" t="s">
        <v>110</v>
      </c>
      <c r="N68" s="42" t="s">
        <v>110</v>
      </c>
      <c r="O68" s="42">
        <f t="shared" si="23"/>
        <v>7.3513996020491496E-2</v>
      </c>
      <c r="R68" s="1" t="s">
        <v>293</v>
      </c>
      <c r="S68" s="1" t="s">
        <v>172</v>
      </c>
      <c r="T68" s="1" t="s">
        <v>163</v>
      </c>
      <c r="U68" s="1" t="s">
        <v>196</v>
      </c>
      <c r="V68" s="42">
        <f>IFERROR(F68*'Inflation adjustment'!AH$3/'Inflation adjustment'!D$3,"n.a.")</f>
        <v>9.3625433810047662E-2</v>
      </c>
      <c r="W68" s="42" t="str">
        <f>IFERROR(G68*'Inflation adjustment'!$AH$3/'Inflation adjustment'!AA$3,"n.a.")</f>
        <v>n.a.</v>
      </c>
      <c r="X68" s="42">
        <f>IFERROR(H68*'Inflation adjustment'!$AH$3/'Inflation adjustment'!AB$3,"n.a.")</f>
        <v>7.5372962798807133E-2</v>
      </c>
      <c r="Y68" s="42">
        <f>IFERROR(I68*'Inflation adjustment'!$AH$3/'Inflation adjustment'!AC$3,"n.a.")</f>
        <v>7.342011092665375E-2</v>
      </c>
      <c r="Z68" s="42">
        <f>IFERROR(J68*'Inflation adjustment'!$AH$3/'Inflation adjustment'!AD$3,"n.a.")</f>
        <v>7.3174649946770365E-2</v>
      </c>
      <c r="AA68" s="42">
        <f>IFERROR(K68*'Inflation adjustment'!$AH$3/'Inflation adjustment'!AE$3,"n.a.")</f>
        <v>8.482345281367433E-2</v>
      </c>
      <c r="AB68" s="42">
        <f>IFERROR(L68*'Inflation adjustment'!$AH$3/'Inflation adjustment'!AF$3,"n.a.")</f>
        <v>8.0838614992028754E-2</v>
      </c>
      <c r="AC68" s="42" t="str">
        <f>IFERROR(M68*'Inflation adjustment'!$AH$3/'Inflation adjustment'!AG$3,"n.a.")</f>
        <v>n.a.</v>
      </c>
      <c r="AD68" s="42" t="str">
        <f>IFERROR(N68*'Inflation adjustment'!$AH$3/'Inflation adjustment'!AH$3,"n.a.")</f>
        <v>n.a.</v>
      </c>
      <c r="AE68" s="42">
        <f t="shared" si="24"/>
        <v>7.7525958295586866E-2</v>
      </c>
      <c r="AF68" s="42"/>
    </row>
    <row r="69" spans="2:32" x14ac:dyDescent="0.35">
      <c r="B69" s="1" t="s">
        <v>294</v>
      </c>
      <c r="C69" s="1" t="s">
        <v>171</v>
      </c>
      <c r="D69" s="1" t="s">
        <v>163</v>
      </c>
      <c r="E69" s="1" t="s">
        <v>196</v>
      </c>
      <c r="F69" s="42">
        <v>4.3400000000000001E-2</v>
      </c>
      <c r="G69" s="42" t="s">
        <v>110</v>
      </c>
      <c r="H69" s="42">
        <v>5.8862315300915777E-2</v>
      </c>
      <c r="I69" s="42">
        <v>5.4244186873320721E-2</v>
      </c>
      <c r="J69" s="42">
        <v>6.2951965720077205E-2</v>
      </c>
      <c r="K69" s="42">
        <v>7.7703488333577334E-2</v>
      </c>
      <c r="L69" s="42">
        <v>7.6870997759270615E-2</v>
      </c>
      <c r="M69" s="42" t="s">
        <v>110</v>
      </c>
      <c r="N69" s="42" t="s">
        <v>110</v>
      </c>
      <c r="O69" s="42">
        <f t="shared" ref="O69" si="29">IFERROR(AVERAGE(G69:N69),"n.a.")</f>
        <v>6.6126590797432327E-2</v>
      </c>
      <c r="R69" s="1" t="s">
        <v>294</v>
      </c>
      <c r="S69" s="1" t="s">
        <v>172</v>
      </c>
      <c r="T69" s="1" t="s">
        <v>163</v>
      </c>
      <c r="U69" s="1" t="s">
        <v>196</v>
      </c>
      <c r="V69" s="42">
        <f>IFERROR(F69*'Inflation adjustment'!AH$3/'Inflation adjustment'!D$3,"n.a.")</f>
        <v>9.3625433810047662E-2</v>
      </c>
      <c r="W69" s="42" t="str">
        <f>IFERROR(G69*'Inflation adjustment'!$AH$3/'Inflation adjustment'!AA$3,"n.a.")</f>
        <v>n.a.</v>
      </c>
      <c r="X69" s="42">
        <f>IFERROR(H69*'Inflation adjustment'!$AH$3/'Inflation adjustment'!AB$3,"n.a.")</f>
        <v>6.4143147742593082E-2</v>
      </c>
      <c r="Y69" s="42">
        <f>IFERROR(I69*'Inflation adjustment'!$AH$3/'Inflation adjustment'!AC$3,"n.a.")</f>
        <v>5.7912303068325413E-2</v>
      </c>
      <c r="Z69" s="42">
        <f>IFERROR(J69*'Inflation adjustment'!$AH$3/'Inflation adjustment'!AD$3,"n.a.")</f>
        <v>6.6238636690175517E-2</v>
      </c>
      <c r="AA69" s="42">
        <f>IFERROR(K69*'Inflation adjustment'!$AH$3/'Inflation adjustment'!AE$3,"n.a.")</f>
        <v>8.0455162183526413E-2</v>
      </c>
      <c r="AB69" s="42">
        <f>IFERROR(L69*'Inflation adjustment'!$AH$3/'Inflation adjustment'!AF$3,"n.a.")</f>
        <v>7.9498883798082065E-2</v>
      </c>
      <c r="AC69" s="42" t="str">
        <f>IFERROR(M69*'Inflation adjustment'!$AH$3/'Inflation adjustment'!AG$3,"n.a.")</f>
        <v>n.a.</v>
      </c>
      <c r="AD69" s="42" t="str">
        <f>IFERROR(N69*'Inflation adjustment'!$AH$3/'Inflation adjustment'!AH$3,"n.a.")</f>
        <v>n.a.</v>
      </c>
      <c r="AE69" s="42">
        <f t="shared" ref="AE69" si="30">IFERROR(AVERAGE(W69:AD69),"n.a.")</f>
        <v>6.9649626696540498E-2</v>
      </c>
      <c r="AF69" s="42"/>
    </row>
    <row r="70" spans="2:32" x14ac:dyDescent="0.35">
      <c r="B70" s="1" t="s">
        <v>295</v>
      </c>
      <c r="C70" s="1" t="s">
        <v>171</v>
      </c>
      <c r="D70" s="1" t="s">
        <v>163</v>
      </c>
      <c r="E70" s="1" t="s">
        <v>196</v>
      </c>
      <c r="F70" s="42">
        <v>4.3400000000000001E-2</v>
      </c>
      <c r="G70" s="42" t="s">
        <v>110</v>
      </c>
      <c r="H70" s="42">
        <v>6.8876614589526639E-2</v>
      </c>
      <c r="I70" s="42">
        <v>6.1858375144791637E-2</v>
      </c>
      <c r="J70" s="42">
        <v>6.8433794837066769E-2</v>
      </c>
      <c r="K70" s="42">
        <v>8.367414869373993E-2</v>
      </c>
      <c r="L70" s="42">
        <v>7.2743367593023717E-2</v>
      </c>
      <c r="M70" s="42" t="s">
        <v>110</v>
      </c>
      <c r="N70" s="42" t="s">
        <v>110</v>
      </c>
      <c r="O70" s="42">
        <f t="shared" ref="O70" si="31">IFERROR(AVERAGE(G70:N70),"n.a.")</f>
        <v>7.111726017162974E-2</v>
      </c>
      <c r="R70" s="1" t="s">
        <v>295</v>
      </c>
      <c r="S70" s="1" t="s">
        <v>172</v>
      </c>
      <c r="T70" s="1" t="s">
        <v>163</v>
      </c>
      <c r="U70" s="1" t="s">
        <v>196</v>
      </c>
      <c r="V70" s="42">
        <f>IFERROR(F70*'Inflation adjustment'!AH$3/'Inflation adjustment'!D$3,"n.a.")</f>
        <v>9.3625433810047662E-2</v>
      </c>
      <c r="W70" s="42" t="str">
        <f>IFERROR(G70*'Inflation adjustment'!$AH$3/'Inflation adjustment'!AA$3,"n.a.")</f>
        <v>n.a.</v>
      </c>
      <c r="X70" s="42">
        <f>IFERROR(H70*'Inflation adjustment'!$AH$3/'Inflation adjustment'!AB$3,"n.a.")</f>
        <v>7.5055879862016159E-2</v>
      </c>
      <c r="Y70" s="42">
        <f>IFERROR(I70*'Inflation adjustment'!$AH$3/'Inflation adjustment'!AC$3,"n.a.")</f>
        <v>6.6041380195548241E-2</v>
      </c>
      <c r="Z70" s="42">
        <f>IFERROR(J70*'Inflation adjustment'!$AH$3/'Inflation adjustment'!AD$3,"n.a.")</f>
        <v>7.2006667650360331E-2</v>
      </c>
      <c r="AA70" s="42">
        <f>IFERROR(K70*'Inflation adjustment'!$AH$3/'Inflation adjustment'!AE$3,"n.a.")</f>
        <v>8.6637258482181984E-2</v>
      </c>
      <c r="AB70" s="42">
        <f>IFERROR(L70*'Inflation adjustment'!$AH$3/'Inflation adjustment'!AF$3,"n.a.")</f>
        <v>7.5230147857181046E-2</v>
      </c>
      <c r="AC70" s="42" t="str">
        <f>IFERROR(M70*'Inflation adjustment'!$AH$3/'Inflation adjustment'!AG$3,"n.a.")</f>
        <v>n.a.</v>
      </c>
      <c r="AD70" s="42" t="str">
        <f>IFERROR(N70*'Inflation adjustment'!$AH$3/'Inflation adjustment'!AH$3,"n.a.")</f>
        <v>n.a.</v>
      </c>
      <c r="AE70" s="42">
        <f t="shared" ref="AE70" si="32">IFERROR(AVERAGE(W70:AD70),"n.a.")</f>
        <v>7.499426680945756E-2</v>
      </c>
      <c r="AF70" s="42"/>
    </row>
    <row r="71" spans="2:32" x14ac:dyDescent="0.35">
      <c r="B71" s="1" t="s">
        <v>120</v>
      </c>
      <c r="C71" s="1" t="s">
        <v>171</v>
      </c>
      <c r="D71" s="1" t="s">
        <v>164</v>
      </c>
      <c r="E71" s="1" t="s">
        <v>196</v>
      </c>
      <c r="F71" s="42">
        <v>5.9900000000000002E-2</v>
      </c>
      <c r="G71" s="42">
        <v>0.1801516729496625</v>
      </c>
      <c r="H71" s="42">
        <v>0.14238786209710122</v>
      </c>
      <c r="I71" s="42">
        <v>0.1889041426200124</v>
      </c>
      <c r="J71" s="42">
        <v>0.16802870083645874</v>
      </c>
      <c r="K71" s="42">
        <v>0.17756395669674127</v>
      </c>
      <c r="L71" s="42">
        <v>0.15337623224704663</v>
      </c>
      <c r="M71" s="42">
        <v>0.14566578001196245</v>
      </c>
      <c r="N71" s="42" t="s">
        <v>110</v>
      </c>
      <c r="O71" s="42">
        <f t="shared" si="23"/>
        <v>0.1651540496369979</v>
      </c>
      <c r="R71" s="1" t="s">
        <v>120</v>
      </c>
      <c r="S71" s="1" t="s">
        <v>172</v>
      </c>
      <c r="T71" s="1" t="s">
        <v>164</v>
      </c>
      <c r="U71" s="1" t="s">
        <v>196</v>
      </c>
      <c r="V71" s="42">
        <f>IFERROR(F71*'Inflation adjustment'!AH$3/'Inflation adjustment'!D$3,"n.a.")</f>
        <v>0.12922035680234689</v>
      </c>
      <c r="W71" s="42">
        <f>IFERROR(G71*'Inflation adjustment'!$AH$3/'Inflation adjustment'!AA$3,"n.a.")</f>
        <v>0.20251130106887569</v>
      </c>
      <c r="X71" s="42">
        <f>IFERROR(H71*'Inflation adjustment'!$AH$3/'Inflation adjustment'!AB$3,"n.a.")</f>
        <v>0.15516218872050111</v>
      </c>
      <c r="Y71" s="42">
        <f>IFERROR(I71*'Inflation adjustment'!$AH$3/'Inflation adjustment'!AC$3,"n.a.")</f>
        <v>0.20167827354147244</v>
      </c>
      <c r="Z71" s="42">
        <f>IFERROR(J71*'Inflation adjustment'!$AH$3/'Inflation adjustment'!AD$3,"n.a.")</f>
        <v>0.17680134275264903</v>
      </c>
      <c r="AA71" s="42">
        <f>IFERROR(K71*'Inflation adjustment'!$AH$3/'Inflation adjustment'!AE$3,"n.a.")</f>
        <v>0.18385193818656045</v>
      </c>
      <c r="AB71" s="42">
        <f>IFERROR(L71*'Inflation adjustment'!$AH$3/'Inflation adjustment'!AF$3,"n.a.")</f>
        <v>0.15861950046466136</v>
      </c>
      <c r="AC71" s="42">
        <f>IFERROR(M71*'Inflation adjustment'!$AH$3/'Inflation adjustment'!AG$3,"n.a.")</f>
        <v>0.14876862136390609</v>
      </c>
      <c r="AD71" s="42" t="str">
        <f>IFERROR(N71*'Inflation adjustment'!$AH$3/'Inflation adjustment'!AH$3,"n.a.")</f>
        <v>n.a.</v>
      </c>
      <c r="AE71" s="42">
        <f t="shared" si="24"/>
        <v>0.17534188087123231</v>
      </c>
      <c r="AF71" s="42"/>
    </row>
    <row r="72" spans="2:32" x14ac:dyDescent="0.35">
      <c r="B72" s="1" t="s">
        <v>125</v>
      </c>
      <c r="C72" s="1" t="s">
        <v>171</v>
      </c>
      <c r="D72" s="1" t="s">
        <v>162</v>
      </c>
      <c r="E72" s="1" t="s">
        <v>196</v>
      </c>
      <c r="F72" s="42">
        <v>8.7499999999999994E-2</v>
      </c>
      <c r="G72" s="42" t="s">
        <v>110</v>
      </c>
      <c r="H72" s="42" t="s">
        <v>110</v>
      </c>
      <c r="I72" s="42" t="s">
        <v>110</v>
      </c>
      <c r="J72" s="42">
        <v>0.11360000000000001</v>
      </c>
      <c r="K72" s="42" t="s">
        <v>110</v>
      </c>
      <c r="L72" s="42" t="s">
        <v>110</v>
      </c>
      <c r="M72" s="42" t="s">
        <v>110</v>
      </c>
      <c r="N72" s="42" t="s">
        <v>110</v>
      </c>
      <c r="O72" s="42">
        <f t="shared" si="23"/>
        <v>0.11360000000000001</v>
      </c>
      <c r="R72" s="1" t="s">
        <v>125</v>
      </c>
      <c r="S72" s="1" t="s">
        <v>172</v>
      </c>
      <c r="T72" s="1" t="s">
        <v>162</v>
      </c>
      <c r="U72" s="1" t="s">
        <v>196</v>
      </c>
      <c r="V72" s="42">
        <f>IFERROR(F72*'Inflation adjustment'!AH$3/'Inflation adjustment'!D$3,"n.a.")</f>
        <v>0.18876095526219286</v>
      </c>
      <c r="W72" s="42" t="str">
        <f>IFERROR(G72*'Inflation adjustment'!$AH$3/'Inflation adjustment'!AA$3,"n.a.")</f>
        <v>n.a.</v>
      </c>
      <c r="X72" s="42" t="str">
        <f>IFERROR(H72*'Inflation adjustment'!$AH$3/'Inflation adjustment'!AB$3,"n.a.")</f>
        <v>n.a.</v>
      </c>
      <c r="Y72" s="42" t="str">
        <f>IFERROR(I72*'Inflation adjustment'!$AH$3/'Inflation adjustment'!AC$3,"n.a.")</f>
        <v>n.a.</v>
      </c>
      <c r="Z72" s="42">
        <f>IFERROR(J72*'Inflation adjustment'!$AH$3/'Inflation adjustment'!AD$3,"n.a.")</f>
        <v>0.1195309636789323</v>
      </c>
      <c r="AA72" s="42" t="str">
        <f>IFERROR(K72*'Inflation adjustment'!$AH$3/'Inflation adjustment'!AE$3,"n.a.")</f>
        <v>n.a.</v>
      </c>
      <c r="AB72" s="42" t="str">
        <f>IFERROR(L72*'Inflation adjustment'!$AH$3/'Inflation adjustment'!AF$3,"n.a.")</f>
        <v>n.a.</v>
      </c>
      <c r="AC72" s="42" t="str">
        <f>IFERROR(M72*'Inflation adjustment'!$AH$3/'Inflation adjustment'!AG$3,"n.a.")</f>
        <v>n.a.</v>
      </c>
      <c r="AD72" s="42" t="str">
        <f>IFERROR(N72*'Inflation adjustment'!$AH$3/'Inflation adjustment'!AH$3,"n.a.")</f>
        <v>n.a.</v>
      </c>
      <c r="AE72" s="42">
        <f t="shared" si="24"/>
        <v>0.1195309636789323</v>
      </c>
      <c r="AF72" s="42"/>
    </row>
    <row r="73" spans="2:32" x14ac:dyDescent="0.35">
      <c r="B73" s="1" t="s">
        <v>277</v>
      </c>
      <c r="C73" s="1" t="s">
        <v>171</v>
      </c>
      <c r="D73" s="1" t="s">
        <v>163</v>
      </c>
      <c r="E73" s="1" t="s">
        <v>196</v>
      </c>
      <c r="F73" s="42">
        <v>4.9599999999999998E-2</v>
      </c>
      <c r="G73" s="42" t="s">
        <v>110</v>
      </c>
      <c r="H73" s="42" t="s">
        <v>110</v>
      </c>
      <c r="I73" s="42" t="s">
        <v>110</v>
      </c>
      <c r="J73" s="42">
        <v>9.7530224665279955E-2</v>
      </c>
      <c r="K73" s="42">
        <v>0.11482607984010076</v>
      </c>
      <c r="L73" s="42">
        <v>0.11243883220343205</v>
      </c>
      <c r="M73" s="42">
        <v>0.11033677928545162</v>
      </c>
      <c r="N73" s="42" t="s">
        <v>110</v>
      </c>
      <c r="O73" s="42">
        <f t="shared" si="23"/>
        <v>0.10878297899856609</v>
      </c>
      <c r="R73" s="1" t="s">
        <v>277</v>
      </c>
      <c r="S73" s="1" t="s">
        <v>172</v>
      </c>
      <c r="T73" s="1" t="s">
        <v>163</v>
      </c>
      <c r="U73" s="1" t="s">
        <v>196</v>
      </c>
      <c r="V73" s="42">
        <f>IFERROR(F73*'Inflation adjustment'!AH$3/'Inflation adjustment'!D$3,"n.a.")</f>
        <v>0.10700049578291161</v>
      </c>
      <c r="W73" s="42" t="str">
        <f>IFERROR(G73*'Inflation adjustment'!$AH$3/'Inflation adjustment'!AA$3,"n.a.")</f>
        <v>n.a.</v>
      </c>
      <c r="X73" s="42" t="str">
        <f>IFERROR(H73*'Inflation adjustment'!$AH$3/'Inflation adjustment'!AB$3,"n.a.")</f>
        <v>n.a.</v>
      </c>
      <c r="Y73" s="42" t="str">
        <f>IFERROR(I73*'Inflation adjustment'!$AH$3/'Inflation adjustment'!AC$3,"n.a.")</f>
        <v>n.a.</v>
      </c>
      <c r="Z73" s="42">
        <f>IFERROR(J73*'Inflation adjustment'!$AH$3/'Inflation adjustment'!AD$3,"n.a.")</f>
        <v>0.1026221984336592</v>
      </c>
      <c r="AA73" s="42">
        <f>IFERROR(K73*'Inflation adjustment'!$AH$3/'Inflation adjustment'!AE$3,"n.a.")</f>
        <v>0.11889235701715301</v>
      </c>
      <c r="AB73" s="42">
        <f>IFERROR(L73*'Inflation adjustment'!$AH$3/'Inflation adjustment'!AF$3,"n.a.")</f>
        <v>0.11628262825110373</v>
      </c>
      <c r="AC73" s="42">
        <f>IFERROR(M73*'Inflation adjustment'!$AH$3/'Inflation adjustment'!AG$3,"n.a.")</f>
        <v>0.11268707405872687</v>
      </c>
      <c r="AD73" s="42" t="str">
        <f>IFERROR(N73*'Inflation adjustment'!$AH$3/'Inflation adjustment'!AH$3,"n.a.")</f>
        <v>n.a.</v>
      </c>
      <c r="AE73" s="42">
        <f t="shared" si="24"/>
        <v>0.11262106444016071</v>
      </c>
      <c r="AF73" s="42"/>
    </row>
    <row r="74" spans="2:32" x14ac:dyDescent="0.35">
      <c r="B74" s="1" t="s">
        <v>276</v>
      </c>
      <c r="C74" s="1" t="s">
        <v>171</v>
      </c>
      <c r="D74" s="1" t="s">
        <v>163</v>
      </c>
      <c r="E74" s="1" t="s">
        <v>197</v>
      </c>
      <c r="F74" s="42">
        <v>4.9599999999999998E-2</v>
      </c>
      <c r="G74" s="42" t="s">
        <v>110</v>
      </c>
      <c r="H74" s="42" t="s">
        <v>110</v>
      </c>
      <c r="I74" s="42" t="s">
        <v>110</v>
      </c>
      <c r="J74" s="42">
        <v>9.3691469400213057E-2</v>
      </c>
      <c r="K74" s="42">
        <v>9.8432373313889904E-2</v>
      </c>
      <c r="L74" s="42">
        <v>9.8277977672090289E-2</v>
      </c>
      <c r="M74" s="42">
        <v>0.1062844687005761</v>
      </c>
      <c r="N74" s="42" t="s">
        <v>110</v>
      </c>
      <c r="O74" s="42">
        <f t="shared" ref="O74" si="33">IFERROR(AVERAGE(G74:N74),"n.a.")</f>
        <v>9.9171572271692335E-2</v>
      </c>
      <c r="R74" s="1" t="s">
        <v>276</v>
      </c>
      <c r="S74" s="1" t="s">
        <v>172</v>
      </c>
      <c r="T74" s="1" t="s">
        <v>163</v>
      </c>
      <c r="U74" s="1" t="s">
        <v>197</v>
      </c>
      <c r="V74" s="42">
        <f>IFERROR(F74*'Inflation adjustment'!AH$3/'Inflation adjustment'!D$3,"n.a.")</f>
        <v>0.10700049578291161</v>
      </c>
      <c r="W74" s="42" t="str">
        <f>IFERROR(G74*'Inflation adjustment'!$AH$3/'Inflation adjustment'!AA$3,"n.a.")</f>
        <v>n.a.</v>
      </c>
      <c r="X74" s="42" t="str">
        <f>IFERROR(H74*'Inflation adjustment'!$AH$3/'Inflation adjustment'!AB$3,"n.a.")</f>
        <v>n.a.</v>
      </c>
      <c r="Y74" s="42" t="str">
        <f>IFERROR(I74*'Inflation adjustment'!$AH$3/'Inflation adjustment'!AC$3,"n.a.")</f>
        <v>n.a.</v>
      </c>
      <c r="Z74" s="42">
        <f>IFERROR(J74*'Inflation adjustment'!$AH$3/'Inflation adjustment'!AD$3,"n.a.")</f>
        <v>9.858302487590373E-2</v>
      </c>
      <c r="AA74" s="42">
        <f>IFERROR(K74*'Inflation adjustment'!$AH$3/'Inflation adjustment'!AE$3,"n.a.")</f>
        <v>0.10191810855493204</v>
      </c>
      <c r="AB74" s="42">
        <f>IFERROR(L74*'Inflation adjustment'!$AH$3/'Inflation adjustment'!AF$3,"n.a.")</f>
        <v>0.10163767551620945</v>
      </c>
      <c r="AC74" s="42">
        <f>IFERROR(M74*'Inflation adjustment'!$AH$3/'Inflation adjustment'!AG$3,"n.a.")</f>
        <v>0.10854844480070357</v>
      </c>
      <c r="AD74" s="42" t="str">
        <f>IFERROR(N74*'Inflation adjustment'!$AH$3/'Inflation adjustment'!AH$3,"n.a.")</f>
        <v>n.a.</v>
      </c>
      <c r="AE74" s="42">
        <f t="shared" ref="AE74" si="34">IFERROR(AVERAGE(W74:AD74),"n.a.")</f>
        <v>0.1026718134369372</v>
      </c>
      <c r="AF74" s="42"/>
    </row>
    <row r="75" spans="2:32" x14ac:dyDescent="0.35">
      <c r="B75" s="1" t="s">
        <v>296</v>
      </c>
      <c r="C75" s="1" t="s">
        <v>171</v>
      </c>
      <c r="D75" s="1" t="s">
        <v>161</v>
      </c>
      <c r="E75" s="1" t="s">
        <v>197</v>
      </c>
      <c r="F75" s="42">
        <v>9.0899999999999995E-2</v>
      </c>
      <c r="G75" s="42">
        <v>0.10357201928879381</v>
      </c>
      <c r="H75" s="42">
        <v>0.10612450695771171</v>
      </c>
      <c r="I75" s="42">
        <v>0.11916271708943499</v>
      </c>
      <c r="J75" s="42">
        <v>0.1187259793230962</v>
      </c>
      <c r="K75" s="42">
        <v>0.12511161614598837</v>
      </c>
      <c r="L75" s="42">
        <v>0.12496367478030809</v>
      </c>
      <c r="M75" s="42">
        <v>0.13337142960756304</v>
      </c>
      <c r="N75" s="42" t="s">
        <v>110</v>
      </c>
      <c r="O75" s="42">
        <f t="shared" si="23"/>
        <v>0.11871884902755661</v>
      </c>
      <c r="R75" s="1" t="s">
        <v>296</v>
      </c>
      <c r="S75" s="1" t="s">
        <v>172</v>
      </c>
      <c r="T75" s="1" t="s">
        <v>161</v>
      </c>
      <c r="U75" s="1" t="s">
        <v>197</v>
      </c>
      <c r="V75" s="42">
        <f>IFERROR(F75*'Inflation adjustment'!AH$3/'Inflation adjustment'!D$3,"n.a.")</f>
        <v>0.19609566666666664</v>
      </c>
      <c r="W75" s="42">
        <f>IFERROR(G75*'Inflation adjustment'!$AH$3/'Inflation adjustment'!AA$3,"n.a.")</f>
        <v>0.11642691981197956</v>
      </c>
      <c r="X75" s="42">
        <f>IFERROR(H75*'Inflation adjustment'!$AH$3/'Inflation adjustment'!AB$3,"n.a.")</f>
        <v>0.11564546678292902</v>
      </c>
      <c r="Y75" s="42">
        <f>IFERROR(I75*'Inflation adjustment'!$AH$3/'Inflation adjustment'!AC$3,"n.a.")</f>
        <v>0.12722077303222767</v>
      </c>
      <c r="Z75" s="42">
        <f>IFERROR(J75*'Inflation adjustment'!$AH$3/'Inflation adjustment'!AD$3,"n.a.")</f>
        <v>0.12492456621667851</v>
      </c>
      <c r="AA75" s="42">
        <f>IFERROR(K75*'Inflation adjustment'!$AH$3/'Inflation adjustment'!AE$3,"n.a.")</f>
        <v>0.12954212975428178</v>
      </c>
      <c r="AB75" s="42">
        <f>IFERROR(L75*'Inflation adjustment'!$AH$3/'Inflation adjustment'!AF$3,"n.a.")</f>
        <v>0.12923564087787501</v>
      </c>
      <c r="AC75" s="42">
        <f>IFERROR(M75*'Inflation adjustment'!$AH$3/'Inflation adjustment'!AG$3,"n.a.")</f>
        <v>0.13621238777165759</v>
      </c>
      <c r="AD75" s="42" t="str">
        <f>IFERROR(N75*'Inflation adjustment'!$AH$3/'Inflation adjustment'!AH$3,"n.a.")</f>
        <v>n.a.</v>
      </c>
      <c r="AE75" s="42">
        <f t="shared" si="24"/>
        <v>0.12560112632108986</v>
      </c>
      <c r="AF75" s="42"/>
    </row>
    <row r="76" spans="2:32" x14ac:dyDescent="0.35">
      <c r="B76" s="1" t="s">
        <v>297</v>
      </c>
      <c r="C76" s="1" t="s">
        <v>171</v>
      </c>
      <c r="D76" s="1" t="s">
        <v>161</v>
      </c>
      <c r="E76" s="1" t="s">
        <v>196</v>
      </c>
      <c r="F76" s="42">
        <v>9.0899999999999995E-2</v>
      </c>
      <c r="G76" s="42">
        <v>0.11701358377819707</v>
      </c>
      <c r="H76" s="42">
        <v>0.11986627386495681</v>
      </c>
      <c r="I76" s="42">
        <v>0.13242309459059926</v>
      </c>
      <c r="J76" s="42">
        <v>0.13850993861354782</v>
      </c>
      <c r="K76" s="42">
        <v>0.14703236816549931</v>
      </c>
      <c r="L76" s="42">
        <v>0.14664828135926489</v>
      </c>
      <c r="M76" s="42">
        <v>0.14952675190355466</v>
      </c>
      <c r="N76" s="42" t="s">
        <v>110</v>
      </c>
      <c r="O76" s="42">
        <f t="shared" ref="O76" si="35">IFERROR(AVERAGE(G76:N76),"n.a.")</f>
        <v>0.13586004175365998</v>
      </c>
      <c r="R76" s="1" t="s">
        <v>297</v>
      </c>
      <c r="S76" s="1" t="s">
        <v>172</v>
      </c>
      <c r="T76" s="1" t="s">
        <v>161</v>
      </c>
      <c r="U76" s="1" t="s">
        <v>196</v>
      </c>
      <c r="V76" s="42">
        <f>IFERROR(F76*'Inflation adjustment'!AH$3/'Inflation adjustment'!D$3,"n.a.")</f>
        <v>0.19609566666666664</v>
      </c>
      <c r="W76" s="42">
        <f>IFERROR(G76*'Inflation adjustment'!$AH$3/'Inflation adjustment'!AA$3,"n.a.")</f>
        <v>0.13153679178031172</v>
      </c>
      <c r="X76" s="42">
        <f>IFERROR(H76*'Inflation adjustment'!$AH$3/'Inflation adjustment'!AB$3,"n.a.")</f>
        <v>0.13062007626727573</v>
      </c>
      <c r="Y76" s="42">
        <f>IFERROR(I76*'Inflation adjustment'!$AH$3/'Inflation adjustment'!AC$3,"n.a.")</f>
        <v>0.14137784764081635</v>
      </c>
      <c r="Z76" s="42">
        <f>IFERROR(J76*'Inflation adjustment'!$AH$3/'Inflation adjustment'!AD$3,"n.a.")</f>
        <v>0.14574142994354866</v>
      </c>
      <c r="AA76" s="42">
        <f>IFERROR(K76*'Inflation adjustment'!$AH$3/'Inflation adjustment'!AE$3,"n.a.")</f>
        <v>0.15223915014213626</v>
      </c>
      <c r="AB76" s="42">
        <f>IFERROR(L76*'Inflation adjustment'!$AH$3/'Inflation adjustment'!AF$3,"n.a.")</f>
        <v>0.15166155011384183</v>
      </c>
      <c r="AC76" s="42">
        <f>IFERROR(M76*'Inflation adjustment'!$AH$3/'Inflation adjustment'!AG$3,"n.a.")</f>
        <v>0.15271183620399958</v>
      </c>
      <c r="AD76" s="42" t="str">
        <f>IFERROR(N76*'Inflation adjustment'!$AH$3/'Inflation adjustment'!AH$3,"n.a.")</f>
        <v>n.a.</v>
      </c>
      <c r="AE76" s="42">
        <f t="shared" ref="AE76" si="36">IFERROR(AVERAGE(W76:AD76),"n.a.")</f>
        <v>0.14369838315599001</v>
      </c>
      <c r="AF76" s="42"/>
    </row>
    <row r="77" spans="2:32" x14ac:dyDescent="0.35">
      <c r="B77" s="1" t="s">
        <v>298</v>
      </c>
      <c r="C77" s="1" t="s">
        <v>171</v>
      </c>
      <c r="D77" s="1" t="s">
        <v>165</v>
      </c>
      <c r="E77" s="1" t="s">
        <v>197</v>
      </c>
      <c r="F77" s="42">
        <v>8.3000000000000004E-2</v>
      </c>
      <c r="G77" s="42">
        <v>0.17817756283733988</v>
      </c>
      <c r="H77" s="42">
        <v>0.19558955742914519</v>
      </c>
      <c r="I77" s="42">
        <v>0.20804235064728521</v>
      </c>
      <c r="J77" s="42">
        <v>0.20874787008123399</v>
      </c>
      <c r="K77" s="42">
        <v>0.17277347281212185</v>
      </c>
      <c r="L77" s="42">
        <v>0.15509338945295204</v>
      </c>
      <c r="M77" s="42">
        <v>0.1349010012787249</v>
      </c>
      <c r="N77" s="42" t="s">
        <v>110</v>
      </c>
      <c r="O77" s="42">
        <f t="shared" si="23"/>
        <v>0.17904645779125758</v>
      </c>
      <c r="R77" s="1" t="s">
        <v>298</v>
      </c>
      <c r="S77" s="1" t="s">
        <v>172</v>
      </c>
      <c r="T77" s="1" t="s">
        <v>165</v>
      </c>
      <c r="U77" s="1" t="s">
        <v>197</v>
      </c>
      <c r="V77" s="42">
        <f>IFERROR(F77*'Inflation adjustment'!AH$3/'Inflation adjustment'!D$3,"n.a.")</f>
        <v>0.1790532489915658</v>
      </c>
      <c r="W77" s="42">
        <f>IFERROR(G77*'Inflation adjustment'!$AH$3/'Inflation adjustment'!AA$3,"n.a.")</f>
        <v>0.20029217314875147</v>
      </c>
      <c r="X77" s="42">
        <f>IFERROR(H77*'Inflation adjustment'!$AH$3/'Inflation adjustment'!AB$3,"n.a.")</f>
        <v>0.21313687399059664</v>
      </c>
      <c r="Y77" s="42">
        <f>IFERROR(I77*'Inflation adjustment'!$AH$3/'Inflation adjustment'!AC$3,"n.a.")</f>
        <v>0.22211065104301819</v>
      </c>
      <c r="Z77" s="42">
        <f>IFERROR(J77*'Inflation adjustment'!$AH$3/'Inflation adjustment'!AD$3,"n.a.")</f>
        <v>0.21964642673181742</v>
      </c>
      <c r="AA77" s="42">
        <f>IFERROR(K77*'Inflation adjustment'!$AH$3/'Inflation adjustment'!AE$3,"n.a.")</f>
        <v>0.17889181134875315</v>
      </c>
      <c r="AB77" s="42">
        <f>IFERROR(L77*'Inflation adjustment'!$AH$3/'Inflation adjustment'!AF$3,"n.a.")</f>
        <v>0.16039535982845959</v>
      </c>
      <c r="AC77" s="42">
        <f>IFERROR(M77*'Inflation adjustment'!$AH$3/'Inflation adjustment'!AG$3,"n.a.")</f>
        <v>0.13777454100200004</v>
      </c>
      <c r="AD77" s="42" t="str">
        <f>IFERROR(N77*'Inflation adjustment'!$AH$3/'Inflation adjustment'!AH$3,"n.a.")</f>
        <v>n.a.</v>
      </c>
      <c r="AE77" s="42">
        <f t="shared" si="24"/>
        <v>0.19032111958477094</v>
      </c>
      <c r="AF77" s="42"/>
    </row>
    <row r="78" spans="2:32" x14ac:dyDescent="0.35">
      <c r="B78" s="1" t="s">
        <v>299</v>
      </c>
      <c r="C78" s="1" t="s">
        <v>171</v>
      </c>
      <c r="D78" s="1" t="s">
        <v>165</v>
      </c>
      <c r="E78" s="1" t="s">
        <v>197</v>
      </c>
      <c r="F78" s="42">
        <v>8.3000000000000004E-2</v>
      </c>
      <c r="G78" s="42">
        <v>0.13980299026984852</v>
      </c>
      <c r="H78" s="42">
        <v>0.16258625953418882</v>
      </c>
      <c r="I78" s="42">
        <v>0.18205996441714109</v>
      </c>
      <c r="J78" s="42">
        <v>0.17359848586591767</v>
      </c>
      <c r="K78" s="42">
        <v>0.16104136410672987</v>
      </c>
      <c r="L78" s="42">
        <v>0.14563099049489306</v>
      </c>
      <c r="M78" s="42">
        <v>0.13968692437903799</v>
      </c>
      <c r="N78" s="42" t="s">
        <v>110</v>
      </c>
      <c r="O78" s="42">
        <f t="shared" ref="O78" si="37">IFERROR(AVERAGE(G78:N78),"n.a.")</f>
        <v>0.15777242558110816</v>
      </c>
      <c r="R78" s="1" t="s">
        <v>299</v>
      </c>
      <c r="S78" s="1" t="s">
        <v>172</v>
      </c>
      <c r="T78" s="1" t="s">
        <v>165</v>
      </c>
      <c r="U78" s="1" t="s">
        <v>197</v>
      </c>
      <c r="V78" s="42">
        <f>IFERROR(F78*'Inflation adjustment'!AH$3/'Inflation adjustment'!D$3,"n.a.")</f>
        <v>0.1790532489915658</v>
      </c>
      <c r="W78" s="42">
        <f>IFERROR(G78*'Inflation adjustment'!$AH$3/'Inflation adjustment'!AA$3,"n.a.")</f>
        <v>0.15715471851753032</v>
      </c>
      <c r="X78" s="42">
        <f>IFERROR(H78*'Inflation adjustment'!$AH$3/'Inflation adjustment'!AB$3,"n.a.")</f>
        <v>0.17717268532341959</v>
      </c>
      <c r="Y78" s="42">
        <f>IFERROR(I78*'Inflation adjustment'!$AH$3/'Inflation adjustment'!AC$3,"n.a.")</f>
        <v>0.19437127632785478</v>
      </c>
      <c r="Z78" s="42">
        <f>IFERROR(J78*'Inflation adjustment'!$AH$3/'Inflation adjustment'!AD$3,"n.a.")</f>
        <v>0.18266192173201271</v>
      </c>
      <c r="AA78" s="42">
        <f>IFERROR(K78*'Inflation adjustment'!$AH$3/'Inflation adjustment'!AE$3,"n.a.")</f>
        <v>0.16674423948434827</v>
      </c>
      <c r="AB78" s="42">
        <f>IFERROR(L78*'Inflation adjustment'!$AH$3/'Inflation adjustment'!AF$3,"n.a.")</f>
        <v>0.15060948248660991</v>
      </c>
      <c r="AC78" s="42">
        <f>IFERROR(M78*'Inflation adjustment'!$AH$3/'Inflation adjustment'!AG$3,"n.a.")</f>
        <v>0.14266240952904033</v>
      </c>
      <c r="AD78" s="42" t="str">
        <f>IFERROR(N78*'Inflation adjustment'!$AH$3/'Inflation adjustment'!AH$3,"n.a.")</f>
        <v>n.a.</v>
      </c>
      <c r="AE78" s="42">
        <f t="shared" ref="AE78" si="38">IFERROR(AVERAGE(W78:AD78),"n.a.")</f>
        <v>0.16733953334297369</v>
      </c>
      <c r="AF78" s="42"/>
    </row>
    <row r="79" spans="2:32" x14ac:dyDescent="0.35">
      <c r="B79" s="1" t="s">
        <v>118</v>
      </c>
      <c r="C79" s="1" t="s">
        <v>171</v>
      </c>
      <c r="D79" s="1" t="s">
        <v>164</v>
      </c>
      <c r="E79" s="1" t="s">
        <v>196</v>
      </c>
      <c r="F79" s="42">
        <f>59.5/264.6918008</f>
        <v>0.22478973591236376</v>
      </c>
      <c r="G79" s="42">
        <v>0.24861265633131591</v>
      </c>
      <c r="H79" s="42">
        <v>0.2623795453410771</v>
      </c>
      <c r="I79" s="42">
        <v>0.23949491960474278</v>
      </c>
      <c r="J79" s="42">
        <v>0.24532670303350781</v>
      </c>
      <c r="K79" s="42">
        <v>0.25447753700085562</v>
      </c>
      <c r="L79" s="42">
        <v>0.19707674080980306</v>
      </c>
      <c r="M79" s="42">
        <v>0.19942641687436125</v>
      </c>
      <c r="N79" s="42" t="s">
        <v>110</v>
      </c>
      <c r="O79" s="42">
        <f t="shared" si="23"/>
        <v>0.23525635985652338</v>
      </c>
      <c r="R79" s="1" t="s">
        <v>118</v>
      </c>
      <c r="S79" s="1" t="s">
        <v>172</v>
      </c>
      <c r="T79" s="1" t="s">
        <v>164</v>
      </c>
      <c r="U79" s="1" t="s">
        <v>196</v>
      </c>
      <c r="V79" s="42">
        <f>IFERROR(F79*'Inflation adjustment'!AH$3/'Inflation adjustment'!H$3,"n.a.")</f>
        <v>0.40457957342800194</v>
      </c>
      <c r="W79" s="42">
        <f>IFERROR(G79*'Inflation adjustment'!$AH$3/'Inflation adjustment'!AA$3,"n.a.")</f>
        <v>0.27946935863266631</v>
      </c>
      <c r="X79" s="42">
        <f>IFERROR(H79*'Inflation adjustment'!$AH$3/'Inflation adjustment'!AB$3,"n.a.")</f>
        <v>0.28591892546886061</v>
      </c>
      <c r="Y79" s="42">
        <f>IFERROR(I79*'Inflation adjustment'!$AH$3/'Inflation adjustment'!AC$3,"n.a.")</f>
        <v>0.25569011477422887</v>
      </c>
      <c r="Z79" s="42">
        <f>IFERROR(J79*'Inflation adjustment'!$AH$3/'Inflation adjustment'!AD$3,"n.a.")</f>
        <v>0.25813501082544393</v>
      </c>
      <c r="AA79" s="42">
        <f>IFERROR(K79*'Inflation adjustment'!$AH$3/'Inflation adjustment'!AE$3,"n.a.")</f>
        <v>0.26348921973199135</v>
      </c>
      <c r="AB79" s="42">
        <f>IFERROR(L79*'Inflation adjustment'!$AH$3/'Inflation adjustment'!AF$3,"n.a.")</f>
        <v>0.20381393989456564</v>
      </c>
      <c r="AC79" s="42">
        <f>IFERROR(M79*'Inflation adjustment'!$AH$3/'Inflation adjustment'!AG$3,"n.a.")</f>
        <v>0.20367441893014196</v>
      </c>
      <c r="AD79" s="42" t="str">
        <f>IFERROR(N79*'Inflation adjustment'!$AH$3/'Inflation adjustment'!AH$3,"n.a.")</f>
        <v>n.a.</v>
      </c>
      <c r="AE79" s="42">
        <f t="shared" si="24"/>
        <v>0.25002728403684271</v>
      </c>
      <c r="AF79" s="42"/>
    </row>
    <row r="80" spans="2:32" x14ac:dyDescent="0.35">
      <c r="B80" s="1" t="s">
        <v>129</v>
      </c>
      <c r="C80" s="1" t="s">
        <v>171</v>
      </c>
      <c r="D80" s="1" t="s">
        <v>166</v>
      </c>
      <c r="E80" s="1" t="s">
        <v>196</v>
      </c>
      <c r="F80" s="42">
        <v>5.0000000000000001E-3</v>
      </c>
      <c r="G80" s="42" t="s">
        <v>110</v>
      </c>
      <c r="H80" s="42" t="s">
        <v>110</v>
      </c>
      <c r="I80" s="42" t="s">
        <v>110</v>
      </c>
      <c r="J80" s="42">
        <v>1.6970494394128087E-2</v>
      </c>
      <c r="K80" s="42">
        <v>1.9005091799803461E-2</v>
      </c>
      <c r="L80" s="42">
        <v>1.5201015321643054E-2</v>
      </c>
      <c r="M80" s="42">
        <v>1.5346340411329104E-2</v>
      </c>
      <c r="N80" s="42" t="s">
        <v>110</v>
      </c>
      <c r="O80" s="42">
        <f t="shared" si="23"/>
        <v>1.6630735481725927E-2</v>
      </c>
      <c r="R80" s="1" t="s">
        <v>129</v>
      </c>
      <c r="S80" s="1" t="s">
        <v>172</v>
      </c>
      <c r="T80" s="1" t="s">
        <v>166</v>
      </c>
      <c r="U80" s="1" t="s">
        <v>196</v>
      </c>
      <c r="V80" s="42">
        <f>IFERROR(F80*'Inflation adjustment'!AH$3/'Inflation adjustment'!T$3,"n.a.")</f>
        <v>6.6623669309173262E-3</v>
      </c>
      <c r="W80" s="42" t="str">
        <f>IFERROR(G80*'Inflation adjustment'!$AH$3/'Inflation adjustment'!AA$3,"n.a.")</f>
        <v>n.a.</v>
      </c>
      <c r="X80" s="42" t="str">
        <f>IFERROR(H80*'Inflation adjustment'!$AH$3/'Inflation adjustment'!AB$3,"n.a.")</f>
        <v>n.a.</v>
      </c>
      <c r="Y80" s="42" t="str">
        <f>IFERROR(I80*'Inflation adjustment'!$AH$3/'Inflation adjustment'!AC$3,"n.a.")</f>
        <v>n.a.</v>
      </c>
      <c r="Z80" s="42">
        <f>IFERROR(J80*'Inflation adjustment'!$AH$3/'Inflation adjustment'!AD$3,"n.a.")</f>
        <v>1.7856510114771552E-2</v>
      </c>
      <c r="AA80" s="42">
        <f>IFERROR(K80*'Inflation adjustment'!$AH$3/'Inflation adjustment'!AE$3,"n.a.")</f>
        <v>1.9678109385537806E-2</v>
      </c>
      <c r="AB80" s="42">
        <f>IFERROR(L80*'Inflation adjustment'!$AH$3/'Inflation adjustment'!AF$3,"n.a.")</f>
        <v>1.5720672111640778E-2</v>
      </c>
      <c r="AC80" s="42">
        <f>IFERROR(M80*'Inflation adjustment'!$AH$3/'Inflation adjustment'!AG$3,"n.a.")</f>
        <v>1.5673234343626486E-2</v>
      </c>
      <c r="AD80" s="42" t="str">
        <f>IFERROR(N80*'Inflation adjustment'!$AH$3/'Inflation adjustment'!AH$3,"n.a.")</f>
        <v>n.a.</v>
      </c>
      <c r="AE80" s="42">
        <f t="shared" si="24"/>
        <v>1.7232131488894156E-2</v>
      </c>
      <c r="AF80" s="42"/>
    </row>
    <row r="81" spans="2:44" x14ac:dyDescent="0.35">
      <c r="B81" s="1" t="s">
        <v>121</v>
      </c>
      <c r="C81" s="1" t="s">
        <v>171</v>
      </c>
      <c r="D81" s="1" t="s">
        <v>164</v>
      </c>
      <c r="E81" s="1" t="s">
        <v>196</v>
      </c>
      <c r="F81" s="42">
        <v>6.5199999999999994E-2</v>
      </c>
      <c r="G81" s="42" t="s">
        <v>110</v>
      </c>
      <c r="H81" s="42" t="s">
        <v>110</v>
      </c>
      <c r="I81" s="42">
        <v>0.11677188745944173</v>
      </c>
      <c r="J81" s="42">
        <v>0.12327588005167141</v>
      </c>
      <c r="K81" s="42" t="s">
        <v>110</v>
      </c>
      <c r="L81" s="42">
        <v>0.14567681330858709</v>
      </c>
      <c r="M81" s="42">
        <v>9.873975229582263E-2</v>
      </c>
      <c r="N81" s="42" t="s">
        <v>110</v>
      </c>
      <c r="O81" s="42">
        <f t="shared" si="23"/>
        <v>0.12111608327888071</v>
      </c>
      <c r="R81" s="1" t="s">
        <v>121</v>
      </c>
      <c r="S81" s="1" t="s">
        <v>172</v>
      </c>
      <c r="T81" s="1" t="s">
        <v>164</v>
      </c>
      <c r="U81" s="1" t="s">
        <v>196</v>
      </c>
      <c r="V81" s="42">
        <f>IFERROR(F81*'Inflation adjustment'!AH$3/'Inflation adjustment'!D$3,"n.a.")</f>
        <v>0.14065387752108541</v>
      </c>
      <c r="W81" s="42" t="str">
        <f>IFERROR(G81*'Inflation adjustment'!$AH$3/'Inflation adjustment'!AA$3,"n.a.")</f>
        <v>n.a.</v>
      </c>
      <c r="X81" s="42" t="str">
        <f>IFERROR(H81*'Inflation adjustment'!$AH$3/'Inflation adjustment'!AB$3,"n.a.")</f>
        <v>n.a.</v>
      </c>
      <c r="Y81" s="42">
        <f>IFERROR(I81*'Inflation adjustment'!$AH$3/'Inflation adjustment'!AC$3,"n.a.")</f>
        <v>0.12466827002503444</v>
      </c>
      <c r="Z81" s="42">
        <f>IFERROR(J81*'Inflation adjustment'!$AH$3/'Inflation adjustment'!AD$3,"n.a.")</f>
        <v>0.1297120135646545</v>
      </c>
      <c r="AA81" s="42" t="str">
        <f>IFERROR(K81*'Inflation adjustment'!$AH$3/'Inflation adjustment'!AE$3,"n.a.")</f>
        <v>n.a.</v>
      </c>
      <c r="AB81" s="42">
        <f>IFERROR(L81*'Inflation adjustment'!$AH$3/'Inflation adjustment'!AF$3,"n.a.")</f>
        <v>0.1506568717835795</v>
      </c>
      <c r="AC81" s="42">
        <f>IFERROR(M81*'Inflation adjustment'!$AH$3/'Inflation adjustment'!AG$3,"n.a.")</f>
        <v>0.10084301763706469</v>
      </c>
      <c r="AD81" s="42" t="str">
        <f>IFERROR(N81*'Inflation adjustment'!$AH$3/'Inflation adjustment'!AH$3,"n.a.")</f>
        <v>n.a.</v>
      </c>
      <c r="AE81" s="42">
        <f t="shared" si="24"/>
        <v>0.12647004325258329</v>
      </c>
      <c r="AF81" s="42"/>
    </row>
    <row r="82" spans="2:44" x14ac:dyDescent="0.35">
      <c r="B82" s="1" t="s">
        <v>119</v>
      </c>
      <c r="C82" s="1" t="s">
        <v>171</v>
      </c>
      <c r="D82" s="1" t="s">
        <v>164</v>
      </c>
      <c r="E82" s="1" t="s">
        <v>197</v>
      </c>
      <c r="F82" s="42">
        <v>2.87E-2</v>
      </c>
      <c r="G82" s="42" t="s">
        <v>110</v>
      </c>
      <c r="H82" s="42" t="s">
        <v>110</v>
      </c>
      <c r="I82" s="42">
        <v>0.17727883466068245</v>
      </c>
      <c r="J82" s="42">
        <v>0.17861996670216498</v>
      </c>
      <c r="K82" s="42">
        <v>0.16532583702382536</v>
      </c>
      <c r="L82" s="42">
        <v>0.14588756930416077</v>
      </c>
      <c r="M82" s="42">
        <v>0.15006710537557919</v>
      </c>
      <c r="N82" s="42" t="s">
        <v>110</v>
      </c>
      <c r="O82" s="42">
        <f t="shared" si="23"/>
        <v>0.16343586261328255</v>
      </c>
      <c r="R82" s="1" t="s">
        <v>119</v>
      </c>
      <c r="S82" s="1" t="s">
        <v>172</v>
      </c>
      <c r="T82" s="1" t="s">
        <v>164</v>
      </c>
      <c r="U82" s="1" t="s">
        <v>197</v>
      </c>
      <c r="V82" s="42">
        <f>IFERROR(F82*'Inflation adjustment'!AH$3/'Inflation adjustment'!D$3,"n.a.")</f>
        <v>6.1913593325999258E-2</v>
      </c>
      <c r="W82" s="42" t="str">
        <f>IFERROR(G82*'Inflation adjustment'!$AH$3/'Inflation adjustment'!AA$3,"n.a.")</f>
        <v>n.a.</v>
      </c>
      <c r="X82" s="42" t="str">
        <f>IFERROR(H82*'Inflation adjustment'!$AH$3/'Inflation adjustment'!AB$3,"n.a.")</f>
        <v>n.a.</v>
      </c>
      <c r="Y82" s="42">
        <f>IFERROR(I82*'Inflation adjustment'!$AH$3/'Inflation adjustment'!AC$3,"n.a.")</f>
        <v>0.18926683562323793</v>
      </c>
      <c r="Z82" s="42">
        <f>IFERROR(J82*'Inflation adjustment'!$AH$3/'Inflation adjustment'!AD$3,"n.a.")</f>
        <v>0.18794557000183607</v>
      </c>
      <c r="AA82" s="42">
        <f>IFERROR(K82*'Inflation adjustment'!$AH$3/'Inflation adjustment'!AE$3,"n.a.")</f>
        <v>0.17118043624730481</v>
      </c>
      <c r="AB82" s="42">
        <f>IFERROR(L82*'Inflation adjustment'!$AH$3/'Inflation adjustment'!AF$3,"n.a.")</f>
        <v>0.15087483261263407</v>
      </c>
      <c r="AC82" s="42">
        <f>IFERROR(M82*'Inflation adjustment'!$AH$3/'Inflation adjustment'!AG$3,"n.a.")</f>
        <v>0.15326369979938684</v>
      </c>
      <c r="AD82" s="42" t="str">
        <f>IFERROR(N82*'Inflation adjustment'!$AH$3/'Inflation adjustment'!AH$3,"n.a.")</f>
        <v>n.a.</v>
      </c>
      <c r="AE82" s="42">
        <f t="shared" si="24"/>
        <v>0.17050627485687991</v>
      </c>
      <c r="AF82" s="42"/>
    </row>
    <row r="83" spans="2:44" x14ac:dyDescent="0.35">
      <c r="B83" s="1" t="s">
        <v>130</v>
      </c>
      <c r="C83" s="1" t="s">
        <v>171</v>
      </c>
      <c r="D83" s="1" t="s">
        <v>166</v>
      </c>
      <c r="E83" s="66" t="s">
        <v>337</v>
      </c>
      <c r="F83" s="42">
        <v>6.0000000000000001E-3</v>
      </c>
      <c r="G83" s="42" t="s">
        <v>110</v>
      </c>
      <c r="H83" s="42" t="s">
        <v>110</v>
      </c>
      <c r="I83" s="42">
        <v>8.0357808507554612E-2</v>
      </c>
      <c r="J83" s="42">
        <v>8.3860497292676944E-2</v>
      </c>
      <c r="K83" s="42">
        <v>6.1294052856152491E-2</v>
      </c>
      <c r="L83" s="42">
        <v>4.4573359986992057E-2</v>
      </c>
      <c r="M83" s="42">
        <v>4.7644970998242345E-2</v>
      </c>
      <c r="N83" s="42">
        <v>5.0412972485485021E-2</v>
      </c>
      <c r="O83" s="42">
        <f t="shared" si="23"/>
        <v>6.1357277021183911E-2</v>
      </c>
      <c r="R83" s="1" t="s">
        <v>130</v>
      </c>
      <c r="S83" s="1" t="s">
        <v>172</v>
      </c>
      <c r="T83" s="1" t="s">
        <v>166</v>
      </c>
      <c r="U83" s="66" t="s">
        <v>337</v>
      </c>
      <c r="V83" s="42">
        <f>IFERROR(F83*'Inflation adjustment'!AH$3/'Inflation adjustment'!H$3,"n.a.")</f>
        <v>1.0798880254543227E-2</v>
      </c>
      <c r="W83" s="42" t="str">
        <f>IFERROR(G83*'Inflation adjustment'!$AH$3/'Inflation adjustment'!AA$3,"n.a.")</f>
        <v>n.a.</v>
      </c>
      <c r="X83" s="42" t="str">
        <f>IFERROR(H83*'Inflation adjustment'!$AH$3/'Inflation adjustment'!AB$3,"n.a.")</f>
        <v>n.a.</v>
      </c>
      <c r="Y83" s="42">
        <f>IFERROR(I83*'Inflation adjustment'!$AH$3/'Inflation adjustment'!AC$3,"n.a.")</f>
        <v>8.5791787626276012E-2</v>
      </c>
      <c r="Z83" s="42">
        <f>IFERROR(J83*'Inflation adjustment'!$AH$3/'Inflation adjustment'!AD$3,"n.a.")</f>
        <v>8.8238785704121192E-2</v>
      </c>
      <c r="AA83" s="42">
        <f>IFERROR(K83*'Inflation adjustment'!$AH$3/'Inflation adjustment'!AE$3,"n.a.")</f>
        <v>6.3464627768794996E-2</v>
      </c>
      <c r="AB83" s="42">
        <f>IFERROR(L83*'Inflation adjustment'!$AH$3/'Inflation adjustment'!AF$3,"n.a.")</f>
        <v>4.6097129858947539E-2</v>
      </c>
      <c r="AC83" s="42">
        <f>IFERROR(M83*'Inflation adjustment'!$AH$3/'Inflation adjustment'!AG$3,"n.a.")</f>
        <v>4.8659861291716636E-2</v>
      </c>
      <c r="AD83" s="42">
        <f>IFERROR(N83*'Inflation adjustment'!$AH$3/'Inflation adjustment'!AH$3,"n.a.")</f>
        <v>5.0412972485485021E-2</v>
      </c>
      <c r="AE83" s="42">
        <f t="shared" si="24"/>
        <v>6.3777527455890229E-2</v>
      </c>
      <c r="AF83" s="42"/>
    </row>
    <row r="84" spans="2:44" x14ac:dyDescent="0.35">
      <c r="B84" s="1" t="s">
        <v>117</v>
      </c>
      <c r="C84" s="1" t="s">
        <v>171</v>
      </c>
      <c r="D84" s="1" t="s">
        <v>165</v>
      </c>
      <c r="E84" s="1" t="s">
        <v>196</v>
      </c>
      <c r="F84" s="42">
        <f>530/10965.6666666667</f>
        <v>4.8332674711979669E-2</v>
      </c>
      <c r="G84" s="42">
        <v>5.0091479800799102E-2</v>
      </c>
      <c r="H84" s="42">
        <v>5.4515411546567069E-2</v>
      </c>
      <c r="I84" s="42">
        <v>6.0908838648942261E-2</v>
      </c>
      <c r="J84" s="42">
        <v>6.6335931420173772E-2</v>
      </c>
      <c r="K84" s="42">
        <v>6.8206623727735088E-2</v>
      </c>
      <c r="L84" s="42">
        <v>7.1095418184152423E-2</v>
      </c>
      <c r="M84" s="42">
        <v>7.3173954729370799E-2</v>
      </c>
      <c r="N84" s="42" t="s">
        <v>110</v>
      </c>
      <c r="O84" s="42">
        <f t="shared" si="23"/>
        <v>6.3475379722534364E-2</v>
      </c>
      <c r="R84" s="1" t="s">
        <v>117</v>
      </c>
      <c r="S84" s="1" t="s">
        <v>172</v>
      </c>
      <c r="T84" s="1" t="s">
        <v>165</v>
      </c>
      <c r="U84" s="1" t="s">
        <v>196</v>
      </c>
      <c r="V84" s="42">
        <f>IFERROR(F84*'Inflation adjustment'!AH$3/'Inflation adjustment'!K$3,"n.a.")</f>
        <v>7.9927711835290891E-2</v>
      </c>
      <c r="W84" s="42">
        <f>IFERROR(G84*'Inflation adjustment'!$AH$3/'Inflation adjustment'!AA$3,"n.a.")</f>
        <v>5.630861251984913E-2</v>
      </c>
      <c r="X84" s="42">
        <f>IFERROR(H84*'Inflation adjustment'!$AH$3/'Inflation adjustment'!AB$3,"n.a.")</f>
        <v>5.9406261530886705E-2</v>
      </c>
      <c r="Y84" s="42">
        <f>IFERROR(I84*'Inflation adjustment'!$AH$3/'Inflation adjustment'!AC$3,"n.a.")</f>
        <v>6.5027633866370421E-2</v>
      </c>
      <c r="Z84" s="42">
        <f>IFERROR(J84*'Inflation adjustment'!$AH$3/'Inflation adjustment'!AD$3,"n.a.")</f>
        <v>6.9799276489374423E-2</v>
      </c>
      <c r="AA84" s="42">
        <f>IFERROR(K84*'Inflation adjustment'!$AH$3/'Inflation adjustment'!AE$3,"n.a.")</f>
        <v>7.0621989973574842E-2</v>
      </c>
      <c r="AB84" s="42">
        <f>IFERROR(L84*'Inflation adjustment'!$AH$3/'Inflation adjustment'!AF$3,"n.a.")</f>
        <v>7.3525862204856768E-2</v>
      </c>
      <c r="AC84" s="42">
        <f>IFERROR(M84*'Inflation adjustment'!$AH$3/'Inflation adjustment'!AG$3,"n.a.")</f>
        <v>7.4732640459134497E-2</v>
      </c>
      <c r="AD84" s="42" t="str">
        <f>IFERROR(N84*'Inflation adjustment'!$AH$3/'Inflation adjustment'!AH$3,"n.a.")</f>
        <v>n.a.</v>
      </c>
      <c r="AE84" s="42">
        <f t="shared" si="24"/>
        <v>6.7060325292006687E-2</v>
      </c>
      <c r="AF84" s="42"/>
    </row>
    <row r="86" spans="2:44" s="13" customFormat="1" ht="30" customHeight="1" x14ac:dyDescent="0.35">
      <c r="B86" s="15" t="s">
        <v>142</v>
      </c>
      <c r="F86" s="18"/>
      <c r="G86" s="18"/>
      <c r="H86" s="18"/>
      <c r="I86" s="18"/>
      <c r="J86" s="18"/>
      <c r="K86" s="18"/>
      <c r="L86" s="18"/>
      <c r="M86" s="18"/>
      <c r="N86" s="18"/>
      <c r="O86" s="33"/>
      <c r="P86" s="14"/>
      <c r="R86" s="15" t="s">
        <v>142</v>
      </c>
      <c r="V86" s="18"/>
      <c r="W86" s="18"/>
      <c r="X86" s="18"/>
      <c r="Y86" s="18"/>
      <c r="Z86" s="18"/>
      <c r="AA86" s="18"/>
      <c r="AB86" s="18"/>
      <c r="AC86" s="18"/>
      <c r="AD86" s="18"/>
      <c r="AE86" s="33"/>
      <c r="AF86" s="33"/>
      <c r="AG86" s="14"/>
      <c r="AI86" s="1"/>
      <c r="AJ86" s="1"/>
      <c r="AK86" s="1"/>
      <c r="AL86" s="1"/>
      <c r="AM86" s="1"/>
      <c r="AN86" s="1"/>
      <c r="AO86" s="1"/>
      <c r="AP86" s="1"/>
      <c r="AQ86" s="1"/>
      <c r="AR86" s="1"/>
    </row>
    <row r="87" spans="2:44" x14ac:dyDescent="0.35">
      <c r="B87" s="1" t="s">
        <v>124</v>
      </c>
      <c r="C87" s="1" t="s">
        <v>171</v>
      </c>
      <c r="D87" s="1" t="s">
        <v>161</v>
      </c>
      <c r="E87" s="1" t="s">
        <v>197</v>
      </c>
      <c r="F87" s="42" t="s">
        <v>110</v>
      </c>
      <c r="G87" s="42">
        <v>0.10264005156260678</v>
      </c>
      <c r="H87" s="42">
        <v>0.14210511525010935</v>
      </c>
      <c r="I87" s="42">
        <v>0.13396388762127653</v>
      </c>
      <c r="J87" s="42">
        <v>0.12531977930498894</v>
      </c>
      <c r="K87" s="42">
        <v>0.12046266910516439</v>
      </c>
      <c r="L87" s="42">
        <v>9.3550542620260788E-2</v>
      </c>
      <c r="M87" s="42">
        <v>9.4122471867981478E-2</v>
      </c>
      <c r="N87" s="42" t="s">
        <v>110</v>
      </c>
      <c r="O87" s="42">
        <f>IFERROR(AVERAGE(G87:N87),"n.a.")</f>
        <v>0.11602350247605545</v>
      </c>
      <c r="R87" s="1" t="s">
        <v>124</v>
      </c>
      <c r="S87" s="1" t="s">
        <v>172</v>
      </c>
      <c r="T87" s="1" t="s">
        <v>161</v>
      </c>
      <c r="U87" s="1" t="s">
        <v>197</v>
      </c>
      <c r="V87" s="42" t="s">
        <v>110</v>
      </c>
      <c r="W87" s="42">
        <f>IFERROR(G87*'Inflation adjustment'!$AH$3/'Inflation adjustment'!AA$3,"n.a.")</f>
        <v>0.11537928037741781</v>
      </c>
      <c r="X87" s="42">
        <f>IFERROR(H87*'Inflation adjustment'!$AH$3/'Inflation adjustment'!AB$3,"n.a.")</f>
        <v>0.15485407524097461</v>
      </c>
      <c r="Y87" s="42">
        <f>IFERROR(I87*'Inflation adjustment'!$AH$3/'Inflation adjustment'!AC$3,"n.a.")</f>
        <v>0.14302283262633253</v>
      </c>
      <c r="Z87" s="42">
        <f>IFERROR(J87*'Inflation adjustment'!$AH$3/'Inflation adjustment'!AD$3,"n.a.")</f>
        <v>0.13186262313694053</v>
      </c>
      <c r="AA87" s="42">
        <f>IFERROR(K87*'Inflation adjustment'!$AH$3/'Inflation adjustment'!AE$3,"n.a.")</f>
        <v>0.12472855193205561</v>
      </c>
      <c r="AB87" s="42">
        <f>IFERROR(L87*'Inflation adjustment'!$AH$3/'Inflation adjustment'!AF$3,"n.a.")</f>
        <v>9.6748629961924973E-2</v>
      </c>
      <c r="AC87" s="42">
        <f>IFERROR(M87*'Inflation adjustment'!$AH$3/'Inflation adjustment'!AG$3,"n.a.")</f>
        <v>9.612738405693308E-2</v>
      </c>
      <c r="AD87" s="42" t="str">
        <f>IFERROR(N87*'Inflation adjustment'!$AH$3/'Inflation adjustment'!AH$3,"n.a.")</f>
        <v>n.a.</v>
      </c>
      <c r="AE87" s="42">
        <f>IFERROR(AVERAGE(W87:AD87),"n.a.")</f>
        <v>0.12324619676179702</v>
      </c>
      <c r="AF87" s="42"/>
    </row>
    <row r="88" spans="2:44" x14ac:dyDescent="0.35">
      <c r="B88" s="1" t="s">
        <v>132</v>
      </c>
      <c r="C88" s="1" t="s">
        <v>171</v>
      </c>
      <c r="D88" s="1" t="s">
        <v>161</v>
      </c>
      <c r="E88" s="1" t="s">
        <v>196</v>
      </c>
      <c r="F88" s="42" t="s">
        <v>110</v>
      </c>
      <c r="G88" s="42">
        <v>0.15043093908569077</v>
      </c>
      <c r="H88" s="42">
        <v>0.17441051476748196</v>
      </c>
      <c r="I88" s="42">
        <v>0.1832742223783218</v>
      </c>
      <c r="J88" s="42">
        <v>0.19345793830583372</v>
      </c>
      <c r="K88" s="42">
        <v>0.18287348360038042</v>
      </c>
      <c r="L88" s="42">
        <v>0.16073784764448124</v>
      </c>
      <c r="M88" s="42" t="s">
        <v>110</v>
      </c>
      <c r="N88" s="42" t="s">
        <v>110</v>
      </c>
      <c r="O88" s="42">
        <f t="shared" ref="O88:O110" si="39">IFERROR(AVERAGE(G88:N88),"n.a.")</f>
        <v>0.1741974909636983</v>
      </c>
      <c r="R88" s="1" t="s">
        <v>132</v>
      </c>
      <c r="S88" s="1" t="s">
        <v>172</v>
      </c>
      <c r="T88" s="1" t="s">
        <v>161</v>
      </c>
      <c r="U88" s="1" t="s">
        <v>196</v>
      </c>
      <c r="V88" s="42" t="s">
        <v>110</v>
      </c>
      <c r="W88" s="42">
        <f>IFERROR(G88*'Inflation adjustment'!$AH$3/'Inflation adjustment'!AA$3,"n.a.")</f>
        <v>0.16910176129071075</v>
      </c>
      <c r="X88" s="42">
        <f>IFERROR(H88*'Inflation adjustment'!$AH$3/'Inflation adjustment'!AB$3,"n.a.")</f>
        <v>0.19005775357970431</v>
      </c>
      <c r="Y88" s="42">
        <f>IFERROR(I88*'Inflation adjustment'!$AH$3/'Inflation adjustment'!AC$3,"n.a.")</f>
        <v>0.1956676451943519</v>
      </c>
      <c r="Z88" s="42">
        <f>IFERROR(J88*'Inflation adjustment'!$AH$3/'Inflation adjustment'!AD$3,"n.a.")</f>
        <v>0.20355822004432864</v>
      </c>
      <c r="AA88" s="42">
        <f>IFERROR(K88*'Inflation adjustment'!$AH$3/'Inflation adjustment'!AE$3,"n.a.")</f>
        <v>0.1893494886480819</v>
      </c>
      <c r="AB88" s="42">
        <f>IFERROR(L88*'Inflation adjustment'!$AH$3/'Inflation adjustment'!AF$3,"n.a.")</f>
        <v>0.16623277756663896</v>
      </c>
      <c r="AC88" s="42" t="str">
        <f>IFERROR(M88*'Inflation adjustment'!$AH$3/'Inflation adjustment'!AG$3,"n.a.")</f>
        <v>n.a.</v>
      </c>
      <c r="AD88" s="42" t="str">
        <f>IFERROR(N88*'Inflation adjustment'!$AH$3/'Inflation adjustment'!AH$3,"n.a.")</f>
        <v>n.a.</v>
      </c>
      <c r="AE88" s="42">
        <f t="shared" ref="AE88:AE110" si="40">IFERROR(AVERAGE(W88:AD88),"n.a.")</f>
        <v>0.18566127438730273</v>
      </c>
      <c r="AF88" s="42"/>
      <c r="AI88" s="1" t="s">
        <v>175</v>
      </c>
    </row>
    <row r="89" spans="2:44" x14ac:dyDescent="0.35">
      <c r="B89" s="1" t="s">
        <v>251</v>
      </c>
      <c r="C89" s="1" t="s">
        <v>171</v>
      </c>
      <c r="D89" s="1" t="s">
        <v>162</v>
      </c>
      <c r="E89" s="1" t="s">
        <v>196</v>
      </c>
      <c r="F89" s="42" t="s">
        <v>110</v>
      </c>
      <c r="G89" s="42" t="s">
        <v>110</v>
      </c>
      <c r="H89" s="42">
        <v>3.7902674085172096E-2</v>
      </c>
      <c r="I89" s="42">
        <v>3.571632506847075E-2</v>
      </c>
      <c r="J89" s="42">
        <v>2.6502776627514806E-2</v>
      </c>
      <c r="K89" s="42">
        <v>3.03050396674556E-2</v>
      </c>
      <c r="L89" s="42">
        <v>4.3611762695647954E-2</v>
      </c>
      <c r="M89" s="42">
        <v>4.4532099447433027E-2</v>
      </c>
      <c r="N89" s="42" t="s">
        <v>110</v>
      </c>
      <c r="O89" s="42">
        <f t="shared" si="39"/>
        <v>3.6428446265282376E-2</v>
      </c>
      <c r="R89" s="1" t="s">
        <v>251</v>
      </c>
      <c r="S89" s="1" t="s">
        <v>172</v>
      </c>
      <c r="T89" s="1" t="s">
        <v>162</v>
      </c>
      <c r="U89" s="1" t="s">
        <v>196</v>
      </c>
      <c r="V89" s="42" t="s">
        <v>110</v>
      </c>
      <c r="W89" s="42" t="str">
        <f>IFERROR(G89*'Inflation adjustment'!$AH$3/'Inflation adjustment'!AA$3,"n.a.")</f>
        <v>n.a.</v>
      </c>
      <c r="X89" s="42">
        <f>IFERROR(H89*'Inflation adjustment'!$AH$3/'Inflation adjustment'!AB$3,"n.a.")</f>
        <v>4.1303112377686642E-2</v>
      </c>
      <c r="Y89" s="42">
        <f>IFERROR(I89*'Inflation adjustment'!$AH$3/'Inflation adjustment'!AC$3,"n.a.")</f>
        <v>3.813154479912443E-2</v>
      </c>
      <c r="Z89" s="42">
        <f>IFERROR(J89*'Inflation adjustment'!$AH$3/'Inflation adjustment'!AD$3,"n.a.")</f>
        <v>2.788646505681627E-2</v>
      </c>
      <c r="AA89" s="42">
        <f>IFERROR(K89*'Inflation adjustment'!$AH$3/'Inflation adjustment'!AE$3,"n.a.")</f>
        <v>3.1378216521712382E-2</v>
      </c>
      <c r="AB89" s="42">
        <f>IFERROR(L89*'Inflation adjustment'!$AH$3/'Inflation adjustment'!AF$3,"n.a.")</f>
        <v>4.5102659726472955E-2</v>
      </c>
      <c r="AC89" s="42">
        <f>IFERROR(M89*'Inflation adjustment'!$AH$3/'Inflation adjustment'!AG$3,"n.a.")</f>
        <v>4.5480682152602453E-2</v>
      </c>
      <c r="AD89" s="42" t="str">
        <f>IFERROR(N89*'Inflation adjustment'!$AH$3/'Inflation adjustment'!AH$3,"n.a.")</f>
        <v>n.a.</v>
      </c>
      <c r="AE89" s="42">
        <f t="shared" si="40"/>
        <v>3.821378010573586E-2</v>
      </c>
      <c r="AF89" s="42"/>
    </row>
    <row r="90" spans="2:44" x14ac:dyDescent="0.35">
      <c r="B90" s="1" t="s">
        <v>289</v>
      </c>
      <c r="C90" s="1" t="s">
        <v>171</v>
      </c>
      <c r="D90" s="1" t="s">
        <v>163</v>
      </c>
      <c r="E90" s="1" t="s">
        <v>196</v>
      </c>
      <c r="F90" s="42" t="s">
        <v>110</v>
      </c>
      <c r="G90" s="42" t="s">
        <v>110</v>
      </c>
      <c r="H90" s="42" t="s">
        <v>110</v>
      </c>
      <c r="I90" s="42" t="s">
        <v>110</v>
      </c>
      <c r="J90" s="42" t="s">
        <v>110</v>
      </c>
      <c r="K90" s="42" t="s">
        <v>110</v>
      </c>
      <c r="L90" s="42" t="s">
        <v>110</v>
      </c>
      <c r="M90" s="42" t="s">
        <v>110</v>
      </c>
      <c r="N90" s="42" t="s">
        <v>110</v>
      </c>
      <c r="O90" s="42" t="str">
        <f t="shared" si="39"/>
        <v>n.a.</v>
      </c>
      <c r="R90" s="1" t="s">
        <v>289</v>
      </c>
      <c r="S90" s="1" t="s">
        <v>172</v>
      </c>
      <c r="T90" s="1" t="s">
        <v>163</v>
      </c>
      <c r="U90" s="1" t="s">
        <v>196</v>
      </c>
      <c r="V90" s="42" t="s">
        <v>110</v>
      </c>
      <c r="W90" s="42" t="str">
        <f>IFERROR(G90*'Inflation adjustment'!$AH$3/'Inflation adjustment'!AA$3,"n.a.")</f>
        <v>n.a.</v>
      </c>
      <c r="X90" s="42" t="str">
        <f>IFERROR(H90*'Inflation adjustment'!$AH$3/'Inflation adjustment'!AB$3,"n.a.")</f>
        <v>n.a.</v>
      </c>
      <c r="Y90" s="42" t="str">
        <f>IFERROR(I90*'Inflation adjustment'!$AH$3/'Inflation adjustment'!AC$3,"n.a.")</f>
        <v>n.a.</v>
      </c>
      <c r="Z90" s="42" t="str">
        <f>IFERROR(J90*'Inflation adjustment'!$AH$3/'Inflation adjustment'!AD$3,"n.a.")</f>
        <v>n.a.</v>
      </c>
      <c r="AA90" s="42" t="str">
        <f>IFERROR(K90*'Inflation adjustment'!$AH$3/'Inflation adjustment'!AE$3,"n.a.")</f>
        <v>n.a.</v>
      </c>
      <c r="AB90" s="42" t="str">
        <f>IFERROR(L90*'Inflation adjustment'!$AH$3/'Inflation adjustment'!AF$3,"n.a.")</f>
        <v>n.a.</v>
      </c>
      <c r="AC90" s="42" t="str">
        <f>IFERROR(M90*'Inflation adjustment'!$AH$3/'Inflation adjustment'!AG$3,"n.a.")</f>
        <v>n.a.</v>
      </c>
      <c r="AD90" s="42" t="str">
        <f>IFERROR(N90*'Inflation adjustment'!$AH$3/'Inflation adjustment'!AH$3,"n.a.")</f>
        <v>n.a.</v>
      </c>
      <c r="AE90" s="42" t="str">
        <f t="shared" si="40"/>
        <v>n.a.</v>
      </c>
      <c r="AF90" s="42"/>
    </row>
    <row r="91" spans="2:44" x14ac:dyDescent="0.35">
      <c r="B91" s="1" t="s">
        <v>290</v>
      </c>
      <c r="C91" s="1" t="s">
        <v>171</v>
      </c>
      <c r="D91" s="1" t="s">
        <v>163</v>
      </c>
      <c r="E91" s="1" t="s">
        <v>196</v>
      </c>
      <c r="F91" s="42" t="s">
        <v>110</v>
      </c>
      <c r="G91" s="42" t="s">
        <v>110</v>
      </c>
      <c r="H91" s="42" t="s">
        <v>110</v>
      </c>
      <c r="I91" s="42" t="s">
        <v>110</v>
      </c>
      <c r="J91" s="42" t="s">
        <v>110</v>
      </c>
      <c r="K91" s="42" t="s">
        <v>110</v>
      </c>
      <c r="L91" s="42" t="s">
        <v>110</v>
      </c>
      <c r="M91" s="42" t="s">
        <v>110</v>
      </c>
      <c r="N91" s="42" t="s">
        <v>110</v>
      </c>
      <c r="O91" s="42" t="str">
        <f t="shared" ref="O91" si="41">IFERROR(AVERAGE(G91:N91),"n.a.")</f>
        <v>n.a.</v>
      </c>
      <c r="R91" s="1" t="s">
        <v>290</v>
      </c>
      <c r="S91" s="1" t="s">
        <v>172</v>
      </c>
      <c r="T91" s="1" t="s">
        <v>163</v>
      </c>
      <c r="U91" s="1" t="s">
        <v>196</v>
      </c>
      <c r="V91" s="42" t="s">
        <v>110</v>
      </c>
      <c r="W91" s="42" t="str">
        <f>IFERROR(G91*'Inflation adjustment'!$AH$3/'Inflation adjustment'!AA$3,"n.a.")</f>
        <v>n.a.</v>
      </c>
      <c r="X91" s="42" t="str">
        <f>IFERROR(H91*'Inflation adjustment'!$AH$3/'Inflation adjustment'!AB$3,"n.a.")</f>
        <v>n.a.</v>
      </c>
      <c r="Y91" s="42" t="str">
        <f>IFERROR(I91*'Inflation adjustment'!$AH$3/'Inflation adjustment'!AC$3,"n.a.")</f>
        <v>n.a.</v>
      </c>
      <c r="Z91" s="42" t="str">
        <f>IFERROR(J91*'Inflation adjustment'!$AH$3/'Inflation adjustment'!AD$3,"n.a.")</f>
        <v>n.a.</v>
      </c>
      <c r="AA91" s="42" t="str">
        <f>IFERROR(K91*'Inflation adjustment'!$AH$3/'Inflation adjustment'!AE$3,"n.a.")</f>
        <v>n.a.</v>
      </c>
      <c r="AB91" s="42" t="str">
        <f>IFERROR(L91*'Inflation adjustment'!$AH$3/'Inflation adjustment'!AF$3,"n.a.")</f>
        <v>n.a.</v>
      </c>
      <c r="AC91" s="42" t="str">
        <f>IFERROR(M91*'Inflation adjustment'!$AH$3/'Inflation adjustment'!AG$3,"n.a.")</f>
        <v>n.a.</v>
      </c>
      <c r="AD91" s="42" t="str">
        <f>IFERROR(N91*'Inflation adjustment'!$AH$3/'Inflation adjustment'!AH$3,"n.a.")</f>
        <v>n.a.</v>
      </c>
      <c r="AE91" s="42" t="str">
        <f t="shared" ref="AE91" si="42">IFERROR(AVERAGE(W91:AD91),"n.a.")</f>
        <v>n.a.</v>
      </c>
      <c r="AF91" s="42"/>
    </row>
    <row r="92" spans="2:44" x14ac:dyDescent="0.35">
      <c r="B92" s="1" t="s">
        <v>291</v>
      </c>
      <c r="C92" s="1" t="s">
        <v>171</v>
      </c>
      <c r="D92" s="1" t="s">
        <v>163</v>
      </c>
      <c r="E92" s="1" t="s">
        <v>196</v>
      </c>
      <c r="F92" s="42" t="s">
        <v>110</v>
      </c>
      <c r="G92" s="42" t="s">
        <v>110</v>
      </c>
      <c r="H92" s="42">
        <v>8.6350160954982949E-2</v>
      </c>
      <c r="I92" s="42">
        <v>9.4990332598238469E-2</v>
      </c>
      <c r="J92" s="42">
        <v>8.9189387957795019E-2</v>
      </c>
      <c r="K92" s="42">
        <v>9.0239407018730108E-2</v>
      </c>
      <c r="L92" s="42">
        <v>9.0368510842511143E-2</v>
      </c>
      <c r="M92" s="42" t="s">
        <v>110</v>
      </c>
      <c r="N92" s="42" t="s">
        <v>110</v>
      </c>
      <c r="O92" s="42">
        <f t="shared" si="39"/>
        <v>9.0227559874451538E-2</v>
      </c>
      <c r="R92" s="1" t="s">
        <v>291</v>
      </c>
      <c r="S92" s="1" t="s">
        <v>172</v>
      </c>
      <c r="T92" s="1" t="s">
        <v>163</v>
      </c>
      <c r="U92" s="1" t="s">
        <v>196</v>
      </c>
      <c r="V92" s="42" t="s">
        <v>110</v>
      </c>
      <c r="W92" s="42" t="str">
        <f>IFERROR(G92*'Inflation adjustment'!$AH$3/'Inflation adjustment'!AA$3,"n.a.")</f>
        <v>n.a.</v>
      </c>
      <c r="X92" s="42">
        <f>IFERROR(H92*'Inflation adjustment'!$AH$3/'Inflation adjustment'!AB$3,"n.a.")</f>
        <v>9.4097065387538231E-2</v>
      </c>
      <c r="Y92" s="42">
        <f>IFERROR(I92*'Inflation adjustment'!$AH$3/'Inflation adjustment'!AC$3,"n.a.")</f>
        <v>0.10141379652048696</v>
      </c>
      <c r="Z92" s="42">
        <f>IFERROR(J92*'Inflation adjustment'!$AH$3/'Inflation adjustment'!AD$3,"n.a.")</f>
        <v>9.3845893420153148E-2</v>
      </c>
      <c r="AA92" s="42">
        <f>IFERROR(K92*'Inflation adjustment'!$AH$3/'Inflation adjustment'!AE$3,"n.a.")</f>
        <v>9.343500893897301E-2</v>
      </c>
      <c r="AB92" s="42">
        <f>IFERROR(L92*'Inflation adjustment'!$AH$3/'Inflation adjustment'!AF$3,"n.a.")</f>
        <v>9.3457818317547486E-2</v>
      </c>
      <c r="AC92" s="42" t="str">
        <f>IFERROR(M92*'Inflation adjustment'!$AH$3/'Inflation adjustment'!AG$3,"n.a.")</f>
        <v>n.a.</v>
      </c>
      <c r="AD92" s="42" t="str">
        <f>IFERROR(N92*'Inflation adjustment'!$AH$3/'Inflation adjustment'!AH$3,"n.a.")</f>
        <v>n.a.</v>
      </c>
      <c r="AE92" s="42">
        <f t="shared" si="40"/>
        <v>9.5249916516939773E-2</v>
      </c>
      <c r="AF92" s="42"/>
    </row>
    <row r="93" spans="2:44" x14ac:dyDescent="0.35">
      <c r="B93" s="1" t="s">
        <v>292</v>
      </c>
      <c r="C93" s="1" t="s">
        <v>171</v>
      </c>
      <c r="D93" s="1" t="s">
        <v>163</v>
      </c>
      <c r="E93" s="1" t="s">
        <v>196</v>
      </c>
      <c r="F93" s="42" t="s">
        <v>110</v>
      </c>
      <c r="G93" s="42" t="s">
        <v>110</v>
      </c>
      <c r="H93" s="42">
        <v>6.8961330564557083E-2</v>
      </c>
      <c r="I93" s="42">
        <v>7.4031821321198163E-2</v>
      </c>
      <c r="J93" s="42">
        <v>7.4568674036718158E-2</v>
      </c>
      <c r="K93" s="42">
        <v>8.2453426759960063E-2</v>
      </c>
      <c r="L93" s="42">
        <v>7.3707064633113911E-2</v>
      </c>
      <c r="M93" s="42" t="s">
        <v>110</v>
      </c>
      <c r="N93" s="42" t="s">
        <v>110</v>
      </c>
      <c r="O93" s="42">
        <f t="shared" ref="O93" si="43">IFERROR(AVERAGE(G93:N93),"n.a.")</f>
        <v>7.4744463463109478E-2</v>
      </c>
      <c r="R93" s="1" t="s">
        <v>292</v>
      </c>
      <c r="S93" s="1" t="s">
        <v>172</v>
      </c>
      <c r="T93" s="1" t="s">
        <v>163</v>
      </c>
      <c r="U93" s="1" t="s">
        <v>196</v>
      </c>
      <c r="V93" s="42" t="s">
        <v>110</v>
      </c>
      <c r="W93" s="42" t="str">
        <f>IFERROR(G93*'Inflation adjustment'!$AH$3/'Inflation adjustment'!AA$3,"n.a.")</f>
        <v>n.a.</v>
      </c>
      <c r="X93" s="42">
        <f>IFERROR(H93*'Inflation adjustment'!$AH$3/'Inflation adjustment'!AB$3,"n.a.")</f>
        <v>7.5148196130493811E-2</v>
      </c>
      <c r="Y93" s="42">
        <f>IFERROR(I93*'Inflation adjustment'!$AH$3/'Inflation adjustment'!AC$3,"n.a.")</f>
        <v>7.9038022692935236E-2</v>
      </c>
      <c r="Z93" s="42">
        <f>IFERROR(J93*'Inflation adjustment'!$AH$3/'Inflation adjustment'!AD$3,"n.a.")</f>
        <v>7.846184390729842E-2</v>
      </c>
      <c r="AA93" s="42">
        <f>IFERROR(K93*'Inflation adjustment'!$AH$3/'Inflation adjustment'!AE$3,"n.a.")</f>
        <v>8.5373307747542856E-2</v>
      </c>
      <c r="AB93" s="42">
        <f>IFERROR(L93*'Inflation adjustment'!$AH$3/'Inflation adjustment'!AF$3,"n.a.")</f>
        <v>7.6226789519705157E-2</v>
      </c>
      <c r="AC93" s="42" t="str">
        <f>IFERROR(M93*'Inflation adjustment'!$AH$3/'Inflation adjustment'!AG$3,"n.a.")</f>
        <v>n.a.</v>
      </c>
      <c r="AD93" s="42" t="str">
        <f>IFERROR(N93*'Inflation adjustment'!$AH$3/'Inflation adjustment'!AH$3,"n.a.")</f>
        <v>n.a.</v>
      </c>
      <c r="AE93" s="42">
        <f t="shared" ref="AE93" si="44">IFERROR(AVERAGE(W93:AD93),"n.a.")</f>
        <v>7.8849631999595091E-2</v>
      </c>
      <c r="AF93" s="42"/>
    </row>
    <row r="94" spans="2:44" x14ac:dyDescent="0.35">
      <c r="B94" s="1" t="s">
        <v>293</v>
      </c>
      <c r="C94" s="1" t="s">
        <v>171</v>
      </c>
      <c r="D94" s="1" t="s">
        <v>163</v>
      </c>
      <c r="E94" s="1" t="s">
        <v>196</v>
      </c>
      <c r="F94" s="42" t="s">
        <v>110</v>
      </c>
      <c r="G94" s="42" t="s">
        <v>110</v>
      </c>
      <c r="H94" s="42" t="s">
        <v>110</v>
      </c>
      <c r="I94" s="42" t="s">
        <v>110</v>
      </c>
      <c r="J94" s="42" t="s">
        <v>110</v>
      </c>
      <c r="K94" s="42" t="s">
        <v>110</v>
      </c>
      <c r="L94" s="42" t="s">
        <v>110</v>
      </c>
      <c r="M94" s="42" t="s">
        <v>110</v>
      </c>
      <c r="N94" s="42" t="s">
        <v>110</v>
      </c>
      <c r="O94" s="42" t="str">
        <f t="shared" si="39"/>
        <v>n.a.</v>
      </c>
      <c r="R94" s="1" t="s">
        <v>293</v>
      </c>
      <c r="S94" s="1" t="s">
        <v>172</v>
      </c>
      <c r="T94" s="1" t="s">
        <v>163</v>
      </c>
      <c r="U94" s="1" t="s">
        <v>196</v>
      </c>
      <c r="V94" s="42" t="s">
        <v>110</v>
      </c>
      <c r="W94" s="42" t="str">
        <f>IFERROR(G94*'Inflation adjustment'!$AH$3/'Inflation adjustment'!AA$3,"n.a.")</f>
        <v>n.a.</v>
      </c>
      <c r="X94" s="42" t="str">
        <f>IFERROR(H94*'Inflation adjustment'!$AH$3/'Inflation adjustment'!AB$3,"n.a.")</f>
        <v>n.a.</v>
      </c>
      <c r="Y94" s="42" t="str">
        <f>IFERROR(I94*'Inflation adjustment'!$AH$3/'Inflation adjustment'!AC$3,"n.a.")</f>
        <v>n.a.</v>
      </c>
      <c r="Z94" s="42" t="str">
        <f>IFERROR(J94*'Inflation adjustment'!$AH$3/'Inflation adjustment'!AD$3,"n.a.")</f>
        <v>n.a.</v>
      </c>
      <c r="AA94" s="42" t="str">
        <f>IFERROR(K94*'Inflation adjustment'!$AH$3/'Inflation adjustment'!AE$3,"n.a.")</f>
        <v>n.a.</v>
      </c>
      <c r="AB94" s="42" t="str">
        <f>IFERROR(L94*'Inflation adjustment'!$AH$3/'Inflation adjustment'!AF$3,"n.a.")</f>
        <v>n.a.</v>
      </c>
      <c r="AC94" s="42" t="str">
        <f>IFERROR(M94*'Inflation adjustment'!$AH$3/'Inflation adjustment'!AG$3,"n.a.")</f>
        <v>n.a.</v>
      </c>
      <c r="AD94" s="42" t="str">
        <f>IFERROR(N94*'Inflation adjustment'!$AH$3/'Inflation adjustment'!AH$3,"n.a.")</f>
        <v>n.a.</v>
      </c>
      <c r="AE94" s="42" t="str">
        <f t="shared" si="40"/>
        <v>n.a.</v>
      </c>
      <c r="AF94" s="42"/>
      <c r="AJ94" s="13"/>
      <c r="AK94" s="13"/>
      <c r="AL94" s="13"/>
      <c r="AM94" s="13"/>
      <c r="AN94" s="13"/>
      <c r="AO94" s="13"/>
      <c r="AP94" s="13"/>
      <c r="AQ94" s="13"/>
      <c r="AR94" s="13"/>
    </row>
    <row r="95" spans="2:44" x14ac:dyDescent="0.35">
      <c r="B95" s="1" t="s">
        <v>294</v>
      </c>
      <c r="C95" s="1" t="s">
        <v>171</v>
      </c>
      <c r="D95" s="1" t="s">
        <v>163</v>
      </c>
      <c r="E95" s="1" t="s">
        <v>196</v>
      </c>
      <c r="F95" s="42" t="s">
        <v>110</v>
      </c>
      <c r="G95" s="42" t="s">
        <v>110</v>
      </c>
      <c r="H95" s="42" t="s">
        <v>110</v>
      </c>
      <c r="I95" s="42" t="s">
        <v>110</v>
      </c>
      <c r="J95" s="42" t="s">
        <v>110</v>
      </c>
      <c r="K95" s="42" t="s">
        <v>110</v>
      </c>
      <c r="L95" s="42" t="s">
        <v>110</v>
      </c>
      <c r="M95" s="42" t="s">
        <v>110</v>
      </c>
      <c r="N95" s="42" t="s">
        <v>110</v>
      </c>
      <c r="O95" s="42" t="str">
        <f t="shared" ref="O95" si="45">IFERROR(AVERAGE(G95:N95),"n.a.")</f>
        <v>n.a.</v>
      </c>
      <c r="R95" s="1" t="s">
        <v>294</v>
      </c>
      <c r="S95" s="1" t="s">
        <v>172</v>
      </c>
      <c r="T95" s="1" t="s">
        <v>163</v>
      </c>
      <c r="U95" s="1" t="s">
        <v>196</v>
      </c>
      <c r="V95" s="42" t="s">
        <v>110</v>
      </c>
      <c r="W95" s="42" t="str">
        <f>IFERROR(G95*'Inflation adjustment'!$AH$3/'Inflation adjustment'!AA$3,"n.a.")</f>
        <v>n.a.</v>
      </c>
      <c r="X95" s="42" t="str">
        <f>IFERROR(H95*'Inflation adjustment'!$AH$3/'Inflation adjustment'!AB$3,"n.a.")</f>
        <v>n.a.</v>
      </c>
      <c r="Y95" s="42" t="str">
        <f>IFERROR(I95*'Inflation adjustment'!$AH$3/'Inflation adjustment'!AC$3,"n.a.")</f>
        <v>n.a.</v>
      </c>
      <c r="Z95" s="42" t="str">
        <f>IFERROR(J95*'Inflation adjustment'!$AH$3/'Inflation adjustment'!AD$3,"n.a.")</f>
        <v>n.a.</v>
      </c>
      <c r="AA95" s="42" t="str">
        <f>IFERROR(K95*'Inflation adjustment'!$AH$3/'Inflation adjustment'!AE$3,"n.a.")</f>
        <v>n.a.</v>
      </c>
      <c r="AB95" s="42" t="str">
        <f>IFERROR(L95*'Inflation adjustment'!$AH$3/'Inflation adjustment'!AF$3,"n.a.")</f>
        <v>n.a.</v>
      </c>
      <c r="AC95" s="42" t="str">
        <f>IFERROR(M95*'Inflation adjustment'!$AH$3/'Inflation adjustment'!AG$3,"n.a.")</f>
        <v>n.a.</v>
      </c>
      <c r="AD95" s="42" t="str">
        <f>IFERROR(N95*'Inflation adjustment'!$AH$3/'Inflation adjustment'!AH$3,"n.a.")</f>
        <v>n.a.</v>
      </c>
      <c r="AE95" s="42" t="str">
        <f t="shared" ref="AE95" si="46">IFERROR(AVERAGE(W95:AD95),"n.a.")</f>
        <v>n.a.</v>
      </c>
      <c r="AF95" s="42"/>
      <c r="AJ95" s="13"/>
      <c r="AK95" s="13"/>
      <c r="AL95" s="13"/>
      <c r="AM95" s="13"/>
      <c r="AN95" s="13"/>
      <c r="AO95" s="13"/>
      <c r="AP95" s="13"/>
      <c r="AQ95" s="13"/>
      <c r="AR95" s="13"/>
    </row>
    <row r="96" spans="2:44" x14ac:dyDescent="0.35">
      <c r="B96" s="1" t="s">
        <v>295</v>
      </c>
      <c r="C96" s="1" t="s">
        <v>171</v>
      </c>
      <c r="D96" s="1" t="s">
        <v>163</v>
      </c>
      <c r="E96" s="1" t="s">
        <v>196</v>
      </c>
      <c r="F96" s="42" t="s">
        <v>110</v>
      </c>
      <c r="G96" s="42" t="s">
        <v>110</v>
      </c>
      <c r="H96" s="42" t="s">
        <v>110</v>
      </c>
      <c r="I96" s="42" t="s">
        <v>110</v>
      </c>
      <c r="J96" s="42" t="s">
        <v>110</v>
      </c>
      <c r="K96" s="42" t="s">
        <v>110</v>
      </c>
      <c r="L96" s="42" t="s">
        <v>110</v>
      </c>
      <c r="M96" s="42" t="s">
        <v>110</v>
      </c>
      <c r="N96" s="42" t="s">
        <v>110</v>
      </c>
      <c r="O96" s="42" t="str">
        <f t="shared" ref="O96" si="47">IFERROR(AVERAGE(G96:N96),"n.a.")</f>
        <v>n.a.</v>
      </c>
      <c r="R96" s="1" t="s">
        <v>295</v>
      </c>
      <c r="S96" s="1" t="s">
        <v>172</v>
      </c>
      <c r="T96" s="1" t="s">
        <v>163</v>
      </c>
      <c r="U96" s="1" t="s">
        <v>196</v>
      </c>
      <c r="V96" s="42" t="s">
        <v>110</v>
      </c>
      <c r="W96" s="42" t="str">
        <f>IFERROR(G96*'Inflation adjustment'!$AH$3/'Inflation adjustment'!AA$3,"n.a.")</f>
        <v>n.a.</v>
      </c>
      <c r="X96" s="42" t="str">
        <f>IFERROR(H96*'Inflation adjustment'!$AH$3/'Inflation adjustment'!AB$3,"n.a.")</f>
        <v>n.a.</v>
      </c>
      <c r="Y96" s="42" t="str">
        <f>IFERROR(I96*'Inflation adjustment'!$AH$3/'Inflation adjustment'!AC$3,"n.a.")</f>
        <v>n.a.</v>
      </c>
      <c r="Z96" s="42" t="str">
        <f>IFERROR(J96*'Inflation adjustment'!$AH$3/'Inflation adjustment'!AD$3,"n.a.")</f>
        <v>n.a.</v>
      </c>
      <c r="AA96" s="42" t="str">
        <f>IFERROR(K96*'Inflation adjustment'!$AH$3/'Inflation adjustment'!AE$3,"n.a.")</f>
        <v>n.a.</v>
      </c>
      <c r="AB96" s="42" t="str">
        <f>IFERROR(L96*'Inflation adjustment'!$AH$3/'Inflation adjustment'!AF$3,"n.a.")</f>
        <v>n.a.</v>
      </c>
      <c r="AC96" s="42" t="str">
        <f>IFERROR(M96*'Inflation adjustment'!$AH$3/'Inflation adjustment'!AG$3,"n.a.")</f>
        <v>n.a.</v>
      </c>
      <c r="AD96" s="42" t="str">
        <f>IFERROR(N96*'Inflation adjustment'!$AH$3/'Inflation adjustment'!AH$3,"n.a.")</f>
        <v>n.a.</v>
      </c>
      <c r="AE96" s="42" t="str">
        <f t="shared" ref="AE96" si="48">IFERROR(AVERAGE(W96:AD96),"n.a.")</f>
        <v>n.a.</v>
      </c>
      <c r="AF96" s="42"/>
      <c r="AJ96" s="13"/>
      <c r="AK96" s="13"/>
      <c r="AL96" s="13"/>
      <c r="AM96" s="13"/>
      <c r="AN96" s="13"/>
      <c r="AO96" s="13"/>
      <c r="AP96" s="13"/>
      <c r="AQ96" s="13"/>
      <c r="AR96" s="13"/>
    </row>
    <row r="97" spans="1:35" x14ac:dyDescent="0.35">
      <c r="B97" s="1" t="s">
        <v>120</v>
      </c>
      <c r="C97" s="1" t="s">
        <v>171</v>
      </c>
      <c r="D97" s="1" t="s">
        <v>164</v>
      </c>
      <c r="E97" s="1" t="s">
        <v>196</v>
      </c>
      <c r="F97" s="42" t="s">
        <v>110</v>
      </c>
      <c r="G97" s="42">
        <v>0.18142937772829432</v>
      </c>
      <c r="H97" s="42">
        <v>0.13860819719722514</v>
      </c>
      <c r="I97" s="42">
        <v>0.19217182590561976</v>
      </c>
      <c r="J97" s="42">
        <v>0.16507718630191562</v>
      </c>
      <c r="K97" s="42">
        <v>0.17166310754246955</v>
      </c>
      <c r="L97" s="42">
        <v>0.15596718536510359</v>
      </c>
      <c r="M97" s="42">
        <v>0.14572938561415064</v>
      </c>
      <c r="N97" s="42" t="s">
        <v>110</v>
      </c>
      <c r="O97" s="42">
        <f t="shared" si="39"/>
        <v>0.16437803795068268</v>
      </c>
      <c r="R97" s="1" t="s">
        <v>120</v>
      </c>
      <c r="S97" s="1" t="s">
        <v>172</v>
      </c>
      <c r="T97" s="1" t="s">
        <v>164</v>
      </c>
      <c r="U97" s="1" t="s">
        <v>196</v>
      </c>
      <c r="V97" s="42" t="s">
        <v>110</v>
      </c>
      <c r="W97" s="42">
        <f>IFERROR(G97*'Inflation adjustment'!$AH$3/'Inflation adjustment'!AA$3,"n.a.")</f>
        <v>0.20394758890826173</v>
      </c>
      <c r="X97" s="42">
        <f>IFERROR(H97*'Inflation adjustment'!$AH$3/'Inflation adjustment'!AB$3,"n.a.")</f>
        <v>0.1510434311954047</v>
      </c>
      <c r="Y97" s="42">
        <f>IFERROR(I97*'Inflation adjustment'!$AH$3/'Inflation adjustment'!AC$3,"n.a.")</f>
        <v>0.20516692505742815</v>
      </c>
      <c r="Z97" s="42">
        <f>IFERROR(J97*'Inflation adjustment'!$AH$3/'Inflation adjustment'!AD$3,"n.a.")</f>
        <v>0.17369573204291033</v>
      </c>
      <c r="AA97" s="42">
        <f>IFERROR(K97*'Inflation adjustment'!$AH$3/'Inflation adjustment'!AE$3,"n.a.")</f>
        <v>0.17774212528228825</v>
      </c>
      <c r="AB97" s="42">
        <f>IFERROR(L97*'Inflation adjustment'!$AH$3/'Inflation adjustment'!AF$3,"n.a.")</f>
        <v>0.16129902703336454</v>
      </c>
      <c r="AC97" s="42">
        <f>IFERROR(M97*'Inflation adjustment'!$AH$3/'Inflation adjustment'!AG$3,"n.a.")</f>
        <v>0.14883358183538939</v>
      </c>
      <c r="AD97" s="42" t="str">
        <f>IFERROR(N97*'Inflation adjustment'!$AH$3/'Inflation adjustment'!AH$3,"n.a.")</f>
        <v>n.a.</v>
      </c>
      <c r="AE97" s="42">
        <f t="shared" si="40"/>
        <v>0.17453263019357818</v>
      </c>
      <c r="AF97" s="42"/>
    </row>
    <row r="98" spans="1:35" x14ac:dyDescent="0.35">
      <c r="B98" s="1" t="s">
        <v>125</v>
      </c>
      <c r="C98" s="1" t="s">
        <v>171</v>
      </c>
      <c r="D98" s="1" t="s">
        <v>162</v>
      </c>
      <c r="E98" s="1" t="s">
        <v>196</v>
      </c>
      <c r="F98" s="42" t="s">
        <v>110</v>
      </c>
      <c r="G98" s="42" t="s">
        <v>110</v>
      </c>
      <c r="H98" s="42" t="s">
        <v>110</v>
      </c>
      <c r="I98" s="42" t="s">
        <v>110</v>
      </c>
      <c r="J98" s="42" t="s">
        <v>110</v>
      </c>
      <c r="K98" s="42" t="s">
        <v>110</v>
      </c>
      <c r="L98" s="42" t="s">
        <v>110</v>
      </c>
      <c r="M98" s="42" t="s">
        <v>110</v>
      </c>
      <c r="N98" s="42" t="s">
        <v>110</v>
      </c>
      <c r="O98" s="42" t="str">
        <f t="shared" si="39"/>
        <v>n.a.</v>
      </c>
      <c r="R98" s="1" t="s">
        <v>125</v>
      </c>
      <c r="S98" s="1" t="s">
        <v>172</v>
      </c>
      <c r="T98" s="1" t="s">
        <v>162</v>
      </c>
      <c r="U98" s="1" t="s">
        <v>196</v>
      </c>
      <c r="V98" s="42" t="s">
        <v>110</v>
      </c>
      <c r="W98" s="42" t="str">
        <f>IFERROR(G98*'Inflation adjustment'!$AH$3/'Inflation adjustment'!AA$3,"n.a.")</f>
        <v>n.a.</v>
      </c>
      <c r="X98" s="42" t="str">
        <f>IFERROR(H98*'Inflation adjustment'!$AH$3/'Inflation adjustment'!AB$3,"n.a.")</f>
        <v>n.a.</v>
      </c>
      <c r="Y98" s="42" t="str">
        <f>IFERROR(I98*'Inflation adjustment'!$AH$3/'Inflation adjustment'!AC$3,"n.a.")</f>
        <v>n.a.</v>
      </c>
      <c r="Z98" s="42" t="str">
        <f>IFERROR(J98*'Inflation adjustment'!$AH$3/'Inflation adjustment'!AD$3,"n.a.")</f>
        <v>n.a.</v>
      </c>
      <c r="AA98" s="42" t="str">
        <f>IFERROR(K98*'Inflation adjustment'!$AH$3/'Inflation adjustment'!AE$3,"n.a.")</f>
        <v>n.a.</v>
      </c>
      <c r="AB98" s="42" t="str">
        <f>IFERROR(L98*'Inflation adjustment'!$AH$3/'Inflation adjustment'!AF$3,"n.a.")</f>
        <v>n.a.</v>
      </c>
      <c r="AC98" s="42" t="str">
        <f>IFERROR(M98*'Inflation adjustment'!$AH$3/'Inflation adjustment'!AG$3,"n.a.")</f>
        <v>n.a.</v>
      </c>
      <c r="AD98" s="42" t="str">
        <f>IFERROR(N98*'Inflation adjustment'!$AH$3/'Inflation adjustment'!AH$3,"n.a.")</f>
        <v>n.a.</v>
      </c>
      <c r="AE98" s="42" t="str">
        <f t="shared" si="40"/>
        <v>n.a.</v>
      </c>
      <c r="AF98" s="42"/>
    </row>
    <row r="99" spans="1:35" x14ac:dyDescent="0.35">
      <c r="B99" s="1" t="s">
        <v>277</v>
      </c>
      <c r="C99" s="1" t="s">
        <v>171</v>
      </c>
      <c r="D99" s="1" t="s">
        <v>163</v>
      </c>
      <c r="E99" s="1" t="s">
        <v>196</v>
      </c>
      <c r="F99" s="42" t="s">
        <v>110</v>
      </c>
      <c r="G99" s="42" t="s">
        <v>110</v>
      </c>
      <c r="H99" s="42" t="s">
        <v>110</v>
      </c>
      <c r="I99" s="42" t="s">
        <v>110</v>
      </c>
      <c r="J99" s="42">
        <v>9.5384559722643786E-2</v>
      </c>
      <c r="K99" s="42">
        <v>0.11238028433950663</v>
      </c>
      <c r="L99" s="42">
        <v>0.10780635231665064</v>
      </c>
      <c r="M99" s="42">
        <v>0.10995060055795254</v>
      </c>
      <c r="N99" s="42" t="s">
        <v>110</v>
      </c>
      <c r="O99" s="42">
        <f t="shared" si="39"/>
        <v>0.10638044923418839</v>
      </c>
      <c r="R99" s="1" t="s">
        <v>277</v>
      </c>
      <c r="S99" s="1" t="s">
        <v>172</v>
      </c>
      <c r="T99" s="1" t="s">
        <v>163</v>
      </c>
      <c r="U99" s="1" t="s">
        <v>196</v>
      </c>
      <c r="V99" s="42" t="s">
        <v>110</v>
      </c>
      <c r="W99" s="42" t="str">
        <f>IFERROR(G99*'Inflation adjustment'!$AH$3/'Inflation adjustment'!AA$3,"n.a.")</f>
        <v>n.a.</v>
      </c>
      <c r="X99" s="42" t="str">
        <f>IFERROR(H99*'Inflation adjustment'!$AH$3/'Inflation adjustment'!AB$3,"n.a.")</f>
        <v>n.a.</v>
      </c>
      <c r="Y99" s="42" t="str">
        <f>IFERROR(I99*'Inflation adjustment'!$AH$3/'Inflation adjustment'!AC$3,"n.a.")</f>
        <v>n.a.</v>
      </c>
      <c r="Z99" s="42">
        <f>IFERROR(J99*'Inflation adjustment'!$AH$3/'Inflation adjustment'!AD$3,"n.a.")</f>
        <v>0.10036451006811868</v>
      </c>
      <c r="AA99" s="42">
        <f>IFERROR(K99*'Inflation adjustment'!$AH$3/'Inflation adjustment'!AE$3,"n.a.")</f>
        <v>0.11635994981268766</v>
      </c>
      <c r="AB99" s="42">
        <f>IFERROR(L99*'Inflation adjustment'!$AH$3/'Inflation adjustment'!AF$3,"n.a.")</f>
        <v>0.11149178396715825</v>
      </c>
      <c r="AC99" s="42">
        <f>IFERROR(M99*'Inflation adjustment'!$AH$3/'Inflation adjustment'!AG$3,"n.a.")</f>
        <v>0.11229266929952132</v>
      </c>
      <c r="AD99" s="42" t="str">
        <f>IFERROR(N99*'Inflation adjustment'!$AH$3/'Inflation adjustment'!AH$3,"n.a.")</f>
        <v>n.a.</v>
      </c>
      <c r="AE99" s="42">
        <f t="shared" si="40"/>
        <v>0.11012722828687148</v>
      </c>
      <c r="AF99" s="42"/>
    </row>
    <row r="100" spans="1:35" x14ac:dyDescent="0.35">
      <c r="B100" s="1" t="s">
        <v>276</v>
      </c>
      <c r="C100" s="1" t="s">
        <v>171</v>
      </c>
      <c r="D100" s="1" t="s">
        <v>163</v>
      </c>
      <c r="E100" s="1" t="s">
        <v>197</v>
      </c>
      <c r="F100" s="42" t="s">
        <v>110</v>
      </c>
      <c r="G100" s="42" t="s">
        <v>110</v>
      </c>
      <c r="H100" s="42" t="s">
        <v>110</v>
      </c>
      <c r="I100" s="42" t="s">
        <v>110</v>
      </c>
      <c r="J100" s="42">
        <v>8.3057487623288864E-2</v>
      </c>
      <c r="K100" s="42">
        <v>8.979001093693037E-2</v>
      </c>
      <c r="L100" s="42">
        <v>8.8813808422267965E-2</v>
      </c>
      <c r="M100" s="42">
        <v>9.3137079922314847E-2</v>
      </c>
      <c r="N100" s="42" t="s">
        <v>110</v>
      </c>
      <c r="O100" s="42">
        <f t="shared" ref="O100" si="49">IFERROR(AVERAGE(G100:N100),"n.a.")</f>
        <v>8.8699596726200522E-2</v>
      </c>
      <c r="R100" s="1" t="s">
        <v>276</v>
      </c>
      <c r="S100" s="1" t="s">
        <v>172</v>
      </c>
      <c r="T100" s="1" t="s">
        <v>163</v>
      </c>
      <c r="U100" s="1" t="s">
        <v>197</v>
      </c>
      <c r="V100" s="42" t="s">
        <v>110</v>
      </c>
      <c r="W100" s="42" t="str">
        <f>IFERROR(G100*'Inflation adjustment'!$AH$3/'Inflation adjustment'!AA$3,"n.a.")</f>
        <v>n.a.</v>
      </c>
      <c r="X100" s="42" t="str">
        <f>IFERROR(H100*'Inflation adjustment'!$AH$3/'Inflation adjustment'!AB$3,"n.a.")</f>
        <v>n.a.</v>
      </c>
      <c r="Y100" s="42" t="str">
        <f>IFERROR(I100*'Inflation adjustment'!$AH$3/'Inflation adjustment'!AC$3,"n.a.")</f>
        <v>n.a.</v>
      </c>
      <c r="Z100" s="42">
        <f>IFERROR(J100*'Inflation adjustment'!$AH$3/'Inflation adjustment'!AD$3,"n.a.")</f>
        <v>8.7393851552488647E-2</v>
      </c>
      <c r="AA100" s="42">
        <f>IFERROR(K100*'Inflation adjustment'!$AH$3/'Inflation adjustment'!AE$3,"n.a.")</f>
        <v>9.2969698623809008E-2</v>
      </c>
      <c r="AB100" s="42">
        <f>IFERROR(L100*'Inflation adjustment'!$AH$3/'Inflation adjustment'!AF$3,"n.a.")</f>
        <v>9.1849967363998447E-2</v>
      </c>
      <c r="AC100" s="42">
        <f>IFERROR(M100*'Inflation adjustment'!$AH$3/'Inflation adjustment'!AG$3,"n.a.")</f>
        <v>9.5121002178856537E-2</v>
      </c>
      <c r="AD100" s="42" t="str">
        <f>IFERROR(N100*'Inflation adjustment'!$AH$3/'Inflation adjustment'!AH$3,"n.a.")</f>
        <v>n.a.</v>
      </c>
      <c r="AE100" s="42">
        <f t="shared" ref="AE100" si="50">IFERROR(AVERAGE(W100:AD100),"n.a.")</f>
        <v>9.1833629929788163E-2</v>
      </c>
      <c r="AF100" s="42"/>
    </row>
    <row r="101" spans="1:35" x14ac:dyDescent="0.35">
      <c r="B101" s="1" t="s">
        <v>296</v>
      </c>
      <c r="C101" s="1" t="s">
        <v>171</v>
      </c>
      <c r="D101" s="1" t="s">
        <v>161</v>
      </c>
      <c r="E101" s="1" t="s">
        <v>197</v>
      </c>
      <c r="F101" s="42" t="s">
        <v>110</v>
      </c>
      <c r="G101" s="42">
        <v>0.10201904880616504</v>
      </c>
      <c r="H101" s="42">
        <v>0.10486711711393999</v>
      </c>
      <c r="I101" s="42">
        <v>0.11759198350565263</v>
      </c>
      <c r="J101" s="42">
        <v>0.11688413615880955</v>
      </c>
      <c r="K101" s="42">
        <v>0.1250938368019178</v>
      </c>
      <c r="L101" s="42">
        <v>0.123424047340189</v>
      </c>
      <c r="M101" s="42">
        <v>0.13292263465459964</v>
      </c>
      <c r="N101" s="42" t="s">
        <v>110</v>
      </c>
      <c r="O101" s="42">
        <f t="shared" si="39"/>
        <v>0.11754325776875338</v>
      </c>
      <c r="R101" s="1" t="s">
        <v>296</v>
      </c>
      <c r="S101" s="1" t="s">
        <v>172</v>
      </c>
      <c r="T101" s="1" t="s">
        <v>161</v>
      </c>
      <c r="U101" s="1" t="s">
        <v>197</v>
      </c>
      <c r="V101" s="42" t="s">
        <v>110</v>
      </c>
      <c r="W101" s="42">
        <f>IFERROR(G101*'Inflation adjustment'!$AH$3/'Inflation adjustment'!AA$3,"n.a.")</f>
        <v>0.11468120150801139</v>
      </c>
      <c r="X101" s="42">
        <f>IFERROR(H101*'Inflation adjustment'!$AH$3/'Inflation adjustment'!AB$3,"n.a.")</f>
        <v>0.11427527021307322</v>
      </c>
      <c r="Y101" s="42">
        <f>IFERROR(I101*'Inflation adjustment'!$AH$3/'Inflation adjustment'!AC$3,"n.a.")</f>
        <v>0.12554382284480878</v>
      </c>
      <c r="Z101" s="42">
        <f>IFERROR(J101*'Inflation adjustment'!$AH$3/'Inflation adjustment'!AD$3,"n.a.")</f>
        <v>0.12298656191762361</v>
      </c>
      <c r="AA101" s="42">
        <f>IFERROR(K101*'Inflation adjustment'!$AH$3/'Inflation adjustment'!AE$3,"n.a.")</f>
        <v>0.12952372079940228</v>
      </c>
      <c r="AB101" s="42">
        <f>IFERROR(L101*'Inflation adjustment'!$AH$3/'Inflation adjustment'!AF$3,"n.a.")</f>
        <v>0.12764338025264324</v>
      </c>
      <c r="AC101" s="42">
        <f>IFERROR(M101*'Inflation adjustment'!$AH$3/'Inflation adjustment'!AG$3,"n.a.")</f>
        <v>0.13575403299250521</v>
      </c>
      <c r="AD101" s="42" t="str">
        <f>IFERROR(N101*'Inflation adjustment'!$AH$3/'Inflation adjustment'!AH$3,"n.a.")</f>
        <v>n.a.</v>
      </c>
      <c r="AE101" s="42">
        <f t="shared" si="40"/>
        <v>0.12434399864686682</v>
      </c>
      <c r="AF101" s="42"/>
    </row>
    <row r="102" spans="1:35" x14ac:dyDescent="0.35">
      <c r="B102" s="1" t="s">
        <v>297</v>
      </c>
      <c r="C102" s="1" t="s">
        <v>171</v>
      </c>
      <c r="D102" s="1" t="s">
        <v>161</v>
      </c>
      <c r="E102" s="1" t="s">
        <v>196</v>
      </c>
      <c r="F102" s="42" t="s">
        <v>110</v>
      </c>
      <c r="G102" s="42">
        <v>0.1152590689688695</v>
      </c>
      <c r="H102" s="42">
        <v>0.11844606811145809</v>
      </c>
      <c r="I102" s="42">
        <v>0.13067757042815734</v>
      </c>
      <c r="J102" s="42">
        <v>0.13636117904908157</v>
      </c>
      <c r="K102" s="42">
        <v>0.14701147371026282</v>
      </c>
      <c r="L102" s="42">
        <v>0.14484148655730369</v>
      </c>
      <c r="M102" s="42">
        <v>0.14902359427988077</v>
      </c>
      <c r="N102" s="42" t="s">
        <v>110</v>
      </c>
      <c r="O102" s="42">
        <f t="shared" ref="O102" si="51">IFERROR(AVERAGE(G102:N102),"n.a.")</f>
        <v>0.1345172058721448</v>
      </c>
      <c r="R102" s="1" t="s">
        <v>297</v>
      </c>
      <c r="S102" s="1" t="s">
        <v>172</v>
      </c>
      <c r="T102" s="1" t="s">
        <v>161</v>
      </c>
      <c r="U102" s="1" t="s">
        <v>196</v>
      </c>
      <c r="V102" s="42" t="s">
        <v>110</v>
      </c>
      <c r="W102" s="42">
        <f>IFERROR(G102*'Inflation adjustment'!$AH$3/'Inflation adjustment'!AA$3,"n.a.")</f>
        <v>0.12956451436004701</v>
      </c>
      <c r="X102" s="42">
        <f>IFERROR(H102*'Inflation adjustment'!$AH$3/'Inflation adjustment'!AB$3,"n.a.")</f>
        <v>0.12907245675883733</v>
      </c>
      <c r="Y102" s="42">
        <f>IFERROR(I102*'Inflation adjustment'!$AH$3/'Inflation adjustment'!AC$3,"n.a.")</f>
        <v>0.13951428713534697</v>
      </c>
      <c r="Z102" s="42">
        <f>IFERROR(J102*'Inflation adjustment'!$AH$3/'Inflation adjustment'!AD$3,"n.a.")</f>
        <v>0.14348048538848726</v>
      </c>
      <c r="AA102" s="42">
        <f>IFERROR(K102*'Inflation adjustment'!$AH$3/'Inflation adjustment'!AE$3,"n.a.")</f>
        <v>0.15221751576225398</v>
      </c>
      <c r="AB102" s="42">
        <f>IFERROR(L102*'Inflation adjustment'!$AH$3/'Inflation adjustment'!AF$3,"n.a.")</f>
        <v>0.14979298883331951</v>
      </c>
      <c r="AC102" s="42">
        <f>IFERROR(M102*'Inflation adjustment'!$AH$3/'Inflation adjustment'!AG$3,"n.a.")</f>
        <v>0.15219796076944964</v>
      </c>
      <c r="AD102" s="42" t="str">
        <f>IFERROR(N102*'Inflation adjustment'!$AH$3/'Inflation adjustment'!AH$3,"n.a.")</f>
        <v>n.a.</v>
      </c>
      <c r="AE102" s="42">
        <f t="shared" ref="AE102" si="52">IFERROR(AVERAGE(W102:AD102),"n.a.")</f>
        <v>0.14226288700110595</v>
      </c>
      <c r="AF102" s="42"/>
    </row>
    <row r="103" spans="1:35" x14ac:dyDescent="0.35">
      <c r="B103" s="1" t="s">
        <v>298</v>
      </c>
      <c r="C103" s="1" t="s">
        <v>171</v>
      </c>
      <c r="D103" s="1" t="s">
        <v>165</v>
      </c>
      <c r="E103" s="1" t="s">
        <v>197</v>
      </c>
      <c r="F103" s="42" t="s">
        <v>110</v>
      </c>
      <c r="G103" s="42">
        <v>0.17817756283733988</v>
      </c>
      <c r="H103" s="42">
        <v>0.19100609497282514</v>
      </c>
      <c r="I103" s="42">
        <v>0.20860915543029615</v>
      </c>
      <c r="J103" s="42">
        <v>0.20627842785540537</v>
      </c>
      <c r="K103" s="42">
        <v>0.17559802270958905</v>
      </c>
      <c r="L103" s="42">
        <v>0.15705741435091816</v>
      </c>
      <c r="M103" s="42">
        <v>0.13569241586693503</v>
      </c>
      <c r="N103" s="42" t="s">
        <v>110</v>
      </c>
      <c r="O103" s="42">
        <f t="shared" si="39"/>
        <v>0.17891701343190128</v>
      </c>
      <c r="R103" s="1" t="s">
        <v>298</v>
      </c>
      <c r="S103" s="1" t="s">
        <v>172</v>
      </c>
      <c r="T103" s="1" t="s">
        <v>165</v>
      </c>
      <c r="U103" s="1" t="s">
        <v>197</v>
      </c>
      <c r="V103" s="42" t="s">
        <v>110</v>
      </c>
      <c r="W103" s="42">
        <f>IFERROR(G103*'Inflation adjustment'!$AH$3/'Inflation adjustment'!AA$3,"n.a.")</f>
        <v>0.20029217314875147</v>
      </c>
      <c r="X103" s="42">
        <f>IFERROR(H103*'Inflation adjustment'!$AH$3/'Inflation adjustment'!AB$3,"n.a.")</f>
        <v>0.20814220621367704</v>
      </c>
      <c r="Y103" s="42">
        <f>IFERROR(I103*'Inflation adjustment'!$AH$3/'Inflation adjustment'!AC$3,"n.a.")</f>
        <v>0.2227157844640604</v>
      </c>
      <c r="Z103" s="42">
        <f>IFERROR(J103*'Inflation adjustment'!$AH$3/'Inflation adjustment'!AD$3,"n.a.")</f>
        <v>0.21704805693425808</v>
      </c>
      <c r="AA103" s="42">
        <f>IFERROR(K103*'Inflation adjustment'!$AH$3/'Inflation adjustment'!AE$3,"n.a.")</f>
        <v>0.18181638558563443</v>
      </c>
      <c r="AB103" s="42">
        <f>IFERROR(L103*'Inflation adjustment'!$AH$3/'Inflation adjustment'!AF$3,"n.a.")</f>
        <v>0.16242652622009288</v>
      </c>
      <c r="AC103" s="42">
        <f>IFERROR(M103*'Inflation adjustment'!$AH$3/'Inflation adjustment'!AG$3,"n.a.")</f>
        <v>0.13858281359152402</v>
      </c>
      <c r="AD103" s="42" t="str">
        <f>IFERROR(N103*'Inflation adjustment'!$AH$3/'Inflation adjustment'!AH$3,"n.a.")</f>
        <v>n.a.</v>
      </c>
      <c r="AE103" s="42">
        <f t="shared" si="40"/>
        <v>0.19014627802257117</v>
      </c>
      <c r="AF103" s="42"/>
    </row>
    <row r="104" spans="1:35" x14ac:dyDescent="0.35">
      <c r="B104" s="1" t="s">
        <v>299</v>
      </c>
      <c r="C104" s="1" t="s">
        <v>171</v>
      </c>
      <c r="D104" s="1" t="s">
        <v>165</v>
      </c>
      <c r="E104" s="1" t="s">
        <v>197</v>
      </c>
      <c r="F104" s="42" t="s">
        <v>110</v>
      </c>
      <c r="G104" s="42">
        <v>0.13770594541580078</v>
      </c>
      <c r="H104" s="42">
        <v>0.15761111999244265</v>
      </c>
      <c r="I104" s="42">
        <v>0.17707152139211144</v>
      </c>
      <c r="J104" s="42">
        <v>0.17090770933499597</v>
      </c>
      <c r="K104" s="42">
        <v>0.1651962313006835</v>
      </c>
      <c r="L104" s="42">
        <v>0.15027661909168016</v>
      </c>
      <c r="M104" s="42">
        <v>0.13968692437903799</v>
      </c>
      <c r="N104" s="42" t="s">
        <v>110</v>
      </c>
      <c r="O104" s="42">
        <f t="shared" ref="O104" si="53">IFERROR(AVERAGE(G104:N104),"n.a.")</f>
        <v>0.15692229584382181</v>
      </c>
      <c r="R104" s="1" t="s">
        <v>299</v>
      </c>
      <c r="S104" s="1" t="s">
        <v>172</v>
      </c>
      <c r="T104" s="1" t="s">
        <v>165</v>
      </c>
      <c r="U104" s="1" t="s">
        <v>197</v>
      </c>
      <c r="V104" s="42" t="s">
        <v>110</v>
      </c>
      <c r="W104" s="42">
        <f>IFERROR(G104*'Inflation adjustment'!$AH$3/'Inflation adjustment'!AA$3,"n.a.")</f>
        <v>0.15479739773976736</v>
      </c>
      <c r="X104" s="42">
        <f>IFERROR(H104*'Inflation adjustment'!$AH$3/'Inflation adjustment'!AB$3,"n.a.")</f>
        <v>0.17175120115252296</v>
      </c>
      <c r="Y104" s="42">
        <f>IFERROR(I104*'Inflation adjustment'!$AH$3/'Inflation adjustment'!AC$3,"n.a.")</f>
        <v>0.18904550335647158</v>
      </c>
      <c r="Z104" s="42">
        <f>IFERROR(J104*'Inflation adjustment'!$AH$3/'Inflation adjustment'!AD$3,"n.a.")</f>
        <v>0.17983066194516656</v>
      </c>
      <c r="AA104" s="42">
        <f>IFERROR(K104*'Inflation adjustment'!$AH$3/'Inflation adjustment'!AE$3,"n.a.")</f>
        <v>0.17104624086304449</v>
      </c>
      <c r="AB104" s="42">
        <f>IFERROR(L104*'Inflation adjustment'!$AH$3/'Inflation adjustment'!AF$3,"n.a.")</f>
        <v>0.1554139249779328</v>
      </c>
      <c r="AC104" s="42">
        <f>IFERROR(M104*'Inflation adjustment'!$AH$3/'Inflation adjustment'!AG$3,"n.a.")</f>
        <v>0.14266240952904033</v>
      </c>
      <c r="AD104" s="42" t="str">
        <f>IFERROR(N104*'Inflation adjustment'!$AH$3/'Inflation adjustment'!AH$3,"n.a.")</f>
        <v>n.a.</v>
      </c>
      <c r="AE104" s="42">
        <f t="shared" ref="AE104" si="54">IFERROR(AVERAGE(W104:AD104),"n.a.")</f>
        <v>0.16636390565199227</v>
      </c>
      <c r="AF104" s="42"/>
    </row>
    <row r="105" spans="1:35" x14ac:dyDescent="0.35">
      <c r="B105" s="1" t="s">
        <v>118</v>
      </c>
      <c r="C105" s="1" t="s">
        <v>171</v>
      </c>
      <c r="D105" s="1" t="s">
        <v>164</v>
      </c>
      <c r="E105" s="1" t="s">
        <v>196</v>
      </c>
      <c r="F105" s="42" t="s">
        <v>110</v>
      </c>
      <c r="G105" s="42">
        <v>0.24886126898764721</v>
      </c>
      <c r="H105" s="42">
        <v>0.26264192488641813</v>
      </c>
      <c r="I105" s="42">
        <v>0.23039411265976253</v>
      </c>
      <c r="J105" s="42">
        <v>0.22741785371206175</v>
      </c>
      <c r="K105" s="42">
        <v>0.2598671585629802</v>
      </c>
      <c r="L105" s="42">
        <v>0.18793163602770355</v>
      </c>
      <c r="M105" s="42">
        <v>0.19942641687436125</v>
      </c>
      <c r="N105" s="42" t="s">
        <v>110</v>
      </c>
      <c r="O105" s="42">
        <f t="shared" si="39"/>
        <v>0.23093433881584779</v>
      </c>
      <c r="R105" s="1" t="s">
        <v>118</v>
      </c>
      <c r="S105" s="1" t="s">
        <v>172</v>
      </c>
      <c r="T105" s="1" t="s">
        <v>164</v>
      </c>
      <c r="U105" s="1" t="s">
        <v>196</v>
      </c>
      <c r="V105" s="42" t="s">
        <v>110</v>
      </c>
      <c r="W105" s="42">
        <f>IFERROR(G105*'Inflation adjustment'!$AH$3/'Inflation adjustment'!AA$3,"n.a.")</f>
        <v>0.27974882799129897</v>
      </c>
      <c r="X105" s="42">
        <f>IFERROR(H105*'Inflation adjustment'!$AH$3/'Inflation adjustment'!AB$3,"n.a.")</f>
        <v>0.28620484439432936</v>
      </c>
      <c r="Y105" s="42">
        <f>IFERROR(I105*'Inflation adjustment'!$AH$3/'Inflation adjustment'!AC$3,"n.a.")</f>
        <v>0.24597389041280812</v>
      </c>
      <c r="Z105" s="42">
        <f>IFERROR(J105*'Inflation adjustment'!$AH$3/'Inflation adjustment'!AD$3,"n.a.")</f>
        <v>0.23929115503518655</v>
      </c>
      <c r="AA105" s="42">
        <f>IFERROR(K105*'Inflation adjustment'!$AH$3/'Inflation adjustment'!AE$3,"n.a.")</f>
        <v>0.26906970120313256</v>
      </c>
      <c r="AB105" s="42">
        <f>IFERROR(L105*'Inflation adjustment'!$AH$3/'Inflation adjustment'!AF$3,"n.a.")</f>
        <v>0.19435620364050832</v>
      </c>
      <c r="AC105" s="42">
        <f>IFERROR(M105*'Inflation adjustment'!$AH$3/'Inflation adjustment'!AG$3,"n.a.")</f>
        <v>0.20367441893014196</v>
      </c>
      <c r="AD105" s="42" t="str">
        <f>IFERROR(N105*'Inflation adjustment'!$AH$3/'Inflation adjustment'!AH$3,"n.a.")</f>
        <v>n.a.</v>
      </c>
      <c r="AE105" s="42">
        <f t="shared" si="40"/>
        <v>0.24547414880105803</v>
      </c>
      <c r="AF105" s="42"/>
    </row>
    <row r="106" spans="1:35" x14ac:dyDescent="0.35">
      <c r="B106" s="1" t="s">
        <v>129</v>
      </c>
      <c r="C106" s="1" t="s">
        <v>171</v>
      </c>
      <c r="D106" s="1" t="s">
        <v>166</v>
      </c>
      <c r="E106" s="1" t="s">
        <v>196</v>
      </c>
      <c r="F106" s="42" t="s">
        <v>110</v>
      </c>
      <c r="G106" s="42" t="s">
        <v>110</v>
      </c>
      <c r="H106" s="42" t="s">
        <v>110</v>
      </c>
      <c r="I106" s="42" t="s">
        <v>110</v>
      </c>
      <c r="J106" s="42">
        <v>1.0661504006058871E-2</v>
      </c>
      <c r="K106" s="42">
        <v>1.320402643828108E-2</v>
      </c>
      <c r="L106" s="42">
        <v>1.2616842716963735E-2</v>
      </c>
      <c r="M106" s="42">
        <v>1.3044389349629738E-2</v>
      </c>
      <c r="N106" s="42" t="s">
        <v>110</v>
      </c>
      <c r="O106" s="42">
        <f t="shared" si="39"/>
        <v>1.2381690627733356E-2</v>
      </c>
      <c r="R106" s="1" t="s">
        <v>129</v>
      </c>
      <c r="S106" s="1" t="s">
        <v>172</v>
      </c>
      <c r="T106" s="1" t="s">
        <v>166</v>
      </c>
      <c r="U106" s="1" t="s">
        <v>196</v>
      </c>
      <c r="V106" s="42" t="s">
        <v>110</v>
      </c>
      <c r="W106" s="42" t="str">
        <f>IFERROR(G106*'Inflation adjustment'!$AH$3/'Inflation adjustment'!AA$3,"n.a.")</f>
        <v>n.a.</v>
      </c>
      <c r="X106" s="42" t="str">
        <f>IFERROR(H106*'Inflation adjustment'!$AH$3/'Inflation adjustment'!AB$3,"n.a.")</f>
        <v>n.a.</v>
      </c>
      <c r="Y106" s="42" t="str">
        <f>IFERROR(I106*'Inflation adjustment'!$AH$3/'Inflation adjustment'!AC$3,"n.a.")</f>
        <v>n.a.</v>
      </c>
      <c r="Z106" s="42">
        <f>IFERROR(J106*'Inflation adjustment'!$AH$3/'Inflation adjustment'!AD$3,"n.a.")</f>
        <v>1.121813246576597E-2</v>
      </c>
      <c r="AA106" s="42">
        <f>IFERROR(K106*'Inflation adjustment'!$AH$3/'Inflation adjustment'!AE$3,"n.a.")</f>
        <v>1.3671613866380548E-2</v>
      </c>
      <c r="AB106" s="42">
        <f>IFERROR(L106*'Inflation adjustment'!$AH$3/'Inflation adjustment'!AF$3,"n.a.")</f>
        <v>1.3048157852661845E-2</v>
      </c>
      <c r="AC106" s="42">
        <f>IFERROR(M106*'Inflation adjustment'!$AH$3/'Inflation adjustment'!AG$3,"n.a.")</f>
        <v>1.3322249192082513E-2</v>
      </c>
      <c r="AD106" s="42" t="str">
        <f>IFERROR(N106*'Inflation adjustment'!$AH$3/'Inflation adjustment'!AH$3,"n.a.")</f>
        <v>n.a.</v>
      </c>
      <c r="AE106" s="42">
        <f t="shared" si="40"/>
        <v>1.2815038344222717E-2</v>
      </c>
      <c r="AF106" s="42"/>
    </row>
    <row r="107" spans="1:35" x14ac:dyDescent="0.35">
      <c r="B107" s="1" t="s">
        <v>121</v>
      </c>
      <c r="C107" s="1" t="s">
        <v>171</v>
      </c>
      <c r="D107" s="1" t="s">
        <v>164</v>
      </c>
      <c r="E107" s="1" t="s">
        <v>196</v>
      </c>
      <c r="F107" s="42" t="s">
        <v>110</v>
      </c>
      <c r="G107" s="42" t="s">
        <v>110</v>
      </c>
      <c r="H107" s="42" t="s">
        <v>110</v>
      </c>
      <c r="I107" s="42">
        <v>0.11677188745944173</v>
      </c>
      <c r="J107" s="42">
        <v>0.14165809726914577</v>
      </c>
      <c r="K107" s="42" t="s">
        <v>110</v>
      </c>
      <c r="L107" s="42">
        <v>0.1478309546043417</v>
      </c>
      <c r="M107" s="42">
        <v>9.3207065710130863E-2</v>
      </c>
      <c r="N107" s="42" t="s">
        <v>110</v>
      </c>
      <c r="O107" s="42">
        <f t="shared" si="39"/>
        <v>0.12486700126076501</v>
      </c>
      <c r="R107" s="1" t="s">
        <v>121</v>
      </c>
      <c r="S107" s="1" t="s">
        <v>172</v>
      </c>
      <c r="T107" s="1" t="s">
        <v>164</v>
      </c>
      <c r="U107" s="1" t="s">
        <v>196</v>
      </c>
      <c r="V107" s="42" t="s">
        <v>110</v>
      </c>
      <c r="W107" s="42" t="str">
        <f>IFERROR(G107*'Inflation adjustment'!$AH$3/'Inflation adjustment'!AA$3,"n.a.")</f>
        <v>n.a.</v>
      </c>
      <c r="X107" s="42" t="str">
        <f>IFERROR(H107*'Inflation adjustment'!$AH$3/'Inflation adjustment'!AB$3,"n.a.")</f>
        <v>n.a.</v>
      </c>
      <c r="Y107" s="42">
        <f>IFERROR(I107*'Inflation adjustment'!$AH$3/'Inflation adjustment'!AC$3,"n.a.")</f>
        <v>0.12466827002503444</v>
      </c>
      <c r="Z107" s="42">
        <f>IFERROR(J107*'Inflation adjustment'!$AH$3/'Inflation adjustment'!AD$3,"n.a.")</f>
        <v>0.14905395140409261</v>
      </c>
      <c r="AA107" s="42" t="str">
        <f>IFERROR(K107*'Inflation adjustment'!$AH$3/'Inflation adjustment'!AE$3,"n.a.")</f>
        <v>n.a.</v>
      </c>
      <c r="AB107" s="42">
        <f>IFERROR(L107*'Inflation adjustment'!$AH$3/'Inflation adjustment'!AF$3,"n.a.")</f>
        <v>0.15288465382814381</v>
      </c>
      <c r="AC107" s="42">
        <f>IFERROR(M107*'Inflation adjustment'!$AH$3/'Inflation adjustment'!AG$3,"n.a.")</f>
        <v>9.5192478740939959E-2</v>
      </c>
      <c r="AD107" s="42" t="str">
        <f>IFERROR(N107*'Inflation adjustment'!$AH$3/'Inflation adjustment'!AH$3,"n.a.")</f>
        <v>n.a.</v>
      </c>
      <c r="AE107" s="42">
        <f t="shared" si="40"/>
        <v>0.13044983849955272</v>
      </c>
      <c r="AF107" s="42"/>
    </row>
    <row r="108" spans="1:35" x14ac:dyDescent="0.35">
      <c r="B108" s="1" t="s">
        <v>119</v>
      </c>
      <c r="C108" s="1" t="s">
        <v>171</v>
      </c>
      <c r="D108" s="1" t="s">
        <v>164</v>
      </c>
      <c r="E108" s="1" t="s">
        <v>197</v>
      </c>
      <c r="F108" s="42" t="s">
        <v>110</v>
      </c>
      <c r="G108" s="42" t="s">
        <v>110</v>
      </c>
      <c r="H108" s="42" t="s">
        <v>110</v>
      </c>
      <c r="I108" s="42">
        <v>0.16664210458104151</v>
      </c>
      <c r="J108" s="42">
        <v>0.17915582660227147</v>
      </c>
      <c r="K108" s="42">
        <v>0.16383790449061092</v>
      </c>
      <c r="L108" s="42">
        <v>0.14326159305668587</v>
      </c>
      <c r="M108" s="42">
        <v>0.1476660316895699</v>
      </c>
      <c r="N108" s="42" t="s">
        <v>110</v>
      </c>
      <c r="O108" s="42">
        <f t="shared" si="39"/>
        <v>0.16011269208403595</v>
      </c>
      <c r="R108" s="1" t="s">
        <v>119</v>
      </c>
      <c r="S108" s="1" t="s">
        <v>172</v>
      </c>
      <c r="T108" s="1" t="s">
        <v>164</v>
      </c>
      <c r="U108" s="1" t="s">
        <v>197</v>
      </c>
      <c r="V108" s="42" t="s">
        <v>110</v>
      </c>
      <c r="W108" s="42" t="str">
        <f>IFERROR(G108*'Inflation adjustment'!$AH$3/'Inflation adjustment'!AA$3,"n.a.")</f>
        <v>n.a.</v>
      </c>
      <c r="X108" s="42" t="str">
        <f>IFERROR(H108*'Inflation adjustment'!$AH$3/'Inflation adjustment'!AB$3,"n.a.")</f>
        <v>n.a.</v>
      </c>
      <c r="Y108" s="42">
        <f>IFERROR(I108*'Inflation adjustment'!$AH$3/'Inflation adjustment'!AC$3,"n.a.")</f>
        <v>0.17791082548584367</v>
      </c>
      <c r="Z108" s="42">
        <f>IFERROR(J108*'Inflation adjustment'!$AH$3/'Inflation adjustment'!AD$3,"n.a.")</f>
        <v>0.18850940671184158</v>
      </c>
      <c r="AA108" s="42">
        <f>IFERROR(K108*'Inflation adjustment'!$AH$3/'Inflation adjustment'!AE$3,"n.a.")</f>
        <v>0.16963981232107903</v>
      </c>
      <c r="AB108" s="42">
        <f>IFERROR(L108*'Inflation adjustment'!$AH$3/'Inflation adjustment'!AF$3,"n.a.")</f>
        <v>0.14815908562560665</v>
      </c>
      <c r="AC108" s="42">
        <f>IFERROR(M108*'Inflation adjustment'!$AH$3/'Inflation adjustment'!AG$3,"n.a.")</f>
        <v>0.15081148060259664</v>
      </c>
      <c r="AD108" s="42" t="str">
        <f>IFERROR(N108*'Inflation adjustment'!$AH$3/'Inflation adjustment'!AH$3,"n.a.")</f>
        <v>n.a.</v>
      </c>
      <c r="AE108" s="42">
        <f t="shared" si="40"/>
        <v>0.16700612214939353</v>
      </c>
      <c r="AF108" s="42"/>
    </row>
    <row r="109" spans="1:35" x14ac:dyDescent="0.35">
      <c r="B109" s="1" t="s">
        <v>130</v>
      </c>
      <c r="C109" s="1" t="s">
        <v>171</v>
      </c>
      <c r="D109" s="1" t="s">
        <v>166</v>
      </c>
      <c r="E109" s="66" t="s">
        <v>337</v>
      </c>
      <c r="F109" s="42" t="s">
        <v>110</v>
      </c>
      <c r="G109" s="42" t="s">
        <v>110</v>
      </c>
      <c r="H109" s="42" t="s">
        <v>110</v>
      </c>
      <c r="I109" s="42" t="s">
        <v>110</v>
      </c>
      <c r="J109" s="42" t="s">
        <v>110</v>
      </c>
      <c r="K109" s="42" t="s">
        <v>110</v>
      </c>
      <c r="L109" s="42" t="s">
        <v>110</v>
      </c>
      <c r="M109" s="42" t="s">
        <v>110</v>
      </c>
      <c r="N109" s="42" t="s">
        <v>110</v>
      </c>
      <c r="O109" s="42" t="str">
        <f t="shared" si="39"/>
        <v>n.a.</v>
      </c>
      <c r="R109" s="1" t="s">
        <v>130</v>
      </c>
      <c r="S109" s="1" t="s">
        <v>172</v>
      </c>
      <c r="T109" s="1" t="s">
        <v>166</v>
      </c>
      <c r="U109" s="66" t="s">
        <v>337</v>
      </c>
      <c r="V109" s="42" t="s">
        <v>110</v>
      </c>
      <c r="W109" s="42" t="str">
        <f>IFERROR(G109*'Inflation adjustment'!$AH$3/'Inflation adjustment'!AA$3,"n.a.")</f>
        <v>n.a.</v>
      </c>
      <c r="X109" s="42" t="str">
        <f>IFERROR(H109*'Inflation adjustment'!$AH$3/'Inflation adjustment'!AB$3,"n.a.")</f>
        <v>n.a.</v>
      </c>
      <c r="Y109" s="42" t="str">
        <f>IFERROR(I109*'Inflation adjustment'!$AH$3/'Inflation adjustment'!AC$3,"n.a.")</f>
        <v>n.a.</v>
      </c>
      <c r="Z109" s="42" t="str">
        <f>IFERROR(J109*'Inflation adjustment'!$AH$3/'Inflation adjustment'!AD$3,"n.a.")</f>
        <v>n.a.</v>
      </c>
      <c r="AA109" s="42" t="str">
        <f>IFERROR(K109*'Inflation adjustment'!$AH$3/'Inflation adjustment'!AE$3,"n.a.")</f>
        <v>n.a.</v>
      </c>
      <c r="AB109" s="42" t="str">
        <f>IFERROR(L109*'Inflation adjustment'!$AH$3/'Inflation adjustment'!AF$3,"n.a.")</f>
        <v>n.a.</v>
      </c>
      <c r="AC109" s="42" t="str">
        <f>IFERROR(M109*'Inflation adjustment'!$AH$3/'Inflation adjustment'!AG$3,"n.a.")</f>
        <v>n.a.</v>
      </c>
      <c r="AD109" s="42" t="str">
        <f>IFERROR(N109*'Inflation adjustment'!$AH$3/'Inflation adjustment'!AH$3,"n.a.")</f>
        <v>n.a.</v>
      </c>
      <c r="AE109" s="42" t="str">
        <f t="shared" si="40"/>
        <v>n.a.</v>
      </c>
      <c r="AF109" s="42"/>
    </row>
    <row r="110" spans="1:35" x14ac:dyDescent="0.35">
      <c r="B110" s="1" t="s">
        <v>117</v>
      </c>
      <c r="C110" s="1" t="s">
        <v>171</v>
      </c>
      <c r="D110" s="1" t="s">
        <v>165</v>
      </c>
      <c r="E110" s="1" t="s">
        <v>196</v>
      </c>
      <c r="F110" s="42" t="s">
        <v>110</v>
      </c>
      <c r="G110" s="42">
        <v>4.9580612044373855E-2</v>
      </c>
      <c r="H110" s="42">
        <v>5.4128271175505276E-2</v>
      </c>
      <c r="I110" s="42">
        <v>6.0893797261725294E-2</v>
      </c>
      <c r="J110" s="42">
        <v>6.6335931420173772E-2</v>
      </c>
      <c r="K110" s="42">
        <v>6.7782902264737571E-2</v>
      </c>
      <c r="L110" s="42">
        <v>7.1095418184152423E-2</v>
      </c>
      <c r="M110" s="42">
        <v>7.2367691240542945E-2</v>
      </c>
      <c r="N110" s="42" t="s">
        <v>110</v>
      </c>
      <c r="O110" s="42">
        <f t="shared" si="39"/>
        <v>6.3169231941601595E-2</v>
      </c>
      <c r="R110" s="1" t="s">
        <v>117</v>
      </c>
      <c r="S110" s="1" t="s">
        <v>172</v>
      </c>
      <c r="T110" s="1" t="s">
        <v>165</v>
      </c>
      <c r="U110" s="1" t="s">
        <v>196</v>
      </c>
      <c r="V110" s="42" t="s">
        <v>110</v>
      </c>
      <c r="W110" s="42">
        <f>IFERROR(G110*'Inflation adjustment'!$AH$3/'Inflation adjustment'!AA$3,"n.a.")</f>
        <v>5.5734338119096151E-2</v>
      </c>
      <c r="X110" s="42">
        <f>IFERROR(H110*'Inflation adjustment'!$AH$3/'Inflation adjustment'!AB$3,"n.a.")</f>
        <v>5.8984388862589658E-2</v>
      </c>
      <c r="Y110" s="42">
        <f>IFERROR(I110*'Inflation adjustment'!$AH$3/'Inflation adjustment'!AC$3,"n.a.")</f>
        <v>6.5011575346088576E-2</v>
      </c>
      <c r="Z110" s="42">
        <f>IFERROR(J110*'Inflation adjustment'!$AH$3/'Inflation adjustment'!AD$3,"n.a.")</f>
        <v>6.9799276489374423E-2</v>
      </c>
      <c r="AA110" s="42">
        <f>IFERROR(K110*'Inflation adjustment'!$AH$3/'Inflation adjustment'!AE$3,"n.a.")</f>
        <v>7.018326347934388E-2</v>
      </c>
      <c r="AB110" s="42">
        <f>IFERROR(L110*'Inflation adjustment'!$AH$3/'Inflation adjustment'!AF$3,"n.a.")</f>
        <v>7.3525862204856768E-2</v>
      </c>
      <c r="AC110" s="42">
        <f>IFERROR(M110*'Inflation adjustment'!$AH$3/'Inflation adjustment'!AG$3,"n.a.")</f>
        <v>7.3909202671075272E-2</v>
      </c>
      <c r="AD110" s="42" t="str">
        <f>IFERROR(N110*'Inflation adjustment'!$AH$3/'Inflation adjustment'!AH$3,"n.a.")</f>
        <v>n.a.</v>
      </c>
      <c r="AE110" s="42">
        <f t="shared" si="40"/>
        <v>6.6735415310346394E-2</v>
      </c>
      <c r="AF110" s="42"/>
    </row>
    <row r="111" spans="1:35" x14ac:dyDescent="0.35">
      <c r="O111" s="33"/>
      <c r="AE111" s="33"/>
      <c r="AF111" s="33"/>
    </row>
    <row r="112" spans="1:35" s="12" customFormat="1" ht="32.25" customHeight="1" thickBot="1" x14ac:dyDescent="0.4">
      <c r="A112" s="7"/>
      <c r="B112" s="8" t="s">
        <v>335</v>
      </c>
      <c r="C112" s="8" t="s">
        <v>6</v>
      </c>
      <c r="D112" s="8" t="s">
        <v>160</v>
      </c>
      <c r="E112" s="8" t="s">
        <v>336</v>
      </c>
      <c r="F112" s="9" t="s">
        <v>176</v>
      </c>
      <c r="G112" s="9">
        <v>2010</v>
      </c>
      <c r="H112" s="9">
        <v>2011</v>
      </c>
      <c r="I112" s="9">
        <v>2012</v>
      </c>
      <c r="J112" s="9">
        <v>2013</v>
      </c>
      <c r="K112" s="9">
        <v>2014</v>
      </c>
      <c r="L112" s="9">
        <v>2015</v>
      </c>
      <c r="M112" s="9">
        <v>2016</v>
      </c>
      <c r="N112" s="9">
        <v>2017</v>
      </c>
      <c r="O112" s="9" t="s">
        <v>150</v>
      </c>
      <c r="P112" s="10"/>
      <c r="Q112" s="7"/>
      <c r="R112" s="8" t="s">
        <v>335</v>
      </c>
      <c r="S112" s="8" t="s">
        <v>6</v>
      </c>
      <c r="T112" s="8" t="s">
        <v>160</v>
      </c>
      <c r="U112" s="8" t="s">
        <v>336</v>
      </c>
      <c r="V112" s="9" t="s">
        <v>176</v>
      </c>
      <c r="W112" s="9">
        <v>2010</v>
      </c>
      <c r="X112" s="9">
        <v>2011</v>
      </c>
      <c r="Y112" s="9">
        <v>2012</v>
      </c>
      <c r="Z112" s="9">
        <v>2013</v>
      </c>
      <c r="AA112" s="9">
        <v>2014</v>
      </c>
      <c r="AB112" s="9">
        <v>2015</v>
      </c>
      <c r="AC112" s="9">
        <v>2016</v>
      </c>
      <c r="AD112" s="9">
        <v>2017</v>
      </c>
      <c r="AE112" s="9" t="s">
        <v>150</v>
      </c>
      <c r="AF112" s="9"/>
      <c r="AG112" s="10"/>
      <c r="AH112" s="7"/>
      <c r="AI112" s="11" t="s">
        <v>9</v>
      </c>
    </row>
    <row r="113" spans="2:35" s="13" customFormat="1" ht="30" customHeight="1" x14ac:dyDescent="0.35">
      <c r="B113" s="15" t="s">
        <v>141</v>
      </c>
      <c r="F113" s="18"/>
      <c r="G113" s="18"/>
      <c r="H113" s="18"/>
      <c r="I113" s="18"/>
      <c r="J113" s="18"/>
      <c r="K113" s="18"/>
      <c r="L113" s="18"/>
      <c r="M113" s="18"/>
      <c r="N113" s="18"/>
      <c r="O113" s="18"/>
      <c r="P113" s="14"/>
      <c r="R113" s="15" t="s">
        <v>141</v>
      </c>
      <c r="V113" s="18"/>
      <c r="W113" s="18"/>
      <c r="X113" s="18"/>
      <c r="Y113" s="18"/>
      <c r="Z113" s="18"/>
      <c r="AA113" s="18"/>
      <c r="AB113" s="18"/>
      <c r="AC113" s="18"/>
      <c r="AD113" s="18"/>
      <c r="AE113" s="18"/>
      <c r="AF113" s="18"/>
      <c r="AG113" s="14"/>
      <c r="AI113" s="1"/>
    </row>
    <row r="114" spans="2:35" x14ac:dyDescent="0.35">
      <c r="B114" s="1" t="s">
        <v>124</v>
      </c>
      <c r="C114" s="1" t="s">
        <v>7</v>
      </c>
      <c r="D114" s="1" t="s">
        <v>161</v>
      </c>
      <c r="E114" s="1" t="s">
        <v>197</v>
      </c>
      <c r="F114" s="42" t="s">
        <v>110</v>
      </c>
      <c r="G114" s="31">
        <f>IFERROR(G87/G61,"n.a.")</f>
        <v>0.83938356024369176</v>
      </c>
      <c r="H114" s="31">
        <f t="shared" ref="H114:O114" si="55">IFERROR(H87/H61,"n.a.")</f>
        <v>1.0927882466998251</v>
      </c>
      <c r="I114" s="31">
        <f t="shared" si="55"/>
        <v>0.99465008749396588</v>
      </c>
      <c r="J114" s="31">
        <f t="shared" si="55"/>
        <v>0.97279631771822472</v>
      </c>
      <c r="K114" s="31">
        <f t="shared" si="55"/>
        <v>0.95644702653019953</v>
      </c>
      <c r="L114" s="31">
        <f t="shared" si="55"/>
        <v>0.96597288468826048</v>
      </c>
      <c r="M114" s="31">
        <f t="shared" si="55"/>
        <v>0.92515121484524432</v>
      </c>
      <c r="N114" s="31" t="str">
        <f t="shared" si="55"/>
        <v>n.a.</v>
      </c>
      <c r="O114" s="31">
        <f t="shared" si="55"/>
        <v>0.96644900404317513</v>
      </c>
      <c r="R114" s="1" t="s">
        <v>124</v>
      </c>
      <c r="S114" s="1" t="s">
        <v>7</v>
      </c>
      <c r="T114" s="1" t="s">
        <v>161</v>
      </c>
      <c r="U114" s="1" t="s">
        <v>197</v>
      </c>
      <c r="V114" s="42" t="s">
        <v>110</v>
      </c>
      <c r="W114" s="31" t="str">
        <f>IFERROR(W87/W69,"n.a.")</f>
        <v>n.a.</v>
      </c>
      <c r="X114" s="31">
        <f t="shared" ref="X114:AE114" si="56">IFERROR(X87/X69,"n.a.")</f>
        <v>2.4141951352684643</v>
      </c>
      <c r="Y114" s="31">
        <f t="shared" si="56"/>
        <v>2.4696450503374563</v>
      </c>
      <c r="Z114" s="31">
        <f t="shared" si="56"/>
        <v>1.9907206688705645</v>
      </c>
      <c r="AA114" s="31">
        <f t="shared" si="56"/>
        <v>1.5502865017851444</v>
      </c>
      <c r="AB114" s="31">
        <f t="shared" si="56"/>
        <v>1.2169809856406948</v>
      </c>
      <c r="AC114" s="31" t="str">
        <f t="shared" si="56"/>
        <v>n.a.</v>
      </c>
      <c r="AD114" s="31" t="str">
        <f t="shared" si="56"/>
        <v>n.a.</v>
      </c>
      <c r="AE114" s="31">
        <f t="shared" si="56"/>
        <v>1.7695169752850759</v>
      </c>
      <c r="AF114" s="31"/>
    </row>
    <row r="115" spans="2:35" x14ac:dyDescent="0.35">
      <c r="B115" s="1" t="s">
        <v>132</v>
      </c>
      <c r="C115" s="1" t="s">
        <v>7</v>
      </c>
      <c r="D115" s="1" t="s">
        <v>161</v>
      </c>
      <c r="E115" s="1" t="s">
        <v>196</v>
      </c>
      <c r="F115" s="42" t="s">
        <v>110</v>
      </c>
      <c r="G115" s="31">
        <f t="shared" ref="G115" si="57">IFERROR(G88/G62,"n.a.")</f>
        <v>0.95256519935150419</v>
      </c>
      <c r="H115" s="31">
        <f t="shared" ref="H115:O115" si="58">IFERROR(H88/H62,"n.a.")</f>
        <v>0.94486766097088681</v>
      </c>
      <c r="I115" s="31">
        <f t="shared" si="58"/>
        <v>0.91229921062466934</v>
      </c>
      <c r="J115" s="31">
        <f t="shared" si="58"/>
        <v>0.92333744061779766</v>
      </c>
      <c r="K115" s="31">
        <f t="shared" si="58"/>
        <v>0.92695081483323327</v>
      </c>
      <c r="L115" s="31">
        <f t="shared" si="58"/>
        <v>0.91428734768282849</v>
      </c>
      <c r="M115" s="31" t="str">
        <f t="shared" si="58"/>
        <v>n.a.</v>
      </c>
      <c r="N115" s="31" t="str">
        <f t="shared" si="58"/>
        <v>n.a.</v>
      </c>
      <c r="O115" s="31">
        <f t="shared" si="58"/>
        <v>0.92821678220634474</v>
      </c>
      <c r="R115" s="1" t="s">
        <v>132</v>
      </c>
      <c r="S115" s="1" t="s">
        <v>7</v>
      </c>
      <c r="T115" s="1" t="s">
        <v>161</v>
      </c>
      <c r="U115" s="1" t="s">
        <v>196</v>
      </c>
      <c r="V115" s="42" t="s">
        <v>110</v>
      </c>
      <c r="W115" s="31" t="str">
        <f t="shared" ref="W115:AE115" si="59">IFERROR(W88/W70,"n.a.")</f>
        <v>n.a.</v>
      </c>
      <c r="X115" s="31">
        <f t="shared" si="59"/>
        <v>2.5322167154539965</v>
      </c>
      <c r="Y115" s="31">
        <f t="shared" si="59"/>
        <v>2.9628036939110123</v>
      </c>
      <c r="Z115" s="31">
        <f t="shared" si="59"/>
        <v>2.8269357086865554</v>
      </c>
      <c r="AA115" s="31">
        <f t="shared" si="59"/>
        <v>2.1855434020574873</v>
      </c>
      <c r="AB115" s="31">
        <f t="shared" si="59"/>
        <v>2.2096563984191522</v>
      </c>
      <c r="AC115" s="31" t="str">
        <f t="shared" si="59"/>
        <v>n.a.</v>
      </c>
      <c r="AD115" s="31" t="str">
        <f t="shared" si="59"/>
        <v>n.a.</v>
      </c>
      <c r="AE115" s="31">
        <f t="shared" si="59"/>
        <v>2.4756729052238553</v>
      </c>
      <c r="AF115" s="31"/>
    </row>
    <row r="116" spans="2:35" x14ac:dyDescent="0.35">
      <c r="B116" s="1" t="s">
        <v>251</v>
      </c>
      <c r="C116" s="1" t="s">
        <v>7</v>
      </c>
      <c r="D116" s="1" t="s">
        <v>162</v>
      </c>
      <c r="E116" s="1" t="s">
        <v>196</v>
      </c>
      <c r="F116" s="42" t="s">
        <v>110</v>
      </c>
      <c r="G116" s="31" t="str">
        <f t="shared" ref="G116" si="60">IFERROR(G89/G63,"n.a.")</f>
        <v>n.a.</v>
      </c>
      <c r="H116" s="31">
        <f t="shared" ref="H116:O116" si="61">IFERROR(H89/H63,"n.a.")</f>
        <v>0.97901899503307388</v>
      </c>
      <c r="I116" s="31">
        <f t="shared" si="61"/>
        <v>0.91876595426350727</v>
      </c>
      <c r="J116" s="31">
        <f t="shared" si="61"/>
        <v>0.71162919523334589</v>
      </c>
      <c r="K116" s="31">
        <f t="shared" si="61"/>
        <v>0.82990894274126259</v>
      </c>
      <c r="L116" s="31">
        <f t="shared" si="61"/>
        <v>0.9265748289498581</v>
      </c>
      <c r="M116" s="31">
        <f t="shared" si="61"/>
        <v>0.91892592940086826</v>
      </c>
      <c r="N116" s="31" t="str">
        <f t="shared" si="61"/>
        <v>n.a.</v>
      </c>
      <c r="O116" s="31">
        <f t="shared" si="61"/>
        <v>0.8853444217556653</v>
      </c>
      <c r="R116" s="1" t="s">
        <v>251</v>
      </c>
      <c r="S116" s="1" t="s">
        <v>7</v>
      </c>
      <c r="T116" s="1" t="s">
        <v>162</v>
      </c>
      <c r="U116" s="1" t="s">
        <v>196</v>
      </c>
      <c r="V116" s="42" t="s">
        <v>110</v>
      </c>
      <c r="W116" s="31" t="str">
        <f t="shared" ref="W116:AE116" si="62">IFERROR(W89/W71,"n.a.")</f>
        <v>n.a.</v>
      </c>
      <c r="X116" s="31">
        <f t="shared" si="62"/>
        <v>0.26619315387518366</v>
      </c>
      <c r="Y116" s="31">
        <f t="shared" si="62"/>
        <v>0.18907115838277536</v>
      </c>
      <c r="Z116" s="31">
        <f t="shared" si="62"/>
        <v>0.15772767685271691</v>
      </c>
      <c r="AA116" s="31">
        <f t="shared" si="62"/>
        <v>0.17067112172552623</v>
      </c>
      <c r="AB116" s="31">
        <f t="shared" si="62"/>
        <v>0.28434498655177215</v>
      </c>
      <c r="AC116" s="31">
        <f t="shared" si="62"/>
        <v>0.3057142140300621</v>
      </c>
      <c r="AD116" s="31" t="str">
        <f t="shared" si="62"/>
        <v>n.a.</v>
      </c>
      <c r="AE116" s="31">
        <f t="shared" si="62"/>
        <v>0.21793869163408439</v>
      </c>
      <c r="AF116" s="31"/>
    </row>
    <row r="117" spans="2:35" x14ac:dyDescent="0.35">
      <c r="B117" s="1" t="s">
        <v>289</v>
      </c>
      <c r="C117" s="1" t="s">
        <v>7</v>
      </c>
      <c r="D117" s="1" t="s">
        <v>163</v>
      </c>
      <c r="E117" s="1" t="s">
        <v>196</v>
      </c>
      <c r="F117" s="42" t="s">
        <v>110</v>
      </c>
      <c r="G117" s="31" t="str">
        <f t="shared" ref="G117" si="63">IFERROR(G90/G64,"n.a.")</f>
        <v>n.a.</v>
      </c>
      <c r="H117" s="31" t="str">
        <f t="shared" ref="H117:O117" si="64">IFERROR(H90/H64,"n.a.")</f>
        <v>n.a.</v>
      </c>
      <c r="I117" s="31" t="str">
        <f t="shared" si="64"/>
        <v>n.a.</v>
      </c>
      <c r="J117" s="31" t="str">
        <f t="shared" si="64"/>
        <v>n.a.</v>
      </c>
      <c r="K117" s="31" t="str">
        <f t="shared" si="64"/>
        <v>n.a.</v>
      </c>
      <c r="L117" s="31" t="str">
        <f t="shared" si="64"/>
        <v>n.a.</v>
      </c>
      <c r="M117" s="31" t="str">
        <f t="shared" si="64"/>
        <v>n.a.</v>
      </c>
      <c r="N117" s="31" t="str">
        <f t="shared" si="64"/>
        <v>n.a.</v>
      </c>
      <c r="O117" s="31" t="str">
        <f t="shared" si="64"/>
        <v>n.a.</v>
      </c>
      <c r="R117" s="1" t="s">
        <v>289</v>
      </c>
      <c r="S117" s="1" t="s">
        <v>7</v>
      </c>
      <c r="T117" s="1" t="s">
        <v>163</v>
      </c>
      <c r="U117" s="1" t="s">
        <v>196</v>
      </c>
      <c r="V117" s="42" t="s">
        <v>110</v>
      </c>
      <c r="W117" s="31" t="str">
        <f t="shared" ref="W117:AE118" si="65">IFERROR(W90/W72,"n.a.")</f>
        <v>n.a.</v>
      </c>
      <c r="X117" s="31" t="str">
        <f t="shared" si="65"/>
        <v>n.a.</v>
      </c>
      <c r="Y117" s="31" t="str">
        <f t="shared" si="65"/>
        <v>n.a.</v>
      </c>
      <c r="Z117" s="31" t="str">
        <f t="shared" si="65"/>
        <v>n.a.</v>
      </c>
      <c r="AA117" s="31" t="str">
        <f t="shared" si="65"/>
        <v>n.a.</v>
      </c>
      <c r="AB117" s="31" t="str">
        <f t="shared" si="65"/>
        <v>n.a.</v>
      </c>
      <c r="AC117" s="31" t="str">
        <f t="shared" si="65"/>
        <v>n.a.</v>
      </c>
      <c r="AD117" s="31" t="str">
        <f t="shared" si="65"/>
        <v>n.a.</v>
      </c>
      <c r="AE117" s="31" t="str">
        <f t="shared" si="65"/>
        <v>n.a.</v>
      </c>
      <c r="AF117" s="31"/>
    </row>
    <row r="118" spans="2:35" x14ac:dyDescent="0.35">
      <c r="B118" s="1" t="s">
        <v>290</v>
      </c>
      <c r="C118" s="1" t="s">
        <v>7</v>
      </c>
      <c r="D118" s="1" t="s">
        <v>163</v>
      </c>
      <c r="E118" s="1" t="s">
        <v>196</v>
      </c>
      <c r="F118" s="42" t="s">
        <v>110</v>
      </c>
      <c r="G118" s="31" t="str">
        <f t="shared" ref="G118" si="66">IFERROR(G91/G65,"n.a.")</f>
        <v>n.a.</v>
      </c>
      <c r="H118" s="31" t="str">
        <f t="shared" ref="H118:O118" si="67">IFERROR(H91/H65,"n.a.")</f>
        <v>n.a.</v>
      </c>
      <c r="I118" s="31" t="str">
        <f t="shared" si="67"/>
        <v>n.a.</v>
      </c>
      <c r="J118" s="31" t="str">
        <f t="shared" si="67"/>
        <v>n.a.</v>
      </c>
      <c r="K118" s="31" t="str">
        <f t="shared" si="67"/>
        <v>n.a.</v>
      </c>
      <c r="L118" s="31" t="str">
        <f t="shared" si="67"/>
        <v>n.a.</v>
      </c>
      <c r="M118" s="31" t="str">
        <f t="shared" si="67"/>
        <v>n.a.</v>
      </c>
      <c r="N118" s="31" t="str">
        <f t="shared" si="67"/>
        <v>n.a.</v>
      </c>
      <c r="O118" s="31" t="str">
        <f t="shared" si="67"/>
        <v>n.a.</v>
      </c>
      <c r="R118" s="1" t="s">
        <v>290</v>
      </c>
      <c r="S118" s="1" t="s">
        <v>7</v>
      </c>
      <c r="T118" s="1" t="s">
        <v>163</v>
      </c>
      <c r="U118" s="1" t="s">
        <v>196</v>
      </c>
      <c r="V118" s="42" t="s">
        <v>110</v>
      </c>
      <c r="W118" s="31" t="str">
        <f t="shared" si="65"/>
        <v>n.a.</v>
      </c>
      <c r="X118" s="31" t="str">
        <f t="shared" si="65"/>
        <v>n.a.</v>
      </c>
      <c r="Y118" s="31" t="str">
        <f t="shared" si="65"/>
        <v>n.a.</v>
      </c>
      <c r="Z118" s="31" t="str">
        <f t="shared" si="65"/>
        <v>n.a.</v>
      </c>
      <c r="AA118" s="31" t="str">
        <f t="shared" si="65"/>
        <v>n.a.</v>
      </c>
      <c r="AB118" s="31" t="str">
        <f t="shared" si="65"/>
        <v>n.a.</v>
      </c>
      <c r="AC118" s="31" t="str">
        <f t="shared" si="65"/>
        <v>n.a.</v>
      </c>
      <c r="AD118" s="31" t="str">
        <f t="shared" si="65"/>
        <v>n.a.</v>
      </c>
      <c r="AE118" s="31" t="str">
        <f t="shared" si="65"/>
        <v>n.a.</v>
      </c>
      <c r="AF118" s="31"/>
    </row>
    <row r="119" spans="2:35" x14ac:dyDescent="0.35">
      <c r="B119" s="1" t="s">
        <v>291</v>
      </c>
      <c r="C119" s="1" t="s">
        <v>7</v>
      </c>
      <c r="D119" s="1" t="s">
        <v>163</v>
      </c>
      <c r="E119" s="1" t="s">
        <v>196</v>
      </c>
      <c r="F119" s="42" t="s">
        <v>110</v>
      </c>
      <c r="G119" s="31" t="str">
        <f t="shared" ref="G119" si="68">IFERROR(G92/G66,"n.a.")</f>
        <v>n.a.</v>
      </c>
      <c r="H119" s="31">
        <f t="shared" ref="H119:O119" si="69">IFERROR(H92/H66,"n.a.")</f>
        <v>0.91910000000000003</v>
      </c>
      <c r="I119" s="31">
        <f t="shared" si="69"/>
        <v>0.92529999999999979</v>
      </c>
      <c r="J119" s="31">
        <f t="shared" si="69"/>
        <v>0.92810000000000015</v>
      </c>
      <c r="K119" s="31">
        <f t="shared" si="69"/>
        <v>0.91379999999999995</v>
      </c>
      <c r="L119" s="31">
        <f t="shared" si="69"/>
        <v>0.91379999999999995</v>
      </c>
      <c r="M119" s="31" t="str">
        <f t="shared" si="69"/>
        <v>n.a.</v>
      </c>
      <c r="N119" s="31" t="str">
        <f t="shared" si="69"/>
        <v>n.a.</v>
      </c>
      <c r="O119" s="31">
        <f t="shared" si="69"/>
        <v>0.92002557218887604</v>
      </c>
      <c r="R119" s="1" t="s">
        <v>291</v>
      </c>
      <c r="S119" s="1" t="s">
        <v>7</v>
      </c>
      <c r="T119" s="1" t="s">
        <v>163</v>
      </c>
      <c r="U119" s="1" t="s">
        <v>196</v>
      </c>
      <c r="V119" s="42" t="s">
        <v>110</v>
      </c>
      <c r="W119" s="31" t="str">
        <f t="shared" ref="W119:AE120" si="70">IFERROR(W92/W73,"n.a.")</f>
        <v>n.a.</v>
      </c>
      <c r="X119" s="31" t="str">
        <f t="shared" si="70"/>
        <v>n.a.</v>
      </c>
      <c r="Y119" s="31" t="str">
        <f t="shared" si="70"/>
        <v>n.a.</v>
      </c>
      <c r="Z119" s="31">
        <f t="shared" si="70"/>
        <v>0.91447946791765955</v>
      </c>
      <c r="AA119" s="31">
        <f t="shared" si="70"/>
        <v>0.78587901933421023</v>
      </c>
      <c r="AB119" s="31">
        <f t="shared" si="70"/>
        <v>0.80371264154549582</v>
      </c>
      <c r="AC119" s="31" t="str">
        <f t="shared" si="70"/>
        <v>n.a.</v>
      </c>
      <c r="AD119" s="31" t="str">
        <f t="shared" si="70"/>
        <v>n.a.</v>
      </c>
      <c r="AE119" s="31">
        <f t="shared" si="70"/>
        <v>0.84575578281405073</v>
      </c>
      <c r="AF119" s="31"/>
    </row>
    <row r="120" spans="2:35" x14ac:dyDescent="0.35">
      <c r="B120" s="1" t="s">
        <v>292</v>
      </c>
      <c r="C120" s="1" t="s">
        <v>7</v>
      </c>
      <c r="D120" s="1" t="s">
        <v>163</v>
      </c>
      <c r="E120" s="1" t="s">
        <v>196</v>
      </c>
      <c r="F120" s="42" t="s">
        <v>110</v>
      </c>
      <c r="G120" s="31" t="str">
        <f t="shared" ref="G120" si="71">IFERROR(G93/G67,"n.a.")</f>
        <v>n.a.</v>
      </c>
      <c r="H120" s="31">
        <f t="shared" ref="H120:O120" si="72">IFERROR(H93/H67,"n.a.")</f>
        <v>0.82169999999999987</v>
      </c>
      <c r="I120" s="31">
        <f t="shared" si="72"/>
        <v>0.87139999999999995</v>
      </c>
      <c r="J120" s="31">
        <f t="shared" si="72"/>
        <v>0.94110000000000005</v>
      </c>
      <c r="K120" s="31">
        <f t="shared" si="72"/>
        <v>0.95020000000000004</v>
      </c>
      <c r="L120" s="31">
        <f t="shared" si="72"/>
        <v>0.95020000000000004</v>
      </c>
      <c r="M120" s="31" t="str">
        <f t="shared" si="72"/>
        <v>n.a.</v>
      </c>
      <c r="N120" s="31" t="str">
        <f t="shared" si="72"/>
        <v>n.a.</v>
      </c>
      <c r="O120" s="31">
        <f t="shared" si="72"/>
        <v>0.9060746661563075</v>
      </c>
      <c r="R120" s="1" t="s">
        <v>292</v>
      </c>
      <c r="S120" s="1" t="s">
        <v>7</v>
      </c>
      <c r="T120" s="1" t="s">
        <v>163</v>
      </c>
      <c r="U120" s="1" t="s">
        <v>196</v>
      </c>
      <c r="V120" s="42" t="s">
        <v>110</v>
      </c>
      <c r="W120" s="31" t="str">
        <f t="shared" si="70"/>
        <v>n.a.</v>
      </c>
      <c r="X120" s="31" t="str">
        <f t="shared" si="70"/>
        <v>n.a.</v>
      </c>
      <c r="Y120" s="31" t="str">
        <f t="shared" si="70"/>
        <v>n.a.</v>
      </c>
      <c r="Z120" s="31">
        <f t="shared" si="70"/>
        <v>0.79589608866299399</v>
      </c>
      <c r="AA120" s="31">
        <f t="shared" si="70"/>
        <v>0.83766573926877941</v>
      </c>
      <c r="AB120" s="31">
        <f t="shared" si="70"/>
        <v>0.74998556522033311</v>
      </c>
      <c r="AC120" s="31" t="str">
        <f t="shared" si="70"/>
        <v>n.a.</v>
      </c>
      <c r="AD120" s="31" t="str">
        <f t="shared" si="70"/>
        <v>n.a.</v>
      </c>
      <c r="AE120" s="31">
        <f t="shared" si="70"/>
        <v>0.76797739671780418</v>
      </c>
      <c r="AF120" s="31"/>
    </row>
    <row r="121" spans="2:35" x14ac:dyDescent="0.35">
      <c r="B121" s="1" t="s">
        <v>293</v>
      </c>
      <c r="C121" s="1" t="s">
        <v>7</v>
      </c>
      <c r="D121" s="1" t="s">
        <v>163</v>
      </c>
      <c r="E121" s="1" t="s">
        <v>196</v>
      </c>
      <c r="F121" s="42" t="s">
        <v>110</v>
      </c>
      <c r="G121" s="31" t="str">
        <f t="shared" ref="G121" si="73">IFERROR(G94/G68,"n.a.")</f>
        <v>n.a.</v>
      </c>
      <c r="H121" s="31" t="str">
        <f t="shared" ref="H121:O121" si="74">IFERROR(H94/H68,"n.a.")</f>
        <v>n.a.</v>
      </c>
      <c r="I121" s="31" t="str">
        <f t="shared" si="74"/>
        <v>n.a.</v>
      </c>
      <c r="J121" s="31" t="str">
        <f t="shared" si="74"/>
        <v>n.a.</v>
      </c>
      <c r="K121" s="31" t="str">
        <f t="shared" si="74"/>
        <v>n.a.</v>
      </c>
      <c r="L121" s="31" t="str">
        <f t="shared" si="74"/>
        <v>n.a.</v>
      </c>
      <c r="M121" s="31" t="str">
        <f t="shared" si="74"/>
        <v>n.a.</v>
      </c>
      <c r="N121" s="31" t="str">
        <f t="shared" si="74"/>
        <v>n.a.</v>
      </c>
      <c r="O121" s="31" t="str">
        <f t="shared" si="74"/>
        <v>n.a.</v>
      </c>
      <c r="R121" s="1" t="s">
        <v>293</v>
      </c>
      <c r="S121" s="1" t="s">
        <v>7</v>
      </c>
      <c r="T121" s="1" t="s">
        <v>163</v>
      </c>
      <c r="U121" s="1" t="s">
        <v>196</v>
      </c>
      <c r="V121" s="42" t="s">
        <v>110</v>
      </c>
      <c r="W121" s="31" t="str">
        <f t="shared" ref="W121:AE123" si="75">IFERROR(W94/W74,"n.a.")</f>
        <v>n.a.</v>
      </c>
      <c r="X121" s="31" t="str">
        <f t="shared" si="75"/>
        <v>n.a.</v>
      </c>
      <c r="Y121" s="31" t="str">
        <f t="shared" si="75"/>
        <v>n.a.</v>
      </c>
      <c r="Z121" s="31" t="str">
        <f t="shared" si="75"/>
        <v>n.a.</v>
      </c>
      <c r="AA121" s="31" t="str">
        <f t="shared" si="75"/>
        <v>n.a.</v>
      </c>
      <c r="AB121" s="31" t="str">
        <f t="shared" si="75"/>
        <v>n.a.</v>
      </c>
      <c r="AC121" s="31" t="str">
        <f t="shared" si="75"/>
        <v>n.a.</v>
      </c>
      <c r="AD121" s="31" t="str">
        <f t="shared" si="75"/>
        <v>n.a.</v>
      </c>
      <c r="AE121" s="31" t="str">
        <f t="shared" si="75"/>
        <v>n.a.</v>
      </c>
      <c r="AF121" s="31"/>
    </row>
    <row r="122" spans="2:35" x14ac:dyDescent="0.35">
      <c r="B122" s="1" t="s">
        <v>294</v>
      </c>
      <c r="C122" s="1" t="s">
        <v>7</v>
      </c>
      <c r="D122" s="1" t="s">
        <v>163</v>
      </c>
      <c r="E122" s="1" t="s">
        <v>196</v>
      </c>
      <c r="F122" s="42" t="s">
        <v>110</v>
      </c>
      <c r="G122" s="31" t="str">
        <f t="shared" ref="G122" si="76">IFERROR(G95/G69,"n.a.")</f>
        <v>n.a.</v>
      </c>
      <c r="H122" s="31" t="str">
        <f t="shared" ref="H122:O122" si="77">IFERROR(H95/H69,"n.a.")</f>
        <v>n.a.</v>
      </c>
      <c r="I122" s="31" t="str">
        <f t="shared" si="77"/>
        <v>n.a.</v>
      </c>
      <c r="J122" s="31" t="str">
        <f t="shared" si="77"/>
        <v>n.a.</v>
      </c>
      <c r="K122" s="31" t="str">
        <f t="shared" si="77"/>
        <v>n.a.</v>
      </c>
      <c r="L122" s="31" t="str">
        <f t="shared" si="77"/>
        <v>n.a.</v>
      </c>
      <c r="M122" s="31" t="str">
        <f t="shared" si="77"/>
        <v>n.a.</v>
      </c>
      <c r="N122" s="31" t="str">
        <f t="shared" si="77"/>
        <v>n.a.</v>
      </c>
      <c r="O122" s="31" t="str">
        <f t="shared" si="77"/>
        <v>n.a.</v>
      </c>
      <c r="R122" s="1" t="s">
        <v>294</v>
      </c>
      <c r="S122" s="1" t="s">
        <v>7</v>
      </c>
      <c r="T122" s="1" t="s">
        <v>163</v>
      </c>
      <c r="U122" s="1" t="s">
        <v>196</v>
      </c>
      <c r="V122" s="42" t="s">
        <v>110</v>
      </c>
      <c r="W122" s="31" t="str">
        <f t="shared" si="75"/>
        <v>n.a.</v>
      </c>
      <c r="X122" s="31" t="str">
        <f t="shared" si="75"/>
        <v>n.a.</v>
      </c>
      <c r="Y122" s="31" t="str">
        <f t="shared" si="75"/>
        <v>n.a.</v>
      </c>
      <c r="Z122" s="31" t="str">
        <f t="shared" si="75"/>
        <v>n.a.</v>
      </c>
      <c r="AA122" s="31" t="str">
        <f t="shared" si="75"/>
        <v>n.a.</v>
      </c>
      <c r="AB122" s="31" t="str">
        <f t="shared" si="75"/>
        <v>n.a.</v>
      </c>
      <c r="AC122" s="31" t="str">
        <f t="shared" si="75"/>
        <v>n.a.</v>
      </c>
      <c r="AD122" s="31" t="str">
        <f t="shared" si="75"/>
        <v>n.a.</v>
      </c>
      <c r="AE122" s="31" t="str">
        <f t="shared" si="75"/>
        <v>n.a.</v>
      </c>
      <c r="AF122" s="31"/>
    </row>
    <row r="123" spans="2:35" x14ac:dyDescent="0.35">
      <c r="B123" s="1" t="s">
        <v>295</v>
      </c>
      <c r="C123" s="1" t="s">
        <v>7</v>
      </c>
      <c r="D123" s="1" t="s">
        <v>163</v>
      </c>
      <c r="E123" s="1" t="s">
        <v>196</v>
      </c>
      <c r="F123" s="42" t="s">
        <v>110</v>
      </c>
      <c r="G123" s="31" t="str">
        <f t="shared" ref="G123" si="78">IFERROR(G96/G70,"n.a.")</f>
        <v>n.a.</v>
      </c>
      <c r="H123" s="31" t="str">
        <f t="shared" ref="H123:O123" si="79">IFERROR(H96/H70,"n.a.")</f>
        <v>n.a.</v>
      </c>
      <c r="I123" s="31" t="str">
        <f t="shared" si="79"/>
        <v>n.a.</v>
      </c>
      <c r="J123" s="31" t="str">
        <f t="shared" si="79"/>
        <v>n.a.</v>
      </c>
      <c r="K123" s="31" t="str">
        <f t="shared" si="79"/>
        <v>n.a.</v>
      </c>
      <c r="L123" s="31" t="str">
        <f t="shared" si="79"/>
        <v>n.a.</v>
      </c>
      <c r="M123" s="31" t="str">
        <f t="shared" si="79"/>
        <v>n.a.</v>
      </c>
      <c r="N123" s="31" t="str">
        <f t="shared" si="79"/>
        <v>n.a.</v>
      </c>
      <c r="O123" s="31" t="str">
        <f t="shared" si="79"/>
        <v>n.a.</v>
      </c>
      <c r="R123" s="1" t="s">
        <v>295</v>
      </c>
      <c r="S123" s="1" t="s">
        <v>7</v>
      </c>
      <c r="T123" s="1" t="s">
        <v>163</v>
      </c>
      <c r="U123" s="1" t="s">
        <v>196</v>
      </c>
      <c r="V123" s="42" t="s">
        <v>110</v>
      </c>
      <c r="W123" s="31" t="str">
        <f t="shared" si="75"/>
        <v>n.a.</v>
      </c>
      <c r="X123" s="31" t="str">
        <f t="shared" si="75"/>
        <v>n.a.</v>
      </c>
      <c r="Y123" s="31" t="str">
        <f t="shared" si="75"/>
        <v>n.a.</v>
      </c>
      <c r="Z123" s="31" t="str">
        <f t="shared" si="75"/>
        <v>n.a.</v>
      </c>
      <c r="AA123" s="31" t="str">
        <f t="shared" si="75"/>
        <v>n.a.</v>
      </c>
      <c r="AB123" s="31" t="str">
        <f t="shared" si="75"/>
        <v>n.a.</v>
      </c>
      <c r="AC123" s="31" t="str">
        <f t="shared" si="75"/>
        <v>n.a.</v>
      </c>
      <c r="AD123" s="31" t="str">
        <f t="shared" si="75"/>
        <v>n.a.</v>
      </c>
      <c r="AE123" s="31" t="str">
        <f t="shared" si="75"/>
        <v>n.a.</v>
      </c>
      <c r="AF123" s="31"/>
    </row>
    <row r="124" spans="2:35" x14ac:dyDescent="0.35">
      <c r="B124" s="1" t="s">
        <v>120</v>
      </c>
      <c r="C124" s="1" t="s">
        <v>7</v>
      </c>
      <c r="D124" s="1" t="s">
        <v>164</v>
      </c>
      <c r="E124" s="1" t="s">
        <v>196</v>
      </c>
      <c r="F124" s="42" t="s">
        <v>110</v>
      </c>
      <c r="G124" s="31">
        <f t="shared" ref="G124" si="80">IFERROR(G97/G71,"n.a.")</f>
        <v>1.0070923836438024</v>
      </c>
      <c r="H124" s="31">
        <f t="shared" ref="H124:O124" si="81">IFERROR(H97/H71,"n.a.")</f>
        <v>0.9734551467786029</v>
      </c>
      <c r="I124" s="31">
        <f t="shared" si="81"/>
        <v>1.0172981028382233</v>
      </c>
      <c r="J124" s="31">
        <f t="shared" si="81"/>
        <v>0.98243446197078077</v>
      </c>
      <c r="K124" s="31">
        <f t="shared" si="81"/>
        <v>0.96676775363623102</v>
      </c>
      <c r="L124" s="31">
        <f t="shared" si="81"/>
        <v>1.0168927941448167</v>
      </c>
      <c r="M124" s="31">
        <f t="shared" si="81"/>
        <v>1.0004366543891294</v>
      </c>
      <c r="N124" s="31" t="str">
        <f t="shared" si="81"/>
        <v>n.a.</v>
      </c>
      <c r="O124" s="31">
        <f t="shared" si="81"/>
        <v>0.99530128575096488</v>
      </c>
      <c r="R124" s="1" t="s">
        <v>120</v>
      </c>
      <c r="S124" s="1" t="s">
        <v>7</v>
      </c>
      <c r="T124" s="1" t="s">
        <v>164</v>
      </c>
      <c r="U124" s="1" t="s">
        <v>196</v>
      </c>
      <c r="V124" s="42" t="s">
        <v>110</v>
      </c>
      <c r="W124" s="31">
        <f t="shared" ref="W124:AE124" si="82">IFERROR(W97/W75,"n.a.")</f>
        <v>1.7517219319863591</v>
      </c>
      <c r="X124" s="31">
        <f t="shared" si="82"/>
        <v>1.3060903760189668</v>
      </c>
      <c r="Y124" s="31">
        <f t="shared" si="82"/>
        <v>1.6126841565838865</v>
      </c>
      <c r="Z124" s="31">
        <f t="shared" si="82"/>
        <v>1.3904049243736374</v>
      </c>
      <c r="AA124" s="31">
        <f t="shared" si="82"/>
        <v>1.3720796903635384</v>
      </c>
      <c r="AB124" s="31">
        <f t="shared" si="82"/>
        <v>1.2481001830275966</v>
      </c>
      <c r="AC124" s="31">
        <f t="shared" si="82"/>
        <v>1.0926581955591999</v>
      </c>
      <c r="AD124" s="31" t="str">
        <f t="shared" si="82"/>
        <v>n.a.</v>
      </c>
      <c r="AE124" s="31">
        <f t="shared" si="82"/>
        <v>1.3895785436461661</v>
      </c>
      <c r="AF124" s="31"/>
    </row>
    <row r="125" spans="2:35" x14ac:dyDescent="0.35">
      <c r="B125" s="1" t="s">
        <v>125</v>
      </c>
      <c r="C125" s="1" t="s">
        <v>7</v>
      </c>
      <c r="D125" s="1" t="s">
        <v>162</v>
      </c>
      <c r="E125" s="1" t="s">
        <v>196</v>
      </c>
      <c r="F125" s="42" t="s">
        <v>110</v>
      </c>
      <c r="G125" s="31" t="str">
        <f t="shared" ref="G125" si="83">IFERROR(G98/G72,"n.a.")</f>
        <v>n.a.</v>
      </c>
      <c r="H125" s="31" t="str">
        <f t="shared" ref="H125:O125" si="84">IFERROR(H98/H72,"n.a.")</f>
        <v>n.a.</v>
      </c>
      <c r="I125" s="31" t="str">
        <f t="shared" si="84"/>
        <v>n.a.</v>
      </c>
      <c r="J125" s="31" t="str">
        <f t="shared" si="84"/>
        <v>n.a.</v>
      </c>
      <c r="K125" s="31" t="str">
        <f t="shared" si="84"/>
        <v>n.a.</v>
      </c>
      <c r="L125" s="31" t="str">
        <f t="shared" si="84"/>
        <v>n.a.</v>
      </c>
      <c r="M125" s="31" t="str">
        <f t="shared" si="84"/>
        <v>n.a.</v>
      </c>
      <c r="N125" s="31" t="str">
        <f t="shared" si="84"/>
        <v>n.a.</v>
      </c>
      <c r="O125" s="31" t="str">
        <f t="shared" si="84"/>
        <v>n.a.</v>
      </c>
      <c r="R125" s="1" t="s">
        <v>125</v>
      </c>
      <c r="S125" s="1" t="s">
        <v>7</v>
      </c>
      <c r="T125" s="1" t="s">
        <v>162</v>
      </c>
      <c r="U125" s="1" t="s">
        <v>196</v>
      </c>
      <c r="V125" s="42" t="s">
        <v>110</v>
      </c>
      <c r="W125" s="31" t="str">
        <f t="shared" ref="W125:AE125" si="85">IFERROR(W98/W76,"n.a.")</f>
        <v>n.a.</v>
      </c>
      <c r="X125" s="31" t="str">
        <f t="shared" si="85"/>
        <v>n.a.</v>
      </c>
      <c r="Y125" s="31" t="str">
        <f t="shared" si="85"/>
        <v>n.a.</v>
      </c>
      <c r="Z125" s="31" t="str">
        <f t="shared" si="85"/>
        <v>n.a.</v>
      </c>
      <c r="AA125" s="31" t="str">
        <f t="shared" si="85"/>
        <v>n.a.</v>
      </c>
      <c r="AB125" s="31" t="str">
        <f t="shared" si="85"/>
        <v>n.a.</v>
      </c>
      <c r="AC125" s="31" t="str">
        <f t="shared" si="85"/>
        <v>n.a.</v>
      </c>
      <c r="AD125" s="31" t="str">
        <f t="shared" si="85"/>
        <v>n.a.</v>
      </c>
      <c r="AE125" s="31" t="str">
        <f t="shared" si="85"/>
        <v>n.a.</v>
      </c>
      <c r="AF125" s="31"/>
    </row>
    <row r="126" spans="2:35" x14ac:dyDescent="0.35">
      <c r="B126" s="1" t="s">
        <v>277</v>
      </c>
      <c r="C126" s="1" t="s">
        <v>7</v>
      </c>
      <c r="D126" s="1" t="s">
        <v>163</v>
      </c>
      <c r="E126" s="1" t="s">
        <v>196</v>
      </c>
      <c r="F126" s="42" t="s">
        <v>110</v>
      </c>
      <c r="G126" s="31" t="str">
        <f t="shared" ref="G126" si="86">IFERROR(G99/G73,"n.a.")</f>
        <v>n.a.</v>
      </c>
      <c r="H126" s="31" t="str">
        <f t="shared" ref="H126:O126" si="87">IFERROR(H99/H73,"n.a.")</f>
        <v>n.a.</v>
      </c>
      <c r="I126" s="31" t="str">
        <f t="shared" si="87"/>
        <v>n.a.</v>
      </c>
      <c r="J126" s="31">
        <f t="shared" si="87"/>
        <v>0.97799999999999987</v>
      </c>
      <c r="K126" s="31">
        <f t="shared" si="87"/>
        <v>0.97870000000000013</v>
      </c>
      <c r="L126" s="31">
        <f t="shared" si="87"/>
        <v>0.95879999999999999</v>
      </c>
      <c r="M126" s="31">
        <f t="shared" si="87"/>
        <v>0.99650000000000005</v>
      </c>
      <c r="N126" s="31" t="str">
        <f t="shared" si="87"/>
        <v>n.a.</v>
      </c>
      <c r="O126" s="31">
        <f t="shared" si="87"/>
        <v>0.97791446983255192</v>
      </c>
      <c r="R126" s="1" t="s">
        <v>277</v>
      </c>
      <c r="S126" s="1" t="s">
        <v>7</v>
      </c>
      <c r="T126" s="1" t="s">
        <v>163</v>
      </c>
      <c r="U126" s="1" t="s">
        <v>196</v>
      </c>
      <c r="V126" s="42" t="s">
        <v>110</v>
      </c>
      <c r="W126" s="31" t="str">
        <f t="shared" ref="W126:AE127" si="88">IFERROR(W99/W77,"n.a.")</f>
        <v>n.a.</v>
      </c>
      <c r="X126" s="31" t="str">
        <f t="shared" si="88"/>
        <v>n.a.</v>
      </c>
      <c r="Y126" s="31" t="str">
        <f t="shared" si="88"/>
        <v>n.a.</v>
      </c>
      <c r="Z126" s="31">
        <f t="shared" si="88"/>
        <v>0.45693668484150274</v>
      </c>
      <c r="AA126" s="31">
        <f t="shared" si="88"/>
        <v>0.65044872057246717</v>
      </c>
      <c r="AB126" s="31">
        <f t="shared" si="88"/>
        <v>0.69510604350647687</v>
      </c>
      <c r="AC126" s="31">
        <f t="shared" si="88"/>
        <v>0.81504658613154946</v>
      </c>
      <c r="AD126" s="31" t="str">
        <f t="shared" si="88"/>
        <v>n.a.</v>
      </c>
      <c r="AE126" s="31">
        <f t="shared" si="88"/>
        <v>0.57863903137570449</v>
      </c>
      <c r="AF126" s="31"/>
    </row>
    <row r="127" spans="2:35" x14ac:dyDescent="0.35">
      <c r="B127" s="1" t="s">
        <v>276</v>
      </c>
      <c r="C127" s="1" t="s">
        <v>7</v>
      </c>
      <c r="D127" s="1" t="s">
        <v>163</v>
      </c>
      <c r="E127" s="1" t="s">
        <v>197</v>
      </c>
      <c r="F127" s="42" t="s">
        <v>110</v>
      </c>
      <c r="G127" s="31" t="str">
        <f t="shared" ref="G127" si="89">IFERROR(G100/G74,"n.a.")</f>
        <v>n.a.</v>
      </c>
      <c r="H127" s="31" t="str">
        <f t="shared" ref="H127:O127" si="90">IFERROR(H100/H74,"n.a.")</f>
        <v>n.a.</v>
      </c>
      <c r="I127" s="31" t="str">
        <f t="shared" si="90"/>
        <v>n.a.</v>
      </c>
      <c r="J127" s="31">
        <f t="shared" si="90"/>
        <v>0.88649999999999984</v>
      </c>
      <c r="K127" s="31">
        <f t="shared" si="90"/>
        <v>0.91220000000000001</v>
      </c>
      <c r="L127" s="31">
        <f t="shared" si="90"/>
        <v>0.90369999999999973</v>
      </c>
      <c r="M127" s="31">
        <f t="shared" si="90"/>
        <v>0.87630000000000008</v>
      </c>
      <c r="N127" s="31" t="str">
        <f t="shared" si="90"/>
        <v>n.a.</v>
      </c>
      <c r="O127" s="31">
        <f t="shared" si="90"/>
        <v>0.89440547018048089</v>
      </c>
      <c r="R127" s="1" t="s">
        <v>276</v>
      </c>
      <c r="S127" s="1" t="s">
        <v>7</v>
      </c>
      <c r="T127" s="1" t="s">
        <v>163</v>
      </c>
      <c r="U127" s="1" t="s">
        <v>197</v>
      </c>
      <c r="V127" s="42" t="s">
        <v>110</v>
      </c>
      <c r="W127" s="31" t="str">
        <f t="shared" si="88"/>
        <v>n.a.</v>
      </c>
      <c r="X127" s="31" t="str">
        <f t="shared" si="88"/>
        <v>n.a.</v>
      </c>
      <c r="Y127" s="31" t="str">
        <f t="shared" si="88"/>
        <v>n.a.</v>
      </c>
      <c r="Z127" s="31">
        <f t="shared" si="88"/>
        <v>0.47844592197330582</v>
      </c>
      <c r="AA127" s="31">
        <f t="shared" si="88"/>
        <v>0.55755868335431025</v>
      </c>
      <c r="AB127" s="31">
        <f t="shared" si="88"/>
        <v>0.60985514223624304</v>
      </c>
      <c r="AC127" s="31">
        <f t="shared" si="88"/>
        <v>0.66675589240972222</v>
      </c>
      <c r="AD127" s="31" t="str">
        <f t="shared" si="88"/>
        <v>n.a.</v>
      </c>
      <c r="AE127" s="31">
        <f t="shared" si="88"/>
        <v>0.54878621982032738</v>
      </c>
      <c r="AF127" s="31"/>
    </row>
    <row r="128" spans="2:35" x14ac:dyDescent="0.35">
      <c r="B128" s="1" t="s">
        <v>296</v>
      </c>
      <c r="C128" s="1" t="s">
        <v>7</v>
      </c>
      <c r="D128" s="1" t="s">
        <v>161</v>
      </c>
      <c r="E128" s="1" t="s">
        <v>197</v>
      </c>
      <c r="F128" s="42" t="s">
        <v>110</v>
      </c>
      <c r="G128" s="31">
        <f t="shared" ref="G128" si="91">IFERROR(G101/G75,"n.a.")</f>
        <v>0.9850058877552772</v>
      </c>
      <c r="H128" s="31">
        <f t="shared" ref="H128:O128" si="92">IFERROR(H101/H75,"n.a.")</f>
        <v>0.98815174854689536</v>
      </c>
      <c r="I128" s="31">
        <f t="shared" si="92"/>
        <v>0.98681858200158801</v>
      </c>
      <c r="J128" s="31">
        <f t="shared" si="92"/>
        <v>0.98448660373418084</v>
      </c>
      <c r="K128" s="31">
        <f t="shared" si="92"/>
        <v>0.9998578921396889</v>
      </c>
      <c r="L128" s="31">
        <f t="shared" si="92"/>
        <v>0.98767940009105981</v>
      </c>
      <c r="M128" s="31">
        <f t="shared" si="92"/>
        <v>0.99663499930769317</v>
      </c>
      <c r="N128" s="31" t="str">
        <f t="shared" si="92"/>
        <v>n.a.</v>
      </c>
      <c r="O128" s="31">
        <f t="shared" si="92"/>
        <v>0.99009768652212626</v>
      </c>
      <c r="R128" s="1" t="s">
        <v>296</v>
      </c>
      <c r="S128" s="1" t="s">
        <v>7</v>
      </c>
      <c r="T128" s="1" t="s">
        <v>161</v>
      </c>
      <c r="U128" s="1" t="s">
        <v>197</v>
      </c>
      <c r="V128" s="42" t="s">
        <v>110</v>
      </c>
      <c r="W128" s="31">
        <f t="shared" ref="W128:AE129" si="93">IFERROR(W101/W78,"n.a.")</f>
        <v>0.72973438271418434</v>
      </c>
      <c r="X128" s="31">
        <f t="shared" si="93"/>
        <v>0.64499372465044269</v>
      </c>
      <c r="Y128" s="31">
        <f t="shared" si="93"/>
        <v>0.64589699268655498</v>
      </c>
      <c r="Z128" s="31">
        <f t="shared" si="93"/>
        <v>0.67330158771711535</v>
      </c>
      <c r="AA128" s="31">
        <f t="shared" si="93"/>
        <v>0.7767807823523657</v>
      </c>
      <c r="AB128" s="31">
        <f t="shared" si="93"/>
        <v>0.84751224255744662</v>
      </c>
      <c r="AC128" s="31">
        <f t="shared" si="93"/>
        <v>0.95157535499827062</v>
      </c>
      <c r="AD128" s="31" t="str">
        <f t="shared" si="93"/>
        <v>n.a.</v>
      </c>
      <c r="AE128" s="31">
        <f t="shared" si="93"/>
        <v>0.743064093480023</v>
      </c>
      <c r="AF128" s="31"/>
    </row>
    <row r="129" spans="2:32" x14ac:dyDescent="0.35">
      <c r="B129" s="1" t="s">
        <v>297</v>
      </c>
      <c r="C129" s="1" t="s">
        <v>7</v>
      </c>
      <c r="D129" s="1" t="s">
        <v>161</v>
      </c>
      <c r="E129" s="1" t="s">
        <v>197</v>
      </c>
      <c r="F129" s="42" t="s">
        <v>110</v>
      </c>
      <c r="G129" s="31">
        <f t="shared" ref="G129" si="94">IFERROR(G102/G76,"n.a.")</f>
        <v>0.9850058877552772</v>
      </c>
      <c r="H129" s="31">
        <f t="shared" ref="H129:O129" si="95">IFERROR(H102/H76,"n.a.")</f>
        <v>0.98815174854689536</v>
      </c>
      <c r="I129" s="31">
        <f t="shared" si="95"/>
        <v>0.98681858200158812</v>
      </c>
      <c r="J129" s="31">
        <f t="shared" si="95"/>
        <v>0.98448660373418084</v>
      </c>
      <c r="K129" s="31">
        <f t="shared" si="95"/>
        <v>0.9998578921396889</v>
      </c>
      <c r="L129" s="31">
        <f t="shared" si="95"/>
        <v>0.98767940009105981</v>
      </c>
      <c r="M129" s="31">
        <f t="shared" si="95"/>
        <v>0.99663499930769295</v>
      </c>
      <c r="N129" s="31" t="str">
        <f t="shared" si="95"/>
        <v>n.a.</v>
      </c>
      <c r="O129" s="31">
        <f t="shared" si="95"/>
        <v>0.99011603511833157</v>
      </c>
      <c r="R129" s="1" t="s">
        <v>297</v>
      </c>
      <c r="S129" s="1" t="s">
        <v>7</v>
      </c>
      <c r="T129" s="1" t="s">
        <v>161</v>
      </c>
      <c r="U129" s="1" t="s">
        <v>197</v>
      </c>
      <c r="V129" s="42" t="s">
        <v>110</v>
      </c>
      <c r="W129" s="31">
        <f t="shared" si="93"/>
        <v>0.46360901600789167</v>
      </c>
      <c r="X129" s="31">
        <f t="shared" si="93"/>
        <v>0.45143026662953306</v>
      </c>
      <c r="Y129" s="31">
        <f t="shared" si="93"/>
        <v>0.54563817321814068</v>
      </c>
      <c r="Z129" s="31">
        <f t="shared" si="93"/>
        <v>0.55583504511719117</v>
      </c>
      <c r="AA129" s="31">
        <f t="shared" si="93"/>
        <v>0.57769921637432597</v>
      </c>
      <c r="AB129" s="31">
        <f t="shared" si="93"/>
        <v>0.73494967474162198</v>
      </c>
      <c r="AC129" s="31">
        <f t="shared" si="93"/>
        <v>0.74726105305179158</v>
      </c>
      <c r="AD129" s="31" t="str">
        <f t="shared" si="93"/>
        <v>n.a.</v>
      </c>
      <c r="AE129" s="31">
        <f t="shared" si="93"/>
        <v>0.56898945068788109</v>
      </c>
      <c r="AF129" s="31"/>
    </row>
    <row r="130" spans="2:32" x14ac:dyDescent="0.35">
      <c r="B130" s="1" t="s">
        <v>298</v>
      </c>
      <c r="C130" s="1" t="s">
        <v>7</v>
      </c>
      <c r="D130" s="1" t="s">
        <v>165</v>
      </c>
      <c r="E130" s="1" t="s">
        <v>197</v>
      </c>
      <c r="F130" s="42" t="s">
        <v>110</v>
      </c>
      <c r="G130" s="31">
        <f t="shared" ref="G130" si="96">IFERROR(G103/G77,"n.a.")</f>
        <v>1</v>
      </c>
      <c r="H130" s="31">
        <f t="shared" ref="H130:O130" si="97">IFERROR(H103/H77,"n.a.")</f>
        <v>0.97656591427187789</v>
      </c>
      <c r="I130" s="31">
        <f t="shared" si="97"/>
        <v>1.0027244682693088</v>
      </c>
      <c r="J130" s="31">
        <f t="shared" si="97"/>
        <v>0.98817021594104104</v>
      </c>
      <c r="K130" s="31">
        <f t="shared" si="97"/>
        <v>1.0163482845571941</v>
      </c>
      <c r="L130" s="31">
        <f t="shared" si="97"/>
        <v>1.0126634984565988</v>
      </c>
      <c r="M130" s="31">
        <f t="shared" si="97"/>
        <v>1.0058666324245804</v>
      </c>
      <c r="N130" s="31" t="str">
        <f t="shared" si="97"/>
        <v>n.a.</v>
      </c>
      <c r="O130" s="31">
        <f t="shared" si="97"/>
        <v>0.99927703479335395</v>
      </c>
      <c r="R130" s="1" t="s">
        <v>298</v>
      </c>
      <c r="S130" s="1" t="s">
        <v>7</v>
      </c>
      <c r="T130" s="1" t="s">
        <v>165</v>
      </c>
      <c r="U130" s="1" t="s">
        <v>197</v>
      </c>
      <c r="V130" s="42" t="s">
        <v>110</v>
      </c>
      <c r="W130" s="31">
        <f t="shared" ref="W130:AE131" si="98">IFERROR(W103/W79,"n.a.")</f>
        <v>0.71668741835850025</v>
      </c>
      <c r="X130" s="31">
        <f t="shared" si="98"/>
        <v>0.72797631661617934</v>
      </c>
      <c r="Y130" s="31">
        <f t="shared" si="98"/>
        <v>0.87103791501957595</v>
      </c>
      <c r="Z130" s="31">
        <f t="shared" si="98"/>
        <v>0.84083153323603332</v>
      </c>
      <c r="AA130" s="31">
        <f t="shared" si="98"/>
        <v>0.69003348892440219</v>
      </c>
      <c r="AB130" s="31">
        <f t="shared" si="98"/>
        <v>0.7969353141601464</v>
      </c>
      <c r="AC130" s="31">
        <f t="shared" si="98"/>
        <v>0.68041344769495271</v>
      </c>
      <c r="AD130" s="31" t="str">
        <f t="shared" si="98"/>
        <v>n.a.</v>
      </c>
      <c r="AE130" s="31">
        <f t="shared" si="98"/>
        <v>0.76050211381951505</v>
      </c>
      <c r="AF130" s="31"/>
    </row>
    <row r="131" spans="2:32" x14ac:dyDescent="0.35">
      <c r="B131" s="1" t="s">
        <v>299</v>
      </c>
      <c r="C131" s="1" t="s">
        <v>7</v>
      </c>
      <c r="D131" s="1" t="s">
        <v>165</v>
      </c>
      <c r="E131" s="1" t="s">
        <v>197</v>
      </c>
      <c r="F131" s="42" t="s">
        <v>110</v>
      </c>
      <c r="G131" s="31">
        <f t="shared" ref="G131" si="99">IFERROR(G104/G78,"n.a.")</f>
        <v>0.98499999999999988</v>
      </c>
      <c r="H131" s="31">
        <f t="shared" ref="H131:O131" si="100">IFERROR(H104/H78,"n.a.")</f>
        <v>0.96940000000000004</v>
      </c>
      <c r="I131" s="31">
        <f t="shared" si="100"/>
        <v>0.97260000000000002</v>
      </c>
      <c r="J131" s="31">
        <f t="shared" si="100"/>
        <v>0.98450000000000015</v>
      </c>
      <c r="K131" s="31">
        <f t="shared" si="100"/>
        <v>1.0258</v>
      </c>
      <c r="L131" s="31">
        <f t="shared" si="100"/>
        <v>1.0319</v>
      </c>
      <c r="M131" s="31">
        <f t="shared" si="100"/>
        <v>1</v>
      </c>
      <c r="N131" s="31" t="str">
        <f t="shared" si="100"/>
        <v>n.a.</v>
      </c>
      <c r="O131" s="31">
        <f t="shared" si="100"/>
        <v>0.99461167099285475</v>
      </c>
      <c r="R131" s="1" t="s">
        <v>299</v>
      </c>
      <c r="S131" s="1" t="s">
        <v>7</v>
      </c>
      <c r="T131" s="1" t="s">
        <v>165</v>
      </c>
      <c r="U131" s="1" t="s">
        <v>197</v>
      </c>
      <c r="V131" s="42" t="s">
        <v>110</v>
      </c>
      <c r="W131" s="31" t="str">
        <f t="shared" si="98"/>
        <v>n.a.</v>
      </c>
      <c r="X131" s="31" t="str">
        <f t="shared" si="98"/>
        <v>n.a.</v>
      </c>
      <c r="Y131" s="31" t="str">
        <f t="shared" si="98"/>
        <v>n.a.</v>
      </c>
      <c r="Z131" s="31">
        <f t="shared" si="98"/>
        <v>10.070873915973319</v>
      </c>
      <c r="AA131" s="31">
        <f t="shared" si="98"/>
        <v>8.6922090690659992</v>
      </c>
      <c r="AB131" s="31">
        <f t="shared" si="98"/>
        <v>9.8859593199487019</v>
      </c>
      <c r="AC131" s="31">
        <f t="shared" si="98"/>
        <v>9.1022954421053459</v>
      </c>
      <c r="AD131" s="31" t="str">
        <f t="shared" si="98"/>
        <v>n.a.</v>
      </c>
      <c r="AE131" s="31">
        <f t="shared" si="98"/>
        <v>9.6542848317523138</v>
      </c>
      <c r="AF131" s="31"/>
    </row>
    <row r="132" spans="2:32" x14ac:dyDescent="0.35">
      <c r="B132" s="1" t="s">
        <v>118</v>
      </c>
      <c r="C132" s="1" t="s">
        <v>7</v>
      </c>
      <c r="D132" s="1" t="s">
        <v>164</v>
      </c>
      <c r="E132" s="1" t="s">
        <v>196</v>
      </c>
      <c r="F132" s="42" t="s">
        <v>110</v>
      </c>
      <c r="G132" s="31">
        <f t="shared" ref="G132" si="101">IFERROR(G105/G79,"n.a.")</f>
        <v>1.0009999999999999</v>
      </c>
      <c r="H132" s="31">
        <f t="shared" ref="H132:O132" si="102">IFERROR(H105/H79,"n.a.")</f>
        <v>1.0009999999999999</v>
      </c>
      <c r="I132" s="31">
        <f t="shared" si="102"/>
        <v>0.96199999999999986</v>
      </c>
      <c r="J132" s="31">
        <f t="shared" si="102"/>
        <v>0.92700000000000005</v>
      </c>
      <c r="K132" s="31">
        <f t="shared" si="102"/>
        <v>1.0211791642816257</v>
      </c>
      <c r="L132" s="31">
        <f t="shared" si="102"/>
        <v>0.95359622477760897</v>
      </c>
      <c r="M132" s="31">
        <f t="shared" si="102"/>
        <v>1</v>
      </c>
      <c r="N132" s="31" t="str">
        <f t="shared" si="102"/>
        <v>n.a.</v>
      </c>
      <c r="O132" s="31">
        <f t="shared" si="102"/>
        <v>0.98162846248530122</v>
      </c>
      <c r="R132" s="1" t="s">
        <v>118</v>
      </c>
      <c r="S132" s="1" t="s">
        <v>7</v>
      </c>
      <c r="T132" s="1" t="s">
        <v>164</v>
      </c>
      <c r="U132" s="1" t="s">
        <v>196</v>
      </c>
      <c r="V132" s="42" t="s">
        <v>110</v>
      </c>
      <c r="W132" s="31" t="str">
        <f t="shared" ref="W132:AE132" si="103">IFERROR(W105/W80,"n.a.")</f>
        <v>n.a.</v>
      </c>
      <c r="X132" s="31" t="str">
        <f t="shared" si="103"/>
        <v>n.a.</v>
      </c>
      <c r="Y132" s="31" t="str">
        <f t="shared" si="103"/>
        <v>n.a.</v>
      </c>
      <c r="Z132" s="31">
        <f t="shared" si="103"/>
        <v>13.400779519467035</v>
      </c>
      <c r="AA132" s="31">
        <f t="shared" si="103"/>
        <v>13.673554503202537</v>
      </c>
      <c r="AB132" s="31">
        <f t="shared" si="103"/>
        <v>12.363097599153679</v>
      </c>
      <c r="AC132" s="31">
        <f t="shared" si="103"/>
        <v>12.995047127140422</v>
      </c>
      <c r="AD132" s="31" t="str">
        <f t="shared" si="103"/>
        <v>n.a.</v>
      </c>
      <c r="AE132" s="31">
        <f t="shared" si="103"/>
        <v>14.245141348837917</v>
      </c>
      <c r="AF132" s="31"/>
    </row>
    <row r="133" spans="2:32" x14ac:dyDescent="0.35">
      <c r="B133" s="1" t="s">
        <v>129</v>
      </c>
      <c r="C133" s="1" t="s">
        <v>7</v>
      </c>
      <c r="D133" s="1" t="s">
        <v>166</v>
      </c>
      <c r="E133" s="1" t="s">
        <v>196</v>
      </c>
      <c r="F133" s="42" t="s">
        <v>110</v>
      </c>
      <c r="G133" s="31" t="str">
        <f t="shared" ref="G133" si="104">IFERROR(G106/G80,"n.a.")</f>
        <v>n.a.</v>
      </c>
      <c r="H133" s="31" t="str">
        <f t="shared" ref="H133:O133" si="105">IFERROR(H106/H80,"n.a.")</f>
        <v>n.a.</v>
      </c>
      <c r="I133" s="31" t="str">
        <f t="shared" si="105"/>
        <v>n.a.</v>
      </c>
      <c r="J133" s="31">
        <f t="shared" si="105"/>
        <v>0.62823767878841685</v>
      </c>
      <c r="K133" s="31">
        <f t="shared" si="105"/>
        <v>0.69476257086101678</v>
      </c>
      <c r="L133" s="31">
        <f t="shared" si="105"/>
        <v>0.83</v>
      </c>
      <c r="M133" s="31">
        <f t="shared" si="105"/>
        <v>0.85</v>
      </c>
      <c r="N133" s="31" t="str">
        <f t="shared" si="105"/>
        <v>n.a.</v>
      </c>
      <c r="O133" s="31">
        <f t="shared" si="105"/>
        <v>0.7445064977035154</v>
      </c>
      <c r="R133" s="1" t="s">
        <v>129</v>
      </c>
      <c r="S133" s="1" t="s">
        <v>7</v>
      </c>
      <c r="T133" s="1" t="s">
        <v>166</v>
      </c>
      <c r="U133" s="1" t="s">
        <v>196</v>
      </c>
      <c r="V133" s="42" t="s">
        <v>110</v>
      </c>
      <c r="W133" s="31" t="str">
        <f t="shared" ref="W133:AE133" si="106">IFERROR(W106/W81,"n.a.")</f>
        <v>n.a.</v>
      </c>
      <c r="X133" s="31" t="str">
        <f t="shared" si="106"/>
        <v>n.a.</v>
      </c>
      <c r="Y133" s="31" t="str">
        <f t="shared" si="106"/>
        <v>n.a.</v>
      </c>
      <c r="Z133" s="31">
        <f t="shared" si="106"/>
        <v>8.6484914985722042E-2</v>
      </c>
      <c r="AA133" s="31" t="str">
        <f t="shared" si="106"/>
        <v>n.a.</v>
      </c>
      <c r="AB133" s="31">
        <f t="shared" si="106"/>
        <v>8.6608448046138167E-2</v>
      </c>
      <c r="AC133" s="31">
        <f t="shared" si="106"/>
        <v>0.13210879150829716</v>
      </c>
      <c r="AD133" s="31" t="str">
        <f t="shared" si="106"/>
        <v>n.a.</v>
      </c>
      <c r="AE133" s="31">
        <f t="shared" si="106"/>
        <v>0.10132864680554267</v>
      </c>
      <c r="AF133" s="31"/>
    </row>
    <row r="134" spans="2:32" x14ac:dyDescent="0.35">
      <c r="B134" s="1" t="s">
        <v>121</v>
      </c>
      <c r="C134" s="1" t="s">
        <v>7</v>
      </c>
      <c r="D134" s="1" t="s">
        <v>164</v>
      </c>
      <c r="E134" s="1" t="s">
        <v>196</v>
      </c>
      <c r="F134" s="42" t="s">
        <v>110</v>
      </c>
      <c r="G134" s="31" t="str">
        <f t="shared" ref="G134" si="107">IFERROR(G107/G81,"n.a.")</f>
        <v>n.a.</v>
      </c>
      <c r="H134" s="31" t="str">
        <f t="shared" ref="H134:O134" si="108">IFERROR(H107/H81,"n.a.")</f>
        <v>n.a.</v>
      </c>
      <c r="I134" s="31">
        <f t="shared" si="108"/>
        <v>1</v>
      </c>
      <c r="J134" s="31">
        <f t="shared" si="108"/>
        <v>1.1491144675646965</v>
      </c>
      <c r="K134" s="31" t="str">
        <f t="shared" si="108"/>
        <v>n.a.</v>
      </c>
      <c r="L134" s="31">
        <f t="shared" si="108"/>
        <v>1.0147871253278413</v>
      </c>
      <c r="M134" s="31">
        <f t="shared" si="108"/>
        <v>0.9439669792859523</v>
      </c>
      <c r="N134" s="31" t="str">
        <f t="shared" si="108"/>
        <v>n.a.</v>
      </c>
      <c r="O134" s="31">
        <f t="shared" si="108"/>
        <v>1.0309696109743531</v>
      </c>
      <c r="R134" s="1" t="s">
        <v>121</v>
      </c>
      <c r="S134" s="1" t="s">
        <v>7</v>
      </c>
      <c r="T134" s="1" t="s">
        <v>164</v>
      </c>
      <c r="U134" s="1" t="s">
        <v>196</v>
      </c>
      <c r="V134" s="42" t="s">
        <v>110</v>
      </c>
      <c r="W134" s="31" t="str">
        <f t="shared" ref="W134:AE134" si="109">IFERROR(W107/W82,"n.a.")</f>
        <v>n.a.</v>
      </c>
      <c r="X134" s="31" t="str">
        <f t="shared" si="109"/>
        <v>n.a.</v>
      </c>
      <c r="Y134" s="31">
        <f t="shared" si="109"/>
        <v>0.65869051814869484</v>
      </c>
      <c r="Z134" s="31">
        <f t="shared" si="109"/>
        <v>0.79306977760974351</v>
      </c>
      <c r="AA134" s="31" t="str">
        <f t="shared" si="109"/>
        <v>n.a.</v>
      </c>
      <c r="AB134" s="31">
        <f t="shared" si="109"/>
        <v>1.0133211164559823</v>
      </c>
      <c r="AC134" s="31">
        <f t="shared" si="109"/>
        <v>0.62110257592333551</v>
      </c>
      <c r="AD134" s="31" t="str">
        <f t="shared" si="109"/>
        <v>n.a.</v>
      </c>
      <c r="AE134" s="31">
        <f t="shared" si="109"/>
        <v>0.76507353532326072</v>
      </c>
      <c r="AF134" s="31"/>
    </row>
    <row r="135" spans="2:32" x14ac:dyDescent="0.35">
      <c r="B135" s="1" t="s">
        <v>119</v>
      </c>
      <c r="C135" s="1" t="s">
        <v>7</v>
      </c>
      <c r="D135" s="1" t="s">
        <v>164</v>
      </c>
      <c r="E135" s="1" t="s">
        <v>197</v>
      </c>
      <c r="F135" s="42" t="s">
        <v>110</v>
      </c>
      <c r="G135" s="31" t="str">
        <f t="shared" ref="G135" si="110">IFERROR(G108/G82,"n.a.")</f>
        <v>n.a.</v>
      </c>
      <c r="H135" s="31" t="str">
        <f t="shared" ref="H135:O135" si="111">IFERROR(H108/H82,"n.a.")</f>
        <v>n.a.</v>
      </c>
      <c r="I135" s="31">
        <f t="shared" si="111"/>
        <v>0.94000000000000006</v>
      </c>
      <c r="J135" s="31">
        <f t="shared" si="111"/>
        <v>1.0029999999999999</v>
      </c>
      <c r="K135" s="31">
        <f t="shared" si="111"/>
        <v>0.99099999999999988</v>
      </c>
      <c r="L135" s="31">
        <f t="shared" si="111"/>
        <v>0.98199999999999998</v>
      </c>
      <c r="M135" s="31">
        <f t="shared" si="111"/>
        <v>0.98399999999999987</v>
      </c>
      <c r="N135" s="31" t="str">
        <f t="shared" si="111"/>
        <v>n.a.</v>
      </c>
      <c r="O135" s="31">
        <f t="shared" si="111"/>
        <v>0.97966682173599928</v>
      </c>
      <c r="R135" s="1" t="s">
        <v>119</v>
      </c>
      <c r="S135" s="1" t="s">
        <v>7</v>
      </c>
      <c r="T135" s="1" t="s">
        <v>164</v>
      </c>
      <c r="U135" s="1" t="s">
        <v>197</v>
      </c>
      <c r="V135" s="42" t="s">
        <v>110</v>
      </c>
      <c r="W135" s="31" t="str">
        <f t="shared" ref="W135:AE135" si="112">IFERROR(W108/W83,"n.a.")</f>
        <v>n.a.</v>
      </c>
      <c r="X135" s="31" t="str">
        <f t="shared" si="112"/>
        <v>n.a.</v>
      </c>
      <c r="Y135" s="31">
        <f t="shared" si="112"/>
        <v>2.0737512343355551</v>
      </c>
      <c r="Z135" s="31">
        <f t="shared" si="112"/>
        <v>2.1363554043450219</v>
      </c>
      <c r="AA135" s="31">
        <f t="shared" si="112"/>
        <v>2.6729820734013576</v>
      </c>
      <c r="AB135" s="31">
        <f t="shared" si="112"/>
        <v>3.2140631331919831</v>
      </c>
      <c r="AC135" s="31">
        <f t="shared" si="112"/>
        <v>3.0992994348767136</v>
      </c>
      <c r="AD135" s="31" t="str">
        <f t="shared" si="112"/>
        <v>n.a.</v>
      </c>
      <c r="AE135" s="31">
        <f t="shared" si="112"/>
        <v>2.6185731685019964</v>
      </c>
      <c r="AF135" s="31"/>
    </row>
    <row r="136" spans="2:32" x14ac:dyDescent="0.35">
      <c r="B136" s="1" t="s">
        <v>130</v>
      </c>
      <c r="C136" s="1" t="s">
        <v>7</v>
      </c>
      <c r="D136" s="1" t="s">
        <v>166</v>
      </c>
      <c r="E136" s="66" t="s">
        <v>337</v>
      </c>
      <c r="F136" s="42" t="s">
        <v>110</v>
      </c>
      <c r="G136" s="31" t="str">
        <f t="shared" ref="G136" si="113">IFERROR(G109/G83,"n.a.")</f>
        <v>n.a.</v>
      </c>
      <c r="H136" s="31" t="str">
        <f t="shared" ref="H136:O136" si="114">IFERROR(H109/H83,"n.a.")</f>
        <v>n.a.</v>
      </c>
      <c r="I136" s="31" t="str">
        <f t="shared" si="114"/>
        <v>n.a.</v>
      </c>
      <c r="J136" s="31" t="str">
        <f t="shared" si="114"/>
        <v>n.a.</v>
      </c>
      <c r="K136" s="31" t="str">
        <f t="shared" si="114"/>
        <v>n.a.</v>
      </c>
      <c r="L136" s="31" t="str">
        <f t="shared" si="114"/>
        <v>n.a.</v>
      </c>
      <c r="M136" s="31" t="str">
        <f t="shared" si="114"/>
        <v>n.a.</v>
      </c>
      <c r="N136" s="31" t="str">
        <f t="shared" si="114"/>
        <v>n.a.</v>
      </c>
      <c r="O136" s="31" t="str">
        <f t="shared" si="114"/>
        <v>n.a.</v>
      </c>
      <c r="R136" s="1" t="s">
        <v>130</v>
      </c>
      <c r="S136" s="1" t="s">
        <v>7</v>
      </c>
      <c r="T136" s="1" t="s">
        <v>166</v>
      </c>
      <c r="U136" s="66" t="s">
        <v>337</v>
      </c>
      <c r="V136" s="42" t="s">
        <v>110</v>
      </c>
      <c r="W136" s="31" t="str">
        <f t="shared" ref="W136:AE136" si="115">IFERROR(W109/W84,"n.a.")</f>
        <v>n.a.</v>
      </c>
      <c r="X136" s="31" t="str">
        <f t="shared" si="115"/>
        <v>n.a.</v>
      </c>
      <c r="Y136" s="31" t="str">
        <f t="shared" si="115"/>
        <v>n.a.</v>
      </c>
      <c r="Z136" s="31" t="str">
        <f t="shared" si="115"/>
        <v>n.a.</v>
      </c>
      <c r="AA136" s="31" t="str">
        <f t="shared" si="115"/>
        <v>n.a.</v>
      </c>
      <c r="AB136" s="31" t="str">
        <f t="shared" si="115"/>
        <v>n.a.</v>
      </c>
      <c r="AC136" s="31" t="str">
        <f t="shared" si="115"/>
        <v>n.a.</v>
      </c>
      <c r="AD136" s="31" t="str">
        <f t="shared" si="115"/>
        <v>n.a.</v>
      </c>
      <c r="AE136" s="31" t="str">
        <f t="shared" si="115"/>
        <v>n.a.</v>
      </c>
      <c r="AF136" s="31"/>
    </row>
    <row r="137" spans="2:32" x14ac:dyDescent="0.35">
      <c r="B137" s="1" t="s">
        <v>117</v>
      </c>
      <c r="C137" s="1" t="s">
        <v>7</v>
      </c>
      <c r="D137" s="1" t="s">
        <v>165</v>
      </c>
      <c r="E137" s="1" t="s">
        <v>196</v>
      </c>
      <c r="F137" s="42" t="s">
        <v>110</v>
      </c>
      <c r="G137" s="31">
        <f t="shared" ref="G137" si="116">IFERROR(G110/G84,"n.a.")</f>
        <v>0.98980130436439817</v>
      </c>
      <c r="H137" s="31">
        <f t="shared" ref="H137:O137" si="117">IFERROR(H110/H84,"n.a.")</f>
        <v>0.99289851511565497</v>
      </c>
      <c r="I137" s="31">
        <f t="shared" si="117"/>
        <v>0.99975305082890087</v>
      </c>
      <c r="J137" s="31">
        <f t="shared" si="117"/>
        <v>1</v>
      </c>
      <c r="K137" s="31">
        <f t="shared" si="117"/>
        <v>0.99378767867635676</v>
      </c>
      <c r="L137" s="31">
        <f t="shared" si="117"/>
        <v>1</v>
      </c>
      <c r="M137" s="31">
        <f t="shared" si="117"/>
        <v>0.98898155099297602</v>
      </c>
      <c r="N137" s="31" t="str">
        <f t="shared" si="117"/>
        <v>n.a.</v>
      </c>
      <c r="O137" s="31">
        <f t="shared" si="117"/>
        <v>0.99517690508869716</v>
      </c>
      <c r="R137" s="1" t="s">
        <v>117</v>
      </c>
      <c r="S137" s="1" t="s">
        <v>7</v>
      </c>
      <c r="T137" s="1" t="s">
        <v>165</v>
      </c>
      <c r="U137" s="1" t="s">
        <v>196</v>
      </c>
      <c r="V137" s="42" t="s">
        <v>110</v>
      </c>
      <c r="W137" s="31" t="str">
        <f t="shared" ref="W137:AE137" si="118">IFERROR(W110/W85,"n.a.")</f>
        <v>n.a.</v>
      </c>
      <c r="X137" s="31" t="str">
        <f t="shared" si="118"/>
        <v>n.a.</v>
      </c>
      <c r="Y137" s="31" t="str">
        <f t="shared" si="118"/>
        <v>n.a.</v>
      </c>
      <c r="Z137" s="31" t="str">
        <f t="shared" si="118"/>
        <v>n.a.</v>
      </c>
      <c r="AA137" s="31" t="str">
        <f t="shared" si="118"/>
        <v>n.a.</v>
      </c>
      <c r="AB137" s="31" t="str">
        <f t="shared" si="118"/>
        <v>n.a.</v>
      </c>
      <c r="AC137" s="31" t="str">
        <f t="shared" si="118"/>
        <v>n.a.</v>
      </c>
      <c r="AD137" s="31" t="str">
        <f t="shared" si="118"/>
        <v>n.a.</v>
      </c>
      <c r="AE137" s="31" t="str">
        <f t="shared" si="118"/>
        <v>n.a.</v>
      </c>
      <c r="AF137" s="31"/>
    </row>
  </sheetData>
  <sortState xmlns:xlrd2="http://schemas.microsoft.com/office/spreadsheetml/2017/richdata2" ref="AI20:AR33">
    <sortCondition ref="AI19"/>
  </sortState>
  <pageMargins left="0.7" right="0.7" top="0.75" bottom="0.75" header="0.3" footer="0.3"/>
  <pageSetup paperSize="9" orientation="portrait" horizontalDpi="300" verticalDpi="300"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5DEA3-4D0B-4457-8920-96FADFF1EE9A}">
  <sheetPr codeName="Sheet13">
    <tabColor theme="8" tint="0.39997558519241921"/>
  </sheetPr>
  <dimension ref="A1:BA165"/>
  <sheetViews>
    <sheetView zoomScale="66" zoomScaleNormal="66" workbookViewId="0">
      <selection activeCell="F3" activeCellId="1" sqref="B3:B19 F3:F19"/>
    </sheetView>
  </sheetViews>
  <sheetFormatPr defaultColWidth="9.1796875" defaultRowHeight="14.5" x14ac:dyDescent="0.35"/>
  <cols>
    <col min="1" max="1" width="3" style="1" customWidth="1"/>
    <col min="2" max="2" width="88.54296875" style="1" customWidth="1"/>
    <col min="3" max="3" width="14.1796875" style="1" bestFit="1" customWidth="1"/>
    <col min="4" max="4" width="11.7265625" style="1" customWidth="1"/>
    <col min="5" max="5" width="11.1796875" style="1" customWidth="1"/>
    <col min="6" max="52" width="12.7265625" style="67" customWidth="1"/>
    <col min="53" max="53" width="22.453125" style="66" customWidth="1"/>
    <col min="54" max="54" width="28.7265625" style="1" bestFit="1" customWidth="1"/>
    <col min="55" max="55" width="25.26953125" style="1" bestFit="1" customWidth="1"/>
    <col min="56" max="56" width="27.26953125" style="1" bestFit="1" customWidth="1"/>
    <col min="57" max="57" width="28" style="1" bestFit="1" customWidth="1"/>
    <col min="58" max="58" width="23.81640625" style="1" bestFit="1" customWidth="1"/>
    <col min="59" max="59" width="29.1796875" style="1" bestFit="1" customWidth="1"/>
    <col min="60" max="60" width="24.1796875" style="1" bestFit="1" customWidth="1"/>
    <col min="61" max="61" width="21.1796875" style="1" bestFit="1" customWidth="1"/>
    <col min="62" max="62" width="21.453125" style="1" bestFit="1" customWidth="1"/>
    <col min="63" max="63" width="20" style="1" bestFit="1" customWidth="1"/>
    <col min="64" max="64" width="20.1796875" style="1" bestFit="1" customWidth="1"/>
    <col min="65" max="65" width="27.54296875" style="1" bestFit="1" customWidth="1"/>
    <col min="66" max="66" width="28.26953125" style="1" bestFit="1" customWidth="1"/>
    <col min="67" max="67" width="24.7265625" style="1" bestFit="1" customWidth="1"/>
    <col min="68" max="68" width="28" style="1" bestFit="1" customWidth="1"/>
    <col min="69" max="69" width="27.7265625" style="1" bestFit="1" customWidth="1"/>
    <col min="70" max="70" width="24.81640625" style="1" bestFit="1" customWidth="1"/>
    <col min="71" max="71" width="23.81640625" style="1" bestFit="1" customWidth="1"/>
    <col min="72" max="72" width="21.26953125" style="1" bestFit="1" customWidth="1"/>
    <col min="73" max="73" width="22" style="1" bestFit="1" customWidth="1"/>
    <col min="74" max="74" width="24.81640625" style="1" bestFit="1" customWidth="1"/>
    <col min="75" max="75" width="22.453125" style="1" bestFit="1" customWidth="1"/>
    <col min="76" max="76" width="20.81640625" style="1" bestFit="1" customWidth="1"/>
    <col min="77" max="77" width="24.81640625" style="1" bestFit="1" customWidth="1"/>
    <col min="78" max="78" width="27" style="1" bestFit="1" customWidth="1"/>
    <col min="79" max="79" width="25" style="1" bestFit="1" customWidth="1"/>
    <col min="80" max="80" width="25.1796875" style="1" bestFit="1" customWidth="1"/>
    <col min="81" max="81" width="26.26953125" style="1" bestFit="1" customWidth="1"/>
    <col min="82" max="82" width="28.1796875" style="1" bestFit="1" customWidth="1"/>
    <col min="83" max="83" width="26.26953125" style="1" bestFit="1" customWidth="1"/>
    <col min="84" max="84" width="23.81640625" style="1" bestFit="1" customWidth="1"/>
    <col min="85" max="86" width="22.26953125" style="1" bestFit="1" customWidth="1"/>
    <col min="87" max="87" width="21" style="1" bestFit="1" customWidth="1"/>
    <col min="88" max="88" width="21.1796875" style="1" bestFit="1" customWidth="1"/>
    <col min="89" max="89" width="22.1796875" style="1" bestFit="1" customWidth="1"/>
    <col min="90" max="90" width="27.7265625" style="1" bestFit="1" customWidth="1"/>
    <col min="91" max="91" width="28.26953125" style="1" bestFit="1" customWidth="1"/>
    <col min="92" max="92" width="27.7265625" style="1" bestFit="1" customWidth="1"/>
    <col min="93" max="93" width="27" style="1" bestFit="1" customWidth="1"/>
    <col min="94" max="94" width="25.453125" style="1" bestFit="1" customWidth="1"/>
    <col min="95" max="95" width="24.81640625" style="1" bestFit="1" customWidth="1"/>
    <col min="96" max="96" width="22.453125" style="1" bestFit="1" customWidth="1"/>
    <col min="97" max="97" width="25.453125" style="1" bestFit="1" customWidth="1"/>
    <col min="98" max="98" width="19.453125" style="1" bestFit="1" customWidth="1"/>
    <col min="99" max="99" width="21.54296875" style="1" bestFit="1" customWidth="1"/>
    <col min="100" max="101" width="24.453125" style="1" bestFit="1" customWidth="1"/>
    <col min="102" max="102" width="28" style="1" bestFit="1" customWidth="1"/>
    <col min="103" max="103" width="25.7265625" style="1" bestFit="1" customWidth="1"/>
    <col min="104" max="104" width="26.26953125" style="1" bestFit="1" customWidth="1"/>
    <col min="105" max="105" width="27.26953125" style="1" bestFit="1" customWidth="1"/>
    <col min="106" max="112" width="9.26953125" style="1" bestFit="1" customWidth="1"/>
    <col min="113" max="115" width="9.81640625" style="1" bestFit="1" customWidth="1"/>
    <col min="116" max="16384" width="9.1796875" style="1"/>
  </cols>
  <sheetData>
    <row r="1" spans="1:53" s="12" customFormat="1" ht="32.25" customHeight="1" thickBot="1" x14ac:dyDescent="0.4">
      <c r="A1" s="7"/>
      <c r="B1" s="8" t="s">
        <v>280</v>
      </c>
      <c r="C1" s="8" t="s">
        <v>6</v>
      </c>
      <c r="D1" s="8" t="s">
        <v>160</v>
      </c>
      <c r="E1" s="8" t="s">
        <v>336</v>
      </c>
      <c r="F1" s="74" t="s">
        <v>281</v>
      </c>
      <c r="G1" s="74"/>
      <c r="H1" s="74"/>
      <c r="I1" s="74"/>
      <c r="J1" s="74"/>
      <c r="K1" s="74"/>
      <c r="L1" s="74"/>
      <c r="M1" s="74"/>
      <c r="N1" s="74"/>
      <c r="O1" s="74"/>
      <c r="P1" s="74"/>
      <c r="Q1" s="74"/>
      <c r="R1" s="74"/>
      <c r="S1" s="74"/>
      <c r="T1" s="74"/>
      <c r="U1" s="74"/>
      <c r="V1" s="74"/>
      <c r="W1" s="74"/>
      <c r="X1" s="74"/>
      <c r="Y1" s="74"/>
      <c r="Z1" s="74"/>
      <c r="AA1" s="74"/>
      <c r="AB1" s="74"/>
      <c r="AC1" s="74"/>
      <c r="AD1" s="74"/>
      <c r="AE1" s="74"/>
      <c r="AF1" s="74"/>
      <c r="AG1" s="74"/>
      <c r="AH1" s="74"/>
      <c r="AI1" s="74"/>
      <c r="AJ1" s="74"/>
      <c r="AK1" s="74"/>
      <c r="AL1" s="74"/>
      <c r="AM1" s="74"/>
      <c r="AN1" s="74"/>
      <c r="AO1" s="74"/>
      <c r="AP1" s="74"/>
      <c r="AQ1" s="74"/>
      <c r="AR1" s="74"/>
      <c r="AS1" s="74"/>
      <c r="AT1" s="74"/>
      <c r="AU1" s="74"/>
      <c r="AV1" s="74"/>
      <c r="AW1" s="74"/>
      <c r="AX1" s="74"/>
      <c r="AY1" s="74"/>
      <c r="AZ1" s="74"/>
      <c r="BA1" s="75" t="s">
        <v>153</v>
      </c>
    </row>
    <row r="2" spans="1:53" s="13" customFormat="1" ht="30" customHeight="1" x14ac:dyDescent="0.35">
      <c r="B2" s="15" t="s">
        <v>274</v>
      </c>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23"/>
    </row>
    <row r="3" spans="1:53" x14ac:dyDescent="0.35">
      <c r="B3" s="1" t="s">
        <v>124</v>
      </c>
      <c r="C3" s="1" t="s">
        <v>7</v>
      </c>
      <c r="D3" s="1" t="s">
        <v>161</v>
      </c>
      <c r="E3" s="1" t="s">
        <v>197</v>
      </c>
      <c r="F3" s="31">
        <v>0.13782727460456537</v>
      </c>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95" t="s">
        <v>282</v>
      </c>
    </row>
    <row r="4" spans="1:53" x14ac:dyDescent="0.35">
      <c r="B4" s="1" t="s">
        <v>132</v>
      </c>
      <c r="C4" s="1" t="s">
        <v>7</v>
      </c>
      <c r="D4" s="1" t="s">
        <v>161</v>
      </c>
      <c r="E4" s="1" t="s">
        <v>196</v>
      </c>
      <c r="F4" s="31">
        <v>4.9000000000000002E-2</v>
      </c>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row>
    <row r="5" spans="1:53" x14ac:dyDescent="0.35">
      <c r="B5" s="1" t="s">
        <v>251</v>
      </c>
      <c r="C5" s="1" t="s">
        <v>7</v>
      </c>
      <c r="D5" s="1" t="s">
        <v>162</v>
      </c>
      <c r="E5" s="1" t="s">
        <v>196</v>
      </c>
      <c r="F5" s="31">
        <v>0.25667391198905959</v>
      </c>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c r="AY5" s="31"/>
      <c r="AZ5" s="31"/>
    </row>
    <row r="6" spans="1:53" x14ac:dyDescent="0.35">
      <c r="B6" s="1" t="s">
        <v>131</v>
      </c>
      <c r="C6" s="1" t="s">
        <v>7</v>
      </c>
      <c r="D6" s="1" t="s">
        <v>163</v>
      </c>
      <c r="E6" s="1" t="s">
        <v>196</v>
      </c>
      <c r="F6" s="31">
        <v>0.12733542756891791</v>
      </c>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row>
    <row r="7" spans="1:53" x14ac:dyDescent="0.35">
      <c r="B7" s="1" t="s">
        <v>133</v>
      </c>
      <c r="C7" s="1" t="s">
        <v>7</v>
      </c>
      <c r="D7" s="1" t="s">
        <v>163</v>
      </c>
      <c r="E7" s="1" t="s">
        <v>196</v>
      </c>
      <c r="F7" s="31">
        <v>4.9405646552348303E-2</v>
      </c>
      <c r="G7" s="31"/>
      <c r="H7" s="31"/>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row>
    <row r="8" spans="1:53" x14ac:dyDescent="0.35">
      <c r="B8" s="1" t="s">
        <v>134</v>
      </c>
      <c r="C8" s="1" t="s">
        <v>7</v>
      </c>
      <c r="D8" s="1" t="s">
        <v>163</v>
      </c>
      <c r="E8" s="1" t="s">
        <v>196</v>
      </c>
      <c r="F8" s="31">
        <v>0.15371763987869322</v>
      </c>
      <c r="G8" s="31"/>
      <c r="H8" s="31"/>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row>
    <row r="9" spans="1:53" x14ac:dyDescent="0.35">
      <c r="B9" s="1" t="s">
        <v>120</v>
      </c>
      <c r="C9" s="1" t="s">
        <v>7</v>
      </c>
      <c r="D9" s="1" t="s">
        <v>164</v>
      </c>
      <c r="E9" s="1" t="s">
        <v>196</v>
      </c>
      <c r="F9" s="31">
        <v>0.35495530860483127</v>
      </c>
      <c r="G9" s="31"/>
      <c r="H9" s="31"/>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row>
    <row r="10" spans="1:53" x14ac:dyDescent="0.35">
      <c r="B10" s="1" t="s">
        <v>125</v>
      </c>
      <c r="C10" s="1" t="s">
        <v>7</v>
      </c>
      <c r="D10" s="1" t="s">
        <v>162</v>
      </c>
      <c r="E10" s="1" t="s">
        <v>196</v>
      </c>
      <c r="F10" s="31" t="s">
        <v>110</v>
      </c>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row>
    <row r="11" spans="1:53" x14ac:dyDescent="0.35">
      <c r="B11" s="1" t="s">
        <v>126</v>
      </c>
      <c r="C11" s="1" t="s">
        <v>7</v>
      </c>
      <c r="D11" s="1" t="s">
        <v>163</v>
      </c>
      <c r="E11" s="1" t="s">
        <v>337</v>
      </c>
      <c r="F11" s="31" t="s">
        <v>110</v>
      </c>
      <c r="G11" s="31"/>
      <c r="H11" s="31"/>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row>
    <row r="12" spans="1:53" x14ac:dyDescent="0.35">
      <c r="B12" s="1" t="s">
        <v>127</v>
      </c>
      <c r="C12" s="1" t="s">
        <v>7</v>
      </c>
      <c r="D12" s="1" t="s">
        <v>161</v>
      </c>
      <c r="E12" s="1" t="s">
        <v>337</v>
      </c>
      <c r="F12" s="31">
        <v>0.11496460380969845</v>
      </c>
      <c r="G12" s="31"/>
      <c r="H12" s="31"/>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row>
    <row r="13" spans="1:53" x14ac:dyDescent="0.35">
      <c r="B13" s="1" t="s">
        <v>128</v>
      </c>
      <c r="C13" s="1" t="s">
        <v>7</v>
      </c>
      <c r="D13" s="1" t="s">
        <v>165</v>
      </c>
      <c r="E13" s="1" t="s">
        <v>197</v>
      </c>
      <c r="F13" s="31">
        <v>0.1117499353923571</v>
      </c>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row>
    <row r="14" spans="1:53" x14ac:dyDescent="0.35">
      <c r="B14" s="1" t="s">
        <v>118</v>
      </c>
      <c r="C14" s="1" t="s">
        <v>7</v>
      </c>
      <c r="D14" s="1" t="s">
        <v>164</v>
      </c>
      <c r="E14" s="1" t="s">
        <v>196</v>
      </c>
      <c r="F14" s="31">
        <v>0.13368679509584436</v>
      </c>
      <c r="G14" s="31"/>
      <c r="H14" s="31"/>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row>
    <row r="15" spans="1:53" x14ac:dyDescent="0.35">
      <c r="B15" s="1" t="s">
        <v>129</v>
      </c>
      <c r="C15" s="1" t="s">
        <v>7</v>
      </c>
      <c r="D15" s="1" t="s">
        <v>166</v>
      </c>
      <c r="E15" s="1" t="s">
        <v>196</v>
      </c>
      <c r="F15" s="31">
        <v>4.6160930125474849E-2</v>
      </c>
      <c r="G15" s="31"/>
      <c r="H15" s="31"/>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row>
    <row r="16" spans="1:53" x14ac:dyDescent="0.35">
      <c r="B16" s="1" t="s">
        <v>121</v>
      </c>
      <c r="C16" s="1" t="s">
        <v>7</v>
      </c>
      <c r="D16" s="1" t="s">
        <v>164</v>
      </c>
      <c r="E16" s="1" t="s">
        <v>196</v>
      </c>
      <c r="F16" s="31">
        <v>0.67834927742235507</v>
      </c>
      <c r="G16" s="31"/>
      <c r="H16" s="31"/>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row>
    <row r="17" spans="1:52" x14ac:dyDescent="0.35">
      <c r="B17" s="1" t="s">
        <v>119</v>
      </c>
      <c r="C17" s="1" t="s">
        <v>7</v>
      </c>
      <c r="D17" s="1" t="s">
        <v>164</v>
      </c>
      <c r="E17" s="1" t="s">
        <v>197</v>
      </c>
      <c r="F17" s="31">
        <v>0.25129012066627254</v>
      </c>
      <c r="G17" s="31"/>
      <c r="H17" s="31"/>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row>
    <row r="18" spans="1:52" x14ac:dyDescent="0.35">
      <c r="B18" s="1" t="s">
        <v>130</v>
      </c>
      <c r="C18" s="1" t="s">
        <v>7</v>
      </c>
      <c r="D18" s="1" t="s">
        <v>166</v>
      </c>
      <c r="E18" s="66" t="s">
        <v>337</v>
      </c>
      <c r="F18" s="31" t="s">
        <v>110</v>
      </c>
      <c r="G18" s="31"/>
      <c r="H18" s="31"/>
      <c r="I18" s="31"/>
      <c r="J18" s="31"/>
      <c r="K18" s="31"/>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row>
    <row r="19" spans="1:52" x14ac:dyDescent="0.35">
      <c r="B19" s="1" t="s">
        <v>117</v>
      </c>
      <c r="C19" s="1" t="s">
        <v>7</v>
      </c>
      <c r="D19" s="1" t="s">
        <v>165</v>
      </c>
      <c r="E19" s="1" t="s">
        <v>196</v>
      </c>
      <c r="F19" s="31">
        <v>0.12750937549367888</v>
      </c>
      <c r="G19" s="31"/>
      <c r="H19" s="31"/>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row>
    <row r="21" spans="1:52" s="77" customFormat="1" ht="32.25" customHeight="1" thickBot="1" x14ac:dyDescent="0.4">
      <c r="A21" s="72"/>
      <c r="B21" s="73" t="s">
        <v>518</v>
      </c>
      <c r="C21" s="73" t="s">
        <v>6</v>
      </c>
      <c r="D21" s="73" t="s">
        <v>160</v>
      </c>
      <c r="E21" s="73" t="s">
        <v>336</v>
      </c>
      <c r="F21" s="74" t="s">
        <v>471</v>
      </c>
      <c r="G21" s="74" t="s">
        <v>472</v>
      </c>
      <c r="H21" s="74" t="s">
        <v>473</v>
      </c>
      <c r="I21" s="74" t="s">
        <v>474</v>
      </c>
      <c r="J21" s="74" t="s">
        <v>475</v>
      </c>
      <c r="K21" s="74" t="s">
        <v>476</v>
      </c>
      <c r="L21" s="74" t="s">
        <v>477</v>
      </c>
      <c r="M21" s="74" t="s">
        <v>478</v>
      </c>
      <c r="N21" s="74" t="s">
        <v>479</v>
      </c>
      <c r="O21" s="74" t="s">
        <v>480</v>
      </c>
      <c r="P21" s="74" t="s">
        <v>481</v>
      </c>
      <c r="Q21" s="74" t="s">
        <v>482</v>
      </c>
      <c r="R21" s="74" t="s">
        <v>483</v>
      </c>
      <c r="S21" s="74" t="s">
        <v>484</v>
      </c>
      <c r="T21" s="74" t="s">
        <v>485</v>
      </c>
      <c r="U21" s="74" t="s">
        <v>486</v>
      </c>
      <c r="V21" s="74" t="s">
        <v>487</v>
      </c>
      <c r="W21" s="74" t="s">
        <v>488</v>
      </c>
      <c r="X21" s="74" t="s">
        <v>489</v>
      </c>
      <c r="Y21" s="74" t="s">
        <v>490</v>
      </c>
      <c r="Z21" s="74" t="s">
        <v>491</v>
      </c>
      <c r="AA21" s="74" t="s">
        <v>492</v>
      </c>
      <c r="AB21" s="74" t="s">
        <v>493</v>
      </c>
      <c r="AC21" s="74" t="s">
        <v>494</v>
      </c>
      <c r="AD21" s="74" t="s">
        <v>495</v>
      </c>
      <c r="AE21" s="74" t="s">
        <v>496</v>
      </c>
      <c r="AF21" s="74" t="s">
        <v>497</v>
      </c>
      <c r="AG21" s="74" t="s">
        <v>498</v>
      </c>
      <c r="AH21" s="74" t="s">
        <v>499</v>
      </c>
      <c r="AI21" s="74" t="s">
        <v>500</v>
      </c>
      <c r="AJ21" s="74" t="s">
        <v>501</v>
      </c>
      <c r="AK21" s="74" t="s">
        <v>502</v>
      </c>
      <c r="AL21" s="74" t="s">
        <v>503</v>
      </c>
      <c r="AM21" s="74" t="s">
        <v>504</v>
      </c>
      <c r="AN21" s="74" t="s">
        <v>505</v>
      </c>
      <c r="AO21" s="74" t="s">
        <v>506</v>
      </c>
      <c r="AP21" s="74" t="s">
        <v>507</v>
      </c>
      <c r="AQ21" s="74" t="s">
        <v>508</v>
      </c>
      <c r="AR21" s="74" t="s">
        <v>509</v>
      </c>
      <c r="AS21" s="74" t="s">
        <v>510</v>
      </c>
      <c r="AT21" s="74" t="s">
        <v>511</v>
      </c>
      <c r="AU21" s="74" t="s">
        <v>512</v>
      </c>
      <c r="AV21" s="74" t="s">
        <v>513</v>
      </c>
      <c r="AW21" s="74" t="s">
        <v>514</v>
      </c>
      <c r="AX21" s="74" t="s">
        <v>515</v>
      </c>
      <c r="AY21" s="74" t="s">
        <v>516</v>
      </c>
      <c r="AZ21" s="74" t="s">
        <v>517</v>
      </c>
    </row>
    <row r="22" spans="1:52" s="84" customFormat="1" ht="30" customHeight="1" x14ac:dyDescent="0.35">
      <c r="B22" s="68" t="s">
        <v>122</v>
      </c>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row>
    <row r="23" spans="1:52" x14ac:dyDescent="0.35">
      <c r="B23" s="66" t="s">
        <v>124</v>
      </c>
      <c r="C23" s="1" t="s">
        <v>146</v>
      </c>
      <c r="D23" s="66" t="s">
        <v>161</v>
      </c>
      <c r="E23" s="66" t="s">
        <v>197</v>
      </c>
      <c r="F23" s="63"/>
      <c r="G23" s="63"/>
      <c r="H23" s="63"/>
      <c r="I23" s="63"/>
      <c r="J23" s="63"/>
      <c r="K23" s="63"/>
      <c r="L23" s="63"/>
      <c r="M23" s="63"/>
      <c r="N23" s="63"/>
      <c r="O23" s="63"/>
      <c r="P23" s="63"/>
      <c r="Q23" s="63"/>
      <c r="R23" s="63"/>
      <c r="S23" s="63"/>
      <c r="T23" s="63"/>
      <c r="U23" s="63"/>
      <c r="V23" s="63"/>
      <c r="W23" s="63"/>
      <c r="X23" s="63"/>
      <c r="Y23" s="63"/>
      <c r="Z23" s="63"/>
      <c r="AA23" s="63"/>
      <c r="AB23" s="63">
        <v>282000000</v>
      </c>
      <c r="AC23" s="63">
        <v>258000000</v>
      </c>
      <c r="AD23" s="63">
        <v>1273200000</v>
      </c>
      <c r="AE23" s="63">
        <v>1495200000</v>
      </c>
      <c r="AF23" s="63">
        <v>3382926000</v>
      </c>
      <c r="AG23" s="63">
        <v>597100000</v>
      </c>
      <c r="AH23" s="63">
        <v>263600000.00000003</v>
      </c>
      <c r="AI23" s="63">
        <v>81900000</v>
      </c>
      <c r="AJ23" s="63">
        <v>53000000</v>
      </c>
      <c r="AK23" s="63">
        <v>51300000</v>
      </c>
      <c r="AL23" s="63">
        <v>50700000</v>
      </c>
      <c r="AM23" s="63">
        <v>53000000</v>
      </c>
      <c r="AN23" s="63">
        <v>61700000</v>
      </c>
      <c r="AO23" s="63">
        <v>147600000</v>
      </c>
      <c r="AP23" s="63">
        <v>499100000</v>
      </c>
      <c r="AQ23" s="63">
        <v>196300000</v>
      </c>
      <c r="AR23" s="63">
        <v>142100000</v>
      </c>
      <c r="AS23" s="63">
        <v>235016000</v>
      </c>
      <c r="AT23" s="63">
        <v>684000000</v>
      </c>
      <c r="AU23" s="63">
        <v>45000000</v>
      </c>
      <c r="AV23" s="63">
        <v>1400000000</v>
      </c>
      <c r="AW23" s="63">
        <v>774600000</v>
      </c>
      <c r="AX23" s="63"/>
      <c r="AY23" s="63">
        <v>2200000000</v>
      </c>
      <c r="AZ23" s="63"/>
    </row>
    <row r="24" spans="1:52" x14ac:dyDescent="0.35">
      <c r="B24" s="66" t="s">
        <v>132</v>
      </c>
      <c r="C24" s="66" t="s">
        <v>146</v>
      </c>
      <c r="D24" s="66" t="s">
        <v>161</v>
      </c>
      <c r="E24" s="66" t="s">
        <v>196</v>
      </c>
      <c r="F24" s="63"/>
      <c r="G24" s="63"/>
      <c r="H24" s="63"/>
      <c r="I24" s="63"/>
      <c r="J24" s="63"/>
      <c r="K24" s="63"/>
      <c r="L24" s="63"/>
      <c r="M24" s="63"/>
      <c r="N24" s="63"/>
      <c r="O24" s="63"/>
      <c r="P24" s="63"/>
      <c r="Q24" s="63"/>
      <c r="R24" s="63"/>
      <c r="S24" s="63"/>
      <c r="T24" s="63"/>
      <c r="U24" s="63"/>
      <c r="V24" s="63"/>
      <c r="W24" s="63"/>
      <c r="X24" s="63"/>
      <c r="Y24" s="63"/>
      <c r="Z24" s="63"/>
      <c r="AA24" s="63"/>
      <c r="AB24" s="63"/>
      <c r="AC24" s="63">
        <v>87500000</v>
      </c>
      <c r="AD24" s="63">
        <v>285000000</v>
      </c>
      <c r="AE24" s="63"/>
      <c r="AF24" s="63"/>
      <c r="AG24" s="63">
        <v>20000000</v>
      </c>
      <c r="AH24" s="63">
        <v>674000000</v>
      </c>
      <c r="AI24" s="63">
        <v>577300000</v>
      </c>
      <c r="AJ24" s="63">
        <v>265000000</v>
      </c>
      <c r="AK24" s="63">
        <v>421800000</v>
      </c>
      <c r="AL24" s="63">
        <v>95000000</v>
      </c>
      <c r="AM24" s="63"/>
      <c r="AN24" s="63">
        <v>42500000</v>
      </c>
      <c r="AO24" s="63"/>
      <c r="AP24" s="63"/>
      <c r="AQ24" s="63"/>
      <c r="AR24" s="63"/>
      <c r="AS24" s="63">
        <v>30000000</v>
      </c>
      <c r="AT24" s="63">
        <v>365700000</v>
      </c>
      <c r="AU24" s="63">
        <v>190000000</v>
      </c>
      <c r="AV24" s="63"/>
      <c r="AW24" s="63">
        <v>277000000</v>
      </c>
      <c r="AX24" s="63">
        <v>204500000</v>
      </c>
      <c r="AY24" s="63"/>
      <c r="AZ24" s="63">
        <v>125000000</v>
      </c>
    </row>
    <row r="25" spans="1:52" x14ac:dyDescent="0.35">
      <c r="B25" s="66" t="s">
        <v>251</v>
      </c>
      <c r="C25" s="66" t="s">
        <v>146</v>
      </c>
      <c r="D25" s="66" t="s">
        <v>162</v>
      </c>
      <c r="E25" s="66" t="s">
        <v>196</v>
      </c>
      <c r="F25" s="63"/>
      <c r="G25" s="63"/>
      <c r="H25" s="63"/>
      <c r="I25" s="63"/>
      <c r="J25" s="63"/>
      <c r="K25" s="63"/>
      <c r="L25" s="63"/>
      <c r="M25" s="63"/>
      <c r="N25" s="63"/>
      <c r="O25" s="63"/>
      <c r="P25" s="63"/>
      <c r="Q25" s="63"/>
      <c r="R25" s="63"/>
      <c r="S25" s="63"/>
      <c r="T25" s="63"/>
      <c r="U25" s="63"/>
      <c r="V25" s="63"/>
      <c r="W25" s="63"/>
      <c r="X25" s="63"/>
      <c r="Y25" s="63"/>
      <c r="Z25" s="63"/>
      <c r="AA25" s="63"/>
      <c r="AB25" s="63"/>
      <c r="AC25" s="63"/>
      <c r="AD25" s="63"/>
      <c r="AE25" s="63"/>
      <c r="AF25" s="63"/>
      <c r="AG25" s="63">
        <v>220000000</v>
      </c>
      <c r="AH25" s="63">
        <v>414000000</v>
      </c>
      <c r="AI25" s="63"/>
      <c r="AJ25" s="63">
        <v>678000000</v>
      </c>
      <c r="AK25" s="63"/>
      <c r="AL25" s="63"/>
      <c r="AM25" s="63"/>
      <c r="AN25" s="63"/>
      <c r="AO25" s="63"/>
      <c r="AP25" s="63">
        <v>469000000</v>
      </c>
      <c r="AQ25" s="63"/>
      <c r="AR25" s="63"/>
      <c r="AS25" s="63">
        <v>314700000</v>
      </c>
      <c r="AT25" s="63"/>
      <c r="AU25" s="63">
        <v>276000000</v>
      </c>
      <c r="AV25" s="63"/>
      <c r="AW25" s="63"/>
      <c r="AX25" s="63"/>
      <c r="AY25" s="63">
        <v>106000000</v>
      </c>
      <c r="AZ25" s="63">
        <v>2386380000</v>
      </c>
    </row>
    <row r="26" spans="1:52" x14ac:dyDescent="0.35">
      <c r="B26" s="66" t="s">
        <v>131</v>
      </c>
      <c r="C26" s="66" t="s">
        <v>146</v>
      </c>
      <c r="D26" s="66" t="s">
        <v>163</v>
      </c>
      <c r="E26" s="66" t="s">
        <v>196</v>
      </c>
      <c r="F26" s="63"/>
      <c r="G26" s="63"/>
      <c r="H26" s="63"/>
      <c r="I26" s="63"/>
      <c r="J26" s="63"/>
      <c r="K26" s="63"/>
      <c r="L26" s="63"/>
      <c r="M26" s="63"/>
      <c r="N26" s="63"/>
      <c r="O26" s="63"/>
      <c r="P26" s="63"/>
      <c r="Q26" s="63"/>
      <c r="R26" s="63"/>
      <c r="S26" s="63"/>
      <c r="T26" s="63"/>
      <c r="U26" s="63"/>
      <c r="V26" s="63"/>
      <c r="W26" s="63"/>
      <c r="X26" s="63"/>
      <c r="Y26" s="63"/>
      <c r="Z26" s="63">
        <v>613600000</v>
      </c>
      <c r="AA26" s="63">
        <v>13400000</v>
      </c>
      <c r="AB26" s="63">
        <v>1050700000</v>
      </c>
      <c r="AC26" s="63">
        <v>314800000</v>
      </c>
      <c r="AD26" s="63">
        <v>1008300000</v>
      </c>
      <c r="AE26" s="63">
        <v>1553100000</v>
      </c>
      <c r="AF26" s="63">
        <v>1027500000</v>
      </c>
      <c r="AG26" s="63">
        <v>1066300000</v>
      </c>
      <c r="AH26" s="63">
        <v>2527500000</v>
      </c>
      <c r="AI26" s="63">
        <v>1953780000</v>
      </c>
      <c r="AJ26" s="63">
        <v>240000000</v>
      </c>
      <c r="AK26" s="63">
        <v>390320000</v>
      </c>
      <c r="AL26" s="63">
        <v>925070000</v>
      </c>
      <c r="AM26" s="63">
        <v>4268670000</v>
      </c>
      <c r="AN26" s="63">
        <v>979440000</v>
      </c>
      <c r="AO26" s="63">
        <v>5534550000</v>
      </c>
      <c r="AP26" s="63">
        <v>10236450000</v>
      </c>
      <c r="AQ26" s="63">
        <v>12889380000</v>
      </c>
      <c r="AR26" s="63">
        <v>24503850000</v>
      </c>
      <c r="AS26" s="63">
        <v>34474510000</v>
      </c>
      <c r="AT26" s="63">
        <v>22038050000</v>
      </c>
      <c r="AU26" s="63">
        <v>9246100000</v>
      </c>
      <c r="AV26" s="63">
        <v>3104900000</v>
      </c>
      <c r="AW26" s="63">
        <v>2816300000</v>
      </c>
      <c r="AX26" s="63">
        <v>2086770000</v>
      </c>
      <c r="AY26" s="63">
        <v>1686830000</v>
      </c>
      <c r="AZ26" s="63">
        <v>1311630000</v>
      </c>
    </row>
    <row r="27" spans="1:52" x14ac:dyDescent="0.35">
      <c r="B27" s="66" t="s">
        <v>133</v>
      </c>
      <c r="C27" s="66" t="s">
        <v>146</v>
      </c>
      <c r="D27" s="66" t="s">
        <v>163</v>
      </c>
      <c r="E27" s="66" t="s">
        <v>196</v>
      </c>
      <c r="Z27" s="67">
        <v>613600000</v>
      </c>
      <c r="AA27" s="67">
        <v>13400000</v>
      </c>
      <c r="AB27" s="67">
        <v>1050700000</v>
      </c>
      <c r="AC27" s="67">
        <v>314800000</v>
      </c>
      <c r="AD27" s="67">
        <v>1008300000</v>
      </c>
      <c r="AE27" s="67">
        <v>1553100000</v>
      </c>
      <c r="AF27" s="67">
        <v>1027500000</v>
      </c>
      <c r="AG27" s="67">
        <v>1066300000</v>
      </c>
      <c r="AH27" s="67">
        <v>2527500000</v>
      </c>
      <c r="AI27" s="67">
        <v>1953780000</v>
      </c>
      <c r="AJ27" s="67">
        <v>240000000</v>
      </c>
      <c r="AK27" s="67">
        <v>390320000</v>
      </c>
      <c r="AL27" s="67">
        <v>925070000</v>
      </c>
      <c r="AM27" s="67">
        <v>4268670000</v>
      </c>
      <c r="AN27" s="67">
        <v>979440000</v>
      </c>
      <c r="AO27" s="67">
        <v>5534550000</v>
      </c>
      <c r="AP27" s="67">
        <v>10236450000</v>
      </c>
      <c r="AQ27" s="67">
        <v>12889380000</v>
      </c>
      <c r="AR27" s="67">
        <v>24503850000</v>
      </c>
      <c r="AS27" s="67">
        <v>34474510000</v>
      </c>
      <c r="AT27" s="67">
        <v>22038050000</v>
      </c>
      <c r="AU27" s="67">
        <v>9246100000</v>
      </c>
      <c r="AV27" s="67">
        <v>3104900000</v>
      </c>
      <c r="AW27" s="67">
        <v>2816300000</v>
      </c>
      <c r="AX27" s="67">
        <v>2086770000</v>
      </c>
      <c r="AY27" s="67">
        <v>1686830000</v>
      </c>
      <c r="AZ27" s="67">
        <v>1311630000</v>
      </c>
    </row>
    <row r="28" spans="1:52" x14ac:dyDescent="0.35">
      <c r="B28" s="66" t="s">
        <v>134</v>
      </c>
      <c r="C28" s="66" t="s">
        <v>146</v>
      </c>
      <c r="D28" s="66" t="s">
        <v>163</v>
      </c>
      <c r="E28" s="66" t="s">
        <v>196</v>
      </c>
      <c r="Z28" s="67">
        <v>613600000</v>
      </c>
      <c r="AA28" s="67">
        <v>13400000</v>
      </c>
      <c r="AB28" s="67">
        <v>1050700000</v>
      </c>
      <c r="AC28" s="67">
        <v>314800000</v>
      </c>
      <c r="AD28" s="67">
        <v>1008300000</v>
      </c>
      <c r="AE28" s="67">
        <v>1553100000</v>
      </c>
      <c r="AF28" s="67">
        <v>1027500000</v>
      </c>
      <c r="AG28" s="67">
        <v>1066300000</v>
      </c>
      <c r="AH28" s="67">
        <v>2527500000</v>
      </c>
      <c r="AI28" s="67">
        <v>1953780000</v>
      </c>
      <c r="AJ28" s="67">
        <v>240000000</v>
      </c>
      <c r="AK28" s="67">
        <v>390320000</v>
      </c>
      <c r="AL28" s="67">
        <v>925070000</v>
      </c>
      <c r="AM28" s="67">
        <v>4268670000</v>
      </c>
      <c r="AN28" s="67">
        <v>979440000</v>
      </c>
      <c r="AO28" s="67">
        <v>5534550000</v>
      </c>
      <c r="AP28" s="67">
        <v>10236450000</v>
      </c>
      <c r="AQ28" s="67">
        <v>12889380000</v>
      </c>
      <c r="AR28" s="67">
        <v>24503850000</v>
      </c>
      <c r="AS28" s="67">
        <v>34474510000</v>
      </c>
      <c r="AT28" s="67">
        <v>22038050000</v>
      </c>
      <c r="AU28" s="67">
        <v>9246100000</v>
      </c>
      <c r="AV28" s="67">
        <v>3104900000</v>
      </c>
      <c r="AW28" s="67">
        <v>2816300000</v>
      </c>
      <c r="AX28" s="67">
        <v>2086770000</v>
      </c>
      <c r="AY28" s="67">
        <v>1686830000</v>
      </c>
      <c r="AZ28" s="67">
        <v>1311630000</v>
      </c>
    </row>
    <row r="29" spans="1:52" x14ac:dyDescent="0.35">
      <c r="B29" s="66" t="s">
        <v>120</v>
      </c>
      <c r="C29" s="66" t="s">
        <v>146</v>
      </c>
      <c r="D29" s="66" t="s">
        <v>164</v>
      </c>
      <c r="E29" s="66" t="s">
        <v>196</v>
      </c>
      <c r="F29" s="63"/>
      <c r="G29" s="63"/>
      <c r="H29" s="63"/>
      <c r="I29" s="63"/>
      <c r="J29" s="63"/>
      <c r="K29" s="63"/>
      <c r="L29" s="63"/>
      <c r="M29" s="63"/>
      <c r="N29" s="63"/>
      <c r="O29" s="63"/>
      <c r="P29" s="63"/>
      <c r="Q29" s="63"/>
      <c r="R29" s="63"/>
      <c r="S29" s="63"/>
      <c r="T29" s="63"/>
      <c r="U29" s="63"/>
      <c r="V29" s="63"/>
      <c r="W29" s="63"/>
      <c r="X29" s="63"/>
      <c r="Y29" s="63"/>
      <c r="Z29" s="63"/>
      <c r="AA29" s="63"/>
      <c r="AB29" s="63"/>
      <c r="AC29" s="63"/>
      <c r="AD29" s="63"/>
      <c r="AE29" s="63">
        <v>99000000</v>
      </c>
      <c r="AF29" s="63"/>
      <c r="AG29" s="63"/>
      <c r="AH29" s="63">
        <v>139000000</v>
      </c>
      <c r="AI29" s="63"/>
      <c r="AJ29" s="63"/>
      <c r="AK29" s="63"/>
      <c r="AL29" s="63"/>
      <c r="AM29" s="63"/>
      <c r="AN29" s="63"/>
      <c r="AO29" s="63">
        <v>132500000</v>
      </c>
      <c r="AP29" s="63"/>
      <c r="AQ29" s="63">
        <v>205000000</v>
      </c>
      <c r="AR29" s="63">
        <v>127000000</v>
      </c>
      <c r="AS29" s="63"/>
      <c r="AT29" s="63">
        <v>169700000</v>
      </c>
      <c r="AU29" s="63">
        <v>360000000</v>
      </c>
      <c r="AV29" s="63">
        <v>527000000</v>
      </c>
      <c r="AW29" s="63">
        <v>764000000</v>
      </c>
      <c r="AX29" s="63"/>
      <c r="AY29" s="63"/>
      <c r="AZ29" s="63"/>
    </row>
    <row r="30" spans="1:52" x14ac:dyDescent="0.35">
      <c r="B30" s="66" t="s">
        <v>125</v>
      </c>
      <c r="C30" s="66" t="s">
        <v>146</v>
      </c>
      <c r="D30" s="66" t="s">
        <v>162</v>
      </c>
      <c r="E30" s="66" t="s">
        <v>196</v>
      </c>
      <c r="F30" s="63"/>
      <c r="G30" s="63"/>
      <c r="H30" s="63"/>
      <c r="I30" s="63"/>
      <c r="J30" s="63"/>
      <c r="K30" s="63"/>
      <c r="L30" s="63"/>
      <c r="M30" s="63"/>
      <c r="N30" s="63"/>
      <c r="O30" s="63"/>
      <c r="P30" s="63"/>
      <c r="Q30" s="63"/>
      <c r="R30" s="63"/>
      <c r="S30" s="63"/>
      <c r="T30" s="63"/>
      <c r="U30" s="63"/>
      <c r="V30" s="63"/>
      <c r="W30" s="63"/>
      <c r="X30" s="63"/>
      <c r="Y30" s="63"/>
      <c r="Z30" s="63"/>
      <c r="AA30" s="63"/>
      <c r="AB30" s="63">
        <v>2300000000</v>
      </c>
      <c r="AC30" s="63"/>
      <c r="AD30" s="63"/>
      <c r="AE30" s="63"/>
      <c r="AF30" s="63">
        <v>4608000000</v>
      </c>
      <c r="AG30" s="63">
        <v>1370000000</v>
      </c>
      <c r="AH30" s="63"/>
      <c r="AI30" s="63"/>
      <c r="AJ30" s="63">
        <v>689000000</v>
      </c>
      <c r="AK30" s="63"/>
      <c r="AL30" s="63">
        <v>360000000</v>
      </c>
      <c r="AM30" s="63"/>
      <c r="AN30" s="63"/>
      <c r="AO30" s="63"/>
      <c r="AP30" s="63"/>
      <c r="AQ30" s="63"/>
      <c r="AR30" s="63"/>
      <c r="AS30" s="63"/>
      <c r="AT30" s="63">
        <v>342750000</v>
      </c>
      <c r="AU30" s="63">
        <v>1880000000</v>
      </c>
      <c r="AV30" s="63">
        <v>1438000000</v>
      </c>
      <c r="AW30" s="63">
        <v>2623000000</v>
      </c>
      <c r="AX30" s="63">
        <v>1900000000</v>
      </c>
      <c r="AY30" s="63"/>
      <c r="AZ30" s="63">
        <v>220000000</v>
      </c>
    </row>
    <row r="31" spans="1:52" x14ac:dyDescent="0.35">
      <c r="B31" s="66" t="s">
        <v>126</v>
      </c>
      <c r="C31" s="66" t="s">
        <v>146</v>
      </c>
      <c r="D31" s="66" t="s">
        <v>163</v>
      </c>
      <c r="E31" s="66" t="s">
        <v>337</v>
      </c>
      <c r="F31" s="63"/>
      <c r="G31" s="63"/>
      <c r="H31" s="63"/>
      <c r="I31" s="63"/>
      <c r="J31" s="63"/>
      <c r="K31" s="63"/>
      <c r="L31" s="63"/>
      <c r="M31" s="63"/>
      <c r="N31" s="63"/>
      <c r="O31" s="63"/>
      <c r="P31" s="63"/>
      <c r="Q31" s="63"/>
      <c r="R31" s="63"/>
      <c r="S31" s="63"/>
      <c r="T31" s="63"/>
      <c r="U31" s="63"/>
      <c r="V31" s="63"/>
      <c r="W31" s="63"/>
      <c r="X31" s="63"/>
      <c r="Y31" s="63"/>
      <c r="Z31" s="63"/>
      <c r="AA31" s="63">
        <v>6700000</v>
      </c>
      <c r="AB31" s="63"/>
      <c r="AC31" s="63">
        <v>1632000000</v>
      </c>
      <c r="AD31" s="63">
        <v>1778600000</v>
      </c>
      <c r="AE31" s="63">
        <v>2365700000</v>
      </c>
      <c r="AF31" s="63">
        <v>154000000</v>
      </c>
      <c r="AG31" s="63"/>
      <c r="AH31" s="63"/>
      <c r="AI31" s="63"/>
      <c r="AJ31" s="63"/>
      <c r="AK31" s="63"/>
      <c r="AL31" s="63"/>
      <c r="AM31" s="63">
        <v>29800000</v>
      </c>
      <c r="AN31" s="63">
        <v>904600000</v>
      </c>
      <c r="AO31" s="63">
        <v>297600000</v>
      </c>
      <c r="AP31" s="63">
        <v>1654700000</v>
      </c>
      <c r="AQ31" s="63">
        <v>1084400000</v>
      </c>
      <c r="AR31" s="63">
        <v>1592800000</v>
      </c>
      <c r="AS31" s="63">
        <v>166000000</v>
      </c>
      <c r="AT31" s="63">
        <v>538300000</v>
      </c>
      <c r="AU31" s="63">
        <v>1401000000</v>
      </c>
      <c r="AV31" s="63">
        <v>263100000.00000003</v>
      </c>
      <c r="AW31" s="63"/>
      <c r="AX31" s="63">
        <v>883340000</v>
      </c>
      <c r="AY31" s="63">
        <v>1688400000</v>
      </c>
      <c r="AZ31" s="63">
        <v>5863200000</v>
      </c>
    </row>
    <row r="32" spans="1:52" x14ac:dyDescent="0.35">
      <c r="B32" s="66" t="s">
        <v>127</v>
      </c>
      <c r="C32" s="66" t="s">
        <v>146</v>
      </c>
      <c r="D32" s="66" t="s">
        <v>161</v>
      </c>
      <c r="E32" s="66" t="s">
        <v>337</v>
      </c>
      <c r="F32" s="63"/>
      <c r="G32" s="63"/>
      <c r="H32" s="63"/>
      <c r="I32" s="63"/>
      <c r="J32" s="63"/>
      <c r="K32" s="63"/>
      <c r="L32" s="63"/>
      <c r="M32" s="63"/>
      <c r="N32" s="63"/>
      <c r="O32" s="63"/>
      <c r="P32" s="63"/>
      <c r="Q32" s="63"/>
      <c r="R32" s="63"/>
      <c r="S32" s="63"/>
      <c r="T32" s="63"/>
      <c r="U32" s="63"/>
      <c r="V32" s="63"/>
      <c r="W32" s="63"/>
      <c r="X32" s="63"/>
      <c r="Y32" s="63"/>
      <c r="Z32" s="63"/>
      <c r="AA32" s="63"/>
      <c r="AB32" s="63"/>
      <c r="AC32" s="63">
        <v>451190000</v>
      </c>
      <c r="AD32" s="63">
        <v>756550000</v>
      </c>
      <c r="AE32" s="63">
        <v>877800000</v>
      </c>
      <c r="AF32" s="63">
        <v>161000000</v>
      </c>
      <c r="AG32" s="63">
        <v>905100000</v>
      </c>
      <c r="AH32" s="63">
        <v>304400000</v>
      </c>
      <c r="AI32" s="63">
        <v>348100000</v>
      </c>
      <c r="AJ32" s="63">
        <v>304300000</v>
      </c>
      <c r="AK32" s="63">
        <v>345300000</v>
      </c>
      <c r="AL32" s="63">
        <v>1017000000</v>
      </c>
      <c r="AM32" s="63">
        <v>305600000</v>
      </c>
      <c r="AN32" s="63">
        <v>158600000</v>
      </c>
      <c r="AO32" s="63">
        <v>126300000</v>
      </c>
      <c r="AP32" s="63">
        <v>469300000</v>
      </c>
      <c r="AQ32" s="63">
        <v>328200000</v>
      </c>
      <c r="AR32" s="63">
        <v>436270000</v>
      </c>
      <c r="AS32" s="63">
        <v>1188100000</v>
      </c>
      <c r="AT32" s="63">
        <v>876900000</v>
      </c>
      <c r="AU32" s="63">
        <v>2080900000</v>
      </c>
      <c r="AV32" s="63">
        <v>2764700000</v>
      </c>
      <c r="AW32" s="63">
        <v>1641600000</v>
      </c>
      <c r="AX32" s="63">
        <v>1731350000</v>
      </c>
      <c r="AY32" s="63">
        <v>323900000</v>
      </c>
      <c r="AZ32" s="63">
        <v>115500000</v>
      </c>
    </row>
    <row r="33" spans="1:52" x14ac:dyDescent="0.35">
      <c r="B33" s="66" t="s">
        <v>128</v>
      </c>
      <c r="C33" s="66" t="s">
        <v>146</v>
      </c>
      <c r="D33" s="66" t="s">
        <v>165</v>
      </c>
      <c r="E33" s="66" t="s">
        <v>197</v>
      </c>
      <c r="F33" s="63"/>
      <c r="G33" s="63"/>
      <c r="H33" s="63"/>
      <c r="I33" s="63"/>
      <c r="J33" s="63"/>
      <c r="K33" s="63"/>
      <c r="L33" s="63"/>
      <c r="M33" s="63"/>
      <c r="N33" s="63"/>
      <c r="O33" s="63"/>
      <c r="P33" s="63"/>
      <c r="Q33" s="63"/>
      <c r="R33" s="63"/>
      <c r="S33" s="63"/>
      <c r="T33" s="63"/>
      <c r="U33" s="63"/>
      <c r="V33" s="63"/>
      <c r="W33" s="63"/>
      <c r="X33" s="63"/>
      <c r="Y33" s="63">
        <v>44000000</v>
      </c>
      <c r="Z33" s="63">
        <v>378600000</v>
      </c>
      <c r="AA33" s="63">
        <v>160000000</v>
      </c>
      <c r="AB33" s="63">
        <v>1879300000</v>
      </c>
      <c r="AC33" s="63">
        <v>1242800000</v>
      </c>
      <c r="AD33" s="63">
        <v>2329200000</v>
      </c>
      <c r="AE33" s="63">
        <v>1614000000</v>
      </c>
      <c r="AF33" s="63">
        <v>1672800000</v>
      </c>
      <c r="AG33" s="63">
        <v>1260000000</v>
      </c>
      <c r="AH33" s="63">
        <v>182000000</v>
      </c>
      <c r="AI33" s="63">
        <v>1764000000</v>
      </c>
      <c r="AJ33" s="63">
        <v>672000000</v>
      </c>
      <c r="AK33" s="63">
        <v>126000000</v>
      </c>
      <c r="AL33" s="63">
        <v>454300000</v>
      </c>
      <c r="AM33" s="63">
        <v>322110000</v>
      </c>
      <c r="AN33" s="63">
        <v>119400000</v>
      </c>
      <c r="AO33" s="63">
        <v>645800000</v>
      </c>
      <c r="AP33" s="63">
        <v>2083000000</v>
      </c>
      <c r="AQ33" s="63">
        <v>1820000000</v>
      </c>
      <c r="AR33" s="63">
        <v>4604680000</v>
      </c>
      <c r="AS33" s="63">
        <v>2149250000</v>
      </c>
      <c r="AT33" s="63">
        <v>936460000</v>
      </c>
      <c r="AU33" s="63">
        <v>1005000000</v>
      </c>
      <c r="AV33" s="63">
        <v>1134290000</v>
      </c>
      <c r="AW33" s="63"/>
      <c r="AX33" s="63">
        <v>5141700000</v>
      </c>
      <c r="AY33" s="63">
        <v>2478400000</v>
      </c>
      <c r="AZ33" s="63">
        <v>1700000000</v>
      </c>
    </row>
    <row r="34" spans="1:52" x14ac:dyDescent="0.35">
      <c r="B34" s="66" t="s">
        <v>118</v>
      </c>
      <c r="C34" s="66" t="s">
        <v>146</v>
      </c>
      <c r="D34" s="66" t="s">
        <v>164</v>
      </c>
      <c r="E34" s="66" t="s">
        <v>196</v>
      </c>
      <c r="F34" s="63"/>
      <c r="G34" s="63"/>
      <c r="H34" s="63"/>
      <c r="I34" s="63"/>
      <c r="J34" s="63"/>
      <c r="K34" s="63"/>
      <c r="L34" s="63"/>
      <c r="M34" s="63"/>
      <c r="N34" s="63"/>
      <c r="O34" s="63"/>
      <c r="P34" s="63"/>
      <c r="Q34" s="63"/>
      <c r="R34" s="63"/>
      <c r="S34" s="63"/>
      <c r="T34" s="63"/>
      <c r="U34" s="63"/>
      <c r="V34" s="63"/>
      <c r="W34" s="63"/>
      <c r="X34" s="63"/>
      <c r="Y34" s="63"/>
      <c r="Z34" s="63"/>
      <c r="AA34" s="63"/>
      <c r="AB34" s="63"/>
      <c r="AC34" s="63"/>
      <c r="AD34" s="63"/>
      <c r="AE34" s="63"/>
      <c r="AF34" s="63">
        <v>59000000</v>
      </c>
      <c r="AG34" s="63"/>
      <c r="AH34" s="63">
        <v>65000000</v>
      </c>
      <c r="AI34" s="63"/>
      <c r="AJ34" s="63"/>
      <c r="AK34" s="63"/>
      <c r="AL34" s="63"/>
      <c r="AM34" s="63"/>
      <c r="AN34" s="63">
        <v>52910000</v>
      </c>
      <c r="AO34" s="63"/>
      <c r="AP34" s="63"/>
      <c r="AQ34" s="63"/>
      <c r="AR34" s="63"/>
      <c r="AS34" s="63">
        <v>22000000</v>
      </c>
      <c r="AT34" s="63"/>
      <c r="AU34" s="63"/>
      <c r="AV34" s="63"/>
      <c r="AW34" s="63">
        <v>337000000</v>
      </c>
      <c r="AX34" s="63">
        <v>114150000</v>
      </c>
      <c r="AY34" s="63">
        <v>75510000</v>
      </c>
      <c r="AZ34" s="63">
        <v>113900000</v>
      </c>
    </row>
    <row r="35" spans="1:52" x14ac:dyDescent="0.35">
      <c r="B35" s="66" t="s">
        <v>129</v>
      </c>
      <c r="C35" s="66" t="s">
        <v>146</v>
      </c>
      <c r="D35" s="66" t="s">
        <v>166</v>
      </c>
      <c r="E35" s="66" t="s">
        <v>196</v>
      </c>
      <c r="F35" s="63"/>
      <c r="G35" s="63"/>
      <c r="H35" s="63"/>
      <c r="I35" s="63"/>
      <c r="J35" s="63"/>
      <c r="K35" s="63"/>
      <c r="L35" s="63"/>
      <c r="M35" s="63"/>
      <c r="N35" s="63"/>
      <c r="O35" s="63"/>
      <c r="P35" s="63"/>
      <c r="Q35" s="63"/>
      <c r="R35" s="63"/>
      <c r="S35" s="63"/>
      <c r="T35" s="63"/>
      <c r="U35" s="63"/>
      <c r="V35" s="63"/>
      <c r="W35" s="63"/>
      <c r="X35" s="63"/>
      <c r="Y35" s="63"/>
      <c r="Z35" s="63"/>
      <c r="AA35" s="63"/>
      <c r="AB35" s="63"/>
      <c r="AC35" s="63"/>
      <c r="AD35" s="63"/>
      <c r="AE35" s="63"/>
      <c r="AF35" s="63"/>
      <c r="AG35" s="63"/>
      <c r="AH35" s="63"/>
      <c r="AI35" s="63"/>
      <c r="AJ35" s="63"/>
      <c r="AK35" s="63">
        <v>16000000</v>
      </c>
      <c r="AL35" s="63"/>
      <c r="AM35" s="63"/>
      <c r="AN35" s="63"/>
      <c r="AO35" s="63">
        <v>720000000</v>
      </c>
      <c r="AP35" s="63"/>
      <c r="AQ35" s="63">
        <v>220000000</v>
      </c>
      <c r="AR35" s="63"/>
      <c r="AS35" s="63"/>
      <c r="AT35" s="63"/>
      <c r="AU35" s="63"/>
      <c r="AV35" s="63"/>
      <c r="AW35" s="63"/>
      <c r="AX35" s="63"/>
      <c r="AY35" s="63"/>
      <c r="AZ35" s="63"/>
    </row>
    <row r="36" spans="1:52" x14ac:dyDescent="0.35">
      <c r="B36" s="66" t="s">
        <v>121</v>
      </c>
      <c r="C36" s="66" t="s">
        <v>146</v>
      </c>
      <c r="D36" s="66" t="s">
        <v>164</v>
      </c>
      <c r="E36" s="66" t="s">
        <v>196</v>
      </c>
      <c r="F36" s="63"/>
      <c r="G36" s="63"/>
      <c r="H36" s="63"/>
      <c r="I36" s="63"/>
      <c r="J36" s="63"/>
      <c r="K36" s="63"/>
      <c r="L36" s="63"/>
      <c r="M36" s="63"/>
      <c r="N36" s="63"/>
      <c r="O36" s="63"/>
      <c r="P36" s="63"/>
      <c r="Q36" s="63"/>
      <c r="R36" s="63"/>
      <c r="S36" s="63"/>
      <c r="T36" s="63"/>
      <c r="U36" s="63"/>
      <c r="V36" s="63"/>
      <c r="W36" s="63"/>
      <c r="X36" s="63"/>
      <c r="Y36" s="63"/>
      <c r="Z36" s="63"/>
      <c r="AA36" s="63"/>
      <c r="AB36" s="63"/>
      <c r="AC36" s="63">
        <v>6000000</v>
      </c>
      <c r="AD36" s="63"/>
      <c r="AE36" s="63"/>
      <c r="AF36" s="63">
        <v>127000000</v>
      </c>
      <c r="AG36" s="63"/>
      <c r="AH36" s="63"/>
      <c r="AI36" s="63"/>
      <c r="AJ36" s="63">
        <v>316000000</v>
      </c>
      <c r="AK36" s="63"/>
      <c r="AL36" s="63"/>
      <c r="AM36" s="63"/>
      <c r="AN36" s="63">
        <v>32000000</v>
      </c>
      <c r="AO36" s="63">
        <v>28400000</v>
      </c>
      <c r="AP36" s="63"/>
      <c r="AQ36" s="63"/>
      <c r="AR36" s="63"/>
      <c r="AS36" s="63"/>
      <c r="AT36" s="63">
        <v>134100000</v>
      </c>
      <c r="AU36" s="63"/>
      <c r="AV36" s="63"/>
      <c r="AW36" s="63"/>
      <c r="AX36" s="63"/>
      <c r="AY36" s="63"/>
      <c r="AZ36" s="63"/>
    </row>
    <row r="37" spans="1:52" x14ac:dyDescent="0.35">
      <c r="B37" s="66" t="s">
        <v>119</v>
      </c>
      <c r="C37" s="66" t="s">
        <v>146</v>
      </c>
      <c r="D37" s="66" t="s">
        <v>164</v>
      </c>
      <c r="E37" s="66" t="s">
        <v>197</v>
      </c>
      <c r="F37" s="63"/>
      <c r="G37" s="63"/>
      <c r="H37" s="63"/>
      <c r="I37" s="63"/>
      <c r="J37" s="63"/>
      <c r="K37" s="63"/>
      <c r="L37" s="63"/>
      <c r="M37" s="63"/>
      <c r="N37" s="63"/>
      <c r="O37" s="63"/>
      <c r="P37" s="63"/>
      <c r="Q37" s="63"/>
      <c r="R37" s="63"/>
      <c r="S37" s="63"/>
      <c r="T37" s="63"/>
      <c r="U37" s="63"/>
      <c r="V37" s="63"/>
      <c r="W37" s="63"/>
      <c r="X37" s="63"/>
      <c r="Y37" s="63"/>
      <c r="Z37" s="63"/>
      <c r="AA37" s="63"/>
      <c r="AB37" s="63"/>
      <c r="AC37" s="63"/>
      <c r="AD37" s="63"/>
      <c r="AE37" s="63"/>
      <c r="AF37" s="63"/>
      <c r="AG37" s="63"/>
      <c r="AH37" s="63"/>
      <c r="AI37" s="63"/>
      <c r="AJ37" s="63"/>
      <c r="AK37" s="63"/>
      <c r="AL37" s="63">
        <v>18100000</v>
      </c>
      <c r="AM37" s="63"/>
      <c r="AN37" s="63">
        <v>95830000</v>
      </c>
      <c r="AO37" s="63">
        <v>54800000</v>
      </c>
      <c r="AP37" s="63">
        <v>871800000</v>
      </c>
      <c r="AQ37" s="63">
        <v>160000000</v>
      </c>
      <c r="AR37" s="63">
        <v>88000000</v>
      </c>
      <c r="AS37" s="63"/>
      <c r="AT37" s="63">
        <v>30000000</v>
      </c>
      <c r="AU37" s="63">
        <v>34000000</v>
      </c>
      <c r="AV37" s="63"/>
      <c r="AW37" s="63"/>
      <c r="AX37" s="63">
        <v>45400000</v>
      </c>
      <c r="AY37" s="63">
        <v>64040000.000000007</v>
      </c>
      <c r="AZ37" s="63">
        <v>19300000</v>
      </c>
    </row>
    <row r="38" spans="1:52" x14ac:dyDescent="0.35">
      <c r="B38" s="66" t="s">
        <v>130</v>
      </c>
      <c r="C38" s="66" t="s">
        <v>146</v>
      </c>
      <c r="D38" s="66" t="s">
        <v>166</v>
      </c>
      <c r="E38" s="66" t="s">
        <v>337</v>
      </c>
      <c r="F38" s="63"/>
      <c r="G38" s="63"/>
      <c r="H38" s="63"/>
      <c r="I38" s="63"/>
      <c r="J38" s="63"/>
      <c r="K38" s="63"/>
      <c r="L38" s="63"/>
      <c r="M38" s="63"/>
      <c r="N38" s="63"/>
      <c r="O38" s="63"/>
      <c r="P38" s="63"/>
      <c r="Q38" s="63"/>
      <c r="R38" s="63"/>
      <c r="S38" s="63"/>
      <c r="T38" s="63"/>
      <c r="U38" s="63"/>
      <c r="V38" s="63"/>
      <c r="W38" s="63"/>
      <c r="X38" s="63"/>
      <c r="Y38" s="63"/>
      <c r="Z38" s="63"/>
      <c r="AA38" s="63"/>
      <c r="AB38" s="63"/>
      <c r="AC38" s="63"/>
      <c r="AD38" s="63"/>
      <c r="AE38" s="63"/>
      <c r="AF38" s="63"/>
      <c r="AG38" s="63"/>
      <c r="AH38" s="63"/>
      <c r="AI38" s="63"/>
      <c r="AJ38" s="63">
        <v>160000000</v>
      </c>
      <c r="AK38" s="63">
        <v>20000000</v>
      </c>
      <c r="AL38" s="63"/>
      <c r="AM38" s="63"/>
      <c r="AN38" s="63"/>
      <c r="AO38" s="63">
        <v>3900000</v>
      </c>
      <c r="AP38" s="63">
        <v>83400000</v>
      </c>
      <c r="AQ38" s="63">
        <v>100140000</v>
      </c>
      <c r="AR38" s="63">
        <v>120690000</v>
      </c>
      <c r="AS38" s="63">
        <v>88910000</v>
      </c>
      <c r="AT38" s="63">
        <v>997800000</v>
      </c>
      <c r="AU38" s="63">
        <v>1182500000</v>
      </c>
      <c r="AV38" s="63"/>
      <c r="AW38" s="63"/>
      <c r="AX38" s="63"/>
      <c r="AY38" s="63"/>
      <c r="AZ38" s="63">
        <v>24500000</v>
      </c>
    </row>
    <row r="39" spans="1:52" x14ac:dyDescent="0.35">
      <c r="B39" s="66" t="s">
        <v>117</v>
      </c>
      <c r="C39" s="66" t="s">
        <v>146</v>
      </c>
      <c r="D39" s="66" t="s">
        <v>165</v>
      </c>
      <c r="E39" s="66" t="s">
        <v>196</v>
      </c>
      <c r="F39" s="63"/>
      <c r="G39" s="63"/>
      <c r="H39" s="63"/>
      <c r="I39" s="63"/>
      <c r="J39" s="63"/>
      <c r="K39" s="63"/>
      <c r="L39" s="63"/>
      <c r="M39" s="63"/>
      <c r="N39" s="63"/>
      <c r="O39" s="63"/>
      <c r="P39" s="63"/>
      <c r="Q39" s="63"/>
      <c r="R39" s="63"/>
      <c r="S39" s="63"/>
      <c r="T39" s="63"/>
      <c r="U39" s="63"/>
      <c r="V39" s="63"/>
      <c r="W39" s="63"/>
      <c r="X39" s="63"/>
      <c r="Y39" s="63"/>
      <c r="Z39" s="63"/>
      <c r="AA39" s="63"/>
      <c r="AB39" s="63"/>
      <c r="AC39" s="63"/>
      <c r="AD39" s="63"/>
      <c r="AE39" s="63">
        <v>205000000</v>
      </c>
      <c r="AF39" s="63">
        <v>110000000</v>
      </c>
      <c r="AG39" s="63"/>
      <c r="AH39" s="63">
        <v>39500000</v>
      </c>
      <c r="AI39" s="63"/>
      <c r="AJ39" s="63">
        <v>87000000</v>
      </c>
      <c r="AK39" s="63">
        <v>1780000000</v>
      </c>
      <c r="AL39" s="63">
        <v>412000000</v>
      </c>
      <c r="AM39" s="63"/>
      <c r="AN39" s="63">
        <v>93200000</v>
      </c>
      <c r="AO39" s="63"/>
      <c r="AP39" s="63">
        <v>367360000</v>
      </c>
      <c r="AQ39" s="63">
        <v>170300000</v>
      </c>
      <c r="AR39" s="63">
        <v>349300000</v>
      </c>
      <c r="AS39" s="63">
        <v>943050000</v>
      </c>
      <c r="AT39" s="63">
        <v>2771770000</v>
      </c>
      <c r="AU39" s="63">
        <v>317500000</v>
      </c>
      <c r="AV39" s="63"/>
      <c r="AW39" s="63">
        <v>1790000000</v>
      </c>
      <c r="AX39" s="63"/>
      <c r="AY39" s="63">
        <v>200000000</v>
      </c>
      <c r="AZ39" s="63">
        <v>2400000000</v>
      </c>
    </row>
    <row r="42" spans="1:52" s="77" customFormat="1" ht="32.25" customHeight="1" thickBot="1" x14ac:dyDescent="0.4">
      <c r="A42" s="72"/>
      <c r="B42" s="73" t="s">
        <v>519</v>
      </c>
      <c r="C42" s="73" t="s">
        <v>6</v>
      </c>
      <c r="D42" s="73" t="s">
        <v>160</v>
      </c>
      <c r="E42" s="73" t="s">
        <v>336</v>
      </c>
      <c r="F42" s="74" t="s">
        <v>471</v>
      </c>
      <c r="G42" s="74" t="s">
        <v>472</v>
      </c>
      <c r="H42" s="74" t="s">
        <v>473</v>
      </c>
      <c r="I42" s="74" t="s">
        <v>474</v>
      </c>
      <c r="J42" s="74" t="s">
        <v>475</v>
      </c>
      <c r="K42" s="74" t="s">
        <v>476</v>
      </c>
      <c r="L42" s="74" t="s">
        <v>477</v>
      </c>
      <c r="M42" s="74" t="s">
        <v>478</v>
      </c>
      <c r="N42" s="74" t="s">
        <v>479</v>
      </c>
      <c r="O42" s="74" t="s">
        <v>480</v>
      </c>
      <c r="P42" s="74" t="s">
        <v>481</v>
      </c>
      <c r="Q42" s="74" t="s">
        <v>482</v>
      </c>
      <c r="R42" s="74" t="s">
        <v>483</v>
      </c>
      <c r="S42" s="74" t="s">
        <v>484</v>
      </c>
      <c r="T42" s="74" t="s">
        <v>485</v>
      </c>
      <c r="U42" s="74" t="s">
        <v>486</v>
      </c>
      <c r="V42" s="74" t="s">
        <v>487</v>
      </c>
      <c r="W42" s="74" t="s">
        <v>488</v>
      </c>
      <c r="X42" s="74" t="s">
        <v>489</v>
      </c>
      <c r="Y42" s="74" t="s">
        <v>490</v>
      </c>
      <c r="Z42" s="74" t="s">
        <v>491</v>
      </c>
      <c r="AA42" s="74" t="s">
        <v>492</v>
      </c>
      <c r="AB42" s="74" t="s">
        <v>493</v>
      </c>
      <c r="AC42" s="74" t="s">
        <v>494</v>
      </c>
      <c r="AD42" s="74" t="s">
        <v>495</v>
      </c>
      <c r="AE42" s="74" t="s">
        <v>496</v>
      </c>
      <c r="AF42" s="74" t="s">
        <v>497</v>
      </c>
      <c r="AG42" s="74" t="s">
        <v>498</v>
      </c>
      <c r="AH42" s="74" t="s">
        <v>499</v>
      </c>
      <c r="AI42" s="74" t="s">
        <v>500</v>
      </c>
      <c r="AJ42" s="74" t="s">
        <v>501</v>
      </c>
      <c r="AK42" s="74">
        <v>2002</v>
      </c>
      <c r="AL42" s="74">
        <v>2003</v>
      </c>
      <c r="AM42" s="74">
        <v>2004</v>
      </c>
      <c r="AN42" s="74">
        <v>2005</v>
      </c>
      <c r="AO42" s="74">
        <v>2006</v>
      </c>
      <c r="AP42" s="74">
        <v>2007</v>
      </c>
      <c r="AQ42" s="74">
        <v>2008</v>
      </c>
      <c r="AR42" s="74">
        <v>2009</v>
      </c>
      <c r="AS42" s="74">
        <v>2010</v>
      </c>
      <c r="AT42" s="74">
        <v>2011</v>
      </c>
      <c r="AU42" s="74">
        <v>2012</v>
      </c>
      <c r="AV42" s="74">
        <v>2013</v>
      </c>
      <c r="AW42" s="74">
        <v>2014</v>
      </c>
      <c r="AX42" s="74">
        <v>2015</v>
      </c>
      <c r="AY42" s="74">
        <v>2016</v>
      </c>
      <c r="AZ42" s="74">
        <v>2017</v>
      </c>
    </row>
    <row r="43" spans="1:52" x14ac:dyDescent="0.35">
      <c r="B43" s="1" t="s">
        <v>124</v>
      </c>
      <c r="C43" s="1" t="s">
        <v>524</v>
      </c>
      <c r="D43" s="66" t="s">
        <v>161</v>
      </c>
      <c r="E43" s="66" t="s">
        <v>197</v>
      </c>
      <c r="AO43" s="67">
        <v>26.4</v>
      </c>
      <c r="AS43" s="67">
        <v>20.8</v>
      </c>
    </row>
    <row r="44" spans="1:52" x14ac:dyDescent="0.35">
      <c r="B44" s="1" t="s">
        <v>132</v>
      </c>
      <c r="C44" s="66" t="s">
        <v>524</v>
      </c>
      <c r="D44" s="66" t="s">
        <v>161</v>
      </c>
      <c r="E44" s="66" t="s">
        <v>196</v>
      </c>
      <c r="AS44" s="67">
        <v>24.1</v>
      </c>
      <c r="AY44" s="67">
        <v>16.7</v>
      </c>
    </row>
    <row r="45" spans="1:52" x14ac:dyDescent="0.35">
      <c r="B45" s="1" t="s">
        <v>251</v>
      </c>
      <c r="C45" s="66" t="s">
        <v>524</v>
      </c>
      <c r="D45" s="66" t="s">
        <v>162</v>
      </c>
      <c r="E45" s="66" t="s">
        <v>196</v>
      </c>
      <c r="AP45" s="67">
        <v>133.9</v>
      </c>
      <c r="AQ45" s="67">
        <v>77.2</v>
      </c>
      <c r="AV45" s="67">
        <v>75.7</v>
      </c>
      <c r="AY45" s="67">
        <v>76.900000000000006</v>
      </c>
    </row>
    <row r="46" spans="1:52" x14ac:dyDescent="0.35">
      <c r="B46" s="66" t="s">
        <v>131</v>
      </c>
      <c r="C46" s="66" t="s">
        <v>524</v>
      </c>
      <c r="D46" s="66" t="s">
        <v>163</v>
      </c>
      <c r="E46" s="66" t="s">
        <v>196</v>
      </c>
      <c r="AO46" s="67">
        <v>29.5</v>
      </c>
      <c r="AW46" s="67">
        <v>21.9</v>
      </c>
    </row>
    <row r="47" spans="1:52" s="66" customFormat="1" x14ac:dyDescent="0.35">
      <c r="B47" s="66" t="s">
        <v>133</v>
      </c>
      <c r="C47" s="66" t="s">
        <v>524</v>
      </c>
      <c r="D47" s="66" t="s">
        <v>163</v>
      </c>
      <c r="E47" s="66" t="s">
        <v>196</v>
      </c>
      <c r="F47" s="67"/>
      <c r="G47" s="67"/>
      <c r="H47" s="67"/>
      <c r="I47" s="67"/>
      <c r="J47" s="67"/>
      <c r="K47" s="67"/>
      <c r="L47" s="67"/>
      <c r="M47" s="67"/>
      <c r="N47" s="67"/>
      <c r="O47" s="67"/>
      <c r="P47" s="67"/>
      <c r="Q47" s="67"/>
      <c r="R47" s="67"/>
      <c r="S47" s="67"/>
      <c r="T47" s="67"/>
      <c r="U47" s="67"/>
      <c r="V47" s="67"/>
      <c r="W47" s="67"/>
      <c r="X47" s="67"/>
      <c r="Y47" s="67"/>
      <c r="Z47" s="67"/>
      <c r="AA47" s="67"/>
      <c r="AB47" s="67"/>
      <c r="AC47" s="67"/>
      <c r="AD47" s="67"/>
      <c r="AE47" s="67"/>
      <c r="AF47" s="67"/>
      <c r="AG47" s="67"/>
      <c r="AH47" s="67"/>
      <c r="AI47" s="67"/>
      <c r="AJ47" s="67"/>
      <c r="AK47" s="67"/>
      <c r="AL47" s="67"/>
      <c r="AM47" s="67"/>
      <c r="AN47" s="67"/>
      <c r="AO47" s="67"/>
      <c r="AP47" s="67"/>
      <c r="AQ47" s="67"/>
      <c r="AR47" s="67"/>
      <c r="AS47" s="67"/>
      <c r="AT47" s="67"/>
      <c r="AU47" s="67"/>
      <c r="AV47" s="67"/>
      <c r="AW47" s="67"/>
      <c r="AX47" s="67"/>
      <c r="AY47" s="67"/>
      <c r="AZ47" s="67"/>
    </row>
    <row r="48" spans="1:52" s="66" customFormat="1" x14ac:dyDescent="0.35">
      <c r="B48" s="66" t="s">
        <v>134</v>
      </c>
      <c r="C48" s="66" t="s">
        <v>524</v>
      </c>
      <c r="D48" s="66" t="s">
        <v>163</v>
      </c>
      <c r="E48" s="66" t="s">
        <v>196</v>
      </c>
      <c r="F48" s="67"/>
      <c r="G48" s="67"/>
      <c r="H48" s="67"/>
      <c r="I48" s="67"/>
      <c r="J48" s="67"/>
      <c r="K48" s="67"/>
      <c r="L48" s="67"/>
      <c r="M48" s="67"/>
      <c r="N48" s="67"/>
      <c r="O48" s="67"/>
      <c r="P48" s="67"/>
      <c r="Q48" s="67"/>
      <c r="R48" s="67"/>
      <c r="S48" s="67"/>
      <c r="T48" s="67"/>
      <c r="U48" s="67"/>
      <c r="V48" s="67"/>
      <c r="W48" s="67"/>
      <c r="X48" s="67"/>
      <c r="Y48" s="67"/>
      <c r="Z48" s="67"/>
      <c r="AA48" s="67"/>
      <c r="AB48" s="67"/>
      <c r="AC48" s="67"/>
      <c r="AD48" s="67"/>
      <c r="AE48" s="67"/>
      <c r="AF48" s="67"/>
      <c r="AG48" s="67"/>
      <c r="AH48" s="67"/>
      <c r="AI48" s="67"/>
      <c r="AJ48" s="67"/>
      <c r="AK48" s="67"/>
      <c r="AL48" s="67"/>
      <c r="AM48" s="67"/>
      <c r="AN48" s="67"/>
      <c r="AO48" s="67"/>
      <c r="AP48" s="67"/>
      <c r="AQ48" s="67"/>
      <c r="AR48" s="67"/>
      <c r="AS48" s="67"/>
      <c r="AT48" s="67"/>
      <c r="AU48" s="67"/>
      <c r="AV48" s="67"/>
      <c r="AW48" s="67"/>
      <c r="AX48" s="67"/>
      <c r="AY48" s="67"/>
      <c r="AZ48" s="67"/>
    </row>
    <row r="49" spans="1:52" x14ac:dyDescent="0.35">
      <c r="B49" s="1" t="s">
        <v>120</v>
      </c>
      <c r="C49" s="66" t="s">
        <v>524</v>
      </c>
      <c r="D49" s="66" t="s">
        <v>164</v>
      </c>
      <c r="E49" s="66" t="s">
        <v>196</v>
      </c>
      <c r="AP49" s="67">
        <v>40.5</v>
      </c>
      <c r="AV49" s="67">
        <v>43</v>
      </c>
    </row>
    <row r="50" spans="1:52" x14ac:dyDescent="0.35">
      <c r="B50" s="1" t="s">
        <v>125</v>
      </c>
      <c r="C50" s="66" t="s">
        <v>524</v>
      </c>
      <c r="D50" s="66" t="s">
        <v>162</v>
      </c>
      <c r="E50" s="66" t="s">
        <v>196</v>
      </c>
      <c r="AP50" s="67">
        <v>18.8</v>
      </c>
      <c r="AV50" s="67">
        <v>13.8</v>
      </c>
    </row>
    <row r="51" spans="1:52" x14ac:dyDescent="0.35">
      <c r="B51" s="1" t="s">
        <v>126</v>
      </c>
      <c r="C51" s="66" t="s">
        <v>524</v>
      </c>
      <c r="D51" s="66" t="s">
        <v>163</v>
      </c>
      <c r="E51" s="66" t="s">
        <v>337</v>
      </c>
      <c r="AP51" s="67">
        <v>106.3</v>
      </c>
      <c r="AV51" s="67">
        <v>82.8</v>
      </c>
    </row>
    <row r="52" spans="1:52" x14ac:dyDescent="0.35">
      <c r="B52" s="1" t="s">
        <v>127</v>
      </c>
      <c r="C52" s="66" t="s">
        <v>524</v>
      </c>
      <c r="D52" s="66" t="s">
        <v>161</v>
      </c>
      <c r="E52" s="66" t="s">
        <v>337</v>
      </c>
      <c r="AO52" s="67">
        <v>81.599999999999994</v>
      </c>
      <c r="AS52" s="67">
        <v>33.4</v>
      </c>
      <c r="AZ52" s="67">
        <v>79</v>
      </c>
    </row>
    <row r="53" spans="1:52" x14ac:dyDescent="0.35">
      <c r="B53" s="1" t="s">
        <v>128</v>
      </c>
      <c r="C53" s="66" t="s">
        <v>524</v>
      </c>
      <c r="D53" s="66" t="s">
        <v>165</v>
      </c>
      <c r="E53" s="66" t="s">
        <v>197</v>
      </c>
      <c r="AR53" s="67">
        <v>23.1</v>
      </c>
      <c r="AX53" s="67">
        <v>18.600000000000001</v>
      </c>
    </row>
    <row r="54" spans="1:52" x14ac:dyDescent="0.35">
      <c r="B54" s="1" t="s">
        <v>118</v>
      </c>
      <c r="C54" s="66" t="s">
        <v>524</v>
      </c>
      <c r="D54" s="66" t="s">
        <v>164</v>
      </c>
      <c r="E54" s="66" t="s">
        <v>196</v>
      </c>
      <c r="AP54" s="67">
        <v>9.4</v>
      </c>
      <c r="AW54" s="67">
        <v>24.8</v>
      </c>
    </row>
    <row r="55" spans="1:52" x14ac:dyDescent="0.35">
      <c r="B55" s="1" t="s">
        <v>129</v>
      </c>
      <c r="C55" s="66" t="s">
        <v>524</v>
      </c>
      <c r="D55" s="66" t="s">
        <v>166</v>
      </c>
      <c r="E55" s="66" t="s">
        <v>196</v>
      </c>
      <c r="AK55" s="67">
        <v>12.5</v>
      </c>
      <c r="AL55" s="67">
        <v>11.6</v>
      </c>
      <c r="AN55" s="67">
        <v>5.3</v>
      </c>
      <c r="AQ55" s="67">
        <v>28.3</v>
      </c>
      <c r="AV55" s="67">
        <v>19.2</v>
      </c>
    </row>
    <row r="56" spans="1:52" x14ac:dyDescent="0.35">
      <c r="B56" s="1" t="s">
        <v>121</v>
      </c>
      <c r="C56" s="66" t="s">
        <v>524</v>
      </c>
      <c r="D56" s="66" t="s">
        <v>164</v>
      </c>
      <c r="E56" s="66" t="s">
        <v>196</v>
      </c>
      <c r="AO56" s="67">
        <v>44.3</v>
      </c>
      <c r="AV56" s="67">
        <v>52.6</v>
      </c>
    </row>
    <row r="57" spans="1:52" x14ac:dyDescent="0.35">
      <c r="B57" s="1" t="s">
        <v>119</v>
      </c>
      <c r="C57" s="66" t="s">
        <v>524</v>
      </c>
      <c r="D57" s="66" t="s">
        <v>164</v>
      </c>
      <c r="E57" s="66" t="s">
        <v>197</v>
      </c>
      <c r="AO57" s="67">
        <v>33</v>
      </c>
      <c r="AV57" s="67">
        <v>18.100000000000001</v>
      </c>
    </row>
    <row r="58" spans="1:52" x14ac:dyDescent="0.35">
      <c r="B58" s="1" t="s">
        <v>130</v>
      </c>
      <c r="C58" s="66" t="s">
        <v>524</v>
      </c>
      <c r="D58" s="66" t="s">
        <v>166</v>
      </c>
      <c r="E58" s="66" t="s">
        <v>337</v>
      </c>
      <c r="AK58" s="67">
        <v>23.9</v>
      </c>
      <c r="AN58" s="67">
        <v>33.5</v>
      </c>
      <c r="AQ58" s="67">
        <v>47.8</v>
      </c>
      <c r="AV58" s="67">
        <v>6.7</v>
      </c>
    </row>
    <row r="59" spans="1:52" x14ac:dyDescent="0.35">
      <c r="B59" s="1" t="s">
        <v>117</v>
      </c>
      <c r="C59" s="66" t="s">
        <v>524</v>
      </c>
      <c r="D59" s="66" t="s">
        <v>165</v>
      </c>
      <c r="E59" s="66" t="s">
        <v>196</v>
      </c>
      <c r="AR59" s="67">
        <v>29.6</v>
      </c>
      <c r="AX59" s="67">
        <v>18.5</v>
      </c>
    </row>
    <row r="61" spans="1:52" s="77" customFormat="1" ht="32.25" customHeight="1" thickBot="1" x14ac:dyDescent="0.4">
      <c r="A61" s="72"/>
      <c r="B61" s="73" t="s">
        <v>520</v>
      </c>
      <c r="C61" s="73" t="s">
        <v>6</v>
      </c>
      <c r="D61" s="73" t="s">
        <v>160</v>
      </c>
      <c r="E61" s="73" t="s">
        <v>336</v>
      </c>
      <c r="F61" s="74" t="s">
        <v>471</v>
      </c>
      <c r="G61" s="74" t="s">
        <v>472</v>
      </c>
      <c r="H61" s="74" t="s">
        <v>473</v>
      </c>
      <c r="I61" s="74" t="s">
        <v>474</v>
      </c>
      <c r="J61" s="74" t="s">
        <v>475</v>
      </c>
      <c r="K61" s="74" t="s">
        <v>476</v>
      </c>
      <c r="L61" s="74" t="s">
        <v>477</v>
      </c>
      <c r="M61" s="74" t="s">
        <v>478</v>
      </c>
      <c r="N61" s="74" t="s">
        <v>479</v>
      </c>
      <c r="O61" s="74" t="s">
        <v>480</v>
      </c>
      <c r="P61" s="74" t="s">
        <v>481</v>
      </c>
      <c r="Q61" s="74" t="s">
        <v>482</v>
      </c>
      <c r="R61" s="74" t="s">
        <v>483</v>
      </c>
      <c r="S61" s="74" t="s">
        <v>484</v>
      </c>
      <c r="T61" s="74" t="s">
        <v>485</v>
      </c>
      <c r="U61" s="74" t="s">
        <v>486</v>
      </c>
      <c r="V61" s="74" t="s">
        <v>487</v>
      </c>
      <c r="W61" s="74" t="s">
        <v>488</v>
      </c>
      <c r="X61" s="74" t="s">
        <v>489</v>
      </c>
      <c r="Y61" s="74" t="s">
        <v>490</v>
      </c>
      <c r="Z61" s="74" t="s">
        <v>491</v>
      </c>
      <c r="AA61" s="74" t="s">
        <v>492</v>
      </c>
      <c r="AB61" s="74" t="s">
        <v>493</v>
      </c>
      <c r="AC61" s="74" t="s">
        <v>494</v>
      </c>
      <c r="AD61" s="74" t="s">
        <v>495</v>
      </c>
      <c r="AE61" s="74" t="s">
        <v>496</v>
      </c>
      <c r="AF61" s="74" t="s">
        <v>497</v>
      </c>
      <c r="AG61" s="74" t="s">
        <v>498</v>
      </c>
      <c r="AH61" s="74" t="s">
        <v>499</v>
      </c>
      <c r="AI61" s="74" t="s">
        <v>500</v>
      </c>
      <c r="AJ61" s="74" t="s">
        <v>501</v>
      </c>
      <c r="AK61" s="74" t="s">
        <v>502</v>
      </c>
      <c r="AL61" s="74" t="s">
        <v>503</v>
      </c>
      <c r="AM61" s="74" t="s">
        <v>504</v>
      </c>
      <c r="AN61" s="74" t="s">
        <v>505</v>
      </c>
      <c r="AO61" s="74" t="s">
        <v>506</v>
      </c>
      <c r="AP61" s="74" t="s">
        <v>507</v>
      </c>
      <c r="AQ61" s="74" t="s">
        <v>508</v>
      </c>
      <c r="AR61" s="74" t="s">
        <v>509</v>
      </c>
      <c r="AS61" s="74" t="s">
        <v>510</v>
      </c>
      <c r="AT61" s="74" t="s">
        <v>511</v>
      </c>
      <c r="AU61" s="74" t="s">
        <v>512</v>
      </c>
      <c r="AV61" s="74" t="s">
        <v>513</v>
      </c>
      <c r="AW61" s="74" t="s">
        <v>514</v>
      </c>
      <c r="AX61" s="74" t="s">
        <v>515</v>
      </c>
      <c r="AY61" s="74" t="s">
        <v>516</v>
      </c>
      <c r="AZ61" s="74" t="s">
        <v>517</v>
      </c>
    </row>
    <row r="62" spans="1:52" s="66" customFormat="1" x14ac:dyDescent="0.35">
      <c r="B62" s="66" t="s">
        <v>124</v>
      </c>
      <c r="C62" s="66" t="s">
        <v>7</v>
      </c>
      <c r="D62" s="66" t="s">
        <v>161</v>
      </c>
      <c r="E62" s="66" t="s">
        <v>197</v>
      </c>
      <c r="F62" s="100">
        <v>10.877843960550727</v>
      </c>
      <c r="G62" s="100">
        <v>14.363066400683955</v>
      </c>
      <c r="H62" s="100">
        <v>14.311516298271265</v>
      </c>
      <c r="I62" s="100">
        <v>14.20507268790597</v>
      </c>
      <c r="J62" s="100">
        <v>15.443507849354265</v>
      </c>
      <c r="K62" s="100">
        <v>15.715744929228077</v>
      </c>
      <c r="L62" s="100">
        <v>15.402765943501343</v>
      </c>
      <c r="M62" s="100">
        <v>15.79220180844324</v>
      </c>
      <c r="N62" s="100">
        <v>15.916863983162328</v>
      </c>
      <c r="O62" s="100">
        <v>16.154749095177539</v>
      </c>
      <c r="P62" s="100">
        <v>16.061029022476777</v>
      </c>
      <c r="Q62" s="100">
        <v>16.468307636822647</v>
      </c>
      <c r="R62" s="100">
        <v>16.751800916830387</v>
      </c>
      <c r="S62" s="100">
        <v>16.466355657468174</v>
      </c>
      <c r="T62" s="100">
        <v>15.685689790136802</v>
      </c>
      <c r="U62" s="100">
        <v>15.925925925925927</v>
      </c>
      <c r="V62" s="100">
        <v>22.471981458551607</v>
      </c>
      <c r="W62" s="100">
        <v>22.934084575305949</v>
      </c>
      <c r="X62" s="100">
        <v>21.51558478696025</v>
      </c>
      <c r="Y62" s="100">
        <v>21.192617652721619</v>
      </c>
      <c r="Z62" s="100">
        <v>21.065152743984861</v>
      </c>
      <c r="AA62" s="100">
        <v>19.690990772219525</v>
      </c>
      <c r="AB62" s="100">
        <v>21.354288233616018</v>
      </c>
      <c r="AC62" s="100">
        <v>22.067666449322612</v>
      </c>
      <c r="AD62" s="100">
        <v>22.382713737241314</v>
      </c>
      <c r="AE62" s="100">
        <v>22.468982058023155</v>
      </c>
      <c r="AF62" s="100">
        <v>22.82927922878601</v>
      </c>
      <c r="AG62" s="100">
        <v>23.631868499008842</v>
      </c>
      <c r="AH62" s="100">
        <v>24.629863154453318</v>
      </c>
      <c r="AI62" s="100">
        <v>22.386086956521741</v>
      </c>
      <c r="AJ62" s="100">
        <v>19.36835320657428</v>
      </c>
      <c r="AK62" s="100">
        <v>19.397451267705698</v>
      </c>
      <c r="AL62" s="100">
        <v>19.490341849122277</v>
      </c>
      <c r="AM62" s="100">
        <v>19.517689414509544</v>
      </c>
      <c r="AN62" s="100">
        <v>19.506526014661183</v>
      </c>
      <c r="AO62" s="100">
        <v>19.445736073653862</v>
      </c>
      <c r="AP62" s="100">
        <v>20.186875271621034</v>
      </c>
      <c r="AQ62" s="100">
        <v>19.303514605456041</v>
      </c>
      <c r="AR62" s="100">
        <v>14.710668603125162</v>
      </c>
      <c r="AS62" s="100">
        <v>15.375942380183091</v>
      </c>
      <c r="AT62" s="100">
        <v>12.17932956315056</v>
      </c>
      <c r="AU62" s="100">
        <v>12.380891270172286</v>
      </c>
      <c r="AV62" s="100">
        <v>10.324076073654961</v>
      </c>
      <c r="AW62" s="100">
        <v>10.70795194508009</v>
      </c>
      <c r="AX62" s="63"/>
      <c r="AY62" s="63"/>
      <c r="AZ62" s="63"/>
    </row>
    <row r="63" spans="1:52" s="66" customFormat="1" x14ac:dyDescent="0.35">
      <c r="B63" s="66" t="s">
        <v>132</v>
      </c>
      <c r="C63" s="66" t="s">
        <v>7</v>
      </c>
      <c r="D63" s="66" t="s">
        <v>161</v>
      </c>
      <c r="E63" s="66" t="s">
        <v>196</v>
      </c>
      <c r="F63" s="100">
        <v>12.966150315547905</v>
      </c>
      <c r="G63" s="100">
        <v>12.981624184943689</v>
      </c>
      <c r="H63" s="100">
        <v>12.956366874443455</v>
      </c>
      <c r="I63" s="100">
        <v>15.558633425669438</v>
      </c>
      <c r="J63" s="100">
        <v>14.802631578947366</v>
      </c>
      <c r="K63" s="100">
        <v>17.194570135746606</v>
      </c>
      <c r="L63" s="100">
        <v>18.338108882521489</v>
      </c>
      <c r="M63" s="100">
        <v>21.050800278357691</v>
      </c>
      <c r="N63" s="100">
        <v>16.353971232020012</v>
      </c>
      <c r="O63" s="100">
        <v>21.393492940454266</v>
      </c>
      <c r="P63" s="100">
        <v>20.6875753920386</v>
      </c>
      <c r="Q63" s="100">
        <v>31.838411502909963</v>
      </c>
      <c r="R63" s="100">
        <v>33.411557641537108</v>
      </c>
      <c r="S63" s="100">
        <v>25.311753780843727</v>
      </c>
      <c r="T63" s="100">
        <v>26.179640718562876</v>
      </c>
      <c r="U63" s="100">
        <v>26.068869886757568</v>
      </c>
      <c r="V63" s="100">
        <v>30.902852241046535</v>
      </c>
      <c r="W63" s="100">
        <v>28.104395604395606</v>
      </c>
      <c r="X63" s="100">
        <v>27.864823348694319</v>
      </c>
      <c r="Y63" s="100">
        <v>24.526771227690645</v>
      </c>
      <c r="Z63" s="100">
        <v>25.08344030808729</v>
      </c>
      <c r="AA63" s="100">
        <v>27.701128829958787</v>
      </c>
      <c r="AB63" s="100">
        <v>27.704091163833368</v>
      </c>
      <c r="AC63" s="100">
        <v>27.808243410578452</v>
      </c>
      <c r="AD63" s="100">
        <v>28.373197005660032</v>
      </c>
      <c r="AE63" s="100">
        <v>23.114134542705973</v>
      </c>
      <c r="AF63" s="100">
        <v>28.137092316196792</v>
      </c>
      <c r="AG63" s="100">
        <v>13.91320898363152</v>
      </c>
      <c r="AH63" s="100">
        <v>13.227771010962242</v>
      </c>
      <c r="AI63" s="100">
        <v>12.51458349537217</v>
      </c>
      <c r="AJ63" s="100">
        <v>11.461913516105827</v>
      </c>
      <c r="AK63" s="100">
        <v>11.232255231962535</v>
      </c>
      <c r="AL63" s="100">
        <v>11.421450040319625</v>
      </c>
      <c r="AM63" s="100">
        <v>11.445309084550145</v>
      </c>
      <c r="AN63" s="100">
        <v>11.482386318858854</v>
      </c>
      <c r="AO63" s="100">
        <v>11.541513380942076</v>
      </c>
      <c r="AP63" s="100">
        <v>11.554006968641115</v>
      </c>
      <c r="AQ63" s="100">
        <v>11.653447223917022</v>
      </c>
      <c r="AR63" s="100">
        <v>11.729124661058194</v>
      </c>
      <c r="AS63" s="100">
        <v>11.810356071475153</v>
      </c>
      <c r="AT63" s="100">
        <v>11.845002201673271</v>
      </c>
      <c r="AU63" s="100">
        <v>11.86741639538325</v>
      </c>
      <c r="AV63" s="100">
        <v>11.809954751131221</v>
      </c>
      <c r="AW63" s="100">
        <v>11.581327733807139</v>
      </c>
      <c r="AX63" s="63"/>
      <c r="AY63" s="63"/>
      <c r="AZ63" s="63"/>
    </row>
    <row r="64" spans="1:52" s="66" customFormat="1" x14ac:dyDescent="0.35">
      <c r="B64" s="66" t="s">
        <v>251</v>
      </c>
      <c r="C64" s="66" t="s">
        <v>7</v>
      </c>
      <c r="D64" s="66" t="s">
        <v>162</v>
      </c>
      <c r="E64" s="66" t="s">
        <v>196</v>
      </c>
      <c r="F64" s="100">
        <v>9.7774443610902715</v>
      </c>
      <c r="G64" s="100">
        <v>9.9838368767872687</v>
      </c>
      <c r="H64" s="100">
        <v>10.165309647174931</v>
      </c>
      <c r="I64" s="100">
        <v>10.379829731499672</v>
      </c>
      <c r="J64" s="100">
        <v>10.755589822667694</v>
      </c>
      <c r="K64" s="100">
        <v>11.454575270580518</v>
      </c>
      <c r="L64" s="100">
        <v>11.986979903764507</v>
      </c>
      <c r="M64" s="100">
        <v>12.151815181518153</v>
      </c>
      <c r="N64" s="100">
        <v>12.4</v>
      </c>
      <c r="O64" s="100">
        <v>12.645863033951107</v>
      </c>
      <c r="P64" s="100">
        <v>12.90004692632567</v>
      </c>
      <c r="Q64" s="100">
        <v>7.5965627214741316</v>
      </c>
      <c r="R64" s="100">
        <v>9.0923142316163688</v>
      </c>
      <c r="S64" s="100">
        <v>13.855898653998416</v>
      </c>
      <c r="T64" s="100">
        <v>22.159705003496725</v>
      </c>
      <c r="U64" s="100">
        <v>10.748864451350705</v>
      </c>
      <c r="V64" s="100">
        <v>14.770775531774344</v>
      </c>
      <c r="W64" s="100">
        <v>14.31531076301162</v>
      </c>
      <c r="X64" s="100">
        <v>13.527335590290281</v>
      </c>
      <c r="Y64" s="100">
        <v>9.9559825823551691</v>
      </c>
      <c r="Z64" s="100">
        <v>9.9896153151526104</v>
      </c>
      <c r="AA64" s="100">
        <v>10.317877315118876</v>
      </c>
      <c r="AB64" s="100">
        <v>10.496694284040506</v>
      </c>
      <c r="AC64" s="100">
        <v>9.9200876196657468</v>
      </c>
      <c r="AD64" s="100">
        <v>10.653846153846153</v>
      </c>
      <c r="AE64" s="100">
        <v>7.3268044976423656</v>
      </c>
      <c r="AF64" s="100">
        <v>6.4677894160334093</v>
      </c>
      <c r="AG64" s="100">
        <v>6.9211955658609412</v>
      </c>
      <c r="AH64" s="100">
        <v>7.1611066501204466</v>
      </c>
      <c r="AI64" s="100">
        <v>13.756830426269786</v>
      </c>
      <c r="AJ64" s="100">
        <v>13.094065944621889</v>
      </c>
      <c r="AK64" s="100">
        <v>12.648278955039801</v>
      </c>
      <c r="AL64" s="100">
        <v>11.304539676202683</v>
      </c>
      <c r="AM64" s="100">
        <v>12.157079536816751</v>
      </c>
      <c r="AN64" s="100">
        <v>11.596283006716348</v>
      </c>
      <c r="AO64" s="100">
        <v>10.885821483965444</v>
      </c>
      <c r="AP64" s="100">
        <v>10.484380119716452</v>
      </c>
      <c r="AQ64" s="100">
        <v>9.9465811965811959</v>
      </c>
      <c r="AR64" s="100">
        <v>9.5971223021582723</v>
      </c>
      <c r="AS64" s="100">
        <v>10.162402245292787</v>
      </c>
      <c r="AT64" s="100">
        <v>8.4672757074063263</v>
      </c>
      <c r="AU64" s="100">
        <v>11.136866953834174</v>
      </c>
      <c r="AV64" s="100">
        <v>11.136566498066051</v>
      </c>
      <c r="AW64" s="100">
        <v>11.152450988954683</v>
      </c>
      <c r="AX64" s="63"/>
      <c r="AY64" s="63"/>
      <c r="AZ64" s="63"/>
    </row>
    <row r="65" spans="1:52" s="66" customFormat="1" x14ac:dyDescent="0.35">
      <c r="B65" s="66" t="s">
        <v>131</v>
      </c>
      <c r="C65" s="66" t="s">
        <v>7</v>
      </c>
      <c r="D65" s="66" t="s">
        <v>163</v>
      </c>
      <c r="E65" s="66" t="s">
        <v>196</v>
      </c>
      <c r="F65" s="100">
        <v>16.362376476259339</v>
      </c>
      <c r="G65" s="100">
        <v>17.343581598502468</v>
      </c>
      <c r="H65" s="100">
        <v>17.764712346832244</v>
      </c>
      <c r="I65" s="100">
        <v>17.418294686872375</v>
      </c>
      <c r="J65" s="100">
        <v>16.905244047203407</v>
      </c>
      <c r="K65" s="100">
        <v>17.200230089421115</v>
      </c>
      <c r="L65" s="100">
        <v>16.711143457868349</v>
      </c>
      <c r="M65" s="100">
        <v>17.579384176738188</v>
      </c>
      <c r="N65" s="100">
        <v>17.794559523492968</v>
      </c>
      <c r="O65" s="100">
        <v>17.710470147580331</v>
      </c>
      <c r="P65" s="100">
        <v>17.82588982090229</v>
      </c>
      <c r="Q65" s="100">
        <v>18.124567082738441</v>
      </c>
      <c r="R65" s="100">
        <v>18.223041232024745</v>
      </c>
      <c r="S65" s="100">
        <v>18.160238769846579</v>
      </c>
      <c r="T65" s="100">
        <v>18.375374826693033</v>
      </c>
      <c r="U65" s="100">
        <v>18.278088551803933</v>
      </c>
      <c r="V65" s="100">
        <v>19.032295863641689</v>
      </c>
      <c r="W65" s="100">
        <v>18.216273739358218</v>
      </c>
      <c r="X65" s="100">
        <v>19.593993039460226</v>
      </c>
      <c r="Y65" s="100">
        <v>19.308104341172129</v>
      </c>
      <c r="Z65" s="100">
        <v>19.244117573358057</v>
      </c>
      <c r="AA65" s="100">
        <v>18.258739371435521</v>
      </c>
      <c r="AB65" s="100">
        <v>18.016322797877205</v>
      </c>
      <c r="AC65" s="100">
        <v>17.800840811334322</v>
      </c>
      <c r="AD65" s="100">
        <v>18.732710192135201</v>
      </c>
      <c r="AE65" s="100">
        <v>20.564023736487965</v>
      </c>
      <c r="AF65" s="100">
        <v>20.71579383851163</v>
      </c>
      <c r="AG65" s="100">
        <v>22.130774926501388</v>
      </c>
      <c r="AH65" s="100">
        <v>25.681697418326401</v>
      </c>
      <c r="AI65" s="100">
        <v>27.220689219362175</v>
      </c>
      <c r="AJ65" s="100">
        <v>28.241956845883255</v>
      </c>
      <c r="AK65" s="100">
        <v>26.680010876295245</v>
      </c>
      <c r="AL65" s="100">
        <v>26.740182257615963</v>
      </c>
      <c r="AM65" s="100">
        <v>25.663349371556059</v>
      </c>
      <c r="AN65" s="100">
        <v>25.16558234682585</v>
      </c>
      <c r="AO65" s="100">
        <v>23.655567962118628</v>
      </c>
      <c r="AP65" s="100">
        <v>22.768507084461056</v>
      </c>
      <c r="AQ65" s="100">
        <v>21.255370687978502</v>
      </c>
      <c r="AR65" s="100">
        <v>21.126739067395469</v>
      </c>
      <c r="AS65" s="100">
        <v>19.862550744525308</v>
      </c>
      <c r="AT65" s="100">
        <v>19.394417683539686</v>
      </c>
      <c r="AU65" s="100">
        <v>18.897750676951762</v>
      </c>
      <c r="AV65" s="100">
        <v>18.455022287763516</v>
      </c>
      <c r="AW65" s="100">
        <v>19.424762194752514</v>
      </c>
      <c r="AX65" s="63"/>
      <c r="AY65" s="63"/>
      <c r="AZ65" s="63"/>
    </row>
    <row r="66" spans="1:52" s="66" customFormat="1" x14ac:dyDescent="0.35">
      <c r="B66" s="66" t="s">
        <v>133</v>
      </c>
      <c r="C66" s="66" t="s">
        <v>7</v>
      </c>
      <c r="D66" s="66" t="s">
        <v>163</v>
      </c>
      <c r="E66" s="66" t="s">
        <v>196</v>
      </c>
      <c r="F66" s="100"/>
      <c r="G66" s="100"/>
      <c r="H66" s="100"/>
      <c r="I66" s="100"/>
      <c r="J66" s="100"/>
      <c r="K66" s="100"/>
      <c r="L66" s="100"/>
      <c r="M66" s="100"/>
      <c r="N66" s="100"/>
      <c r="O66" s="100"/>
      <c r="P66" s="100"/>
      <c r="Q66" s="100"/>
      <c r="R66" s="100"/>
      <c r="S66" s="100"/>
      <c r="T66" s="100"/>
      <c r="U66" s="100"/>
      <c r="V66" s="100"/>
      <c r="W66" s="100"/>
      <c r="X66" s="100"/>
      <c r="Y66" s="100"/>
      <c r="Z66" s="100"/>
      <c r="AA66" s="100"/>
      <c r="AB66" s="100"/>
      <c r="AC66" s="100"/>
      <c r="AD66" s="100"/>
      <c r="AE66" s="100"/>
      <c r="AF66" s="100"/>
      <c r="AG66" s="100"/>
      <c r="AH66" s="100"/>
      <c r="AI66" s="100"/>
      <c r="AJ66" s="100"/>
      <c r="AK66" s="100"/>
      <c r="AL66" s="100"/>
      <c r="AM66" s="100"/>
      <c r="AN66" s="100"/>
      <c r="AO66" s="100"/>
      <c r="AP66" s="100"/>
      <c r="AQ66" s="100"/>
      <c r="AR66" s="100"/>
      <c r="AS66" s="100"/>
      <c r="AT66" s="100"/>
      <c r="AU66" s="100"/>
      <c r="AV66" s="100"/>
      <c r="AW66" s="100"/>
      <c r="AX66" s="63"/>
      <c r="AY66" s="63"/>
      <c r="AZ66" s="63"/>
    </row>
    <row r="67" spans="1:52" s="66" customFormat="1" x14ac:dyDescent="0.35">
      <c r="B67" s="66" t="s">
        <v>134</v>
      </c>
      <c r="C67" s="66" t="s">
        <v>7</v>
      </c>
      <c r="D67" s="66" t="s">
        <v>163</v>
      </c>
      <c r="E67" s="66" t="s">
        <v>196</v>
      </c>
      <c r="F67" s="100"/>
      <c r="G67" s="100"/>
      <c r="H67" s="100"/>
      <c r="I67" s="100"/>
      <c r="J67" s="100"/>
      <c r="K67" s="100"/>
      <c r="L67" s="100"/>
      <c r="M67" s="100"/>
      <c r="N67" s="100"/>
      <c r="O67" s="100"/>
      <c r="P67" s="100"/>
      <c r="Q67" s="100"/>
      <c r="R67" s="100"/>
      <c r="S67" s="100"/>
      <c r="T67" s="100"/>
      <c r="U67" s="100"/>
      <c r="V67" s="100"/>
      <c r="W67" s="100"/>
      <c r="X67" s="100"/>
      <c r="Y67" s="100"/>
      <c r="Z67" s="100"/>
      <c r="AA67" s="100"/>
      <c r="AB67" s="100"/>
      <c r="AC67" s="100"/>
      <c r="AD67" s="100"/>
      <c r="AE67" s="100"/>
      <c r="AF67" s="100"/>
      <c r="AG67" s="100"/>
      <c r="AH67" s="100"/>
      <c r="AI67" s="100"/>
      <c r="AJ67" s="100"/>
      <c r="AK67" s="100"/>
      <c r="AL67" s="100"/>
      <c r="AM67" s="100"/>
      <c r="AN67" s="100"/>
      <c r="AO67" s="100"/>
      <c r="AP67" s="100"/>
      <c r="AQ67" s="100"/>
      <c r="AR67" s="100"/>
      <c r="AS67" s="100"/>
      <c r="AT67" s="100"/>
      <c r="AU67" s="100"/>
      <c r="AV67" s="100"/>
      <c r="AW67" s="100"/>
      <c r="AX67" s="63"/>
      <c r="AY67" s="63"/>
      <c r="AZ67" s="63"/>
    </row>
    <row r="68" spans="1:52" s="66" customFormat="1" x14ac:dyDescent="0.35">
      <c r="B68" s="66" t="s">
        <v>120</v>
      </c>
      <c r="C68" s="66" t="s">
        <v>7</v>
      </c>
      <c r="D68" s="66" t="s">
        <v>164</v>
      </c>
      <c r="E68" s="66" t="s">
        <v>196</v>
      </c>
      <c r="F68" s="100">
        <v>15.384615384615385</v>
      </c>
      <c r="G68" s="100">
        <v>14.916467780429594</v>
      </c>
      <c r="H68" s="100">
        <v>15.205327413984463</v>
      </c>
      <c r="I68" s="100">
        <v>14.358452138492872</v>
      </c>
      <c r="J68" s="100">
        <v>11.775528978840846</v>
      </c>
      <c r="K68" s="100">
        <v>13.291634089132135</v>
      </c>
      <c r="L68" s="100">
        <v>6.7851373182552503</v>
      </c>
      <c r="M68" s="100">
        <v>13.425925925925927</v>
      </c>
      <c r="N68" s="100">
        <v>13.094539048737522</v>
      </c>
      <c r="O68" s="100">
        <v>14.60122699386503</v>
      </c>
      <c r="P68" s="100">
        <v>13.473684210526315</v>
      </c>
      <c r="Q68" s="100">
        <v>14.519427402862986</v>
      </c>
      <c r="R68" s="100">
        <v>14.264919941775837</v>
      </c>
      <c r="S68" s="100">
        <v>13.162878787878787</v>
      </c>
      <c r="T68" s="100">
        <v>13.33907056798623</v>
      </c>
      <c r="U68" s="100">
        <v>13.491743858236005</v>
      </c>
      <c r="V68" s="100">
        <v>12.940761636107192</v>
      </c>
      <c r="W68" s="100">
        <v>16.047297297297298</v>
      </c>
      <c r="X68" s="100">
        <v>14.696382428940568</v>
      </c>
      <c r="Y68" s="100">
        <v>15.023183925811438</v>
      </c>
      <c r="Z68" s="100">
        <v>14.764123471170645</v>
      </c>
      <c r="AA68" s="100">
        <v>14.873140857392825</v>
      </c>
      <c r="AB68" s="100">
        <v>15.652654867256638</v>
      </c>
      <c r="AC68" s="100">
        <v>15.542201584266593</v>
      </c>
      <c r="AD68" s="100">
        <v>18.332925934979222</v>
      </c>
      <c r="AE68" s="100">
        <v>17.871345029239766</v>
      </c>
      <c r="AF68" s="100">
        <v>21.108884435537743</v>
      </c>
      <c r="AG68" s="100">
        <v>20.463404071026417</v>
      </c>
      <c r="AH68" s="100">
        <v>21.652743282908105</v>
      </c>
      <c r="AI68" s="100">
        <v>21.642536195706441</v>
      </c>
      <c r="AJ68" s="100">
        <v>20.934869295525033</v>
      </c>
      <c r="AK68" s="100">
        <v>22.650032265003226</v>
      </c>
      <c r="AL68" s="100">
        <v>20.878459687123947</v>
      </c>
      <c r="AM68" s="100">
        <v>18.029428198919724</v>
      </c>
      <c r="AN68" s="100">
        <v>18.983634797588287</v>
      </c>
      <c r="AO68" s="100">
        <v>17.58521822236381</v>
      </c>
      <c r="AP68" s="100">
        <v>16.391418428769871</v>
      </c>
      <c r="AQ68" s="100">
        <v>16.063829787234045</v>
      </c>
      <c r="AR68" s="100">
        <v>15.763837638376385</v>
      </c>
      <c r="AS68" s="100">
        <v>15.958885582905058</v>
      </c>
      <c r="AT68" s="100">
        <v>17.137330754352032</v>
      </c>
      <c r="AU68" s="100">
        <v>18.452308069058407</v>
      </c>
      <c r="AV68" s="100">
        <v>17.981072555205046</v>
      </c>
      <c r="AW68" s="100">
        <v>17.552387124648952</v>
      </c>
      <c r="AX68" s="63"/>
      <c r="AY68" s="63"/>
      <c r="AZ68" s="63"/>
    </row>
    <row r="69" spans="1:52" s="66" customFormat="1" x14ac:dyDescent="0.35">
      <c r="B69" s="66" t="s">
        <v>125</v>
      </c>
      <c r="C69" s="66" t="s">
        <v>7</v>
      </c>
      <c r="D69" s="66" t="s">
        <v>162</v>
      </c>
      <c r="E69" s="66" t="s">
        <v>196</v>
      </c>
      <c r="F69" s="100">
        <v>10.611353711790393</v>
      </c>
      <c r="G69" s="100">
        <v>11.285386381025249</v>
      </c>
      <c r="H69" s="100">
        <v>9.7739130434782613</v>
      </c>
      <c r="I69" s="100">
        <v>10.462842242503259</v>
      </c>
      <c r="J69" s="100">
        <v>11.134903640256958</v>
      </c>
      <c r="K69" s="100">
        <v>9.7865261990573877</v>
      </c>
      <c r="L69" s="100">
        <v>10.53419870194708</v>
      </c>
      <c r="M69" s="100">
        <v>10.483135824977211</v>
      </c>
      <c r="N69" s="100">
        <v>9.9689119170984455</v>
      </c>
      <c r="O69" s="100">
        <v>9.7579569277682481</v>
      </c>
      <c r="P69" s="100">
        <v>11.068435754189943</v>
      </c>
      <c r="Q69" s="100">
        <v>10.463791700569569</v>
      </c>
      <c r="R69" s="100">
        <v>9.8265031408914147</v>
      </c>
      <c r="S69" s="100">
        <v>10.041901459326686</v>
      </c>
      <c r="T69" s="100">
        <v>9.7753573859768537</v>
      </c>
      <c r="U69" s="100">
        <v>9.0674909840288525</v>
      </c>
      <c r="V69" s="100">
        <v>8.798900137482816</v>
      </c>
      <c r="W69" s="100">
        <v>9.2943009795191447</v>
      </c>
      <c r="X69" s="100">
        <v>9.4193262411347511</v>
      </c>
      <c r="Y69" s="100">
        <v>8.5272122974657254</v>
      </c>
      <c r="Z69" s="100">
        <v>5.008147745790331</v>
      </c>
      <c r="AA69" s="100">
        <v>3.2102068114003499</v>
      </c>
      <c r="AB69" s="100">
        <v>4.2381432896064579</v>
      </c>
      <c r="AC69" s="100">
        <v>9.0758500435919789</v>
      </c>
      <c r="AD69" s="100">
        <v>5.7310618590803841</v>
      </c>
      <c r="AE69" s="100">
        <v>6.2689424150582234</v>
      </c>
      <c r="AF69" s="100">
        <v>8.7765761789156187</v>
      </c>
      <c r="AG69" s="100">
        <v>1.4959901295496607</v>
      </c>
      <c r="AH69" s="100">
        <v>14.03644823575029</v>
      </c>
      <c r="AI69" s="100">
        <v>8.4039493119800976</v>
      </c>
      <c r="AJ69" s="100">
        <v>8.6268775754353317</v>
      </c>
      <c r="AK69" s="100">
        <v>5.3757794552018376</v>
      </c>
      <c r="AL69" s="100">
        <v>4.0535649656170829</v>
      </c>
      <c r="AM69" s="100">
        <v>4.5749788195425021</v>
      </c>
      <c r="AN69" s="100">
        <v>6.3659927423535514</v>
      </c>
      <c r="AO69" s="100">
        <v>6.5193314538864273</v>
      </c>
      <c r="AP69" s="100">
        <v>7.3729707996180327</v>
      </c>
      <c r="AQ69" s="100">
        <v>10.369649805447471</v>
      </c>
      <c r="AR69" s="100">
        <v>11.075904469141641</v>
      </c>
      <c r="AS69" s="100">
        <v>11.312943562014194</v>
      </c>
      <c r="AT69" s="100">
        <v>10.693433575941775</v>
      </c>
      <c r="AU69" s="100">
        <v>11.757819645143588</v>
      </c>
      <c r="AV69" s="100">
        <v>13.024816043860914</v>
      </c>
      <c r="AW69" s="100">
        <v>14.704654560634523</v>
      </c>
      <c r="AX69" s="63"/>
      <c r="AY69" s="63"/>
      <c r="AZ69" s="63"/>
    </row>
    <row r="70" spans="1:52" s="66" customFormat="1" x14ac:dyDescent="0.35">
      <c r="B70" s="66" t="s">
        <v>126</v>
      </c>
      <c r="C70" s="66" t="s">
        <v>7</v>
      </c>
      <c r="D70" s="66" t="s">
        <v>163</v>
      </c>
      <c r="E70" s="66" t="s">
        <v>337</v>
      </c>
      <c r="F70" s="100">
        <v>26.25462229265716</v>
      </c>
      <c r="G70" s="100">
        <v>26.25462229265716</v>
      </c>
      <c r="H70" s="100">
        <v>23.731646174047988</v>
      </c>
      <c r="I70" s="100">
        <v>23.157546337157989</v>
      </c>
      <c r="J70" s="100">
        <v>25.259028266773964</v>
      </c>
      <c r="K70" s="100">
        <v>28.02325581395349</v>
      </c>
      <c r="L70" s="100">
        <v>28.10517605957525</v>
      </c>
      <c r="M70" s="100">
        <v>27.975757575757576</v>
      </c>
      <c r="N70" s="100">
        <v>25.455058557922953</v>
      </c>
      <c r="O70" s="100">
        <v>29.083745158274343</v>
      </c>
      <c r="P70" s="100">
        <v>25.793799028763541</v>
      </c>
      <c r="Q70" s="100">
        <v>24.864314789687924</v>
      </c>
      <c r="R70" s="100">
        <v>25.079961415443975</v>
      </c>
      <c r="S70" s="100">
        <v>25.094865816303201</v>
      </c>
      <c r="T70" s="100">
        <v>20.288658001130287</v>
      </c>
      <c r="U70" s="100">
        <v>20.286060416585254</v>
      </c>
      <c r="V70" s="100">
        <v>21.771243424032331</v>
      </c>
      <c r="W70" s="100">
        <v>21.673566830860356</v>
      </c>
      <c r="X70" s="100">
        <v>20.083234588595705</v>
      </c>
      <c r="Y70" s="100">
        <v>20.725718684468983</v>
      </c>
      <c r="Z70" s="100">
        <v>19.851007887817705</v>
      </c>
      <c r="AA70" s="100">
        <v>22.190124974390493</v>
      </c>
      <c r="AB70" s="100">
        <v>22.799431346996801</v>
      </c>
      <c r="AC70" s="100">
        <v>22.763514144337595</v>
      </c>
      <c r="AD70" s="100">
        <v>22.811945853889775</v>
      </c>
      <c r="AE70" s="100">
        <v>23.431712473572937</v>
      </c>
      <c r="AF70" s="100">
        <v>24.611053012629718</v>
      </c>
      <c r="AG70" s="100">
        <v>30.413584398117017</v>
      </c>
      <c r="AH70" s="100">
        <v>26.684402553967772</v>
      </c>
      <c r="AI70" s="100">
        <v>24.267426155381997</v>
      </c>
      <c r="AJ70" s="100">
        <v>26.063785724147454</v>
      </c>
      <c r="AK70" s="100">
        <v>26.475483461904258</v>
      </c>
      <c r="AL70" s="100">
        <v>25.202276382531235</v>
      </c>
      <c r="AM70" s="100">
        <v>24.567611440049518</v>
      </c>
      <c r="AN70" s="100">
        <v>24.037424302299502</v>
      </c>
      <c r="AO70" s="100">
        <v>22.310692067241607</v>
      </c>
      <c r="AP70" s="100">
        <v>19.592101274291508</v>
      </c>
      <c r="AQ70" s="100">
        <v>21.170974502270347</v>
      </c>
      <c r="AR70" s="100">
        <v>19.880029782816155</v>
      </c>
      <c r="AS70" s="100">
        <v>16.226267163926089</v>
      </c>
      <c r="AT70" s="100">
        <v>16.882952991902407</v>
      </c>
      <c r="AU70" s="100">
        <v>17.031989596879065</v>
      </c>
      <c r="AV70" s="100">
        <v>16.268880433529347</v>
      </c>
      <c r="AW70" s="100">
        <v>17.409429751673709</v>
      </c>
      <c r="AX70" s="63"/>
      <c r="AY70" s="63"/>
      <c r="AZ70" s="63"/>
    </row>
    <row r="71" spans="1:52" s="66" customFormat="1" x14ac:dyDescent="0.35">
      <c r="B71" s="66" t="s">
        <v>127</v>
      </c>
      <c r="C71" s="66" t="s">
        <v>7</v>
      </c>
      <c r="D71" s="66" t="s">
        <v>161</v>
      </c>
      <c r="E71" s="66" t="s">
        <v>337</v>
      </c>
      <c r="F71" s="100">
        <v>9.1749285834313561</v>
      </c>
      <c r="G71" s="100">
        <v>7.5858778625954191</v>
      </c>
      <c r="H71" s="100">
        <v>9.5945945945945947</v>
      </c>
      <c r="I71" s="100">
        <v>11.654755360087961</v>
      </c>
      <c r="J71" s="100">
        <v>10.100200400801604</v>
      </c>
      <c r="K71" s="100">
        <v>11.154623547246084</v>
      </c>
      <c r="L71" s="100">
        <v>11.04927536231884</v>
      </c>
      <c r="M71" s="100">
        <v>11.410314924691921</v>
      </c>
      <c r="N71" s="100">
        <v>12.165371329879102</v>
      </c>
      <c r="O71" s="100">
        <v>12.979762735519889</v>
      </c>
      <c r="P71" s="100">
        <v>12.397693452380953</v>
      </c>
      <c r="Q71" s="100">
        <v>11.027856135401974</v>
      </c>
      <c r="R71" s="100">
        <v>9.4645197528552707</v>
      </c>
      <c r="S71" s="100">
        <v>9.9804471648389015</v>
      </c>
      <c r="T71" s="100">
        <v>11.708364296920156</v>
      </c>
      <c r="U71" s="100">
        <v>12.032746370095767</v>
      </c>
      <c r="V71" s="100">
        <v>13.251463658432099</v>
      </c>
      <c r="W71" s="100">
        <v>14.123376623376624</v>
      </c>
      <c r="X71" s="100">
        <v>13.804910031325127</v>
      </c>
      <c r="Y71" s="100">
        <v>13.637022016222481</v>
      </c>
      <c r="Z71" s="100">
        <v>10.917000414307417</v>
      </c>
      <c r="AA71" s="100">
        <v>17.53543667123914</v>
      </c>
      <c r="AB71" s="100">
        <v>18.213128038897892</v>
      </c>
      <c r="AC71" s="100">
        <v>20.584898525148116</v>
      </c>
      <c r="AD71" s="100">
        <v>18.644697720515364</v>
      </c>
      <c r="AE71" s="100">
        <v>16.691755442334415</v>
      </c>
      <c r="AF71" s="100">
        <v>16.063966122471722</v>
      </c>
      <c r="AG71" s="100">
        <v>12.888290713324361</v>
      </c>
      <c r="AH71" s="100">
        <v>12.048319327731093</v>
      </c>
      <c r="AI71" s="100">
        <v>11.484382846238827</v>
      </c>
      <c r="AJ71" s="100">
        <v>10.761382231206083</v>
      </c>
      <c r="AK71" s="100">
        <v>10.353454942455533</v>
      </c>
      <c r="AL71" s="100">
        <v>10.107311114988658</v>
      </c>
      <c r="AM71" s="100">
        <v>9.7258297258297244</v>
      </c>
      <c r="AN71" s="100">
        <v>9.3376210831797319</v>
      </c>
      <c r="AO71" s="100">
        <v>9.3172015498208935</v>
      </c>
      <c r="AP71" s="100">
        <v>8.4861848919180769</v>
      </c>
      <c r="AQ71" s="100">
        <v>8.1961147086031456</v>
      </c>
      <c r="AR71" s="100">
        <v>8.1569437274135268</v>
      </c>
      <c r="AS71" s="100">
        <v>10.125383115073836</v>
      </c>
      <c r="AT71" s="100">
        <v>5.8052673176452592</v>
      </c>
      <c r="AU71" s="100">
        <v>8.4692675837530391</v>
      </c>
      <c r="AV71" s="100">
        <v>10.538225311136253</v>
      </c>
      <c r="AW71" s="100">
        <v>11.017637885210974</v>
      </c>
      <c r="AX71" s="63"/>
      <c r="AY71" s="63"/>
      <c r="AZ71" s="63"/>
    </row>
    <row r="72" spans="1:52" s="66" customFormat="1" x14ac:dyDescent="0.35">
      <c r="B72" s="66" t="s">
        <v>128</v>
      </c>
      <c r="C72" s="66" t="s">
        <v>7</v>
      </c>
      <c r="D72" s="66" t="s">
        <v>165</v>
      </c>
      <c r="E72" s="66" t="s">
        <v>197</v>
      </c>
      <c r="F72" s="100">
        <v>4.9972662657189719</v>
      </c>
      <c r="G72" s="100">
        <v>5.0009617234083485</v>
      </c>
      <c r="H72" s="100">
        <v>4.7322918246625214</v>
      </c>
      <c r="I72" s="100">
        <v>4.7903732658848774</v>
      </c>
      <c r="J72" s="100">
        <v>5.0036576444769567</v>
      </c>
      <c r="K72" s="100">
        <v>5.0081543897798317</v>
      </c>
      <c r="L72" s="100">
        <v>5</v>
      </c>
      <c r="M72" s="100">
        <v>5.1602110410500579</v>
      </c>
      <c r="N72" s="100">
        <v>4.4972117287281881</v>
      </c>
      <c r="O72" s="100">
        <v>1.6991504247876061</v>
      </c>
      <c r="P72" s="100">
        <v>11.569714254964214</v>
      </c>
      <c r="Q72" s="100">
        <v>12.758940533855508</v>
      </c>
      <c r="R72" s="100">
        <v>13.069823809079892</v>
      </c>
      <c r="S72" s="100">
        <v>14.792256846081209</v>
      </c>
      <c r="T72" s="100">
        <v>16.454361767548097</v>
      </c>
      <c r="U72" s="100">
        <v>17.154572327643749</v>
      </c>
      <c r="V72" s="100">
        <v>19.159084886494128</v>
      </c>
      <c r="W72" s="100">
        <v>17.718733444720648</v>
      </c>
      <c r="X72" s="100">
        <v>14.847690924021428</v>
      </c>
      <c r="Y72" s="100">
        <v>15.117559919474305</v>
      </c>
      <c r="Z72" s="100">
        <v>12.382549027252525</v>
      </c>
      <c r="AA72" s="100">
        <v>15.736374178585233</v>
      </c>
      <c r="AB72" s="100">
        <v>15.944918920952631</v>
      </c>
      <c r="AC72" s="100">
        <v>15.536083489219257</v>
      </c>
      <c r="AD72" s="100">
        <v>17.085741524161353</v>
      </c>
      <c r="AE72" s="100">
        <v>16.685272415389225</v>
      </c>
      <c r="AF72" s="100">
        <v>15.169485137070634</v>
      </c>
      <c r="AG72" s="100">
        <v>14.067535716003658</v>
      </c>
      <c r="AH72" s="100">
        <v>13.887816180729869</v>
      </c>
      <c r="AI72" s="100">
        <v>14.009715168911461</v>
      </c>
      <c r="AJ72" s="100">
        <v>12.14240170031881</v>
      </c>
      <c r="AK72" s="100">
        <v>12.317659438380755</v>
      </c>
      <c r="AL72" s="100">
        <v>12.863619191537589</v>
      </c>
      <c r="AM72" s="100">
        <v>12.915274228425396</v>
      </c>
      <c r="AN72" s="100">
        <v>12.051195926953879</v>
      </c>
      <c r="AO72" s="100">
        <v>12.125107866791117</v>
      </c>
      <c r="AP72" s="100">
        <v>12.76274513093221</v>
      </c>
      <c r="AQ72" s="100">
        <v>12.627217572877788</v>
      </c>
      <c r="AR72" s="100">
        <v>12.11059252919042</v>
      </c>
      <c r="AS72" s="100">
        <v>11.514274748309763</v>
      </c>
      <c r="AT72" s="100">
        <v>11.102116340927489</v>
      </c>
      <c r="AU72" s="100">
        <v>11.464461540571303</v>
      </c>
      <c r="AV72" s="100">
        <v>10.284856376052932</v>
      </c>
      <c r="AW72" s="100">
        <v>9.4095415598871366</v>
      </c>
      <c r="AX72" s="63"/>
      <c r="AY72" s="63"/>
      <c r="AZ72" s="63"/>
    </row>
    <row r="73" spans="1:52" s="66" customFormat="1" x14ac:dyDescent="0.35">
      <c r="B73" s="66" t="s">
        <v>118</v>
      </c>
      <c r="C73" s="66" t="s">
        <v>7</v>
      </c>
      <c r="D73" s="66" t="s">
        <v>164</v>
      </c>
      <c r="E73" s="66" t="s">
        <v>196</v>
      </c>
      <c r="F73" s="100">
        <v>14.960629921259844</v>
      </c>
      <c r="G73" s="100">
        <v>15.5</v>
      </c>
      <c r="H73" s="100">
        <v>15.384615384615385</v>
      </c>
      <c r="I73" s="100">
        <v>14.888888888888888</v>
      </c>
      <c r="J73" s="100">
        <v>14.40501043841336</v>
      </c>
      <c r="K73" s="100">
        <v>14.619883040935672</v>
      </c>
      <c r="L73" s="100">
        <v>16.049382716049383</v>
      </c>
      <c r="M73" s="100">
        <v>16.612903225806452</v>
      </c>
      <c r="N73" s="100">
        <v>17.751479289940828</v>
      </c>
      <c r="O73" s="100">
        <v>14.940828402366865</v>
      </c>
      <c r="P73" s="100">
        <v>14.586255259467041</v>
      </c>
      <c r="Q73" s="100">
        <v>16</v>
      </c>
      <c r="R73" s="100">
        <v>14.285714285714285</v>
      </c>
      <c r="S73" s="100">
        <v>14.49814126394052</v>
      </c>
      <c r="T73" s="100">
        <v>16.064757160647574</v>
      </c>
      <c r="U73" s="100">
        <v>15.355805243445692</v>
      </c>
      <c r="V73" s="100">
        <v>17.803468208092486</v>
      </c>
      <c r="W73" s="100">
        <v>16.835016835016837</v>
      </c>
      <c r="X73" s="100">
        <v>20.195439739413683</v>
      </c>
      <c r="Y73" s="100">
        <v>17.460317460317459</v>
      </c>
      <c r="Z73" s="100">
        <v>17.853457172342623</v>
      </c>
      <c r="AA73" s="100">
        <v>17.015209125475288</v>
      </c>
      <c r="AB73" s="100">
        <v>17.164898746383798</v>
      </c>
      <c r="AC73" s="100">
        <v>12.990654205607477</v>
      </c>
      <c r="AD73" s="100">
        <v>16.077738515901061</v>
      </c>
      <c r="AE73" s="100">
        <v>18.453865336658353</v>
      </c>
      <c r="AF73" s="100">
        <v>16.886134779240898</v>
      </c>
      <c r="AG73" s="100">
        <v>15.657311669128507</v>
      </c>
      <c r="AH73" s="100">
        <v>19.027181688125893</v>
      </c>
      <c r="AI73" s="100">
        <v>37.344139650872819</v>
      </c>
      <c r="AJ73" s="100">
        <v>33.932346723044397</v>
      </c>
      <c r="AK73" s="100">
        <v>25.88062622309198</v>
      </c>
      <c r="AL73" s="100">
        <v>37.430167597765362</v>
      </c>
      <c r="AM73" s="100">
        <v>32.994699646643113</v>
      </c>
      <c r="AN73" s="100">
        <v>30.14937106918239</v>
      </c>
      <c r="AO73" s="100">
        <v>25.543255432554325</v>
      </c>
      <c r="AP73" s="100">
        <v>19.013554216867469</v>
      </c>
      <c r="AQ73" s="100">
        <v>30.553558590941769</v>
      </c>
      <c r="AR73" s="100">
        <v>16.969909027291813</v>
      </c>
      <c r="AS73" s="100">
        <v>16.384915474642391</v>
      </c>
      <c r="AT73" s="100">
        <v>15.709298635353855</v>
      </c>
      <c r="AU73" s="100">
        <v>16.289855072463769</v>
      </c>
      <c r="AV73" s="100">
        <v>16.652625666947486</v>
      </c>
      <c r="AW73" s="100">
        <v>12.818449986591579</v>
      </c>
      <c r="AX73" s="63"/>
      <c r="AY73" s="63"/>
      <c r="AZ73" s="63"/>
    </row>
    <row r="74" spans="1:52" s="66" customFormat="1" x14ac:dyDescent="0.35">
      <c r="B74" s="66" t="s">
        <v>129</v>
      </c>
      <c r="C74" s="66" t="s">
        <v>7</v>
      </c>
      <c r="D74" s="66" t="s">
        <v>166</v>
      </c>
      <c r="E74" s="66" t="s">
        <v>196</v>
      </c>
      <c r="F74" s="100"/>
      <c r="G74" s="100"/>
      <c r="H74" s="100"/>
      <c r="I74" s="100"/>
      <c r="J74" s="100"/>
      <c r="K74" s="100"/>
      <c r="L74" s="100"/>
      <c r="M74" s="100"/>
      <c r="N74" s="100"/>
      <c r="O74" s="100"/>
      <c r="P74" s="100"/>
      <c r="Q74" s="100"/>
      <c r="R74" s="100"/>
      <c r="S74" s="100"/>
      <c r="T74" s="100"/>
      <c r="U74" s="100"/>
      <c r="V74" s="100"/>
      <c r="W74" s="100"/>
      <c r="X74" s="100"/>
      <c r="Y74" s="100">
        <v>8.8173702193320835</v>
      </c>
      <c r="Z74" s="100">
        <v>10.237160894045385</v>
      </c>
      <c r="AA74" s="100">
        <v>7.1335156342884316</v>
      </c>
      <c r="AB74" s="100">
        <v>12.378107209289217</v>
      </c>
      <c r="AC74" s="100">
        <v>12.689906960310918</v>
      </c>
      <c r="AD74" s="100">
        <v>10.940978077571669</v>
      </c>
      <c r="AE74" s="100">
        <v>11.718231310582924</v>
      </c>
      <c r="AF74" s="100">
        <v>13.930739021777935</v>
      </c>
      <c r="AG74" s="100">
        <v>14.51255027042019</v>
      </c>
      <c r="AH74" s="100">
        <v>14.046970943850098</v>
      </c>
      <c r="AI74" s="100">
        <v>15.041763178212959</v>
      </c>
      <c r="AJ74" s="100">
        <v>15.220414406897511</v>
      </c>
      <c r="AK74" s="100">
        <v>15.233302836230559</v>
      </c>
      <c r="AL74" s="100">
        <v>15.306802350233205</v>
      </c>
      <c r="AM74" s="100">
        <v>14.886908010429931</v>
      </c>
      <c r="AN74" s="100">
        <v>16.06787595084845</v>
      </c>
      <c r="AO74" s="100">
        <v>16.209034543844108</v>
      </c>
      <c r="AP74" s="100">
        <v>16.885789413513205</v>
      </c>
      <c r="AQ74" s="100">
        <v>18.486406143556078</v>
      </c>
      <c r="AR74" s="100">
        <v>13.023515542594776</v>
      </c>
      <c r="AS74" s="100">
        <v>14.177061149984787</v>
      </c>
      <c r="AT74" s="100">
        <v>13.985712526173174</v>
      </c>
      <c r="AU74" s="100">
        <v>14.404383174266524</v>
      </c>
      <c r="AV74" s="100">
        <v>14.770669003797837</v>
      </c>
      <c r="AW74" s="100">
        <v>17.022826614861582</v>
      </c>
      <c r="AX74" s="63"/>
      <c r="AY74" s="63"/>
      <c r="AZ74" s="63"/>
    </row>
    <row r="75" spans="1:52" s="66" customFormat="1" x14ac:dyDescent="0.35">
      <c r="B75" s="66" t="s">
        <v>121</v>
      </c>
      <c r="C75" s="66" t="s">
        <v>7</v>
      </c>
      <c r="D75" s="66" t="s">
        <v>164</v>
      </c>
      <c r="E75" s="66" t="s">
        <v>196</v>
      </c>
      <c r="F75" s="100">
        <v>13.645621181262729</v>
      </c>
      <c r="G75" s="100">
        <v>13.594040968342643</v>
      </c>
      <c r="H75" s="100">
        <v>13.573883161512027</v>
      </c>
      <c r="I75" s="100">
        <v>13.553719008264462</v>
      </c>
      <c r="J75" s="100">
        <v>13.58609794628752</v>
      </c>
      <c r="K75" s="100">
        <v>13.663663663663664</v>
      </c>
      <c r="L75" s="100">
        <v>13.537117903930133</v>
      </c>
      <c r="M75" s="100">
        <v>13.525179856115107</v>
      </c>
      <c r="N75" s="100">
        <v>13.541666666666666</v>
      </c>
      <c r="O75" s="100">
        <v>13.636363636363635</v>
      </c>
      <c r="P75" s="100">
        <v>12.135922330097088</v>
      </c>
      <c r="Q75" s="100">
        <v>14.819277108433734</v>
      </c>
      <c r="R75" s="100">
        <v>18.492343934040047</v>
      </c>
      <c r="S75" s="100">
        <v>21.149674620390453</v>
      </c>
      <c r="T75" s="100">
        <v>22.463054187192117</v>
      </c>
      <c r="U75" s="100">
        <v>20.680628272251308</v>
      </c>
      <c r="V75" s="100">
        <v>25.628930817610062</v>
      </c>
      <c r="W75" s="100">
        <v>23.004354136429608</v>
      </c>
      <c r="X75" s="100">
        <v>23.724320742213386</v>
      </c>
      <c r="Y75" s="100">
        <v>19.963144963144963</v>
      </c>
      <c r="Z75" s="100">
        <v>21.62458836443469</v>
      </c>
      <c r="AA75" s="100">
        <v>20.64977973568282</v>
      </c>
      <c r="AB75" s="100">
        <v>28.848167539267017</v>
      </c>
      <c r="AC75" s="100">
        <v>19.708029197080293</v>
      </c>
      <c r="AD75" s="100">
        <v>12.785862785862786</v>
      </c>
      <c r="AE75" s="100">
        <v>9.5261599210266521</v>
      </c>
      <c r="AF75" s="100">
        <v>11.56852527357999</v>
      </c>
      <c r="AG75" s="100">
        <v>11.767441860465116</v>
      </c>
      <c r="AH75" s="100">
        <v>22.366710013003903</v>
      </c>
      <c r="AI75" s="100">
        <v>22.127831715210355</v>
      </c>
      <c r="AJ75" s="100">
        <v>24.236983842010773</v>
      </c>
      <c r="AK75" s="100">
        <v>16.418966737438076</v>
      </c>
      <c r="AL75" s="100">
        <v>8.725084618277549</v>
      </c>
      <c r="AM75" s="100">
        <v>12.013181545835829</v>
      </c>
      <c r="AN75" s="100">
        <v>15.302390998593529</v>
      </c>
      <c r="AO75" s="100">
        <v>26.798143851508122</v>
      </c>
      <c r="AP75" s="100">
        <v>21.916826003824092</v>
      </c>
      <c r="AQ75" s="100">
        <v>18.842560947824104</v>
      </c>
      <c r="AR75" s="100">
        <v>35.56211769668846</v>
      </c>
      <c r="AS75" s="100">
        <v>19.833143723928707</v>
      </c>
      <c r="AT75" s="100">
        <v>22.75672491655213</v>
      </c>
      <c r="AU75" s="100">
        <v>18.751118268026481</v>
      </c>
      <c r="AV75" s="100">
        <v>19.188688772933848</v>
      </c>
      <c r="AW75" s="100">
        <v>17.655571635311144</v>
      </c>
      <c r="AX75" s="63"/>
      <c r="AY75" s="63"/>
      <c r="AZ75" s="63"/>
    </row>
    <row r="76" spans="1:52" s="66" customFormat="1" x14ac:dyDescent="0.35">
      <c r="B76" s="66" t="s">
        <v>119</v>
      </c>
      <c r="C76" s="66" t="s">
        <v>7</v>
      </c>
      <c r="D76" s="66" t="s">
        <v>164</v>
      </c>
      <c r="E76" s="66" t="s">
        <v>197</v>
      </c>
      <c r="F76" s="100"/>
      <c r="G76" s="100"/>
      <c r="H76" s="100"/>
      <c r="I76" s="100"/>
      <c r="J76" s="100"/>
      <c r="K76" s="100"/>
      <c r="L76" s="100"/>
      <c r="M76" s="100"/>
      <c r="N76" s="100"/>
      <c r="O76" s="100"/>
      <c r="P76" s="100"/>
      <c r="Q76" s="100"/>
      <c r="R76" s="100"/>
      <c r="S76" s="100"/>
      <c r="T76" s="100"/>
      <c r="U76" s="100"/>
      <c r="V76" s="100"/>
      <c r="W76" s="100"/>
      <c r="X76" s="100"/>
      <c r="Y76" s="100"/>
      <c r="Z76" s="100"/>
      <c r="AA76" s="100"/>
      <c r="AB76" s="100"/>
      <c r="AC76" s="100"/>
      <c r="AD76" s="100"/>
      <c r="AE76" s="100"/>
      <c r="AF76" s="100"/>
      <c r="AG76" s="100"/>
      <c r="AH76" s="100"/>
      <c r="AI76" s="100"/>
      <c r="AJ76" s="100"/>
      <c r="AK76" s="100"/>
      <c r="AL76" s="100"/>
      <c r="AM76" s="100"/>
      <c r="AN76" s="100"/>
      <c r="AO76" s="100"/>
      <c r="AP76" s="100"/>
      <c r="AQ76" s="100"/>
      <c r="AR76" s="100"/>
      <c r="AS76" s="100"/>
      <c r="AT76" s="100"/>
      <c r="AU76" s="100"/>
      <c r="AV76" s="100"/>
      <c r="AW76" s="100"/>
      <c r="AX76" s="63"/>
      <c r="AY76" s="63"/>
      <c r="AZ76" s="63"/>
    </row>
    <row r="77" spans="1:52" s="66" customFormat="1" x14ac:dyDescent="0.35">
      <c r="B77" s="66" t="s">
        <v>130</v>
      </c>
      <c r="C77" s="66" t="s">
        <v>7</v>
      </c>
      <c r="D77" s="66" t="s">
        <v>166</v>
      </c>
      <c r="E77" s="66" t="s">
        <v>337</v>
      </c>
      <c r="F77" s="100"/>
      <c r="G77" s="100"/>
      <c r="H77" s="100"/>
      <c r="I77" s="100"/>
      <c r="J77" s="100"/>
      <c r="K77" s="100"/>
      <c r="L77" s="100"/>
      <c r="M77" s="100"/>
      <c r="N77" s="100"/>
      <c r="O77" s="100"/>
      <c r="P77" s="100"/>
      <c r="Q77" s="100"/>
      <c r="R77" s="100"/>
      <c r="S77" s="100"/>
      <c r="T77" s="100"/>
      <c r="U77" s="100"/>
      <c r="V77" s="100"/>
      <c r="W77" s="100"/>
      <c r="X77" s="100"/>
      <c r="Y77" s="100">
        <v>7.3443035770495531</v>
      </c>
      <c r="Z77" s="100">
        <v>8.053377958609099</v>
      </c>
      <c r="AA77" s="100">
        <v>8.9122017145099228</v>
      </c>
      <c r="AB77" s="100">
        <v>9.6139446601772693</v>
      </c>
      <c r="AC77" s="100">
        <v>10.579489228613854</v>
      </c>
      <c r="AD77" s="100">
        <v>9.5732660547618682</v>
      </c>
      <c r="AE77" s="100">
        <v>13.521350220204065</v>
      </c>
      <c r="AF77" s="100">
        <v>15.836266912599958</v>
      </c>
      <c r="AG77" s="100">
        <v>17.241638960647798</v>
      </c>
      <c r="AH77" s="100">
        <v>17.438235704648026</v>
      </c>
      <c r="AI77" s="100">
        <v>18.079162019980267</v>
      </c>
      <c r="AJ77" s="100">
        <v>19.709727261679486</v>
      </c>
      <c r="AK77" s="100">
        <v>19.295738944069321</v>
      </c>
      <c r="AL77" s="100">
        <v>17.801096510698748</v>
      </c>
      <c r="AM77" s="100">
        <v>15.004120199967039</v>
      </c>
      <c r="AN77" s="100">
        <v>13.337959152937126</v>
      </c>
      <c r="AO77" s="100">
        <v>12.362277664788106</v>
      </c>
      <c r="AP77" s="100">
        <v>11.702143931475769</v>
      </c>
      <c r="AQ77" s="100">
        <v>11.611955178465724</v>
      </c>
      <c r="AR77" s="100">
        <v>11.918050443787834</v>
      </c>
      <c r="AS77" s="100">
        <v>11.504157298604335</v>
      </c>
      <c r="AT77" s="100">
        <v>10.906041129127404</v>
      </c>
      <c r="AU77" s="100">
        <v>10.798888905693097</v>
      </c>
      <c r="AV77" s="100">
        <v>10.693525239280147</v>
      </c>
      <c r="AW77" s="100">
        <v>10.779130855296419</v>
      </c>
      <c r="AX77" s="63"/>
      <c r="AY77" s="63"/>
      <c r="AZ77" s="63"/>
    </row>
    <row r="78" spans="1:52" s="66" customFormat="1" x14ac:dyDescent="0.35">
      <c r="B78" s="66" t="s">
        <v>117</v>
      </c>
      <c r="C78" s="66" t="s">
        <v>7</v>
      </c>
      <c r="D78" s="66" t="s">
        <v>165</v>
      </c>
      <c r="E78" s="66" t="s">
        <v>196</v>
      </c>
      <c r="F78" s="100">
        <v>22</v>
      </c>
      <c r="G78" s="100">
        <v>22</v>
      </c>
      <c r="H78" s="100">
        <v>22</v>
      </c>
      <c r="I78" s="100">
        <v>21.980676328502415</v>
      </c>
      <c r="J78" s="100">
        <v>21.993410214168037</v>
      </c>
      <c r="K78" s="100">
        <v>22.015556307067975</v>
      </c>
      <c r="L78" s="100">
        <v>21.998272386985317</v>
      </c>
      <c r="M78" s="100">
        <v>22</v>
      </c>
      <c r="N78" s="100">
        <v>22</v>
      </c>
      <c r="O78" s="100">
        <v>17.673503793200336</v>
      </c>
      <c r="P78" s="100">
        <v>18.354087709799675</v>
      </c>
      <c r="Q78" s="100">
        <v>18.140243902439025</v>
      </c>
      <c r="R78" s="100">
        <v>18.213748118414451</v>
      </c>
      <c r="S78" s="100">
        <v>19.087484303055671</v>
      </c>
      <c r="T78" s="100">
        <v>18.307358453343856</v>
      </c>
      <c r="U78" s="100">
        <v>19.97466980278632</v>
      </c>
      <c r="V78" s="100">
        <v>18.211865807304576</v>
      </c>
      <c r="W78" s="100">
        <v>18.717759764185704</v>
      </c>
      <c r="X78" s="100">
        <v>21.646968139773897</v>
      </c>
      <c r="Y78" s="100">
        <v>25.400299504665362</v>
      </c>
      <c r="Z78" s="100">
        <v>25.52660152008686</v>
      </c>
      <c r="AA78" s="100">
        <v>25.615662029881502</v>
      </c>
      <c r="AB78" s="100">
        <v>24.010504595760647</v>
      </c>
      <c r="AC78" s="100">
        <v>22.493489583333336</v>
      </c>
      <c r="AD78" s="100">
        <v>21.702621518296013</v>
      </c>
      <c r="AE78" s="100">
        <v>19.263456090651555</v>
      </c>
      <c r="AF78" s="100">
        <v>18.199874555718168</v>
      </c>
      <c r="AG78" s="100">
        <v>16.091848026558466</v>
      </c>
      <c r="AH78" s="100">
        <v>15.021860011036123</v>
      </c>
      <c r="AI78" s="100">
        <v>13.768306916155264</v>
      </c>
      <c r="AJ78" s="100">
        <v>13.862388917929952</v>
      </c>
      <c r="AK78" s="100">
        <v>14.001564420605655</v>
      </c>
      <c r="AL78" s="100">
        <v>12.882101405009164</v>
      </c>
      <c r="AM78" s="100">
        <v>13.006124348070722</v>
      </c>
      <c r="AN78" s="100">
        <v>11.663187714328313</v>
      </c>
      <c r="AO78" s="100">
        <v>11.345114310746698</v>
      </c>
      <c r="AP78" s="100">
        <v>11.110613658070678</v>
      </c>
      <c r="AQ78" s="100">
        <v>10.083655785056406</v>
      </c>
      <c r="AR78" s="100">
        <v>9.6002404568680486</v>
      </c>
      <c r="AS78" s="100">
        <v>10.11243058702043</v>
      </c>
      <c r="AT78" s="100">
        <v>9.5481974017987561</v>
      </c>
      <c r="AU78" s="100">
        <v>9.1120144227498461</v>
      </c>
      <c r="AV78" s="100">
        <v>9.19762662529787</v>
      </c>
      <c r="AW78" s="100">
        <v>9.1978738654347012</v>
      </c>
      <c r="AX78" s="63"/>
      <c r="AY78" s="63"/>
      <c r="AZ78" s="63"/>
    </row>
    <row r="80" spans="1:52" s="77" customFormat="1" ht="32.25" customHeight="1" thickBot="1" x14ac:dyDescent="0.4">
      <c r="A80" s="72"/>
      <c r="B80" s="73" t="s">
        <v>521</v>
      </c>
      <c r="C80" s="73" t="s">
        <v>6</v>
      </c>
      <c r="D80" s="73" t="s">
        <v>160</v>
      </c>
      <c r="E80" s="73" t="s">
        <v>336</v>
      </c>
      <c r="F80" s="74" t="s">
        <v>471</v>
      </c>
      <c r="G80" s="74" t="s">
        <v>472</v>
      </c>
      <c r="H80" s="74" t="s">
        <v>473</v>
      </c>
      <c r="I80" s="74" t="s">
        <v>474</v>
      </c>
      <c r="J80" s="74" t="s">
        <v>475</v>
      </c>
      <c r="K80" s="74" t="s">
        <v>476</v>
      </c>
      <c r="L80" s="74" t="s">
        <v>477</v>
      </c>
      <c r="M80" s="74" t="s">
        <v>478</v>
      </c>
      <c r="N80" s="74" t="s">
        <v>479</v>
      </c>
      <c r="O80" s="74" t="s">
        <v>480</v>
      </c>
      <c r="P80" s="74" t="s">
        <v>481</v>
      </c>
      <c r="Q80" s="74" t="s">
        <v>482</v>
      </c>
      <c r="R80" s="74" t="s">
        <v>483</v>
      </c>
      <c r="S80" s="74" t="s">
        <v>484</v>
      </c>
      <c r="T80" s="74" t="s">
        <v>485</v>
      </c>
      <c r="U80" s="74" t="s">
        <v>486</v>
      </c>
      <c r="V80" s="74" t="s">
        <v>487</v>
      </c>
      <c r="W80" s="74" t="s">
        <v>488</v>
      </c>
      <c r="X80" s="74" t="s">
        <v>489</v>
      </c>
      <c r="Y80" s="74" t="s">
        <v>490</v>
      </c>
      <c r="Z80" s="74" t="s">
        <v>491</v>
      </c>
      <c r="AA80" s="74" t="s">
        <v>492</v>
      </c>
      <c r="AB80" s="74" t="s">
        <v>493</v>
      </c>
      <c r="AC80" s="74" t="s">
        <v>494</v>
      </c>
      <c r="AD80" s="74" t="s">
        <v>495</v>
      </c>
      <c r="AE80" s="74" t="s">
        <v>496</v>
      </c>
      <c r="AF80" s="74" t="s">
        <v>497</v>
      </c>
      <c r="AG80" s="74" t="s">
        <v>498</v>
      </c>
      <c r="AH80" s="74" t="s">
        <v>499</v>
      </c>
      <c r="AI80" s="74" t="s">
        <v>500</v>
      </c>
      <c r="AJ80" s="74" t="s">
        <v>501</v>
      </c>
      <c r="AK80" s="74" t="s">
        <v>502</v>
      </c>
      <c r="AL80" s="74" t="s">
        <v>503</v>
      </c>
      <c r="AM80" s="74" t="s">
        <v>504</v>
      </c>
      <c r="AN80" s="74" t="s">
        <v>505</v>
      </c>
      <c r="AO80" s="74" t="s">
        <v>506</v>
      </c>
      <c r="AP80" s="74" t="s">
        <v>507</v>
      </c>
      <c r="AQ80" s="74" t="s">
        <v>508</v>
      </c>
      <c r="AR80" s="74" t="s">
        <v>509</v>
      </c>
      <c r="AS80" s="74" t="s">
        <v>510</v>
      </c>
      <c r="AT80" s="74" t="s">
        <v>511</v>
      </c>
      <c r="AU80" s="74" t="s">
        <v>512</v>
      </c>
      <c r="AV80" s="74" t="s">
        <v>513</v>
      </c>
      <c r="AW80" s="74" t="s">
        <v>514</v>
      </c>
      <c r="AX80" s="74" t="s">
        <v>515</v>
      </c>
      <c r="AY80" s="74" t="s">
        <v>516</v>
      </c>
      <c r="AZ80" s="74" t="s">
        <v>517</v>
      </c>
    </row>
    <row r="81" spans="2:52" s="66" customFormat="1" x14ac:dyDescent="0.35">
      <c r="B81" s="66" t="s">
        <v>124</v>
      </c>
      <c r="C81" s="66" t="s">
        <v>524</v>
      </c>
      <c r="D81" s="66" t="s">
        <v>161</v>
      </c>
      <c r="E81" s="66" t="s">
        <v>197</v>
      </c>
      <c r="F81" s="63"/>
      <c r="G81" s="63"/>
      <c r="H81" s="63"/>
      <c r="I81" s="63"/>
      <c r="J81" s="63"/>
      <c r="K81" s="63"/>
      <c r="L81" s="63"/>
      <c r="M81" s="63"/>
      <c r="N81" s="63"/>
      <c r="O81" s="63"/>
      <c r="P81" s="63"/>
      <c r="Q81" s="63"/>
      <c r="R81" s="63"/>
      <c r="S81" s="63"/>
      <c r="T81" s="63"/>
      <c r="U81" s="63"/>
      <c r="V81" s="63"/>
      <c r="W81" s="63"/>
      <c r="X81" s="63"/>
      <c r="Y81" s="63"/>
      <c r="Z81" s="63"/>
      <c r="AA81" s="63"/>
      <c r="AB81" s="63"/>
      <c r="AC81" s="63"/>
      <c r="AD81" s="63"/>
      <c r="AE81" s="63"/>
      <c r="AF81" s="63"/>
      <c r="AG81" s="63"/>
      <c r="AH81" s="63"/>
      <c r="AI81" s="63"/>
      <c r="AJ81" s="63"/>
      <c r="AK81" s="63"/>
      <c r="AL81" s="63"/>
      <c r="AM81" s="63"/>
      <c r="AN81" s="63"/>
      <c r="AO81" s="63"/>
      <c r="AP81" s="63"/>
      <c r="AQ81" s="63"/>
      <c r="AR81" s="63">
        <v>165</v>
      </c>
      <c r="AS81" s="63">
        <v>165</v>
      </c>
      <c r="AT81" s="63">
        <v>165</v>
      </c>
      <c r="AU81" s="63">
        <v>165</v>
      </c>
      <c r="AV81" s="63">
        <v>105</v>
      </c>
      <c r="AW81" s="63">
        <v>102</v>
      </c>
      <c r="AX81" s="63">
        <v>109</v>
      </c>
      <c r="AY81" s="63">
        <v>109</v>
      </c>
      <c r="AZ81" s="63">
        <v>106</v>
      </c>
    </row>
    <row r="82" spans="2:52" s="66" customFormat="1" x14ac:dyDescent="0.35">
      <c r="B82" s="66" t="s">
        <v>132</v>
      </c>
      <c r="C82" s="66" t="s">
        <v>524</v>
      </c>
      <c r="D82" s="66" t="s">
        <v>161</v>
      </c>
      <c r="E82" s="66" t="s">
        <v>196</v>
      </c>
      <c r="F82" s="63"/>
      <c r="G82" s="63"/>
      <c r="H82" s="63"/>
      <c r="I82" s="63"/>
      <c r="J82" s="63"/>
      <c r="K82" s="63"/>
      <c r="L82" s="63"/>
      <c r="M82" s="63"/>
      <c r="N82" s="63"/>
      <c r="O82" s="63"/>
      <c r="P82" s="63"/>
      <c r="Q82" s="63"/>
      <c r="R82" s="63"/>
      <c r="S82" s="63"/>
      <c r="T82" s="63"/>
      <c r="U82" s="63"/>
      <c r="V82" s="63"/>
      <c r="W82" s="63"/>
      <c r="X82" s="63"/>
      <c r="Y82" s="63"/>
      <c r="Z82" s="63"/>
      <c r="AA82" s="63"/>
      <c r="AB82" s="63"/>
      <c r="AC82" s="63"/>
      <c r="AD82" s="63"/>
      <c r="AE82" s="63"/>
      <c r="AF82" s="63"/>
      <c r="AG82" s="63"/>
      <c r="AH82" s="63"/>
      <c r="AI82" s="63"/>
      <c r="AJ82" s="63"/>
      <c r="AK82" s="63"/>
      <c r="AL82" s="63"/>
      <c r="AM82" s="63"/>
      <c r="AN82" s="63"/>
      <c r="AO82" s="63"/>
      <c r="AP82" s="63"/>
      <c r="AQ82" s="63"/>
      <c r="AR82" s="63">
        <v>82</v>
      </c>
      <c r="AS82" s="63">
        <v>82</v>
      </c>
      <c r="AT82" s="63">
        <v>82</v>
      </c>
      <c r="AU82" s="63">
        <v>82</v>
      </c>
      <c r="AV82" s="63">
        <v>82</v>
      </c>
      <c r="AW82" s="63">
        <v>82</v>
      </c>
      <c r="AX82" s="63">
        <v>82</v>
      </c>
      <c r="AY82" s="63">
        <v>67</v>
      </c>
      <c r="AZ82" s="63">
        <v>67</v>
      </c>
    </row>
    <row r="83" spans="2:52" s="66" customFormat="1" x14ac:dyDescent="0.35">
      <c r="B83" s="66" t="s">
        <v>251</v>
      </c>
      <c r="C83" s="66" t="s">
        <v>524</v>
      </c>
      <c r="D83" s="66" t="s">
        <v>162</v>
      </c>
      <c r="E83" s="66" t="s">
        <v>196</v>
      </c>
      <c r="F83" s="63"/>
      <c r="G83" s="63"/>
      <c r="H83" s="63"/>
      <c r="I83" s="63"/>
      <c r="J83" s="63"/>
      <c r="K83" s="63"/>
      <c r="L83" s="63"/>
      <c r="M83" s="63"/>
      <c r="N83" s="63"/>
      <c r="O83" s="63"/>
      <c r="P83" s="63"/>
      <c r="Q83" s="63"/>
      <c r="R83" s="63"/>
      <c r="S83" s="63"/>
      <c r="T83" s="63"/>
      <c r="U83" s="63"/>
      <c r="V83" s="63"/>
      <c r="W83" s="63"/>
      <c r="X83" s="63"/>
      <c r="Y83" s="63"/>
      <c r="Z83" s="63"/>
      <c r="AA83" s="63"/>
      <c r="AB83" s="63"/>
      <c r="AC83" s="63"/>
      <c r="AD83" s="63"/>
      <c r="AE83" s="63"/>
      <c r="AF83" s="63"/>
      <c r="AG83" s="63"/>
      <c r="AH83" s="63"/>
      <c r="AI83" s="63"/>
      <c r="AJ83" s="63"/>
      <c r="AK83" s="63"/>
      <c r="AL83" s="63"/>
      <c r="AM83" s="63"/>
      <c r="AN83" s="63"/>
      <c r="AO83" s="63"/>
      <c r="AP83" s="63"/>
      <c r="AQ83" s="63"/>
      <c r="AR83" s="63">
        <v>53</v>
      </c>
      <c r="AS83" s="63">
        <v>53</v>
      </c>
      <c r="AT83" s="63">
        <v>53</v>
      </c>
      <c r="AU83" s="63">
        <v>53</v>
      </c>
      <c r="AV83" s="63">
        <v>53</v>
      </c>
      <c r="AW83" s="63">
        <v>53</v>
      </c>
      <c r="AX83" s="63">
        <v>53</v>
      </c>
      <c r="AY83" s="63">
        <v>53</v>
      </c>
      <c r="AZ83" s="63">
        <v>53</v>
      </c>
    </row>
    <row r="84" spans="2:52" s="66" customFormat="1" x14ac:dyDescent="0.35">
      <c r="B84" s="66" t="s">
        <v>131</v>
      </c>
      <c r="C84" s="66" t="s">
        <v>524</v>
      </c>
      <c r="D84" s="66" t="s">
        <v>163</v>
      </c>
      <c r="E84" s="66" t="s">
        <v>196</v>
      </c>
      <c r="F84" s="63"/>
      <c r="G84" s="63"/>
      <c r="H84" s="63"/>
      <c r="I84" s="63"/>
      <c r="J84" s="63"/>
      <c r="K84" s="63"/>
      <c r="L84" s="63"/>
      <c r="M84" s="63"/>
      <c r="N84" s="63"/>
      <c r="O84" s="63"/>
      <c r="P84" s="63"/>
      <c r="Q84" s="63"/>
      <c r="R84" s="63"/>
      <c r="S84" s="63"/>
      <c r="T84" s="63"/>
      <c r="U84" s="63"/>
      <c r="V84" s="63"/>
      <c r="W84" s="63"/>
      <c r="X84" s="63"/>
      <c r="Y84" s="63"/>
      <c r="Z84" s="63"/>
      <c r="AA84" s="63"/>
      <c r="AB84" s="63"/>
      <c r="AC84" s="63"/>
      <c r="AD84" s="63"/>
      <c r="AE84" s="63"/>
      <c r="AF84" s="63"/>
      <c r="AG84" s="63"/>
      <c r="AH84" s="63"/>
      <c r="AI84" s="63"/>
      <c r="AJ84" s="63"/>
      <c r="AK84" s="63"/>
      <c r="AL84" s="63"/>
      <c r="AM84" s="63"/>
      <c r="AN84" s="63"/>
      <c r="AO84" s="63"/>
      <c r="AP84" s="63"/>
      <c r="AQ84" s="63"/>
      <c r="AR84" s="63"/>
      <c r="AS84" s="63"/>
      <c r="AT84" s="63"/>
      <c r="AU84" s="63"/>
      <c r="AV84" s="63">
        <v>101.8</v>
      </c>
      <c r="AW84" s="63">
        <v>101.8</v>
      </c>
      <c r="AX84" s="63">
        <v>86.2</v>
      </c>
      <c r="AY84" s="63">
        <v>45.9</v>
      </c>
      <c r="AZ84" s="63">
        <v>45.9</v>
      </c>
    </row>
    <row r="85" spans="2:52" s="66" customFormat="1" x14ac:dyDescent="0.35">
      <c r="B85" s="66" t="s">
        <v>133</v>
      </c>
      <c r="C85" s="66" t="s">
        <v>524</v>
      </c>
      <c r="D85" s="66" t="s">
        <v>163</v>
      </c>
      <c r="E85" s="66" t="s">
        <v>196</v>
      </c>
      <c r="F85" s="63"/>
      <c r="G85" s="63"/>
      <c r="H85" s="63"/>
      <c r="I85" s="63"/>
      <c r="J85" s="63"/>
      <c r="K85" s="63"/>
      <c r="L85" s="63"/>
      <c r="M85" s="63"/>
      <c r="N85" s="63"/>
      <c r="O85" s="63"/>
      <c r="P85" s="63"/>
      <c r="Q85" s="63"/>
      <c r="R85" s="63"/>
      <c r="S85" s="63"/>
      <c r="T85" s="63"/>
      <c r="U85" s="63"/>
      <c r="V85" s="63"/>
      <c r="W85" s="63"/>
      <c r="X85" s="63"/>
      <c r="Y85" s="63"/>
      <c r="Z85" s="63"/>
      <c r="AA85" s="63"/>
      <c r="AB85" s="63"/>
      <c r="AC85" s="63"/>
      <c r="AD85" s="63"/>
      <c r="AE85" s="63"/>
      <c r="AF85" s="63"/>
      <c r="AG85" s="63"/>
      <c r="AH85" s="63"/>
      <c r="AI85" s="63"/>
      <c r="AJ85" s="63"/>
      <c r="AK85" s="63"/>
      <c r="AL85" s="63"/>
      <c r="AM85" s="63"/>
      <c r="AN85" s="63"/>
      <c r="AO85" s="63"/>
      <c r="AP85" s="63"/>
      <c r="AQ85" s="63"/>
      <c r="AR85" s="63"/>
      <c r="AS85" s="63"/>
      <c r="AT85" s="63"/>
      <c r="AU85" s="63"/>
      <c r="AV85" s="63"/>
      <c r="AW85" s="63"/>
      <c r="AX85" s="63"/>
      <c r="AY85" s="63"/>
      <c r="AZ85" s="63"/>
    </row>
    <row r="86" spans="2:52" s="66" customFormat="1" x14ac:dyDescent="0.35">
      <c r="B86" s="66" t="s">
        <v>134</v>
      </c>
      <c r="C86" s="66" t="s">
        <v>524</v>
      </c>
      <c r="D86" s="66" t="s">
        <v>163</v>
      </c>
      <c r="E86" s="66" t="s">
        <v>196</v>
      </c>
      <c r="F86" s="63"/>
      <c r="G86" s="63"/>
      <c r="H86" s="63"/>
      <c r="I86" s="63"/>
      <c r="J86" s="63"/>
      <c r="K86" s="63"/>
      <c r="L86" s="63"/>
      <c r="M86" s="63"/>
      <c r="N86" s="63"/>
      <c r="O86" s="63"/>
      <c r="P86" s="63"/>
      <c r="Q86" s="63"/>
      <c r="R86" s="63"/>
      <c r="S86" s="63"/>
      <c r="T86" s="63"/>
      <c r="U86" s="63"/>
      <c r="V86" s="63"/>
      <c r="W86" s="63"/>
      <c r="X86" s="63"/>
      <c r="Y86" s="63"/>
      <c r="Z86" s="63"/>
      <c r="AA86" s="63"/>
      <c r="AB86" s="63"/>
      <c r="AC86" s="63"/>
      <c r="AD86" s="63"/>
      <c r="AE86" s="63"/>
      <c r="AF86" s="63"/>
      <c r="AG86" s="63"/>
      <c r="AH86" s="63"/>
      <c r="AI86" s="63"/>
      <c r="AJ86" s="63"/>
      <c r="AK86" s="63"/>
      <c r="AL86" s="63"/>
      <c r="AM86" s="63"/>
      <c r="AN86" s="63"/>
      <c r="AO86" s="63"/>
      <c r="AP86" s="63"/>
      <c r="AQ86" s="63"/>
      <c r="AR86" s="63"/>
      <c r="AS86" s="63"/>
      <c r="AT86" s="63"/>
      <c r="AU86" s="63"/>
      <c r="AV86" s="63"/>
      <c r="AW86" s="63"/>
      <c r="AX86" s="63"/>
      <c r="AY86" s="63"/>
      <c r="AZ86" s="63"/>
    </row>
    <row r="87" spans="2:52" s="66" customFormat="1" x14ac:dyDescent="0.35">
      <c r="B87" s="66" t="s">
        <v>120</v>
      </c>
      <c r="C87" s="66" t="s">
        <v>524</v>
      </c>
      <c r="D87" s="66" t="s">
        <v>164</v>
      </c>
      <c r="E87" s="66" t="s">
        <v>196</v>
      </c>
      <c r="F87" s="63"/>
      <c r="G87" s="63"/>
      <c r="H87" s="63"/>
      <c r="I87" s="63"/>
      <c r="J87" s="63"/>
      <c r="K87" s="63"/>
      <c r="L87" s="63"/>
      <c r="M87" s="63"/>
      <c r="N87" s="63"/>
      <c r="O87" s="63"/>
      <c r="P87" s="63"/>
      <c r="Q87" s="63"/>
      <c r="R87" s="63"/>
      <c r="S87" s="63"/>
      <c r="T87" s="63"/>
      <c r="U87" s="63"/>
      <c r="V87" s="63"/>
      <c r="W87" s="63"/>
      <c r="X87" s="63"/>
      <c r="Y87" s="63"/>
      <c r="Z87" s="63"/>
      <c r="AA87" s="63"/>
      <c r="AB87" s="63"/>
      <c r="AC87" s="63"/>
      <c r="AD87" s="63"/>
      <c r="AE87" s="63"/>
      <c r="AF87" s="63"/>
      <c r="AG87" s="63"/>
      <c r="AH87" s="63"/>
      <c r="AI87" s="63"/>
      <c r="AJ87" s="63"/>
      <c r="AK87" s="63"/>
      <c r="AL87" s="63"/>
      <c r="AM87" s="63"/>
      <c r="AN87" s="63"/>
      <c r="AO87" s="63"/>
      <c r="AP87" s="63"/>
      <c r="AQ87" s="63"/>
      <c r="AR87" s="63">
        <v>150</v>
      </c>
      <c r="AS87" s="63">
        <v>150</v>
      </c>
      <c r="AT87" s="63">
        <v>150</v>
      </c>
      <c r="AU87" s="63">
        <v>133</v>
      </c>
      <c r="AV87" s="63">
        <v>145</v>
      </c>
      <c r="AW87" s="63">
        <v>145</v>
      </c>
      <c r="AX87" s="63">
        <v>110</v>
      </c>
      <c r="AY87" s="63">
        <v>97</v>
      </c>
      <c r="AZ87" s="63">
        <v>97</v>
      </c>
    </row>
    <row r="88" spans="2:52" s="66" customFormat="1" x14ac:dyDescent="0.35">
      <c r="B88" s="66" t="s">
        <v>125</v>
      </c>
      <c r="C88" s="66" t="s">
        <v>524</v>
      </c>
      <c r="D88" s="66" t="s">
        <v>162</v>
      </c>
      <c r="E88" s="66" t="s">
        <v>196</v>
      </c>
      <c r="F88" s="63"/>
      <c r="G88" s="63"/>
      <c r="H88" s="63"/>
      <c r="I88" s="63"/>
      <c r="J88" s="63"/>
      <c r="K88" s="63"/>
      <c r="L88" s="63"/>
      <c r="M88" s="63"/>
      <c r="N88" s="63"/>
      <c r="O88" s="63"/>
      <c r="P88" s="63"/>
      <c r="Q88" s="63"/>
      <c r="R88" s="63"/>
      <c r="S88" s="63"/>
      <c r="T88" s="63"/>
      <c r="U88" s="63"/>
      <c r="V88" s="63"/>
      <c r="W88" s="63"/>
      <c r="X88" s="63"/>
      <c r="Y88" s="63"/>
      <c r="Z88" s="63"/>
      <c r="AA88" s="63"/>
      <c r="AB88" s="63"/>
      <c r="AC88" s="63"/>
      <c r="AD88" s="63"/>
      <c r="AE88" s="63"/>
      <c r="AF88" s="63"/>
      <c r="AG88" s="63"/>
      <c r="AH88" s="63"/>
      <c r="AI88" s="63"/>
      <c r="AJ88" s="63"/>
      <c r="AK88" s="63"/>
      <c r="AL88" s="63"/>
      <c r="AM88" s="63"/>
      <c r="AN88" s="63"/>
      <c r="AO88" s="63"/>
      <c r="AP88" s="63"/>
      <c r="AQ88" s="63"/>
      <c r="AR88" s="63">
        <v>62</v>
      </c>
      <c r="AS88" s="63">
        <v>62</v>
      </c>
      <c r="AT88" s="63">
        <v>62</v>
      </c>
      <c r="AU88" s="63">
        <v>62</v>
      </c>
      <c r="AV88" s="63">
        <v>62</v>
      </c>
      <c r="AW88" s="63">
        <v>62</v>
      </c>
      <c r="AX88" s="63">
        <v>49</v>
      </c>
      <c r="AY88" s="63">
        <v>49</v>
      </c>
      <c r="AZ88" s="63">
        <v>49</v>
      </c>
    </row>
    <row r="89" spans="2:52" s="66" customFormat="1" x14ac:dyDescent="0.35">
      <c r="B89" s="66" t="s">
        <v>126</v>
      </c>
      <c r="C89" s="66" t="s">
        <v>524</v>
      </c>
      <c r="D89" s="66" t="s">
        <v>163</v>
      </c>
      <c r="E89" s="66" t="s">
        <v>337</v>
      </c>
      <c r="F89" s="63"/>
      <c r="G89" s="63"/>
      <c r="H89" s="63"/>
      <c r="I89" s="63"/>
      <c r="J89" s="63"/>
      <c r="K89" s="63"/>
      <c r="L89" s="63"/>
      <c r="M89" s="63"/>
      <c r="N89" s="63"/>
      <c r="O89" s="63"/>
      <c r="P89" s="63"/>
      <c r="Q89" s="63"/>
      <c r="R89" s="63"/>
      <c r="S89" s="63"/>
      <c r="T89" s="63"/>
      <c r="U89" s="63"/>
      <c r="V89" s="63"/>
      <c r="W89" s="63"/>
      <c r="X89" s="63"/>
      <c r="Y89" s="63"/>
      <c r="Z89" s="63"/>
      <c r="AA89" s="63"/>
      <c r="AB89" s="63"/>
      <c r="AC89" s="63"/>
      <c r="AD89" s="63"/>
      <c r="AE89" s="63"/>
      <c r="AF89" s="63"/>
      <c r="AG89" s="63"/>
      <c r="AH89" s="63"/>
      <c r="AI89" s="63"/>
      <c r="AJ89" s="63"/>
      <c r="AK89" s="63"/>
      <c r="AL89" s="63"/>
      <c r="AM89" s="63"/>
      <c r="AN89" s="63"/>
      <c r="AO89" s="63"/>
      <c r="AP89" s="63"/>
      <c r="AQ89" s="63"/>
      <c r="AR89" s="63"/>
      <c r="AS89" s="63"/>
      <c r="AT89" s="63"/>
      <c r="AU89" s="63"/>
      <c r="AV89" s="63">
        <v>180.7</v>
      </c>
      <c r="AW89" s="63">
        <v>180.7</v>
      </c>
      <c r="AX89" s="63">
        <v>180.7</v>
      </c>
      <c r="AY89" s="63">
        <v>180.7</v>
      </c>
      <c r="AZ89" s="63">
        <v>180.7</v>
      </c>
    </row>
    <row r="90" spans="2:52" s="66" customFormat="1" x14ac:dyDescent="0.35">
      <c r="B90" s="66" t="s">
        <v>127</v>
      </c>
      <c r="C90" s="66" t="s">
        <v>524</v>
      </c>
      <c r="D90" s="66" t="s">
        <v>161</v>
      </c>
      <c r="E90" s="66" t="s">
        <v>337</v>
      </c>
      <c r="F90" s="63"/>
      <c r="G90" s="63"/>
      <c r="H90" s="63"/>
      <c r="I90" s="63"/>
      <c r="J90" s="63"/>
      <c r="K90" s="63"/>
      <c r="L90" s="63"/>
      <c r="M90" s="63"/>
      <c r="N90" s="63"/>
      <c r="O90" s="63"/>
      <c r="P90" s="63"/>
      <c r="Q90" s="63"/>
      <c r="R90" s="63"/>
      <c r="S90" s="63"/>
      <c r="T90" s="63"/>
      <c r="U90" s="63"/>
      <c r="V90" s="63"/>
      <c r="W90" s="63"/>
      <c r="X90" s="63"/>
      <c r="Y90" s="63"/>
      <c r="Z90" s="63"/>
      <c r="AA90" s="63"/>
      <c r="AB90" s="63"/>
      <c r="AC90" s="63"/>
      <c r="AD90" s="63"/>
      <c r="AE90" s="63"/>
      <c r="AF90" s="63"/>
      <c r="AG90" s="63"/>
      <c r="AH90" s="63"/>
      <c r="AI90" s="63"/>
      <c r="AJ90" s="63"/>
      <c r="AK90" s="63"/>
      <c r="AL90" s="63"/>
      <c r="AM90" s="63"/>
      <c r="AN90" s="63"/>
      <c r="AO90" s="63"/>
      <c r="AP90" s="63"/>
      <c r="AQ90" s="63"/>
      <c r="AR90" s="63">
        <v>67</v>
      </c>
      <c r="AS90" s="63">
        <v>67</v>
      </c>
      <c r="AT90" s="63">
        <v>67</v>
      </c>
      <c r="AU90" s="63">
        <v>67</v>
      </c>
      <c r="AV90" s="63">
        <v>67</v>
      </c>
      <c r="AW90" s="63">
        <v>67</v>
      </c>
      <c r="AX90" s="63">
        <v>67</v>
      </c>
      <c r="AY90" s="63">
        <v>67</v>
      </c>
      <c r="AZ90" s="63">
        <v>67</v>
      </c>
    </row>
    <row r="91" spans="2:52" s="66" customFormat="1" x14ac:dyDescent="0.35">
      <c r="B91" s="66" t="s">
        <v>128</v>
      </c>
      <c r="C91" s="66" t="s">
        <v>524</v>
      </c>
      <c r="D91" s="66" t="s">
        <v>165</v>
      </c>
      <c r="E91" s="66" t="s">
        <v>197</v>
      </c>
      <c r="F91" s="63"/>
      <c r="G91" s="63"/>
      <c r="H91" s="63"/>
      <c r="I91" s="63"/>
      <c r="J91" s="63"/>
      <c r="K91" s="63"/>
      <c r="L91" s="63"/>
      <c r="M91" s="63"/>
      <c r="N91" s="63"/>
      <c r="O91" s="63"/>
      <c r="P91" s="63"/>
      <c r="Q91" s="63"/>
      <c r="R91" s="63"/>
      <c r="S91" s="63"/>
      <c r="T91" s="63"/>
      <c r="U91" s="63"/>
      <c r="V91" s="63"/>
      <c r="W91" s="63"/>
      <c r="X91" s="63"/>
      <c r="Y91" s="63"/>
      <c r="Z91" s="63"/>
      <c r="AA91" s="63"/>
      <c r="AB91" s="63"/>
      <c r="AC91" s="63"/>
      <c r="AD91" s="63"/>
      <c r="AE91" s="63"/>
      <c r="AF91" s="63"/>
      <c r="AG91" s="63"/>
      <c r="AH91" s="63"/>
      <c r="AI91" s="63"/>
      <c r="AJ91" s="63"/>
      <c r="AK91" s="63"/>
      <c r="AL91" s="63"/>
      <c r="AM91" s="63"/>
      <c r="AN91" s="63"/>
      <c r="AO91" s="63"/>
      <c r="AP91" s="63"/>
      <c r="AQ91" s="63"/>
      <c r="AR91" s="63">
        <v>42</v>
      </c>
      <c r="AS91" s="63">
        <v>42</v>
      </c>
      <c r="AT91" s="63">
        <v>42</v>
      </c>
      <c r="AU91" s="63">
        <v>42</v>
      </c>
      <c r="AV91" s="63">
        <v>42</v>
      </c>
      <c r="AW91" s="63">
        <v>42</v>
      </c>
      <c r="AX91" s="63">
        <v>42</v>
      </c>
      <c r="AY91" s="63">
        <v>42</v>
      </c>
      <c r="AZ91" s="63">
        <v>37</v>
      </c>
    </row>
    <row r="92" spans="2:52" s="66" customFormat="1" x14ac:dyDescent="0.35">
      <c r="B92" s="66" t="s">
        <v>118</v>
      </c>
      <c r="C92" s="66" t="s">
        <v>524</v>
      </c>
      <c r="D92" s="66" t="s">
        <v>164</v>
      </c>
      <c r="E92" s="66" t="s">
        <v>196</v>
      </c>
      <c r="F92" s="63"/>
      <c r="G92" s="63"/>
      <c r="H92" s="63"/>
      <c r="I92" s="63"/>
      <c r="J92" s="63"/>
      <c r="K92" s="63"/>
      <c r="L92" s="63"/>
      <c r="M92" s="63"/>
      <c r="N92" s="63"/>
      <c r="O92" s="63"/>
      <c r="P92" s="63"/>
      <c r="Q92" s="63"/>
      <c r="R92" s="63"/>
      <c r="S92" s="63"/>
      <c r="T92" s="63"/>
      <c r="U92" s="63"/>
      <c r="V92" s="63"/>
      <c r="W92" s="63"/>
      <c r="X92" s="63"/>
      <c r="Y92" s="63"/>
      <c r="Z92" s="63"/>
      <c r="AA92" s="63"/>
      <c r="AB92" s="63"/>
      <c r="AC92" s="63"/>
      <c r="AD92" s="63"/>
      <c r="AE92" s="63"/>
      <c r="AF92" s="63"/>
      <c r="AG92" s="63"/>
      <c r="AH92" s="63"/>
      <c r="AI92" s="63"/>
      <c r="AJ92" s="63"/>
      <c r="AK92" s="63"/>
      <c r="AL92" s="63"/>
      <c r="AM92" s="63"/>
      <c r="AN92" s="63"/>
      <c r="AO92" s="63"/>
      <c r="AP92" s="63"/>
      <c r="AQ92" s="63"/>
      <c r="AR92" s="63">
        <v>125</v>
      </c>
      <c r="AS92" s="63">
        <v>125</v>
      </c>
      <c r="AT92" s="63">
        <v>125</v>
      </c>
      <c r="AU92" s="63">
        <v>125</v>
      </c>
      <c r="AV92" s="63">
        <v>114</v>
      </c>
      <c r="AW92" s="63">
        <v>114</v>
      </c>
      <c r="AX92" s="63">
        <v>81</v>
      </c>
      <c r="AY92" s="63">
        <v>75</v>
      </c>
      <c r="AZ92" s="63">
        <v>75</v>
      </c>
    </row>
    <row r="93" spans="2:52" s="66" customFormat="1" x14ac:dyDescent="0.35">
      <c r="B93" s="66" t="s">
        <v>129</v>
      </c>
      <c r="C93" s="66" t="s">
        <v>524</v>
      </c>
      <c r="D93" s="66" t="s">
        <v>166</v>
      </c>
      <c r="E93" s="66" t="s">
        <v>196</v>
      </c>
      <c r="F93" s="63"/>
      <c r="G93" s="63"/>
      <c r="H93" s="63"/>
      <c r="I93" s="63"/>
      <c r="J93" s="63"/>
      <c r="K93" s="63"/>
      <c r="L93" s="63"/>
      <c r="M93" s="63"/>
      <c r="N93" s="63"/>
      <c r="O93" s="63"/>
      <c r="P93" s="63"/>
      <c r="Q93" s="63"/>
      <c r="R93" s="63"/>
      <c r="S93" s="63"/>
      <c r="T93" s="63"/>
      <c r="U93" s="63"/>
      <c r="V93" s="63"/>
      <c r="W93" s="63"/>
      <c r="X93" s="63"/>
      <c r="Y93" s="63"/>
      <c r="Z93" s="63"/>
      <c r="AA93" s="63"/>
      <c r="AB93" s="63"/>
      <c r="AC93" s="63"/>
      <c r="AD93" s="63"/>
      <c r="AE93" s="63"/>
      <c r="AF93" s="63"/>
      <c r="AG93" s="63"/>
      <c r="AH93" s="63"/>
      <c r="AI93" s="63"/>
      <c r="AJ93" s="63"/>
      <c r="AK93" s="63"/>
      <c r="AL93" s="63"/>
      <c r="AM93" s="63"/>
      <c r="AN93" s="63"/>
      <c r="AO93" s="63"/>
      <c r="AP93" s="63"/>
      <c r="AQ93" s="63"/>
      <c r="AR93" s="63">
        <v>193</v>
      </c>
      <c r="AS93" s="63">
        <v>193</v>
      </c>
      <c r="AT93" s="63">
        <v>193</v>
      </c>
      <c r="AU93" s="63">
        <v>178</v>
      </c>
      <c r="AV93" s="63">
        <v>178</v>
      </c>
      <c r="AW93" s="63">
        <v>133</v>
      </c>
      <c r="AX93" s="63">
        <v>133</v>
      </c>
      <c r="AY93" s="63">
        <v>133</v>
      </c>
      <c r="AZ93" s="63">
        <v>133</v>
      </c>
    </row>
    <row r="94" spans="2:52" s="66" customFormat="1" x14ac:dyDescent="0.35">
      <c r="B94" s="66" t="s">
        <v>121</v>
      </c>
      <c r="C94" s="66" t="s">
        <v>524</v>
      </c>
      <c r="D94" s="66" t="s">
        <v>164</v>
      </c>
      <c r="E94" s="66" t="s">
        <v>196</v>
      </c>
      <c r="F94" s="63"/>
      <c r="G94" s="63"/>
      <c r="H94" s="63"/>
      <c r="I94" s="63"/>
      <c r="J94" s="63"/>
      <c r="K94" s="63"/>
      <c r="L94" s="63"/>
      <c r="M94" s="63"/>
      <c r="N94" s="63"/>
      <c r="O94" s="63"/>
      <c r="P94" s="63"/>
      <c r="Q94" s="63"/>
      <c r="R94" s="63"/>
      <c r="S94" s="63"/>
      <c r="T94" s="63"/>
      <c r="U94" s="63"/>
      <c r="V94" s="63"/>
      <c r="W94" s="63"/>
      <c r="X94" s="63"/>
      <c r="Y94" s="63"/>
      <c r="Z94" s="63"/>
      <c r="AA94" s="63"/>
      <c r="AB94" s="63"/>
      <c r="AC94" s="63"/>
      <c r="AD94" s="63"/>
      <c r="AE94" s="63"/>
      <c r="AF94" s="63"/>
      <c r="AG94" s="63"/>
      <c r="AH94" s="63"/>
      <c r="AI94" s="63"/>
      <c r="AJ94" s="63"/>
      <c r="AK94" s="63"/>
      <c r="AL94" s="63"/>
      <c r="AM94" s="63"/>
      <c r="AN94" s="63"/>
      <c r="AO94" s="63"/>
      <c r="AP94" s="63"/>
      <c r="AQ94" s="63"/>
      <c r="AR94" s="63">
        <v>382</v>
      </c>
      <c r="AS94" s="63">
        <v>109</v>
      </c>
      <c r="AT94" s="63">
        <v>109</v>
      </c>
      <c r="AU94" s="63">
        <v>109</v>
      </c>
      <c r="AV94" s="63">
        <v>109</v>
      </c>
      <c r="AW94" s="63">
        <v>109</v>
      </c>
      <c r="AX94" s="63">
        <v>109</v>
      </c>
      <c r="AY94" s="63">
        <v>109</v>
      </c>
      <c r="AZ94" s="63">
        <v>109</v>
      </c>
    </row>
    <row r="95" spans="2:52" s="66" customFormat="1" x14ac:dyDescent="0.35">
      <c r="B95" s="66" t="s">
        <v>119</v>
      </c>
      <c r="C95" s="66" t="s">
        <v>524</v>
      </c>
      <c r="D95" s="66" t="s">
        <v>164</v>
      </c>
      <c r="E95" s="66" t="s">
        <v>197</v>
      </c>
      <c r="F95" s="63"/>
      <c r="G95" s="63"/>
      <c r="H95" s="63"/>
      <c r="I95" s="63"/>
      <c r="J95" s="63"/>
      <c r="K95" s="63"/>
      <c r="L95" s="63"/>
      <c r="M95" s="63"/>
      <c r="N95" s="63"/>
      <c r="O95" s="63"/>
      <c r="P95" s="63"/>
      <c r="Q95" s="63"/>
      <c r="R95" s="63"/>
      <c r="S95" s="63"/>
      <c r="T95" s="63"/>
      <c r="U95" s="63"/>
      <c r="V95" s="63"/>
      <c r="W95" s="63"/>
      <c r="X95" s="63"/>
      <c r="Y95" s="63"/>
      <c r="Z95" s="63"/>
      <c r="AA95" s="63"/>
      <c r="AB95" s="63"/>
      <c r="AC95" s="63"/>
      <c r="AD95" s="63"/>
      <c r="AE95" s="63"/>
      <c r="AF95" s="63"/>
      <c r="AG95" s="63"/>
      <c r="AH95" s="63"/>
      <c r="AI95" s="63"/>
      <c r="AJ95" s="63"/>
      <c r="AK95" s="63"/>
      <c r="AL95" s="63"/>
      <c r="AM95" s="63"/>
      <c r="AN95" s="63"/>
      <c r="AO95" s="63"/>
      <c r="AP95" s="63"/>
      <c r="AQ95" s="63"/>
      <c r="AR95" s="63">
        <v>150</v>
      </c>
      <c r="AS95" s="63">
        <v>90</v>
      </c>
      <c r="AT95" s="63">
        <v>132</v>
      </c>
      <c r="AU95" s="63">
        <v>132</v>
      </c>
      <c r="AV95" s="63">
        <v>132</v>
      </c>
      <c r="AW95" s="63">
        <v>132</v>
      </c>
      <c r="AX95" s="63">
        <v>86</v>
      </c>
      <c r="AY95" s="63">
        <v>66</v>
      </c>
      <c r="AZ95" s="63">
        <v>66</v>
      </c>
    </row>
    <row r="96" spans="2:52" s="66" customFormat="1" x14ac:dyDescent="0.35">
      <c r="B96" s="66" t="s">
        <v>130</v>
      </c>
      <c r="C96" s="66" t="s">
        <v>524</v>
      </c>
      <c r="D96" s="66" t="s">
        <v>166</v>
      </c>
      <c r="E96" s="66" t="s">
        <v>337</v>
      </c>
      <c r="F96" s="63"/>
      <c r="G96" s="63"/>
      <c r="H96" s="63"/>
      <c r="I96" s="63"/>
      <c r="J96" s="63"/>
      <c r="K96" s="63"/>
      <c r="L96" s="63"/>
      <c r="M96" s="63"/>
      <c r="N96" s="63"/>
      <c r="O96" s="63"/>
      <c r="P96" s="63"/>
      <c r="Q96" s="63"/>
      <c r="R96" s="63"/>
      <c r="S96" s="63"/>
      <c r="T96" s="63"/>
      <c r="U96" s="63"/>
      <c r="V96" s="63"/>
      <c r="W96" s="63"/>
      <c r="X96" s="63"/>
      <c r="Y96" s="63"/>
      <c r="Z96" s="63"/>
      <c r="AA96" s="63"/>
      <c r="AB96" s="63"/>
      <c r="AC96" s="63"/>
      <c r="AD96" s="63"/>
      <c r="AE96" s="63"/>
      <c r="AF96" s="63"/>
      <c r="AG96" s="63"/>
      <c r="AH96" s="63"/>
      <c r="AI96" s="63"/>
      <c r="AJ96" s="63"/>
      <c r="AK96" s="63"/>
      <c r="AL96" s="63"/>
      <c r="AM96" s="63"/>
      <c r="AN96" s="63"/>
      <c r="AO96" s="63"/>
      <c r="AP96" s="63"/>
      <c r="AQ96" s="63"/>
      <c r="AR96" s="63">
        <v>288</v>
      </c>
      <c r="AS96" s="63">
        <v>288</v>
      </c>
      <c r="AT96" s="63">
        <v>288</v>
      </c>
      <c r="AU96" s="63">
        <v>288</v>
      </c>
      <c r="AV96" s="63">
        <v>263</v>
      </c>
      <c r="AW96" s="63">
        <v>263</v>
      </c>
      <c r="AX96" s="63">
        <v>263</v>
      </c>
      <c r="AY96" s="63">
        <v>281</v>
      </c>
      <c r="AZ96" s="63">
        <v>281</v>
      </c>
    </row>
    <row r="97" spans="1:52" s="66" customFormat="1" x14ac:dyDescent="0.35">
      <c r="B97" s="66" t="s">
        <v>117</v>
      </c>
      <c r="C97" s="66" t="s">
        <v>524</v>
      </c>
      <c r="D97" s="66" t="s">
        <v>165</v>
      </c>
      <c r="E97" s="66" t="s">
        <v>196</v>
      </c>
      <c r="F97" s="63"/>
      <c r="G97" s="63"/>
      <c r="H97" s="63"/>
      <c r="I97" s="63"/>
      <c r="J97" s="63"/>
      <c r="K97" s="63"/>
      <c r="L97" s="63"/>
      <c r="M97" s="63"/>
      <c r="N97" s="63"/>
      <c r="O97" s="63"/>
      <c r="P97" s="63"/>
      <c r="Q97" s="63"/>
      <c r="R97" s="63"/>
      <c r="S97" s="63"/>
      <c r="T97" s="63"/>
      <c r="U97" s="63"/>
      <c r="V97" s="63"/>
      <c r="W97" s="63"/>
      <c r="X97" s="63"/>
      <c r="Y97" s="63"/>
      <c r="Z97" s="63"/>
      <c r="AA97" s="63"/>
      <c r="AB97" s="63"/>
      <c r="AC97" s="63"/>
      <c r="AD97" s="63"/>
      <c r="AE97" s="63"/>
      <c r="AF97" s="63"/>
      <c r="AG97" s="63"/>
      <c r="AH97" s="63"/>
      <c r="AI97" s="63"/>
      <c r="AJ97" s="63"/>
      <c r="AK97" s="63"/>
      <c r="AL97" s="63"/>
      <c r="AM97" s="63"/>
      <c r="AN97" s="63"/>
      <c r="AO97" s="63"/>
      <c r="AP97" s="63"/>
      <c r="AQ97" s="63"/>
      <c r="AR97" s="63">
        <v>115</v>
      </c>
      <c r="AS97" s="63">
        <v>115</v>
      </c>
      <c r="AT97" s="63">
        <v>115</v>
      </c>
      <c r="AU97" s="63">
        <v>115</v>
      </c>
      <c r="AV97" s="63">
        <v>115</v>
      </c>
      <c r="AW97" s="63">
        <v>115</v>
      </c>
      <c r="AX97" s="63">
        <v>49</v>
      </c>
      <c r="AY97" s="63">
        <v>46</v>
      </c>
      <c r="AZ97" s="63">
        <v>46</v>
      </c>
    </row>
    <row r="99" spans="1:52" s="77" customFormat="1" ht="32.25" customHeight="1" thickBot="1" x14ac:dyDescent="0.4">
      <c r="A99" s="72"/>
      <c r="B99" s="73" t="s">
        <v>522</v>
      </c>
      <c r="C99" s="73" t="s">
        <v>7</v>
      </c>
      <c r="D99" s="73" t="s">
        <v>160</v>
      </c>
      <c r="E99" s="73" t="s">
        <v>336</v>
      </c>
      <c r="F99" s="74" t="s">
        <v>471</v>
      </c>
      <c r="G99" s="74" t="s">
        <v>472</v>
      </c>
      <c r="H99" s="74" t="s">
        <v>473</v>
      </c>
      <c r="I99" s="74" t="s">
        <v>474</v>
      </c>
      <c r="J99" s="74" t="s">
        <v>475</v>
      </c>
      <c r="K99" s="74" t="s">
        <v>476</v>
      </c>
      <c r="L99" s="74" t="s">
        <v>477</v>
      </c>
      <c r="M99" s="74" t="s">
        <v>478</v>
      </c>
      <c r="N99" s="74" t="s">
        <v>479</v>
      </c>
      <c r="O99" s="74" t="s">
        <v>480</v>
      </c>
      <c r="P99" s="74" t="s">
        <v>481</v>
      </c>
      <c r="Q99" s="74" t="s">
        <v>482</v>
      </c>
      <c r="R99" s="74" t="s">
        <v>483</v>
      </c>
      <c r="S99" s="74" t="s">
        <v>484</v>
      </c>
      <c r="T99" s="74" t="s">
        <v>485</v>
      </c>
      <c r="U99" s="74" t="s">
        <v>486</v>
      </c>
      <c r="V99" s="74" t="s">
        <v>487</v>
      </c>
      <c r="W99" s="74" t="s">
        <v>488</v>
      </c>
      <c r="X99" s="74" t="s">
        <v>489</v>
      </c>
      <c r="Y99" s="74" t="s">
        <v>490</v>
      </c>
      <c r="Z99" s="74" t="s">
        <v>491</v>
      </c>
      <c r="AA99" s="74" t="s">
        <v>492</v>
      </c>
      <c r="AB99" s="74" t="s">
        <v>493</v>
      </c>
      <c r="AC99" s="74" t="s">
        <v>494</v>
      </c>
      <c r="AD99" s="74" t="s">
        <v>495</v>
      </c>
      <c r="AE99" s="74" t="s">
        <v>496</v>
      </c>
      <c r="AF99" s="74" t="s">
        <v>497</v>
      </c>
      <c r="AG99" s="74" t="s">
        <v>498</v>
      </c>
      <c r="AH99" s="74" t="s">
        <v>499</v>
      </c>
      <c r="AI99" s="74" t="s">
        <v>500</v>
      </c>
      <c r="AJ99" s="74" t="s">
        <v>501</v>
      </c>
      <c r="AK99" s="74" t="s">
        <v>502</v>
      </c>
      <c r="AL99" s="74" t="s">
        <v>503</v>
      </c>
      <c r="AM99" s="74" t="s">
        <v>504</v>
      </c>
      <c r="AN99" s="74" t="s">
        <v>505</v>
      </c>
      <c r="AO99" s="74" t="s">
        <v>506</v>
      </c>
      <c r="AP99" s="74" t="s">
        <v>507</v>
      </c>
      <c r="AQ99" s="74" t="s">
        <v>508</v>
      </c>
      <c r="AR99" s="74" t="s">
        <v>509</v>
      </c>
      <c r="AS99" s="74" t="s">
        <v>510</v>
      </c>
      <c r="AT99" s="74" t="s">
        <v>511</v>
      </c>
      <c r="AU99" s="74" t="s">
        <v>512</v>
      </c>
      <c r="AV99" s="74" t="s">
        <v>513</v>
      </c>
      <c r="AW99" s="74" t="s">
        <v>514</v>
      </c>
      <c r="AX99" s="74" t="s">
        <v>515</v>
      </c>
      <c r="AY99" s="74" t="s">
        <v>516</v>
      </c>
      <c r="AZ99" s="74" t="s">
        <v>517</v>
      </c>
    </row>
    <row r="100" spans="1:52" s="66" customFormat="1" x14ac:dyDescent="0.35">
      <c r="B100" s="66" t="s">
        <v>124</v>
      </c>
      <c r="C100" s="66" t="s">
        <v>7</v>
      </c>
      <c r="D100" s="66" t="s">
        <v>161</v>
      </c>
      <c r="E100" s="66" t="s">
        <v>197</v>
      </c>
      <c r="F100" s="63"/>
      <c r="G100" s="63"/>
      <c r="H100" s="63"/>
      <c r="I100" s="63"/>
      <c r="J100" s="63"/>
      <c r="K100" s="63"/>
      <c r="L100" s="63"/>
      <c r="M100" s="63"/>
      <c r="N100" s="63"/>
      <c r="O100" s="63"/>
      <c r="P100" s="63"/>
      <c r="Q100" s="63"/>
      <c r="R100" s="63"/>
      <c r="S100" s="63"/>
      <c r="T100" s="63"/>
      <c r="U100" s="63"/>
      <c r="V100" s="63"/>
      <c r="W100" s="63"/>
      <c r="X100" s="63"/>
      <c r="Y100" s="63"/>
      <c r="Z100" s="63"/>
      <c r="AA100" s="63"/>
      <c r="AB100" s="63"/>
      <c r="AC100" s="63"/>
      <c r="AD100" s="63"/>
      <c r="AE100" s="63"/>
      <c r="AF100" s="63"/>
      <c r="AG100" s="63"/>
      <c r="AH100" s="63"/>
      <c r="AI100" s="63"/>
      <c r="AJ100" s="63"/>
      <c r="AK100" s="63"/>
      <c r="AL100" s="63"/>
      <c r="AM100" s="63"/>
      <c r="AN100" s="63"/>
      <c r="AO100" s="63">
        <v>2.2999999999999998</v>
      </c>
      <c r="AP100" s="63"/>
      <c r="AQ100" s="63"/>
      <c r="AR100" s="63"/>
      <c r="AS100" s="63">
        <v>1.8</v>
      </c>
      <c r="AT100" s="63"/>
      <c r="AU100" s="63"/>
      <c r="AV100" s="63"/>
      <c r="AW100" s="63"/>
      <c r="AX100" s="63"/>
      <c r="AY100" s="63"/>
      <c r="AZ100" s="63"/>
    </row>
    <row r="101" spans="1:52" s="66" customFormat="1" x14ac:dyDescent="0.35">
      <c r="B101" s="66" t="s">
        <v>132</v>
      </c>
      <c r="C101" s="66" t="s">
        <v>7</v>
      </c>
      <c r="D101" s="66" t="s">
        <v>161</v>
      </c>
      <c r="E101" s="66" t="s">
        <v>196</v>
      </c>
      <c r="F101" s="63"/>
      <c r="G101" s="63"/>
      <c r="H101" s="63"/>
      <c r="I101" s="63"/>
      <c r="J101" s="63"/>
      <c r="K101" s="63"/>
      <c r="L101" s="63"/>
      <c r="M101" s="63"/>
      <c r="N101" s="63"/>
      <c r="O101" s="63"/>
      <c r="P101" s="63"/>
      <c r="Q101" s="63"/>
      <c r="R101" s="63"/>
      <c r="S101" s="63"/>
      <c r="T101" s="63"/>
      <c r="U101" s="63"/>
      <c r="V101" s="63"/>
      <c r="W101" s="63"/>
      <c r="X101" s="63"/>
      <c r="Y101" s="63"/>
      <c r="Z101" s="63"/>
      <c r="AA101" s="63"/>
      <c r="AB101" s="63"/>
      <c r="AC101" s="63"/>
      <c r="AD101" s="63"/>
      <c r="AE101" s="63"/>
      <c r="AF101" s="63"/>
      <c r="AG101" s="63"/>
      <c r="AH101" s="63"/>
      <c r="AI101" s="63"/>
      <c r="AJ101" s="63"/>
      <c r="AK101" s="63"/>
      <c r="AL101" s="63"/>
      <c r="AM101" s="63"/>
      <c r="AN101" s="63"/>
      <c r="AO101" s="63"/>
      <c r="AP101" s="63"/>
      <c r="AQ101" s="63"/>
      <c r="AR101" s="63"/>
      <c r="AS101" s="63">
        <v>4.4000000000000004</v>
      </c>
      <c r="AT101" s="63"/>
      <c r="AU101" s="63"/>
      <c r="AV101" s="63"/>
      <c r="AW101" s="63"/>
      <c r="AX101" s="63"/>
      <c r="AY101" s="63">
        <v>3.1</v>
      </c>
      <c r="AZ101" s="63"/>
    </row>
    <row r="102" spans="1:52" s="66" customFormat="1" x14ac:dyDescent="0.35">
      <c r="B102" s="66" t="s">
        <v>251</v>
      </c>
      <c r="C102" s="66" t="s">
        <v>7</v>
      </c>
      <c r="D102" s="66" t="s">
        <v>162</v>
      </c>
      <c r="E102" s="66" t="s">
        <v>196</v>
      </c>
      <c r="F102" s="63"/>
      <c r="G102" s="63"/>
      <c r="H102" s="63"/>
      <c r="I102" s="63"/>
      <c r="J102" s="63"/>
      <c r="K102" s="63"/>
      <c r="L102" s="63"/>
      <c r="M102" s="63"/>
      <c r="N102" s="63"/>
      <c r="O102" s="63"/>
      <c r="P102" s="63"/>
      <c r="Q102" s="63"/>
      <c r="R102" s="63"/>
      <c r="S102" s="63"/>
      <c r="T102" s="63"/>
      <c r="U102" s="63"/>
      <c r="V102" s="63"/>
      <c r="W102" s="63"/>
      <c r="X102" s="63"/>
      <c r="Y102" s="63"/>
      <c r="Z102" s="63"/>
      <c r="AA102" s="63"/>
      <c r="AB102" s="63"/>
      <c r="AC102" s="63"/>
      <c r="AD102" s="63"/>
      <c r="AE102" s="63"/>
      <c r="AF102" s="63"/>
      <c r="AG102" s="63"/>
      <c r="AH102" s="63"/>
      <c r="AI102" s="63"/>
      <c r="AJ102" s="63"/>
      <c r="AK102" s="63"/>
      <c r="AL102" s="63"/>
      <c r="AM102" s="63"/>
      <c r="AN102" s="63"/>
      <c r="AO102" s="63"/>
      <c r="AP102" s="63"/>
      <c r="AQ102" s="63"/>
      <c r="AR102" s="63"/>
      <c r="AS102" s="63"/>
      <c r="AT102" s="63"/>
      <c r="AU102" s="63"/>
      <c r="AV102" s="63">
        <v>7.7</v>
      </c>
      <c r="AW102" s="63"/>
      <c r="AX102" s="63"/>
      <c r="AY102" s="63">
        <v>4.3</v>
      </c>
      <c r="AZ102" s="63"/>
    </row>
    <row r="103" spans="1:52" s="66" customFormat="1" x14ac:dyDescent="0.35">
      <c r="B103" s="66" t="s">
        <v>131</v>
      </c>
      <c r="C103" s="66" t="s">
        <v>7</v>
      </c>
      <c r="D103" s="66" t="s">
        <v>163</v>
      </c>
      <c r="E103" s="66" t="s">
        <v>196</v>
      </c>
      <c r="F103" s="63"/>
      <c r="G103" s="63"/>
      <c r="H103" s="63"/>
      <c r="I103" s="63"/>
      <c r="J103" s="63"/>
      <c r="K103" s="63"/>
      <c r="L103" s="63"/>
      <c r="M103" s="63"/>
      <c r="N103" s="63"/>
      <c r="O103" s="63"/>
      <c r="P103" s="63"/>
      <c r="Q103" s="63"/>
      <c r="R103" s="63"/>
      <c r="S103" s="63"/>
      <c r="T103" s="63"/>
      <c r="U103" s="63"/>
      <c r="V103" s="63"/>
      <c r="W103" s="63"/>
      <c r="X103" s="63"/>
      <c r="Y103" s="63"/>
      <c r="Z103" s="63"/>
      <c r="AA103" s="63"/>
      <c r="AB103" s="63"/>
      <c r="AC103" s="63"/>
      <c r="AD103" s="63"/>
      <c r="AE103" s="63"/>
      <c r="AF103" s="63"/>
      <c r="AG103" s="63"/>
      <c r="AH103" s="63"/>
      <c r="AI103" s="63"/>
      <c r="AJ103" s="63"/>
      <c r="AK103" s="63"/>
      <c r="AL103" s="63"/>
      <c r="AM103" s="63"/>
      <c r="AN103" s="63"/>
      <c r="AO103" s="63"/>
      <c r="AP103" s="63"/>
      <c r="AQ103" s="63"/>
      <c r="AR103" s="63"/>
      <c r="AS103" s="63"/>
      <c r="AT103" s="63"/>
      <c r="AU103" s="63"/>
      <c r="AV103" s="63"/>
      <c r="AW103" s="63">
        <v>3.7</v>
      </c>
      <c r="AX103" s="63"/>
      <c r="AY103" s="63"/>
      <c r="AZ103" s="63"/>
    </row>
    <row r="104" spans="1:52" s="66" customFormat="1" x14ac:dyDescent="0.35">
      <c r="B104" s="66" t="s">
        <v>133</v>
      </c>
      <c r="C104" s="66" t="s">
        <v>7</v>
      </c>
      <c r="D104" s="66" t="s">
        <v>163</v>
      </c>
      <c r="E104" s="66" t="s">
        <v>196</v>
      </c>
      <c r="F104" s="63"/>
      <c r="G104" s="63"/>
      <c r="H104" s="63"/>
      <c r="I104" s="63"/>
      <c r="J104" s="63"/>
      <c r="K104" s="63"/>
      <c r="L104" s="63"/>
      <c r="M104" s="63"/>
      <c r="N104" s="63"/>
      <c r="O104" s="63"/>
      <c r="P104" s="63"/>
      <c r="Q104" s="63"/>
      <c r="R104" s="63"/>
      <c r="S104" s="63"/>
      <c r="T104" s="63"/>
      <c r="U104" s="63"/>
      <c r="V104" s="63"/>
      <c r="W104" s="63"/>
      <c r="X104" s="63"/>
      <c r="Y104" s="63"/>
      <c r="Z104" s="63"/>
      <c r="AA104" s="63"/>
      <c r="AB104" s="63"/>
      <c r="AC104" s="63"/>
      <c r="AD104" s="63"/>
      <c r="AE104" s="63"/>
      <c r="AF104" s="63"/>
      <c r="AG104" s="63"/>
      <c r="AH104" s="63"/>
      <c r="AI104" s="63"/>
      <c r="AJ104" s="63"/>
      <c r="AK104" s="63"/>
      <c r="AL104" s="63"/>
      <c r="AM104" s="63"/>
      <c r="AN104" s="63"/>
      <c r="AO104" s="63"/>
      <c r="AP104" s="63"/>
      <c r="AQ104" s="63"/>
      <c r="AR104" s="63"/>
      <c r="AS104" s="63"/>
      <c r="AT104" s="63"/>
      <c r="AU104" s="63"/>
      <c r="AV104" s="63"/>
      <c r="AW104" s="63"/>
      <c r="AX104" s="63"/>
      <c r="AY104" s="63"/>
      <c r="AZ104" s="63"/>
    </row>
    <row r="105" spans="1:52" s="66" customFormat="1" x14ac:dyDescent="0.35">
      <c r="B105" s="66" t="s">
        <v>134</v>
      </c>
      <c r="C105" s="66" t="s">
        <v>7</v>
      </c>
      <c r="D105" s="66" t="s">
        <v>163</v>
      </c>
      <c r="E105" s="66" t="s">
        <v>196</v>
      </c>
      <c r="F105" s="63"/>
      <c r="G105" s="63"/>
      <c r="H105" s="63"/>
      <c r="I105" s="63"/>
      <c r="J105" s="63"/>
      <c r="K105" s="63"/>
      <c r="L105" s="63"/>
      <c r="M105" s="63"/>
      <c r="N105" s="63"/>
      <c r="O105" s="63"/>
      <c r="P105" s="63"/>
      <c r="Q105" s="63"/>
      <c r="R105" s="63"/>
      <c r="S105" s="63"/>
      <c r="T105" s="63"/>
      <c r="U105" s="63"/>
      <c r="V105" s="63"/>
      <c r="W105" s="63"/>
      <c r="X105" s="63"/>
      <c r="Y105" s="63"/>
      <c r="Z105" s="63"/>
      <c r="AA105" s="63"/>
      <c r="AB105" s="63"/>
      <c r="AC105" s="63"/>
      <c r="AD105" s="63"/>
      <c r="AE105" s="63"/>
      <c r="AF105" s="63"/>
      <c r="AG105" s="63"/>
      <c r="AH105" s="63"/>
      <c r="AI105" s="63"/>
      <c r="AJ105" s="63"/>
      <c r="AK105" s="63"/>
      <c r="AL105" s="63"/>
      <c r="AM105" s="63"/>
      <c r="AN105" s="63"/>
      <c r="AO105" s="63"/>
      <c r="AP105" s="63"/>
      <c r="AQ105" s="63"/>
      <c r="AR105" s="63"/>
      <c r="AS105" s="63"/>
      <c r="AT105" s="63"/>
      <c r="AU105" s="63"/>
      <c r="AV105" s="63"/>
      <c r="AW105" s="63"/>
      <c r="AX105" s="63"/>
      <c r="AY105" s="63"/>
      <c r="AZ105" s="63"/>
    </row>
    <row r="106" spans="1:52" s="66" customFormat="1" x14ac:dyDescent="0.35">
      <c r="B106" s="66" t="s">
        <v>120</v>
      </c>
      <c r="C106" s="66" t="s">
        <v>7</v>
      </c>
      <c r="D106" s="66" t="s">
        <v>164</v>
      </c>
      <c r="E106" s="66" t="s">
        <v>196</v>
      </c>
      <c r="F106" s="63"/>
      <c r="G106" s="63"/>
      <c r="H106" s="63"/>
      <c r="I106" s="63"/>
      <c r="J106" s="63"/>
      <c r="K106" s="63"/>
      <c r="L106" s="63"/>
      <c r="M106" s="63"/>
      <c r="N106" s="63"/>
      <c r="O106" s="63"/>
      <c r="P106" s="63"/>
      <c r="Q106" s="63"/>
      <c r="R106" s="63"/>
      <c r="S106" s="63"/>
      <c r="T106" s="63"/>
      <c r="U106" s="63"/>
      <c r="V106" s="63"/>
      <c r="W106" s="63"/>
      <c r="X106" s="63"/>
      <c r="Y106" s="63"/>
      <c r="Z106" s="63"/>
      <c r="AA106" s="63"/>
      <c r="AB106" s="63"/>
      <c r="AC106" s="63"/>
      <c r="AD106" s="63"/>
      <c r="AE106" s="63"/>
      <c r="AF106" s="63"/>
      <c r="AG106" s="63"/>
      <c r="AH106" s="63"/>
      <c r="AI106" s="63"/>
      <c r="AJ106" s="63"/>
      <c r="AK106" s="63"/>
      <c r="AL106" s="63"/>
      <c r="AM106" s="63"/>
      <c r="AN106" s="63"/>
      <c r="AO106" s="63"/>
      <c r="AP106" s="63">
        <v>6.4</v>
      </c>
      <c r="AQ106" s="63"/>
      <c r="AR106" s="63"/>
      <c r="AS106" s="63"/>
      <c r="AT106" s="63"/>
      <c r="AU106" s="63"/>
      <c r="AV106" s="63">
        <v>7</v>
      </c>
      <c r="AW106" s="63"/>
      <c r="AX106" s="63"/>
      <c r="AY106" s="63"/>
      <c r="AZ106" s="63"/>
    </row>
    <row r="107" spans="1:52" s="66" customFormat="1" x14ac:dyDescent="0.35">
      <c r="B107" s="66" t="s">
        <v>125</v>
      </c>
      <c r="C107" s="66" t="s">
        <v>7</v>
      </c>
      <c r="D107" s="66" t="s">
        <v>162</v>
      </c>
      <c r="E107" s="66" t="s">
        <v>196</v>
      </c>
      <c r="F107" s="63"/>
      <c r="G107" s="63"/>
      <c r="H107" s="63"/>
      <c r="I107" s="63"/>
      <c r="J107" s="63"/>
      <c r="K107" s="63"/>
      <c r="L107" s="63"/>
      <c r="M107" s="63"/>
      <c r="N107" s="63"/>
      <c r="O107" s="63"/>
      <c r="P107" s="63"/>
      <c r="Q107" s="63"/>
      <c r="R107" s="63"/>
      <c r="S107" s="63"/>
      <c r="T107" s="63"/>
      <c r="U107" s="63"/>
      <c r="V107" s="63"/>
      <c r="W107" s="63"/>
      <c r="X107" s="63"/>
      <c r="Y107" s="63"/>
      <c r="Z107" s="63"/>
      <c r="AA107" s="63"/>
      <c r="AB107" s="63"/>
      <c r="AC107" s="63"/>
      <c r="AD107" s="63"/>
      <c r="AE107" s="63"/>
      <c r="AF107" s="63"/>
      <c r="AG107" s="63"/>
      <c r="AH107" s="63"/>
      <c r="AI107" s="63"/>
      <c r="AJ107" s="63"/>
      <c r="AK107" s="63"/>
      <c r="AL107" s="63"/>
      <c r="AM107" s="63"/>
      <c r="AN107" s="63"/>
      <c r="AO107" s="63"/>
      <c r="AP107" s="63"/>
      <c r="AQ107" s="63"/>
      <c r="AR107" s="63"/>
      <c r="AS107" s="63"/>
      <c r="AT107" s="63"/>
      <c r="AU107" s="63"/>
      <c r="AV107" s="63">
        <v>0.8</v>
      </c>
      <c r="AW107" s="63"/>
      <c r="AX107" s="63"/>
      <c r="AY107" s="63"/>
      <c r="AZ107" s="63"/>
    </row>
    <row r="108" spans="1:52" s="66" customFormat="1" x14ac:dyDescent="0.35">
      <c r="B108" s="66" t="s">
        <v>126</v>
      </c>
      <c r="C108" s="66" t="s">
        <v>7</v>
      </c>
      <c r="D108" s="66" t="s">
        <v>163</v>
      </c>
      <c r="E108" s="66" t="s">
        <v>337</v>
      </c>
      <c r="F108" s="63"/>
      <c r="G108" s="63"/>
      <c r="H108" s="63"/>
      <c r="I108" s="63"/>
      <c r="J108" s="63"/>
      <c r="K108" s="63"/>
      <c r="L108" s="63"/>
      <c r="M108" s="63"/>
      <c r="N108" s="63"/>
      <c r="O108" s="63"/>
      <c r="P108" s="63"/>
      <c r="Q108" s="63"/>
      <c r="R108" s="63"/>
      <c r="S108" s="63"/>
      <c r="T108" s="63"/>
      <c r="U108" s="63"/>
      <c r="V108" s="63"/>
      <c r="W108" s="63"/>
      <c r="X108" s="63"/>
      <c r="Y108" s="63"/>
      <c r="Z108" s="63"/>
      <c r="AA108" s="63"/>
      <c r="AB108" s="63"/>
      <c r="AC108" s="63"/>
      <c r="AD108" s="63"/>
      <c r="AE108" s="63"/>
      <c r="AF108" s="63"/>
      <c r="AG108" s="63"/>
      <c r="AH108" s="63"/>
      <c r="AI108" s="63"/>
      <c r="AJ108" s="63"/>
      <c r="AK108" s="63"/>
      <c r="AL108" s="63"/>
      <c r="AM108" s="63"/>
      <c r="AN108" s="63"/>
      <c r="AO108" s="63"/>
      <c r="AP108" s="63">
        <v>9.1999999999999993</v>
      </c>
      <c r="AQ108" s="63"/>
      <c r="AR108" s="63"/>
      <c r="AS108" s="63"/>
      <c r="AT108" s="63"/>
      <c r="AU108" s="63"/>
      <c r="AV108" s="63">
        <v>33.799999999999997</v>
      </c>
      <c r="AW108" s="63"/>
      <c r="AX108" s="63"/>
      <c r="AY108" s="63"/>
      <c r="AZ108" s="63"/>
    </row>
    <row r="109" spans="1:52" s="66" customFormat="1" x14ac:dyDescent="0.35">
      <c r="B109" s="66" t="s">
        <v>127</v>
      </c>
      <c r="C109" s="66" t="s">
        <v>7</v>
      </c>
      <c r="D109" s="66" t="s">
        <v>161</v>
      </c>
      <c r="E109" s="66" t="s">
        <v>337</v>
      </c>
      <c r="F109" s="63"/>
      <c r="G109" s="63"/>
      <c r="H109" s="63"/>
      <c r="I109" s="63"/>
      <c r="J109" s="63"/>
      <c r="K109" s="63"/>
      <c r="L109" s="63"/>
      <c r="M109" s="63"/>
      <c r="N109" s="63"/>
      <c r="O109" s="63"/>
      <c r="P109" s="63"/>
      <c r="Q109" s="63"/>
      <c r="R109" s="63"/>
      <c r="S109" s="63"/>
      <c r="T109" s="63"/>
      <c r="U109" s="63"/>
      <c r="V109" s="63"/>
      <c r="W109" s="63"/>
      <c r="X109" s="63"/>
      <c r="Y109" s="63"/>
      <c r="Z109" s="63"/>
      <c r="AA109" s="63"/>
      <c r="AB109" s="63"/>
      <c r="AC109" s="63"/>
      <c r="AD109" s="63"/>
      <c r="AE109" s="63"/>
      <c r="AF109" s="63"/>
      <c r="AG109" s="63"/>
      <c r="AH109" s="63"/>
      <c r="AI109" s="63"/>
      <c r="AJ109" s="63"/>
      <c r="AK109" s="63"/>
      <c r="AL109" s="63"/>
      <c r="AM109" s="63"/>
      <c r="AN109" s="63"/>
      <c r="AO109" s="63">
        <v>3.2</v>
      </c>
      <c r="AP109" s="63"/>
      <c r="AQ109" s="63"/>
      <c r="AR109" s="63"/>
      <c r="AS109" s="63">
        <v>3.2</v>
      </c>
      <c r="AT109" s="63"/>
      <c r="AU109" s="63"/>
      <c r="AV109" s="63"/>
      <c r="AW109" s="63"/>
      <c r="AX109" s="63"/>
      <c r="AY109" s="63"/>
      <c r="AZ109" s="63">
        <v>2.1</v>
      </c>
    </row>
    <row r="110" spans="1:52" s="66" customFormat="1" x14ac:dyDescent="0.35">
      <c r="B110" s="66" t="s">
        <v>128</v>
      </c>
      <c r="C110" s="66" t="s">
        <v>7</v>
      </c>
      <c r="D110" s="66" t="s">
        <v>165</v>
      </c>
      <c r="E110" s="66" t="s">
        <v>197</v>
      </c>
      <c r="F110" s="63"/>
      <c r="G110" s="63"/>
      <c r="H110" s="63"/>
      <c r="I110" s="63"/>
      <c r="J110" s="63"/>
      <c r="K110" s="63"/>
      <c r="L110" s="63"/>
      <c r="M110" s="63"/>
      <c r="N110" s="63"/>
      <c r="O110" s="63"/>
      <c r="P110" s="63"/>
      <c r="Q110" s="63"/>
      <c r="R110" s="63"/>
      <c r="S110" s="63"/>
      <c r="T110" s="63"/>
      <c r="U110" s="63"/>
      <c r="V110" s="63"/>
      <c r="W110" s="63"/>
      <c r="X110" s="63"/>
      <c r="Y110" s="63"/>
      <c r="Z110" s="63"/>
      <c r="AA110" s="63"/>
      <c r="AB110" s="63"/>
      <c r="AC110" s="63"/>
      <c r="AD110" s="63"/>
      <c r="AE110" s="63"/>
      <c r="AF110" s="63"/>
      <c r="AG110" s="63"/>
      <c r="AH110" s="63"/>
      <c r="AI110" s="63"/>
      <c r="AJ110" s="63"/>
      <c r="AK110" s="63"/>
      <c r="AL110" s="63"/>
      <c r="AM110" s="63"/>
      <c r="AN110" s="63"/>
      <c r="AO110" s="63"/>
      <c r="AP110" s="63"/>
      <c r="AQ110" s="63"/>
      <c r="AR110" s="63">
        <v>3.9</v>
      </c>
      <c r="AS110" s="63"/>
      <c r="AT110" s="63"/>
      <c r="AU110" s="63"/>
      <c r="AV110" s="63"/>
      <c r="AW110" s="63"/>
      <c r="AX110" s="63">
        <v>0.8</v>
      </c>
      <c r="AY110" s="63"/>
      <c r="AZ110" s="63"/>
    </row>
    <row r="111" spans="1:52" s="66" customFormat="1" x14ac:dyDescent="0.35">
      <c r="B111" s="66" t="s">
        <v>118</v>
      </c>
      <c r="C111" s="66" t="s">
        <v>7</v>
      </c>
      <c r="D111" s="66" t="s">
        <v>164</v>
      </c>
      <c r="E111" s="66" t="s">
        <v>196</v>
      </c>
      <c r="F111" s="63"/>
      <c r="G111" s="63"/>
      <c r="H111" s="63"/>
      <c r="I111" s="63"/>
      <c r="J111" s="63"/>
      <c r="K111" s="63"/>
      <c r="L111" s="63"/>
      <c r="M111" s="63"/>
      <c r="N111" s="63"/>
      <c r="O111" s="63"/>
      <c r="P111" s="63"/>
      <c r="Q111" s="63"/>
      <c r="R111" s="63"/>
      <c r="S111" s="63"/>
      <c r="T111" s="63"/>
      <c r="U111" s="63"/>
      <c r="V111" s="63"/>
      <c r="W111" s="63"/>
      <c r="X111" s="63"/>
      <c r="Y111" s="63"/>
      <c r="Z111" s="63"/>
      <c r="AA111" s="63"/>
      <c r="AB111" s="63"/>
      <c r="AC111" s="63"/>
      <c r="AD111" s="63"/>
      <c r="AE111" s="63"/>
      <c r="AF111" s="63"/>
      <c r="AG111" s="63"/>
      <c r="AH111" s="63"/>
      <c r="AI111" s="63"/>
      <c r="AJ111" s="63"/>
      <c r="AK111" s="63"/>
      <c r="AL111" s="63"/>
      <c r="AM111" s="63"/>
      <c r="AN111" s="63"/>
      <c r="AO111" s="63"/>
      <c r="AP111" s="63">
        <v>5</v>
      </c>
      <c r="AQ111" s="63"/>
      <c r="AR111" s="63"/>
      <c r="AS111" s="63"/>
      <c r="AT111" s="63"/>
      <c r="AU111" s="63"/>
      <c r="AV111" s="63"/>
      <c r="AW111" s="63">
        <v>2.8</v>
      </c>
      <c r="AX111" s="63"/>
      <c r="AY111" s="63"/>
      <c r="AZ111" s="63"/>
    </row>
    <row r="112" spans="1:52" s="66" customFormat="1" x14ac:dyDescent="0.35">
      <c r="B112" s="66" t="s">
        <v>129</v>
      </c>
      <c r="C112" s="66" t="s">
        <v>7</v>
      </c>
      <c r="D112" s="66" t="s">
        <v>166</v>
      </c>
      <c r="E112" s="66" t="s">
        <v>196</v>
      </c>
      <c r="F112" s="63"/>
      <c r="G112" s="63"/>
      <c r="H112" s="63"/>
      <c r="I112" s="63"/>
      <c r="J112" s="63"/>
      <c r="K112" s="63"/>
      <c r="L112" s="63"/>
      <c r="M112" s="63"/>
      <c r="N112" s="63"/>
      <c r="O112" s="63"/>
      <c r="P112" s="63"/>
      <c r="Q112" s="63"/>
      <c r="R112" s="63"/>
      <c r="S112" s="63"/>
      <c r="T112" s="63"/>
      <c r="U112" s="63"/>
      <c r="V112" s="63"/>
      <c r="W112" s="63"/>
      <c r="X112" s="63"/>
      <c r="Y112" s="63"/>
      <c r="Z112" s="63"/>
      <c r="AA112" s="63"/>
      <c r="AB112" s="63"/>
      <c r="AC112" s="63"/>
      <c r="AD112" s="63"/>
      <c r="AE112" s="63"/>
      <c r="AF112" s="63"/>
      <c r="AG112" s="63"/>
      <c r="AH112" s="63"/>
      <c r="AI112" s="63"/>
      <c r="AJ112" s="63"/>
      <c r="AK112" s="63"/>
      <c r="AL112" s="63"/>
      <c r="AM112" s="63"/>
      <c r="AN112" s="63"/>
      <c r="AO112" s="63"/>
      <c r="AP112" s="63"/>
      <c r="AQ112" s="63">
        <v>15</v>
      </c>
      <c r="AR112" s="63"/>
      <c r="AS112" s="63"/>
      <c r="AT112" s="63"/>
      <c r="AU112" s="63"/>
      <c r="AV112" s="63">
        <v>9.1999999999999993</v>
      </c>
      <c r="AW112" s="63"/>
      <c r="AX112" s="63"/>
      <c r="AY112" s="63"/>
      <c r="AZ112" s="63"/>
    </row>
    <row r="113" spans="1:52" s="66" customFormat="1" x14ac:dyDescent="0.35">
      <c r="B113" s="66" t="s">
        <v>121</v>
      </c>
      <c r="C113" s="66" t="s">
        <v>7</v>
      </c>
      <c r="D113" s="66" t="s">
        <v>164</v>
      </c>
      <c r="E113" s="66" t="s">
        <v>196</v>
      </c>
      <c r="F113" s="63"/>
      <c r="G113" s="63"/>
      <c r="H113" s="63"/>
      <c r="I113" s="63"/>
      <c r="J113" s="63"/>
      <c r="K113" s="63"/>
      <c r="L113" s="63"/>
      <c r="M113" s="63"/>
      <c r="N113" s="63"/>
      <c r="O113" s="63"/>
      <c r="P113" s="63"/>
      <c r="Q113" s="63"/>
      <c r="R113" s="63"/>
      <c r="S113" s="63"/>
      <c r="T113" s="63"/>
      <c r="U113" s="63"/>
      <c r="V113" s="63"/>
      <c r="W113" s="63"/>
      <c r="X113" s="63"/>
      <c r="Y113" s="63"/>
      <c r="Z113" s="63"/>
      <c r="AA113" s="63"/>
      <c r="AB113" s="63"/>
      <c r="AC113" s="63"/>
      <c r="AD113" s="63"/>
      <c r="AE113" s="63"/>
      <c r="AF113" s="63"/>
      <c r="AG113" s="63"/>
      <c r="AH113" s="63"/>
      <c r="AI113" s="63"/>
      <c r="AJ113" s="63"/>
      <c r="AK113" s="63"/>
      <c r="AL113" s="63"/>
      <c r="AM113" s="63"/>
      <c r="AN113" s="63"/>
      <c r="AO113" s="63">
        <v>9.6</v>
      </c>
      <c r="AP113" s="63"/>
      <c r="AQ113" s="63"/>
      <c r="AR113" s="63"/>
      <c r="AS113" s="63"/>
      <c r="AT113" s="63"/>
      <c r="AU113" s="63"/>
      <c r="AV113" s="63">
        <v>15.1</v>
      </c>
      <c r="AW113" s="63"/>
      <c r="AX113" s="63"/>
      <c r="AY113" s="63"/>
      <c r="AZ113" s="63"/>
    </row>
    <row r="114" spans="1:52" s="66" customFormat="1" x14ac:dyDescent="0.35">
      <c r="B114" s="66" t="s">
        <v>119</v>
      </c>
      <c r="C114" s="66" t="s">
        <v>7</v>
      </c>
      <c r="D114" s="66" t="s">
        <v>164</v>
      </c>
      <c r="E114" s="66" t="s">
        <v>197</v>
      </c>
      <c r="F114" s="63"/>
      <c r="G114" s="63"/>
      <c r="H114" s="63"/>
      <c r="I114" s="63"/>
      <c r="J114" s="63"/>
      <c r="K114" s="63"/>
      <c r="L114" s="63"/>
      <c r="M114" s="63"/>
      <c r="N114" s="63"/>
      <c r="O114" s="63"/>
      <c r="P114" s="63"/>
      <c r="Q114" s="63"/>
      <c r="R114" s="63"/>
      <c r="S114" s="63"/>
      <c r="T114" s="63"/>
      <c r="U114" s="63"/>
      <c r="V114" s="63"/>
      <c r="W114" s="63"/>
      <c r="X114" s="63"/>
      <c r="Y114" s="63"/>
      <c r="Z114" s="63"/>
      <c r="AA114" s="63"/>
      <c r="AB114" s="63"/>
      <c r="AC114" s="63"/>
      <c r="AD114" s="63"/>
      <c r="AE114" s="63"/>
      <c r="AF114" s="63"/>
      <c r="AG114" s="63"/>
      <c r="AH114" s="63"/>
      <c r="AI114" s="63"/>
      <c r="AJ114" s="63"/>
      <c r="AK114" s="63"/>
      <c r="AL114" s="63"/>
      <c r="AM114" s="63"/>
      <c r="AN114" s="63"/>
      <c r="AO114" s="63">
        <v>10.199999999999999</v>
      </c>
      <c r="AP114" s="63"/>
      <c r="AQ114" s="63"/>
      <c r="AR114" s="63"/>
      <c r="AS114" s="63"/>
      <c r="AT114" s="63"/>
      <c r="AU114" s="63"/>
      <c r="AV114" s="63">
        <v>11.2</v>
      </c>
      <c r="AW114" s="63"/>
      <c r="AX114" s="63"/>
      <c r="AY114" s="63"/>
      <c r="AZ114" s="63"/>
    </row>
    <row r="115" spans="1:52" s="66" customFormat="1" x14ac:dyDescent="0.35">
      <c r="B115" s="66" t="s">
        <v>130</v>
      </c>
      <c r="C115" s="66" t="s">
        <v>7</v>
      </c>
      <c r="D115" s="66" t="s">
        <v>166</v>
      </c>
      <c r="E115" s="66" t="s">
        <v>337</v>
      </c>
      <c r="F115" s="63"/>
      <c r="G115" s="63"/>
      <c r="H115" s="63"/>
      <c r="I115" s="63"/>
      <c r="J115" s="63"/>
      <c r="K115" s="63"/>
      <c r="L115" s="63"/>
      <c r="M115" s="63"/>
      <c r="N115" s="63"/>
      <c r="O115" s="63"/>
      <c r="P115" s="63"/>
      <c r="Q115" s="63"/>
      <c r="R115" s="63"/>
      <c r="S115" s="63"/>
      <c r="T115" s="63"/>
      <c r="U115" s="63"/>
      <c r="V115" s="63"/>
      <c r="W115" s="63"/>
      <c r="X115" s="63"/>
      <c r="Y115" s="63"/>
      <c r="Z115" s="63"/>
      <c r="AA115" s="63"/>
      <c r="AB115" s="63"/>
      <c r="AC115" s="63"/>
      <c r="AD115" s="63"/>
      <c r="AE115" s="63"/>
      <c r="AF115" s="63"/>
      <c r="AG115" s="63"/>
      <c r="AH115" s="63"/>
      <c r="AI115" s="63"/>
      <c r="AJ115" s="63"/>
      <c r="AK115" s="63"/>
      <c r="AL115" s="63"/>
      <c r="AM115" s="63"/>
      <c r="AN115" s="63"/>
      <c r="AO115" s="63"/>
      <c r="AP115" s="63"/>
      <c r="AQ115" s="63">
        <v>4.4000000000000004</v>
      </c>
      <c r="AR115" s="63"/>
      <c r="AS115" s="63"/>
      <c r="AT115" s="63"/>
      <c r="AU115" s="63"/>
      <c r="AV115" s="63">
        <v>2</v>
      </c>
      <c r="AW115" s="63"/>
      <c r="AX115" s="63"/>
      <c r="AY115" s="63"/>
      <c r="AZ115" s="63"/>
    </row>
    <row r="116" spans="1:52" s="66" customFormat="1" x14ac:dyDescent="0.35">
      <c r="B116" s="66" t="s">
        <v>117</v>
      </c>
      <c r="C116" s="66" t="s">
        <v>7</v>
      </c>
      <c r="D116" s="66" t="s">
        <v>165</v>
      </c>
      <c r="E116" s="66" t="s">
        <v>196</v>
      </c>
      <c r="F116" s="63"/>
      <c r="G116" s="63"/>
      <c r="H116" s="63"/>
      <c r="I116" s="63"/>
      <c r="J116" s="63"/>
      <c r="K116" s="63"/>
      <c r="L116" s="63"/>
      <c r="M116" s="63"/>
      <c r="N116" s="63"/>
      <c r="O116" s="63"/>
      <c r="P116" s="63"/>
      <c r="Q116" s="63"/>
      <c r="R116" s="63"/>
      <c r="S116" s="63"/>
      <c r="T116" s="63"/>
      <c r="U116" s="63"/>
      <c r="V116" s="63"/>
      <c r="W116" s="63"/>
      <c r="X116" s="63"/>
      <c r="Y116" s="63"/>
      <c r="Z116" s="63"/>
      <c r="AA116" s="63"/>
      <c r="AB116" s="63"/>
      <c r="AC116" s="63"/>
      <c r="AD116" s="63"/>
      <c r="AE116" s="63"/>
      <c r="AF116" s="63"/>
      <c r="AG116" s="63"/>
      <c r="AH116" s="63"/>
      <c r="AI116" s="63"/>
      <c r="AJ116" s="63"/>
      <c r="AK116" s="63"/>
      <c r="AL116" s="63"/>
      <c r="AM116" s="63"/>
      <c r="AN116" s="63"/>
      <c r="AO116" s="63"/>
      <c r="AP116" s="63"/>
      <c r="AQ116" s="63"/>
      <c r="AR116" s="63">
        <v>3.6</v>
      </c>
      <c r="AS116" s="63"/>
      <c r="AT116" s="63"/>
      <c r="AU116" s="63"/>
      <c r="AV116" s="63"/>
      <c r="AW116" s="63"/>
      <c r="AX116" s="63">
        <v>2.2000000000000002</v>
      </c>
      <c r="AY116" s="63"/>
      <c r="AZ116" s="63"/>
    </row>
    <row r="118" spans="1:52" s="77" customFormat="1" ht="32.25" customHeight="1" thickBot="1" x14ac:dyDescent="0.4">
      <c r="A118" s="72"/>
      <c r="B118" s="73" t="s">
        <v>523</v>
      </c>
      <c r="C118" s="73" t="s">
        <v>7</v>
      </c>
      <c r="D118" s="73" t="s">
        <v>160</v>
      </c>
      <c r="E118" s="73" t="s">
        <v>336</v>
      </c>
      <c r="F118" s="74" t="s">
        <v>471</v>
      </c>
      <c r="G118" s="74" t="s">
        <v>472</v>
      </c>
      <c r="H118" s="74" t="s">
        <v>473</v>
      </c>
      <c r="I118" s="74" t="s">
        <v>474</v>
      </c>
      <c r="J118" s="74" t="s">
        <v>475</v>
      </c>
      <c r="K118" s="74" t="s">
        <v>476</v>
      </c>
      <c r="L118" s="74" t="s">
        <v>477</v>
      </c>
      <c r="M118" s="74" t="s">
        <v>478</v>
      </c>
      <c r="N118" s="74" t="s">
        <v>479</v>
      </c>
      <c r="O118" s="74" t="s">
        <v>480</v>
      </c>
      <c r="P118" s="74" t="s">
        <v>481</v>
      </c>
      <c r="Q118" s="74" t="s">
        <v>482</v>
      </c>
      <c r="R118" s="74" t="s">
        <v>483</v>
      </c>
      <c r="S118" s="74" t="s">
        <v>484</v>
      </c>
      <c r="T118" s="74" t="s">
        <v>485</v>
      </c>
      <c r="U118" s="74" t="s">
        <v>486</v>
      </c>
      <c r="V118" s="74" t="s">
        <v>487</v>
      </c>
      <c r="W118" s="74" t="s">
        <v>488</v>
      </c>
      <c r="X118" s="74" t="s">
        <v>489</v>
      </c>
      <c r="Y118" s="74" t="s">
        <v>490</v>
      </c>
      <c r="Z118" s="74" t="s">
        <v>491</v>
      </c>
      <c r="AA118" s="74" t="s">
        <v>492</v>
      </c>
      <c r="AB118" s="74" t="s">
        <v>493</v>
      </c>
      <c r="AC118" s="74" t="s">
        <v>494</v>
      </c>
      <c r="AD118" s="74" t="s">
        <v>495</v>
      </c>
      <c r="AE118" s="74" t="s">
        <v>496</v>
      </c>
      <c r="AF118" s="74" t="s">
        <v>497</v>
      </c>
      <c r="AG118" s="74" t="s">
        <v>498</v>
      </c>
      <c r="AH118" s="74" t="s">
        <v>499</v>
      </c>
      <c r="AI118" s="74" t="s">
        <v>500</v>
      </c>
      <c r="AJ118" s="74" t="s">
        <v>501</v>
      </c>
      <c r="AK118" s="74" t="s">
        <v>502</v>
      </c>
      <c r="AL118" s="74" t="s">
        <v>503</v>
      </c>
      <c r="AM118" s="74" t="s">
        <v>504</v>
      </c>
      <c r="AN118" s="74" t="s">
        <v>505</v>
      </c>
      <c r="AO118" s="74" t="s">
        <v>506</v>
      </c>
      <c r="AP118" s="74" t="s">
        <v>507</v>
      </c>
      <c r="AQ118" s="74" t="s">
        <v>508</v>
      </c>
      <c r="AR118" s="74" t="s">
        <v>509</v>
      </c>
      <c r="AS118" s="74" t="s">
        <v>510</v>
      </c>
      <c r="AT118" s="74" t="s">
        <v>511</v>
      </c>
      <c r="AU118" s="74" t="s">
        <v>512</v>
      </c>
      <c r="AV118" s="74" t="s">
        <v>513</v>
      </c>
      <c r="AW118" s="74" t="s">
        <v>514</v>
      </c>
      <c r="AX118" s="74" t="s">
        <v>515</v>
      </c>
      <c r="AY118" s="74" t="s">
        <v>516</v>
      </c>
      <c r="AZ118" s="74" t="s">
        <v>517</v>
      </c>
    </row>
    <row r="119" spans="1:52" s="66" customFormat="1" x14ac:dyDescent="0.35">
      <c r="B119" s="66" t="s">
        <v>124</v>
      </c>
      <c r="C119" s="66" t="s">
        <v>7</v>
      </c>
      <c r="D119" s="66" t="s">
        <v>161</v>
      </c>
      <c r="E119" s="66" t="s">
        <v>197</v>
      </c>
      <c r="F119" s="63"/>
      <c r="G119" s="63"/>
      <c r="H119" s="63"/>
      <c r="I119" s="63"/>
      <c r="J119" s="63"/>
      <c r="K119" s="63"/>
      <c r="L119" s="63"/>
      <c r="M119" s="63"/>
      <c r="N119" s="63"/>
      <c r="O119" s="63"/>
      <c r="P119" s="63"/>
      <c r="Q119" s="63"/>
      <c r="R119" s="63"/>
      <c r="S119" s="63"/>
      <c r="T119" s="63"/>
      <c r="U119" s="63"/>
      <c r="V119" s="63"/>
      <c r="W119" s="63"/>
      <c r="X119" s="63"/>
      <c r="Y119" s="63"/>
      <c r="Z119" s="63"/>
      <c r="AA119" s="63"/>
      <c r="AB119" s="63"/>
      <c r="AC119" s="63"/>
      <c r="AD119" s="63"/>
      <c r="AE119" s="63"/>
      <c r="AF119" s="63"/>
      <c r="AG119" s="63"/>
      <c r="AH119" s="63"/>
      <c r="AI119" s="63"/>
      <c r="AJ119" s="63"/>
      <c r="AK119" s="63"/>
      <c r="AL119" s="63"/>
      <c r="AM119" s="63"/>
      <c r="AN119" s="63"/>
      <c r="AO119" s="63">
        <v>43.2</v>
      </c>
      <c r="AP119" s="63"/>
      <c r="AQ119" s="63"/>
      <c r="AR119" s="63"/>
      <c r="AS119" s="63">
        <v>53.3</v>
      </c>
      <c r="AT119" s="63"/>
      <c r="AU119" s="63"/>
      <c r="AV119" s="63"/>
      <c r="AW119" s="63"/>
      <c r="AX119" s="63"/>
      <c r="AY119" s="63"/>
      <c r="AZ119" s="63"/>
    </row>
    <row r="120" spans="1:52" s="66" customFormat="1" x14ac:dyDescent="0.35">
      <c r="B120" s="66" t="s">
        <v>132</v>
      </c>
      <c r="C120" s="66" t="s">
        <v>7</v>
      </c>
      <c r="D120" s="66" t="s">
        <v>161</v>
      </c>
      <c r="E120" s="66" t="s">
        <v>196</v>
      </c>
      <c r="F120" s="63"/>
      <c r="G120" s="63"/>
      <c r="H120" s="63"/>
      <c r="I120" s="63"/>
      <c r="J120" s="63"/>
      <c r="K120" s="63"/>
      <c r="L120" s="63"/>
      <c r="M120" s="63"/>
      <c r="N120" s="63"/>
      <c r="O120" s="63"/>
      <c r="P120" s="63"/>
      <c r="Q120" s="63"/>
      <c r="R120" s="63"/>
      <c r="S120" s="63"/>
      <c r="T120" s="63"/>
      <c r="U120" s="63"/>
      <c r="V120" s="63"/>
      <c r="W120" s="63"/>
      <c r="X120" s="63"/>
      <c r="Y120" s="63"/>
      <c r="Z120" s="63"/>
      <c r="AA120" s="63"/>
      <c r="AB120" s="63"/>
      <c r="AC120" s="63"/>
      <c r="AD120" s="63"/>
      <c r="AE120" s="63"/>
      <c r="AF120" s="63"/>
      <c r="AG120" s="63"/>
      <c r="AH120" s="63"/>
      <c r="AI120" s="63"/>
      <c r="AJ120" s="63"/>
      <c r="AK120" s="63"/>
      <c r="AL120" s="63"/>
      <c r="AM120" s="63"/>
      <c r="AN120" s="63"/>
      <c r="AO120" s="63"/>
      <c r="AP120" s="63"/>
      <c r="AQ120" s="63"/>
      <c r="AR120" s="63"/>
      <c r="AS120" s="63">
        <v>70.5</v>
      </c>
      <c r="AT120" s="63"/>
      <c r="AU120" s="63"/>
      <c r="AV120" s="63"/>
      <c r="AW120" s="63"/>
      <c r="AX120" s="63"/>
      <c r="AY120" s="63">
        <v>54.1</v>
      </c>
      <c r="AZ120" s="63"/>
    </row>
    <row r="121" spans="1:52" s="66" customFormat="1" x14ac:dyDescent="0.35">
      <c r="B121" s="66" t="s">
        <v>251</v>
      </c>
      <c r="C121" s="66" t="s">
        <v>7</v>
      </c>
      <c r="D121" s="66" t="s">
        <v>162</v>
      </c>
      <c r="E121" s="66" t="s">
        <v>196</v>
      </c>
      <c r="F121" s="63"/>
      <c r="G121" s="63"/>
      <c r="H121" s="63"/>
      <c r="I121" s="63"/>
      <c r="J121" s="63"/>
      <c r="K121" s="63"/>
      <c r="L121" s="63"/>
      <c r="M121" s="63"/>
      <c r="N121" s="63"/>
      <c r="O121" s="63"/>
      <c r="P121" s="63"/>
      <c r="Q121" s="63"/>
      <c r="R121" s="63"/>
      <c r="S121" s="63"/>
      <c r="T121" s="63"/>
      <c r="U121" s="63"/>
      <c r="V121" s="63"/>
      <c r="W121" s="63"/>
      <c r="X121" s="63"/>
      <c r="Y121" s="63"/>
      <c r="Z121" s="63"/>
      <c r="AA121" s="63"/>
      <c r="AB121" s="63"/>
      <c r="AC121" s="63"/>
      <c r="AD121" s="63"/>
      <c r="AE121" s="63"/>
      <c r="AF121" s="63"/>
      <c r="AG121" s="63"/>
      <c r="AH121" s="63"/>
      <c r="AI121" s="63"/>
      <c r="AJ121" s="63"/>
      <c r="AK121" s="63"/>
      <c r="AL121" s="63"/>
      <c r="AM121" s="63"/>
      <c r="AN121" s="63"/>
      <c r="AO121" s="63"/>
      <c r="AP121" s="63"/>
      <c r="AQ121" s="63"/>
      <c r="AR121" s="63"/>
      <c r="AS121" s="63"/>
      <c r="AT121" s="63"/>
      <c r="AU121" s="63"/>
      <c r="AV121" s="63">
        <v>80.900000000000006</v>
      </c>
      <c r="AW121" s="63"/>
      <c r="AX121" s="63"/>
      <c r="AY121" s="63">
        <v>38</v>
      </c>
      <c r="AZ121" s="63"/>
    </row>
    <row r="122" spans="1:52" s="66" customFormat="1" x14ac:dyDescent="0.35">
      <c r="B122" s="66" t="s">
        <v>131</v>
      </c>
      <c r="C122" s="66" t="s">
        <v>7</v>
      </c>
      <c r="D122" s="66" t="s">
        <v>163</v>
      </c>
      <c r="E122" s="66" t="s">
        <v>196</v>
      </c>
      <c r="F122" s="63"/>
      <c r="G122" s="63"/>
      <c r="H122" s="63"/>
      <c r="I122" s="63"/>
      <c r="J122" s="63"/>
      <c r="K122" s="63"/>
      <c r="L122" s="63"/>
      <c r="M122" s="63"/>
      <c r="N122" s="63"/>
      <c r="O122" s="63"/>
      <c r="P122" s="63"/>
      <c r="Q122" s="63"/>
      <c r="R122" s="63"/>
      <c r="S122" s="63"/>
      <c r="T122" s="63"/>
      <c r="U122" s="63"/>
      <c r="V122" s="63"/>
      <c r="W122" s="63"/>
      <c r="X122" s="63"/>
      <c r="Y122" s="63"/>
      <c r="Z122" s="63"/>
      <c r="AA122" s="63"/>
      <c r="AB122" s="63"/>
      <c r="AC122" s="63"/>
      <c r="AD122" s="63"/>
      <c r="AE122" s="63"/>
      <c r="AF122" s="63"/>
      <c r="AG122" s="63"/>
      <c r="AH122" s="63"/>
      <c r="AI122" s="63"/>
      <c r="AJ122" s="63"/>
      <c r="AK122" s="63"/>
      <c r="AL122" s="63"/>
      <c r="AM122" s="63"/>
      <c r="AN122" s="63"/>
      <c r="AO122" s="63"/>
      <c r="AP122" s="63"/>
      <c r="AQ122" s="63"/>
      <c r="AR122" s="63"/>
      <c r="AS122" s="63"/>
      <c r="AT122" s="63"/>
      <c r="AU122" s="63"/>
      <c r="AV122" s="63"/>
      <c r="AW122" s="63">
        <v>55.4</v>
      </c>
      <c r="AX122" s="63"/>
      <c r="AY122" s="63"/>
      <c r="AZ122" s="63"/>
    </row>
    <row r="123" spans="1:52" s="66" customFormat="1" x14ac:dyDescent="0.35">
      <c r="B123" s="66" t="s">
        <v>133</v>
      </c>
      <c r="C123" s="66" t="s">
        <v>7</v>
      </c>
      <c r="D123" s="66" t="s">
        <v>163</v>
      </c>
      <c r="E123" s="66" t="s">
        <v>196</v>
      </c>
      <c r="F123" s="63"/>
      <c r="G123" s="63"/>
      <c r="H123" s="63"/>
      <c r="I123" s="63"/>
      <c r="J123" s="63"/>
      <c r="K123" s="63"/>
      <c r="L123" s="63"/>
      <c r="M123" s="63"/>
      <c r="N123" s="63"/>
      <c r="O123" s="63"/>
      <c r="P123" s="63"/>
      <c r="Q123" s="63"/>
      <c r="R123" s="63"/>
      <c r="S123" s="63"/>
      <c r="T123" s="63"/>
      <c r="U123" s="63"/>
      <c r="V123" s="63"/>
      <c r="W123" s="63"/>
      <c r="X123" s="63"/>
      <c r="Y123" s="63"/>
      <c r="Z123" s="63"/>
      <c r="AA123" s="63"/>
      <c r="AB123" s="63"/>
      <c r="AC123" s="63"/>
      <c r="AD123" s="63"/>
      <c r="AE123" s="63"/>
      <c r="AF123" s="63"/>
      <c r="AG123" s="63"/>
      <c r="AH123" s="63"/>
      <c r="AI123" s="63"/>
      <c r="AJ123" s="63"/>
      <c r="AK123" s="63"/>
      <c r="AL123" s="63"/>
      <c r="AM123" s="63"/>
      <c r="AN123" s="63"/>
      <c r="AO123" s="63"/>
      <c r="AP123" s="63"/>
      <c r="AQ123" s="63"/>
      <c r="AR123" s="63"/>
      <c r="AS123" s="63"/>
      <c r="AT123" s="63"/>
      <c r="AU123" s="63"/>
      <c r="AV123" s="63"/>
      <c r="AW123" s="63"/>
      <c r="AX123" s="63"/>
      <c r="AY123" s="63"/>
      <c r="AZ123" s="63"/>
    </row>
    <row r="124" spans="1:52" s="66" customFormat="1" x14ac:dyDescent="0.35">
      <c r="B124" s="66" t="s">
        <v>134</v>
      </c>
      <c r="C124" s="66" t="s">
        <v>7</v>
      </c>
      <c r="D124" s="66" t="s">
        <v>163</v>
      </c>
      <c r="E124" s="66" t="s">
        <v>196</v>
      </c>
      <c r="F124" s="63"/>
      <c r="G124" s="63"/>
      <c r="H124" s="63"/>
      <c r="I124" s="63"/>
      <c r="J124" s="63"/>
      <c r="K124" s="63"/>
      <c r="L124" s="63"/>
      <c r="M124" s="63"/>
      <c r="N124" s="63"/>
      <c r="O124" s="63"/>
      <c r="P124" s="63"/>
      <c r="Q124" s="63"/>
      <c r="R124" s="63"/>
      <c r="S124" s="63"/>
      <c r="T124" s="63"/>
      <c r="U124" s="63"/>
      <c r="V124" s="63"/>
      <c r="W124" s="63"/>
      <c r="X124" s="63"/>
      <c r="Y124" s="63"/>
      <c r="Z124" s="63"/>
      <c r="AA124" s="63"/>
      <c r="AB124" s="63"/>
      <c r="AC124" s="63"/>
      <c r="AD124" s="63"/>
      <c r="AE124" s="63"/>
      <c r="AF124" s="63"/>
      <c r="AG124" s="63"/>
      <c r="AH124" s="63"/>
      <c r="AI124" s="63"/>
      <c r="AJ124" s="63"/>
      <c r="AK124" s="63"/>
      <c r="AL124" s="63"/>
      <c r="AM124" s="63"/>
      <c r="AN124" s="63"/>
      <c r="AO124" s="63"/>
      <c r="AP124" s="63"/>
      <c r="AQ124" s="63"/>
      <c r="AR124" s="63"/>
      <c r="AS124" s="63"/>
      <c r="AT124" s="63"/>
      <c r="AU124" s="63"/>
      <c r="AV124" s="63"/>
      <c r="AW124" s="63"/>
      <c r="AX124" s="63"/>
      <c r="AY124" s="63"/>
      <c r="AZ124" s="63"/>
    </row>
    <row r="125" spans="1:52" s="66" customFormat="1" x14ac:dyDescent="0.35">
      <c r="B125" s="66" t="s">
        <v>120</v>
      </c>
      <c r="C125" s="66" t="s">
        <v>7</v>
      </c>
      <c r="D125" s="66" t="s">
        <v>164</v>
      </c>
      <c r="E125" s="66" t="s">
        <v>196</v>
      </c>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c r="AG125" s="63"/>
      <c r="AH125" s="63"/>
      <c r="AI125" s="63"/>
      <c r="AJ125" s="63"/>
      <c r="AK125" s="63"/>
      <c r="AL125" s="63"/>
      <c r="AM125" s="63"/>
      <c r="AN125" s="63"/>
      <c r="AO125" s="63"/>
      <c r="AP125" s="63">
        <v>84.2</v>
      </c>
      <c r="AQ125" s="63"/>
      <c r="AR125" s="63"/>
      <c r="AS125" s="63"/>
      <c r="AT125" s="63"/>
      <c r="AU125" s="63"/>
      <c r="AV125" s="63">
        <v>89.4</v>
      </c>
      <c r="AW125" s="63"/>
      <c r="AX125" s="63"/>
      <c r="AY125" s="63"/>
      <c r="AZ125" s="63"/>
    </row>
    <row r="126" spans="1:52" s="66" customFormat="1" x14ac:dyDescent="0.35">
      <c r="B126" s="66" t="s">
        <v>125</v>
      </c>
      <c r="C126" s="66" t="s">
        <v>7</v>
      </c>
      <c r="D126" s="66" t="s">
        <v>162</v>
      </c>
      <c r="E126" s="66" t="s">
        <v>196</v>
      </c>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c r="AG126" s="63"/>
      <c r="AH126" s="63"/>
      <c r="AI126" s="63"/>
      <c r="AJ126" s="63"/>
      <c r="AK126" s="63"/>
      <c r="AL126" s="63"/>
      <c r="AM126" s="63"/>
      <c r="AN126" s="63"/>
      <c r="AO126" s="63"/>
      <c r="AP126" s="63"/>
      <c r="AQ126" s="63"/>
      <c r="AR126" s="63"/>
      <c r="AS126" s="63"/>
      <c r="AT126" s="63"/>
      <c r="AU126" s="63"/>
      <c r="AV126" s="63">
        <v>35</v>
      </c>
      <c r="AW126" s="63"/>
      <c r="AX126" s="63"/>
      <c r="AY126" s="63"/>
      <c r="AZ126" s="63"/>
    </row>
    <row r="127" spans="1:52" s="66" customFormat="1" x14ac:dyDescent="0.35">
      <c r="B127" s="66" t="s">
        <v>126</v>
      </c>
      <c r="C127" s="66" t="s">
        <v>7</v>
      </c>
      <c r="D127" s="66" t="s">
        <v>163</v>
      </c>
      <c r="E127" s="66" t="s">
        <v>337</v>
      </c>
      <c r="F127" s="63"/>
      <c r="G127" s="63"/>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c r="AE127" s="63"/>
      <c r="AF127" s="63"/>
      <c r="AG127" s="63"/>
      <c r="AH127" s="63"/>
      <c r="AI127" s="63"/>
      <c r="AJ127" s="63"/>
      <c r="AK127" s="63"/>
      <c r="AL127" s="63"/>
      <c r="AM127" s="63"/>
      <c r="AN127" s="63"/>
      <c r="AO127" s="63"/>
      <c r="AP127" s="63">
        <v>93.6</v>
      </c>
      <c r="AQ127" s="63"/>
      <c r="AR127" s="63"/>
      <c r="AS127" s="63"/>
      <c r="AT127" s="63"/>
      <c r="AU127" s="63"/>
      <c r="AV127" s="63">
        <v>81.099999999999994</v>
      </c>
      <c r="AW127" s="63"/>
      <c r="AX127" s="63"/>
      <c r="AY127" s="63"/>
      <c r="AZ127" s="63"/>
    </row>
    <row r="128" spans="1:52" s="66" customFormat="1" x14ac:dyDescent="0.35">
      <c r="B128" s="66" t="s">
        <v>127</v>
      </c>
      <c r="C128" s="66" t="s">
        <v>7</v>
      </c>
      <c r="D128" s="66" t="s">
        <v>161</v>
      </c>
      <c r="E128" s="66" t="s">
        <v>337</v>
      </c>
      <c r="F128" s="63"/>
      <c r="G128" s="63"/>
      <c r="H128" s="63"/>
      <c r="I128" s="63"/>
      <c r="J128" s="63"/>
      <c r="K128" s="63"/>
      <c r="L128" s="63"/>
      <c r="M128" s="63"/>
      <c r="N128" s="63"/>
      <c r="O128" s="63"/>
      <c r="P128" s="63"/>
      <c r="Q128" s="63"/>
      <c r="R128" s="63"/>
      <c r="S128" s="63"/>
      <c r="T128" s="63"/>
      <c r="U128" s="63"/>
      <c r="V128" s="63"/>
      <c r="W128" s="63"/>
      <c r="X128" s="63"/>
      <c r="Y128" s="63"/>
      <c r="Z128" s="63"/>
      <c r="AA128" s="63"/>
      <c r="AB128" s="63"/>
      <c r="AC128" s="63"/>
      <c r="AD128" s="63"/>
      <c r="AE128" s="63"/>
      <c r="AF128" s="63"/>
      <c r="AG128" s="63"/>
      <c r="AH128" s="63"/>
      <c r="AI128" s="63"/>
      <c r="AJ128" s="63"/>
      <c r="AK128" s="63"/>
      <c r="AL128" s="63"/>
      <c r="AM128" s="63"/>
      <c r="AN128" s="63"/>
      <c r="AO128" s="63">
        <v>28.4</v>
      </c>
      <c r="AP128" s="63"/>
      <c r="AQ128" s="63"/>
      <c r="AR128" s="63"/>
      <c r="AS128" s="63">
        <v>36.799999999999997</v>
      </c>
      <c r="AT128" s="63"/>
      <c r="AU128" s="63"/>
      <c r="AV128" s="63"/>
      <c r="AW128" s="63"/>
      <c r="AX128" s="63"/>
      <c r="AY128" s="63"/>
      <c r="AZ128" s="63">
        <v>52.2</v>
      </c>
    </row>
    <row r="129" spans="1:53" s="66" customFormat="1" x14ac:dyDescent="0.35">
      <c r="B129" s="66" t="s">
        <v>128</v>
      </c>
      <c r="C129" s="66" t="s">
        <v>7</v>
      </c>
      <c r="D129" s="66" t="s">
        <v>165</v>
      </c>
      <c r="E129" s="66" t="s">
        <v>197</v>
      </c>
      <c r="F129" s="63"/>
      <c r="G129" s="63"/>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c r="AE129" s="63"/>
      <c r="AF129" s="63"/>
      <c r="AG129" s="63"/>
      <c r="AH129" s="63"/>
      <c r="AI129" s="63"/>
      <c r="AJ129" s="63"/>
      <c r="AK129" s="63"/>
      <c r="AL129" s="63"/>
      <c r="AM129" s="63"/>
      <c r="AN129" s="63"/>
      <c r="AO129" s="63"/>
      <c r="AP129" s="63"/>
      <c r="AQ129" s="63"/>
      <c r="AR129" s="63">
        <v>55.4</v>
      </c>
      <c r="AS129" s="63"/>
      <c r="AT129" s="63"/>
      <c r="AU129" s="63"/>
      <c r="AV129" s="63"/>
      <c r="AW129" s="63"/>
      <c r="AX129" s="63">
        <v>39.9</v>
      </c>
      <c r="AY129" s="63"/>
      <c r="AZ129" s="63"/>
    </row>
    <row r="130" spans="1:53" s="66" customFormat="1" x14ac:dyDescent="0.35">
      <c r="B130" s="66" t="s">
        <v>118</v>
      </c>
      <c r="C130" s="66" t="s">
        <v>7</v>
      </c>
      <c r="D130" s="66" t="s">
        <v>164</v>
      </c>
      <c r="E130" s="66" t="s">
        <v>196</v>
      </c>
      <c r="F130" s="63"/>
      <c r="G130" s="63"/>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c r="AE130" s="63"/>
      <c r="AF130" s="63"/>
      <c r="AG130" s="63"/>
      <c r="AH130" s="63"/>
      <c r="AI130" s="63"/>
      <c r="AJ130" s="63"/>
      <c r="AK130" s="63"/>
      <c r="AL130" s="63"/>
      <c r="AM130" s="63"/>
      <c r="AN130" s="63"/>
      <c r="AO130" s="63"/>
      <c r="AP130" s="63">
        <v>98.1</v>
      </c>
      <c r="AQ130" s="63"/>
      <c r="AR130" s="63"/>
      <c r="AS130" s="63"/>
      <c r="AT130" s="63"/>
      <c r="AU130" s="63"/>
      <c r="AV130" s="63"/>
      <c r="AW130" s="63">
        <v>83.7</v>
      </c>
      <c r="AX130" s="63"/>
      <c r="AY130" s="63"/>
      <c r="AZ130" s="63"/>
    </row>
    <row r="131" spans="1:53" s="66" customFormat="1" x14ac:dyDescent="0.35">
      <c r="B131" s="66" t="s">
        <v>129</v>
      </c>
      <c r="C131" s="66" t="s">
        <v>7</v>
      </c>
      <c r="D131" s="66" t="s">
        <v>166</v>
      </c>
      <c r="E131" s="66" t="s">
        <v>196</v>
      </c>
      <c r="F131" s="63"/>
      <c r="G131" s="63"/>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c r="AG131" s="63"/>
      <c r="AH131" s="63"/>
      <c r="AI131" s="63"/>
      <c r="AJ131" s="63"/>
      <c r="AK131" s="63"/>
      <c r="AL131" s="63"/>
      <c r="AM131" s="63"/>
      <c r="AN131" s="63"/>
      <c r="AO131" s="63"/>
      <c r="AP131" s="63"/>
      <c r="AQ131" s="63">
        <v>58.4</v>
      </c>
      <c r="AR131" s="63"/>
      <c r="AS131" s="63"/>
      <c r="AT131" s="63"/>
      <c r="AU131" s="63"/>
      <c r="AV131" s="63">
        <v>59.5</v>
      </c>
      <c r="AW131" s="63"/>
      <c r="AX131" s="63"/>
      <c r="AY131" s="63"/>
      <c r="AZ131" s="63"/>
    </row>
    <row r="132" spans="1:53" s="66" customFormat="1" x14ac:dyDescent="0.35">
      <c r="B132" s="66" t="s">
        <v>121</v>
      </c>
      <c r="C132" s="66" t="s">
        <v>7</v>
      </c>
      <c r="D132" s="66" t="s">
        <v>164</v>
      </c>
      <c r="E132" s="66" t="s">
        <v>196</v>
      </c>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c r="AE132" s="63"/>
      <c r="AF132" s="63"/>
      <c r="AG132" s="63"/>
      <c r="AH132" s="63"/>
      <c r="AI132" s="63"/>
      <c r="AJ132" s="63"/>
      <c r="AK132" s="63"/>
      <c r="AL132" s="63"/>
      <c r="AM132" s="63"/>
      <c r="AN132" s="63"/>
      <c r="AO132" s="63">
        <v>75.7</v>
      </c>
      <c r="AP132" s="63"/>
      <c r="AQ132" s="63"/>
      <c r="AR132" s="63"/>
      <c r="AS132" s="63"/>
      <c r="AT132" s="63"/>
      <c r="AU132" s="63"/>
      <c r="AV132" s="63">
        <v>85.8</v>
      </c>
      <c r="AW132" s="63"/>
      <c r="AX132" s="63"/>
      <c r="AY132" s="63"/>
      <c r="AZ132" s="63"/>
    </row>
    <row r="133" spans="1:53" s="66" customFormat="1" x14ac:dyDescent="0.35">
      <c r="B133" s="66" t="s">
        <v>119</v>
      </c>
      <c r="C133" s="66" t="s">
        <v>7</v>
      </c>
      <c r="D133" s="66" t="s">
        <v>164</v>
      </c>
      <c r="E133" s="66" t="s">
        <v>197</v>
      </c>
      <c r="F133" s="63"/>
      <c r="G133" s="63"/>
      <c r="H133" s="63"/>
      <c r="I133" s="63"/>
      <c r="J133" s="63"/>
      <c r="K133" s="63"/>
      <c r="L133" s="63"/>
      <c r="M133" s="63"/>
      <c r="N133" s="63"/>
      <c r="O133" s="63"/>
      <c r="P133" s="63"/>
      <c r="Q133" s="63"/>
      <c r="R133" s="63"/>
      <c r="S133" s="63"/>
      <c r="T133" s="63"/>
      <c r="U133" s="63"/>
      <c r="V133" s="63"/>
      <c r="W133" s="63"/>
      <c r="X133" s="63"/>
      <c r="Y133" s="63"/>
      <c r="Z133" s="63"/>
      <c r="AA133" s="63"/>
      <c r="AB133" s="63"/>
      <c r="AC133" s="63"/>
      <c r="AD133" s="63"/>
      <c r="AE133" s="63"/>
      <c r="AF133" s="63"/>
      <c r="AG133" s="63"/>
      <c r="AH133" s="63"/>
      <c r="AI133" s="63"/>
      <c r="AJ133" s="63"/>
      <c r="AK133" s="63"/>
      <c r="AL133" s="63"/>
      <c r="AM133" s="63"/>
      <c r="AN133" s="63"/>
      <c r="AO133" s="63">
        <v>96.8</v>
      </c>
      <c r="AP133" s="63"/>
      <c r="AQ133" s="63"/>
      <c r="AR133" s="63"/>
      <c r="AS133" s="63"/>
      <c r="AT133" s="63"/>
      <c r="AU133" s="63"/>
      <c r="AV133" s="63">
        <v>81.5</v>
      </c>
      <c r="AW133" s="63"/>
      <c r="AX133" s="63"/>
      <c r="AY133" s="63"/>
      <c r="AZ133" s="63"/>
    </row>
    <row r="134" spans="1:53" s="66" customFormat="1" x14ac:dyDescent="0.35">
      <c r="B134" s="66" t="s">
        <v>130</v>
      </c>
      <c r="C134" s="66" t="s">
        <v>7</v>
      </c>
      <c r="D134" s="66" t="s">
        <v>166</v>
      </c>
      <c r="E134" s="66" t="s">
        <v>337</v>
      </c>
      <c r="F134" s="63"/>
      <c r="G134" s="63"/>
      <c r="H134" s="63"/>
      <c r="I134" s="63"/>
      <c r="J134" s="63"/>
      <c r="K134" s="63"/>
      <c r="L134" s="63"/>
      <c r="M134" s="63"/>
      <c r="N134" s="63"/>
      <c r="O134" s="63"/>
      <c r="P134" s="63"/>
      <c r="Q134" s="63"/>
      <c r="R134" s="63"/>
      <c r="S134" s="63"/>
      <c r="T134" s="63"/>
      <c r="U134" s="63"/>
      <c r="V134" s="63"/>
      <c r="W134" s="63"/>
      <c r="X134" s="63"/>
      <c r="Y134" s="63"/>
      <c r="Z134" s="63"/>
      <c r="AA134" s="63"/>
      <c r="AB134" s="63"/>
      <c r="AC134" s="63"/>
      <c r="AD134" s="63"/>
      <c r="AE134" s="63"/>
      <c r="AF134" s="63"/>
      <c r="AG134" s="63"/>
      <c r="AH134" s="63"/>
      <c r="AI134" s="63"/>
      <c r="AJ134" s="63"/>
      <c r="AK134" s="63"/>
      <c r="AL134" s="63"/>
      <c r="AM134" s="63"/>
      <c r="AN134" s="63"/>
      <c r="AO134" s="63"/>
      <c r="AP134" s="63"/>
      <c r="AQ134" s="63">
        <v>30.9</v>
      </c>
      <c r="AR134" s="63"/>
      <c r="AS134" s="63"/>
      <c r="AT134" s="63"/>
      <c r="AU134" s="63"/>
      <c r="AV134" s="63">
        <v>23.2</v>
      </c>
      <c r="AW134" s="63"/>
      <c r="AX134" s="63"/>
      <c r="AY134" s="63"/>
      <c r="AZ134" s="63"/>
    </row>
    <row r="135" spans="1:53" s="66" customFormat="1" x14ac:dyDescent="0.35">
      <c r="B135" s="66" t="s">
        <v>117</v>
      </c>
      <c r="C135" s="66" t="s">
        <v>7</v>
      </c>
      <c r="D135" s="66" t="s">
        <v>165</v>
      </c>
      <c r="E135" s="66" t="s">
        <v>196</v>
      </c>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c r="AG135" s="63"/>
      <c r="AH135" s="63"/>
      <c r="AI135" s="63"/>
      <c r="AJ135" s="63"/>
      <c r="AK135" s="63"/>
      <c r="AL135" s="63"/>
      <c r="AM135" s="63"/>
      <c r="AN135" s="63"/>
      <c r="AO135" s="63"/>
      <c r="AP135" s="63"/>
      <c r="AQ135" s="63"/>
      <c r="AR135" s="63">
        <v>49.5</v>
      </c>
      <c r="AS135" s="63"/>
      <c r="AT135" s="63"/>
      <c r="AU135" s="63"/>
      <c r="AV135" s="63"/>
      <c r="AW135" s="63"/>
      <c r="AX135" s="63">
        <v>26.3</v>
      </c>
      <c r="AY135" s="63"/>
      <c r="AZ135" s="63"/>
    </row>
    <row r="136" spans="1:53" x14ac:dyDescent="0.35">
      <c r="BA136" s="1"/>
    </row>
    <row r="137" spans="1:53" s="77" customFormat="1" ht="32.25" customHeight="1" thickBot="1" x14ac:dyDescent="0.4">
      <c r="A137" s="72"/>
      <c r="B137" s="73" t="s">
        <v>525</v>
      </c>
      <c r="C137" s="73" t="s">
        <v>6</v>
      </c>
      <c r="D137" s="73" t="s">
        <v>160</v>
      </c>
      <c r="E137" s="73" t="s">
        <v>336</v>
      </c>
      <c r="F137" s="74" t="s">
        <v>281</v>
      </c>
      <c r="G137" s="74"/>
      <c r="H137" s="74"/>
      <c r="I137" s="74"/>
      <c r="J137" s="74"/>
      <c r="K137" s="74"/>
      <c r="L137" s="74"/>
      <c r="M137" s="74"/>
      <c r="N137" s="74"/>
      <c r="O137" s="74"/>
      <c r="P137" s="74"/>
      <c r="Q137" s="74"/>
      <c r="R137" s="74"/>
      <c r="S137" s="74"/>
      <c r="T137" s="74"/>
      <c r="U137" s="74"/>
      <c r="V137" s="74"/>
      <c r="W137" s="74"/>
      <c r="X137" s="74"/>
      <c r="Y137" s="74"/>
      <c r="Z137" s="74"/>
      <c r="AA137" s="74"/>
      <c r="AB137" s="74"/>
      <c r="AC137" s="74"/>
      <c r="AD137" s="74"/>
      <c r="AE137" s="74"/>
      <c r="AF137" s="74"/>
      <c r="AG137" s="74"/>
      <c r="AH137" s="74"/>
      <c r="AI137" s="74"/>
      <c r="AJ137" s="74"/>
      <c r="AK137" s="74"/>
      <c r="AL137" s="74"/>
      <c r="AM137" s="74"/>
      <c r="AN137" s="74"/>
      <c r="AO137" s="74"/>
      <c r="AP137" s="74"/>
      <c r="AQ137" s="74"/>
      <c r="AR137" s="74"/>
      <c r="AS137" s="74"/>
      <c r="AT137" s="74"/>
      <c r="AU137" s="74"/>
      <c r="AV137" s="74"/>
      <c r="AW137" s="74"/>
      <c r="AX137" s="74"/>
      <c r="AY137" s="74"/>
      <c r="AZ137" s="74"/>
      <c r="BA137" s="75" t="s">
        <v>153</v>
      </c>
    </row>
    <row r="138" spans="1:53" x14ac:dyDescent="0.35">
      <c r="B138" s="66" t="s">
        <v>124</v>
      </c>
      <c r="C138" s="1" t="s">
        <v>7</v>
      </c>
      <c r="D138" s="66" t="s">
        <v>161</v>
      </c>
      <c r="E138" s="66" t="s">
        <v>197</v>
      </c>
      <c r="F138" s="51">
        <v>0.12720000000000001</v>
      </c>
    </row>
    <row r="139" spans="1:53" x14ac:dyDescent="0.35">
      <c r="B139" s="66" t="s">
        <v>251</v>
      </c>
      <c r="C139" s="66" t="s">
        <v>7</v>
      </c>
      <c r="D139" s="66" t="s">
        <v>162</v>
      </c>
      <c r="E139" s="66" t="s">
        <v>196</v>
      </c>
      <c r="F139" s="51">
        <v>3.20262961172533E-2</v>
      </c>
    </row>
    <row r="140" spans="1:53" x14ac:dyDescent="0.35">
      <c r="B140" s="1" t="s">
        <v>131</v>
      </c>
      <c r="C140" s="66" t="s">
        <v>7</v>
      </c>
      <c r="D140" s="66" t="s">
        <v>163</v>
      </c>
      <c r="E140" s="66" t="s">
        <v>196</v>
      </c>
      <c r="F140" s="51">
        <v>7.9530171168112174E-2</v>
      </c>
    </row>
    <row r="141" spans="1:53" x14ac:dyDescent="0.35">
      <c r="B141" s="1" t="s">
        <v>133</v>
      </c>
      <c r="C141" s="66" t="s">
        <v>7</v>
      </c>
      <c r="D141" s="66" t="s">
        <v>163</v>
      </c>
      <c r="E141" s="66" t="s">
        <v>196</v>
      </c>
      <c r="F141" s="51">
        <v>7.0617279353752449E-2</v>
      </c>
    </row>
    <row r="142" spans="1:53" x14ac:dyDescent="0.35">
      <c r="B142" s="66" t="s">
        <v>134</v>
      </c>
      <c r="C142" s="66" t="s">
        <v>7</v>
      </c>
      <c r="D142" s="66" t="s">
        <v>163</v>
      </c>
      <c r="E142" s="66" t="s">
        <v>196</v>
      </c>
      <c r="F142" s="51">
        <v>0.13</v>
      </c>
    </row>
    <row r="143" spans="1:53" x14ac:dyDescent="0.35">
      <c r="B143" s="1" t="s">
        <v>120</v>
      </c>
      <c r="C143" s="66" t="s">
        <v>7</v>
      </c>
      <c r="D143" s="66" t="s">
        <v>164</v>
      </c>
      <c r="E143" s="66" t="s">
        <v>196</v>
      </c>
      <c r="F143" s="51">
        <v>6.2E-2</v>
      </c>
    </row>
    <row r="144" spans="1:53" x14ac:dyDescent="0.35">
      <c r="B144" s="1" t="s">
        <v>127</v>
      </c>
      <c r="C144" s="66" t="s">
        <v>7</v>
      </c>
      <c r="D144" s="66" t="s">
        <v>161</v>
      </c>
      <c r="E144" s="66" t="s">
        <v>337</v>
      </c>
      <c r="F144" s="51">
        <v>5.5E-2</v>
      </c>
    </row>
    <row r="145" spans="1:53" x14ac:dyDescent="0.35">
      <c r="B145" s="66" t="s">
        <v>128</v>
      </c>
      <c r="C145" s="66" t="s">
        <v>7</v>
      </c>
      <c r="D145" s="66" t="s">
        <v>165</v>
      </c>
      <c r="E145" s="66" t="s">
        <v>197</v>
      </c>
      <c r="F145" s="51">
        <v>3.5698984504662946E-2</v>
      </c>
    </row>
    <row r="146" spans="1:53" x14ac:dyDescent="0.35">
      <c r="B146" s="1" t="s">
        <v>118</v>
      </c>
      <c r="C146" s="66" t="s">
        <v>7</v>
      </c>
      <c r="D146" s="66" t="s">
        <v>164</v>
      </c>
      <c r="E146" s="66" t="s">
        <v>196</v>
      </c>
      <c r="F146" s="51">
        <v>4.1500000000000002E-2</v>
      </c>
    </row>
    <row r="147" spans="1:53" x14ac:dyDescent="0.35">
      <c r="B147" s="1" t="s">
        <v>129</v>
      </c>
      <c r="C147" s="66" t="s">
        <v>7</v>
      </c>
      <c r="D147" s="66" t="s">
        <v>166</v>
      </c>
      <c r="E147" s="66" t="s">
        <v>196</v>
      </c>
      <c r="F147" s="51">
        <v>6.5000000000000002E-2</v>
      </c>
    </row>
    <row r="148" spans="1:53" x14ac:dyDescent="0.35">
      <c r="B148" s="1" t="s">
        <v>121</v>
      </c>
      <c r="C148" s="66" t="s">
        <v>7</v>
      </c>
      <c r="D148" s="66" t="s">
        <v>164</v>
      </c>
      <c r="E148" s="66" t="s">
        <v>196</v>
      </c>
      <c r="F148" s="51">
        <v>0.03</v>
      </c>
    </row>
    <row r="149" spans="1:53" x14ac:dyDescent="0.35">
      <c r="B149" s="1" t="s">
        <v>119</v>
      </c>
      <c r="C149" s="66" t="s">
        <v>7</v>
      </c>
      <c r="D149" s="66" t="s">
        <v>164</v>
      </c>
      <c r="E149" s="66" t="s">
        <v>197</v>
      </c>
      <c r="F149" s="51">
        <v>6.0999999999999999E-2</v>
      </c>
    </row>
    <row r="150" spans="1:53" x14ac:dyDescent="0.35">
      <c r="B150" s="1" t="s">
        <v>117</v>
      </c>
      <c r="C150" s="66" t="s">
        <v>7</v>
      </c>
      <c r="D150" s="66" t="s">
        <v>165</v>
      </c>
      <c r="E150" s="66" t="s">
        <v>196</v>
      </c>
      <c r="F150" s="51">
        <v>4.4084538403679915E-2</v>
      </c>
    </row>
    <row r="152" spans="1:53" s="77" customFormat="1" ht="32.25" customHeight="1" thickBot="1" x14ac:dyDescent="0.4">
      <c r="A152" s="72"/>
      <c r="B152" s="73" t="s">
        <v>529</v>
      </c>
      <c r="C152" s="73" t="s">
        <v>6</v>
      </c>
      <c r="D152" s="73" t="s">
        <v>160</v>
      </c>
      <c r="E152" s="73" t="s">
        <v>336</v>
      </c>
      <c r="F152" s="74" t="s">
        <v>281</v>
      </c>
      <c r="G152" s="74"/>
      <c r="H152" s="74"/>
      <c r="I152" s="74"/>
      <c r="J152" s="74"/>
      <c r="K152" s="74"/>
      <c r="L152" s="74"/>
      <c r="M152" s="74"/>
      <c r="N152" s="74"/>
      <c r="O152" s="74"/>
      <c r="P152" s="74"/>
      <c r="Q152" s="74"/>
      <c r="R152" s="74"/>
      <c r="S152" s="74"/>
      <c r="T152" s="74"/>
      <c r="U152" s="74"/>
      <c r="V152" s="74"/>
      <c r="W152" s="74"/>
      <c r="X152" s="74"/>
      <c r="Y152" s="74"/>
      <c r="Z152" s="74"/>
      <c r="AA152" s="74"/>
      <c r="AB152" s="74"/>
      <c r="AC152" s="74"/>
      <c r="AD152" s="74"/>
      <c r="AE152" s="74"/>
      <c r="AF152" s="74"/>
      <c r="AG152" s="74"/>
      <c r="AH152" s="74"/>
      <c r="AI152" s="74"/>
      <c r="AJ152" s="74"/>
      <c r="AK152" s="74"/>
      <c r="AL152" s="74"/>
      <c r="AM152" s="74"/>
      <c r="AN152" s="74"/>
      <c r="AO152" s="74"/>
      <c r="AP152" s="74"/>
      <c r="AQ152" s="74"/>
      <c r="AR152" s="74"/>
      <c r="AS152" s="74"/>
      <c r="AT152" s="74"/>
      <c r="AU152" s="74"/>
      <c r="AV152" s="74"/>
      <c r="AW152" s="74"/>
      <c r="AX152" s="74"/>
      <c r="AY152" s="74"/>
      <c r="AZ152" s="74"/>
      <c r="BA152" s="75" t="s">
        <v>153</v>
      </c>
    </row>
    <row r="153" spans="1:53" x14ac:dyDescent="0.35">
      <c r="B153" s="66" t="s">
        <v>124</v>
      </c>
      <c r="C153" s="66" t="s">
        <v>7</v>
      </c>
      <c r="D153" s="66" t="s">
        <v>161</v>
      </c>
      <c r="E153" s="66" t="s">
        <v>197</v>
      </c>
      <c r="F153" s="51">
        <v>0.14645431810676901</v>
      </c>
    </row>
    <row r="154" spans="1:53" x14ac:dyDescent="0.35">
      <c r="B154" s="1" t="s">
        <v>251</v>
      </c>
      <c r="C154" s="66" t="s">
        <v>7</v>
      </c>
      <c r="D154" s="66" t="s">
        <v>162</v>
      </c>
      <c r="E154" s="66" t="s">
        <v>196</v>
      </c>
      <c r="F154" s="51">
        <v>0.13600000000000001</v>
      </c>
    </row>
    <row r="155" spans="1:53" x14ac:dyDescent="0.35">
      <c r="B155" s="66" t="s">
        <v>131</v>
      </c>
      <c r="C155" s="66" t="s">
        <v>7</v>
      </c>
      <c r="D155" s="66" t="s">
        <v>163</v>
      </c>
      <c r="E155" s="66" t="s">
        <v>196</v>
      </c>
      <c r="F155" s="51">
        <v>9.6725000000000005E-2</v>
      </c>
    </row>
    <row r="156" spans="1:53" x14ac:dyDescent="0.35">
      <c r="B156" s="1" t="s">
        <v>133</v>
      </c>
      <c r="C156" s="66" t="s">
        <v>7</v>
      </c>
      <c r="D156" s="66" t="s">
        <v>163</v>
      </c>
      <c r="E156" s="66" t="s">
        <v>196</v>
      </c>
      <c r="F156" s="51">
        <v>9.6725000000000005E-2</v>
      </c>
    </row>
    <row r="157" spans="1:53" x14ac:dyDescent="0.35">
      <c r="B157" s="66" t="s">
        <v>134</v>
      </c>
      <c r="C157" s="66" t="s">
        <v>7</v>
      </c>
      <c r="D157" s="66" t="s">
        <v>163</v>
      </c>
      <c r="E157" s="66" t="s">
        <v>196</v>
      </c>
      <c r="F157" s="51">
        <v>9.6725000000000005E-2</v>
      </c>
    </row>
    <row r="158" spans="1:53" x14ac:dyDescent="0.35">
      <c r="B158" s="1" t="s">
        <v>120</v>
      </c>
      <c r="C158" s="66" t="s">
        <v>7</v>
      </c>
      <c r="D158" s="66" t="s">
        <v>164</v>
      </c>
      <c r="E158" s="66" t="s">
        <v>196</v>
      </c>
      <c r="F158" s="51">
        <v>0.16559630646054499</v>
      </c>
    </row>
    <row r="159" spans="1:53" x14ac:dyDescent="0.35">
      <c r="B159" s="1" t="s">
        <v>127</v>
      </c>
      <c r="C159" s="66" t="s">
        <v>7</v>
      </c>
      <c r="D159" s="66" t="s">
        <v>161</v>
      </c>
      <c r="E159" s="66" t="s">
        <v>337</v>
      </c>
      <c r="F159" s="51">
        <v>0.18861</v>
      </c>
    </row>
    <row r="160" spans="1:53" x14ac:dyDescent="0.35">
      <c r="B160" s="66" t="s">
        <v>128</v>
      </c>
      <c r="C160" s="66" t="s">
        <v>7</v>
      </c>
      <c r="D160" s="66" t="s">
        <v>165</v>
      </c>
      <c r="E160" s="66" t="s">
        <v>197</v>
      </c>
      <c r="F160" s="51">
        <v>5.6419999999999998E-2</v>
      </c>
    </row>
    <row r="161" spans="2:6" x14ac:dyDescent="0.35">
      <c r="B161" s="1" t="s">
        <v>118</v>
      </c>
      <c r="C161" s="66" t="s">
        <v>7</v>
      </c>
      <c r="D161" s="66" t="s">
        <v>164</v>
      </c>
      <c r="E161" s="66" t="s">
        <v>196</v>
      </c>
      <c r="F161" s="51">
        <v>5.2949999999999997E-2</v>
      </c>
    </row>
    <row r="162" spans="2:6" x14ac:dyDescent="0.35">
      <c r="B162" s="1" t="s">
        <v>129</v>
      </c>
      <c r="C162" s="66" t="s">
        <v>7</v>
      </c>
      <c r="D162" s="66" t="s">
        <v>166</v>
      </c>
      <c r="E162" s="66" t="s">
        <v>196</v>
      </c>
      <c r="F162" s="51">
        <v>0.25836260161234698</v>
      </c>
    </row>
    <row r="163" spans="2:6" x14ac:dyDescent="0.35">
      <c r="B163" s="1" t="s">
        <v>121</v>
      </c>
      <c r="C163" s="66" t="s">
        <v>7</v>
      </c>
      <c r="D163" s="66" t="s">
        <v>164</v>
      </c>
      <c r="E163" s="66" t="s">
        <v>196</v>
      </c>
      <c r="F163" s="51">
        <v>0.159582701406323</v>
      </c>
    </row>
    <row r="164" spans="2:6" x14ac:dyDescent="0.35">
      <c r="B164" s="1" t="s">
        <v>119</v>
      </c>
      <c r="C164" s="66" t="s">
        <v>7</v>
      </c>
      <c r="D164" s="66" t="s">
        <v>164</v>
      </c>
      <c r="E164" s="66" t="s">
        <v>197</v>
      </c>
      <c r="F164" s="51">
        <v>0.23886132624662801</v>
      </c>
    </row>
    <row r="165" spans="2:6" x14ac:dyDescent="0.35">
      <c r="B165" s="1" t="s">
        <v>117</v>
      </c>
      <c r="C165" s="66" t="s">
        <v>7</v>
      </c>
      <c r="D165" s="66" t="s">
        <v>165</v>
      </c>
      <c r="E165" s="66" t="s">
        <v>196</v>
      </c>
      <c r="F165" s="51">
        <v>6.9599999999999995E-2</v>
      </c>
    </row>
  </sheetData>
  <sortState xmlns:xlrd2="http://schemas.microsoft.com/office/spreadsheetml/2017/richdata2" ref="B153:F165">
    <sortCondition ref="B165"/>
  </sortState>
  <pageMargins left="0.7" right="0.7" top="0.75" bottom="0.75" header="0.3" footer="0.3"/>
  <pageSetup paperSize="9" orientation="portrait" horizontalDpi="300" verticalDpi="3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49703-391B-4435-990D-0B6D2A71D841}">
  <sheetPr codeName="Sheet15">
    <tabColor theme="8" tint="0.39997558519241921"/>
  </sheetPr>
  <dimension ref="A1:R172"/>
  <sheetViews>
    <sheetView zoomScale="88" zoomScaleNormal="70" workbookViewId="0">
      <selection activeCell="A80" sqref="A80:XFD80"/>
    </sheetView>
  </sheetViews>
  <sheetFormatPr defaultColWidth="9.1796875" defaultRowHeight="14.5" x14ac:dyDescent="0.35"/>
  <cols>
    <col min="1" max="1" width="3" style="66" customWidth="1"/>
    <col min="2" max="2" width="49" style="66" customWidth="1"/>
    <col min="3" max="3" width="14.1796875" style="66" bestFit="1" customWidth="1"/>
    <col min="4" max="4" width="11.7265625" style="66" customWidth="1"/>
    <col min="5" max="5" width="11.1796875" style="66" customWidth="1"/>
    <col min="6" max="6" width="16.36328125" style="67" customWidth="1"/>
    <col min="7" max="14" width="12.54296875" style="67" customWidth="1"/>
    <col min="15" max="15" width="11.1796875" style="66" customWidth="1"/>
    <col min="16" max="16" width="3.453125" style="66" customWidth="1"/>
    <col min="17" max="17" width="16.7265625" style="66" customWidth="1"/>
    <col min="18" max="20" width="9.81640625" style="66" customWidth="1"/>
    <col min="21" max="21" width="23.81640625" style="66" bestFit="1" customWidth="1"/>
    <col min="22" max="23" width="22.26953125" style="66" bestFit="1" customWidth="1"/>
    <col min="24" max="24" width="21" style="66" bestFit="1" customWidth="1"/>
    <col min="25" max="25" width="21.1796875" style="66" bestFit="1" customWidth="1"/>
    <col min="26" max="26" width="22.1796875" style="66" bestFit="1" customWidth="1"/>
    <col min="27" max="27" width="27.7265625" style="66" bestFit="1" customWidth="1"/>
    <col min="28" max="28" width="28.26953125" style="66" bestFit="1" customWidth="1"/>
    <col min="29" max="29" width="27.7265625" style="66" bestFit="1" customWidth="1"/>
    <col min="30" max="30" width="27" style="66" bestFit="1" customWidth="1"/>
    <col min="31" max="31" width="25.453125" style="66" bestFit="1" customWidth="1"/>
    <col min="32" max="32" width="24.81640625" style="66" bestFit="1" customWidth="1"/>
    <col min="33" max="33" width="22.453125" style="66" bestFit="1" customWidth="1"/>
    <col min="34" max="34" width="25.453125" style="66" bestFit="1" customWidth="1"/>
    <col min="35" max="35" width="19.453125" style="66" bestFit="1" customWidth="1"/>
    <col min="36" max="36" width="21.54296875" style="66" bestFit="1" customWidth="1"/>
    <col min="37" max="38" width="24.453125" style="66" bestFit="1" customWidth="1"/>
    <col min="39" max="39" width="28" style="66" bestFit="1" customWidth="1"/>
    <col min="40" max="40" width="25.7265625" style="66" bestFit="1" customWidth="1"/>
    <col min="41" max="41" width="26.26953125" style="66" bestFit="1" customWidth="1"/>
    <col min="42" max="42" width="27.26953125" style="66" bestFit="1" customWidth="1"/>
    <col min="43" max="43" width="22.81640625" style="66" bestFit="1" customWidth="1"/>
    <col min="44" max="44" width="25.453125" style="66" bestFit="1" customWidth="1"/>
    <col min="45" max="45" width="23.1796875" style="66" bestFit="1" customWidth="1"/>
    <col min="46" max="46" width="23" style="66" bestFit="1" customWidth="1"/>
    <col min="47" max="47" width="22" style="66" bestFit="1" customWidth="1"/>
    <col min="48" max="48" width="22.1796875" style="66" bestFit="1" customWidth="1"/>
    <col min="49" max="49" width="22" style="66" bestFit="1" customWidth="1"/>
    <col min="50" max="50" width="23.1796875" style="66" bestFit="1" customWidth="1"/>
    <col min="51" max="51" width="31.453125" style="66" bestFit="1" customWidth="1"/>
    <col min="52" max="52" width="23" style="66" bestFit="1" customWidth="1"/>
    <col min="53" max="53" width="27" style="66" bestFit="1" customWidth="1"/>
    <col min="54" max="54" width="30.7265625" style="66" bestFit="1" customWidth="1"/>
    <col min="55" max="55" width="25.1796875" style="66" bestFit="1" customWidth="1"/>
    <col min="56" max="56" width="25.81640625" style="66" bestFit="1" customWidth="1"/>
    <col min="57" max="57" width="23.453125" style="66" bestFit="1" customWidth="1"/>
    <col min="58" max="58" width="20.1796875" style="66" bestFit="1" customWidth="1"/>
    <col min="59" max="59" width="20.453125" style="66" bestFit="1" customWidth="1"/>
    <col min="60" max="60" width="25.26953125" style="66" bestFit="1" customWidth="1"/>
    <col min="61" max="61" width="19.1796875" style="66" bestFit="1" customWidth="1"/>
    <col min="62" max="62" width="23.81640625" style="66" bestFit="1" customWidth="1"/>
    <col min="63" max="63" width="28.7265625" style="66" bestFit="1" customWidth="1"/>
    <col min="64" max="64" width="25.26953125" style="66" bestFit="1" customWidth="1"/>
    <col min="65" max="65" width="27.26953125" style="66" bestFit="1" customWidth="1"/>
    <col min="66" max="66" width="28" style="66" bestFit="1" customWidth="1"/>
    <col min="67" max="67" width="23.81640625" style="66" bestFit="1" customWidth="1"/>
    <col min="68" max="68" width="29.1796875" style="66" bestFit="1" customWidth="1"/>
    <col min="69" max="69" width="24.1796875" style="66" bestFit="1" customWidth="1"/>
    <col min="70" max="70" width="21.1796875" style="66" bestFit="1" customWidth="1"/>
    <col min="71" max="71" width="21.453125" style="66" bestFit="1" customWidth="1"/>
    <col min="72" max="72" width="20" style="66" bestFit="1" customWidth="1"/>
    <col min="73" max="73" width="20.1796875" style="66" bestFit="1" customWidth="1"/>
    <col min="74" max="74" width="27.54296875" style="66" bestFit="1" customWidth="1"/>
    <col min="75" max="75" width="28.26953125" style="66" bestFit="1" customWidth="1"/>
    <col min="76" max="76" width="24.7265625" style="66" bestFit="1" customWidth="1"/>
    <col min="77" max="77" width="28" style="66" bestFit="1" customWidth="1"/>
    <col min="78" max="78" width="27.7265625" style="66" bestFit="1" customWidth="1"/>
    <col min="79" max="79" width="24.81640625" style="66" bestFit="1" customWidth="1"/>
    <col min="80" max="80" width="23.81640625" style="66" bestFit="1" customWidth="1"/>
    <col min="81" max="81" width="21.26953125" style="66" bestFit="1" customWidth="1"/>
    <col min="82" max="82" width="22" style="66" bestFit="1" customWidth="1"/>
    <col min="83" max="83" width="24.81640625" style="66" bestFit="1" customWidth="1"/>
    <col min="84" max="84" width="22.453125" style="66" bestFit="1" customWidth="1"/>
    <col min="85" max="85" width="20.81640625" style="66" bestFit="1" customWidth="1"/>
    <col min="86" max="86" width="24.81640625" style="66" bestFit="1" customWidth="1"/>
    <col min="87" max="87" width="27" style="66" bestFit="1" customWidth="1"/>
    <col min="88" max="88" width="25" style="66" bestFit="1" customWidth="1"/>
    <col min="89" max="89" width="25.1796875" style="66" bestFit="1" customWidth="1"/>
    <col min="90" max="90" width="26.26953125" style="66" bestFit="1" customWidth="1"/>
    <col min="91" max="91" width="28.1796875" style="66" bestFit="1" customWidth="1"/>
    <col min="92" max="92" width="26.26953125" style="66" bestFit="1" customWidth="1"/>
    <col min="93" max="93" width="23.81640625" style="66" bestFit="1" customWidth="1"/>
    <col min="94" max="95" width="22.26953125" style="66" bestFit="1" customWidth="1"/>
    <col min="96" max="96" width="21" style="66" bestFit="1" customWidth="1"/>
    <col min="97" max="97" width="21.1796875" style="66" bestFit="1" customWidth="1"/>
    <col min="98" max="98" width="22.1796875" style="66" bestFit="1" customWidth="1"/>
    <col min="99" max="99" width="27.7265625" style="66" bestFit="1" customWidth="1"/>
    <col min="100" max="100" width="28.26953125" style="66" bestFit="1" customWidth="1"/>
    <col min="101" max="101" width="27.7265625" style="66" bestFit="1" customWidth="1"/>
    <col min="102" max="102" width="27" style="66" bestFit="1" customWidth="1"/>
    <col min="103" max="103" width="25.453125" style="66" bestFit="1" customWidth="1"/>
    <col min="104" max="104" width="24.81640625" style="66" bestFit="1" customWidth="1"/>
    <col min="105" max="105" width="22.453125" style="66" bestFit="1" customWidth="1"/>
    <col min="106" max="106" width="25.453125" style="66" bestFit="1" customWidth="1"/>
    <col min="107" max="107" width="19.453125" style="66" bestFit="1" customWidth="1"/>
    <col min="108" max="108" width="21.54296875" style="66" bestFit="1" customWidth="1"/>
    <col min="109" max="110" width="24.453125" style="66" bestFit="1" customWidth="1"/>
    <col min="111" max="111" width="28" style="66" bestFit="1" customWidth="1"/>
    <col min="112" max="112" width="25.7265625" style="66" bestFit="1" customWidth="1"/>
    <col min="113" max="113" width="26.26953125" style="66" bestFit="1" customWidth="1"/>
    <col min="114" max="114" width="27.26953125" style="66" bestFit="1" customWidth="1"/>
    <col min="115" max="121" width="9.26953125" style="66" bestFit="1" customWidth="1"/>
    <col min="122" max="124" width="9.81640625" style="66" bestFit="1" customWidth="1"/>
    <col min="125" max="16384" width="9.1796875" style="66"/>
  </cols>
  <sheetData>
    <row r="1" spans="1:18" s="77" customFormat="1" ht="32.25" customHeight="1" thickBot="1" x14ac:dyDescent="0.4">
      <c r="A1" s="72"/>
      <c r="B1" s="73" t="s">
        <v>391</v>
      </c>
      <c r="C1" s="73" t="s">
        <v>6</v>
      </c>
      <c r="D1" s="73" t="s">
        <v>160</v>
      </c>
      <c r="E1" s="73" t="s">
        <v>336</v>
      </c>
      <c r="F1" s="74">
        <v>2010</v>
      </c>
      <c r="G1" s="74">
        <v>2011</v>
      </c>
      <c r="H1" s="74">
        <v>2012</v>
      </c>
      <c r="I1" s="74">
        <v>2013</v>
      </c>
      <c r="J1" s="74">
        <v>2014</v>
      </c>
      <c r="K1" s="74">
        <v>2015</v>
      </c>
      <c r="L1" s="74">
        <v>2016</v>
      </c>
      <c r="M1" s="74">
        <v>2017</v>
      </c>
      <c r="N1" s="74" t="s">
        <v>150</v>
      </c>
      <c r="O1" s="75"/>
      <c r="P1" s="72"/>
      <c r="Q1" s="76" t="s">
        <v>153</v>
      </c>
    </row>
    <row r="2" spans="1:18" x14ac:dyDescent="0.35">
      <c r="B2" s="66" t="s">
        <v>124</v>
      </c>
      <c r="C2" s="66" t="s">
        <v>7</v>
      </c>
      <c r="D2" s="66" t="s">
        <v>161</v>
      </c>
      <c r="E2" s="66" t="s">
        <v>197</v>
      </c>
      <c r="F2" s="83">
        <f>IFERROR(F21+F40+F59,IFERROR(F40+F59,"n.a."))</f>
        <v>1.1760368531087638E-3</v>
      </c>
      <c r="G2" s="83">
        <f t="shared" ref="G2:M2" si="0">IFERROR(G21+G40+G59,IFERROR(G40+G59,"n.a."))</f>
        <v>-8.480690969297404E-4</v>
      </c>
      <c r="H2" s="83">
        <f t="shared" si="0"/>
        <v>-6.6035704644058909E-4</v>
      </c>
      <c r="I2" s="83">
        <f t="shared" si="0"/>
        <v>3.3495021400939482E-6</v>
      </c>
      <c r="J2" s="83">
        <f t="shared" si="0"/>
        <v>1.7639549023651426E-4</v>
      </c>
      <c r="K2" s="83">
        <f t="shared" si="0"/>
        <v>-7.3807344346838539E-5</v>
      </c>
      <c r="L2" s="83" t="str">
        <f t="shared" si="0"/>
        <v>n.a.</v>
      </c>
      <c r="M2" s="83" t="str">
        <f t="shared" si="0"/>
        <v>n.a.</v>
      </c>
      <c r="N2" s="83">
        <f>IFERROR(AVERAGE(F2:M2),"n.a.")</f>
        <v>-3.7741940371965989E-5</v>
      </c>
      <c r="O2" s="69">
        <f>AVERAGE(F2:K2)</f>
        <v>-3.7741940371965989E-5</v>
      </c>
      <c r="Q2" s="66" t="s">
        <v>112</v>
      </c>
    </row>
    <row r="3" spans="1:18" x14ac:dyDescent="0.35">
      <c r="B3" s="66" t="s">
        <v>132</v>
      </c>
      <c r="C3" s="66" t="s">
        <v>7</v>
      </c>
      <c r="D3" s="66" t="s">
        <v>161</v>
      </c>
      <c r="E3" s="66" t="s">
        <v>196</v>
      </c>
      <c r="F3" s="83">
        <f t="shared" ref="F3:M18" si="1">IFERROR(F22+F41+F60,IFERROR(F41+F60,"n.a."))</f>
        <v>4.3895913177894839E-3</v>
      </c>
      <c r="G3" s="83">
        <f t="shared" si="1"/>
        <v>6.03762016125289E-3</v>
      </c>
      <c r="H3" s="83">
        <f t="shared" si="1"/>
        <v>7.1371079645164634E-3</v>
      </c>
      <c r="I3" s="83">
        <f t="shared" si="1"/>
        <v>5.9988727600109714E-3</v>
      </c>
      <c r="J3" s="83">
        <f t="shared" si="1"/>
        <v>6.2777226100561179E-3</v>
      </c>
      <c r="K3" s="83" t="str">
        <f t="shared" si="1"/>
        <v>n.a.</v>
      </c>
      <c r="L3" s="83" t="str">
        <f t="shared" si="1"/>
        <v>n.a.</v>
      </c>
      <c r="M3" s="83" t="str">
        <f t="shared" si="1"/>
        <v>n.a.</v>
      </c>
      <c r="N3" s="83">
        <f t="shared" ref="N3:N18" si="2">IFERROR(AVERAGE(F3:M3),"n.a.")</f>
        <v>5.968182962725185E-3</v>
      </c>
      <c r="O3" s="69">
        <f t="shared" ref="O3:O18" si="3">AVERAGE(F3:K3)</f>
        <v>5.968182962725185E-3</v>
      </c>
      <c r="R3" s="66" t="s">
        <v>150</v>
      </c>
    </row>
    <row r="4" spans="1:18" x14ac:dyDescent="0.35">
      <c r="B4" s="66" t="s">
        <v>251</v>
      </c>
      <c r="C4" s="66" t="s">
        <v>7</v>
      </c>
      <c r="D4" s="66" t="s">
        <v>162</v>
      </c>
      <c r="E4" s="66" t="s">
        <v>196</v>
      </c>
      <c r="F4" s="83" t="str">
        <f t="shared" si="1"/>
        <v>n.a.</v>
      </c>
      <c r="G4" s="83">
        <f t="shared" si="1"/>
        <v>1.3339048063598567E-2</v>
      </c>
      <c r="H4" s="83">
        <f t="shared" si="1"/>
        <v>1.3015312147449295E-2</v>
      </c>
      <c r="I4" s="83">
        <f t="shared" si="1"/>
        <v>1.3919050163822298E-2</v>
      </c>
      <c r="J4" s="83">
        <f t="shared" si="1"/>
        <v>2.0215986435270693E-2</v>
      </c>
      <c r="K4" s="83" t="str">
        <f t="shared" si="1"/>
        <v>n.a.</v>
      </c>
      <c r="L4" s="83" t="str">
        <f t="shared" si="1"/>
        <v>n.a.</v>
      </c>
      <c r="M4" s="83" t="str">
        <f t="shared" si="1"/>
        <v>n.a.</v>
      </c>
      <c r="N4" s="83">
        <f t="shared" si="2"/>
        <v>1.5122349202535213E-2</v>
      </c>
      <c r="O4" s="69">
        <f t="shared" si="3"/>
        <v>1.5122349202535213E-2</v>
      </c>
      <c r="Q4" s="66" t="s">
        <v>197</v>
      </c>
      <c r="R4" s="47">
        <f>AVERAGEIF(E$2:E$18,$Q4,$N$2:$N$18)</f>
        <v>7.088595089081005E-4</v>
      </c>
    </row>
    <row r="5" spans="1:18" x14ac:dyDescent="0.35">
      <c r="B5" s="66" t="s">
        <v>131</v>
      </c>
      <c r="C5" s="66" t="s">
        <v>7</v>
      </c>
      <c r="D5" s="66" t="s">
        <v>163</v>
      </c>
      <c r="E5" s="66" t="s">
        <v>196</v>
      </c>
      <c r="F5" s="83" t="str">
        <f t="shared" si="1"/>
        <v>n.a.</v>
      </c>
      <c r="G5" s="83">
        <f t="shared" si="1"/>
        <v>4.2047514296524063E-2</v>
      </c>
      <c r="H5" s="83">
        <f t="shared" si="1"/>
        <v>4.1763697245494176E-2</v>
      </c>
      <c r="I5" s="83">
        <f t="shared" si="1"/>
        <v>4.1457359945250127E-2</v>
      </c>
      <c r="J5" s="83">
        <f t="shared" si="1"/>
        <v>4.3753638157223065E-2</v>
      </c>
      <c r="K5" s="83">
        <f t="shared" si="1"/>
        <v>4.1314696268613706E-2</v>
      </c>
      <c r="L5" s="83" t="str">
        <f t="shared" si="1"/>
        <v>n.a.</v>
      </c>
      <c r="M5" s="83" t="str">
        <f t="shared" si="1"/>
        <v>n.a.</v>
      </c>
      <c r="N5" s="83">
        <f t="shared" si="2"/>
        <v>4.206738118262103E-2</v>
      </c>
      <c r="O5" s="69">
        <f t="shared" si="3"/>
        <v>4.206738118262103E-2</v>
      </c>
      <c r="Q5" s="66" t="s">
        <v>196</v>
      </c>
      <c r="R5" s="47">
        <f>AVERAGEIF(E$2:E$18,$Q5,$N$2:$N$18)</f>
        <v>1.3812473600752773E-2</v>
      </c>
    </row>
    <row r="6" spans="1:18" x14ac:dyDescent="0.35">
      <c r="B6" s="66" t="s">
        <v>133</v>
      </c>
      <c r="C6" s="66" t="s">
        <v>7</v>
      </c>
      <c r="D6" s="66" t="s">
        <v>163</v>
      </c>
      <c r="E6" s="66" t="s">
        <v>196</v>
      </c>
      <c r="F6" s="83" t="str">
        <f t="shared" si="1"/>
        <v>n.a.</v>
      </c>
      <c r="G6" s="83">
        <f t="shared" si="1"/>
        <v>3.0253611188736061E-3</v>
      </c>
      <c r="H6" s="83">
        <f t="shared" si="1"/>
        <v>3.0817141710039568E-3</v>
      </c>
      <c r="I6" s="83">
        <f t="shared" si="1"/>
        <v>2.7728016997937482E-3</v>
      </c>
      <c r="J6" s="83">
        <f t="shared" si="1"/>
        <v>2.5281287260251447E-3</v>
      </c>
      <c r="K6" s="83">
        <f t="shared" si="1"/>
        <v>2.6327295964934236E-3</v>
      </c>
      <c r="L6" s="83" t="str">
        <f t="shared" si="1"/>
        <v>n.a.</v>
      </c>
      <c r="M6" s="83" t="str">
        <f t="shared" si="1"/>
        <v>n.a.</v>
      </c>
      <c r="N6" s="83">
        <f t="shared" si="2"/>
        <v>2.8081470624379762E-3</v>
      </c>
      <c r="O6" s="69">
        <f t="shared" si="3"/>
        <v>2.8081470624379762E-3</v>
      </c>
      <c r="Q6" s="47" t="s">
        <v>337</v>
      </c>
      <c r="R6" s="47">
        <f t="shared" ref="R6" si="4">AVERAGEIF(E$2:E$18,$Q6,$N$2:$N$18)</f>
        <v>1.2365149664186911E-3</v>
      </c>
    </row>
    <row r="7" spans="1:18" x14ac:dyDescent="0.35">
      <c r="B7" s="66" t="s">
        <v>134</v>
      </c>
      <c r="C7" s="66" t="s">
        <v>7</v>
      </c>
      <c r="D7" s="66" t="s">
        <v>163</v>
      </c>
      <c r="E7" s="66" t="s">
        <v>196</v>
      </c>
      <c r="F7" s="83" t="str">
        <f t="shared" si="1"/>
        <v>n.a.</v>
      </c>
      <c r="G7" s="83">
        <f t="shared" si="1"/>
        <v>3.9746247256901561E-2</v>
      </c>
      <c r="H7" s="83">
        <f t="shared" si="1"/>
        <v>3.7051174836452309E-2</v>
      </c>
      <c r="I7" s="83">
        <f t="shared" si="1"/>
        <v>3.4024110396766914E-2</v>
      </c>
      <c r="J7" s="83">
        <f t="shared" si="1"/>
        <v>4.5757000060024769E-2</v>
      </c>
      <c r="K7" s="83">
        <f t="shared" si="1"/>
        <v>2.891670966796174E-2</v>
      </c>
      <c r="L7" s="83" t="str">
        <f t="shared" si="1"/>
        <v>n.a.</v>
      </c>
      <c r="M7" s="83" t="str">
        <f t="shared" si="1"/>
        <v>n.a.</v>
      </c>
      <c r="N7" s="83">
        <f t="shared" si="2"/>
        <v>3.7099048443621455E-2</v>
      </c>
      <c r="O7" s="69">
        <f t="shared" si="3"/>
        <v>3.7099048443621455E-2</v>
      </c>
      <c r="Q7" s="47"/>
    </row>
    <row r="8" spans="1:18" x14ac:dyDescent="0.35">
      <c r="B8" s="66" t="s">
        <v>120</v>
      </c>
      <c r="C8" s="66" t="s">
        <v>7</v>
      </c>
      <c r="D8" s="66" t="s">
        <v>164</v>
      </c>
      <c r="E8" s="66" t="s">
        <v>196</v>
      </c>
      <c r="F8" s="106">
        <f t="shared" si="1"/>
        <v>3.0400988203769554E-6</v>
      </c>
      <c r="G8" s="83">
        <f t="shared" si="1"/>
        <v>4.1653217400997597E-4</v>
      </c>
      <c r="H8" s="83">
        <f t="shared" si="1"/>
        <v>1.0771790993022532E-3</v>
      </c>
      <c r="I8" s="83">
        <f t="shared" si="1"/>
        <v>3.009547647870143E-3</v>
      </c>
      <c r="J8" s="83">
        <f t="shared" si="1"/>
        <v>3.0002783265629233E-3</v>
      </c>
      <c r="K8" s="83">
        <f t="shared" si="1"/>
        <v>3.6129477091826549E-3</v>
      </c>
      <c r="L8" s="83">
        <f t="shared" si="1"/>
        <v>3.7525696456274567E-3</v>
      </c>
      <c r="M8" s="83" t="str">
        <f t="shared" si="1"/>
        <v>n.a.</v>
      </c>
      <c r="N8" s="83">
        <f t="shared" si="2"/>
        <v>2.124584957339398E-3</v>
      </c>
      <c r="O8" s="69">
        <f t="shared" si="3"/>
        <v>1.8532541759580547E-3</v>
      </c>
      <c r="Q8" s="47"/>
    </row>
    <row r="9" spans="1:18" x14ac:dyDescent="0.35">
      <c r="B9" s="66" t="s">
        <v>125</v>
      </c>
      <c r="C9" s="66" t="s">
        <v>7</v>
      </c>
      <c r="D9" s="66" t="s">
        <v>162</v>
      </c>
      <c r="E9" s="66" t="s">
        <v>196</v>
      </c>
      <c r="F9" s="83" t="str">
        <f t="shared" si="1"/>
        <v>n.a.</v>
      </c>
      <c r="G9" s="83" t="str">
        <f t="shared" si="1"/>
        <v>n.a.</v>
      </c>
      <c r="H9" s="83" t="str">
        <f t="shared" si="1"/>
        <v>n.a.</v>
      </c>
      <c r="I9" s="83">
        <f t="shared" si="1"/>
        <v>5.5628978106985819E-3</v>
      </c>
      <c r="J9" s="83" t="str">
        <f t="shared" si="1"/>
        <v>n.a.</v>
      </c>
      <c r="K9" s="83" t="str">
        <f t="shared" si="1"/>
        <v>n.a.</v>
      </c>
      <c r="L9" s="83" t="str">
        <f t="shared" si="1"/>
        <v>n.a.</v>
      </c>
      <c r="M9" s="83" t="str">
        <f t="shared" si="1"/>
        <v>n.a.</v>
      </c>
      <c r="N9" s="83">
        <f t="shared" si="2"/>
        <v>5.5628978106985819E-3</v>
      </c>
      <c r="O9" s="69">
        <f t="shared" si="3"/>
        <v>5.5628978106985819E-3</v>
      </c>
    </row>
    <row r="10" spans="1:18" x14ac:dyDescent="0.35">
      <c r="B10" s="66" t="s">
        <v>126</v>
      </c>
      <c r="C10" s="66" t="s">
        <v>7</v>
      </c>
      <c r="D10" s="66" t="s">
        <v>163</v>
      </c>
      <c r="E10" s="66" t="s">
        <v>337</v>
      </c>
      <c r="F10" s="83" t="str">
        <f t="shared" si="1"/>
        <v>n.a.</v>
      </c>
      <c r="G10" s="83" t="str">
        <f t="shared" si="1"/>
        <v>n.a.</v>
      </c>
      <c r="H10" s="83" t="str">
        <f t="shared" si="1"/>
        <v>n.a.</v>
      </c>
      <c r="I10" s="83">
        <f t="shared" si="1"/>
        <v>6.4294167858826943E-3</v>
      </c>
      <c r="J10" s="83">
        <f t="shared" si="1"/>
        <v>4.5960194632125419E-3</v>
      </c>
      <c r="K10" s="83">
        <f t="shared" si="1"/>
        <v>2.6488666091459613E-3</v>
      </c>
      <c r="L10" s="83">
        <f t="shared" si="1"/>
        <v>1.0914567099733201E-3</v>
      </c>
      <c r="M10" s="83" t="str">
        <f t="shared" si="1"/>
        <v>n.a.</v>
      </c>
      <c r="N10" s="83">
        <f t="shared" si="2"/>
        <v>3.6914398920536297E-3</v>
      </c>
      <c r="O10" s="69">
        <f t="shared" si="3"/>
        <v>4.558100952747066E-3</v>
      </c>
    </row>
    <row r="11" spans="1:18" x14ac:dyDescent="0.35">
      <c r="B11" s="66" t="s">
        <v>127</v>
      </c>
      <c r="C11" s="66" t="s">
        <v>7</v>
      </c>
      <c r="D11" s="66" t="s">
        <v>161</v>
      </c>
      <c r="E11" s="66" t="s">
        <v>337</v>
      </c>
      <c r="F11" s="105">
        <f t="shared" si="1"/>
        <v>-1.6017121788242203E-5</v>
      </c>
      <c r="G11" s="83">
        <f t="shared" si="1"/>
        <v>-3.6434238449763363E-5</v>
      </c>
      <c r="H11" s="83">
        <f t="shared" si="1"/>
        <v>4.0022076062338195E-6</v>
      </c>
      <c r="I11" s="83">
        <f t="shared" si="1"/>
        <v>1.6757961310685595E-4</v>
      </c>
      <c r="J11" s="83">
        <f t="shared" si="1"/>
        <v>3.1081295131266427E-4</v>
      </c>
      <c r="K11" s="83">
        <f t="shared" si="1"/>
        <v>2.7609110861826863E-4</v>
      </c>
      <c r="L11" s="83">
        <f t="shared" si="1"/>
        <v>4.9549703338416752E-4</v>
      </c>
      <c r="M11" s="83" t="str">
        <f t="shared" si="1"/>
        <v>n.a.</v>
      </c>
      <c r="N11" s="83">
        <f t="shared" si="2"/>
        <v>1.7164736482716921E-4</v>
      </c>
      <c r="O11" s="69">
        <f t="shared" si="3"/>
        <v>1.176724200676695E-4</v>
      </c>
    </row>
    <row r="12" spans="1:18" x14ac:dyDescent="0.35">
      <c r="B12" s="66" t="s">
        <v>128</v>
      </c>
      <c r="C12" s="66" t="s">
        <v>7</v>
      </c>
      <c r="D12" s="66" t="s">
        <v>165</v>
      </c>
      <c r="E12" s="66" t="s">
        <v>197</v>
      </c>
      <c r="F12" s="83">
        <f t="shared" si="1"/>
        <v>6.0743751189222431E-4</v>
      </c>
      <c r="G12" s="83">
        <f t="shared" si="1"/>
        <v>8.2388877775641466E-4</v>
      </c>
      <c r="H12" s="83">
        <f t="shared" si="1"/>
        <v>-4.9869436201454534E-5</v>
      </c>
      <c r="I12" s="83">
        <f t="shared" si="1"/>
        <v>1.3360579778916345E-3</v>
      </c>
      <c r="J12" s="83">
        <f t="shared" si="1"/>
        <v>1.7448260232284774E-4</v>
      </c>
      <c r="K12" s="83">
        <f t="shared" si="1"/>
        <v>-6.3423918273170643E-5</v>
      </c>
      <c r="L12" s="83">
        <f t="shared" si="1"/>
        <v>7.763423431527269E-4</v>
      </c>
      <c r="M12" s="83" t="str">
        <f t="shared" si="1"/>
        <v>n.a.</v>
      </c>
      <c r="N12" s="83">
        <f t="shared" si="2"/>
        <v>5.1498797979160327E-4</v>
      </c>
      <c r="O12" s="69">
        <f t="shared" si="3"/>
        <v>4.7142891923141606E-4</v>
      </c>
    </row>
    <row r="13" spans="1:18" x14ac:dyDescent="0.35">
      <c r="B13" s="66" t="s">
        <v>118</v>
      </c>
      <c r="C13" s="66" t="s">
        <v>7</v>
      </c>
      <c r="D13" s="66" t="s">
        <v>164</v>
      </c>
      <c r="E13" s="66" t="s">
        <v>196</v>
      </c>
      <c r="F13" s="83">
        <f t="shared" si="1"/>
        <v>9.5555541929784535E-3</v>
      </c>
      <c r="G13" s="83">
        <f t="shared" si="1"/>
        <v>1.4074108013273705E-2</v>
      </c>
      <c r="H13" s="83">
        <f t="shared" si="1"/>
        <v>2.6759868084022378E-2</v>
      </c>
      <c r="I13" s="83">
        <f t="shared" si="1"/>
        <v>1.8429233505943395E-2</v>
      </c>
      <c r="J13" s="83">
        <f t="shared" si="1"/>
        <v>1.2520642402647662E-2</v>
      </c>
      <c r="K13" s="83">
        <f t="shared" si="1"/>
        <v>6.3919503430961595E-3</v>
      </c>
      <c r="L13" s="83">
        <f t="shared" si="1"/>
        <v>4.4415224055700088E-3</v>
      </c>
      <c r="M13" s="83" t="str">
        <f t="shared" si="1"/>
        <v>n.a.</v>
      </c>
      <c r="N13" s="83">
        <f t="shared" si="2"/>
        <v>1.316755413536168E-2</v>
      </c>
      <c r="O13" s="69">
        <f t="shared" si="3"/>
        <v>1.4621892756993625E-2</v>
      </c>
    </row>
    <row r="14" spans="1:18" x14ac:dyDescent="0.35">
      <c r="B14" s="66" t="s">
        <v>129</v>
      </c>
      <c r="C14" s="66" t="s">
        <v>7</v>
      </c>
      <c r="D14" s="66" t="s">
        <v>166</v>
      </c>
      <c r="E14" s="66" t="s">
        <v>196</v>
      </c>
      <c r="F14" s="83" t="str">
        <f t="shared" si="1"/>
        <v>n.a.</v>
      </c>
      <c r="G14" s="83" t="str">
        <f t="shared" si="1"/>
        <v>n.a.</v>
      </c>
      <c r="H14" s="83" t="str">
        <f t="shared" si="1"/>
        <v>n.a.</v>
      </c>
      <c r="I14" s="83">
        <f t="shared" si="1"/>
        <v>3.4456701024013374E-2</v>
      </c>
      <c r="J14" s="83">
        <f t="shared" si="1"/>
        <v>1.6789007135376392E-2</v>
      </c>
      <c r="K14" s="83">
        <f t="shared" si="1"/>
        <v>9.4074962357940974E-3</v>
      </c>
      <c r="L14" s="83" t="str">
        <f t="shared" si="1"/>
        <v>n.a.</v>
      </c>
      <c r="M14" s="83" t="str">
        <f t="shared" si="1"/>
        <v>n.a.</v>
      </c>
      <c r="N14" s="83">
        <f t="shared" si="2"/>
        <v>2.0217734798394619E-2</v>
      </c>
      <c r="O14" s="69">
        <f t="shared" si="3"/>
        <v>2.0217734798394619E-2</v>
      </c>
    </row>
    <row r="15" spans="1:18" x14ac:dyDescent="0.35">
      <c r="B15" s="66" t="s">
        <v>121</v>
      </c>
      <c r="C15" s="66" t="s">
        <v>7</v>
      </c>
      <c r="D15" s="66" t="s">
        <v>164</v>
      </c>
      <c r="E15" s="66" t="s">
        <v>196</v>
      </c>
      <c r="F15" s="83" t="str">
        <f t="shared" si="1"/>
        <v>n.a.</v>
      </c>
      <c r="G15" s="83" t="str">
        <f t="shared" si="1"/>
        <v>n.a.</v>
      </c>
      <c r="H15" s="83">
        <f t="shared" si="1"/>
        <v>8.7353188504122672E-3</v>
      </c>
      <c r="I15" s="83">
        <f t="shared" si="1"/>
        <v>8.4962298483014786E-3</v>
      </c>
      <c r="J15" s="83" t="str">
        <f t="shared" si="1"/>
        <v>n.a.</v>
      </c>
      <c r="K15" s="83">
        <f t="shared" si="1"/>
        <v>1.5055773059292276E-3</v>
      </c>
      <c r="L15" s="83">
        <f t="shared" si="1"/>
        <v>5.4504526444525258E-3</v>
      </c>
      <c r="M15" s="83" t="str">
        <f t="shared" si="1"/>
        <v>n.a.</v>
      </c>
      <c r="N15" s="83">
        <f t="shared" si="2"/>
        <v>6.0468946622738752E-3</v>
      </c>
      <c r="O15" s="69">
        <f t="shared" si="3"/>
        <v>6.2457086682143241E-3</v>
      </c>
    </row>
    <row r="16" spans="1:18" x14ac:dyDescent="0.35">
      <c r="B16" s="66" t="s">
        <v>119</v>
      </c>
      <c r="C16" s="66" t="s">
        <v>7</v>
      </c>
      <c r="D16" s="66" t="s">
        <v>164</v>
      </c>
      <c r="E16" s="66" t="s">
        <v>197</v>
      </c>
      <c r="F16" s="83" t="str">
        <f t="shared" si="1"/>
        <v>n.a.</v>
      </c>
      <c r="G16" s="83" t="str">
        <f t="shared" si="1"/>
        <v>n.a.</v>
      </c>
      <c r="H16" s="83">
        <f t="shared" si="1"/>
        <v>-4.1877976107432095E-4</v>
      </c>
      <c r="I16" s="83">
        <f t="shared" si="1"/>
        <v>5.4619801794568781E-4</v>
      </c>
      <c r="J16" s="83">
        <f t="shared" si="1"/>
        <v>1.497719020826147E-3</v>
      </c>
      <c r="K16" s="83">
        <f t="shared" si="1"/>
        <v>2.6236132232461979E-3</v>
      </c>
      <c r="L16" s="83">
        <f t="shared" si="1"/>
        <v>3.9979119355796093E-3</v>
      </c>
      <c r="M16" s="83" t="str">
        <f t="shared" si="1"/>
        <v>n.a.</v>
      </c>
      <c r="N16" s="83">
        <f t="shared" si="2"/>
        <v>1.6493324873046642E-3</v>
      </c>
      <c r="O16" s="69">
        <f t="shared" si="3"/>
        <v>1.0621876252359279E-3</v>
      </c>
    </row>
    <row r="17" spans="1:17" x14ac:dyDescent="0.35">
      <c r="B17" s="66" t="s">
        <v>130</v>
      </c>
      <c r="C17" s="66" t="s">
        <v>7</v>
      </c>
      <c r="D17" s="66" t="s">
        <v>166</v>
      </c>
      <c r="E17" s="66" t="s">
        <v>337</v>
      </c>
      <c r="F17" s="83" t="str">
        <f t="shared" si="1"/>
        <v>n.a.</v>
      </c>
      <c r="G17" s="83" t="str">
        <f t="shared" si="1"/>
        <v>n.a.</v>
      </c>
      <c r="H17" s="83" t="str">
        <f t="shared" si="1"/>
        <v>n.a.</v>
      </c>
      <c r="I17" s="83" t="str">
        <f t="shared" si="1"/>
        <v>n.a.</v>
      </c>
      <c r="J17" s="83" t="str">
        <f t="shared" si="1"/>
        <v>n.a.</v>
      </c>
      <c r="K17" s="83">
        <f t="shared" si="1"/>
        <v>-2.6655539160404581E-3</v>
      </c>
      <c r="L17" s="83">
        <f t="shared" si="1"/>
        <v>-1.6367542468084997E-3</v>
      </c>
      <c r="M17" s="83">
        <f t="shared" si="1"/>
        <v>3.8416810899747798E-3</v>
      </c>
      <c r="N17" s="83">
        <f t="shared" si="2"/>
        <v>-1.5354235762472598E-4</v>
      </c>
      <c r="O17" s="69">
        <f t="shared" si="3"/>
        <v>-2.6655539160404581E-3</v>
      </c>
    </row>
    <row r="18" spans="1:17" x14ac:dyDescent="0.35">
      <c r="B18" s="66" t="s">
        <v>117</v>
      </c>
      <c r="C18" s="66" t="s">
        <v>7</v>
      </c>
      <c r="D18" s="66" t="s">
        <v>165</v>
      </c>
      <c r="E18" s="66" t="s">
        <v>196</v>
      </c>
      <c r="F18" s="83">
        <f t="shared" si="1"/>
        <v>1.1205919089909886E-3</v>
      </c>
      <c r="G18" s="83">
        <f t="shared" si="1"/>
        <v>1.8646942553627857E-3</v>
      </c>
      <c r="H18" s="83">
        <f t="shared" si="1"/>
        <v>1.0981506405640397E-3</v>
      </c>
      <c r="I18" s="83">
        <f t="shared" si="1"/>
        <v>1.755782399589431E-3</v>
      </c>
      <c r="J18" s="83">
        <f t="shared" si="1"/>
        <v>1.8224096275290622E-3</v>
      </c>
      <c r="K18" s="83">
        <f t="shared" si="1"/>
        <v>2.0603715355865257E-3</v>
      </c>
      <c r="L18" s="83">
        <f t="shared" si="1"/>
        <v>2.5450403642775978E-3</v>
      </c>
      <c r="M18" s="83" t="str">
        <f t="shared" si="1"/>
        <v>n.a.</v>
      </c>
      <c r="N18" s="83">
        <f t="shared" si="2"/>
        <v>1.75243439027149E-3</v>
      </c>
      <c r="O18" s="69">
        <f t="shared" si="3"/>
        <v>1.6203333946038054E-3</v>
      </c>
    </row>
    <row r="20" spans="1:17" s="77" customFormat="1" ht="32.25" customHeight="1" thickBot="1" x14ac:dyDescent="0.4">
      <c r="A20" s="72"/>
      <c r="B20" s="73" t="s">
        <v>392</v>
      </c>
      <c r="C20" s="73" t="s">
        <v>6</v>
      </c>
      <c r="D20" s="73" t="s">
        <v>160</v>
      </c>
      <c r="E20" s="73" t="s">
        <v>336</v>
      </c>
      <c r="F20" s="74">
        <v>2010</v>
      </c>
      <c r="G20" s="74">
        <v>2011</v>
      </c>
      <c r="H20" s="74">
        <v>2012</v>
      </c>
      <c r="I20" s="74">
        <v>2013</v>
      </c>
      <c r="J20" s="74">
        <v>2014</v>
      </c>
      <c r="K20" s="74">
        <v>2015</v>
      </c>
      <c r="L20" s="74">
        <v>2016</v>
      </c>
      <c r="M20" s="74">
        <v>2017</v>
      </c>
      <c r="N20" s="74" t="s">
        <v>150</v>
      </c>
      <c r="O20" s="75"/>
      <c r="P20" s="72"/>
      <c r="Q20" s="76" t="s">
        <v>153</v>
      </c>
    </row>
    <row r="21" spans="1:17" x14ac:dyDescent="0.35">
      <c r="B21" s="66" t="s">
        <v>124</v>
      </c>
      <c r="C21" s="66" t="s">
        <v>7</v>
      </c>
      <c r="D21" s="66" t="s">
        <v>161</v>
      </c>
      <c r="E21" s="66" t="s">
        <v>197</v>
      </c>
      <c r="F21" s="83">
        <f>IFERROR(1000000*(F97-F78)/'Macroeconomic indicators'!F43,"n.a.")</f>
        <v>8.2445320105907895E-4</v>
      </c>
      <c r="G21" s="83">
        <f>IFERROR(1000000*(G97-G78)/'Macroeconomic indicators'!G43,"n.a.")</f>
        <v>-4.4825652138772104E-4</v>
      </c>
      <c r="H21" s="83">
        <f>IFERROR(1000000*(H97-H78)/'Macroeconomic indicators'!H43,"n.a.")</f>
        <v>2.5223458616816089E-5</v>
      </c>
      <c r="I21" s="83">
        <f>IFERROR(1000000*(I97-I78)/'Macroeconomic indicators'!I43,"n.a.")</f>
        <v>1.2244328557615552E-4</v>
      </c>
      <c r="J21" s="83">
        <f>IFERROR(1000000*(J97-J78)/'Macroeconomic indicators'!J43,"n.a.")</f>
        <v>1.9671152514334517E-4</v>
      </c>
      <c r="K21" s="83">
        <f>IFERROR(1000000*(K97-K78)/'Macroeconomic indicators'!K43,"n.a.")</f>
        <v>1.5669728634895442E-4</v>
      </c>
      <c r="L21" s="83" t="str">
        <f>IFERROR(1000000*(L97-L78)/'Macroeconomic indicators'!L43,"n.a.")</f>
        <v>n.a.</v>
      </c>
      <c r="M21" s="83" t="str">
        <f>IFERROR(1000000*(M97-M78)/'Macroeconomic indicators'!M43,"n.a.")</f>
        <v>n.a.</v>
      </c>
      <c r="N21" s="83">
        <f>IFERROR(AVERAGE(F21:M21),"n.a.")</f>
        <v>1.4621203922610487E-4</v>
      </c>
      <c r="Q21" s="66" t="s">
        <v>112</v>
      </c>
    </row>
    <row r="22" spans="1:17" x14ac:dyDescent="0.35">
      <c r="B22" s="66" t="s">
        <v>132</v>
      </c>
      <c r="C22" s="66" t="s">
        <v>7</v>
      </c>
      <c r="D22" s="66" t="s">
        <v>161</v>
      </c>
      <c r="E22" s="66" t="s">
        <v>196</v>
      </c>
      <c r="F22" s="83">
        <f>IFERROR(1000000*(F98-F79)/'Macroeconomic indicators'!F44,"n.a.")</f>
        <v>4.4731422984744835E-4</v>
      </c>
      <c r="G22" s="83">
        <f>IFERROR(1000000*(G98-G79)/'Macroeconomic indicators'!G44,"n.a.")</f>
        <v>5.505327836006033E-4</v>
      </c>
      <c r="H22" s="83">
        <f>IFERROR(1000000*(H98-H79)/'Macroeconomic indicators'!H44,"n.a.")</f>
        <v>8.9763392112017113E-4</v>
      </c>
      <c r="I22" s="83">
        <f>IFERROR(1000000*(I98-I79)/'Macroeconomic indicators'!I44,"n.a.")</f>
        <v>7.3948199360198558E-4</v>
      </c>
      <c r="J22" s="83">
        <f>IFERROR(1000000*(J98-J79)/'Macroeconomic indicators'!J44,"n.a.")</f>
        <v>6.6839800972551516E-4</v>
      </c>
      <c r="K22" s="83">
        <f>IFERROR(1000000*(K98-K79)/'Macroeconomic indicators'!K44,"n.a.")</f>
        <v>7.3874686631814567E-4</v>
      </c>
      <c r="L22" s="83" t="str">
        <f>IFERROR(1000000*(L98-L79)/'Macroeconomic indicators'!L44,"n.a.")</f>
        <v>n.a.</v>
      </c>
      <c r="M22" s="83" t="str">
        <f>IFERROR(1000000*(M98-M79)/'Macroeconomic indicators'!M44,"n.a.")</f>
        <v>n.a.</v>
      </c>
      <c r="N22" s="83">
        <f t="shared" ref="N22:N37" si="5">IFERROR(AVERAGE(F22:M22),"n.a.")</f>
        <v>6.7368463403564497E-4</v>
      </c>
    </row>
    <row r="23" spans="1:17" x14ac:dyDescent="0.35">
      <c r="B23" s="66" t="s">
        <v>251</v>
      </c>
      <c r="C23" s="66" t="s">
        <v>7</v>
      </c>
      <c r="D23" s="66" t="s">
        <v>162</v>
      </c>
      <c r="E23" s="66" t="s">
        <v>196</v>
      </c>
      <c r="F23" s="83" t="str">
        <f>IFERROR(1000000*(F99-F80)/'Macroeconomic indicators'!F45,"n.a.")</f>
        <v>n.a.</v>
      </c>
      <c r="G23" s="83">
        <f>IFERROR(1000000*(G99-G80)/'Macroeconomic indicators'!G45,"n.a.")</f>
        <v>4.3688498286047482E-4</v>
      </c>
      <c r="H23" s="83">
        <f>IFERROR(1000000*(H99-H80)/'Macroeconomic indicators'!H45,"n.a.")</f>
        <v>1.5354553054278428E-3</v>
      </c>
      <c r="I23" s="83">
        <f>IFERROR(1000000*(I99-I80)/'Macroeconomic indicators'!I45,"n.a.")</f>
        <v>5.244206353472375E-3</v>
      </c>
      <c r="J23" s="83">
        <f>IFERROR(1000000*(J99-J80)/'Macroeconomic indicators'!J45,"n.a.")</f>
        <v>2.9189363069451928E-3</v>
      </c>
      <c r="K23" s="83">
        <f>IFERROR(1000000*(K99-K80)/'Macroeconomic indicators'!K45,"n.a.")</f>
        <v>1.5232885011948816E-3</v>
      </c>
      <c r="L23" s="83">
        <f>IFERROR(1000000*(L99-L80)/'Macroeconomic indicators'!L45,"n.a.")</f>
        <v>1.794502630142758E-3</v>
      </c>
      <c r="M23" s="83" t="str">
        <f>IFERROR(1000000*(M99-M80)/'Macroeconomic indicators'!M45,"n.a.")</f>
        <v>n.a.</v>
      </c>
      <c r="N23" s="83">
        <f t="shared" si="5"/>
        <v>2.2422123466739208E-3</v>
      </c>
    </row>
    <row r="24" spans="1:17" x14ac:dyDescent="0.35">
      <c r="B24" s="66" t="s">
        <v>131</v>
      </c>
      <c r="C24" s="66" t="s">
        <v>7</v>
      </c>
      <c r="D24" s="66" t="s">
        <v>163</v>
      </c>
      <c r="E24" s="66" t="s">
        <v>196</v>
      </c>
      <c r="F24" s="83" t="str">
        <f>IFERROR(1000000*(F100-F81)/'Macroeconomic indicators'!F46,"n.a.")</f>
        <v>n.a.</v>
      </c>
      <c r="G24" s="83" t="str">
        <f>IFERROR(1000000*(G100-G81)/'Macroeconomic indicators'!G46,"n.a.")</f>
        <v>n.a.</v>
      </c>
      <c r="H24" s="83" t="str">
        <f>IFERROR(1000000*(H100-H81)/'Macroeconomic indicators'!H46,"n.a.")</f>
        <v>n.a.</v>
      </c>
      <c r="I24" s="83" t="str">
        <f>IFERROR(1000000*(I100-I81)/'Macroeconomic indicators'!I46,"n.a.")</f>
        <v>n.a.</v>
      </c>
      <c r="J24" s="83" t="str">
        <f>IFERROR(1000000*(J100-J81)/'Macroeconomic indicators'!J46,"n.a.")</f>
        <v>n.a.</v>
      </c>
      <c r="K24" s="83" t="str">
        <f>IFERROR(1000000*(K100-K81)/'Macroeconomic indicators'!K46,"n.a.")</f>
        <v>n.a.</v>
      </c>
      <c r="L24" s="83" t="str">
        <f>IFERROR(1000000*(L100-L81)/'Macroeconomic indicators'!L46,"n.a.")</f>
        <v>n.a.</v>
      </c>
      <c r="M24" s="83" t="str">
        <f>IFERROR(1000000*(M100-M81)/'Macroeconomic indicators'!M46,"n.a.")</f>
        <v>n.a.</v>
      </c>
      <c r="N24" s="83" t="str">
        <f t="shared" si="5"/>
        <v>n.a.</v>
      </c>
    </row>
    <row r="25" spans="1:17" x14ac:dyDescent="0.35">
      <c r="B25" s="66" t="s">
        <v>133</v>
      </c>
      <c r="C25" s="66" t="s">
        <v>7</v>
      </c>
      <c r="D25" s="66" t="s">
        <v>163</v>
      </c>
      <c r="E25" s="66" t="s">
        <v>196</v>
      </c>
      <c r="F25" s="83" t="str">
        <f>IFERROR(1000000*(F101-F82)/'Macroeconomic indicators'!F47,"n.a.")</f>
        <v>n.a.</v>
      </c>
      <c r="G25" s="83">
        <f>IFERROR(1000000*(G101-G82)/'Macroeconomic indicators'!G47,"n.a.")</f>
        <v>2.0058441649516102E-3</v>
      </c>
      <c r="H25" s="83">
        <f>IFERROR(1000000*(H101-H82)/'Macroeconomic indicators'!H47,"n.a.")</f>
        <v>1.609452688974683E-3</v>
      </c>
      <c r="I25" s="83">
        <f>IFERROR(1000000*(I101-I82)/'Macroeconomic indicators'!I47,"n.a.")</f>
        <v>9.9384737598271194E-4</v>
      </c>
      <c r="J25" s="83">
        <f>IFERROR(1000000*(J101-J82)/'Macroeconomic indicators'!J47,"n.a.")</f>
        <v>1.0770649500769828E-3</v>
      </c>
      <c r="K25" s="83">
        <f>IFERROR(1000000*(K101-K82)/'Macroeconomic indicators'!K47,"n.a.")</f>
        <v>1.0538235791343763E-3</v>
      </c>
      <c r="L25" s="83" t="str">
        <f>IFERROR(1000000*(L101-L82)/'Macroeconomic indicators'!L47,"n.a.")</f>
        <v>n.a.</v>
      </c>
      <c r="M25" s="83" t="str">
        <f>IFERROR(1000000*(M101-M82)/'Macroeconomic indicators'!M47,"n.a.")</f>
        <v>n.a.</v>
      </c>
      <c r="N25" s="83">
        <f t="shared" si="5"/>
        <v>1.3480065518240727E-3</v>
      </c>
    </row>
    <row r="26" spans="1:17" x14ac:dyDescent="0.35">
      <c r="B26" s="66" t="s">
        <v>134</v>
      </c>
      <c r="C26" s="66" t="s">
        <v>7</v>
      </c>
      <c r="D26" s="66" t="s">
        <v>163</v>
      </c>
      <c r="E26" s="66" t="s">
        <v>196</v>
      </c>
      <c r="F26" s="83" t="str">
        <f>IFERROR(1000000*(F102-F83)/'Macroeconomic indicators'!F48,"n.a.")</f>
        <v>n.a.</v>
      </c>
      <c r="G26" s="83" t="str">
        <f>IFERROR(1000000*(G102-G83)/'Macroeconomic indicators'!G48,"n.a.")</f>
        <v>n.a.</v>
      </c>
      <c r="H26" s="83" t="str">
        <f>IFERROR(1000000*(H102-H83)/'Macroeconomic indicators'!H48,"n.a.")</f>
        <v>n.a.</v>
      </c>
      <c r="I26" s="83" t="str">
        <f>IFERROR(1000000*(I102-I83)/'Macroeconomic indicators'!I48,"n.a.")</f>
        <v>n.a.</v>
      </c>
      <c r="J26" s="83" t="str">
        <f>IFERROR(1000000*(J102-J83)/'Macroeconomic indicators'!J48,"n.a.")</f>
        <v>n.a.</v>
      </c>
      <c r="K26" s="83" t="str">
        <f>IFERROR(1000000*(K102-K83)/'Macroeconomic indicators'!K48,"n.a.")</f>
        <v>n.a.</v>
      </c>
      <c r="L26" s="83" t="str">
        <f>IFERROR(1000000*(L102-L83)/'Macroeconomic indicators'!L48,"n.a.")</f>
        <v>n.a.</v>
      </c>
      <c r="M26" s="83" t="str">
        <f>IFERROR(1000000*(M102-M83)/'Macroeconomic indicators'!M48,"n.a.")</f>
        <v>n.a.</v>
      </c>
      <c r="N26" s="83" t="str">
        <f t="shared" si="5"/>
        <v>n.a.</v>
      </c>
    </row>
    <row r="27" spans="1:17" x14ac:dyDescent="0.35">
      <c r="B27" s="66" t="s">
        <v>120</v>
      </c>
      <c r="C27" s="66" t="s">
        <v>7</v>
      </c>
      <c r="D27" s="66" t="s">
        <v>164</v>
      </c>
      <c r="E27" s="66" t="s">
        <v>196</v>
      </c>
      <c r="F27" s="83">
        <f>IFERROR(1000000*(F103-F84)/'Macroeconomic indicators'!F49,"n.a.")</f>
        <v>-1.6987047513126476E-4</v>
      </c>
      <c r="G27" s="83">
        <f>IFERROR(1000000*(G103-G84)/'Macroeconomic indicators'!G49,"n.a.")</f>
        <v>5.2118169060326989E-4</v>
      </c>
      <c r="H27" s="83">
        <f>IFERROR(1000000*(H103-H84)/'Macroeconomic indicators'!H49,"n.a.")</f>
        <v>-3.8832812485736724E-4</v>
      </c>
      <c r="I27" s="83">
        <f>IFERROR(1000000*(I103-I84)/'Macroeconomic indicators'!I49,"n.a.")</f>
        <v>3.2913216342818271E-4</v>
      </c>
      <c r="J27" s="83">
        <f>IFERROR(1000000*(J103-J84)/'Macroeconomic indicators'!J49,"n.a.")</f>
        <v>6.4829784036298237E-4</v>
      </c>
      <c r="K27" s="83">
        <f>IFERROR(1000000*(K103-K84)/'Macroeconomic indicators'!K49,"n.a.")</f>
        <v>-2.8699426657095324E-4</v>
      </c>
      <c r="L27" s="83">
        <f>IFERROR(1000000*(L103-L84)/'Macroeconomic indicators'!L49,"n.a.")</f>
        <v>-6.5781671416918236E-6</v>
      </c>
      <c r="M27" s="83" t="str">
        <f>IFERROR(1000000*(M103-M84)/'Macroeconomic indicators'!M49,"n.a.")</f>
        <v>n.a.</v>
      </c>
      <c r="N27" s="83">
        <f t="shared" si="5"/>
        <v>9.2405808670451139E-5</v>
      </c>
    </row>
    <row r="28" spans="1:17" x14ac:dyDescent="0.35">
      <c r="B28" s="66" t="s">
        <v>125</v>
      </c>
      <c r="C28" s="66" t="s">
        <v>7</v>
      </c>
      <c r="D28" s="66" t="s">
        <v>162</v>
      </c>
      <c r="E28" s="66" t="s">
        <v>196</v>
      </c>
      <c r="F28" s="83" t="str">
        <f>IFERROR(1000000*(F104-F85)/'Macroeconomic indicators'!F50,"n.a.")</f>
        <v>n.a.</v>
      </c>
      <c r="G28" s="83" t="str">
        <f>IFERROR(1000000*(G104-G85)/'Macroeconomic indicators'!G50,"n.a.")</f>
        <v>n.a.</v>
      </c>
      <c r="H28" s="83" t="str">
        <f>IFERROR(1000000*(H104-H85)/'Macroeconomic indicators'!H50,"n.a.")</f>
        <v>n.a.</v>
      </c>
      <c r="I28" s="83" t="str">
        <f>IFERROR(1000000*(I104-I85)/'Macroeconomic indicators'!I50,"n.a.")</f>
        <v>n.a.</v>
      </c>
      <c r="J28" s="83" t="str">
        <f>IFERROR(1000000*(J104-J85)/'Macroeconomic indicators'!J50,"n.a.")</f>
        <v>n.a.</v>
      </c>
      <c r="K28" s="83" t="str">
        <f>IFERROR(1000000*(K104-K85)/'Macroeconomic indicators'!K50,"n.a.")</f>
        <v>n.a.</v>
      </c>
      <c r="L28" s="83" t="str">
        <f>IFERROR(1000000*(L104-L85)/'Macroeconomic indicators'!L50,"n.a.")</f>
        <v>n.a.</v>
      </c>
      <c r="M28" s="83" t="str">
        <f>IFERROR(1000000*(M104-M85)/'Macroeconomic indicators'!M50,"n.a.")</f>
        <v>n.a.</v>
      </c>
      <c r="N28" s="83" t="str">
        <f t="shared" si="5"/>
        <v>n.a.</v>
      </c>
    </row>
    <row r="29" spans="1:17" x14ac:dyDescent="0.35">
      <c r="B29" s="66" t="s">
        <v>126</v>
      </c>
      <c r="C29" s="66" t="s">
        <v>7</v>
      </c>
      <c r="D29" s="66" t="s">
        <v>163</v>
      </c>
      <c r="E29" s="66" t="s">
        <v>337</v>
      </c>
      <c r="F29" s="83" t="str">
        <f>IFERROR(1000000*(F105-F86)/'Macroeconomic indicators'!F51,"n.a.")</f>
        <v>n.a.</v>
      </c>
      <c r="G29" s="83" t="str">
        <f>IFERROR(1000000*(G105-G86)/'Macroeconomic indicators'!G51,"n.a.")</f>
        <v>n.a.</v>
      </c>
      <c r="H29" s="83" t="str">
        <f>IFERROR(1000000*(H105-H86)/'Macroeconomic indicators'!H51,"n.a.")</f>
        <v>n.a.</v>
      </c>
      <c r="I29" s="83">
        <f>IFERROR(1000000*(I105-I86)/'Macroeconomic indicators'!I51,"n.a.")</f>
        <v>1.1654181160212051E-3</v>
      </c>
      <c r="J29" s="83">
        <f>IFERROR(1000000*(J105-J86)/'Macroeconomic indicators'!J51,"n.a.")</f>
        <v>7.7345612380782473E-4</v>
      </c>
      <c r="K29" s="83">
        <f>IFERROR(1000000*(K105-K86)/'Macroeconomic indicators'!K51,"n.a.")</f>
        <v>9.6057558308351254E-4</v>
      </c>
      <c r="L29" s="83">
        <f>IFERROR(1000000*(L105-L86)/'Macroeconomic indicators'!L51,"n.a.")</f>
        <v>7.3558618711229656E-4</v>
      </c>
      <c r="M29" s="83" t="str">
        <f>IFERROR(1000000*(M105-M86)/'Macroeconomic indicators'!M51,"n.a.")</f>
        <v>n.a.</v>
      </c>
      <c r="N29" s="83">
        <f t="shared" si="5"/>
        <v>9.0875900250620974E-4</v>
      </c>
    </row>
    <row r="30" spans="1:17" x14ac:dyDescent="0.35">
      <c r="B30" s="66" t="s">
        <v>127</v>
      </c>
      <c r="C30" s="66" t="s">
        <v>7</v>
      </c>
      <c r="D30" s="66" t="s">
        <v>161</v>
      </c>
      <c r="E30" s="66" t="s">
        <v>337</v>
      </c>
      <c r="F30" s="83">
        <f>IFERROR(1000000*(F106-F87)/'Macroeconomic indicators'!F52,"n.a.")</f>
        <v>7.7591934288612658E-5</v>
      </c>
      <c r="G30" s="83">
        <f>IFERROR(1000000*(G106-G87)/'Macroeconomic indicators'!G52,"n.a.")</f>
        <v>5.7648743443132395E-5</v>
      </c>
      <c r="H30" s="83">
        <f>IFERROR(1000000*(H106-H87)/'Macroeconomic indicators'!H52,"n.a.")</f>
        <v>6.7913389830009783E-5</v>
      </c>
      <c r="I30" s="83">
        <f>IFERROR(1000000*(I106-I87)/'Macroeconomic indicators'!I52,"n.a.")</f>
        <v>8.0836166801167168E-5</v>
      </c>
      <c r="J30" s="83">
        <f>IFERROR(1000000*(J106-J87)/'Macroeconomic indicators'!J52,"n.a.")</f>
        <v>8.1809770719875871E-7</v>
      </c>
      <c r="K30" s="83">
        <f>IFERROR(1000000*(K106-K87)/'Macroeconomic indicators'!K52,"n.a.")</f>
        <v>7.7683265939142217E-5</v>
      </c>
      <c r="L30" s="83">
        <f>IFERROR(1000000*(L106-L87)/'Macroeconomic indicators'!L52,"n.a.")</f>
        <v>2.1176442919991806E-5</v>
      </c>
      <c r="M30" s="83" t="str">
        <f>IFERROR(1000000*(M106-M87)/'Macroeconomic indicators'!M52,"n.a.")</f>
        <v>n.a.</v>
      </c>
      <c r="N30" s="83">
        <f t="shared" si="5"/>
        <v>5.4809720132750682E-5</v>
      </c>
    </row>
    <row r="31" spans="1:17" x14ac:dyDescent="0.35">
      <c r="B31" s="66" t="s">
        <v>128</v>
      </c>
      <c r="C31" s="66" t="s">
        <v>7</v>
      </c>
      <c r="D31" s="66" t="s">
        <v>165</v>
      </c>
      <c r="E31" s="66" t="s">
        <v>197</v>
      </c>
      <c r="F31" s="83">
        <f>IFERROR(1000000*(F107-F88)/'Macroeconomic indicators'!F53,"n.a.")</f>
        <v>3.3002200619896809E-6</v>
      </c>
      <c r="G31" s="83">
        <f>IFERROR(1000000*(G107-G88)/'Macroeconomic indicators'!G53,"n.a.")</f>
        <v>6.2697680050682154E-4</v>
      </c>
      <c r="H31" s="83">
        <f>IFERROR(1000000*(H107-H88)/'Macroeconomic indicators'!H53,"n.a.")</f>
        <v>-6.7025943734802751E-5</v>
      </c>
      <c r="I31" s="83">
        <f>IFERROR(1000000*(I107-I88)/'Macroeconomic indicators'!I53,"n.a.")</f>
        <v>3.095728360558845E-4</v>
      </c>
      <c r="J31" s="83">
        <f>IFERROR(1000000*(J107-J88)/'Macroeconomic indicators'!J53,"n.a.")</f>
        <v>-3.4986395340480807E-4</v>
      </c>
      <c r="K31" s="83">
        <f>IFERROR(1000000*(K107-K88)/'Macroeconomic indicators'!K53,"n.a.")</f>
        <v>-2.5156394491014173E-4</v>
      </c>
      <c r="L31" s="83">
        <f>IFERROR(1000000*(L107-L88)/'Macroeconomic indicators'!L53,"n.a.")</f>
        <v>-1.0416601863891783E-4</v>
      </c>
      <c r="M31" s="83" t="str">
        <f>IFERROR(1000000*(M107-M88)/'Macroeconomic indicators'!M53,"n.a.")</f>
        <v>n.a.</v>
      </c>
      <c r="N31" s="83">
        <f t="shared" si="5"/>
        <v>2.38899994194322E-5</v>
      </c>
    </row>
    <row r="32" spans="1:17" x14ac:dyDescent="0.35">
      <c r="B32" s="66" t="s">
        <v>118</v>
      </c>
      <c r="C32" s="66" t="s">
        <v>7</v>
      </c>
      <c r="D32" s="66" t="s">
        <v>164</v>
      </c>
      <c r="E32" s="66" t="s">
        <v>196</v>
      </c>
      <c r="F32" s="83">
        <f>IFERROR(1000000*(F108-F89)/'Macroeconomic indicators'!F54,"n.a.")</f>
        <v>-3.1390820704113551E-5</v>
      </c>
      <c r="G32" s="83">
        <f>IFERROR(1000000*(G108-G89)/'Macroeconomic indicators'!G54,"n.a.")</f>
        <v>-2.9805884466216453E-5</v>
      </c>
      <c r="H32" s="83">
        <f>IFERROR(1000000*(H108-H89)/'Macroeconomic indicators'!H54,"n.a.")</f>
        <v>1.1812983988157631E-3</v>
      </c>
      <c r="I32" s="83">
        <f>IFERROR(1000000*(I108-I89)/'Macroeconomic indicators'!I54,"n.a.")</f>
        <v>2.2725884500056749E-3</v>
      </c>
      <c r="J32" s="83">
        <f>IFERROR(1000000*(J108-J89)/'Macroeconomic indicators'!J54,"n.a.")</f>
        <v>-7.030444002751263E-4</v>
      </c>
      <c r="K32" s="83">
        <f>IFERROR(1000000*(K108-K89)/'Macroeconomic indicators'!K54,"n.a.")</f>
        <v>1.4169862582452024E-3</v>
      </c>
      <c r="L32" s="83">
        <f>IFERROR(1000000*(L108-L89)/'Macroeconomic indicators'!L54,"n.a.")</f>
        <v>0</v>
      </c>
      <c r="M32" s="83" t="str">
        <f>IFERROR(1000000*(M108-M89)/'Macroeconomic indicators'!M54,"n.a.")</f>
        <v>n.a.</v>
      </c>
      <c r="N32" s="83">
        <f t="shared" si="5"/>
        <v>5.86661714517312E-4</v>
      </c>
    </row>
    <row r="33" spans="1:17" x14ac:dyDescent="0.35">
      <c r="B33" s="66" t="s">
        <v>129</v>
      </c>
      <c r="C33" s="66" t="s">
        <v>7</v>
      </c>
      <c r="D33" s="66" t="s">
        <v>166</v>
      </c>
      <c r="E33" s="66" t="s">
        <v>196</v>
      </c>
      <c r="F33" s="83" t="str">
        <f>IFERROR(1000000*(F109-F90)/'Macroeconomic indicators'!F55,"n.a.")</f>
        <v>n.a.</v>
      </c>
      <c r="G33" s="83" t="str">
        <f>IFERROR(1000000*(G109-G90)/'Macroeconomic indicators'!G55,"n.a.")</f>
        <v>n.a.</v>
      </c>
      <c r="H33" s="83" t="str">
        <f>IFERROR(1000000*(H109-H90)/'Macroeconomic indicators'!H55,"n.a.")</f>
        <v>n.a.</v>
      </c>
      <c r="I33" s="83">
        <f>IFERROR(1000000*(I109-I90)/'Macroeconomic indicators'!I55,"n.a.")</f>
        <v>9.9277701144833298E-3</v>
      </c>
      <c r="J33" s="83">
        <f>IFERROR(1000000*(J109-J90)/'Macroeconomic indicators'!J55,"n.a.")</f>
        <v>7.5702124393210871E-3</v>
      </c>
      <c r="K33" s="83">
        <f>IFERROR(1000000*(K109-K90)/'Macroeconomic indicators'!K55,"n.a.")</f>
        <v>4.23391500168849E-3</v>
      </c>
      <c r="L33" s="83" t="str">
        <f>IFERROR(1000000*(L109-L90)/'Macroeconomic indicators'!L55,"n.a.")</f>
        <v>n.a.</v>
      </c>
      <c r="M33" s="83" t="str">
        <f>IFERROR(1000000*(M109-M90)/'Macroeconomic indicators'!M55,"n.a.")</f>
        <v>n.a.</v>
      </c>
      <c r="N33" s="83">
        <f t="shared" si="5"/>
        <v>7.2439658518309693E-3</v>
      </c>
    </row>
    <row r="34" spans="1:17" x14ac:dyDescent="0.35">
      <c r="B34" s="66" t="s">
        <v>121</v>
      </c>
      <c r="C34" s="66" t="s">
        <v>7</v>
      </c>
      <c r="D34" s="66" t="s">
        <v>164</v>
      </c>
      <c r="E34" s="66" t="s">
        <v>196</v>
      </c>
      <c r="F34" s="83" t="str">
        <f>IFERROR(1000000*(F110-F91)/'Macroeconomic indicators'!F56,"n.a.")</f>
        <v>n.a.</v>
      </c>
      <c r="G34" s="83" t="str">
        <f>IFERROR(1000000*(G110-G91)/'Macroeconomic indicators'!G56,"n.a.")</f>
        <v>n.a.</v>
      </c>
      <c r="H34" s="83">
        <f>IFERROR(1000000*(H110-H91)/'Macroeconomic indicators'!H56,"n.a.")</f>
        <v>0</v>
      </c>
      <c r="I34" s="83">
        <f>IFERROR(1000000*(I110-I91)/'Macroeconomic indicators'!I56,"n.a.")</f>
        <v>-1.9767242666308047E-3</v>
      </c>
      <c r="J34" s="83" t="str">
        <f>IFERROR(1000000*(J110-J91)/'Macroeconomic indicators'!J56,"n.a.")</f>
        <v>n.a.</v>
      </c>
      <c r="K34" s="83">
        <f>IFERROR(1000000*(K110-K91)/'Macroeconomic indicators'!K56,"n.a.")</f>
        <v>-2.4319764074489742E-4</v>
      </c>
      <c r="L34" s="83">
        <f>IFERROR(1000000*(L110-L91)/'Macroeconomic indicators'!L56,"n.a.")</f>
        <v>6.4785646320868803E-4</v>
      </c>
      <c r="M34" s="83" t="str">
        <f>IFERROR(1000000*(M110-M91)/'Macroeconomic indicators'!M56,"n.a.")</f>
        <v>n.a.</v>
      </c>
      <c r="N34" s="83">
        <f t="shared" si="5"/>
        <v>-3.9301636104175351E-4</v>
      </c>
    </row>
    <row r="35" spans="1:17" x14ac:dyDescent="0.35">
      <c r="B35" s="66" t="s">
        <v>119</v>
      </c>
      <c r="C35" s="66" t="s">
        <v>7</v>
      </c>
      <c r="D35" s="66" t="s">
        <v>164</v>
      </c>
      <c r="E35" s="66" t="s">
        <v>197</v>
      </c>
      <c r="F35" s="83" t="str">
        <f>IFERROR(1000000*(F111-F92)/'Macroeconomic indicators'!F57,"n.a.")</f>
        <v>n.a.</v>
      </c>
      <c r="G35" s="83" t="str">
        <f>IFERROR(1000000*(G111-G92)/'Macroeconomic indicators'!G57,"n.a.")</f>
        <v>n.a.</v>
      </c>
      <c r="H35" s="83">
        <f>IFERROR(1000000*(H111-H92)/'Macroeconomic indicators'!H57,"n.a.")</f>
        <v>8.9087855136371142E-4</v>
      </c>
      <c r="I35" s="83">
        <f>IFERROR(1000000*(I111-I92)/'Macroeconomic indicators'!I57,"n.a.")</f>
        <v>-4.5527471037289353E-5</v>
      </c>
      <c r="J35" s="83">
        <f>IFERROR(1000000*(J111-J92)/'Macroeconomic indicators'!J57,"n.a.")</f>
        <v>1.2401302231942958E-4</v>
      </c>
      <c r="K35" s="83">
        <f>IFERROR(1000000*(K111-K92)/'Macroeconomic indicators'!K57,"n.a.")</f>
        <v>2.379456251300316E-4</v>
      </c>
      <c r="L35" s="83">
        <f>IFERROR(1000000*(L111-L92)/'Macroeconomic indicators'!L57,"n.a.")</f>
        <v>2.5435082286305008E-4</v>
      </c>
      <c r="M35" s="83" t="str">
        <f>IFERROR(1000000*(M111-M92)/'Macroeconomic indicators'!M57,"n.a.")</f>
        <v>n.a.</v>
      </c>
      <c r="N35" s="83">
        <f t="shared" si="5"/>
        <v>2.9233211012778668E-4</v>
      </c>
    </row>
    <row r="36" spans="1:17" x14ac:dyDescent="0.35">
      <c r="B36" s="66" t="s">
        <v>130</v>
      </c>
      <c r="C36" s="66" t="s">
        <v>7</v>
      </c>
      <c r="D36" s="66" t="s">
        <v>166</v>
      </c>
      <c r="E36" s="66" t="s">
        <v>337</v>
      </c>
      <c r="F36" s="83" t="str">
        <f>IFERROR(1000000*(F112-F93)/'Macroeconomic indicators'!F58,"n.a.")</f>
        <v>n.a.</v>
      </c>
      <c r="G36" s="83" t="str">
        <f>IFERROR(1000000*(G112-G93)/'Macroeconomic indicators'!G58,"n.a.")</f>
        <v>n.a.</v>
      </c>
      <c r="H36" s="83" t="str">
        <f>IFERROR(1000000*(H112-H93)/'Macroeconomic indicators'!H58,"n.a.")</f>
        <v>n.a.</v>
      </c>
      <c r="I36" s="83" t="str">
        <f>IFERROR(1000000*(I112-I93)/'Macroeconomic indicators'!I58,"n.a.")</f>
        <v>n.a.</v>
      </c>
      <c r="J36" s="83" t="str">
        <f>IFERROR(1000000*(J112-J93)/'Macroeconomic indicators'!J58,"n.a.")</f>
        <v>n.a.</v>
      </c>
      <c r="K36" s="83" t="str">
        <f>IFERROR(1000000*(K112-K93)/'Macroeconomic indicators'!K58,"n.a.")</f>
        <v>n.a.</v>
      </c>
      <c r="L36" s="83" t="str">
        <f>IFERROR(1000000*(L112-L93)/'Macroeconomic indicators'!L58,"n.a.")</f>
        <v>n.a.</v>
      </c>
      <c r="M36" s="83" t="str">
        <f>IFERROR(1000000*(M112-M93)/'Macroeconomic indicators'!M58,"n.a.")</f>
        <v>n.a.</v>
      </c>
      <c r="N36" s="83" t="str">
        <f t="shared" si="5"/>
        <v>n.a.</v>
      </c>
    </row>
    <row r="37" spans="1:17" x14ac:dyDescent="0.35">
      <c r="B37" s="66" t="s">
        <v>117</v>
      </c>
      <c r="C37" s="66" t="s">
        <v>7</v>
      </c>
      <c r="D37" s="66" t="s">
        <v>165</v>
      </c>
      <c r="E37" s="66" t="s">
        <v>196</v>
      </c>
      <c r="F37" s="83">
        <f>IFERROR(1000000*(F113-F94)/'Macroeconomic indicators'!F59,"n.a.")</f>
        <v>1.0508919503971906E-4</v>
      </c>
      <c r="G37" s="83">
        <f>IFERROR(1000000*(G113-G94)/'Macroeconomic indicators'!G59,"n.a.")</f>
        <v>7.7354131317851157E-5</v>
      </c>
      <c r="H37" s="83">
        <f>IFERROR(1000000*(H113-H94)/'Macroeconomic indicators'!H59,"n.a.")</f>
        <v>2.9060515760870997E-6</v>
      </c>
      <c r="I37" s="83">
        <f>IFERROR(1000000*(I113-I94)/'Macroeconomic indicators'!I59,"n.a.")</f>
        <v>0</v>
      </c>
      <c r="J37" s="83">
        <f>IFERROR(1000000*(J113-J94)/'Macroeconomic indicators'!J59,"n.a.")</f>
        <v>8.9095337739321766E-5</v>
      </c>
      <c r="K37" s="83">
        <f>IFERROR(1000000*(K113-K94)/'Macroeconomic indicators'!K59,"n.a.")</f>
        <v>0</v>
      </c>
      <c r="L37" s="83">
        <f>IFERROR(1000000*(L113-L94)/'Macroeconomic indicators'!L59,"n.a.")</f>
        <v>1.9610018898878146E-4</v>
      </c>
      <c r="M37" s="83" t="str">
        <f>IFERROR(1000000*(M113-M94)/'Macroeconomic indicators'!M59,"n.a.")</f>
        <v>n.a.</v>
      </c>
      <c r="N37" s="83">
        <f t="shared" si="5"/>
        <v>6.7220700665965796E-5</v>
      </c>
    </row>
    <row r="38" spans="1:17" x14ac:dyDescent="0.35">
      <c r="F38" s="31"/>
      <c r="G38" s="31"/>
      <c r="H38" s="31"/>
      <c r="I38" s="31"/>
      <c r="J38" s="31"/>
      <c r="K38" s="31"/>
      <c r="L38" s="31"/>
      <c r="M38" s="31"/>
      <c r="N38" s="31"/>
    </row>
    <row r="39" spans="1:17" s="77" customFormat="1" ht="32.25" customHeight="1" thickBot="1" x14ac:dyDescent="0.4">
      <c r="A39" s="72"/>
      <c r="B39" s="73" t="s">
        <v>393</v>
      </c>
      <c r="C39" s="73" t="s">
        <v>6</v>
      </c>
      <c r="D39" s="73" t="s">
        <v>160</v>
      </c>
      <c r="E39" s="73" t="s">
        <v>336</v>
      </c>
      <c r="F39" s="74">
        <v>2010</v>
      </c>
      <c r="G39" s="74">
        <v>2011</v>
      </c>
      <c r="H39" s="74">
        <v>2012</v>
      </c>
      <c r="I39" s="74">
        <v>2013</v>
      </c>
      <c r="J39" s="74">
        <v>2014</v>
      </c>
      <c r="K39" s="74">
        <v>2015</v>
      </c>
      <c r="L39" s="74">
        <v>2016</v>
      </c>
      <c r="M39" s="74">
        <v>2017</v>
      </c>
      <c r="N39" s="74" t="s">
        <v>150</v>
      </c>
      <c r="O39" s="75"/>
      <c r="P39" s="72"/>
      <c r="Q39" s="76" t="s">
        <v>153</v>
      </c>
    </row>
    <row r="40" spans="1:17" x14ac:dyDescent="0.35">
      <c r="B40" s="66" t="s">
        <v>124</v>
      </c>
      <c r="C40" s="66" t="s">
        <v>7</v>
      </c>
      <c r="D40" s="66" t="s">
        <v>161</v>
      </c>
      <c r="E40" s="66" t="s">
        <v>197</v>
      </c>
      <c r="F40" s="83">
        <f>IFERROR(1000000*(F116-F97)/'Macroeconomic indicators'!F43,"n.a.")</f>
        <v>1.7893006126093439E-4</v>
      </c>
      <c r="G40" s="83">
        <f>IFERROR(1000000*(G116-G97)/'Macroeconomic indicators'!G43,"n.a.")</f>
        <v>1.4671035174489917E-4</v>
      </c>
      <c r="H40" s="83">
        <f>IFERROR(1000000*(H116-H97)/'Macroeconomic indicators'!H43,"n.a.")</f>
        <v>1.1697850284834775E-4</v>
      </c>
      <c r="I40" s="83">
        <f>IFERROR(1000000*(I116-I97)/'Macroeconomic indicators'!I43,"n.a.")</f>
        <v>9.6795312849454321E-5</v>
      </c>
      <c r="J40" s="83">
        <f>IFERROR(1000000*(J116-J97)/'Macroeconomic indicators'!J43,"n.a.")</f>
        <v>1.0707465887119615E-4</v>
      </c>
      <c r="K40" s="83">
        <f>IFERROR(1000000*(K116-K97)/'Macroeconomic indicators'!K43,"n.a.")</f>
        <v>1.1425742824490267E-4</v>
      </c>
      <c r="L40" s="83" t="str">
        <f>IFERROR(1000000*(L116-L97)/'Macroeconomic indicators'!L43,"n.a.")</f>
        <v>n.a.</v>
      </c>
      <c r="M40" s="83" t="str">
        <f>IFERROR(1000000*(M116-M97)/'Macroeconomic indicators'!M43,"n.a.")</f>
        <v>n.a.</v>
      </c>
      <c r="N40" s="83">
        <f>IFERROR(AVERAGE(F40:M40),"n.a.")</f>
        <v>1.2679105263662242E-4</v>
      </c>
      <c r="Q40" s="66" t="s">
        <v>112</v>
      </c>
    </row>
    <row r="41" spans="1:17" x14ac:dyDescent="0.35">
      <c r="B41" s="66" t="s">
        <v>132</v>
      </c>
      <c r="C41" s="66" t="s">
        <v>7</v>
      </c>
      <c r="D41" s="66" t="s">
        <v>161</v>
      </c>
      <c r="E41" s="66" t="s">
        <v>196</v>
      </c>
      <c r="F41" s="83">
        <f>IFERROR(1000000*(F117-F98)/'Macroeconomic indicators'!F44,"n.a.")</f>
        <v>7.518399181006449E-4</v>
      </c>
      <c r="G41" s="83">
        <f>IFERROR(1000000*(G117-G98)/'Macroeconomic indicators'!G44,"n.a.")</f>
        <v>7.5601199059234221E-4</v>
      </c>
      <c r="H41" s="83">
        <f>IFERROR(1000000*(H117-H98)/'Macroeconomic indicators'!H44,"n.a.")</f>
        <v>7.7007848806160642E-4</v>
      </c>
      <c r="I41" s="83">
        <f>IFERROR(1000000*(I117-I98)/'Macroeconomic indicators'!I44,"n.a.")</f>
        <v>6.9147636709375134E-4</v>
      </c>
      <c r="J41" s="83">
        <f>IFERROR(1000000*(J117-J98)/'Macroeconomic indicators'!J44,"n.a.")</f>
        <v>7.4793692777501896E-4</v>
      </c>
      <c r="K41" s="83" t="str">
        <f>IFERROR(1000000*(K117-K98)/'Macroeconomic indicators'!K44,"n.a.")</f>
        <v>n.a.</v>
      </c>
      <c r="L41" s="83" t="str">
        <f>IFERROR(1000000*(L117-L98)/'Macroeconomic indicators'!L44,"n.a.")</f>
        <v>n.a.</v>
      </c>
      <c r="M41" s="83" t="str">
        <f>IFERROR(1000000*(M117-M98)/'Macroeconomic indicators'!M44,"n.a.")</f>
        <v>n.a.</v>
      </c>
      <c r="N41" s="83">
        <f t="shared" ref="N41:N56" si="6">IFERROR(AVERAGE(F41:M41),"n.a.")</f>
        <v>7.4346873832467273E-4</v>
      </c>
    </row>
    <row r="42" spans="1:17" x14ac:dyDescent="0.35">
      <c r="B42" s="66" t="s">
        <v>251</v>
      </c>
      <c r="C42" s="66" t="s">
        <v>7</v>
      </c>
      <c r="D42" s="66" t="s">
        <v>162</v>
      </c>
      <c r="E42" s="66" t="s">
        <v>196</v>
      </c>
      <c r="F42" s="83" t="str">
        <f>IFERROR(1000000*(F118-F99)/'Macroeconomic indicators'!F45,"n.a.")</f>
        <v>n.a.</v>
      </c>
      <c r="G42" s="83">
        <f>IFERROR(1000000*(G118-G99)/'Macroeconomic indicators'!G45,"n.a.")</f>
        <v>1.3347753825511865E-3</v>
      </c>
      <c r="H42" s="83">
        <f>IFERROR(1000000*(H118-H99)/'Macroeconomic indicators'!H45,"n.a.")</f>
        <v>1.0660102371844945E-3</v>
      </c>
      <c r="I42" s="83">
        <f>IFERROR(1000000*(I118-I99)/'Macroeconomic indicators'!I45,"n.a.")</f>
        <v>9.3152284900016548E-4</v>
      </c>
      <c r="J42" s="83">
        <f>IFERROR(1000000*(J118-J99)/'Macroeconomic indicators'!J45,"n.a.")</f>
        <v>1.227299433487834E-3</v>
      </c>
      <c r="K42" s="83" t="str">
        <f>IFERROR(1000000*(K118-K99)/'Macroeconomic indicators'!K45,"n.a.")</f>
        <v>n.a.</v>
      </c>
      <c r="L42" s="83" t="str">
        <f>IFERROR(1000000*(L118-L99)/'Macroeconomic indicators'!L45,"n.a.")</f>
        <v>n.a.</v>
      </c>
      <c r="M42" s="83" t="str">
        <f>IFERROR(1000000*(M118-M99)/'Macroeconomic indicators'!M45,"n.a.")</f>
        <v>n.a.</v>
      </c>
      <c r="N42" s="83">
        <f t="shared" si="6"/>
        <v>1.1399019755559201E-3</v>
      </c>
    </row>
    <row r="43" spans="1:17" x14ac:dyDescent="0.35">
      <c r="B43" s="66" t="s">
        <v>131</v>
      </c>
      <c r="C43" s="66" t="s">
        <v>7</v>
      </c>
      <c r="D43" s="66" t="s">
        <v>163</v>
      </c>
      <c r="E43" s="66" t="s">
        <v>196</v>
      </c>
      <c r="F43" s="83" t="str">
        <f>IFERROR(1000000*(F119-F100)/'Macroeconomic indicators'!F46,"n.a.")</f>
        <v>n.a.</v>
      </c>
      <c r="G43" s="83">
        <f>IFERROR(1000000*(G119-G100)/'Macroeconomic indicators'!G46,"n.a.")</f>
        <v>2.6937291790125216E-3</v>
      </c>
      <c r="H43" s="83">
        <f>IFERROR(1000000*(H119-H100)/'Macroeconomic indicators'!H46,"n.a.")</f>
        <v>2.4045581622717861E-3</v>
      </c>
      <c r="I43" s="83">
        <f>IFERROR(1000000*(I119-I100)/'Macroeconomic indicators'!I46,"n.a.")</f>
        <v>2.3261895808684833E-3</v>
      </c>
      <c r="J43" s="83">
        <f>IFERROR(1000000*(J119-J100)/'Macroeconomic indicators'!J46,"n.a.")</f>
        <v>2.1686378805295249E-3</v>
      </c>
      <c r="K43" s="83">
        <f>IFERROR(1000000*(K119-K100)/'Macroeconomic indicators'!K46,"n.a.")</f>
        <v>2.6884034952023217E-3</v>
      </c>
      <c r="L43" s="83" t="str">
        <f>IFERROR(1000000*(L119-L100)/'Macroeconomic indicators'!L46,"n.a.")</f>
        <v>n.a.</v>
      </c>
      <c r="M43" s="83" t="str">
        <f>IFERROR(1000000*(M119-M100)/'Macroeconomic indicators'!M46,"n.a.")</f>
        <v>n.a.</v>
      </c>
      <c r="N43" s="83">
        <f t="shared" si="6"/>
        <v>2.4563036595769278E-3</v>
      </c>
    </row>
    <row r="44" spans="1:17" x14ac:dyDescent="0.35">
      <c r="B44" s="66" t="s">
        <v>133</v>
      </c>
      <c r="C44" s="66" t="s">
        <v>7</v>
      </c>
      <c r="D44" s="66" t="s">
        <v>163</v>
      </c>
      <c r="E44" s="66" t="s">
        <v>196</v>
      </c>
      <c r="F44" s="83" t="str">
        <f>IFERROR(1000000*(F120-F101)/'Macroeconomic indicators'!F47,"n.a.")</f>
        <v>n.a.</v>
      </c>
      <c r="G44" s="83">
        <f>IFERROR(1000000*(G120-G101)/'Macroeconomic indicators'!G47,"n.a.")</f>
        <v>1.1099472669115191E-2</v>
      </c>
      <c r="H44" s="83">
        <f>IFERROR(1000000*(H120-H101)/'Macroeconomic indicators'!H47,"n.a.")</f>
        <v>1.0454821330018313E-2</v>
      </c>
      <c r="I44" s="83">
        <f>IFERROR(1000000*(I120-I101)/'Macroeconomic indicators'!I47,"n.a.")</f>
        <v>8.7594715428355018E-3</v>
      </c>
      <c r="J44" s="83">
        <f>IFERROR(1000000*(J120-J101)/'Macroeconomic indicators'!J47,"n.a.")</f>
        <v>8.845444070540727E-3</v>
      </c>
      <c r="K44" s="83">
        <f>IFERROR(1000000*(K120-K101)/'Macroeconomic indicators'!K47,"n.a.")</f>
        <v>8.5240363363470236E-3</v>
      </c>
      <c r="L44" s="83" t="str">
        <f>IFERROR(1000000*(L120-L101)/'Macroeconomic indicators'!L47,"n.a.")</f>
        <v>n.a.</v>
      </c>
      <c r="M44" s="83" t="str">
        <f>IFERROR(1000000*(M120-M101)/'Macroeconomic indicators'!M47,"n.a.")</f>
        <v>n.a.</v>
      </c>
      <c r="N44" s="83">
        <f t="shared" si="6"/>
        <v>9.5366491897713509E-3</v>
      </c>
    </row>
    <row r="45" spans="1:17" x14ac:dyDescent="0.35">
      <c r="B45" s="66" t="s">
        <v>134</v>
      </c>
      <c r="C45" s="66" t="s">
        <v>7</v>
      </c>
      <c r="D45" s="66" t="s">
        <v>163</v>
      </c>
      <c r="E45" s="66" t="s">
        <v>196</v>
      </c>
      <c r="F45" s="83" t="str">
        <f>IFERROR(1000000*(F121-F102)/'Macroeconomic indicators'!F48,"n.a.")</f>
        <v>n.a.</v>
      </c>
      <c r="G45" s="83">
        <f>IFERROR(1000000*(G121-G102)/'Macroeconomic indicators'!G48,"n.a.")</f>
        <v>6.0243402827988941E-3</v>
      </c>
      <c r="H45" s="83">
        <f>IFERROR(1000000*(H121-H102)/'Macroeconomic indicators'!H48,"n.a.")</f>
        <v>6.2890990602109008E-3</v>
      </c>
      <c r="I45" s="83">
        <f>IFERROR(1000000*(I121-I102)/'Macroeconomic indicators'!I48,"n.a.")</f>
        <v>7.353796814781397E-3</v>
      </c>
      <c r="J45" s="83">
        <f>IFERROR(1000000*(J121-J102)/'Macroeconomic indicators'!J48,"n.a.")</f>
        <v>1.1025872970353939E-2</v>
      </c>
      <c r="K45" s="83">
        <f>IFERROR(1000000*(K121-K102)/'Macroeconomic indicators'!K48,"n.a.")</f>
        <v>1.4775251056329595E-2</v>
      </c>
      <c r="L45" s="83" t="str">
        <f>IFERROR(1000000*(L121-L102)/'Macroeconomic indicators'!L48,"n.a.")</f>
        <v>n.a.</v>
      </c>
      <c r="M45" s="83" t="str">
        <f>IFERROR(1000000*(M121-M102)/'Macroeconomic indicators'!M48,"n.a.")</f>
        <v>n.a.</v>
      </c>
      <c r="N45" s="83">
        <f t="shared" si="6"/>
        <v>9.093672036894946E-3</v>
      </c>
    </row>
    <row r="46" spans="1:17" x14ac:dyDescent="0.35">
      <c r="B46" s="66" t="s">
        <v>120</v>
      </c>
      <c r="C46" s="66" t="s">
        <v>7</v>
      </c>
      <c r="D46" s="66" t="s">
        <v>164</v>
      </c>
      <c r="E46" s="66" t="s">
        <v>196</v>
      </c>
      <c r="F46" s="83">
        <f>IFERROR(1000000*(F122-F103)/'Macroeconomic indicators'!F49,"n.a.")</f>
        <v>3.1233544726896232E-3</v>
      </c>
      <c r="G46" s="83">
        <f>IFERROR(1000000*(G122-G103)/'Macroeconomic indicators'!G49,"n.a.")</f>
        <v>2.6132012793365412E-3</v>
      </c>
      <c r="H46" s="83">
        <f>IFERROR(1000000*(H122-H103)/'Macroeconomic indicators'!H49,"n.a.")</f>
        <v>3.3537636044010549E-3</v>
      </c>
      <c r="I46" s="83">
        <f>IFERROR(1000000*(I122-I103)/'Macroeconomic indicators'!I49,"n.a.")</f>
        <v>3.1368811553014538E-3</v>
      </c>
      <c r="J46" s="83">
        <f>IFERROR(1000000*(J122-J103)/'Macroeconomic indicators'!J49,"n.a.")</f>
        <v>3.1064434044684405E-3</v>
      </c>
      <c r="K46" s="83">
        <f>IFERROR(1000000*(K122-K103)/'Macroeconomic indicators'!K49,"n.a.")</f>
        <v>2.5787781166450681E-3</v>
      </c>
      <c r="L46" s="83">
        <f>IFERROR(1000000*(L122-L103)/'Macroeconomic indicators'!L49,"n.a.")</f>
        <v>2.6906377346330628E-3</v>
      </c>
      <c r="M46" s="83" t="str">
        <f>IFERROR(1000000*(M122-M103)/'Macroeconomic indicators'!M49,"n.a.")</f>
        <v>n.a.</v>
      </c>
      <c r="N46" s="83">
        <f t="shared" si="6"/>
        <v>2.9432942524964634E-3</v>
      </c>
    </row>
    <row r="47" spans="1:17" x14ac:dyDescent="0.35">
      <c r="B47" s="66" t="s">
        <v>125</v>
      </c>
      <c r="C47" s="66" t="s">
        <v>7</v>
      </c>
      <c r="D47" s="66" t="s">
        <v>162</v>
      </c>
      <c r="E47" s="66" t="s">
        <v>196</v>
      </c>
      <c r="F47" s="83" t="str">
        <f>IFERROR(1000000*(F123-F104)/'Macroeconomic indicators'!F50,"n.a.")</f>
        <v>n.a.</v>
      </c>
      <c r="G47" s="83" t="str">
        <f>IFERROR(1000000*(G123-G104)/'Macroeconomic indicators'!G50,"n.a.")</f>
        <v>n.a.</v>
      </c>
      <c r="H47" s="83" t="str">
        <f>IFERROR(1000000*(H123-H104)/'Macroeconomic indicators'!H50,"n.a.")</f>
        <v>n.a.</v>
      </c>
      <c r="I47" s="83">
        <f>IFERROR(1000000*(I123-I104)/'Macroeconomic indicators'!I50,"n.a.")</f>
        <v>2.7246164216570535E-3</v>
      </c>
      <c r="J47" s="83" t="str">
        <f>IFERROR(1000000*(J123-J104)/'Macroeconomic indicators'!J50,"n.a.")</f>
        <v>n.a.</v>
      </c>
      <c r="K47" s="83" t="str">
        <f>IFERROR(1000000*(K123-K104)/'Macroeconomic indicators'!K50,"n.a.")</f>
        <v>n.a.</v>
      </c>
      <c r="L47" s="83" t="str">
        <f>IFERROR(1000000*(L123-L104)/'Macroeconomic indicators'!L50,"n.a.")</f>
        <v>n.a.</v>
      </c>
      <c r="M47" s="83" t="str">
        <f>IFERROR(1000000*(M123-M104)/'Macroeconomic indicators'!M50,"n.a.")</f>
        <v>n.a.</v>
      </c>
      <c r="N47" s="83">
        <f t="shared" si="6"/>
        <v>2.7246164216570535E-3</v>
      </c>
    </row>
    <row r="48" spans="1:17" x14ac:dyDescent="0.35">
      <c r="B48" s="66" t="s">
        <v>126</v>
      </c>
      <c r="C48" s="66" t="s">
        <v>7</v>
      </c>
      <c r="D48" s="66" t="s">
        <v>163</v>
      </c>
      <c r="E48" s="66" t="s">
        <v>337</v>
      </c>
      <c r="F48" s="83" t="str">
        <f>IFERROR(1000000*(F124-F105)/'Macroeconomic indicators'!F51,"n.a.")</f>
        <v>n.a.</v>
      </c>
      <c r="G48" s="83" t="str">
        <f>IFERROR(1000000*(G124-G105)/'Macroeconomic indicators'!G51,"n.a.")</f>
        <v>n.a.</v>
      </c>
      <c r="H48" s="83" t="str">
        <f>IFERROR(1000000*(H124-H105)/'Macroeconomic indicators'!H51,"n.a.")</f>
        <v>n.a.</v>
      </c>
      <c r="I48" s="83">
        <f>IFERROR(1000000*(I124-I105)/'Macroeconomic indicators'!I51,"n.a.")</f>
        <v>1.9693877828289882E-3</v>
      </c>
      <c r="J48" s="83">
        <f>IFERROR(1000000*(J124-J105)/'Macroeconomic indicators'!J51,"n.a.")</f>
        <v>2.663399230940112E-3</v>
      </c>
      <c r="K48" s="83">
        <f>IFERROR(1000000*(K124-K105)/'Macroeconomic indicators'!K51,"n.a.")</f>
        <v>2.4353357178757925E-3</v>
      </c>
      <c r="L48" s="83">
        <f>IFERROR(1000000*(L124-L105)/'Macroeconomic indicators'!L51,"n.a.")</f>
        <v>2.2054700296701983E-3</v>
      </c>
      <c r="M48" s="83" t="str">
        <f>IFERROR(1000000*(M124-M105)/'Macroeconomic indicators'!M51,"n.a.")</f>
        <v>n.a.</v>
      </c>
      <c r="N48" s="83">
        <f t="shared" si="6"/>
        <v>2.3183981903287724E-3</v>
      </c>
    </row>
    <row r="49" spans="1:17" x14ac:dyDescent="0.35">
      <c r="B49" s="66" t="s">
        <v>127</v>
      </c>
      <c r="C49" s="66" t="s">
        <v>7</v>
      </c>
      <c r="D49" s="66" t="s">
        <v>161</v>
      </c>
      <c r="E49" s="66" t="s">
        <v>337</v>
      </c>
      <c r="F49" s="83">
        <f>IFERROR(1000000*(F125-F106)/'Macroeconomic indicators'!F52,"n.a.")</f>
        <v>1.044937781371909E-4</v>
      </c>
      <c r="G49" s="83">
        <f>IFERROR(1000000*(G125-G106)/'Macroeconomic indicators'!G52,"n.a.")</f>
        <v>8.0619335569068337E-5</v>
      </c>
      <c r="H49" s="83">
        <f>IFERROR(1000000*(H125-H106)/'Macroeconomic indicators'!H52,"n.a.")</f>
        <v>9.7419220887093186E-5</v>
      </c>
      <c r="I49" s="83">
        <f>IFERROR(1000000*(I125-I106)/'Macroeconomic indicators'!I52,"n.a.")</f>
        <v>6.7603988542603064E-5</v>
      </c>
      <c r="J49" s="83">
        <f>IFERROR(1000000*(J125-J106)/'Macroeconomic indicators'!J52,"n.a.")</f>
        <v>7.0273394596155064E-5</v>
      </c>
      <c r="K49" s="83">
        <f>IFERROR(1000000*(K125-K106)/'Macroeconomic indicators'!K52,"n.a.")</f>
        <v>7.6716985852660875E-5</v>
      </c>
      <c r="L49" s="83">
        <f>IFERROR(1000000*(L125-L106)/'Macroeconomic indicators'!L52,"n.a.")</f>
        <v>1.0223978848440924E-4</v>
      </c>
      <c r="M49" s="83" t="str">
        <f>IFERROR(1000000*(M125-M106)/'Macroeconomic indicators'!M52,"n.a.")</f>
        <v>n.a.</v>
      </c>
      <c r="N49" s="83">
        <f t="shared" si="6"/>
        <v>8.562378458131153E-5</v>
      </c>
    </row>
    <row r="50" spans="1:17" x14ac:dyDescent="0.35">
      <c r="B50" s="66" t="s">
        <v>128</v>
      </c>
      <c r="C50" s="66" t="s">
        <v>7</v>
      </c>
      <c r="D50" s="66" t="s">
        <v>165</v>
      </c>
      <c r="E50" s="66" t="s">
        <v>197</v>
      </c>
      <c r="F50" s="83">
        <f>IFERROR(1000000*(F126-F107)/'Macroeconomic indicators'!F53,"n.a.")</f>
        <v>8.6638208784680206E-4</v>
      </c>
      <c r="G50" s="83">
        <f>IFERROR(1000000*(G126-G107)/'Macroeconomic indicators'!G53,"n.a.")</f>
        <v>6.8460178058055274E-4</v>
      </c>
      <c r="H50" s="83">
        <f>IFERROR(1000000*(H126-H107)/'Macroeconomic indicators'!H53,"n.a.")</f>
        <v>6.0978460230018557E-4</v>
      </c>
      <c r="I50" s="83">
        <f>IFERROR(1000000*(I126-I107)/'Macroeconomic indicators'!I53,"n.a.")</f>
        <v>5.4582808444021593E-4</v>
      </c>
      <c r="J50" s="83">
        <f>IFERROR(1000000*(J126-J107)/'Macroeconomic indicators'!J53,"n.a.")</f>
        <v>3.4636204807152578E-4</v>
      </c>
      <c r="K50" s="83">
        <f>IFERROR(1000000*(K126-K107)/'Macroeconomic indicators'!K53,"n.a.")</f>
        <v>3.1431843335923409E-4</v>
      </c>
      <c r="L50" s="83">
        <f>IFERROR(1000000*(L126-L107)/'Macroeconomic indicators'!L53,"n.a.")</f>
        <v>2.6449744630950692E-4</v>
      </c>
      <c r="M50" s="83" t="str">
        <f>IFERROR(1000000*(M126-M107)/'Macroeconomic indicators'!M53,"n.a.")</f>
        <v>n.a.</v>
      </c>
      <c r="N50" s="83">
        <f t="shared" si="6"/>
        <v>5.188249261297176E-4</v>
      </c>
    </row>
    <row r="51" spans="1:17" x14ac:dyDescent="0.35">
      <c r="B51" s="66" t="s">
        <v>118</v>
      </c>
      <c r="C51" s="66" t="s">
        <v>7</v>
      </c>
      <c r="D51" s="66" t="s">
        <v>164</v>
      </c>
      <c r="E51" s="66" t="s">
        <v>196</v>
      </c>
      <c r="F51" s="83">
        <f>IFERROR(1000000*(F127-F108)/'Macroeconomic indicators'!F54,"n.a.")</f>
        <v>6.7521582828582423E-3</v>
      </c>
      <c r="G51" s="83">
        <f>IFERROR(1000000*(G127-G108)/'Macroeconomic indicators'!G54,"n.a.")</f>
        <v>5.8865932073585165E-3</v>
      </c>
      <c r="H51" s="83">
        <f>IFERROR(1000000*(H127-H108)/'Macroeconomic indicators'!H54,"n.a.")</f>
        <v>6.1477105924454501E-3</v>
      </c>
      <c r="I51" s="83">
        <f>IFERROR(1000000*(I127-I108)/'Macroeconomic indicators'!I54,"n.a.")</f>
        <v>6.2109181929663497E-3</v>
      </c>
      <c r="J51" s="83">
        <f>IFERROR(1000000*(J127-J108)/'Macroeconomic indicators'!J54,"n.a.")</f>
        <v>6.2669143508354511E-3</v>
      </c>
      <c r="K51" s="83">
        <f>IFERROR(1000000*(K127-K108)/'Macroeconomic indicators'!K54,"n.a.")</f>
        <v>5.4510054347598836E-3</v>
      </c>
      <c r="L51" s="83">
        <f>IFERROR(1000000*(L127-L108)/'Macroeconomic indicators'!L54,"n.a.")</f>
        <v>5.4065806411206958E-3</v>
      </c>
      <c r="M51" s="83" t="str">
        <f>IFERROR(1000000*(M127-M108)/'Macroeconomic indicators'!M54,"n.a.")</f>
        <v>n.a.</v>
      </c>
      <c r="N51" s="83">
        <f t="shared" si="6"/>
        <v>6.0174115289063695E-3</v>
      </c>
    </row>
    <row r="52" spans="1:17" x14ac:dyDescent="0.35">
      <c r="B52" s="66" t="s">
        <v>129</v>
      </c>
      <c r="C52" s="66" t="s">
        <v>7</v>
      </c>
      <c r="D52" s="66" t="s">
        <v>166</v>
      </c>
      <c r="E52" s="66" t="s">
        <v>196</v>
      </c>
      <c r="F52" s="83" t="str">
        <f>IFERROR(1000000*(F128-F109)/'Macroeconomic indicators'!F55,"n.a.")</f>
        <v>n.a.</v>
      </c>
      <c r="G52" s="83" t="str">
        <f>IFERROR(1000000*(G128-G109)/'Macroeconomic indicators'!G55,"n.a.")</f>
        <v>n.a.</v>
      </c>
      <c r="H52" s="83" t="str">
        <f>IFERROR(1000000*(H128-H109)/'Macroeconomic indicators'!H55,"n.a.")</f>
        <v>n.a.</v>
      </c>
      <c r="I52" s="83">
        <f>IFERROR(1000000*(I128-I109)/'Macroeconomic indicators'!I55,"n.a.")</f>
        <v>3.5385445192921763E-3</v>
      </c>
      <c r="J52" s="83">
        <f>IFERROR(1000000*(J128-J109)/'Macroeconomic indicators'!J55,"n.a.")</f>
        <v>4.3622553997664931E-3</v>
      </c>
      <c r="K52" s="83">
        <f>IFERROR(1000000*(K128-K109)/'Macroeconomic indicators'!K55,"n.a.")</f>
        <v>3.7230400287528486E-3</v>
      </c>
      <c r="L52" s="83" t="str">
        <f>IFERROR(1000000*(L128-L109)/'Macroeconomic indicators'!L55,"n.a.")</f>
        <v>n.a.</v>
      </c>
      <c r="M52" s="83" t="str">
        <f>IFERROR(1000000*(M128-M109)/'Macroeconomic indicators'!M55,"n.a.")</f>
        <v>n.a.</v>
      </c>
      <c r="N52" s="83">
        <f t="shared" si="6"/>
        <v>3.8746133159371725E-3</v>
      </c>
    </row>
    <row r="53" spans="1:17" x14ac:dyDescent="0.35">
      <c r="B53" s="66" t="s">
        <v>121</v>
      </c>
      <c r="C53" s="66" t="s">
        <v>7</v>
      </c>
      <c r="D53" s="66" t="s">
        <v>164</v>
      </c>
      <c r="E53" s="66" t="s">
        <v>196</v>
      </c>
      <c r="F53" s="83" t="str">
        <f>IFERROR(1000000*(F129-F110)/'Macroeconomic indicators'!F56,"n.a.")</f>
        <v>n.a.</v>
      </c>
      <c r="G53" s="83" t="str">
        <f>IFERROR(1000000*(G129-G110)/'Macroeconomic indicators'!G56,"n.a.")</f>
        <v>n.a.</v>
      </c>
      <c r="H53" s="83">
        <f>IFERROR(1000000*(H129-H110)/'Macroeconomic indicators'!H56,"n.a.")</f>
        <v>2.8233584870454909E-3</v>
      </c>
      <c r="I53" s="83">
        <f>IFERROR(1000000*(I129-I110)/'Macroeconomic indicators'!I56,"n.a.")</f>
        <v>2.6552679678746825E-3</v>
      </c>
      <c r="J53" s="83" t="str">
        <f>IFERROR(1000000*(J129-J110)/'Macroeconomic indicators'!J56,"n.a.")</f>
        <v>n.a.</v>
      </c>
      <c r="K53" s="83">
        <f>IFERROR(1000000*(K129-K110)/'Macroeconomic indicators'!K56,"n.a.")</f>
        <v>2.6507194041702421E-3</v>
      </c>
      <c r="L53" s="83">
        <f>IFERROR(1000000*(L129-L110)/'Macroeconomic indicators'!L56,"n.a.")</f>
        <v>1.5923778390827617E-3</v>
      </c>
      <c r="M53" s="83" t="str">
        <f>IFERROR(1000000*(M129-M110)/'Macroeconomic indicators'!M56,"n.a.")</f>
        <v>n.a.</v>
      </c>
      <c r="N53" s="83">
        <f t="shared" si="6"/>
        <v>2.4304309245432943E-3</v>
      </c>
    </row>
    <row r="54" spans="1:17" x14ac:dyDescent="0.35">
      <c r="B54" s="66" t="s">
        <v>119</v>
      </c>
      <c r="C54" s="66" t="s">
        <v>7</v>
      </c>
      <c r="D54" s="66" t="s">
        <v>164</v>
      </c>
      <c r="E54" s="66" t="s">
        <v>197</v>
      </c>
      <c r="F54" s="83" t="str">
        <f>IFERROR(1000000*(F130-F111)/'Macroeconomic indicators'!F57,"n.a.")</f>
        <v>n.a.</v>
      </c>
      <c r="G54" s="83" t="str">
        <f>IFERROR(1000000*(G130-G111)/'Macroeconomic indicators'!G57,"n.a.")</f>
        <v>n.a.</v>
      </c>
      <c r="H54" s="83">
        <f>IFERROR(1000000*(H130-H111)/'Macroeconomic indicators'!H57,"n.a.")</f>
        <v>5.3127836319879565E-3</v>
      </c>
      <c r="I54" s="83">
        <f>IFERROR(1000000*(I130-I111)/'Macroeconomic indicators'!I57,"n.a.")</f>
        <v>5.0649225778108637E-3</v>
      </c>
      <c r="J54" s="83">
        <f>IFERROR(1000000*(J130-J111)/'Macroeconomic indicators'!J57,"n.a.")</f>
        <v>4.5901680593466634E-3</v>
      </c>
      <c r="K54" s="83">
        <f>IFERROR(1000000*(K130-K111)/'Macroeconomic indicators'!K57,"n.a.")</f>
        <v>3.0933873867083897E-3</v>
      </c>
      <c r="L54" s="83">
        <f>IFERROR(1000000*(L130-L111)/'Macroeconomic indicators'!L57,"n.a.")</f>
        <v>3.8578060204710364E-3</v>
      </c>
      <c r="M54" s="83" t="str">
        <f>IFERROR(1000000*(M130-M111)/'Macroeconomic indicators'!M57,"n.a.")</f>
        <v>n.a.</v>
      </c>
      <c r="N54" s="83">
        <f t="shared" si="6"/>
        <v>4.3838135352649819E-3</v>
      </c>
    </row>
    <row r="55" spans="1:17" x14ac:dyDescent="0.35">
      <c r="B55" s="66" t="s">
        <v>130</v>
      </c>
      <c r="C55" s="66" t="s">
        <v>7</v>
      </c>
      <c r="D55" s="66" t="s">
        <v>166</v>
      </c>
      <c r="E55" s="66" t="s">
        <v>337</v>
      </c>
      <c r="F55" s="83" t="str">
        <f>IFERROR(1000000*(F131-F112)/'Macroeconomic indicators'!F58,"n.a.")</f>
        <v>n.a.</v>
      </c>
      <c r="G55" s="83" t="str">
        <f>IFERROR(1000000*(G131-G112)/'Macroeconomic indicators'!G58,"n.a.")</f>
        <v>n.a.</v>
      </c>
      <c r="H55" s="83" t="str">
        <f>IFERROR(1000000*(H131-H112)/'Macroeconomic indicators'!H58,"n.a.")</f>
        <v>n.a.</v>
      </c>
      <c r="I55" s="83" t="str">
        <f>IFERROR(1000000*(I131-I112)/'Macroeconomic indicators'!I58,"n.a.")</f>
        <v>n.a.</v>
      </c>
      <c r="J55" s="83" t="str">
        <f>IFERROR(1000000*(J131-J112)/'Macroeconomic indicators'!J58,"n.a.")</f>
        <v>n.a.</v>
      </c>
      <c r="K55" s="83">
        <f>IFERROR(1000000*(K131-K112)/'Macroeconomic indicators'!K58,"n.a.")</f>
        <v>6.1217536970082295E-3</v>
      </c>
      <c r="L55" s="83">
        <f>IFERROR(1000000*(L131-L112)/'Macroeconomic indicators'!L58,"n.a.")</f>
        <v>6.3475625249423736E-3</v>
      </c>
      <c r="M55" s="83">
        <f>IFERROR(1000000*(M131-M112)/'Macroeconomic indicators'!M58,"n.a.")</f>
        <v>5.6828234363692567E-3</v>
      </c>
      <c r="N55" s="83">
        <f t="shared" si="6"/>
        <v>6.0507132194399542E-3</v>
      </c>
    </row>
    <row r="56" spans="1:17" x14ac:dyDescent="0.35">
      <c r="B56" s="66" t="s">
        <v>117</v>
      </c>
      <c r="C56" s="66" t="s">
        <v>7</v>
      </c>
      <c r="D56" s="66" t="s">
        <v>165</v>
      </c>
      <c r="E56" s="66" t="s">
        <v>196</v>
      </c>
      <c r="F56" s="83">
        <f>IFERROR(1000000*(F132-F113)/'Macroeconomic indicators'!F59,"n.a.")</f>
        <v>5.9061242871315104E-4</v>
      </c>
      <c r="G56" s="83">
        <f>IFERROR(1000000*(G132-G113)/'Macroeconomic indicators'!G59,"n.a.")</f>
        <v>5.0761258210617484E-4</v>
      </c>
      <c r="H56" s="83">
        <f>IFERROR(1000000*(H132-H113)/'Macroeconomic indicators'!H59,"n.a.")</f>
        <v>4.9704968346930042E-4</v>
      </c>
      <c r="I56" s="83">
        <f>IFERROR(1000000*(I132-I113)/'Macroeconomic indicators'!I59,"n.a.")</f>
        <v>5.524672715917742E-4</v>
      </c>
      <c r="J56" s="83">
        <f>IFERROR(1000000*(J132-J113)/'Macroeconomic indicators'!J59,"n.a.")</f>
        <v>5.6488152715418883E-4</v>
      </c>
      <c r="K56" s="83">
        <f>IFERROR(1000000*(K132-K113)/'Macroeconomic indicators'!K59,"n.a.")</f>
        <v>5.2611798046838778E-4</v>
      </c>
      <c r="L56" s="83">
        <f>IFERROR(1000000*(L132-L113)/'Macroeconomic indicators'!L59,"n.a.")</f>
        <v>4.9485471933434001E-4</v>
      </c>
      <c r="M56" s="83" t="str">
        <f>IFERROR(1000000*(M132-M113)/'Macroeconomic indicators'!M59,"n.a.")</f>
        <v>n.a.</v>
      </c>
      <c r="N56" s="83">
        <f t="shared" si="6"/>
        <v>5.3337088469104538E-4</v>
      </c>
    </row>
    <row r="57" spans="1:17" x14ac:dyDescent="0.35">
      <c r="F57" s="31"/>
      <c r="G57" s="31"/>
      <c r="H57" s="31"/>
      <c r="I57" s="31"/>
      <c r="J57" s="31"/>
      <c r="K57" s="31"/>
      <c r="L57" s="31"/>
      <c r="M57" s="31"/>
      <c r="N57" s="31"/>
    </row>
    <row r="58" spans="1:17" s="77" customFormat="1" ht="32.25" customHeight="1" thickBot="1" x14ac:dyDescent="0.4">
      <c r="A58" s="72"/>
      <c r="B58" s="73" t="s">
        <v>394</v>
      </c>
      <c r="C58" s="73" t="s">
        <v>6</v>
      </c>
      <c r="D58" s="73" t="s">
        <v>160</v>
      </c>
      <c r="E58" s="73" t="s">
        <v>336</v>
      </c>
      <c r="F58" s="74">
        <v>2010</v>
      </c>
      <c r="G58" s="74">
        <v>2011</v>
      </c>
      <c r="H58" s="74">
        <v>2012</v>
      </c>
      <c r="I58" s="74">
        <v>2013</v>
      </c>
      <c r="J58" s="74">
        <v>2014</v>
      </c>
      <c r="K58" s="74">
        <v>2015</v>
      </c>
      <c r="L58" s="74">
        <v>2016</v>
      </c>
      <c r="M58" s="74">
        <v>2017</v>
      </c>
      <c r="N58" s="74" t="s">
        <v>150</v>
      </c>
      <c r="O58" s="75"/>
      <c r="P58" s="72"/>
      <c r="Q58" s="76" t="s">
        <v>153</v>
      </c>
    </row>
    <row r="59" spans="1:17" x14ac:dyDescent="0.35">
      <c r="B59" s="66" t="s">
        <v>124</v>
      </c>
      <c r="C59" s="66" t="s">
        <v>7</v>
      </c>
      <c r="D59" s="66" t="s">
        <v>161</v>
      </c>
      <c r="E59" s="66" t="s">
        <v>197</v>
      </c>
      <c r="F59" s="83">
        <f>IFERROR(1000000*(F136-F116)/'Macroeconomic indicators'!F43,"n.a.")</f>
        <v>1.7265359078875043E-4</v>
      </c>
      <c r="G59" s="83">
        <f>IFERROR(1000000*(G136-G116)/'Macroeconomic indicators'!G43,"n.a.")</f>
        <v>-5.465229272869185E-4</v>
      </c>
      <c r="H59" s="83">
        <f>IFERROR(1000000*(H136-H116)/'Macroeconomic indicators'!H43,"n.a.")</f>
        <v>-8.0255900790575287E-4</v>
      </c>
      <c r="I59" s="83">
        <f>IFERROR(1000000*(I136-I116)/'Macroeconomic indicators'!I43,"n.a.")</f>
        <v>-2.1588909628551589E-4</v>
      </c>
      <c r="J59" s="83">
        <f>IFERROR(1000000*(J136-J116)/'Macroeconomic indicators'!J43,"n.a.")</f>
        <v>-1.2739069377802709E-4</v>
      </c>
      <c r="K59" s="83">
        <f>IFERROR(1000000*(K136-K116)/'Macroeconomic indicators'!K43,"n.a.")</f>
        <v>-3.4476205894069562E-4</v>
      </c>
      <c r="L59" s="83" t="str">
        <f>IFERROR(1000000*(L136-L116)/'Macroeconomic indicators'!L43,"n.a.")</f>
        <v>n.a.</v>
      </c>
      <c r="M59" s="83" t="str">
        <f>IFERROR(1000000*(M136-M116)/'Macroeconomic indicators'!M43,"n.a.")</f>
        <v>n.a.</v>
      </c>
      <c r="N59" s="83">
        <f>IFERROR(AVERAGE(F59:M59),"n.a.")</f>
        <v>-3.1074503223469323E-4</v>
      </c>
      <c r="Q59" s="66" t="s">
        <v>112</v>
      </c>
    </row>
    <row r="60" spans="1:17" x14ac:dyDescent="0.35">
      <c r="B60" s="66" t="s">
        <v>132</v>
      </c>
      <c r="C60" s="66" t="s">
        <v>7</v>
      </c>
      <c r="D60" s="66" t="s">
        <v>161</v>
      </c>
      <c r="E60" s="66" t="s">
        <v>196</v>
      </c>
      <c r="F60" s="83">
        <f>IFERROR(1000000*(F137-F117)/'Macroeconomic indicators'!F44,"n.a.")</f>
        <v>3.1904371698413909E-3</v>
      </c>
      <c r="G60" s="83">
        <f>IFERROR(1000000*(G137-G117)/'Macroeconomic indicators'!G44,"n.a.")</f>
        <v>4.7310753870599444E-3</v>
      </c>
      <c r="H60" s="83">
        <f>IFERROR(1000000*(H137-H117)/'Macroeconomic indicators'!H44,"n.a.")</f>
        <v>5.4693955553346864E-3</v>
      </c>
      <c r="I60" s="83">
        <f>IFERROR(1000000*(I137-I117)/'Macroeconomic indicators'!I44,"n.a.")</f>
        <v>4.5679143993152347E-3</v>
      </c>
      <c r="J60" s="83">
        <f>IFERROR(1000000*(J137-J117)/'Macroeconomic indicators'!J44,"n.a.")</f>
        <v>4.8613876725555841E-3</v>
      </c>
      <c r="K60" s="83" t="str">
        <f>IFERROR(1000000*(K137-K117)/'Macroeconomic indicators'!K44,"n.a.")</f>
        <v>n.a.</v>
      </c>
      <c r="L60" s="83" t="str">
        <f>IFERROR(1000000*(L137-L117)/'Macroeconomic indicators'!L44,"n.a.")</f>
        <v>n.a.</v>
      </c>
      <c r="M60" s="83" t="str">
        <f>IFERROR(1000000*(M137-M117)/'Macroeconomic indicators'!M44,"n.a.")</f>
        <v>n.a.</v>
      </c>
      <c r="N60" s="83">
        <f t="shared" ref="N60:N75" si="7">IFERROR(AVERAGE(F60:M60),"n.a.")</f>
        <v>4.5640420368213679E-3</v>
      </c>
    </row>
    <row r="61" spans="1:17" x14ac:dyDescent="0.35">
      <c r="B61" s="66" t="s">
        <v>251</v>
      </c>
      <c r="C61" s="66" t="s">
        <v>7</v>
      </c>
      <c r="D61" s="66" t="s">
        <v>162</v>
      </c>
      <c r="E61" s="66" t="s">
        <v>196</v>
      </c>
      <c r="F61" s="83" t="str">
        <f>IFERROR(1000000*(F138-F118)/'Macroeconomic indicators'!F45,"n.a.")</f>
        <v>n.a.</v>
      </c>
      <c r="G61" s="83">
        <f>IFERROR(1000000*(G138-G118)/'Macroeconomic indicators'!G45,"n.a.")</f>
        <v>1.1567387698186904E-2</v>
      </c>
      <c r="H61" s="83">
        <f>IFERROR(1000000*(H138-H118)/'Macroeconomic indicators'!H45,"n.a.")</f>
        <v>1.0413846604836957E-2</v>
      </c>
      <c r="I61" s="83">
        <f>IFERROR(1000000*(I138-I118)/'Macroeconomic indicators'!I45,"n.a.")</f>
        <v>7.7433209613497591E-3</v>
      </c>
      <c r="J61" s="83">
        <f>IFERROR(1000000*(J138-J118)/'Macroeconomic indicators'!J45,"n.a.")</f>
        <v>1.6069750694837667E-2</v>
      </c>
      <c r="K61" s="83" t="str">
        <f>IFERROR(1000000*(K138-K118)/'Macroeconomic indicators'!K45,"n.a.")</f>
        <v>n.a.</v>
      </c>
      <c r="L61" s="83" t="str">
        <f>IFERROR(1000000*(L138-L118)/'Macroeconomic indicators'!L45,"n.a.")</f>
        <v>n.a.</v>
      </c>
      <c r="M61" s="83" t="str">
        <f>IFERROR(1000000*(M138-M118)/'Macroeconomic indicators'!M45,"n.a.")</f>
        <v>n.a.</v>
      </c>
      <c r="N61" s="83">
        <f t="shared" si="7"/>
        <v>1.1448576489802822E-2</v>
      </c>
    </row>
    <row r="62" spans="1:17" x14ac:dyDescent="0.35">
      <c r="B62" s="66" t="s">
        <v>131</v>
      </c>
      <c r="C62" s="66" t="s">
        <v>7</v>
      </c>
      <c r="D62" s="66" t="s">
        <v>163</v>
      </c>
      <c r="E62" s="66" t="s">
        <v>196</v>
      </c>
      <c r="F62" s="83" t="str">
        <f>IFERROR(1000000*(F139-F119)/'Macroeconomic indicators'!F46,"n.a.")</f>
        <v>n.a.</v>
      </c>
      <c r="G62" s="83">
        <f>IFERROR(1000000*(G139-G119)/'Macroeconomic indicators'!G46,"n.a.")</f>
        <v>3.9353785117511544E-2</v>
      </c>
      <c r="H62" s="83">
        <f>IFERROR(1000000*(H139-H119)/'Macroeconomic indicators'!H46,"n.a.")</f>
        <v>3.9359139083222389E-2</v>
      </c>
      <c r="I62" s="83">
        <f>IFERROR(1000000*(I139-I119)/'Macroeconomic indicators'!I46,"n.a.")</f>
        <v>3.9131170364381643E-2</v>
      </c>
      <c r="J62" s="83">
        <f>IFERROR(1000000*(J139-J119)/'Macroeconomic indicators'!J46,"n.a.")</f>
        <v>4.158500027669354E-2</v>
      </c>
      <c r="K62" s="83">
        <f>IFERROR(1000000*(K139-K119)/'Macroeconomic indicators'!K46,"n.a.")</f>
        <v>3.8626292773411383E-2</v>
      </c>
      <c r="L62" s="83" t="str">
        <f>IFERROR(1000000*(L139-L119)/'Macroeconomic indicators'!L46,"n.a.")</f>
        <v>n.a.</v>
      </c>
      <c r="M62" s="83" t="str">
        <f>IFERROR(1000000*(M139-M119)/'Macroeconomic indicators'!M46,"n.a.")</f>
        <v>n.a.</v>
      </c>
      <c r="N62" s="83">
        <f t="shared" si="7"/>
        <v>3.9611077523044103E-2</v>
      </c>
    </row>
    <row r="63" spans="1:17" x14ac:dyDescent="0.35">
      <c r="B63" s="66" t="s">
        <v>133</v>
      </c>
      <c r="C63" s="66" t="s">
        <v>7</v>
      </c>
      <c r="D63" s="66" t="s">
        <v>163</v>
      </c>
      <c r="E63" s="66" t="s">
        <v>196</v>
      </c>
      <c r="F63" s="83" t="str">
        <f>IFERROR(1000000*(F140-F120)/'Macroeconomic indicators'!F47,"n.a.")</f>
        <v>n.a.</v>
      </c>
      <c r="G63" s="83">
        <f>IFERROR(1000000*(G140-G120)/'Macroeconomic indicators'!G47,"n.a.")</f>
        <v>-1.0079955715193194E-2</v>
      </c>
      <c r="H63" s="83">
        <f>IFERROR(1000000*(H140-H120)/'Macroeconomic indicators'!H47,"n.a.")</f>
        <v>-8.9825598479890394E-3</v>
      </c>
      <c r="I63" s="83">
        <f>IFERROR(1000000*(I140-I120)/'Macroeconomic indicators'!I47,"n.a.")</f>
        <v>-6.9805172190244647E-3</v>
      </c>
      <c r="J63" s="83">
        <f>IFERROR(1000000*(J140-J120)/'Macroeconomic indicators'!J47,"n.a.")</f>
        <v>-7.3943802945925655E-3</v>
      </c>
      <c r="K63" s="83">
        <f>IFERROR(1000000*(K140-K120)/'Macroeconomic indicators'!K47,"n.a.")</f>
        <v>-6.9451303189879765E-3</v>
      </c>
      <c r="L63" s="83" t="str">
        <f>IFERROR(1000000*(L140-L120)/'Macroeconomic indicators'!L47,"n.a.")</f>
        <v>n.a.</v>
      </c>
      <c r="M63" s="83" t="str">
        <f>IFERROR(1000000*(M140-M120)/'Macroeconomic indicators'!M47,"n.a.")</f>
        <v>n.a.</v>
      </c>
      <c r="N63" s="83">
        <f t="shared" si="7"/>
        <v>-8.0765086791574469E-3</v>
      </c>
    </row>
    <row r="64" spans="1:17" x14ac:dyDescent="0.35">
      <c r="B64" s="66" t="s">
        <v>134</v>
      </c>
      <c r="C64" s="66" t="s">
        <v>7</v>
      </c>
      <c r="D64" s="66" t="s">
        <v>163</v>
      </c>
      <c r="E64" s="66" t="s">
        <v>196</v>
      </c>
      <c r="F64" s="83" t="str">
        <f>IFERROR(1000000*(F141-F121)/'Macroeconomic indicators'!F48,"n.a.")</f>
        <v>n.a.</v>
      </c>
      <c r="G64" s="83">
        <f>IFERROR(1000000*(G141-G121)/'Macroeconomic indicators'!G48,"n.a.")</f>
        <v>3.3721906974102669E-2</v>
      </c>
      <c r="H64" s="83">
        <f>IFERROR(1000000*(H141-H121)/'Macroeconomic indicators'!H48,"n.a.")</f>
        <v>3.0762075776241408E-2</v>
      </c>
      <c r="I64" s="83">
        <f>IFERROR(1000000*(I141-I121)/'Macroeconomic indicators'!I48,"n.a.")</f>
        <v>2.6670313581985516E-2</v>
      </c>
      <c r="J64" s="83">
        <f>IFERROR(1000000*(J141-J121)/'Macroeconomic indicators'!J48,"n.a.")</f>
        <v>3.4731127089670834E-2</v>
      </c>
      <c r="K64" s="83">
        <f>IFERROR(1000000*(K141-K121)/'Macroeconomic indicators'!K48,"n.a.")</f>
        <v>1.4141458611632145E-2</v>
      </c>
      <c r="L64" s="83" t="str">
        <f>IFERROR(1000000*(L141-L121)/'Macroeconomic indicators'!L48,"n.a.")</f>
        <v>n.a.</v>
      </c>
      <c r="M64" s="83" t="str">
        <f>IFERROR(1000000*(M141-M121)/'Macroeconomic indicators'!M48,"n.a.")</f>
        <v>n.a.</v>
      </c>
      <c r="N64" s="83">
        <f t="shared" si="7"/>
        <v>2.8005376406726519E-2</v>
      </c>
    </row>
    <row r="65" spans="1:17" x14ac:dyDescent="0.35">
      <c r="B65" s="66" t="s">
        <v>120</v>
      </c>
      <c r="C65" s="66" t="s">
        <v>7</v>
      </c>
      <c r="D65" s="66" t="s">
        <v>164</v>
      </c>
      <c r="E65" s="66" t="s">
        <v>196</v>
      </c>
      <c r="F65" s="83">
        <f>IFERROR(1000000*(F142-F122)/'Macroeconomic indicators'!F49,"n.a.")</f>
        <v>-2.9504438987379817E-3</v>
      </c>
      <c r="G65" s="83">
        <f>IFERROR(1000000*(G142-G122)/'Macroeconomic indicators'!G49,"n.a.")</f>
        <v>-2.717850795929835E-3</v>
      </c>
      <c r="H65" s="83">
        <f>IFERROR(1000000*(H142-H122)/'Macroeconomic indicators'!H49,"n.a.")</f>
        <v>-1.8882563802414343E-3</v>
      </c>
      <c r="I65" s="83">
        <f>IFERROR(1000000*(I142-I122)/'Macroeconomic indicators'!I49,"n.a.")</f>
        <v>-4.5646567085949331E-4</v>
      </c>
      <c r="J65" s="83">
        <f>IFERROR(1000000*(J142-J122)/'Macroeconomic indicators'!J49,"n.a.")</f>
        <v>-7.5446291826849934E-4</v>
      </c>
      <c r="K65" s="83">
        <f>IFERROR(1000000*(K142-K122)/'Macroeconomic indicators'!K49,"n.a.")</f>
        <v>1.3211638591085401E-3</v>
      </c>
      <c r="L65" s="83">
        <f>IFERROR(1000000*(L142-L122)/'Macroeconomic indicators'!L49,"n.a.")</f>
        <v>1.0685100781360854E-3</v>
      </c>
      <c r="M65" s="83" t="str">
        <f>IFERROR(1000000*(M142-M122)/'Macroeconomic indicators'!M49,"n.a.")</f>
        <v>n.a.</v>
      </c>
      <c r="N65" s="83">
        <f t="shared" si="7"/>
        <v>-9.1111510382751689E-4</v>
      </c>
    </row>
    <row r="66" spans="1:17" x14ac:dyDescent="0.35">
      <c r="B66" s="66" t="s">
        <v>125</v>
      </c>
      <c r="C66" s="66" t="s">
        <v>7</v>
      </c>
      <c r="D66" s="66" t="s">
        <v>162</v>
      </c>
      <c r="E66" s="66" t="s">
        <v>196</v>
      </c>
      <c r="F66" s="83" t="str">
        <f>IFERROR(1000000*(F143-F123)/'Macroeconomic indicators'!F50,"n.a.")</f>
        <v>n.a.</v>
      </c>
      <c r="G66" s="83" t="str">
        <f>IFERROR(1000000*(G143-G123)/'Macroeconomic indicators'!G50,"n.a.")</f>
        <v>n.a.</v>
      </c>
      <c r="H66" s="83" t="str">
        <f>IFERROR(1000000*(H143-H123)/'Macroeconomic indicators'!H50,"n.a.")</f>
        <v>n.a.</v>
      </c>
      <c r="I66" s="83">
        <f>IFERROR(1000000*(I143-I123)/'Macroeconomic indicators'!I50,"n.a.")</f>
        <v>2.8382813890415284E-3</v>
      </c>
      <c r="J66" s="83" t="str">
        <f>IFERROR(1000000*(J143-J123)/'Macroeconomic indicators'!J50,"n.a.")</f>
        <v>n.a.</v>
      </c>
      <c r="K66" s="83" t="str">
        <f>IFERROR(1000000*(K143-K123)/'Macroeconomic indicators'!K50,"n.a.")</f>
        <v>n.a.</v>
      </c>
      <c r="L66" s="83" t="str">
        <f>IFERROR(1000000*(L143-L123)/'Macroeconomic indicators'!L50,"n.a.")</f>
        <v>n.a.</v>
      </c>
      <c r="M66" s="83" t="str">
        <f>IFERROR(1000000*(M143-M123)/'Macroeconomic indicators'!M50,"n.a.")</f>
        <v>n.a.</v>
      </c>
      <c r="N66" s="83">
        <f t="shared" si="7"/>
        <v>2.8382813890415284E-3</v>
      </c>
    </row>
    <row r="67" spans="1:17" x14ac:dyDescent="0.35">
      <c r="B67" s="66" t="s">
        <v>126</v>
      </c>
      <c r="C67" s="66" t="s">
        <v>7</v>
      </c>
      <c r="D67" s="66" t="s">
        <v>163</v>
      </c>
      <c r="E67" s="66" t="s">
        <v>337</v>
      </c>
      <c r="F67" s="83" t="str">
        <f>IFERROR(1000000*(F144-F124)/'Macroeconomic indicators'!F51,"n.a.")</f>
        <v>n.a.</v>
      </c>
      <c r="G67" s="83" t="str">
        <f>IFERROR(1000000*(G144-G124)/'Macroeconomic indicators'!G51,"n.a.")</f>
        <v>n.a.</v>
      </c>
      <c r="H67" s="83" t="str">
        <f>IFERROR(1000000*(H144-H124)/'Macroeconomic indicators'!H51,"n.a.")</f>
        <v>n.a.</v>
      </c>
      <c r="I67" s="83">
        <f>IFERROR(1000000*(I144-I124)/'Macroeconomic indicators'!I51,"n.a.")</f>
        <v>3.2946108870325012E-3</v>
      </c>
      <c r="J67" s="83">
        <f>IFERROR(1000000*(J144-J124)/'Macroeconomic indicators'!J51,"n.a.")</f>
        <v>1.159164108464605E-3</v>
      </c>
      <c r="K67" s="83">
        <f>IFERROR(1000000*(K144-K124)/'Macroeconomic indicators'!K51,"n.a.")</f>
        <v>-7.4704469181334358E-4</v>
      </c>
      <c r="L67" s="83">
        <f>IFERROR(1000000*(L144-L124)/'Macroeconomic indicators'!L51,"n.a.")</f>
        <v>-1.8495995068091747E-3</v>
      </c>
      <c r="M67" s="83" t="str">
        <f>IFERROR(1000000*(M144-M124)/'Macroeconomic indicators'!M51,"n.a.")</f>
        <v>n.a.</v>
      </c>
      <c r="N67" s="83">
        <f t="shared" si="7"/>
        <v>4.6428269921864701E-4</v>
      </c>
    </row>
    <row r="68" spans="1:17" x14ac:dyDescent="0.35">
      <c r="B68" s="66" t="s">
        <v>127</v>
      </c>
      <c r="C68" s="66" t="s">
        <v>7</v>
      </c>
      <c r="D68" s="66" t="s">
        <v>161</v>
      </c>
      <c r="E68" s="66" t="s">
        <v>337</v>
      </c>
      <c r="F68" s="83">
        <f>IFERROR(1000000*(F145-F125)/'Macroeconomic indicators'!F52,"n.a.")</f>
        <v>-1.9810283421404576E-4</v>
      </c>
      <c r="G68" s="83">
        <f>IFERROR(1000000*(G145-G125)/'Macroeconomic indicators'!G52,"n.a.")</f>
        <v>-1.747023174619641E-4</v>
      </c>
      <c r="H68" s="83">
        <f>IFERROR(1000000*(H145-H125)/'Macroeconomic indicators'!H52,"n.a.")</f>
        <v>-1.6133040311086915E-4</v>
      </c>
      <c r="I68" s="83">
        <f>IFERROR(1000000*(I145-I125)/'Macroeconomic indicators'!I52,"n.a.")</f>
        <v>1.9139457763085708E-5</v>
      </c>
      <c r="J68" s="83">
        <f>IFERROR(1000000*(J145-J125)/'Macroeconomic indicators'!J52,"n.a.")</f>
        <v>2.3972145900931046E-4</v>
      </c>
      <c r="K68" s="83">
        <f>IFERROR(1000000*(K145-K125)/'Macroeconomic indicators'!K52,"n.a.")</f>
        <v>1.2169085682646557E-4</v>
      </c>
      <c r="L68" s="83">
        <f>IFERROR(1000000*(L145-L125)/'Macroeconomic indicators'!L52,"n.a.")</f>
        <v>3.7208080197976651E-4</v>
      </c>
      <c r="M68" s="83" t="str">
        <f>IFERROR(1000000*(M145-M125)/'Macroeconomic indicators'!M52,"n.a.")</f>
        <v>n.a.</v>
      </c>
      <c r="N68" s="83">
        <f t="shared" si="7"/>
        <v>3.1213860113107034E-5</v>
      </c>
    </row>
    <row r="69" spans="1:17" x14ac:dyDescent="0.35">
      <c r="B69" s="66" t="s">
        <v>128</v>
      </c>
      <c r="C69" s="66" t="s">
        <v>7</v>
      </c>
      <c r="D69" s="66" t="s">
        <v>165</v>
      </c>
      <c r="E69" s="66" t="s">
        <v>197</v>
      </c>
      <c r="F69" s="83">
        <f>IFERROR(1000000*(F146-F126)/'Macroeconomic indicators'!F53,"n.a.")</f>
        <v>-2.622447960165674E-4</v>
      </c>
      <c r="G69" s="83">
        <f>IFERROR(1000000*(G146-G126)/'Macroeconomic indicators'!G53,"n.a.")</f>
        <v>-4.8768980333095956E-4</v>
      </c>
      <c r="H69" s="83">
        <f>IFERROR(1000000*(H146-H126)/'Macroeconomic indicators'!H53,"n.a.")</f>
        <v>-5.9262809476683738E-4</v>
      </c>
      <c r="I69" s="83">
        <f>IFERROR(1000000*(I146-I126)/'Macroeconomic indicators'!I53,"n.a.")</f>
        <v>4.8065705739553407E-4</v>
      </c>
      <c r="J69" s="83">
        <f>IFERROR(1000000*(J146-J126)/'Macroeconomic indicators'!J53,"n.a.")</f>
        <v>1.7798450765613003E-4</v>
      </c>
      <c r="K69" s="83">
        <f>IFERROR(1000000*(K146-K126)/'Macroeconomic indicators'!K53,"n.a.")</f>
        <v>-1.26178406722263E-4</v>
      </c>
      <c r="L69" s="83">
        <f>IFERROR(1000000*(L146-L126)/'Macroeconomic indicators'!L53,"n.a.")</f>
        <v>6.1601091548213786E-4</v>
      </c>
      <c r="M69" s="83" t="str">
        <f>IFERROR(1000000*(M146-M126)/'Macroeconomic indicators'!M53,"n.a.")</f>
        <v>n.a.</v>
      </c>
      <c r="N69" s="83">
        <f t="shared" si="7"/>
        <v>-2.7726945757546488E-5</v>
      </c>
    </row>
    <row r="70" spans="1:17" x14ac:dyDescent="0.35">
      <c r="B70" s="66" t="s">
        <v>118</v>
      </c>
      <c r="C70" s="66" t="s">
        <v>7</v>
      </c>
      <c r="D70" s="66" t="s">
        <v>164</v>
      </c>
      <c r="E70" s="66" t="s">
        <v>196</v>
      </c>
      <c r="F70" s="83">
        <f>IFERROR(1000000*(F147-F127)/'Macroeconomic indicators'!F54,"n.a.")</f>
        <v>2.8347867308243248E-3</v>
      </c>
      <c r="G70" s="83">
        <f>IFERROR(1000000*(G147-G127)/'Macroeconomic indicators'!G54,"n.a.")</f>
        <v>8.217320690381405E-3</v>
      </c>
      <c r="H70" s="83">
        <f>IFERROR(1000000*(H147-H127)/'Macroeconomic indicators'!H54,"n.a.")</f>
        <v>1.9430859092761165E-2</v>
      </c>
      <c r="I70" s="83">
        <f>IFERROR(1000000*(I147-I127)/'Macroeconomic indicators'!I54,"n.a.")</f>
        <v>9.9457268629713682E-3</v>
      </c>
      <c r="J70" s="83">
        <f>IFERROR(1000000*(J147-J127)/'Macroeconomic indicators'!J54,"n.a.")</f>
        <v>6.9567724520873371E-3</v>
      </c>
      <c r="K70" s="83">
        <f>IFERROR(1000000*(K147-K127)/'Macroeconomic indicators'!K54,"n.a.")</f>
        <v>-4.7604134990892678E-4</v>
      </c>
      <c r="L70" s="83">
        <f>IFERROR(1000000*(L147-L127)/'Macroeconomic indicators'!L54,"n.a.")</f>
        <v>-9.6505823555068711E-4</v>
      </c>
      <c r="M70" s="83" t="str">
        <f>IFERROR(1000000*(M147-M127)/'Macroeconomic indicators'!M54,"n.a.")</f>
        <v>n.a.</v>
      </c>
      <c r="N70" s="83">
        <f t="shared" si="7"/>
        <v>6.5634808919379992E-3</v>
      </c>
    </row>
    <row r="71" spans="1:17" x14ac:dyDescent="0.35">
      <c r="B71" s="66" t="s">
        <v>129</v>
      </c>
      <c r="C71" s="66" t="s">
        <v>7</v>
      </c>
      <c r="D71" s="66" t="s">
        <v>166</v>
      </c>
      <c r="E71" s="66" t="s">
        <v>196</v>
      </c>
      <c r="F71" s="83" t="str">
        <f>IFERROR(1000000*(F148-F128)/'Macroeconomic indicators'!F55,"n.a.")</f>
        <v>n.a.</v>
      </c>
      <c r="G71" s="83" t="str">
        <f>IFERROR(1000000*(G148-G128)/'Macroeconomic indicators'!G55,"n.a.")</f>
        <v>n.a.</v>
      </c>
      <c r="H71" s="83" t="str">
        <f>IFERROR(1000000*(H148-H128)/'Macroeconomic indicators'!H55,"n.a.")</f>
        <v>n.a.</v>
      </c>
      <c r="I71" s="83">
        <f>IFERROR(1000000*(I148-I128)/'Macroeconomic indicators'!I55,"n.a.")</f>
        <v>2.0990386390237866E-2</v>
      </c>
      <c r="J71" s="83">
        <f>IFERROR(1000000*(J148-J128)/'Macroeconomic indicators'!J55,"n.a.")</f>
        <v>4.8565392962888112E-3</v>
      </c>
      <c r="K71" s="83">
        <f>IFERROR(1000000*(K148-K128)/'Macroeconomic indicators'!K55,"n.a.")</f>
        <v>1.4505412053527587E-3</v>
      </c>
      <c r="L71" s="83" t="str">
        <f>IFERROR(1000000*(L148-L128)/'Macroeconomic indicators'!L55,"n.a.")</f>
        <v>n.a.</v>
      </c>
      <c r="M71" s="83" t="str">
        <f>IFERROR(1000000*(M148-M128)/'Macroeconomic indicators'!M55,"n.a.")</f>
        <v>n.a.</v>
      </c>
      <c r="N71" s="83">
        <f t="shared" si="7"/>
        <v>9.0991556306264775E-3</v>
      </c>
    </row>
    <row r="72" spans="1:17" x14ac:dyDescent="0.35">
      <c r="B72" s="66" t="s">
        <v>121</v>
      </c>
      <c r="C72" s="66" t="s">
        <v>7</v>
      </c>
      <c r="D72" s="66" t="s">
        <v>164</v>
      </c>
      <c r="E72" s="66" t="s">
        <v>196</v>
      </c>
      <c r="F72" s="83" t="str">
        <f>IFERROR(1000000*(F149-F129)/'Macroeconomic indicators'!F56,"n.a.")</f>
        <v>n.a.</v>
      </c>
      <c r="G72" s="83" t="str">
        <f>IFERROR(1000000*(G149-G129)/'Macroeconomic indicators'!G56,"n.a.")</f>
        <v>n.a.</v>
      </c>
      <c r="H72" s="83">
        <f>IFERROR(1000000*(H149-H129)/'Macroeconomic indicators'!H56,"n.a.")</f>
        <v>5.9119603633667767E-3</v>
      </c>
      <c r="I72" s="83">
        <f>IFERROR(1000000*(I149-I129)/'Macroeconomic indicators'!I56,"n.a.")</f>
        <v>7.8176861470576012E-3</v>
      </c>
      <c r="J72" s="83" t="str">
        <f>IFERROR(1000000*(J149-J129)/'Macroeconomic indicators'!J56,"n.a.")</f>
        <v>n.a.</v>
      </c>
      <c r="K72" s="83">
        <f>IFERROR(1000000*(K149-K129)/'Macroeconomic indicators'!K56,"n.a.")</f>
        <v>-9.0194445749611717E-4</v>
      </c>
      <c r="L72" s="83">
        <f>IFERROR(1000000*(L149-L129)/'Macroeconomic indicators'!L56,"n.a.")</f>
        <v>3.2102183421610763E-3</v>
      </c>
      <c r="M72" s="83" t="str">
        <f>IFERROR(1000000*(M149-M129)/'Macroeconomic indicators'!M56,"n.a.")</f>
        <v>n.a.</v>
      </c>
      <c r="N72" s="83">
        <f t="shared" si="7"/>
        <v>4.0094800987723342E-3</v>
      </c>
    </row>
    <row r="73" spans="1:17" x14ac:dyDescent="0.35">
      <c r="B73" s="66" t="s">
        <v>119</v>
      </c>
      <c r="C73" s="66" t="s">
        <v>7</v>
      </c>
      <c r="D73" s="66" t="s">
        <v>164</v>
      </c>
      <c r="E73" s="66" t="s">
        <v>197</v>
      </c>
      <c r="F73" s="83" t="str">
        <f>IFERROR(1000000*(F150-F130)/'Macroeconomic indicators'!F57,"n.a.")</f>
        <v>n.a.</v>
      </c>
      <c r="G73" s="83" t="str">
        <f>IFERROR(1000000*(G150-G130)/'Macroeconomic indicators'!G57,"n.a.")</f>
        <v>n.a.</v>
      </c>
      <c r="H73" s="83">
        <f>IFERROR(1000000*(H150-H130)/'Macroeconomic indicators'!H57,"n.a.")</f>
        <v>-6.6224419444259885E-3</v>
      </c>
      <c r="I73" s="83">
        <f>IFERROR(1000000*(I150-I130)/'Macroeconomic indicators'!I57,"n.a.")</f>
        <v>-4.4731970888278868E-3</v>
      </c>
      <c r="J73" s="83">
        <f>IFERROR(1000000*(J150-J130)/'Macroeconomic indicators'!J57,"n.a.")</f>
        <v>-3.2164620608399457E-3</v>
      </c>
      <c r="K73" s="83">
        <f>IFERROR(1000000*(K150-K130)/'Macroeconomic indicators'!K57,"n.a.")</f>
        <v>-7.0771978859222363E-4</v>
      </c>
      <c r="L73" s="83">
        <f>IFERROR(1000000*(L150-L130)/'Macroeconomic indicators'!L57,"n.a.")</f>
        <v>-1.1424490775447689E-4</v>
      </c>
      <c r="M73" s="83" t="str">
        <f>IFERROR(1000000*(M150-M130)/'Macroeconomic indicators'!M57,"n.a.")</f>
        <v>n.a.</v>
      </c>
      <c r="N73" s="83">
        <f t="shared" si="7"/>
        <v>-3.0268131580881044E-3</v>
      </c>
    </row>
    <row r="74" spans="1:17" x14ac:dyDescent="0.35">
      <c r="B74" s="66" t="s">
        <v>130</v>
      </c>
      <c r="C74" s="66" t="s">
        <v>7</v>
      </c>
      <c r="D74" s="66" t="s">
        <v>166</v>
      </c>
      <c r="E74" s="66" t="s">
        <v>337</v>
      </c>
      <c r="F74" s="83" t="str">
        <f>IFERROR(1000000*(F151-F131)/'Macroeconomic indicators'!F58,"n.a.")</f>
        <v>n.a.</v>
      </c>
      <c r="G74" s="83" t="str">
        <f>IFERROR(1000000*(G151-G131)/'Macroeconomic indicators'!G58,"n.a.")</f>
        <v>n.a.</v>
      </c>
      <c r="H74" s="83" t="str">
        <f>IFERROR(1000000*(H151-H131)/'Macroeconomic indicators'!H58,"n.a.")</f>
        <v>n.a.</v>
      </c>
      <c r="I74" s="83" t="str">
        <f>IFERROR(1000000*(I151-I131)/'Macroeconomic indicators'!I58,"n.a.")</f>
        <v>n.a.</v>
      </c>
      <c r="J74" s="83" t="str">
        <f>IFERROR(1000000*(J151-J131)/'Macroeconomic indicators'!J58,"n.a.")</f>
        <v>n.a.</v>
      </c>
      <c r="K74" s="83">
        <f>IFERROR(1000000*(K151-K131)/'Macroeconomic indicators'!K58,"n.a.")</f>
        <v>-8.7873076130486876E-3</v>
      </c>
      <c r="L74" s="83">
        <f>IFERROR(1000000*(L151-L131)/'Macroeconomic indicators'!L58,"n.a.")</f>
        <v>-7.9843167717508733E-3</v>
      </c>
      <c r="M74" s="83">
        <f>IFERROR(1000000*(M151-M131)/'Macroeconomic indicators'!M58,"n.a.")</f>
        <v>-1.8411423463944772E-3</v>
      </c>
      <c r="N74" s="83">
        <f t="shared" si="7"/>
        <v>-6.2042555770646787E-3</v>
      </c>
    </row>
    <row r="75" spans="1:17" x14ac:dyDescent="0.35">
      <c r="B75" s="66" t="s">
        <v>117</v>
      </c>
      <c r="C75" s="66" t="s">
        <v>7</v>
      </c>
      <c r="D75" s="66" t="s">
        <v>165</v>
      </c>
      <c r="E75" s="66" t="s">
        <v>196</v>
      </c>
      <c r="F75" s="83">
        <f>IFERROR(1000000*(F152-F132)/'Macroeconomic indicators'!F59,"n.a.")</f>
        <v>4.2489028523811853E-4</v>
      </c>
      <c r="G75" s="83">
        <f>IFERROR(1000000*(G152-G132)/'Macroeconomic indicators'!G59,"n.a.")</f>
        <v>1.2797275419387597E-3</v>
      </c>
      <c r="H75" s="83">
        <f>IFERROR(1000000*(H152-H132)/'Macroeconomic indicators'!H59,"n.a.")</f>
        <v>5.9819490551865206E-4</v>
      </c>
      <c r="I75" s="83">
        <f>IFERROR(1000000*(I152-I132)/'Macroeconomic indicators'!I59,"n.a.")</f>
        <v>1.2033151279976567E-3</v>
      </c>
      <c r="J75" s="83">
        <f>IFERROR(1000000*(J152-J132)/'Macroeconomic indicators'!J59,"n.a.")</f>
        <v>1.1684327626355516E-3</v>
      </c>
      <c r="K75" s="83">
        <f>IFERROR(1000000*(K152-K132)/'Macroeconomic indicators'!K59,"n.a.")</f>
        <v>1.5342535551181378E-3</v>
      </c>
      <c r="L75" s="83">
        <f>IFERROR(1000000*(L152-L132)/'Macroeconomic indicators'!L59,"n.a.")</f>
        <v>1.8540854559544765E-3</v>
      </c>
      <c r="M75" s="83" t="str">
        <f>IFERROR(1000000*(M152-M132)/'Macroeconomic indicators'!M59,"n.a.")</f>
        <v>n.a.</v>
      </c>
      <c r="N75" s="83">
        <f t="shared" si="7"/>
        <v>1.151842804914479E-3</v>
      </c>
    </row>
    <row r="76" spans="1:17" x14ac:dyDescent="0.35">
      <c r="F76" s="31"/>
      <c r="G76" s="31"/>
      <c r="H76" s="31"/>
      <c r="I76" s="31"/>
      <c r="J76" s="31"/>
      <c r="K76" s="31"/>
      <c r="L76" s="31"/>
      <c r="M76" s="31"/>
      <c r="N76" s="31"/>
    </row>
    <row r="77" spans="1:17" s="77" customFormat="1" ht="32.25" customHeight="1" thickBot="1" x14ac:dyDescent="0.4">
      <c r="A77" s="72"/>
      <c r="B77" s="73" t="s">
        <v>386</v>
      </c>
      <c r="C77" s="73" t="s">
        <v>6</v>
      </c>
      <c r="D77" s="73" t="s">
        <v>160</v>
      </c>
      <c r="E77" s="73" t="s">
        <v>336</v>
      </c>
      <c r="F77" s="74">
        <v>2010</v>
      </c>
      <c r="G77" s="74">
        <v>2011</v>
      </c>
      <c r="H77" s="74">
        <v>2012</v>
      </c>
      <c r="I77" s="74">
        <v>2013</v>
      </c>
      <c r="J77" s="74">
        <v>2014</v>
      </c>
      <c r="K77" s="74">
        <v>2015</v>
      </c>
      <c r="L77" s="74">
        <v>2016</v>
      </c>
      <c r="M77" s="74">
        <v>2017</v>
      </c>
      <c r="N77" s="74"/>
      <c r="O77" s="75"/>
      <c r="P77" s="72"/>
      <c r="Q77" s="76" t="s">
        <v>153</v>
      </c>
    </row>
    <row r="78" spans="1:17" x14ac:dyDescent="0.35">
      <c r="B78" s="66" t="s">
        <v>124</v>
      </c>
      <c r="C78" s="66" t="s">
        <v>387</v>
      </c>
      <c r="D78" s="66" t="s">
        <v>161</v>
      </c>
      <c r="E78" s="66" t="s">
        <v>197</v>
      </c>
      <c r="F78" s="63">
        <f>IFERROR('Supply-Demand Balance'!F2*'Sales &amp; Collections'!W21,"n.a.")</f>
        <v>1385.7051573327878</v>
      </c>
      <c r="G78" s="63">
        <f>IFERROR('Supply-Demand Balance'!G2*'Sales &amp; Collections'!X21,"n.a.")</f>
        <v>1924.0618848691095</v>
      </c>
      <c r="H78" s="63">
        <f>IFERROR('Supply-Demand Balance'!H2*'Sales &amp; Collections'!Y21,"n.a.")</f>
        <v>1855.3308009935947</v>
      </c>
      <c r="I78" s="63">
        <f>IFERROR('Supply-Demand Balance'!I2*'Sales &amp; Collections'!Z21,"n.a.")</f>
        <v>1759.3124365192921</v>
      </c>
      <c r="J78" s="63">
        <f>IFERROR('Supply-Demand Balance'!J2*'Sales &amp; Collections'!AA21,"n.a.")</f>
        <v>1704.6651192554041</v>
      </c>
      <c r="K78" s="63">
        <f>IFERROR('Supply-Demand Balance'!K2*'Sales &amp; Collections'!AB21,"n.a.")</f>
        <v>1350.1464808446553</v>
      </c>
      <c r="L78" s="63" t="str">
        <f>IFERROR('Supply-Demand Balance'!L2*'Sales &amp; Collections'!AC21,"n.a.")</f>
        <v>n.a.</v>
      </c>
      <c r="M78" s="63" t="str">
        <f>IFERROR('Supply-Demand Balance'!M2*'Sales &amp; Collections'!AD21,"n.a.")</f>
        <v>n.a.</v>
      </c>
      <c r="N78" s="63"/>
      <c r="Q78" s="66" t="s">
        <v>112</v>
      </c>
    </row>
    <row r="79" spans="1:17" x14ac:dyDescent="0.35">
      <c r="B79" s="66" t="s">
        <v>132</v>
      </c>
      <c r="C79" s="66" t="s">
        <v>387</v>
      </c>
      <c r="D79" s="66" t="s">
        <v>161</v>
      </c>
      <c r="E79" s="66" t="s">
        <v>196</v>
      </c>
      <c r="F79" s="63">
        <f>IFERROR('Supply-Demand Balance'!F3*'Sales &amp; Collections'!W22,"n.a.")</f>
        <v>545.10154219899027</v>
      </c>
      <c r="G79" s="63">
        <f>IFERROR('Supply-Demand Balance'!G3*'Sales &amp; Collections'!X22,"n.a.")</f>
        <v>594.39140324911352</v>
      </c>
      <c r="H79" s="63">
        <f>IFERROR('Supply-Demand Balance'!H3*'Sales &amp; Collections'!Y22,"n.a.")</f>
        <v>604.69614385322882</v>
      </c>
      <c r="I79" s="63">
        <f>IFERROR('Supply-Demand Balance'!I3*'Sales &amp; Collections'!Z22,"n.a.")</f>
        <v>587.23172220310062</v>
      </c>
      <c r="J79" s="63">
        <f>IFERROR('Supply-Demand Balance'!J3*'Sales &amp; Collections'!AA22,"n.a.")</f>
        <v>580.17819418704187</v>
      </c>
      <c r="K79" s="63">
        <f>IFERROR('Supply-Demand Balance'!K3*'Sales &amp; Collections'!AB22,"n.a.")</f>
        <v>560.70390910703111</v>
      </c>
      <c r="L79" s="63" t="str">
        <f>IFERROR('Supply-Demand Balance'!L3*'Sales &amp; Collections'!AC22,"n.a.")</f>
        <v>n.a.</v>
      </c>
      <c r="M79" s="63" t="str">
        <f>IFERROR('Supply-Demand Balance'!M3*'Sales &amp; Collections'!AD22,"n.a.")</f>
        <v>n.a.</v>
      </c>
      <c r="N79" s="63"/>
    </row>
    <row r="80" spans="1:17" x14ac:dyDescent="0.35">
      <c r="B80" s="66" t="s">
        <v>251</v>
      </c>
      <c r="C80" s="66" t="s">
        <v>387</v>
      </c>
      <c r="D80" s="66" t="s">
        <v>162</v>
      </c>
      <c r="E80" s="66" t="s">
        <v>196</v>
      </c>
      <c r="F80" s="63" t="str">
        <f>IFERROR('Supply-Demand Balance'!F4*'Sales &amp; Collections'!W23,"n.a.")</f>
        <v>n.a.</v>
      </c>
      <c r="G80" s="63">
        <f>IFERROR('Supply-Demand Balance'!G4*'Sales &amp; Collections'!X23,"n.a.")</f>
        <v>5242.7638971446668</v>
      </c>
      <c r="H80" s="63">
        <f>IFERROR('Supply-Demand Balance'!H4*'Sales &amp; Collections'!Y23,"n.a.")</f>
        <v>5179.712782423464</v>
      </c>
      <c r="I80" s="63">
        <f>IFERROR('Supply-Demand Balance'!I4*'Sales &amp; Collections'!Z23,"n.a.")</f>
        <v>3929.704882876435</v>
      </c>
      <c r="J80" s="63">
        <f>IFERROR('Supply-Demand Balance'!J4*'Sales &amp; Collections'!AA23,"n.a.")</f>
        <v>4505.4725974865942</v>
      </c>
      <c r="K80" s="63">
        <f>IFERROR('Supply-Demand Balance'!K4*'Sales &amp; Collections'!AB23,"n.a.")</f>
        <v>6614.0344329289001</v>
      </c>
      <c r="L80" s="63">
        <f>IFERROR('Supply-Demand Balance'!L4*'Sales &amp; Collections'!AC23,"n.a.")</f>
        <v>6915.8653751374122</v>
      </c>
      <c r="M80" s="63" t="str">
        <f>IFERROR('Supply-Demand Balance'!M4*'Sales &amp; Collections'!AD23,"n.a.")</f>
        <v>n.a.</v>
      </c>
      <c r="N80" s="63"/>
    </row>
    <row r="81" spans="1:17" x14ac:dyDescent="0.35">
      <c r="B81" s="66" t="s">
        <v>131</v>
      </c>
      <c r="C81" s="66" t="s">
        <v>387</v>
      </c>
      <c r="D81" s="66" t="s">
        <v>163</v>
      </c>
      <c r="E81" s="66" t="s">
        <v>196</v>
      </c>
      <c r="F81" s="63" t="str">
        <f>IFERROR('Supply-Demand Balance'!F5*'Sales &amp; Collections'!W24,"n.a.")</f>
        <v>n.a.</v>
      </c>
      <c r="G81" s="63" t="str">
        <f>IFERROR('Supply-Demand Balance'!G5*'Sales &amp; Collections'!X24,"n.a.")</f>
        <v>n.a.</v>
      </c>
      <c r="H81" s="63" t="str">
        <f>IFERROR('Supply-Demand Balance'!H5*'Sales &amp; Collections'!Y24,"n.a.")</f>
        <v>n.a.</v>
      </c>
      <c r="I81" s="63" t="str">
        <f>IFERROR('Supply-Demand Balance'!I5*'Sales &amp; Collections'!Z24,"n.a.")</f>
        <v>n.a.</v>
      </c>
      <c r="J81" s="63" t="str">
        <f>IFERROR('Supply-Demand Balance'!J5*'Sales &amp; Collections'!AA24,"n.a.")</f>
        <v>n.a.</v>
      </c>
      <c r="K81" s="63" t="str">
        <f>IFERROR('Supply-Demand Balance'!K5*'Sales &amp; Collections'!AB24,"n.a.")</f>
        <v>n.a.</v>
      </c>
      <c r="L81" s="63" t="str">
        <f>IFERROR('Supply-Demand Balance'!L5*'Sales &amp; Collections'!AC24,"n.a.")</f>
        <v>n.a.</v>
      </c>
      <c r="M81" s="63" t="str">
        <f>IFERROR('Supply-Demand Balance'!M5*'Sales &amp; Collections'!AD24,"n.a.")</f>
        <v>n.a.</v>
      </c>
      <c r="N81" s="63"/>
    </row>
    <row r="82" spans="1:17" x14ac:dyDescent="0.35">
      <c r="B82" s="66" t="s">
        <v>133</v>
      </c>
      <c r="C82" s="66" t="s">
        <v>387</v>
      </c>
      <c r="D82" s="66" t="s">
        <v>163</v>
      </c>
      <c r="E82" s="66" t="s">
        <v>196</v>
      </c>
      <c r="F82" s="63" t="str">
        <f>IFERROR('Supply-Demand Balance'!F6*'Sales &amp; Collections'!W25,"n.a.")</f>
        <v>n.a.</v>
      </c>
      <c r="G82" s="63">
        <f>IFERROR('Supply-Demand Balance'!G6*'Sales &amp; Collections'!X25,"n.a.")</f>
        <v>699.10546630959982</v>
      </c>
      <c r="H82" s="63">
        <f>IFERROR('Supply-Demand Balance'!H6*'Sales &amp; Collections'!Y25,"n.a.")</f>
        <v>736.20337954218326</v>
      </c>
      <c r="I82" s="63">
        <f>IFERROR('Supply-Demand Balance'!I6*'Sales &amp; Collections'!Z25,"n.a.")</f>
        <v>734.52049867098742</v>
      </c>
      <c r="J82" s="63">
        <f>IFERROR('Supply-Demand Balance'!J6*'Sales &amp; Collections'!AA25,"n.a.")</f>
        <v>831.08244001688729</v>
      </c>
      <c r="K82" s="63">
        <f>IFERROR('Supply-Demand Balance'!K6*'Sales &amp; Collections'!AB25,"n.a.")</f>
        <v>823.83934195216659</v>
      </c>
      <c r="L82" s="63" t="str">
        <f>IFERROR('Supply-Demand Balance'!L6*'Sales &amp; Collections'!AC25,"n.a.")</f>
        <v>n.a.</v>
      </c>
      <c r="M82" s="63" t="str">
        <f>IFERROR('Supply-Demand Balance'!M6*'Sales &amp; Collections'!AD25,"n.a.")</f>
        <v>n.a.</v>
      </c>
      <c r="N82" s="63"/>
    </row>
    <row r="83" spans="1:17" x14ac:dyDescent="0.35">
      <c r="B83" s="66" t="s">
        <v>134</v>
      </c>
      <c r="C83" s="66" t="s">
        <v>387</v>
      </c>
      <c r="D83" s="66" t="s">
        <v>163</v>
      </c>
      <c r="E83" s="66" t="s">
        <v>196</v>
      </c>
      <c r="F83" s="63" t="str">
        <f>IFERROR('Supply-Demand Balance'!F7*'Sales &amp; Collections'!W26,"n.a.")</f>
        <v>n.a.</v>
      </c>
      <c r="G83" s="63" t="str">
        <f>IFERROR('Supply-Demand Balance'!G7*'Sales &amp; Collections'!X26,"n.a.")</f>
        <v>n.a.</v>
      </c>
      <c r="H83" s="63" t="str">
        <f>IFERROR('Supply-Demand Balance'!H7*'Sales &amp; Collections'!Y26,"n.a.")</f>
        <v>n.a.</v>
      </c>
      <c r="I83" s="63" t="str">
        <f>IFERROR('Supply-Demand Balance'!I7*'Sales &amp; Collections'!Z26,"n.a.")</f>
        <v>n.a.</v>
      </c>
      <c r="J83" s="63" t="str">
        <f>IFERROR('Supply-Demand Balance'!J7*'Sales &amp; Collections'!AA26,"n.a.")</f>
        <v>n.a.</v>
      </c>
      <c r="K83" s="63" t="str">
        <f>IFERROR('Supply-Demand Balance'!K7*'Sales &amp; Collections'!AB26,"n.a.")</f>
        <v>n.a.</v>
      </c>
      <c r="L83" s="63" t="str">
        <f>IFERROR('Supply-Demand Balance'!L7*'Sales &amp; Collections'!AC26,"n.a.")</f>
        <v>n.a.</v>
      </c>
      <c r="M83" s="63" t="str">
        <f>IFERROR('Supply-Demand Balance'!M7*'Sales &amp; Collections'!AD26,"n.a.")</f>
        <v>n.a.</v>
      </c>
      <c r="N83" s="63"/>
    </row>
    <row r="84" spans="1:17" x14ac:dyDescent="0.35">
      <c r="B84" s="66" t="s">
        <v>120</v>
      </c>
      <c r="C84" s="66" t="s">
        <v>387</v>
      </c>
      <c r="D84" s="66" t="s">
        <v>164</v>
      </c>
      <c r="E84" s="66" t="s">
        <v>196</v>
      </c>
      <c r="F84" s="63">
        <f>IFERROR('Supply-Demand Balance'!F8*'Sales &amp; Collections'!W27,"n.a.")</f>
        <v>1084.5932778141359</v>
      </c>
      <c r="G84" s="63">
        <f>IFERROR('Supply-Demand Balance'!G8*'Sales &amp; Collections'!X27,"n.a.")</f>
        <v>873.78624946541618</v>
      </c>
      <c r="H84" s="63">
        <f>IFERROR('Supply-Demand Balance'!H8*'Sales &amp; Collections'!Y27,"n.a.")</f>
        <v>1229.1550480190519</v>
      </c>
      <c r="I84" s="63">
        <f>IFERROR('Supply-Demand Balance'!I8*'Sales &amp; Collections'!Z27,"n.a.")</f>
        <v>1067.1865776716411</v>
      </c>
      <c r="J84" s="63">
        <f>IFERROR('Supply-Demand Balance'!J8*'Sales &amp; Collections'!AA27,"n.a.")</f>
        <v>1199.937087780728</v>
      </c>
      <c r="K84" s="63">
        <f>IFERROR('Supply-Demand Balance'!K8*'Sales &amp; Collections'!AB27,"n.a.")</f>
        <v>1143.6101016665546</v>
      </c>
      <c r="L84" s="63">
        <f>IFERROR('Supply-Demand Balance'!L8*'Sales &amp; Collections'!AC27,"n.a.")</f>
        <v>1090.9501548534042</v>
      </c>
      <c r="M84" s="63" t="str">
        <f>IFERROR('Supply-Demand Balance'!M8*'Sales &amp; Collections'!AD27,"n.a.")</f>
        <v>n.a.</v>
      </c>
      <c r="N84" s="63"/>
    </row>
    <row r="85" spans="1:17" x14ac:dyDescent="0.35">
      <c r="B85" s="66" t="s">
        <v>125</v>
      </c>
      <c r="C85" s="66" t="s">
        <v>387</v>
      </c>
      <c r="D85" s="66" t="s">
        <v>162</v>
      </c>
      <c r="E85" s="66" t="s">
        <v>196</v>
      </c>
      <c r="F85" s="63" t="str">
        <f>IFERROR('Supply-Demand Balance'!F9*'Sales &amp; Collections'!W28,"n.a.")</f>
        <v>n.a.</v>
      </c>
      <c r="G85" s="63" t="str">
        <f>IFERROR('Supply-Demand Balance'!G9*'Sales &amp; Collections'!X28,"n.a.")</f>
        <v>n.a.</v>
      </c>
      <c r="H85" s="63" t="str">
        <f>IFERROR('Supply-Demand Balance'!H9*'Sales &amp; Collections'!Y28,"n.a.")</f>
        <v>n.a.</v>
      </c>
      <c r="I85" s="63" t="str">
        <f>IFERROR('Supply-Demand Balance'!I9*'Sales &amp; Collections'!Z28,"n.a.")</f>
        <v>n.a.</v>
      </c>
      <c r="J85" s="63" t="str">
        <f>IFERROR('Supply-Demand Balance'!J9*'Sales &amp; Collections'!AA28,"n.a.")</f>
        <v>n.a.</v>
      </c>
      <c r="K85" s="63" t="str">
        <f>IFERROR('Supply-Demand Balance'!K9*'Sales &amp; Collections'!AB28,"n.a.")</f>
        <v>n.a.</v>
      </c>
      <c r="L85" s="63" t="str">
        <f>IFERROR('Supply-Demand Balance'!L9*'Sales &amp; Collections'!AC28,"n.a.")</f>
        <v>n.a.</v>
      </c>
      <c r="M85" s="63" t="str">
        <f>IFERROR('Supply-Demand Balance'!M9*'Sales &amp; Collections'!AD28,"n.a.")</f>
        <v>n.a.</v>
      </c>
      <c r="N85" s="63"/>
    </row>
    <row r="86" spans="1:17" x14ac:dyDescent="0.35">
      <c r="B86" s="66" t="s">
        <v>126</v>
      </c>
      <c r="C86" s="66" t="s">
        <v>387</v>
      </c>
      <c r="D86" s="66" t="s">
        <v>163</v>
      </c>
      <c r="E86" s="66" t="s">
        <v>337</v>
      </c>
      <c r="F86" s="63" t="str">
        <f>IFERROR('Supply-Demand Balance'!F10*'Sales &amp; Collections'!W29,"n.a.")</f>
        <v>n.a.</v>
      </c>
      <c r="G86" s="63" t="str">
        <f>IFERROR('Supply-Demand Balance'!G10*'Sales &amp; Collections'!X29,"n.a.")</f>
        <v>n.a.</v>
      </c>
      <c r="H86" s="63" t="str">
        <f>IFERROR('Supply-Demand Balance'!H10*'Sales &amp; Collections'!Y29,"n.a.")</f>
        <v>n.a.</v>
      </c>
      <c r="I86" s="63">
        <f>IFERROR('Supply-Demand Balance'!I10*'Sales &amp; Collections'!Z29,"n.a.")</f>
        <v>2170.1691053277714</v>
      </c>
      <c r="J86" s="63">
        <f>IFERROR('Supply-Demand Balance'!J10*'Sales &amp; Collections'!AA29,"n.a.")</f>
        <v>2690.9615852764537</v>
      </c>
      <c r="K86" s="63">
        <f>IFERROR('Supply-Demand Balance'!K10*'Sales &amp; Collections'!AB29,"n.a.")</f>
        <v>2829.9449551417865</v>
      </c>
      <c r="L86" s="63">
        <f>IFERROR('Supply-Demand Balance'!L10*'Sales &amp; Collections'!AC29,"n.a.")</f>
        <v>2901.3900674234019</v>
      </c>
      <c r="M86" s="63" t="str">
        <f>IFERROR('Supply-Demand Balance'!M10*'Sales &amp; Collections'!AD29,"n.a.")</f>
        <v>n.a.</v>
      </c>
      <c r="N86" s="63"/>
    </row>
    <row r="87" spans="1:17" x14ac:dyDescent="0.35">
      <c r="B87" s="66" t="s">
        <v>127</v>
      </c>
      <c r="C87" s="66" t="s">
        <v>387</v>
      </c>
      <c r="D87" s="66" t="s">
        <v>161</v>
      </c>
      <c r="E87" s="66" t="s">
        <v>337</v>
      </c>
      <c r="F87" s="63">
        <f>IFERROR('Supply-Demand Balance'!F11*'Sales &amp; Collections'!W30,"n.a.")</f>
        <v>845.32327124046742</v>
      </c>
      <c r="G87" s="63">
        <f>IFERROR('Supply-Demand Balance'!G11*'Sales &amp; Collections'!X30,"n.a.")</f>
        <v>899.90896388023179</v>
      </c>
      <c r="H87" s="63">
        <f>IFERROR('Supply-Demand Balance'!H11*'Sales &amp; Collections'!Y30,"n.a.")</f>
        <v>1045.7189659923895</v>
      </c>
      <c r="I87" s="63">
        <f>IFERROR('Supply-Demand Balance'!I11*'Sales &amp; Collections'!Z30,"n.a.")</f>
        <v>1086.1175305500362</v>
      </c>
      <c r="J87" s="63">
        <f>IFERROR('Supply-Demand Balance'!J11*'Sales &amp; Collections'!AA30,"n.a.")</f>
        <v>1198.4200311994994</v>
      </c>
      <c r="K87" s="63">
        <f>IFERROR('Supply-Demand Balance'!K11*'Sales &amp; Collections'!AB30,"n.a.")</f>
        <v>1223.1951012376512</v>
      </c>
      <c r="L87" s="63">
        <f>IFERROR('Supply-Demand Balance'!L11*'Sales &amp; Collections'!AC30,"n.a.")</f>
        <v>1227.5612444313451</v>
      </c>
      <c r="M87" s="63" t="str">
        <f>IFERROR('Supply-Demand Balance'!M11*'Sales &amp; Collections'!AD30,"n.a.")</f>
        <v>n.a.</v>
      </c>
      <c r="N87" s="63"/>
    </row>
    <row r="88" spans="1:17" x14ac:dyDescent="0.35">
      <c r="B88" s="66" t="s">
        <v>128</v>
      </c>
      <c r="C88" s="66" t="s">
        <v>387</v>
      </c>
      <c r="D88" s="66" t="s">
        <v>165</v>
      </c>
      <c r="E88" s="66" t="s">
        <v>197</v>
      </c>
      <c r="F88" s="63">
        <f>IFERROR('Supply-Demand Balance'!F12*'Sales &amp; Collections'!W31,"n.a.")</f>
        <v>6052.2037218346559</v>
      </c>
      <c r="G88" s="63">
        <f>IFERROR('Supply-Demand Balance'!G12*'Sales &amp; Collections'!X31,"n.a.")</f>
        <v>6364.3475955141994</v>
      </c>
      <c r="H88" s="63">
        <f>IFERROR('Supply-Demand Balance'!H12*'Sales &amp; Collections'!Y31,"n.a.")</f>
        <v>7293.4762347551878</v>
      </c>
      <c r="I88" s="63">
        <f>IFERROR('Supply-Demand Balance'!I12*'Sales &amp; Collections'!Z31,"n.a.")</f>
        <v>7376.8854388380996</v>
      </c>
      <c r="J88" s="63">
        <f>IFERROR('Supply-Demand Balance'!J12*'Sales &amp; Collections'!AA31,"n.a.")</f>
        <v>6374.1315646353787</v>
      </c>
      <c r="K88" s="63">
        <f>IFERROR('Supply-Demand Balance'!K12*'Sales &amp; Collections'!AB31,"n.a.")</f>
        <v>6004.2721701622504</v>
      </c>
      <c r="L88" s="63">
        <f>IFERROR('Supply-Demand Balance'!L12*'Sales &amp; Collections'!AC31,"n.a.")</f>
        <v>5617.2879834938531</v>
      </c>
      <c r="M88" s="63" t="str">
        <f>IFERROR('Supply-Demand Balance'!M12*'Sales &amp; Collections'!AD31,"n.a.")</f>
        <v>n.a.</v>
      </c>
      <c r="N88" s="63"/>
    </row>
    <row r="89" spans="1:17" x14ac:dyDescent="0.35">
      <c r="B89" s="66" t="s">
        <v>118</v>
      </c>
      <c r="C89" s="66" t="s">
        <v>387</v>
      </c>
      <c r="D89" s="66" t="s">
        <v>164</v>
      </c>
      <c r="E89" s="66" t="s">
        <v>196</v>
      </c>
      <c r="F89" s="63">
        <f>IFERROR('Supply-Demand Balance'!F13*'Sales &amp; Collections'!W32,"n.a.")</f>
        <v>572.75187570399771</v>
      </c>
      <c r="G89" s="63">
        <f>IFERROR('Supply-Demand Balance'!G13*'Sales &amp; Collections'!X32,"n.a.")</f>
        <v>581.28203896488299</v>
      </c>
      <c r="H89" s="63">
        <f>IFERROR('Supply-Demand Balance'!H13*'Sales &amp; Collections'!Y32,"n.a.")</f>
        <v>569.12602452488136</v>
      </c>
      <c r="I89" s="63">
        <f>IFERROR('Supply-Demand Balance'!I13*'Sales &amp; Collections'!Z32,"n.a.")</f>
        <v>575.73451901465887</v>
      </c>
      <c r="J89" s="63">
        <f>IFERROR('Supply-Demand Balance'!J13*'Sales &amp; Collections'!AA32,"n.a.")</f>
        <v>693.93075940287883</v>
      </c>
      <c r="K89" s="63">
        <f>IFERROR('Supply-Demand Balance'!K13*'Sales &amp; Collections'!AB32,"n.a.")</f>
        <v>535.06262862231938</v>
      </c>
      <c r="L89" s="63">
        <f>IFERROR('Supply-Demand Balance'!L13*'Sales &amp; Collections'!AC32,"n.a.")</f>
        <v>586.90616884490782</v>
      </c>
      <c r="M89" s="63" t="str">
        <f>IFERROR('Supply-Demand Balance'!M13*'Sales &amp; Collections'!AD32,"n.a.")</f>
        <v>n.a.</v>
      </c>
      <c r="N89" s="63"/>
    </row>
    <row r="90" spans="1:17" x14ac:dyDescent="0.35">
      <c r="B90" s="66" t="s">
        <v>129</v>
      </c>
      <c r="C90" s="66" t="s">
        <v>387</v>
      </c>
      <c r="D90" s="66" t="s">
        <v>166</v>
      </c>
      <c r="E90" s="66" t="s">
        <v>196</v>
      </c>
      <c r="F90" s="63" t="str">
        <f>IFERROR('Supply-Demand Balance'!F14*'Sales &amp; Collections'!W33,"n.a.")</f>
        <v>n.a.</v>
      </c>
      <c r="G90" s="63" t="str">
        <f>IFERROR('Supply-Demand Balance'!G14*'Sales &amp; Collections'!X33,"n.a.")</f>
        <v>n.a.</v>
      </c>
      <c r="H90" s="63" t="str">
        <f>IFERROR('Supply-Demand Balance'!H14*'Sales &amp; Collections'!Y33,"n.a.")</f>
        <v>n.a.</v>
      </c>
      <c r="I90" s="63">
        <f>IFERROR('Supply-Demand Balance'!I14*'Sales &amp; Collections'!Z33,"n.a.")</f>
        <v>150.15510109605364</v>
      </c>
      <c r="J90" s="63">
        <f>IFERROR('Supply-Demand Balance'!J14*'Sales &amp; Collections'!AA33,"n.a.")</f>
        <v>164.78533244241683</v>
      </c>
      <c r="K90" s="63">
        <f>IFERROR('Supply-Demand Balance'!K14*'Sales &amp; Collections'!AB33,"n.a.")</f>
        <v>167.91675173062993</v>
      </c>
      <c r="L90" s="63" t="str">
        <f>IFERROR('Supply-Demand Balance'!L14*'Sales &amp; Collections'!AC33,"n.a.")</f>
        <v>n.a.</v>
      </c>
      <c r="M90" s="63" t="str">
        <f>IFERROR('Supply-Demand Balance'!M14*'Sales &amp; Collections'!AD33,"n.a.")</f>
        <v>n.a.</v>
      </c>
      <c r="N90" s="63"/>
    </row>
    <row r="91" spans="1:17" x14ac:dyDescent="0.35">
      <c r="B91" s="66" t="s">
        <v>121</v>
      </c>
      <c r="C91" s="66" t="s">
        <v>387</v>
      </c>
      <c r="D91" s="66" t="s">
        <v>164</v>
      </c>
      <c r="E91" s="66" t="s">
        <v>196</v>
      </c>
      <c r="F91" s="63" t="str">
        <f>IFERROR('Supply-Demand Balance'!F15*'Sales &amp; Collections'!W34,"n.a.")</f>
        <v>n.a.</v>
      </c>
      <c r="G91" s="63" t="str">
        <f>IFERROR('Supply-Demand Balance'!G15*'Sales &amp; Collections'!X34,"n.a.")</f>
        <v>n.a.</v>
      </c>
      <c r="H91" s="63">
        <f>IFERROR('Supply-Demand Balance'!H15*'Sales &amp; Collections'!Y34,"n.a.")</f>
        <v>553.90112372122803</v>
      </c>
      <c r="I91" s="63">
        <f>IFERROR('Supply-Demand Balance'!I15*'Sales &amp; Collections'!Z34,"n.a.")</f>
        <v>711.88167190594629</v>
      </c>
      <c r="J91" s="63" t="str">
        <f>IFERROR('Supply-Demand Balance'!J15*'Sales &amp; Collections'!AA34,"n.a.")</f>
        <v>n.a.</v>
      </c>
      <c r="K91" s="63">
        <f>IFERROR('Supply-Demand Balance'!K15*'Sales &amp; Collections'!AB34,"n.a.")</f>
        <v>787.55981342004475</v>
      </c>
      <c r="L91" s="63">
        <f>IFERROR('Supply-Demand Balance'!L15*'Sales &amp; Collections'!AC34,"n.a.")</f>
        <v>528.22306453347585</v>
      </c>
      <c r="M91" s="63" t="str">
        <f>IFERROR('Supply-Demand Balance'!M15*'Sales &amp; Collections'!AD34,"n.a.")</f>
        <v>n.a.</v>
      </c>
      <c r="N91" s="63"/>
    </row>
    <row r="92" spans="1:17" x14ac:dyDescent="0.35">
      <c r="B92" s="66" t="s">
        <v>119</v>
      </c>
      <c r="C92" s="66" t="s">
        <v>387</v>
      </c>
      <c r="D92" s="66" t="s">
        <v>164</v>
      </c>
      <c r="E92" s="66" t="s">
        <v>197</v>
      </c>
      <c r="F92" s="63" t="str">
        <f>IFERROR('Supply-Demand Balance'!F16*'Sales &amp; Collections'!W35,"n.a.")</f>
        <v>n.a.</v>
      </c>
      <c r="G92" s="63" t="str">
        <f>IFERROR('Supply-Demand Balance'!G16*'Sales &amp; Collections'!X35,"n.a.")</f>
        <v>n.a.</v>
      </c>
      <c r="H92" s="63">
        <f>IFERROR('Supply-Demand Balance'!H16*'Sales &amp; Collections'!Y35,"n.a.")</f>
        <v>344.42396433992536</v>
      </c>
      <c r="I92" s="63">
        <f>IFERROR('Supply-Demand Balance'!I16*'Sales &amp; Collections'!Z35,"n.a.")</f>
        <v>393.98752264752397</v>
      </c>
      <c r="J92" s="63">
        <f>IFERROR('Supply-Demand Balance'!J16*'Sales &amp; Collections'!AA35,"n.a.")</f>
        <v>385.87379448650518</v>
      </c>
      <c r="K92" s="63">
        <f>IFERROR('Supply-Demand Balance'!K16*'Sales &amp; Collections'!AB35,"n.a.")</f>
        <v>363.85385680925697</v>
      </c>
      <c r="L92" s="63">
        <f>IFERROR('Supply-Demand Balance'!L16*'Sales &amp; Collections'!AC35,"n.a.")</f>
        <v>385.55410333291445</v>
      </c>
      <c r="M92" s="63" t="str">
        <f>IFERROR('Supply-Demand Balance'!M16*'Sales &amp; Collections'!AD35,"n.a.")</f>
        <v>n.a.</v>
      </c>
      <c r="N92" s="63"/>
    </row>
    <row r="93" spans="1:17" x14ac:dyDescent="0.35">
      <c r="B93" s="66" t="s">
        <v>130</v>
      </c>
      <c r="C93" s="66" t="s">
        <v>387</v>
      </c>
      <c r="D93" s="66" t="s">
        <v>166</v>
      </c>
      <c r="E93" s="66" t="s">
        <v>337</v>
      </c>
      <c r="F93" s="63" t="str">
        <f>IFERROR('Supply-Demand Balance'!F17*'Sales &amp; Collections'!W36,"n.a.")</f>
        <v>n.a.</v>
      </c>
      <c r="G93" s="63" t="str">
        <f>IFERROR('Supply-Demand Balance'!G17*'Sales &amp; Collections'!X36,"n.a.")</f>
        <v>n.a.</v>
      </c>
      <c r="H93" s="63" t="str">
        <f>IFERROR('Supply-Demand Balance'!H17*'Sales &amp; Collections'!Y36,"n.a.")</f>
        <v>n.a.</v>
      </c>
      <c r="I93" s="63" t="str">
        <f>IFERROR('Supply-Demand Balance'!I17*'Sales &amp; Collections'!Z36,"n.a.")</f>
        <v>n.a.</v>
      </c>
      <c r="J93" s="63" t="str">
        <f>IFERROR('Supply-Demand Balance'!J17*'Sales &amp; Collections'!AA36,"n.a.")</f>
        <v>n.a.</v>
      </c>
      <c r="K93" s="63" t="str">
        <f>IFERROR('Supply-Demand Balance'!K17*'Sales &amp; Collections'!AB36,"n.a.")</f>
        <v>n.a.</v>
      </c>
      <c r="L93" s="63" t="str">
        <f>IFERROR('Supply-Demand Balance'!L17*'Sales &amp; Collections'!AC36,"n.a.")</f>
        <v>n.a.</v>
      </c>
      <c r="M93" s="63" t="str">
        <f>IFERROR('Supply-Demand Balance'!M17*'Sales &amp; Collections'!AD36,"n.a.")</f>
        <v>n.a.</v>
      </c>
      <c r="N93" s="63"/>
    </row>
    <row r="94" spans="1:17" x14ac:dyDescent="0.35">
      <c r="B94" s="66" t="s">
        <v>117</v>
      </c>
      <c r="C94" s="66" t="s">
        <v>387</v>
      </c>
      <c r="D94" s="66" t="s">
        <v>165</v>
      </c>
      <c r="E94" s="66" t="s">
        <v>196</v>
      </c>
      <c r="F94" s="63">
        <f>IFERROR('Supply-Demand Balance'!F18*'Sales &amp; Collections'!W37,"n.a.")</f>
        <v>1329.152495464205</v>
      </c>
      <c r="G94" s="63">
        <f>IFERROR('Supply-Demand Balance'!G18*'Sales &amp; Collections'!X37,"n.a.")</f>
        <v>1597.4152191766532</v>
      </c>
      <c r="H94" s="63">
        <f>IFERROR('Supply-Demand Balance'!H18*'Sales &amp; Collections'!Y37,"n.a.")</f>
        <v>1957.1734757939967</v>
      </c>
      <c r="I94" s="63">
        <f>IFERROR('Supply-Demand Balance'!I18*'Sales &amp; Collections'!Z37,"n.a.")</f>
        <v>2343.7899052367038</v>
      </c>
      <c r="J94" s="63">
        <f>IFERROR('Supply-Demand Balance'!J18*'Sales &amp; Collections'!AA37,"n.a.")</f>
        <v>2747.8853150067507</v>
      </c>
      <c r="K94" s="63">
        <f>IFERROR('Supply-Demand Balance'!K18*'Sales &amp; Collections'!AB37,"n.a.")</f>
        <v>3292.3410578090766</v>
      </c>
      <c r="L94" s="63">
        <f>IFERROR('Supply-Demand Balance'!L18*'Sales &amp; Collections'!AC37,"n.a.")</f>
        <v>3690.0994990840304</v>
      </c>
      <c r="M94" s="63" t="str">
        <f>IFERROR('Supply-Demand Balance'!M18*'Sales &amp; Collections'!AD37,"n.a.")</f>
        <v>n.a.</v>
      </c>
      <c r="N94" s="63"/>
    </row>
    <row r="96" spans="1:17" s="77" customFormat="1" ht="32.25" customHeight="1" thickBot="1" x14ac:dyDescent="0.4">
      <c r="A96" s="72"/>
      <c r="B96" s="73" t="s">
        <v>388</v>
      </c>
      <c r="C96" s="73" t="s">
        <v>6</v>
      </c>
      <c r="D96" s="73" t="s">
        <v>160</v>
      </c>
      <c r="E96" s="73" t="s">
        <v>336</v>
      </c>
      <c r="F96" s="74">
        <v>2010</v>
      </c>
      <c r="G96" s="74">
        <v>2011</v>
      </c>
      <c r="H96" s="74">
        <v>2012</v>
      </c>
      <c r="I96" s="74">
        <v>2013</v>
      </c>
      <c r="J96" s="74">
        <v>2014</v>
      </c>
      <c r="K96" s="74">
        <v>2015</v>
      </c>
      <c r="L96" s="74">
        <v>2016</v>
      </c>
      <c r="M96" s="74">
        <v>2017</v>
      </c>
      <c r="N96" s="74"/>
      <c r="O96" s="75"/>
      <c r="P96" s="72"/>
      <c r="Q96" s="76" t="s">
        <v>153</v>
      </c>
    </row>
    <row r="97" spans="2:17" x14ac:dyDescent="0.35">
      <c r="B97" s="66" t="s">
        <v>124</v>
      </c>
      <c r="C97" s="66" t="s">
        <v>387</v>
      </c>
      <c r="D97" s="66" t="s">
        <v>161</v>
      </c>
      <c r="E97" s="66" t="s">
        <v>197</v>
      </c>
      <c r="F97" s="63">
        <f>IFERROR('Supply-Demand Balance'!F2*'Sales &amp; Collections'!W3,"n.a.")</f>
        <v>1650.8604921098129</v>
      </c>
      <c r="G97" s="63">
        <f>IFERROR('Supply-Demand Balance'!G2*'Sales &amp; Collections'!X3,"n.a.")</f>
        <v>1760.6905003596958</v>
      </c>
      <c r="H97" s="63">
        <f>IFERROR('Supply-Demand Balance'!H2*'Sales &amp; Collections'!Y3,"n.a.")</f>
        <v>1865.310046539206</v>
      </c>
      <c r="I97" s="63">
        <f>IFERROR('Supply-Demand Balance'!I2*'Sales &amp; Collections'!Z3,"n.a.")</f>
        <v>1808.5105838454522</v>
      </c>
      <c r="J97" s="63">
        <f>IFERROR('Supply-Demand Balance'!J2*'Sales &amp; Collections'!AA3,"n.a.")</f>
        <v>1782.2891095595662</v>
      </c>
      <c r="K97" s="63">
        <f>IFERROR('Supply-Demand Balance'!K2*'Sales &amp; Collections'!AB3,"n.a.")</f>
        <v>1397.7063976080196</v>
      </c>
      <c r="L97" s="63" t="str">
        <f>IFERROR('Supply-Demand Balance'!L2*'Sales &amp; Collections'!AC3,"n.a.")</f>
        <v>n.a.</v>
      </c>
      <c r="M97" s="63" t="str">
        <f>IFERROR('Supply-Demand Balance'!M2*'Sales &amp; Collections'!AD3,"n.a.")</f>
        <v>n.a.</v>
      </c>
      <c r="N97" s="63"/>
      <c r="Q97" s="66" t="s">
        <v>112</v>
      </c>
    </row>
    <row r="98" spans="2:17" x14ac:dyDescent="0.35">
      <c r="B98" s="66" t="s">
        <v>132</v>
      </c>
      <c r="C98" s="66" t="s">
        <v>387</v>
      </c>
      <c r="D98" s="66" t="s">
        <v>161</v>
      </c>
      <c r="E98" s="66" t="s">
        <v>196</v>
      </c>
      <c r="F98" s="63">
        <f>IFERROR('Supply-Demand Balance'!F3*'Sales &amp; Collections'!W4,"n.a.")</f>
        <v>572.24591300426403</v>
      </c>
      <c r="G98" s="63">
        <f>IFERROR('Supply-Demand Balance'!G3*'Sales &amp; Collections'!X4,"n.a.")</f>
        <v>629.07370820412473</v>
      </c>
      <c r="H98" s="63">
        <f>IFERROR('Supply-Demand Balance'!H3*'Sales &amp; Collections'!Y4,"n.a.")</f>
        <v>662.82655603656769</v>
      </c>
      <c r="I98" s="63">
        <f>IFERROR('Supply-Demand Balance'!I3*'Sales &amp; Collections'!Z4,"n.a.")</f>
        <v>635.98820579634321</v>
      </c>
      <c r="J98" s="63">
        <f>IFERROR('Supply-Demand Balance'!J3*'Sales &amp; Collections'!AA4,"n.a.")</f>
        <v>625.89965390064526</v>
      </c>
      <c r="K98" s="63">
        <f>IFERROR('Supply-Demand Balance'!K3*'Sales &amp; Collections'!AB4,"n.a.")</f>
        <v>613.26880496386616</v>
      </c>
      <c r="L98" s="63" t="str">
        <f>IFERROR('Supply-Demand Balance'!L3*'Sales &amp; Collections'!AC4,"n.a.")</f>
        <v>n.a.</v>
      </c>
      <c r="M98" s="63" t="str">
        <f>IFERROR('Supply-Demand Balance'!M3*'Sales &amp; Collections'!AD4,"n.a.")</f>
        <v>n.a.</v>
      </c>
      <c r="N98" s="63"/>
    </row>
    <row r="99" spans="2:17" x14ac:dyDescent="0.35">
      <c r="B99" s="66" t="s">
        <v>251</v>
      </c>
      <c r="C99" s="66" t="s">
        <v>387</v>
      </c>
      <c r="D99" s="66" t="s">
        <v>162</v>
      </c>
      <c r="E99" s="66" t="s">
        <v>196</v>
      </c>
      <c r="F99" s="63" t="str">
        <f>IFERROR('Supply-Demand Balance'!F4*'Sales &amp; Collections'!W5,"n.a.")</f>
        <v>n.a.</v>
      </c>
      <c r="G99" s="63">
        <f>IFERROR('Supply-Demand Balance'!G4*'Sales &amp; Collections'!X5,"n.a.")</f>
        <v>5355.1196899581628</v>
      </c>
      <c r="H99" s="63">
        <f>IFERROR('Supply-Demand Balance'!H4*'Sales &amp; Collections'!Y5,"n.a.")</f>
        <v>5637.6847208880072</v>
      </c>
      <c r="I99" s="63">
        <f>IFERROR('Supply-Demand Balance'!I4*'Sales &amp; Collections'!Z5,"n.a.")</f>
        <v>5522.1243158635025</v>
      </c>
      <c r="J99" s="63">
        <f>IFERROR('Supply-Demand Balance'!J4*'Sales &amp; Collections'!AA5,"n.a.")</f>
        <v>5428.8758265510678</v>
      </c>
      <c r="K99" s="63">
        <f>IFERROR('Supply-Demand Balance'!K4*'Sales &amp; Collections'!AB5,"n.a.")</f>
        <v>7138.1546598076429</v>
      </c>
      <c r="L99" s="63">
        <f>IFERROR('Supply-Demand Balance'!L4*'Sales &amp; Collections'!AC5,"n.a.")</f>
        <v>7526.0313740918127</v>
      </c>
      <c r="M99" s="63" t="str">
        <f>IFERROR('Supply-Demand Balance'!M4*'Sales &amp; Collections'!AD5,"n.a.")</f>
        <v>n.a.</v>
      </c>
      <c r="N99" s="63"/>
    </row>
    <row r="100" spans="2:17" x14ac:dyDescent="0.35">
      <c r="B100" s="66" t="s">
        <v>131</v>
      </c>
      <c r="C100" s="66" t="s">
        <v>387</v>
      </c>
      <c r="D100" s="66" t="s">
        <v>163</v>
      </c>
      <c r="E100" s="66" t="s">
        <v>196</v>
      </c>
      <c r="F100" s="63" t="str">
        <f>IFERROR('Supply-Demand Balance'!F5*'Sales &amp; Collections'!W6,"n.a.")</f>
        <v>n.a.</v>
      </c>
      <c r="G100" s="63">
        <f>IFERROR('Supply-Demand Balance'!G5*'Sales &amp; Collections'!X6,"n.a.")</f>
        <v>2008.6603654891449</v>
      </c>
      <c r="H100" s="63">
        <f>IFERROR('Supply-Demand Balance'!H5*'Sales &amp; Collections'!Y6,"n.a.")</f>
        <v>2026.5606920876885</v>
      </c>
      <c r="I100" s="63">
        <f>IFERROR('Supply-Demand Balance'!I5*'Sales &amp; Collections'!Z6,"n.a.")</f>
        <v>2177.372471408637</v>
      </c>
      <c r="J100" s="63">
        <f>IFERROR('Supply-Demand Balance'!J5*'Sales &amp; Collections'!AA6,"n.a.")</f>
        <v>2334.9331014432983</v>
      </c>
      <c r="K100" s="63">
        <f>IFERROR('Supply-Demand Balance'!K5*'Sales &amp; Collections'!AB6,"n.a.")</f>
        <v>3071.9751433954993</v>
      </c>
      <c r="L100" s="63" t="str">
        <f>IFERROR('Supply-Demand Balance'!L5*'Sales &amp; Collections'!AC6,"n.a.")</f>
        <v>n.a.</v>
      </c>
      <c r="M100" s="63" t="str">
        <f>IFERROR('Supply-Demand Balance'!M5*'Sales &amp; Collections'!AD6,"n.a.")</f>
        <v>n.a.</v>
      </c>
      <c r="N100" s="63"/>
    </row>
    <row r="101" spans="2:17" x14ac:dyDescent="0.35">
      <c r="B101" s="66" t="s">
        <v>133</v>
      </c>
      <c r="C101" s="66" t="s">
        <v>387</v>
      </c>
      <c r="D101" s="66" t="s">
        <v>163</v>
      </c>
      <c r="E101" s="66" t="s">
        <v>196</v>
      </c>
      <c r="F101" s="63" t="str">
        <f>IFERROR('Supply-Demand Balance'!F6*'Sales &amp; Collections'!W7,"n.a.")</f>
        <v>n.a.</v>
      </c>
      <c r="G101" s="63">
        <f>IFERROR('Supply-Demand Balance'!G6*'Sales &amp; Collections'!X7,"n.a.")</f>
        <v>804.46339836516881</v>
      </c>
      <c r="H101" s="63">
        <f>IFERROR('Supply-Demand Balance'!H6*'Sales &amp; Collections'!Y7,"n.a.")</f>
        <v>819.23519835078639</v>
      </c>
      <c r="I101" s="63">
        <f>IFERROR('Supply-Demand Balance'!I6*'Sales &amp; Collections'!Z7,"n.a.")</f>
        <v>785.85711665782151</v>
      </c>
      <c r="J101" s="63">
        <f>IFERROR('Supply-Demand Balance'!J6*'Sales &amp; Collections'!AA7,"n.a.")</f>
        <v>891.20787340958509</v>
      </c>
      <c r="K101" s="63">
        <f>IFERROR('Supply-Demand Balance'!K6*'Sales &amp; Collections'!AB7,"n.a.")</f>
        <v>884.42062004771049</v>
      </c>
      <c r="L101" s="63" t="str">
        <f>IFERROR('Supply-Demand Balance'!L6*'Sales &amp; Collections'!AC7,"n.a.")</f>
        <v>n.a.</v>
      </c>
      <c r="M101" s="63" t="str">
        <f>IFERROR('Supply-Demand Balance'!M6*'Sales &amp; Collections'!AD7,"n.a.")</f>
        <v>n.a.</v>
      </c>
      <c r="N101" s="63"/>
    </row>
    <row r="102" spans="2:17" x14ac:dyDescent="0.35">
      <c r="B102" s="66" t="s">
        <v>134</v>
      </c>
      <c r="C102" s="66" t="s">
        <v>387</v>
      </c>
      <c r="D102" s="66" t="s">
        <v>163</v>
      </c>
      <c r="E102" s="66" t="s">
        <v>196</v>
      </c>
      <c r="F102" s="63" t="str">
        <f>IFERROR('Supply-Demand Balance'!F7*'Sales &amp; Collections'!W8,"n.a.")</f>
        <v>n.a.</v>
      </c>
      <c r="G102" s="63">
        <f>IFERROR('Supply-Demand Balance'!G7*'Sales &amp; Collections'!X8,"n.a.")</f>
        <v>2449.0419776344038</v>
      </c>
      <c r="H102" s="63">
        <f>IFERROR('Supply-Demand Balance'!H7*'Sales &amp; Collections'!Y8,"n.a.")</f>
        <v>2514.6290711841593</v>
      </c>
      <c r="I102" s="63">
        <f>IFERROR('Supply-Demand Balance'!I7*'Sales &amp; Collections'!Z8,"n.a.")</f>
        <v>2971.1397314266687</v>
      </c>
      <c r="J102" s="63">
        <f>IFERROR('Supply-Demand Balance'!J7*'Sales &amp; Collections'!AA8,"n.a.")</f>
        <v>3601.3325212185637</v>
      </c>
      <c r="K102" s="63">
        <f>IFERROR('Supply-Demand Balance'!K7*'Sales &amp; Collections'!AB8,"n.a.")</f>
        <v>4095.5237664262386</v>
      </c>
      <c r="L102" s="63" t="str">
        <f>IFERROR('Supply-Demand Balance'!L7*'Sales &amp; Collections'!AC8,"n.a.")</f>
        <v>n.a.</v>
      </c>
      <c r="M102" s="63" t="str">
        <f>IFERROR('Supply-Demand Balance'!M7*'Sales &amp; Collections'!AD8,"n.a.")</f>
        <v>n.a.</v>
      </c>
      <c r="N102" s="63"/>
    </row>
    <row r="103" spans="2:17" x14ac:dyDescent="0.35">
      <c r="B103" s="66" t="s">
        <v>120</v>
      </c>
      <c r="C103" s="66" t="s">
        <v>387</v>
      </c>
      <c r="D103" s="66" t="s">
        <v>164</v>
      </c>
      <c r="E103" s="66" t="s">
        <v>196</v>
      </c>
      <c r="F103" s="63">
        <f>IFERROR('Supply-Demand Balance'!F8*'Sales &amp; Collections'!W9,"n.a.")</f>
        <v>1076.9550990842808</v>
      </c>
      <c r="G103" s="63">
        <f>IFERROR('Supply-Demand Balance'!G8*'Sales &amp; Collections'!X9,"n.a.")</f>
        <v>897.61326174809892</v>
      </c>
      <c r="H103" s="63">
        <f>IFERROR('Supply-Demand Balance'!H8*'Sales &amp; Collections'!Y9,"n.a.")</f>
        <v>1208.2545367869614</v>
      </c>
      <c r="I103" s="63">
        <f>IFERROR('Supply-Demand Balance'!I8*'Sales &amp; Collections'!Z9,"n.a.")</f>
        <v>1086.2674498722756</v>
      </c>
      <c r="J103" s="63">
        <f>IFERROR('Supply-Demand Balance'!J8*'Sales &amp; Collections'!AA9,"n.a.")</f>
        <v>1241.1844346974697</v>
      </c>
      <c r="K103" s="63">
        <f>IFERROR('Supply-Demand Balance'!K8*'Sales &amp; Collections'!AB9,"n.a.")</f>
        <v>1124.612258294449</v>
      </c>
      <c r="L103" s="63">
        <f>IFERROR('Supply-Demand Balance'!L8*'Sales &amp; Collections'!AC9,"n.a.")</f>
        <v>1090.4739945974316</v>
      </c>
      <c r="M103" s="63" t="str">
        <f>IFERROR('Supply-Demand Balance'!M8*'Sales &amp; Collections'!AD9,"n.a.")</f>
        <v>n.a.</v>
      </c>
      <c r="N103" s="63"/>
    </row>
    <row r="104" spans="2:17" x14ac:dyDescent="0.35">
      <c r="B104" s="66" t="s">
        <v>125</v>
      </c>
      <c r="C104" s="66" t="s">
        <v>387</v>
      </c>
      <c r="D104" s="66" t="s">
        <v>162</v>
      </c>
      <c r="E104" s="66" t="s">
        <v>196</v>
      </c>
      <c r="F104" s="63" t="str">
        <f>IFERROR('Supply-Demand Balance'!F9*'Sales &amp; Collections'!W10,"n.a.")</f>
        <v>n.a.</v>
      </c>
      <c r="G104" s="63" t="str">
        <f>IFERROR('Supply-Demand Balance'!G9*'Sales &amp; Collections'!X10,"n.a.")</f>
        <v>n.a.</v>
      </c>
      <c r="H104" s="63" t="str">
        <f>IFERROR('Supply-Demand Balance'!H9*'Sales &amp; Collections'!Y10,"n.a.")</f>
        <v>n.a.</v>
      </c>
      <c r="I104" s="63">
        <f>IFERROR('Supply-Demand Balance'!I9*'Sales &amp; Collections'!Z10,"n.a.")</f>
        <v>3319.2752920712055</v>
      </c>
      <c r="J104" s="63" t="str">
        <f>IFERROR('Supply-Demand Balance'!J9*'Sales &amp; Collections'!AA10,"n.a.")</f>
        <v>n.a.</v>
      </c>
      <c r="K104" s="63" t="str">
        <f>IFERROR('Supply-Demand Balance'!K9*'Sales &amp; Collections'!AB10,"n.a.")</f>
        <v>n.a.</v>
      </c>
      <c r="L104" s="63" t="str">
        <f>IFERROR('Supply-Demand Balance'!L9*'Sales &amp; Collections'!AC10,"n.a.")</f>
        <v>n.a.</v>
      </c>
      <c r="M104" s="63" t="str">
        <f>IFERROR('Supply-Demand Balance'!M9*'Sales &amp; Collections'!AD10,"n.a.")</f>
        <v>n.a.</v>
      </c>
      <c r="N104" s="63"/>
    </row>
    <row r="105" spans="2:17" x14ac:dyDescent="0.35">
      <c r="B105" s="66" t="s">
        <v>126</v>
      </c>
      <c r="C105" s="66" t="s">
        <v>387</v>
      </c>
      <c r="D105" s="66" t="s">
        <v>163</v>
      </c>
      <c r="E105" s="66" t="s">
        <v>337</v>
      </c>
      <c r="F105" s="63" t="str">
        <f>IFERROR('Supply-Demand Balance'!F10*'Sales &amp; Collections'!W11,"n.a.")</f>
        <v>n.a.</v>
      </c>
      <c r="G105" s="63" t="str">
        <f>IFERROR('Supply-Demand Balance'!G10*'Sales &amp; Collections'!X11,"n.a.")</f>
        <v>n.a.</v>
      </c>
      <c r="H105" s="63" t="str">
        <f>IFERROR('Supply-Demand Balance'!H10*'Sales &amp; Collections'!Y11,"n.a.")</f>
        <v>n.a.</v>
      </c>
      <c r="I105" s="63">
        <f>IFERROR('Supply-Demand Balance'!I10*'Sales &amp; Collections'!Z11,"n.a.")</f>
        <v>2453.7040291731746</v>
      </c>
      <c r="J105" s="63">
        <f>IFERROR('Supply-Demand Balance'!J10*'Sales &amp; Collections'!AA11,"n.a.")</f>
        <v>2886.6570572406563</v>
      </c>
      <c r="K105" s="63">
        <f>IFERROR('Supply-Demand Balance'!K10*'Sales &amp; Collections'!AB11,"n.a.")</f>
        <v>3098.7190630692385</v>
      </c>
      <c r="L105" s="63">
        <f>IFERROR('Supply-Demand Balance'!L10*'Sales &amp; Collections'!AC11,"n.a.")</f>
        <v>3110.730752300617</v>
      </c>
      <c r="M105" s="63" t="str">
        <f>IFERROR('Supply-Demand Balance'!M10*'Sales &amp; Collections'!AD11,"n.a.")</f>
        <v>n.a.</v>
      </c>
      <c r="N105" s="63"/>
    </row>
    <row r="106" spans="2:17" x14ac:dyDescent="0.35">
      <c r="B106" s="66" t="s">
        <v>127</v>
      </c>
      <c r="C106" s="66" t="s">
        <v>387</v>
      </c>
      <c r="D106" s="66" t="s">
        <v>161</v>
      </c>
      <c r="E106" s="66" t="s">
        <v>337</v>
      </c>
      <c r="F106" s="63">
        <f>IFERROR('Supply-Demand Balance'!F11*'Sales &amp; Collections'!W12,"n.a.")</f>
        <v>858.19108469175592</v>
      </c>
      <c r="G106" s="63">
        <f>IFERROR('Supply-Demand Balance'!G11*'Sales &amp; Collections'!X12,"n.a.")</f>
        <v>910.69915648438905</v>
      </c>
      <c r="H106" s="63">
        <f>IFERROR('Supply-Demand Balance'!H11*'Sales &amp; Collections'!Y12,"n.a.")</f>
        <v>1059.6871452008252</v>
      </c>
      <c r="I106" s="63">
        <f>IFERROR('Supply-Demand Balance'!I11*'Sales &amp; Collections'!Z12,"n.a.")</f>
        <v>1103.2324121327472</v>
      </c>
      <c r="J106" s="63">
        <f>IFERROR('Supply-Demand Balance'!J11*'Sales &amp; Collections'!AA12,"n.a.")</f>
        <v>1198.5903603109928</v>
      </c>
      <c r="K106" s="63">
        <f>IFERROR('Supply-Demand Balance'!K11*'Sales &amp; Collections'!AB12,"n.a.")</f>
        <v>1238.4535924560928</v>
      </c>
      <c r="L106" s="63">
        <f>IFERROR('Supply-Demand Balance'!L11*'Sales &amp; Collections'!AC12,"n.a.")</f>
        <v>1231.7059357578892</v>
      </c>
      <c r="M106" s="63" t="str">
        <f>IFERROR('Supply-Demand Balance'!M11*'Sales &amp; Collections'!AD12,"n.a.")</f>
        <v>n.a.</v>
      </c>
      <c r="N106" s="63"/>
    </row>
    <row r="107" spans="2:17" x14ac:dyDescent="0.35">
      <c r="B107" s="66" t="s">
        <v>128</v>
      </c>
      <c r="C107" s="66" t="s">
        <v>387</v>
      </c>
      <c r="D107" s="66" t="s">
        <v>165</v>
      </c>
      <c r="E107" s="66" t="s">
        <v>197</v>
      </c>
      <c r="F107" s="63">
        <f>IFERROR('Supply-Demand Balance'!F12*'Sales &amp; Collections'!W13,"n.a.")</f>
        <v>6052.9441694339021</v>
      </c>
      <c r="G107" s="63">
        <f>IFERROR('Supply-Demand Balance'!G12*'Sales &amp; Collections'!X13,"n.a.")</f>
        <v>6517.4879830199961</v>
      </c>
      <c r="H107" s="63">
        <f>IFERROR('Supply-Demand Balance'!H12*'Sales &amp; Collections'!Y13,"n.a.")</f>
        <v>7275.5800468251091</v>
      </c>
      <c r="I107" s="63">
        <f>IFERROR('Supply-Demand Balance'!I12*'Sales &amp; Collections'!Z13,"n.a.")</f>
        <v>7465.4320825061495</v>
      </c>
      <c r="J107" s="63">
        <f>IFERROR('Supply-Demand Balance'!J12*'Sales &amp; Collections'!AA13,"n.a.")</f>
        <v>6271.0398233297656</v>
      </c>
      <c r="K107" s="63">
        <f>IFERROR('Supply-Demand Balance'!K12*'Sales &amp; Collections'!AB13,"n.a.")</f>
        <v>5928.1029406425814</v>
      </c>
      <c r="L107" s="63">
        <f>IFERROR('Supply-Demand Balance'!L12*'Sales &amp; Collections'!AC13,"n.a.")</f>
        <v>5584.8523985761185</v>
      </c>
      <c r="M107" s="63" t="str">
        <f>IFERROR('Supply-Demand Balance'!M12*'Sales &amp; Collections'!AD13,"n.a.")</f>
        <v>n.a.</v>
      </c>
      <c r="N107" s="63"/>
    </row>
    <row r="108" spans="2:17" x14ac:dyDescent="0.35">
      <c r="B108" s="66" t="s">
        <v>118</v>
      </c>
      <c r="C108" s="66" t="s">
        <v>387</v>
      </c>
      <c r="D108" s="66" t="s">
        <v>164</v>
      </c>
      <c r="E108" s="66" t="s">
        <v>196</v>
      </c>
      <c r="F108" s="63">
        <f>IFERROR('Supply-Demand Balance'!F13*'Sales &amp; Collections'!W14,"n.a.")</f>
        <v>572.17969600798972</v>
      </c>
      <c r="G108" s="63">
        <f>IFERROR('Supply-Demand Balance'!G13*'Sales &amp; Collections'!X14,"n.a.")</f>
        <v>580.70133762725584</v>
      </c>
      <c r="H108" s="63">
        <f>IFERROR('Supply-Demand Balance'!H13*'Sales &amp; Collections'!Y14,"n.a.")</f>
        <v>591.60709410070842</v>
      </c>
      <c r="I108" s="63">
        <f>IFERROR('Supply-Demand Balance'!I13*'Sales &amp; Collections'!Z14,"n.a.")</f>
        <v>621.0728360460181</v>
      </c>
      <c r="J108" s="63">
        <f>IFERROR('Supply-Demand Balance'!J13*'Sales &amp; Collections'!AA14,"n.a.")</f>
        <v>679.53869768880566</v>
      </c>
      <c r="K108" s="63">
        <f>IFERROR('Supply-Demand Balance'!K13*'Sales &amp; Collections'!AB14,"n.a.")</f>
        <v>561.09977652973919</v>
      </c>
      <c r="L108" s="63">
        <f>IFERROR('Supply-Demand Balance'!L13*'Sales &amp; Collections'!AC14,"n.a.")</f>
        <v>586.90616884490782</v>
      </c>
      <c r="M108" s="63" t="str">
        <f>IFERROR('Supply-Demand Balance'!M13*'Sales &amp; Collections'!AD14,"n.a.")</f>
        <v>n.a.</v>
      </c>
      <c r="N108" s="63"/>
    </row>
    <row r="109" spans="2:17" x14ac:dyDescent="0.35">
      <c r="B109" s="66" t="s">
        <v>129</v>
      </c>
      <c r="C109" s="66" t="s">
        <v>387</v>
      </c>
      <c r="D109" s="66" t="s">
        <v>166</v>
      </c>
      <c r="E109" s="66" t="s">
        <v>196</v>
      </c>
      <c r="F109" s="63" t="str">
        <f>IFERROR('Supply-Demand Balance'!F14*'Sales &amp; Collections'!W15,"n.a.")</f>
        <v>n.a.</v>
      </c>
      <c r="G109" s="63" t="str">
        <f>IFERROR('Supply-Demand Balance'!G14*'Sales &amp; Collections'!X15,"n.a.")</f>
        <v>n.a.</v>
      </c>
      <c r="H109" s="63" t="str">
        <f>IFERROR('Supply-Demand Balance'!H14*'Sales &amp; Collections'!Y15,"n.a.")</f>
        <v>n.a.</v>
      </c>
      <c r="I109" s="63">
        <f>IFERROR('Supply-Demand Balance'!I14*'Sales &amp; Collections'!Z15,"n.a.")</f>
        <v>239.01002147090912</v>
      </c>
      <c r="J109" s="63">
        <f>IFERROR('Supply-Demand Balance'!J14*'Sales &amp; Collections'!AA15,"n.a.")</f>
        <v>237.18222505596259</v>
      </c>
      <c r="K109" s="63">
        <f>IFERROR('Supply-Demand Balance'!K14*'Sales &amp; Collections'!AB15,"n.a.")</f>
        <v>202.30933943449389</v>
      </c>
      <c r="L109" s="63" t="str">
        <f>IFERROR('Supply-Demand Balance'!L14*'Sales &amp; Collections'!AC15,"n.a.")</f>
        <v>n.a.</v>
      </c>
      <c r="M109" s="63" t="str">
        <f>IFERROR('Supply-Demand Balance'!M14*'Sales &amp; Collections'!AD15,"n.a.")</f>
        <v>n.a.</v>
      </c>
      <c r="N109" s="63"/>
    </row>
    <row r="110" spans="2:17" x14ac:dyDescent="0.35">
      <c r="B110" s="66" t="s">
        <v>121</v>
      </c>
      <c r="C110" s="66" t="s">
        <v>387</v>
      </c>
      <c r="D110" s="66" t="s">
        <v>164</v>
      </c>
      <c r="E110" s="66" t="s">
        <v>196</v>
      </c>
      <c r="F110" s="63" t="str">
        <f>IFERROR('Supply-Demand Balance'!F15*'Sales &amp; Collections'!W16,"n.a.")</f>
        <v>n.a.</v>
      </c>
      <c r="G110" s="63" t="str">
        <f>IFERROR('Supply-Demand Balance'!G15*'Sales &amp; Collections'!X16,"n.a.")</f>
        <v>n.a.</v>
      </c>
      <c r="H110" s="63">
        <f>IFERROR('Supply-Demand Balance'!H15*'Sales &amp; Collections'!Y16,"n.a.")</f>
        <v>553.90112372122803</v>
      </c>
      <c r="I110" s="63">
        <f>IFERROR('Supply-Demand Balance'!I15*'Sales &amp; Collections'!Z16,"n.a.")</f>
        <v>619.50457678478995</v>
      </c>
      <c r="J110" s="63" t="str">
        <f>IFERROR('Supply-Demand Balance'!J15*'Sales &amp; Collections'!AA16,"n.a.")</f>
        <v>n.a.</v>
      </c>
      <c r="K110" s="63">
        <f>IFERROR('Supply-Demand Balance'!K15*'Sales &amp; Collections'!AB16,"n.a.")</f>
        <v>776.08376551447918</v>
      </c>
      <c r="L110" s="63">
        <f>IFERROR('Supply-Demand Balance'!L15*'Sales &amp; Collections'!AC16,"n.a.")</f>
        <v>559.57790486807198</v>
      </c>
      <c r="M110" s="63" t="str">
        <f>IFERROR('Supply-Demand Balance'!M15*'Sales &amp; Collections'!AD16,"n.a.")</f>
        <v>n.a.</v>
      </c>
      <c r="N110" s="63"/>
    </row>
    <row r="111" spans="2:17" x14ac:dyDescent="0.35">
      <c r="B111" s="66" t="s">
        <v>119</v>
      </c>
      <c r="C111" s="66" t="s">
        <v>387</v>
      </c>
      <c r="D111" s="66" t="s">
        <v>164</v>
      </c>
      <c r="E111" s="66" t="s">
        <v>197</v>
      </c>
      <c r="F111" s="63" t="str">
        <f>IFERROR('Supply-Demand Balance'!F16*'Sales &amp; Collections'!W17,"n.a.")</f>
        <v>n.a.</v>
      </c>
      <c r="G111" s="63" t="str">
        <f>IFERROR('Supply-Demand Balance'!G16*'Sales &amp; Collections'!X17,"n.a.")</f>
        <v>n.a.</v>
      </c>
      <c r="H111" s="63">
        <f>IFERROR('Supply-Demand Balance'!H16*'Sales &amp; Collections'!Y17,"n.a.")</f>
        <v>366.40847270204824</v>
      </c>
      <c r="I111" s="63">
        <f>IFERROR('Supply-Demand Balance'!I16*'Sales &amp; Collections'!Z17,"n.a.")</f>
        <v>392.80909536143969</v>
      </c>
      <c r="J111" s="63">
        <f>IFERROR('Supply-Demand Balance'!J16*'Sales &amp; Collections'!AA17,"n.a.")</f>
        <v>389.37819827094376</v>
      </c>
      <c r="K111" s="63">
        <f>IFERROR('Supply-Demand Balance'!K16*'Sales &amp; Collections'!AB17,"n.a.")</f>
        <v>370.52327577317408</v>
      </c>
      <c r="L111" s="63">
        <f>IFERROR('Supply-Demand Balance'!L16*'Sales &amp; Collections'!AC17,"n.a.")</f>
        <v>391.82327574483179</v>
      </c>
      <c r="M111" s="63" t="str">
        <f>IFERROR('Supply-Demand Balance'!M16*'Sales &amp; Collections'!AD17,"n.a.")</f>
        <v>n.a.</v>
      </c>
      <c r="N111" s="63"/>
    </row>
    <row r="112" spans="2:17" x14ac:dyDescent="0.35">
      <c r="B112" s="66" t="s">
        <v>130</v>
      </c>
      <c r="C112" s="66" t="s">
        <v>387</v>
      </c>
      <c r="D112" s="66" t="s">
        <v>166</v>
      </c>
      <c r="E112" s="66" t="s">
        <v>337</v>
      </c>
      <c r="F112" s="63" t="str">
        <f>IFERROR('Supply-Demand Balance'!F17*'Sales &amp; Collections'!W18,"n.a.")</f>
        <v>n.a.</v>
      </c>
      <c r="G112" s="63" t="str">
        <f>IFERROR('Supply-Demand Balance'!G17*'Sales &amp; Collections'!X18,"n.a.")</f>
        <v>n.a.</v>
      </c>
      <c r="H112" s="63" t="str">
        <f>IFERROR('Supply-Demand Balance'!H17*'Sales &amp; Collections'!Y18,"n.a.")</f>
        <v>n.a.</v>
      </c>
      <c r="I112" s="63" t="str">
        <f>IFERROR('Supply-Demand Balance'!I17*'Sales &amp; Collections'!Z18,"n.a.")</f>
        <v>n.a.</v>
      </c>
      <c r="J112" s="63">
        <f>IFERROR('Supply-Demand Balance'!J17*'Sales &amp; Collections'!AA18,"n.a.")</f>
        <v>8494.994285364286</v>
      </c>
      <c r="K112" s="63">
        <f>IFERROR('Supply-Demand Balance'!K17*'Sales &amp; Collections'!AB18,"n.a.")</f>
        <v>5380.7612381934259</v>
      </c>
      <c r="L112" s="63">
        <f>IFERROR('Supply-Demand Balance'!L17*'Sales &amp; Collections'!AC18,"n.a.")</f>
        <v>5752.1211311828574</v>
      </c>
      <c r="M112" s="63">
        <f>IFERROR('Supply-Demand Balance'!M17*'Sales &amp; Collections'!AD18,"n.a.")</f>
        <v>6003.6909758909069</v>
      </c>
      <c r="N112" s="63"/>
    </row>
    <row r="113" spans="1:17" x14ac:dyDescent="0.35">
      <c r="B113" s="66" t="s">
        <v>117</v>
      </c>
      <c r="C113" s="66" t="s">
        <v>387</v>
      </c>
      <c r="D113" s="66" t="s">
        <v>165</v>
      </c>
      <c r="E113" s="66" t="s">
        <v>196</v>
      </c>
      <c r="F113" s="63">
        <f>IFERROR('Supply-Demand Balance'!F18*'Sales &amp; Collections'!W19,"n.a.")</f>
        <v>1342.847791373362</v>
      </c>
      <c r="G113" s="63">
        <f>IFERROR('Supply-Demand Balance'!G18*'Sales &amp; Collections'!X19,"n.a.")</f>
        <v>1608.8403747794737</v>
      </c>
      <c r="H113" s="63">
        <f>IFERROR('Supply-Demand Balance'!H18*'Sales &amp; Collections'!Y19,"n.a.")</f>
        <v>1957.6569175470815</v>
      </c>
      <c r="I113" s="63">
        <f>IFERROR('Supply-Demand Balance'!I18*'Sales &amp; Collections'!Z19,"n.a.")</f>
        <v>2343.7899052367038</v>
      </c>
      <c r="J113" s="63">
        <f>IFERROR('Supply-Demand Balance'!J18*'Sales &amp; Collections'!AA19,"n.a.")</f>
        <v>2765.0627734353757</v>
      </c>
      <c r="K113" s="63">
        <f>IFERROR('Supply-Demand Balance'!K18*'Sales &amp; Collections'!AB19,"n.a.")</f>
        <v>3292.3410578090766</v>
      </c>
      <c r="L113" s="63">
        <f>IFERROR('Supply-Demand Balance'!L18*'Sales &amp; Collections'!AC19,"n.a.")</f>
        <v>3731.2116645442238</v>
      </c>
      <c r="M113" s="63" t="str">
        <f>IFERROR('Supply-Demand Balance'!M18*'Sales &amp; Collections'!AD19,"n.a.")</f>
        <v>n.a.</v>
      </c>
      <c r="N113" s="63"/>
    </row>
    <row r="115" spans="1:17" s="77" customFormat="1" ht="32.25" customHeight="1" thickBot="1" x14ac:dyDescent="0.4">
      <c r="A115" s="72"/>
      <c r="B115" s="73" t="s">
        <v>390</v>
      </c>
      <c r="C115" s="73" t="s">
        <v>6</v>
      </c>
      <c r="D115" s="73" t="s">
        <v>160</v>
      </c>
      <c r="E115" s="73" t="s">
        <v>336</v>
      </c>
      <c r="F115" s="74">
        <v>2010</v>
      </c>
      <c r="G115" s="74">
        <v>2011</v>
      </c>
      <c r="H115" s="74">
        <v>2012</v>
      </c>
      <c r="I115" s="74">
        <v>2013</v>
      </c>
      <c r="J115" s="74">
        <v>2014</v>
      </c>
      <c r="K115" s="74">
        <v>2015</v>
      </c>
      <c r="L115" s="74">
        <v>2016</v>
      </c>
      <c r="M115" s="74">
        <v>2017</v>
      </c>
      <c r="N115" s="74"/>
      <c r="O115" s="75"/>
      <c r="P115" s="72"/>
      <c r="Q115" s="76" t="s">
        <v>153</v>
      </c>
    </row>
    <row r="116" spans="1:17" x14ac:dyDescent="0.35">
      <c r="B116" s="66" t="s">
        <v>124</v>
      </c>
      <c r="C116" s="66" t="s">
        <v>387</v>
      </c>
      <c r="D116" s="66" t="s">
        <v>161</v>
      </c>
      <c r="E116" s="66" t="s">
        <v>197</v>
      </c>
      <c r="F116" s="63">
        <f>IFERROR(F97/(1-'Supply-Demand Balance'!F48)*0.95,"n.a.")</f>
        <v>1708.406827346756</v>
      </c>
      <c r="G116" s="63">
        <f>IFERROR(G97/(1-'Supply-Demand Balance'!G48)*0.95,"n.a.")</f>
        <v>1814.1604938630269</v>
      </c>
      <c r="H116" s="63">
        <f>IFERROR(H97/(1-'Supply-Demand Balance'!H48)*0.95,"n.a.")</f>
        <v>1911.5906625806317</v>
      </c>
      <c r="I116" s="63">
        <f>IFERROR(I97/(1-'Supply-Demand Balance'!I48)*0.95,"n.a.")</f>
        <v>1847.4032845733113</v>
      </c>
      <c r="J116" s="63">
        <f>IFERROR(J97/(1-'Supply-Demand Balance'!J48)*0.95,"n.a.")</f>
        <v>1824.5416531051592</v>
      </c>
      <c r="K116" s="63">
        <f>IFERROR(K97/(1-'Supply-Demand Balance'!K48)*0.95,"n.a.")</f>
        <v>1432.3851971171721</v>
      </c>
      <c r="L116" s="63" t="str">
        <f>IFERROR(L97/(1-'Supply-Demand Balance'!L48)*0.95,"n.a.")</f>
        <v>n.a.</v>
      </c>
      <c r="M116" s="63" t="str">
        <f>IFERROR(M97/(1-'Supply-Demand Balance'!M48)*0.95,"n.a.")</f>
        <v>n.a.</v>
      </c>
      <c r="N116" s="63"/>
      <c r="Q116" s="66" t="s">
        <v>112</v>
      </c>
    </row>
    <row r="117" spans="1:17" x14ac:dyDescent="0.35">
      <c r="B117" s="66" t="s">
        <v>132</v>
      </c>
      <c r="C117" s="66" t="s">
        <v>387</v>
      </c>
      <c r="D117" s="66" t="s">
        <v>161</v>
      </c>
      <c r="E117" s="66" t="s">
        <v>196</v>
      </c>
      <c r="F117" s="63">
        <f>IFERROR(F98/(1-'Supply-Demand Balance'!F49)*0.95,"n.a.")</f>
        <v>617.86981709980455</v>
      </c>
      <c r="G117" s="63">
        <f>IFERROR(G98/(1-'Supply-Demand Balance'!G49)*0.95,"n.a.")</f>
        <v>676.7007327672809</v>
      </c>
      <c r="H117" s="63">
        <f>IFERROR(H98/(1-'Supply-Demand Balance'!H49)*0.95,"n.a.")</f>
        <v>712.69652960962594</v>
      </c>
      <c r="I117" s="63">
        <f>IFERROR(I98/(1-'Supply-Demand Balance'!I49)*0.95,"n.a.")</f>
        <v>681.57952030976662</v>
      </c>
      <c r="J117" s="63">
        <f>IFERROR(J98/(1-'Supply-Demand Balance'!J49)*0.95,"n.a.")</f>
        <v>677.06193687277005</v>
      </c>
      <c r="K117" s="63" t="str">
        <f>IFERROR(K98/(1-'Supply-Demand Balance'!K49)*0.95,"n.a.")</f>
        <v>n.a.</v>
      </c>
      <c r="L117" s="63" t="str">
        <f>IFERROR(L98/(1-'Supply-Demand Balance'!L49)*0.95,"n.a.")</f>
        <v>n.a.</v>
      </c>
      <c r="M117" s="63" t="str">
        <f>IFERROR(M98/(1-'Supply-Demand Balance'!M49)*0.95,"n.a.")</f>
        <v>n.a.</v>
      </c>
      <c r="N117" s="63"/>
    </row>
    <row r="118" spans="1:17" x14ac:dyDescent="0.35">
      <c r="B118" s="66" t="s">
        <v>251</v>
      </c>
      <c r="C118" s="66" t="s">
        <v>387</v>
      </c>
      <c r="D118" s="66" t="s">
        <v>162</v>
      </c>
      <c r="E118" s="66" t="s">
        <v>196</v>
      </c>
      <c r="F118" s="63" t="str">
        <f>IFERROR(F99/(1-'Supply-Demand Balance'!F50)*0.95,"n.a.")</f>
        <v>n.a.</v>
      </c>
      <c r="G118" s="63">
        <f>IFERROR(G99/(1-'Supply-Demand Balance'!G50)*0.95,"n.a.")</f>
        <v>5698.3902353373132</v>
      </c>
      <c r="H118" s="63">
        <f>IFERROR(H99/(1-'Supply-Demand Balance'!H50)*0.95,"n.a.")</f>
        <v>5955.6378211968413</v>
      </c>
      <c r="I118" s="63">
        <f>IFERROR(I99/(1-'Supply-Demand Balance'!I50)*0.95,"n.a.")</f>
        <v>5804.984101889494</v>
      </c>
      <c r="J118" s="63">
        <f>IFERROR(J99/(1-'Supply-Demand Balance'!J50)*0.95,"n.a.")</f>
        <v>5817.1310471994793</v>
      </c>
      <c r="K118" s="63" t="str">
        <f>IFERROR(K99/(1-'Supply-Demand Balance'!K50)*0.95,"n.a.")</f>
        <v>n.a.</v>
      </c>
      <c r="L118" s="63" t="str">
        <f>IFERROR(L99/(1-'Supply-Demand Balance'!L50)*0.95,"n.a.")</f>
        <v>n.a.</v>
      </c>
      <c r="M118" s="63" t="str">
        <f>IFERROR(M99/(1-'Supply-Demand Balance'!M50)*0.95,"n.a.")</f>
        <v>n.a.</v>
      </c>
      <c r="N118" s="63"/>
    </row>
    <row r="119" spans="1:17" x14ac:dyDescent="0.35">
      <c r="B119" s="66" t="s">
        <v>131</v>
      </c>
      <c r="C119" s="66" t="s">
        <v>387</v>
      </c>
      <c r="D119" s="66" t="s">
        <v>163</v>
      </c>
      <c r="E119" s="66" t="s">
        <v>196</v>
      </c>
      <c r="F119" s="63" t="str">
        <f>IFERROR(F100/(1-'Supply-Demand Balance'!F51)*0.95,"n.a.")</f>
        <v>n.a.</v>
      </c>
      <c r="G119" s="63">
        <f>IFERROR(G100/(1-'Supply-Demand Balance'!G51)*0.95,"n.a.")</f>
        <v>2241.0603295498727</v>
      </c>
      <c r="H119" s="63">
        <f>IFERROR(H100/(1-'Supply-Demand Balance'!H51)*0.95,"n.a.")</f>
        <v>2230.3182375669517</v>
      </c>
      <c r="I119" s="63">
        <f>IFERROR(I100/(1-'Supply-Demand Balance'!I51)*0.95,"n.a.")</f>
        <v>2374.7350190667266</v>
      </c>
      <c r="J119" s="63">
        <f>IFERROR(J100/(1-'Supply-Demand Balance'!J51)*0.95,"n.a.")</f>
        <v>2533.7784533453205</v>
      </c>
      <c r="K119" s="63">
        <f>IFERROR(K100/(1-'Supply-Demand Balance'!K51)*0.95,"n.a.")</f>
        <v>3325.8250738538322</v>
      </c>
      <c r="L119" s="63" t="str">
        <f>IFERROR(L100/(1-'Supply-Demand Balance'!L51)*0.95,"n.a.")</f>
        <v>n.a.</v>
      </c>
      <c r="M119" s="63" t="str">
        <f>IFERROR(M100/(1-'Supply-Demand Balance'!M51)*0.95,"n.a.")</f>
        <v>n.a.</v>
      </c>
      <c r="N119" s="63"/>
    </row>
    <row r="120" spans="1:17" x14ac:dyDescent="0.35">
      <c r="B120" s="66" t="s">
        <v>133</v>
      </c>
      <c r="C120" s="66" t="s">
        <v>387</v>
      </c>
      <c r="D120" s="66" t="s">
        <v>163</v>
      </c>
      <c r="E120" s="66" t="s">
        <v>196</v>
      </c>
      <c r="F120" s="63" t="str">
        <f>IFERROR(F101/(1-'Supply-Demand Balance'!F52)*0.95,"n.a.")</f>
        <v>n.a.</v>
      </c>
      <c r="G120" s="63">
        <f>IFERROR(G101/(1-'Supply-Demand Balance'!G52)*0.95,"n.a.")</f>
        <v>1387.4685528824914</v>
      </c>
      <c r="H120" s="63">
        <f>IFERROR(H101/(1-'Supply-Demand Balance'!H52)*0.95,"n.a.")</f>
        <v>1358.6004349290795</v>
      </c>
      <c r="I120" s="63">
        <f>IFERROR(I101/(1-'Supply-Demand Balance'!I52)*0.95,"n.a.")</f>
        <v>1238.3226110869305</v>
      </c>
      <c r="J120" s="63">
        <f>IFERROR(J101/(1-'Supply-Demand Balance'!J52)*0.95,"n.a.")</f>
        <v>1384.9906840507795</v>
      </c>
      <c r="K120" s="63">
        <f>IFERROR(K101/(1-'Supply-Demand Balance'!K52)*0.95,"n.a.")</f>
        <v>1374.4428837485616</v>
      </c>
      <c r="L120" s="63" t="str">
        <f>IFERROR(L101/(1-'Supply-Demand Balance'!L52)*0.95,"n.a.")</f>
        <v>n.a.</v>
      </c>
      <c r="M120" s="63" t="str">
        <f>IFERROR(M101/(1-'Supply-Demand Balance'!M52)*0.95,"n.a.")</f>
        <v>n.a.</v>
      </c>
      <c r="N120" s="63"/>
    </row>
    <row r="121" spans="1:17" x14ac:dyDescent="0.35">
      <c r="B121" s="66" t="s">
        <v>134</v>
      </c>
      <c r="C121" s="66" t="s">
        <v>387</v>
      </c>
      <c r="D121" s="66" t="s">
        <v>163</v>
      </c>
      <c r="E121" s="66" t="s">
        <v>196</v>
      </c>
      <c r="F121" s="63" t="str">
        <f>IFERROR(F102/(1-'Supply-Demand Balance'!F53)*0.95,"n.a.")</f>
        <v>n.a.</v>
      </c>
      <c r="G121" s="63">
        <f>IFERROR(G102/(1-'Supply-Demand Balance'!G53)*0.95,"n.a.")</f>
        <v>3044.7294896492626</v>
      </c>
      <c r="H121" s="63">
        <f>IFERROR(H102/(1-'Supply-Demand Balance'!H53)*0.95,"n.a.")</f>
        <v>3125.4216113987113</v>
      </c>
      <c r="I121" s="63">
        <f>IFERROR(I102/(1-'Supply-Demand Balance'!I53)*0.95,"n.a.")</f>
        <v>3686.2255042471797</v>
      </c>
      <c r="J121" s="63">
        <f>IFERROR(J102/(1-'Supply-Demand Balance'!J53)*0.95,"n.a.")</f>
        <v>4760.0252020593252</v>
      </c>
      <c r="K121" s="63">
        <f>IFERROR(K102/(1-'Supply-Demand Balance'!K53)*0.95,"n.a.")</f>
        <v>5694.5085884129658</v>
      </c>
      <c r="L121" s="63" t="str">
        <f>IFERROR(L102/(1-'Supply-Demand Balance'!L53)*0.95,"n.a.")</f>
        <v>n.a.</v>
      </c>
      <c r="M121" s="63" t="str">
        <f>IFERROR(M102/(1-'Supply-Demand Balance'!M53)*0.95,"n.a.")</f>
        <v>n.a.</v>
      </c>
      <c r="N121" s="63"/>
    </row>
    <row r="122" spans="1:17" x14ac:dyDescent="0.35">
      <c r="B122" s="66" t="s">
        <v>120</v>
      </c>
      <c r="C122" s="66" t="s">
        <v>387</v>
      </c>
      <c r="D122" s="66" t="s">
        <v>164</v>
      </c>
      <c r="E122" s="66" t="s">
        <v>196</v>
      </c>
      <c r="F122" s="63">
        <f>IFERROR(F103/(1-'Supply-Demand Balance'!F54)*0.95,"n.a.")</f>
        <v>1217.3958653837849</v>
      </c>
      <c r="G122" s="63">
        <f>IFERROR(G103/(1-'Supply-Demand Balance'!G54)*0.95,"n.a.")</f>
        <v>1017.0817313863978</v>
      </c>
      <c r="H122" s="63">
        <f>IFERROR(H103/(1-'Supply-Demand Balance'!H54)*0.95,"n.a.")</f>
        <v>1388.7600665095558</v>
      </c>
      <c r="I122" s="63">
        <f>IFERROR(I103/(1-'Supply-Demand Balance'!I54)*0.95,"n.a.")</f>
        <v>1268.1227502156169</v>
      </c>
      <c r="J122" s="63">
        <f>IFERROR(J103/(1-'Supply-Demand Balance'!J54)*0.95,"n.a.")</f>
        <v>1438.8290060716274</v>
      </c>
      <c r="K122" s="63">
        <f>IFERROR(K103/(1-'Supply-Demand Balance'!K54)*0.95,"n.a.")</f>
        <v>1295.3167930462757</v>
      </c>
      <c r="L122" s="63">
        <f>IFERROR(L103/(1-'Supply-Demand Balance'!L54)*0.95,"n.a.")</f>
        <v>1285.2356546246817</v>
      </c>
      <c r="M122" s="63" t="str">
        <f>IFERROR(M103/(1-'Supply-Demand Balance'!M54)*0.95,"n.a.")</f>
        <v>n.a.</v>
      </c>
      <c r="N122" s="63"/>
    </row>
    <row r="123" spans="1:17" x14ac:dyDescent="0.35">
      <c r="B123" s="66" t="s">
        <v>125</v>
      </c>
      <c r="C123" s="66" t="s">
        <v>387</v>
      </c>
      <c r="D123" s="66" t="s">
        <v>162</v>
      </c>
      <c r="E123" s="66" t="s">
        <v>196</v>
      </c>
      <c r="F123" s="63" t="str">
        <f>IFERROR(F104/(1-'Supply-Demand Balance'!F55)*0.95,"n.a.")</f>
        <v>n.a.</v>
      </c>
      <c r="G123" s="63" t="str">
        <f>IFERROR(G104/(1-'Supply-Demand Balance'!G55)*0.95,"n.a.")</f>
        <v>n.a.</v>
      </c>
      <c r="H123" s="63" t="str">
        <f>IFERROR(H104/(1-'Supply-Demand Balance'!H55)*0.95,"n.a.")</f>
        <v>n.a.</v>
      </c>
      <c r="I123" s="63">
        <f>IFERROR(I104/(1-'Supply-Demand Balance'!I55)*0.95,"n.a.")</f>
        <v>3625.5301616353418</v>
      </c>
      <c r="J123" s="63" t="str">
        <f>IFERROR(J104/(1-'Supply-Demand Balance'!J55)*0.95,"n.a.")</f>
        <v>n.a.</v>
      </c>
      <c r="K123" s="63" t="str">
        <f>IFERROR(K104/(1-'Supply-Demand Balance'!K55)*0.95,"n.a.")</f>
        <v>n.a.</v>
      </c>
      <c r="L123" s="63" t="str">
        <f>IFERROR(L104/(1-'Supply-Demand Balance'!L55)*0.95,"n.a.")</f>
        <v>n.a.</v>
      </c>
      <c r="M123" s="63" t="str">
        <f>IFERROR(M104/(1-'Supply-Demand Balance'!M55)*0.95,"n.a.")</f>
        <v>n.a.</v>
      </c>
      <c r="N123" s="63"/>
    </row>
    <row r="124" spans="1:17" x14ac:dyDescent="0.35">
      <c r="B124" s="66" t="s">
        <v>126</v>
      </c>
      <c r="C124" s="66" t="s">
        <v>387</v>
      </c>
      <c r="D124" s="66" t="s">
        <v>163</v>
      </c>
      <c r="E124" s="66" t="s">
        <v>337</v>
      </c>
      <c r="F124" s="63" t="str">
        <f>IFERROR(F105/(1-'Supply-Demand Balance'!F56)*0.95,"n.a.")</f>
        <v>n.a.</v>
      </c>
      <c r="G124" s="63" t="str">
        <f>IFERROR(G105/(1-'Supply-Demand Balance'!G56)*0.95,"n.a.")</f>
        <v>n.a.</v>
      </c>
      <c r="H124" s="63" t="str">
        <f>IFERROR(H105/(1-'Supply-Demand Balance'!H56)*0.95,"n.a.")</f>
        <v>n.a.</v>
      </c>
      <c r="I124" s="63">
        <f>IFERROR(I105/(1-'Supply-Demand Balance'!I56)*0.95,"n.a.")</f>
        <v>2932.8369749805183</v>
      </c>
      <c r="J124" s="63">
        <f>IFERROR(J105/(1-'Supply-Demand Balance'!J56)*0.95,"n.a.")</f>
        <v>3560.5351913511081</v>
      </c>
      <c r="K124" s="63">
        <f>IFERROR(K105/(1-'Supply-Demand Balance'!K56)*0.95,"n.a.")</f>
        <v>3780.1388249319757</v>
      </c>
      <c r="L124" s="63">
        <f>IFERROR(L105/(1-'Supply-Demand Balance'!L56)*0.95,"n.a.")</f>
        <v>3738.386103334075</v>
      </c>
      <c r="M124" s="63" t="str">
        <f>IFERROR(M105/(1-'Supply-Demand Balance'!M56)*0.95,"n.a.")</f>
        <v>n.a.</v>
      </c>
      <c r="N124" s="63"/>
    </row>
    <row r="125" spans="1:17" x14ac:dyDescent="0.35">
      <c r="B125" s="66" t="s">
        <v>127</v>
      </c>
      <c r="C125" s="66" t="s">
        <v>387</v>
      </c>
      <c r="D125" s="66" t="s">
        <v>161</v>
      </c>
      <c r="E125" s="66" t="s">
        <v>337</v>
      </c>
      <c r="F125" s="63">
        <f>IFERROR(F106/(1-'Supply-Demand Balance'!F57)*0.95,"n.a.")</f>
        <v>875.52028850936244</v>
      </c>
      <c r="G125" s="63">
        <f>IFERROR(G106/(1-'Supply-Demand Balance'!G57)*0.95,"n.a.")</f>
        <v>925.7887856151184</v>
      </c>
      <c r="H125" s="63">
        <f>IFERROR(H106/(1-'Supply-Demand Balance'!H57)*0.95,"n.a.")</f>
        <v>1079.7239765105737</v>
      </c>
      <c r="I125" s="63">
        <f>IFERROR(I106/(1-'Supply-Demand Balance'!I57)*0.95,"n.a.")</f>
        <v>1117.5457362822156</v>
      </c>
      <c r="J125" s="63">
        <f>IFERROR(J106/(1-'Supply-Demand Balance'!J57)*0.95,"n.a.")</f>
        <v>1213.2213814688118</v>
      </c>
      <c r="K125" s="63">
        <f>IFERROR(K106/(1-'Supply-Demand Balance'!K57)*0.95,"n.a.")</f>
        <v>1253.5222876349899</v>
      </c>
      <c r="L125" s="63">
        <f>IFERROR(L106/(1-'Supply-Demand Balance'!L57)*0.95,"n.a.")</f>
        <v>1251.7164902291966</v>
      </c>
      <c r="M125" s="63" t="str">
        <f>IFERROR(M106/(1-'Supply-Demand Balance'!M57)*0.95,"n.a.")</f>
        <v>n.a.</v>
      </c>
      <c r="N125" s="63"/>
    </row>
    <row r="126" spans="1:17" x14ac:dyDescent="0.35">
      <c r="B126" s="66" t="s">
        <v>128</v>
      </c>
      <c r="C126" s="66" t="s">
        <v>387</v>
      </c>
      <c r="D126" s="66" t="s">
        <v>165</v>
      </c>
      <c r="E126" s="66" t="s">
        <v>197</v>
      </c>
      <c r="F126" s="63">
        <f>IFERROR(F107/(1-'Supply-Demand Balance'!F58)*0.95,"n.a.")</f>
        <v>6247.3283392547764</v>
      </c>
      <c r="G126" s="63">
        <f>IFERROR(G107/(1-'Supply-Demand Balance'!G58)*0.95,"n.a.")</f>
        <v>6684.703391756836</v>
      </c>
      <c r="H126" s="63">
        <f>IFERROR(H107/(1-'Supply-Demand Balance'!H58)*0.95,"n.a.")</f>
        <v>7438.3949097207433</v>
      </c>
      <c r="I126" s="63">
        <f>IFERROR(I107/(1-'Supply-Demand Balance'!I58)*0.95,"n.a.")</f>
        <v>7621.5544526491722</v>
      </c>
      <c r="J126" s="63">
        <f>IFERROR(J107/(1-'Supply-Demand Balance'!J58)*0.95,"n.a.")</f>
        <v>6373.0996849141839</v>
      </c>
      <c r="K126" s="63">
        <f>IFERROR(K107/(1-'Supply-Demand Balance'!K58)*0.95,"n.a.")</f>
        <v>6023.2731483659263</v>
      </c>
      <c r="L126" s="63">
        <f>IFERROR(L107/(1-'Supply-Demand Balance'!L58)*0.95,"n.a.")</f>
        <v>5667.2125529949481</v>
      </c>
      <c r="M126" s="63" t="str">
        <f>IFERROR(M107/(1-'Supply-Demand Balance'!M58)*0.95,"n.a.")</f>
        <v>n.a.</v>
      </c>
      <c r="N126" s="63"/>
    </row>
    <row r="127" spans="1:17" x14ac:dyDescent="0.35">
      <c r="B127" s="66" t="s">
        <v>118</v>
      </c>
      <c r="C127" s="66" t="s">
        <v>387</v>
      </c>
      <c r="D127" s="66" t="s">
        <v>164</v>
      </c>
      <c r="E127" s="66" t="s">
        <v>196</v>
      </c>
      <c r="F127" s="63">
        <f>IFERROR(F108/(1-'Supply-Demand Balance'!F59)*0.95,"n.a.")</f>
        <v>695.25541645824865</v>
      </c>
      <c r="G127" s="63">
        <f>IFERROR(G108/(1-'Supply-Demand Balance'!G59)*0.95,"n.a.")</f>
        <v>695.38850798968906</v>
      </c>
      <c r="H127" s="63">
        <f>IFERROR(H108/(1-'Supply-Demand Balance'!H59)*0.95,"n.a.")</f>
        <v>708.60302815036607</v>
      </c>
      <c r="I127" s="63">
        <f>IFERROR(I108/(1-'Supply-Demand Balance'!I59)*0.95,"n.a.")</f>
        <v>744.98113897162784</v>
      </c>
      <c r="J127" s="63">
        <f>IFERROR(J108/(1-'Supply-Demand Balance'!J59)*0.95,"n.a.")</f>
        <v>807.82905610534181</v>
      </c>
      <c r="K127" s="63">
        <f>IFERROR(K108/(1-'Supply-Demand Balance'!K59)*0.95,"n.a.")</f>
        <v>661.26209915152447</v>
      </c>
      <c r="L127" s="63">
        <f>IFERROR(L108/(1-'Supply-Demand Balance'!L59)*0.95,"n.a.")</f>
        <v>691.67520902548949</v>
      </c>
      <c r="M127" s="63" t="str">
        <f>IFERROR(M108/(1-'Supply-Demand Balance'!M59)*0.95,"n.a.")</f>
        <v>n.a.</v>
      </c>
      <c r="N127" s="63"/>
    </row>
    <row r="128" spans="1:17" x14ac:dyDescent="0.35">
      <c r="B128" s="66" t="s">
        <v>129</v>
      </c>
      <c r="C128" s="66" t="s">
        <v>387</v>
      </c>
      <c r="D128" s="66" t="s">
        <v>166</v>
      </c>
      <c r="E128" s="66" t="s">
        <v>196</v>
      </c>
      <c r="F128" s="63" t="str">
        <f>IFERROR(F109/(1-'Supply-Demand Balance'!F60)*0.95,"n.a.")</f>
        <v>n.a.</v>
      </c>
      <c r="G128" s="63" t="str">
        <f>IFERROR(G109/(1-'Supply-Demand Balance'!G60)*0.95,"n.a.")</f>
        <v>n.a.</v>
      </c>
      <c r="H128" s="63" t="str">
        <f>IFERROR(H109/(1-'Supply-Demand Balance'!H60)*0.95,"n.a.")</f>
        <v>n.a.</v>
      </c>
      <c r="I128" s="63">
        <f>IFERROR(I109/(1-'Supply-Demand Balance'!I60)*0.95,"n.a.")</f>
        <v>270.68048602426273</v>
      </c>
      <c r="J128" s="63">
        <f>IFERROR(J109/(1-'Supply-Demand Balance'!J60)*0.95,"n.a.")</f>
        <v>278.90017395913469</v>
      </c>
      <c r="K128" s="63">
        <f>IFERROR(K109/(1-'Supply-Demand Balance'!K60)*0.95,"n.a.")</f>
        <v>232.55202986706377</v>
      </c>
      <c r="L128" s="63" t="str">
        <f>IFERROR(L109/(1-'Supply-Demand Balance'!L60)*0.95,"n.a.")</f>
        <v>n.a.</v>
      </c>
      <c r="M128" s="63" t="str">
        <f>IFERROR(M109/(1-'Supply-Demand Balance'!M60)*0.95,"n.a.")</f>
        <v>n.a.</v>
      </c>
      <c r="N128" s="63"/>
    </row>
    <row r="129" spans="1:17" x14ac:dyDescent="0.35">
      <c r="B129" s="66" t="s">
        <v>121</v>
      </c>
      <c r="C129" s="66" t="s">
        <v>387</v>
      </c>
      <c r="D129" s="66" t="s">
        <v>164</v>
      </c>
      <c r="E129" s="66" t="s">
        <v>196</v>
      </c>
      <c r="F129" s="63" t="str">
        <f>IFERROR(F110/(1-'Supply-Demand Balance'!F61)*0.95,"n.a.")</f>
        <v>n.a.</v>
      </c>
      <c r="G129" s="63" t="str">
        <f>IFERROR(G110/(1-'Supply-Demand Balance'!G61)*0.95,"n.a.")</f>
        <v>n.a.</v>
      </c>
      <c r="H129" s="63">
        <f>IFERROR(H110/(1-'Supply-Demand Balance'!H61)*0.95,"n.a.")</f>
        <v>671.72270926078102</v>
      </c>
      <c r="I129" s="63">
        <f>IFERROR(I110/(1-'Supply-Demand Balance'!I61)*0.95,"n.a.")</f>
        <v>743.5916564960097</v>
      </c>
      <c r="J129" s="63" t="str">
        <f>IFERROR(J110/(1-'Supply-Demand Balance'!J61)*0.95,"n.a.")</f>
        <v>n.a.</v>
      </c>
      <c r="K129" s="63">
        <f>IFERROR(K110/(1-'Supply-Demand Balance'!K61)*0.95,"n.a.")</f>
        <v>901.16632294923158</v>
      </c>
      <c r="L129" s="63">
        <f>IFERROR(L110/(1-'Supply-Demand Balance'!L61)*0.95,"n.a.")</f>
        <v>636.64552050858481</v>
      </c>
      <c r="M129" s="63" t="str">
        <f>IFERROR(M110/(1-'Supply-Demand Balance'!M61)*0.95,"n.a.")</f>
        <v>n.a.</v>
      </c>
      <c r="N129" s="63"/>
    </row>
    <row r="130" spans="1:17" x14ac:dyDescent="0.35">
      <c r="B130" s="66" t="s">
        <v>119</v>
      </c>
      <c r="C130" s="66" t="s">
        <v>387</v>
      </c>
      <c r="D130" s="66" t="s">
        <v>164</v>
      </c>
      <c r="E130" s="66" t="s">
        <v>197</v>
      </c>
      <c r="F130" s="63" t="str">
        <f>IFERROR(F111/(1-'Supply-Demand Balance'!F62)*0.95,"n.a.")</f>
        <v>n.a.</v>
      </c>
      <c r="G130" s="63" t="str">
        <f>IFERROR(G111/(1-'Supply-Demand Balance'!G62)*0.95,"n.a.")</f>
        <v>n.a.</v>
      </c>
      <c r="H130" s="63">
        <f>IFERROR(H111/(1-'Supply-Demand Balance'!H62)*0.95,"n.a.")</f>
        <v>497.51381360940195</v>
      </c>
      <c r="I130" s="63">
        <f>IFERROR(I111/(1-'Supply-Demand Balance'!I62)*0.95,"n.a.")</f>
        <v>523.90890898183727</v>
      </c>
      <c r="J130" s="63">
        <f>IFERROR(J111/(1-'Supply-Demand Balance'!J62)*0.95,"n.a.")</f>
        <v>519.08878847775395</v>
      </c>
      <c r="K130" s="63">
        <f>IFERROR(K111/(1-'Supply-Demand Balance'!K62)*0.95,"n.a.")</f>
        <v>457.22836433439693</v>
      </c>
      <c r="L130" s="63">
        <f>IFERROR(L111/(1-'Supply-Demand Balance'!L62)*0.95,"n.a.")</f>
        <v>486.90946733575771</v>
      </c>
      <c r="M130" s="63" t="str">
        <f>IFERROR(M111/(1-'Supply-Demand Balance'!M62)*0.95,"n.a.")</f>
        <v>n.a.</v>
      </c>
      <c r="N130" s="63"/>
    </row>
    <row r="131" spans="1:17" x14ac:dyDescent="0.35">
      <c r="B131" s="66" t="s">
        <v>130</v>
      </c>
      <c r="C131" s="66" t="s">
        <v>387</v>
      </c>
      <c r="D131" s="66" t="s">
        <v>166</v>
      </c>
      <c r="E131" s="66" t="s">
        <v>337</v>
      </c>
      <c r="F131" s="63" t="str">
        <f>IFERROR(F112/(1-'Supply-Demand Balance'!F63)*0.95,"n.a.")</f>
        <v>n.a.</v>
      </c>
      <c r="G131" s="63" t="str">
        <f>IFERROR(G112/(1-'Supply-Demand Balance'!G63)*0.95,"n.a.")</f>
        <v>n.a.</v>
      </c>
      <c r="H131" s="63" t="str">
        <f>IFERROR(H112/(1-'Supply-Demand Balance'!H63)*0.95,"n.a.")</f>
        <v>n.a.</v>
      </c>
      <c r="I131" s="63" t="str">
        <f>IFERROR(I112/(1-'Supply-Demand Balance'!I63)*0.95,"n.a.")</f>
        <v>n.a.</v>
      </c>
      <c r="J131" s="63" t="str">
        <f>IFERROR(J112/(1-'Supply-Demand Balance'!J63)*0.95,"n.a.")</f>
        <v>n.a.</v>
      </c>
      <c r="K131" s="63">
        <f>IFERROR(K112/(1-'Supply-Demand Balance'!K63)*0.95,"n.a.")</f>
        <v>5957.0809649688244</v>
      </c>
      <c r="L131" s="63">
        <f>IFERROR(L112/(1-'Supply-Demand Balance'!L63)*0.95,"n.a.")</f>
        <v>6357.3268077222301</v>
      </c>
      <c r="M131" s="63">
        <f>IFERROR(M112/(1-'Supply-Demand Balance'!M63)*0.95,"n.a.")</f>
        <v>6641.043407585732</v>
      </c>
      <c r="N131" s="63"/>
    </row>
    <row r="132" spans="1:17" x14ac:dyDescent="0.35">
      <c r="B132" s="66" t="s">
        <v>117</v>
      </c>
      <c r="C132" s="66" t="s">
        <v>387</v>
      </c>
      <c r="D132" s="66" t="s">
        <v>165</v>
      </c>
      <c r="E132" s="66" t="s">
        <v>196</v>
      </c>
      <c r="F132" s="63">
        <f>IFERROR(F113/(1-'Supply-Demand Balance'!F64)*0.95,"n.a.")</f>
        <v>1419.8168077959865</v>
      </c>
      <c r="G132" s="63">
        <f>IFERROR(G113/(1-'Supply-Demand Balance'!G64)*0.95,"n.a.")</f>
        <v>1683.8144277189599</v>
      </c>
      <c r="H132" s="63">
        <f>IFERROR(H113/(1-'Supply-Demand Balance'!H64)*0.95,"n.a.")</f>
        <v>2040.3445657374955</v>
      </c>
      <c r="I132" s="63">
        <f>IFERROR(I113/(1-'Supply-Demand Balance'!I64)*0.95,"n.a.")</f>
        <v>2443.3231756555124</v>
      </c>
      <c r="J132" s="63">
        <f>IFERROR(J113/(1-'Supply-Demand Balance'!J64)*0.95,"n.a.")</f>
        <v>2873.9711540083222</v>
      </c>
      <c r="K132" s="63">
        <f>IFERROR(K113/(1-'Supply-Demand Balance'!K64)*0.95,"n.a.")</f>
        <v>3397.4842547454082</v>
      </c>
      <c r="L132" s="63">
        <f>IFERROR(L113/(1-'Supply-Demand Balance'!L64)*0.95,"n.a.")</f>
        <v>3834.9573529341255</v>
      </c>
      <c r="M132" s="63" t="str">
        <f>IFERROR(M113/(1-'Supply-Demand Balance'!M64)*0.95,"n.a.")</f>
        <v>n.a.</v>
      </c>
      <c r="N132" s="63"/>
    </row>
    <row r="135" spans="1:17" s="77" customFormat="1" ht="32.25" customHeight="1" thickBot="1" x14ac:dyDescent="0.4">
      <c r="A135" s="72"/>
      <c r="B135" s="73" t="s">
        <v>389</v>
      </c>
      <c r="C135" s="73" t="s">
        <v>6</v>
      </c>
      <c r="D135" s="73" t="s">
        <v>160</v>
      </c>
      <c r="E135" s="73" t="s">
        <v>336</v>
      </c>
      <c r="F135" s="74">
        <v>2010</v>
      </c>
      <c r="G135" s="74">
        <v>2011</v>
      </c>
      <c r="H135" s="74">
        <v>2012</v>
      </c>
      <c r="I135" s="74">
        <v>2013</v>
      </c>
      <c r="J135" s="74">
        <v>2014</v>
      </c>
      <c r="K135" s="74">
        <v>2015</v>
      </c>
      <c r="L135" s="74">
        <v>2016</v>
      </c>
      <c r="M135" s="74">
        <v>2017</v>
      </c>
      <c r="N135" s="74"/>
      <c r="O135" s="75"/>
      <c r="P135" s="72"/>
      <c r="Q135" s="76" t="s">
        <v>153</v>
      </c>
    </row>
    <row r="136" spans="1:17" x14ac:dyDescent="0.35">
      <c r="B136" s="66" t="s">
        <v>124</v>
      </c>
      <c r="C136" s="66" t="s">
        <v>387</v>
      </c>
      <c r="D136" s="66" t="s">
        <v>161</v>
      </c>
      <c r="E136" s="66" t="s">
        <v>197</v>
      </c>
      <c r="F136" s="63">
        <f>IFERROR('Supply-Demand Balance'!F2*Costs!W95,"n.a.")</f>
        <v>1763.9345645272756</v>
      </c>
      <c r="G136" s="63">
        <f>IFERROR('Supply-Demand Balance'!G2*Costs!X95,"n.a.")</f>
        <v>1614.9749761139765</v>
      </c>
      <c r="H136" s="63">
        <f>IFERROR('Supply-Demand Balance'!H2*Costs!Y95,"n.a.")</f>
        <v>1594.0714227966675</v>
      </c>
      <c r="I136" s="63">
        <f>IFERROR('Supply-Demand Balance'!I2*Costs!Z95,"n.a.")</f>
        <v>1760.658278383811</v>
      </c>
      <c r="J136" s="63">
        <f>IFERROR('Supply-Demand Balance'!J2*Costs!AA95,"n.a.")</f>
        <v>1774.2722346180615</v>
      </c>
      <c r="K136" s="63">
        <f>IFERROR('Supply-Demand Balance'!K2*Costs!AB95,"n.a.")</f>
        <v>1327.7448730347826</v>
      </c>
      <c r="L136" s="63" t="str">
        <f>IFERROR('Supply-Demand Balance'!L2*Costs!AC95,"n.a.")</f>
        <v>n.a.</v>
      </c>
      <c r="M136" s="63" t="str">
        <f>IFERROR('Supply-Demand Balance'!M2*Costs!AD95,"n.a.")</f>
        <v>n.a.</v>
      </c>
      <c r="N136" s="63"/>
      <c r="Q136" s="66" t="s">
        <v>112</v>
      </c>
    </row>
    <row r="137" spans="1:17" x14ac:dyDescent="0.35">
      <c r="B137" s="66" t="s">
        <v>132</v>
      </c>
      <c r="C137" s="66" t="s">
        <v>387</v>
      </c>
      <c r="D137" s="66" t="s">
        <v>161</v>
      </c>
      <c r="E137" s="66" t="s">
        <v>196</v>
      </c>
      <c r="F137" s="63">
        <f>IFERROR('Supply-Demand Balance'!F3*Costs!W96,"n.a.")</f>
        <v>811.47512583017442</v>
      </c>
      <c r="G137" s="63">
        <f>IFERROR('Supply-Demand Balance'!G3*Costs!X96,"n.a.")</f>
        <v>974.74765063838743</v>
      </c>
      <c r="H137" s="63">
        <f>IFERROR('Supply-Demand Balance'!H3*Costs!Y96,"n.a.")</f>
        <v>1066.8923889066621</v>
      </c>
      <c r="I137" s="63">
        <f>IFERROR('Supply-Demand Balance'!I3*Costs!Z96,"n.a.")</f>
        <v>982.75716275743775</v>
      </c>
      <c r="J137" s="63">
        <f>IFERROR('Supply-Demand Balance'!J3*Costs!AA96,"n.a.")</f>
        <v>1009.6029339865044</v>
      </c>
      <c r="K137" s="63">
        <f>IFERROR('Supply-Demand Balance'!K3*Costs!AB96,"n.a.")</f>
        <v>836.93842684110973</v>
      </c>
      <c r="L137" s="63" t="str">
        <f>IFERROR('Supply-Demand Balance'!L3*Costs!AC96,"n.a.")</f>
        <v>n.a.</v>
      </c>
      <c r="M137" s="63" t="str">
        <f>IFERROR('Supply-Demand Balance'!M3*Costs!AD96,"n.a.")</f>
        <v>n.a.</v>
      </c>
      <c r="N137" s="63"/>
    </row>
    <row r="138" spans="1:17" x14ac:dyDescent="0.35">
      <c r="B138" s="66" t="s">
        <v>251</v>
      </c>
      <c r="C138" s="66" t="s">
        <v>387</v>
      </c>
      <c r="D138" s="66" t="s">
        <v>162</v>
      </c>
      <c r="E138" s="66" t="s">
        <v>196</v>
      </c>
      <c r="F138" s="63" t="str">
        <f>IFERROR('Supply-Demand Balance'!F4*Costs!W97,"n.a.")</f>
        <v>n.a.</v>
      </c>
      <c r="G138" s="63">
        <f>IFERROR('Supply-Demand Balance'!G4*Costs!X97,"n.a.")</f>
        <v>8673.2304486616868</v>
      </c>
      <c r="H138" s="63">
        <f>IFERROR('Supply-Demand Balance'!H4*Costs!Y97,"n.a.")</f>
        <v>9061.7194502942566</v>
      </c>
      <c r="I138" s="63">
        <f>IFERROR('Supply-Demand Balance'!I4*Costs!Z97,"n.a.")</f>
        <v>8156.2673931247673</v>
      </c>
      <c r="J138" s="63">
        <f>IFERROR('Supply-Demand Balance'!J4*Costs!AA97,"n.a.")</f>
        <v>10900.784173363014</v>
      </c>
      <c r="K138" s="63">
        <f>IFERROR('Supply-Demand Balance'!K4*Costs!AB97,"n.a.")</f>
        <v>14561.695502767361</v>
      </c>
      <c r="L138" s="63">
        <f>IFERROR('Supply-Demand Balance'!L4*Costs!AC97,"n.a.")</f>
        <v>14945.636508267118</v>
      </c>
      <c r="M138" s="63" t="str">
        <f>IFERROR('Supply-Demand Balance'!M4*Costs!AD97,"n.a.")</f>
        <v>n.a.</v>
      </c>
      <c r="N138" s="63"/>
    </row>
    <row r="139" spans="1:17" x14ac:dyDescent="0.35">
      <c r="B139" s="66" t="s">
        <v>131</v>
      </c>
      <c r="C139" s="66" t="s">
        <v>387</v>
      </c>
      <c r="D139" s="66" t="s">
        <v>163</v>
      </c>
      <c r="E139" s="66" t="s">
        <v>196</v>
      </c>
      <c r="F139" s="63" t="str">
        <f>IFERROR('Supply-Demand Balance'!F5*Costs!W98,"n.a.")</f>
        <v>n.a.</v>
      </c>
      <c r="G139" s="63">
        <f>IFERROR('Supply-Demand Balance'!G5*Costs!X98,"n.a.")</f>
        <v>5636.2859217216892</v>
      </c>
      <c r="H139" s="63">
        <f>IFERROR('Supply-Demand Balance'!H5*Costs!Y98,"n.a.")</f>
        <v>5565.5345353492576</v>
      </c>
      <c r="I139" s="63">
        <f>IFERROR('Supply-Demand Balance'!I5*Costs!Z98,"n.a.")</f>
        <v>5694.7685793037663</v>
      </c>
      <c r="J139" s="63">
        <f>IFERROR('Supply-Demand Balance'!J5*Costs!AA98,"n.a.")</f>
        <v>6346.7635939745842</v>
      </c>
      <c r="K139" s="63">
        <f>IFERROR('Supply-Demand Balance'!K5*Costs!AB98,"n.a.")</f>
        <v>6973.0758499713393</v>
      </c>
      <c r="L139" s="63" t="str">
        <f>IFERROR('Supply-Demand Balance'!L5*Costs!AC98,"n.a.")</f>
        <v>n.a.</v>
      </c>
      <c r="M139" s="63" t="str">
        <f>IFERROR('Supply-Demand Balance'!M5*Costs!AD98,"n.a.")</f>
        <v>n.a.</v>
      </c>
      <c r="N139" s="63"/>
    </row>
    <row r="140" spans="1:17" x14ac:dyDescent="0.35">
      <c r="B140" s="66" t="s">
        <v>133</v>
      </c>
      <c r="C140" s="66" t="s">
        <v>387</v>
      </c>
      <c r="D140" s="66" t="s">
        <v>163</v>
      </c>
      <c r="E140" s="66" t="s">
        <v>196</v>
      </c>
      <c r="F140" s="63" t="str">
        <f>IFERROR('Supply-Demand Balance'!F6*Costs!W99,"n.a.")</f>
        <v>n.a.</v>
      </c>
      <c r="G140" s="63">
        <f>IFERROR('Supply-Demand Balance'!G6*Costs!X99,"n.a.")</f>
        <v>858.01401801831912</v>
      </c>
      <c r="H140" s="63">
        <f>IFERROR('Supply-Demand Balance'!H6*Costs!Y99,"n.a.")</f>
        <v>895.18930961616149</v>
      </c>
      <c r="I140" s="63">
        <f>IFERROR('Supply-Demand Balance'!I6*Costs!Z99,"n.a.")</f>
        <v>877.74798515985049</v>
      </c>
      <c r="J140" s="63">
        <f>IFERROR('Supply-Demand Balance'!J6*Costs!AA99,"n.a.")</f>
        <v>972.21119489274349</v>
      </c>
      <c r="K140" s="63">
        <f>IFERROR('Supply-Demand Balance'!K6*Costs!AB99,"n.a.")</f>
        <v>975.18737305861373</v>
      </c>
      <c r="L140" s="63" t="str">
        <f>IFERROR('Supply-Demand Balance'!L6*Costs!AC99,"n.a.")</f>
        <v>n.a.</v>
      </c>
      <c r="M140" s="63" t="str">
        <f>IFERROR('Supply-Demand Balance'!M6*Costs!AD99,"n.a.")</f>
        <v>n.a.</v>
      </c>
      <c r="N140" s="63"/>
    </row>
    <row r="141" spans="1:17" x14ac:dyDescent="0.35">
      <c r="B141" s="66" t="s">
        <v>134</v>
      </c>
      <c r="C141" s="66" t="s">
        <v>387</v>
      </c>
      <c r="D141" s="66" t="s">
        <v>163</v>
      </c>
      <c r="E141" s="66" t="s">
        <v>196</v>
      </c>
      <c r="F141" s="63" t="str">
        <f>IFERROR('Supply-Demand Balance'!F7*Costs!W100,"n.a.")</f>
        <v>n.a.</v>
      </c>
      <c r="G141" s="63">
        <f>IFERROR('Supply-Demand Balance'!G7*Costs!X100,"n.a.")</f>
        <v>6379.1558206378286</v>
      </c>
      <c r="H141" s="63">
        <f>IFERROR('Supply-Demand Balance'!H7*Costs!Y100,"n.a.")</f>
        <v>6113.0111255338161</v>
      </c>
      <c r="I141" s="63">
        <f>IFERROR('Supply-Demand Balance'!I7*Costs!Z100,"n.a.")</f>
        <v>6279.6561196817747</v>
      </c>
      <c r="J141" s="63">
        <f>IFERROR('Supply-Demand Balance'!J7*Costs!AA100,"n.a.")</f>
        <v>8409.8679731809734</v>
      </c>
      <c r="K141" s="63">
        <f>IFERROR('Supply-Demand Balance'!K7*Costs!AB100,"n.a.")</f>
        <v>7224.9040852168264</v>
      </c>
      <c r="L141" s="63" t="str">
        <f>IFERROR('Supply-Demand Balance'!L7*Costs!AC100,"n.a.")</f>
        <v>n.a.</v>
      </c>
      <c r="M141" s="63" t="str">
        <f>IFERROR('Supply-Demand Balance'!M7*Costs!AD100,"n.a.")</f>
        <v>n.a.</v>
      </c>
      <c r="N141" s="63"/>
    </row>
    <row r="142" spans="1:17" x14ac:dyDescent="0.35">
      <c r="B142" s="66" t="s">
        <v>120</v>
      </c>
      <c r="C142" s="66" t="s">
        <v>387</v>
      </c>
      <c r="D142" s="66" t="s">
        <v>164</v>
      </c>
      <c r="E142" s="66" t="s">
        <v>196</v>
      </c>
      <c r="F142" s="63">
        <f>IFERROR('Supply-Demand Balance'!F8*Costs!W101,"n.a.")</f>
        <v>1084.7299750131549</v>
      </c>
      <c r="G142" s="63">
        <f>IFERROR('Supply-Demand Balance'!G8*Costs!X101,"n.a.")</f>
        <v>892.82896989325843</v>
      </c>
      <c r="H142" s="63">
        <f>IFERROR('Supply-Demand Balance'!H8*Costs!Y101,"n.a.")</f>
        <v>1287.1307454326998</v>
      </c>
      <c r="I142" s="63">
        <f>IFERROR('Supply-Demand Balance'!I8*Costs!Z101,"n.a.")</f>
        <v>1241.6599364968738</v>
      </c>
      <c r="J142" s="63">
        <f>IFERROR('Supply-Demand Balance'!J8*Costs!AA101,"n.a.")</f>
        <v>1390.8270048491427</v>
      </c>
      <c r="K142" s="63">
        <f>IFERROR('Supply-Demand Balance'!K8*Costs!AB101,"n.a.")</f>
        <v>1382.7724219134304</v>
      </c>
      <c r="L142" s="63">
        <f>IFERROR('Supply-Demand Balance'!L8*Costs!AC101,"n.a.")</f>
        <v>1362.5796961115641</v>
      </c>
      <c r="M142" s="63" t="str">
        <f>IFERROR('Supply-Demand Balance'!M8*Costs!AD101,"n.a.")</f>
        <v>n.a.</v>
      </c>
      <c r="N142" s="63"/>
    </row>
    <row r="143" spans="1:17" x14ac:dyDescent="0.35">
      <c r="B143" s="66" t="s">
        <v>125</v>
      </c>
      <c r="C143" s="66" t="s">
        <v>387</v>
      </c>
      <c r="D143" s="66" t="s">
        <v>162</v>
      </c>
      <c r="E143" s="66" t="s">
        <v>196</v>
      </c>
      <c r="F143" s="63" t="str">
        <f>IFERROR('Supply-Demand Balance'!F9*Costs!W102,"n.a.")</f>
        <v>n.a.</v>
      </c>
      <c r="G143" s="63" t="str">
        <f>IFERROR('Supply-Demand Balance'!G9*Costs!X102,"n.a.")</f>
        <v>n.a.</v>
      </c>
      <c r="H143" s="63" t="str">
        <f>IFERROR('Supply-Demand Balance'!H9*Costs!Y102,"n.a.")</f>
        <v>n.a.</v>
      </c>
      <c r="I143" s="63">
        <f>IFERROR('Supply-Demand Balance'!I9*Costs!Z102,"n.a.")</f>
        <v>3944.561306598704</v>
      </c>
      <c r="J143" s="63" t="str">
        <f>IFERROR('Supply-Demand Balance'!J9*Costs!AA102,"n.a.")</f>
        <v>n.a.</v>
      </c>
      <c r="K143" s="63" t="str">
        <f>IFERROR('Supply-Demand Balance'!K9*Costs!AB102,"n.a.")</f>
        <v>n.a.</v>
      </c>
      <c r="L143" s="63" t="str">
        <f>IFERROR('Supply-Demand Balance'!L9*Costs!AC102,"n.a.")</f>
        <v>n.a.</v>
      </c>
      <c r="M143" s="63" t="str">
        <f>IFERROR('Supply-Demand Balance'!M9*Costs!AD102,"n.a.")</f>
        <v>n.a.</v>
      </c>
      <c r="N143" s="63"/>
    </row>
    <row r="144" spans="1:17" x14ac:dyDescent="0.35">
      <c r="B144" s="66" t="s">
        <v>126</v>
      </c>
      <c r="C144" s="66" t="s">
        <v>387</v>
      </c>
      <c r="D144" s="66" t="s">
        <v>163</v>
      </c>
      <c r="E144" s="66" t="s">
        <v>337</v>
      </c>
      <c r="F144" s="63" t="str">
        <f>IFERROR('Supply-Demand Balance'!F10*Costs!W103,"n.a.")</f>
        <v>n.a.</v>
      </c>
      <c r="G144" s="63" t="str">
        <f>IFERROR('Supply-Demand Balance'!G10*Costs!X103,"n.a.")</f>
        <v>n.a.</v>
      </c>
      <c r="H144" s="63" t="str">
        <f>IFERROR('Supply-Demand Balance'!H10*Costs!Y103,"n.a.")</f>
        <v>n.a.</v>
      </c>
      <c r="I144" s="63">
        <f>IFERROR('Supply-Demand Balance'!I10*Costs!Z103,"n.a.")</f>
        <v>3734.3838482556544</v>
      </c>
      <c r="J144" s="63">
        <f>IFERROR('Supply-Demand Balance'!J10*Costs!AA103,"n.a.")</f>
        <v>3853.8203051506689</v>
      </c>
      <c r="K144" s="63">
        <f>IFERROR('Supply-Demand Balance'!K10*Costs!AB103,"n.a.")</f>
        <v>3571.1117851445056</v>
      </c>
      <c r="L144" s="63">
        <f>IFERROR('Supply-Demand Balance'!L10*Costs!AC103,"n.a.")</f>
        <v>3212.0080469107811</v>
      </c>
      <c r="M144" s="63" t="str">
        <f>IFERROR('Supply-Demand Balance'!M10*Costs!AD103,"n.a.")</f>
        <v>n.a.</v>
      </c>
      <c r="N144" s="63"/>
    </row>
    <row r="145" spans="2:14" x14ac:dyDescent="0.35">
      <c r="B145" s="66" t="s">
        <v>127</v>
      </c>
      <c r="C145" s="66" t="s">
        <v>387</v>
      </c>
      <c r="D145" s="66" t="s">
        <v>161</v>
      </c>
      <c r="E145" s="66" t="s">
        <v>337</v>
      </c>
      <c r="F145" s="63">
        <f>IFERROR('Supply-Demand Balance'!F11*Costs!W104,"n.a.")</f>
        <v>842.66699856100263</v>
      </c>
      <c r="G145" s="63">
        <f>IFERROR('Supply-Demand Balance'!G11*Costs!X104,"n.a.")</f>
        <v>893.08951861952903</v>
      </c>
      <c r="H145" s="63">
        <f>IFERROR('Supply-Demand Balance'!H11*Costs!Y104,"n.a.")</f>
        <v>1046.5421255079602</v>
      </c>
      <c r="I145" s="63">
        <f>IFERROR('Supply-Demand Balance'!I11*Costs!Z104,"n.a.")</f>
        <v>1121.5980010806966</v>
      </c>
      <c r="J145" s="63">
        <f>IFERROR('Supply-Demand Balance'!J11*Costs!AA104,"n.a.")</f>
        <v>1263.1317317358585</v>
      </c>
      <c r="K145" s="63">
        <f>IFERROR('Supply-Demand Balance'!K11*Costs!AB104,"n.a.")</f>
        <v>1277.4247182010001</v>
      </c>
      <c r="L145" s="63">
        <f>IFERROR('Supply-Demand Balance'!L11*Costs!AC104,"n.a.")</f>
        <v>1324.5408110353692</v>
      </c>
      <c r="M145" s="63" t="str">
        <f>IFERROR('Supply-Demand Balance'!M11*Costs!AD104,"n.a.")</f>
        <v>n.a.</v>
      </c>
      <c r="N145" s="63"/>
    </row>
    <row r="146" spans="2:14" x14ac:dyDescent="0.35">
      <c r="B146" s="66" t="s">
        <v>128</v>
      </c>
      <c r="C146" s="66" t="s">
        <v>387</v>
      </c>
      <c r="D146" s="66" t="s">
        <v>165</v>
      </c>
      <c r="E146" s="66" t="s">
        <v>197</v>
      </c>
      <c r="F146" s="63">
        <f>IFERROR('Supply-Demand Balance'!F12*Costs!W105,"n.a.")</f>
        <v>6188.490284222712</v>
      </c>
      <c r="G146" s="63">
        <f>IFERROR('Supply-Demand Balance'!G12*Costs!X105,"n.a.")</f>
        <v>6565.5841429993752</v>
      </c>
      <c r="H146" s="63">
        <f>IFERROR('Supply-Demand Balance'!H12*Costs!Y105,"n.a.")</f>
        <v>7280.1609011321434</v>
      </c>
      <c r="I146" s="63">
        <f>IFERROR('Supply-Demand Balance'!I12*Costs!Z105,"n.a.")</f>
        <v>7759.0360538451268</v>
      </c>
      <c r="J146" s="63">
        <f>IFERROR('Supply-Demand Balance'!J12*Costs!AA105,"n.a.")</f>
        <v>6425.5450215689789</v>
      </c>
      <c r="K146" s="63">
        <f>IFERROR('Supply-Demand Balance'!K12*Costs!AB105,"n.a.")</f>
        <v>5985.0685001382672</v>
      </c>
      <c r="L146" s="63">
        <f>IFERROR('Supply-Demand Balance'!L12*Costs!AC105,"n.a.")</f>
        <v>5859.0282201429218</v>
      </c>
      <c r="M146" s="63" t="str">
        <f>IFERROR('Supply-Demand Balance'!M12*Costs!AD105,"n.a.")</f>
        <v>n.a.</v>
      </c>
      <c r="N146" s="63"/>
    </row>
    <row r="147" spans="2:14" x14ac:dyDescent="0.35">
      <c r="B147" s="66" t="s">
        <v>118</v>
      </c>
      <c r="C147" s="66" t="s">
        <v>387</v>
      </c>
      <c r="D147" s="66" t="s">
        <v>164</v>
      </c>
      <c r="E147" s="66" t="s">
        <v>196</v>
      </c>
      <c r="F147" s="63">
        <f>IFERROR('Supply-Demand Balance'!F13*Costs!W106,"n.a.")</f>
        <v>746.92680871585856</v>
      </c>
      <c r="G147" s="63">
        <f>IFERROR('Supply-Demand Balance'!G13*Costs!X106,"n.a.")</f>
        <v>855.48471724743922</v>
      </c>
      <c r="H147" s="63">
        <f>IFERROR('Supply-Demand Balance'!H13*Costs!Y106,"n.a.")</f>
        <v>1078.3880846783093</v>
      </c>
      <c r="I147" s="63">
        <f>IFERROR('Supply-Demand Balance'!I13*Costs!Z106,"n.a.")</f>
        <v>943.39916649419831</v>
      </c>
      <c r="J147" s="63">
        <f>IFERROR('Supply-Demand Balance'!J13*Costs!AA106,"n.a.")</f>
        <v>950.24153876223193</v>
      </c>
      <c r="K147" s="63">
        <f>IFERROR('Supply-Demand Balance'!K13*Costs!AB106,"n.a.")</f>
        <v>652.51483080964499</v>
      </c>
      <c r="L147" s="63">
        <f>IFERROR('Supply-Demand Balance'!L13*Costs!AC106,"n.a.")</f>
        <v>672.97425332568639</v>
      </c>
      <c r="M147" s="63" t="str">
        <f>IFERROR('Supply-Demand Balance'!M13*Costs!AD106,"n.a.")</f>
        <v>n.a.</v>
      </c>
      <c r="N147" s="63"/>
    </row>
    <row r="148" spans="2:14" x14ac:dyDescent="0.35">
      <c r="B148" s="66" t="s">
        <v>129</v>
      </c>
      <c r="C148" s="66" t="s">
        <v>387</v>
      </c>
      <c r="D148" s="66" t="s">
        <v>166</v>
      </c>
      <c r="E148" s="66" t="s">
        <v>196</v>
      </c>
      <c r="F148" s="63" t="str">
        <f>IFERROR('Supply-Demand Balance'!F14*Costs!W107,"n.a.")</f>
        <v>n.a.</v>
      </c>
      <c r="G148" s="63" t="str">
        <f>IFERROR('Supply-Demand Balance'!G14*Costs!X107,"n.a.")</f>
        <v>n.a.</v>
      </c>
      <c r="H148" s="63" t="str">
        <f>IFERROR('Supply-Demand Balance'!H14*Costs!Y107,"n.a.")</f>
        <v>n.a.</v>
      </c>
      <c r="I148" s="63">
        <f>IFERROR('Supply-Demand Balance'!I14*Costs!Z107,"n.a.")</f>
        <v>458.54735741979374</v>
      </c>
      <c r="J148" s="63">
        <f>IFERROR('Supply-Demand Balance'!J14*Costs!AA107,"n.a.")</f>
        <v>325.34515244885569</v>
      </c>
      <c r="K148" s="63">
        <f>IFERROR('Supply-Demand Balance'!K14*Costs!AB107,"n.a.")</f>
        <v>244.33494605769772</v>
      </c>
      <c r="L148" s="63" t="str">
        <f>IFERROR('Supply-Demand Balance'!L14*Costs!AC107,"n.a.")</f>
        <v>n.a.</v>
      </c>
      <c r="M148" s="63" t="str">
        <f>IFERROR('Supply-Demand Balance'!M14*Costs!AD107,"n.a.")</f>
        <v>n.a.</v>
      </c>
      <c r="N148" s="63"/>
    </row>
    <row r="149" spans="2:14" x14ac:dyDescent="0.35">
      <c r="B149" s="66" t="s">
        <v>121</v>
      </c>
      <c r="C149" s="66" t="s">
        <v>387</v>
      </c>
      <c r="D149" s="66" t="s">
        <v>164</v>
      </c>
      <c r="E149" s="66" t="s">
        <v>196</v>
      </c>
      <c r="F149" s="63" t="str">
        <f>IFERROR('Supply-Demand Balance'!F15*Costs!W108,"n.a.")</f>
        <v>n.a.</v>
      </c>
      <c r="G149" s="63" t="str">
        <f>IFERROR('Supply-Demand Balance'!G15*Costs!X108,"n.a.")</f>
        <v>n.a.</v>
      </c>
      <c r="H149" s="63">
        <f>IFERROR('Supply-Demand Balance'!H15*Costs!Y108,"n.a.")</f>
        <v>918.43475339364579</v>
      </c>
      <c r="I149" s="63">
        <f>IFERROR('Supply-Demand Balance'!I15*Costs!Z108,"n.a.")</f>
        <v>1108.9309954342552</v>
      </c>
      <c r="J149" s="63" t="str">
        <f>IFERROR('Supply-Demand Balance'!J15*Costs!AA108,"n.a.")</f>
        <v>n.a.</v>
      </c>
      <c r="K149" s="63">
        <f>IFERROR('Supply-Demand Balance'!K15*Costs!AB108,"n.a.")</f>
        <v>858.60522831574281</v>
      </c>
      <c r="L149" s="63">
        <f>IFERROR('Supply-Demand Balance'!L15*Costs!AC108,"n.a.")</f>
        <v>792.01308921219299</v>
      </c>
      <c r="M149" s="63" t="str">
        <f>IFERROR('Supply-Demand Balance'!M15*Costs!AD108,"n.a.")</f>
        <v>n.a.</v>
      </c>
      <c r="N149" s="63"/>
    </row>
    <row r="150" spans="2:14" x14ac:dyDescent="0.35">
      <c r="B150" s="66" t="s">
        <v>119</v>
      </c>
      <c r="C150" s="66" t="s">
        <v>387</v>
      </c>
      <c r="D150" s="66" t="s">
        <v>164</v>
      </c>
      <c r="E150" s="66" t="s">
        <v>197</v>
      </c>
      <c r="F150" s="63" t="str">
        <f>IFERROR('Supply-Demand Balance'!F16*Costs!W109,"n.a.")</f>
        <v>n.a.</v>
      </c>
      <c r="G150" s="63" t="str">
        <f>IFERROR('Supply-Demand Balance'!G16*Costs!X109,"n.a.")</f>
        <v>n.a.</v>
      </c>
      <c r="H150" s="63">
        <f>IFERROR('Supply-Demand Balance'!H16*Costs!Y109,"n.a.")</f>
        <v>334.08959592895269</v>
      </c>
      <c r="I150" s="63">
        <f>IFERROR('Supply-Demand Balance'!I16*Costs!Z109,"n.a.")</f>
        <v>408.1252428697864</v>
      </c>
      <c r="J150" s="63">
        <f>IFERROR('Supply-Demand Balance'!J16*Costs!AA109,"n.a.")</f>
        <v>428.19686755128021</v>
      </c>
      <c r="K150" s="63">
        <f>IFERROR('Supply-Demand Balance'!K16*Costs!AB109,"n.a.")</f>
        <v>437.39156432348278</v>
      </c>
      <c r="L150" s="63">
        <f>IFERROR('Supply-Demand Balance'!L16*Costs!AC109,"n.a.")</f>
        <v>484.09358879510899</v>
      </c>
      <c r="M150" s="63" t="str">
        <f>IFERROR('Supply-Demand Balance'!M16*Costs!AD109,"n.a.")</f>
        <v>n.a.</v>
      </c>
      <c r="N150" s="63"/>
    </row>
    <row r="151" spans="2:14" x14ac:dyDescent="0.35">
      <c r="B151" s="66" t="s">
        <v>130</v>
      </c>
      <c r="C151" s="66" t="s">
        <v>387</v>
      </c>
      <c r="D151" s="66" t="s">
        <v>166</v>
      </c>
      <c r="E151" s="66" t="s">
        <v>337</v>
      </c>
      <c r="F151" s="63" t="str">
        <f>IFERROR('Supply-Demand Balance'!F17*Costs!W110,"n.a.")</f>
        <v>n.a.</v>
      </c>
      <c r="G151" s="63" t="str">
        <f>IFERROR('Supply-Demand Balance'!G17*Costs!X110,"n.a.")</f>
        <v>n.a.</v>
      </c>
      <c r="H151" s="63" t="str">
        <f>IFERROR('Supply-Demand Balance'!H17*Costs!Y110,"n.a.")</f>
        <v>n.a.</v>
      </c>
      <c r="I151" s="63" t="str">
        <f>IFERROR('Supply-Demand Balance'!I17*Costs!Z110,"n.a.")</f>
        <v>n.a.</v>
      </c>
      <c r="J151" s="63">
        <f>IFERROR('Supply-Demand Balance'!J17*Costs!AA110,"n.a.")</f>
        <v>7706.4759312527849</v>
      </c>
      <c r="K151" s="63">
        <f>IFERROR('Supply-Demand Balance'!K17*Costs!AB110,"n.a.")</f>
        <v>5129.8182273126886</v>
      </c>
      <c r="L151" s="63">
        <f>IFERROR('Supply-Demand Balance'!L17*Costs!AC110,"n.a.")</f>
        <v>5596.0654866144059</v>
      </c>
      <c r="M151" s="63">
        <f>IFERROR('Supply-Demand Balance'!M17*Costs!AD110,"n.a.")</f>
        <v>6434.5515880333451</v>
      </c>
      <c r="N151" s="63"/>
    </row>
    <row r="152" spans="2:14" x14ac:dyDescent="0.35">
      <c r="B152" s="66" t="s">
        <v>117</v>
      </c>
      <c r="C152" s="66" t="s">
        <v>387</v>
      </c>
      <c r="D152" s="66" t="s">
        <v>165</v>
      </c>
      <c r="E152" s="66" t="s">
        <v>196</v>
      </c>
      <c r="F152" s="63">
        <f>IFERROR('Supply-Demand Balance'!F18*Costs!W111,"n.a.")</f>
        <v>1475.1888009210918</v>
      </c>
      <c r="G152" s="63">
        <f>IFERROR('Supply-Demand Balance'!G18*Costs!X111,"n.a.")</f>
        <v>1872.829365211913</v>
      </c>
      <c r="H152" s="63">
        <f>IFERROR('Supply-Demand Balance'!H18*Costs!Y111,"n.a.")</f>
        <v>2139.8584202712732</v>
      </c>
      <c r="I152" s="63">
        <f>IFERROR('Supply-Demand Balance'!I18*Costs!Z111,"n.a.")</f>
        <v>2660.1140991955654</v>
      </c>
      <c r="J152" s="63">
        <f>IFERROR('Supply-Demand Balance'!J18*Costs!AA111,"n.a.")</f>
        <v>3099.2433816701014</v>
      </c>
      <c r="K152" s="63">
        <f>IFERROR('Supply-Demand Balance'!K18*Costs!AB111,"n.a.")</f>
        <v>3704.1005075342559</v>
      </c>
      <c r="L152" s="63">
        <f>IFERROR('Supply-Demand Balance'!L18*Costs!AC111,"n.a.")</f>
        <v>4223.6641075558628</v>
      </c>
      <c r="M152" s="63" t="str">
        <f>IFERROR('Supply-Demand Balance'!M18*Costs!AD111,"n.a.")</f>
        <v>n.a.</v>
      </c>
      <c r="N152" s="63"/>
    </row>
    <row r="161" spans="2:12" x14ac:dyDescent="0.35">
      <c r="B161" s="66" t="s">
        <v>128</v>
      </c>
      <c r="F161" s="67">
        <v>2010</v>
      </c>
      <c r="G161" s="67">
        <v>2011</v>
      </c>
      <c r="H161" s="67">
        <v>2012</v>
      </c>
      <c r="I161" s="67">
        <v>2013</v>
      </c>
      <c r="J161" s="67">
        <v>2014</v>
      </c>
      <c r="K161" s="67">
        <v>2015</v>
      </c>
      <c r="L161" s="67">
        <v>2016</v>
      </c>
    </row>
    <row r="162" spans="2:12" ht="15" thickBot="1" x14ac:dyDescent="0.4">
      <c r="B162" s="73" t="s">
        <v>391</v>
      </c>
      <c r="F162" s="108">
        <f>SUM(F163:F165)</f>
        <v>136.28656238805615</v>
      </c>
      <c r="G162" s="108">
        <f t="shared" ref="G162:L162" si="8">SUM(G163:G165)</f>
        <v>201.23654748517583</v>
      </c>
      <c r="H162" s="108">
        <f t="shared" si="8"/>
        <v>-13.315333623044353</v>
      </c>
      <c r="I162" s="108">
        <f t="shared" si="8"/>
        <v>382.15061500702723</v>
      </c>
      <c r="J162" s="108">
        <f t="shared" si="8"/>
        <v>51.413456933600173</v>
      </c>
      <c r="K162" s="108">
        <f t="shared" si="8"/>
        <v>-19.20367002398325</v>
      </c>
      <c r="L162" s="108">
        <f t="shared" si="8"/>
        <v>241.74023664906872</v>
      </c>
    </row>
    <row r="163" spans="2:12" ht="15" thickBot="1" x14ac:dyDescent="0.4">
      <c r="B163" s="73" t="s">
        <v>398</v>
      </c>
      <c r="F163" s="67">
        <f t="shared" ref="F163:L163" si="9">(1000000*(F107-F88))/1000000</f>
        <v>0.7404475992461812</v>
      </c>
      <c r="G163" s="67">
        <f t="shared" si="9"/>
        <v>153.14038750579675</v>
      </c>
      <c r="H163" s="67">
        <f t="shared" si="9"/>
        <v>-17.896187930078668</v>
      </c>
      <c r="I163" s="67">
        <f t="shared" si="9"/>
        <v>88.54664366804991</v>
      </c>
      <c r="J163" s="67">
        <f t="shared" si="9"/>
        <v>-103.09174130561314</v>
      </c>
      <c r="K163" s="67">
        <f t="shared" si="9"/>
        <v>-76.169229519668988</v>
      </c>
      <c r="L163" s="67">
        <f t="shared" si="9"/>
        <v>-32.435584917734559</v>
      </c>
    </row>
    <row r="164" spans="2:12" ht="15" thickBot="1" x14ac:dyDescent="0.4">
      <c r="B164" s="73" t="s">
        <v>240</v>
      </c>
      <c r="F164" s="67">
        <f t="shared" ref="F164:L164" si="10">(1000000*(F126-F107))/1000000</f>
        <v>194.38416982087438</v>
      </c>
      <c r="G164" s="67">
        <f t="shared" si="10"/>
        <v>167.21540873683989</v>
      </c>
      <c r="H164" s="67">
        <f t="shared" si="10"/>
        <v>162.81486289563418</v>
      </c>
      <c r="I164" s="67">
        <f t="shared" si="10"/>
        <v>156.12237014302264</v>
      </c>
      <c r="J164" s="67">
        <f t="shared" si="10"/>
        <v>102.05986158441829</v>
      </c>
      <c r="K164" s="67">
        <f t="shared" si="10"/>
        <v>95.170207723344902</v>
      </c>
      <c r="L164" s="67">
        <f t="shared" si="10"/>
        <v>82.360154418829552</v>
      </c>
    </row>
    <row r="165" spans="2:12" ht="15" thickBot="1" x14ac:dyDescent="0.4">
      <c r="B165" s="73" t="s">
        <v>399</v>
      </c>
      <c r="F165" s="67">
        <f t="shared" ref="F165:L165" si="11">(1000000*(F146-F126))/1000000</f>
        <v>-58.838055032064403</v>
      </c>
      <c r="G165" s="67">
        <f t="shared" si="11"/>
        <v>-119.11924875746081</v>
      </c>
      <c r="H165" s="67">
        <f t="shared" si="11"/>
        <v>-158.23400858859986</v>
      </c>
      <c r="I165" s="67">
        <f t="shared" si="11"/>
        <v>137.48160119595468</v>
      </c>
      <c r="J165" s="67">
        <f t="shared" si="11"/>
        <v>52.445336654795028</v>
      </c>
      <c r="K165" s="67">
        <f t="shared" si="11"/>
        <v>-38.204648227659163</v>
      </c>
      <c r="L165" s="67">
        <f t="shared" si="11"/>
        <v>191.81566714797373</v>
      </c>
    </row>
    <row r="167" spans="2:12" x14ac:dyDescent="0.35">
      <c r="G167" s="67">
        <v>1000000</v>
      </c>
    </row>
    <row r="168" spans="2:12" x14ac:dyDescent="0.35">
      <c r="B168" s="66" t="s">
        <v>128</v>
      </c>
    </row>
    <row r="169" spans="2:12" ht="15" thickBot="1" x14ac:dyDescent="0.4">
      <c r="B169" s="73" t="s">
        <v>391</v>
      </c>
      <c r="F169" s="107">
        <f>F12</f>
        <v>6.0743751189222431E-4</v>
      </c>
      <c r="G169" s="107">
        <f t="shared" ref="G169:L169" si="12">G12</f>
        <v>8.2388877775641466E-4</v>
      </c>
      <c r="H169" s="107">
        <f t="shared" si="12"/>
        <v>-4.9869436201454534E-5</v>
      </c>
      <c r="I169" s="107">
        <f t="shared" si="12"/>
        <v>1.3360579778916345E-3</v>
      </c>
      <c r="J169" s="107">
        <f t="shared" si="12"/>
        <v>1.7448260232284774E-4</v>
      </c>
      <c r="K169" s="107">
        <f t="shared" si="12"/>
        <v>-6.3423918273170643E-5</v>
      </c>
      <c r="L169" s="107">
        <f t="shared" si="12"/>
        <v>7.763423431527269E-4</v>
      </c>
    </row>
    <row r="170" spans="2:12" ht="15" thickBot="1" x14ac:dyDescent="0.4">
      <c r="B170" s="73" t="s">
        <v>392</v>
      </c>
      <c r="F170" s="107">
        <f>F31</f>
        <v>3.3002200619896809E-6</v>
      </c>
      <c r="G170" s="107">
        <f t="shared" ref="G170:L170" si="13">G31</f>
        <v>6.2697680050682154E-4</v>
      </c>
      <c r="H170" s="107">
        <f t="shared" si="13"/>
        <v>-6.7025943734802751E-5</v>
      </c>
      <c r="I170" s="107">
        <f t="shared" si="13"/>
        <v>3.095728360558845E-4</v>
      </c>
      <c r="J170" s="107">
        <f t="shared" si="13"/>
        <v>-3.4986395340480807E-4</v>
      </c>
      <c r="K170" s="107">
        <f t="shared" si="13"/>
        <v>-2.5156394491014173E-4</v>
      </c>
      <c r="L170" s="107">
        <f t="shared" si="13"/>
        <v>-1.0416601863891783E-4</v>
      </c>
    </row>
    <row r="171" spans="2:12" ht="15" thickBot="1" x14ac:dyDescent="0.4">
      <c r="B171" s="73" t="s">
        <v>393</v>
      </c>
      <c r="F171" s="107">
        <f>F50</f>
        <v>8.6638208784680206E-4</v>
      </c>
      <c r="G171" s="107">
        <f t="shared" ref="G171:L171" si="14">G50</f>
        <v>6.8460178058055274E-4</v>
      </c>
      <c r="H171" s="107">
        <f t="shared" si="14"/>
        <v>6.0978460230018557E-4</v>
      </c>
      <c r="I171" s="107">
        <f t="shared" si="14"/>
        <v>5.4582808444021593E-4</v>
      </c>
      <c r="J171" s="107">
        <f t="shared" si="14"/>
        <v>3.4636204807152578E-4</v>
      </c>
      <c r="K171" s="107">
        <f t="shared" si="14"/>
        <v>3.1431843335923409E-4</v>
      </c>
      <c r="L171" s="107">
        <f t="shared" si="14"/>
        <v>2.6449744630950692E-4</v>
      </c>
    </row>
    <row r="172" spans="2:12" ht="15" thickBot="1" x14ac:dyDescent="0.4">
      <c r="B172" s="73" t="s">
        <v>394</v>
      </c>
      <c r="F172" s="107">
        <f>F69</f>
        <v>-2.622447960165674E-4</v>
      </c>
      <c r="G172" s="107">
        <f t="shared" ref="G172:L172" si="15">G69</f>
        <v>-4.8768980333095956E-4</v>
      </c>
      <c r="H172" s="107">
        <f t="shared" si="15"/>
        <v>-5.9262809476683738E-4</v>
      </c>
      <c r="I172" s="107">
        <f t="shared" si="15"/>
        <v>4.8065705739553407E-4</v>
      </c>
      <c r="J172" s="107">
        <f t="shared" si="15"/>
        <v>1.7798450765613003E-4</v>
      </c>
      <c r="K172" s="107">
        <f t="shared" si="15"/>
        <v>-1.26178406722263E-4</v>
      </c>
      <c r="L172" s="107">
        <f t="shared" si="15"/>
        <v>6.1601091548213786E-4</v>
      </c>
    </row>
  </sheetData>
  <pageMargins left="0.7" right="0.7" top="0.75" bottom="0.75" header="0.3" footer="0.3"/>
  <pageSetup paperSize="9" orientation="portrait" horizontalDpi="300" verticalDpi="3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1F8D-7AA0-415E-BF6C-6A2200BBCB54}">
  <sheetPr codeName="Sheet14">
    <tabColor theme="9" tint="-0.249977111117893"/>
  </sheetPr>
  <dimension ref="A1:P64"/>
  <sheetViews>
    <sheetView zoomScale="85" zoomScaleNormal="85" workbookViewId="0">
      <selection activeCell="L33" sqref="L33"/>
    </sheetView>
  </sheetViews>
  <sheetFormatPr defaultColWidth="9.1796875" defaultRowHeight="14.5" x14ac:dyDescent="0.35"/>
  <cols>
    <col min="1" max="1" width="3" style="1" customWidth="1"/>
    <col min="2" max="2" width="43.7265625" style="1" customWidth="1"/>
    <col min="3" max="3" width="11.1796875" style="1" customWidth="1"/>
    <col min="4" max="4" width="11.7265625" style="66" customWidth="1"/>
    <col min="5" max="5" width="11.1796875" style="66" customWidth="1"/>
    <col min="6" max="13" width="11.54296875" style="17" customWidth="1"/>
    <col min="14" max="14" width="11.54296875" style="67" customWidth="1"/>
    <col min="15" max="16" width="22.26953125" style="66" bestFit="1" customWidth="1"/>
    <col min="17" max="17" width="22.26953125" style="1" bestFit="1" customWidth="1"/>
    <col min="18" max="18" width="21" style="1" bestFit="1" customWidth="1"/>
    <col min="19" max="19" width="21.1796875" style="1" bestFit="1" customWidth="1"/>
    <col min="20" max="20" width="22.1796875" style="1" bestFit="1" customWidth="1"/>
    <col min="21" max="21" width="27.7265625" style="1" bestFit="1" customWidth="1"/>
    <col min="22" max="22" width="28.26953125" style="1" bestFit="1" customWidth="1"/>
    <col min="23" max="23" width="27.7265625" style="1" bestFit="1" customWidth="1"/>
    <col min="24" max="24" width="27" style="1" bestFit="1" customWidth="1"/>
    <col min="25" max="25" width="25.453125" style="1" bestFit="1" customWidth="1"/>
    <col min="26" max="26" width="24.81640625" style="1" bestFit="1" customWidth="1"/>
    <col min="27" max="27" width="22.453125" style="1" bestFit="1" customWidth="1"/>
    <col min="28" max="28" width="25.453125" style="1" bestFit="1" customWidth="1"/>
    <col min="29" max="29" width="19.453125" style="1" bestFit="1" customWidth="1"/>
    <col min="30" max="30" width="21.54296875" style="1" bestFit="1" customWidth="1"/>
    <col min="31" max="32" width="24.453125" style="1" bestFit="1" customWidth="1"/>
    <col min="33" max="33" width="28" style="1" bestFit="1" customWidth="1"/>
    <col min="34" max="34" width="25.7265625" style="1" bestFit="1" customWidth="1"/>
    <col min="35" max="35" width="26.26953125" style="1" bestFit="1" customWidth="1"/>
    <col min="36" max="36" width="27.26953125" style="1" bestFit="1" customWidth="1"/>
    <col min="37" max="37" width="22.81640625" style="1" bestFit="1" customWidth="1"/>
    <col min="38" max="38" width="25.453125" style="1" bestFit="1" customWidth="1"/>
    <col min="39" max="39" width="23.1796875" style="1" bestFit="1" customWidth="1"/>
    <col min="40" max="40" width="23" style="1" bestFit="1" customWidth="1"/>
    <col min="41" max="41" width="22" style="1" bestFit="1" customWidth="1"/>
    <col min="42" max="42" width="22.1796875" style="1" bestFit="1" customWidth="1"/>
    <col min="43" max="43" width="22" style="1" bestFit="1" customWidth="1"/>
    <col min="44" max="44" width="23.1796875" style="1" bestFit="1" customWidth="1"/>
    <col min="45" max="45" width="31.453125" style="1" bestFit="1" customWidth="1"/>
    <col min="46" max="46" width="23" style="1" bestFit="1" customWidth="1"/>
    <col min="47" max="47" width="27" style="1" bestFit="1" customWidth="1"/>
    <col min="48" max="48" width="30.7265625" style="1" bestFit="1" customWidth="1"/>
    <col min="49" max="49" width="25.1796875" style="1" bestFit="1" customWidth="1"/>
    <col min="50" max="50" width="25.81640625" style="1" bestFit="1" customWidth="1"/>
    <col min="51" max="51" width="23.453125" style="1" bestFit="1" customWidth="1"/>
    <col min="52" max="52" width="20.1796875" style="1" bestFit="1" customWidth="1"/>
    <col min="53" max="53" width="20.453125" style="1" bestFit="1" customWidth="1"/>
    <col min="54" max="54" width="25.26953125" style="1" bestFit="1" customWidth="1"/>
    <col min="55" max="55" width="19.1796875" style="1" bestFit="1" customWidth="1"/>
    <col min="56" max="56" width="23.81640625" style="1" bestFit="1" customWidth="1"/>
    <col min="57" max="57" width="28.7265625" style="1" bestFit="1" customWidth="1"/>
    <col min="58" max="58" width="25.26953125" style="1" bestFit="1" customWidth="1"/>
    <col min="59" max="59" width="27.26953125" style="1" bestFit="1" customWidth="1"/>
    <col min="60" max="60" width="28" style="1" bestFit="1" customWidth="1"/>
    <col min="61" max="61" width="23.81640625" style="1" bestFit="1" customWidth="1"/>
    <col min="62" max="62" width="29.1796875" style="1" bestFit="1" customWidth="1"/>
    <col min="63" max="63" width="24.1796875" style="1" bestFit="1" customWidth="1"/>
    <col min="64" max="64" width="21.1796875" style="1" bestFit="1" customWidth="1"/>
    <col min="65" max="65" width="21.453125" style="1" bestFit="1" customWidth="1"/>
    <col min="66" max="66" width="20" style="1" bestFit="1" customWidth="1"/>
    <col min="67" max="67" width="20.1796875" style="1" bestFit="1" customWidth="1"/>
    <col min="68" max="68" width="27.54296875" style="1" bestFit="1" customWidth="1"/>
    <col min="69" max="69" width="28.26953125" style="1" bestFit="1" customWidth="1"/>
    <col min="70" max="70" width="24.7265625" style="1" bestFit="1" customWidth="1"/>
    <col min="71" max="71" width="28" style="1" bestFit="1" customWidth="1"/>
    <col min="72" max="72" width="27.7265625" style="1" bestFit="1" customWidth="1"/>
    <col min="73" max="73" width="24.81640625" style="1" bestFit="1" customWidth="1"/>
    <col min="74" max="74" width="23.81640625" style="1" bestFit="1" customWidth="1"/>
    <col min="75" max="75" width="21.26953125" style="1" bestFit="1" customWidth="1"/>
    <col min="76" max="76" width="22" style="1" bestFit="1" customWidth="1"/>
    <col min="77" max="77" width="24.81640625" style="1" bestFit="1" customWidth="1"/>
    <col min="78" max="78" width="22.453125" style="1" bestFit="1" customWidth="1"/>
    <col min="79" max="79" width="20.81640625" style="1" bestFit="1" customWidth="1"/>
    <col min="80" max="80" width="24.81640625" style="1" bestFit="1" customWidth="1"/>
    <col min="81" max="81" width="27" style="1" bestFit="1" customWidth="1"/>
    <col min="82" max="82" width="25" style="1" bestFit="1" customWidth="1"/>
    <col min="83" max="83" width="25.1796875" style="1" bestFit="1" customWidth="1"/>
    <col min="84" max="84" width="26.26953125" style="1" bestFit="1" customWidth="1"/>
    <col min="85" max="85" width="28.1796875" style="1" bestFit="1" customWidth="1"/>
    <col min="86" max="86" width="26.26953125" style="1" bestFit="1" customWidth="1"/>
    <col min="87" max="87" width="23.81640625" style="1" bestFit="1" customWidth="1"/>
    <col min="88" max="89" width="22.26953125" style="1" bestFit="1" customWidth="1"/>
    <col min="90" max="90" width="21" style="1" bestFit="1" customWidth="1"/>
    <col min="91" max="91" width="21.1796875" style="1" bestFit="1" customWidth="1"/>
    <col min="92" max="92" width="22.1796875" style="1" bestFit="1" customWidth="1"/>
    <col min="93" max="93" width="27.7265625" style="1" bestFit="1" customWidth="1"/>
    <col min="94" max="94" width="28.26953125" style="1" bestFit="1" customWidth="1"/>
    <col min="95" max="95" width="27.7265625" style="1" bestFit="1" customWidth="1"/>
    <col min="96" max="96" width="27" style="1" bestFit="1" customWidth="1"/>
    <col min="97" max="97" width="25.453125" style="1" bestFit="1" customWidth="1"/>
    <col min="98" max="98" width="24.81640625" style="1" bestFit="1" customWidth="1"/>
    <col min="99" max="99" width="22.453125" style="1" bestFit="1" customWidth="1"/>
    <col min="100" max="100" width="25.453125" style="1" bestFit="1" customWidth="1"/>
    <col min="101" max="101" width="19.453125" style="1" bestFit="1" customWidth="1"/>
    <col min="102" max="102" width="21.54296875" style="1" bestFit="1" customWidth="1"/>
    <col min="103" max="104" width="24.453125" style="1" bestFit="1" customWidth="1"/>
    <col min="105" max="105" width="28" style="1" bestFit="1" customWidth="1"/>
    <col min="106" max="106" width="25.7265625" style="1" bestFit="1" customWidth="1"/>
    <col min="107" max="107" width="26.26953125" style="1" bestFit="1" customWidth="1"/>
    <col min="108" max="108" width="27.26953125" style="1" bestFit="1" customWidth="1"/>
    <col min="109" max="115" width="9.26953125" style="1" bestFit="1" customWidth="1"/>
    <col min="116" max="118" width="9.81640625" style="1" bestFit="1" customWidth="1"/>
    <col min="119" max="16384" width="9.1796875" style="1"/>
  </cols>
  <sheetData>
    <row r="1" spans="1:16" s="12" customFormat="1" ht="32.25" customHeight="1" thickBot="1" x14ac:dyDescent="0.4">
      <c r="A1" s="7"/>
      <c r="B1" s="8" t="s">
        <v>384</v>
      </c>
      <c r="C1" s="8" t="s">
        <v>6</v>
      </c>
      <c r="D1" s="73" t="s">
        <v>160</v>
      </c>
      <c r="E1" s="73" t="s">
        <v>336</v>
      </c>
      <c r="F1" s="9">
        <v>2010</v>
      </c>
      <c r="G1" s="9">
        <v>2011</v>
      </c>
      <c r="H1" s="9">
        <v>2012</v>
      </c>
      <c r="I1" s="9">
        <v>2013</v>
      </c>
      <c r="J1" s="9">
        <v>2014</v>
      </c>
      <c r="K1" s="9">
        <v>2015</v>
      </c>
      <c r="L1" s="9">
        <v>2016</v>
      </c>
      <c r="M1" s="9">
        <v>2017</v>
      </c>
      <c r="N1" s="74" t="s">
        <v>150</v>
      </c>
      <c r="O1" s="77"/>
      <c r="P1" s="77"/>
    </row>
    <row r="2" spans="1:16" x14ac:dyDescent="0.35">
      <c r="B2" s="1" t="s">
        <v>124</v>
      </c>
      <c r="C2" s="1" t="s">
        <v>383</v>
      </c>
      <c r="D2" s="66" t="s">
        <v>161</v>
      </c>
      <c r="E2" s="66" t="s">
        <v>197</v>
      </c>
      <c r="F2" s="63">
        <v>12010</v>
      </c>
      <c r="G2" s="63">
        <v>12425</v>
      </c>
      <c r="H2" s="63">
        <v>12972.27</v>
      </c>
      <c r="I2" s="63">
        <v>13342.010000000002</v>
      </c>
      <c r="J2" s="63">
        <v>13667</v>
      </c>
      <c r="K2" s="63">
        <v>13955.2</v>
      </c>
      <c r="L2" s="63" t="s">
        <v>110</v>
      </c>
      <c r="M2" s="63" t="s">
        <v>110</v>
      </c>
      <c r="N2" s="63">
        <f>AVERAGE(F2:M2)</f>
        <v>13061.913333333336</v>
      </c>
    </row>
    <row r="3" spans="1:16" x14ac:dyDescent="0.35">
      <c r="B3" s="1" t="s">
        <v>132</v>
      </c>
      <c r="C3" s="1" t="s">
        <v>383</v>
      </c>
      <c r="D3" s="66" t="s">
        <v>161</v>
      </c>
      <c r="E3" s="66" t="s">
        <v>196</v>
      </c>
      <c r="F3" s="63">
        <v>3223.5119140000006</v>
      </c>
      <c r="G3" s="63">
        <v>3127.4251749999994</v>
      </c>
      <c r="H3" s="63">
        <v>3090.4248029999999</v>
      </c>
      <c r="I3" s="63">
        <v>2884.8342359999997</v>
      </c>
      <c r="J3" s="63">
        <v>3064.06</v>
      </c>
      <c r="K3" s="63">
        <v>3373.0045139999997</v>
      </c>
      <c r="L3" s="63" t="s">
        <v>110</v>
      </c>
      <c r="M3" s="63" t="s">
        <v>110</v>
      </c>
      <c r="N3" s="63">
        <f t="shared" ref="N3:N18" si="0">AVERAGE(F3:M3)</f>
        <v>3127.2101069999994</v>
      </c>
    </row>
    <row r="4" spans="1:16" x14ac:dyDescent="0.35">
      <c r="B4" s="1" t="s">
        <v>251</v>
      </c>
      <c r="C4" s="1" t="s">
        <v>383</v>
      </c>
      <c r="D4" s="66" t="s">
        <v>162</v>
      </c>
      <c r="E4" s="66" t="s">
        <v>196</v>
      </c>
      <c r="F4" s="63" t="s">
        <v>110</v>
      </c>
      <c r="G4" s="63">
        <v>126933.87</v>
      </c>
      <c r="H4" s="63">
        <v>135838</v>
      </c>
      <c r="I4" s="63">
        <v>140918</v>
      </c>
      <c r="J4" s="63">
        <v>143586</v>
      </c>
      <c r="K4" s="63">
        <v>146644</v>
      </c>
      <c r="L4" s="63">
        <v>152061.60171328211</v>
      </c>
      <c r="M4" s="63" t="s">
        <v>110</v>
      </c>
      <c r="N4" s="63">
        <f t="shared" si="0"/>
        <v>140996.9119522137</v>
      </c>
    </row>
    <row r="5" spans="1:16" x14ac:dyDescent="0.35">
      <c r="B5" s="1" t="s">
        <v>131</v>
      </c>
      <c r="C5" s="1" t="s">
        <v>383</v>
      </c>
      <c r="D5" s="66" t="s">
        <v>163</v>
      </c>
      <c r="E5" s="66" t="s">
        <v>196</v>
      </c>
      <c r="F5" s="63">
        <v>23565.83</v>
      </c>
      <c r="G5" s="63">
        <v>24775.48</v>
      </c>
      <c r="H5" s="63">
        <v>28114.03</v>
      </c>
      <c r="I5" s="63">
        <v>28348.77</v>
      </c>
      <c r="J5" s="63">
        <v>30924.78</v>
      </c>
      <c r="K5" s="63">
        <v>40517.370000000003</v>
      </c>
      <c r="L5" s="63" t="s">
        <v>110</v>
      </c>
      <c r="M5" s="63" t="s">
        <v>110</v>
      </c>
      <c r="N5" s="63">
        <f t="shared" si="0"/>
        <v>29374.376666666667</v>
      </c>
    </row>
    <row r="6" spans="1:16" x14ac:dyDescent="0.35">
      <c r="B6" s="1" t="s">
        <v>133</v>
      </c>
      <c r="C6" s="1" t="s">
        <v>383</v>
      </c>
      <c r="D6" s="66" t="s">
        <v>163</v>
      </c>
      <c r="E6" s="66" t="s">
        <v>196</v>
      </c>
      <c r="F6" s="63">
        <f>F26+F27</f>
        <v>8451.3429999999989</v>
      </c>
      <c r="G6" s="63">
        <v>8340.1589999999997</v>
      </c>
      <c r="H6" s="63">
        <v>8244.8310000000001</v>
      </c>
      <c r="I6" s="63">
        <v>8608.3029999999999</v>
      </c>
      <c r="J6" s="63">
        <v>9335.2577698570694</v>
      </c>
      <c r="K6" s="63">
        <v>9803.5918994684289</v>
      </c>
      <c r="L6" s="63" t="s">
        <v>110</v>
      </c>
      <c r="M6" s="63" t="s">
        <v>110</v>
      </c>
      <c r="N6" s="63">
        <f t="shared" si="0"/>
        <v>8797.2476115542504</v>
      </c>
    </row>
    <row r="7" spans="1:16" x14ac:dyDescent="0.35">
      <c r="B7" s="1" t="s">
        <v>134</v>
      </c>
      <c r="C7" s="1" t="s">
        <v>383</v>
      </c>
      <c r="D7" s="66" t="s">
        <v>163</v>
      </c>
      <c r="E7" s="66" t="s">
        <v>196</v>
      </c>
      <c r="F7" s="63" t="s">
        <v>110</v>
      </c>
      <c r="G7" s="63">
        <v>34146.910000000003</v>
      </c>
      <c r="H7" s="63">
        <v>38458</v>
      </c>
      <c r="I7" s="63">
        <v>42160.22</v>
      </c>
      <c r="J7" s="63">
        <v>42870.47</v>
      </c>
      <c r="K7" s="63">
        <v>52408</v>
      </c>
      <c r="L7" s="63">
        <v>51248</v>
      </c>
      <c r="M7" s="63" t="s">
        <v>110</v>
      </c>
      <c r="N7" s="63">
        <f t="shared" si="0"/>
        <v>43548.6</v>
      </c>
    </row>
    <row r="8" spans="1:16" x14ac:dyDescent="0.35">
      <c r="B8" s="1" t="s">
        <v>120</v>
      </c>
      <c r="C8" s="1" t="s">
        <v>383</v>
      </c>
      <c r="D8" s="66" t="s">
        <v>164</v>
      </c>
      <c r="E8" s="66" t="s">
        <v>196</v>
      </c>
      <c r="F8" s="63">
        <v>5318</v>
      </c>
      <c r="G8" s="63">
        <v>5785</v>
      </c>
      <c r="H8" s="63">
        <v>5991</v>
      </c>
      <c r="I8" s="63">
        <v>6144</v>
      </c>
      <c r="J8" s="63">
        <v>6751</v>
      </c>
      <c r="K8" s="63">
        <v>7090</v>
      </c>
      <c r="L8" s="63">
        <v>7330</v>
      </c>
      <c r="M8" s="63" t="s">
        <v>110</v>
      </c>
      <c r="N8" s="63">
        <f t="shared" si="0"/>
        <v>6344.1428571428569</v>
      </c>
    </row>
    <row r="9" spans="1:16" x14ac:dyDescent="0.35">
      <c r="B9" s="1" t="s">
        <v>125</v>
      </c>
      <c r="C9" s="1" t="s">
        <v>383</v>
      </c>
      <c r="D9" s="66" t="s">
        <v>162</v>
      </c>
      <c r="E9" s="66" t="s">
        <v>196</v>
      </c>
      <c r="F9" s="63">
        <v>23748.219658999999</v>
      </c>
      <c r="G9" s="63">
        <v>25669.820783999996</v>
      </c>
      <c r="H9" s="63">
        <v>27560.920651</v>
      </c>
      <c r="I9" s="63">
        <v>27769.167000000001</v>
      </c>
      <c r="J9" s="63">
        <v>28824.799999999999</v>
      </c>
      <c r="K9" s="63">
        <v>29381.464</v>
      </c>
      <c r="L9" s="64" t="s">
        <v>110</v>
      </c>
      <c r="M9" s="63" t="s">
        <v>110</v>
      </c>
      <c r="N9" s="63">
        <f t="shared" si="0"/>
        <v>27159.065349</v>
      </c>
    </row>
    <row r="10" spans="1:16" x14ac:dyDescent="0.35">
      <c r="B10" s="1" t="s">
        <v>126</v>
      </c>
      <c r="C10" s="1" t="s">
        <v>383</v>
      </c>
      <c r="D10" s="66" t="s">
        <v>163</v>
      </c>
      <c r="E10" s="66" t="s">
        <v>337</v>
      </c>
      <c r="F10" s="63" t="s">
        <v>110</v>
      </c>
      <c r="G10" s="63" t="s">
        <v>110</v>
      </c>
      <c r="H10" s="63" t="s">
        <v>110</v>
      </c>
      <c r="I10" s="63">
        <v>25226.6</v>
      </c>
      <c r="J10" s="63">
        <v>27401.29</v>
      </c>
      <c r="K10" s="63">
        <v>28623.360000000001</v>
      </c>
      <c r="L10" s="63">
        <v>30206.98</v>
      </c>
      <c r="M10" s="63">
        <v>30763.81</v>
      </c>
      <c r="N10" s="63">
        <f t="shared" si="0"/>
        <v>28444.408000000003</v>
      </c>
    </row>
    <row r="11" spans="1:16" x14ac:dyDescent="0.35">
      <c r="B11" s="1" t="s">
        <v>127</v>
      </c>
      <c r="C11" s="1" t="s">
        <v>383</v>
      </c>
      <c r="D11" s="66" t="s">
        <v>161</v>
      </c>
      <c r="E11" s="66" t="s">
        <v>337</v>
      </c>
      <c r="F11" s="63">
        <v>7199.402</v>
      </c>
      <c r="G11" s="63">
        <v>7684.9409999999998</v>
      </c>
      <c r="H11" s="63">
        <v>8155.7659999999996</v>
      </c>
      <c r="I11" s="63">
        <v>8556.0569999999989</v>
      </c>
      <c r="J11" s="63">
        <v>8946.5529999999999</v>
      </c>
      <c r="K11" s="63">
        <v>9271.898000000001</v>
      </c>
      <c r="L11" s="63">
        <v>8824.8490000000002</v>
      </c>
      <c r="M11" s="63" t="s">
        <v>110</v>
      </c>
      <c r="N11" s="63">
        <f t="shared" si="0"/>
        <v>8377.0665714285715</v>
      </c>
    </row>
    <row r="12" spans="1:16" x14ac:dyDescent="0.35">
      <c r="B12" s="1" t="s">
        <v>128</v>
      </c>
      <c r="C12" s="1" t="s">
        <v>383</v>
      </c>
      <c r="D12" s="66" t="s">
        <v>165</v>
      </c>
      <c r="E12" s="66" t="s">
        <v>197</v>
      </c>
      <c r="F12" s="63">
        <v>30287.705481000001</v>
      </c>
      <c r="G12" s="63">
        <v>30632.653999999999</v>
      </c>
      <c r="H12" s="63">
        <v>32797.309000000001</v>
      </c>
      <c r="I12" s="63">
        <v>34045.991999999998</v>
      </c>
      <c r="J12" s="63">
        <v>35079.110999999997</v>
      </c>
      <c r="K12" s="63">
        <v>36981.688999999998</v>
      </c>
      <c r="L12" s="63">
        <v>40522.666314645263</v>
      </c>
      <c r="M12" s="63" t="s">
        <v>110</v>
      </c>
      <c r="N12" s="63">
        <f t="shared" si="0"/>
        <v>34335.303827949327</v>
      </c>
    </row>
    <row r="13" spans="1:16" x14ac:dyDescent="0.35">
      <c r="B13" s="1" t="s">
        <v>118</v>
      </c>
      <c r="C13" s="1" t="s">
        <v>383</v>
      </c>
      <c r="D13" s="66" t="s">
        <v>164</v>
      </c>
      <c r="E13" s="66" t="s">
        <v>196</v>
      </c>
      <c r="F13" s="63">
        <v>2047.3789999999999</v>
      </c>
      <c r="G13" s="63">
        <v>2031</v>
      </c>
      <c r="H13" s="63">
        <v>2313.7660000000001</v>
      </c>
      <c r="I13" s="63">
        <v>2406</v>
      </c>
      <c r="J13" s="63">
        <v>2579</v>
      </c>
      <c r="K13" s="63">
        <v>2753</v>
      </c>
      <c r="L13" s="63">
        <v>2881.59</v>
      </c>
      <c r="M13" s="63" t="s">
        <v>110</v>
      </c>
      <c r="N13" s="63">
        <f t="shared" si="0"/>
        <v>2430.2478571428574</v>
      </c>
    </row>
    <row r="14" spans="1:16" x14ac:dyDescent="0.35">
      <c r="B14" s="1" t="s">
        <v>129</v>
      </c>
      <c r="C14" s="1" t="s">
        <v>383</v>
      </c>
      <c r="D14" s="66" t="s">
        <v>166</v>
      </c>
      <c r="E14" s="66" t="s">
        <v>196</v>
      </c>
      <c r="F14" s="63" t="s">
        <v>110</v>
      </c>
      <c r="G14" s="63" t="s">
        <v>110</v>
      </c>
      <c r="H14" s="63" t="s">
        <v>110</v>
      </c>
      <c r="I14" s="63">
        <v>13385.035481999999</v>
      </c>
      <c r="J14" s="63">
        <v>12053.100245000003</v>
      </c>
      <c r="K14" s="63">
        <v>12869.000637999994</v>
      </c>
      <c r="L14" s="63" t="s">
        <v>110</v>
      </c>
      <c r="M14" s="63" t="s">
        <v>110</v>
      </c>
      <c r="N14" s="63">
        <f t="shared" si="0"/>
        <v>12769.045454999999</v>
      </c>
    </row>
    <row r="15" spans="1:16" x14ac:dyDescent="0.35">
      <c r="B15" s="1" t="s">
        <v>121</v>
      </c>
      <c r="C15" s="1" t="s">
        <v>383</v>
      </c>
      <c r="D15" s="66" t="s">
        <v>164</v>
      </c>
      <c r="E15" s="66" t="s">
        <v>196</v>
      </c>
      <c r="F15" s="78">
        <v>4093</v>
      </c>
      <c r="G15" s="78">
        <v>4000</v>
      </c>
      <c r="H15" s="78">
        <v>4443</v>
      </c>
      <c r="I15" s="78">
        <v>4776</v>
      </c>
      <c r="J15" s="63" t="s">
        <v>110</v>
      </c>
      <c r="K15" s="78">
        <v>5151.333333333333</v>
      </c>
      <c r="L15" s="78">
        <v>5549</v>
      </c>
      <c r="M15" s="63" t="s">
        <v>110</v>
      </c>
      <c r="N15" s="63">
        <f t="shared" si="0"/>
        <v>4668.7222222222217</v>
      </c>
    </row>
    <row r="16" spans="1:16" s="66" customFormat="1" x14ac:dyDescent="0.35">
      <c r="B16" s="66" t="s">
        <v>119</v>
      </c>
      <c r="C16" s="66" t="s">
        <v>383</v>
      </c>
      <c r="D16" s="66" t="s">
        <v>164</v>
      </c>
      <c r="E16" s="66" t="s">
        <v>197</v>
      </c>
      <c r="F16" s="78">
        <v>1625.172605</v>
      </c>
      <c r="G16" s="78">
        <v>1730.5549999999998</v>
      </c>
      <c r="H16" s="78">
        <v>1935.9359577999999</v>
      </c>
      <c r="I16" s="78">
        <v>2090.0151855539998</v>
      </c>
      <c r="J16" s="63">
        <v>2274.6652994177916</v>
      </c>
      <c r="K16" s="78">
        <v>2455.8322243477137</v>
      </c>
      <c r="L16" s="78">
        <v>2556.5301911522779</v>
      </c>
      <c r="M16" s="63" t="s">
        <v>110</v>
      </c>
      <c r="N16" s="63">
        <f t="shared" si="0"/>
        <v>2095.529494753112</v>
      </c>
    </row>
    <row r="17" spans="1:16" s="66" customFormat="1" x14ac:dyDescent="0.35">
      <c r="B17" s="66" t="s">
        <v>130</v>
      </c>
      <c r="C17" s="66" t="s">
        <v>383</v>
      </c>
      <c r="D17" s="66" t="s">
        <v>166</v>
      </c>
      <c r="E17" s="66" t="s">
        <v>337</v>
      </c>
      <c r="F17" s="63" t="s">
        <v>110</v>
      </c>
      <c r="G17" s="63" t="s">
        <v>110</v>
      </c>
      <c r="H17" s="63" t="s">
        <v>110</v>
      </c>
      <c r="I17" s="63" t="s">
        <v>110</v>
      </c>
      <c r="J17" s="63">
        <v>133854</v>
      </c>
      <c r="K17" s="78">
        <v>116726.6</v>
      </c>
      <c r="L17" s="78">
        <v>118210.8</v>
      </c>
      <c r="M17" s="63">
        <v>119090.19999999998</v>
      </c>
      <c r="N17" s="63">
        <f t="shared" si="0"/>
        <v>121970.4</v>
      </c>
    </row>
    <row r="18" spans="1:16" s="66" customFormat="1" x14ac:dyDescent="0.35">
      <c r="B18" s="66" t="s">
        <v>117</v>
      </c>
      <c r="C18" s="66" t="s">
        <v>383</v>
      </c>
      <c r="D18" s="66" t="s">
        <v>165</v>
      </c>
      <c r="E18" s="66" t="s">
        <v>196</v>
      </c>
      <c r="F18" s="63">
        <v>23848</v>
      </c>
      <c r="G18" s="63">
        <v>27082</v>
      </c>
      <c r="H18" s="63">
        <v>30105</v>
      </c>
      <c r="I18" s="63">
        <v>33579</v>
      </c>
      <c r="J18" s="63">
        <v>39153</v>
      </c>
      <c r="K18" s="78">
        <v>44778</v>
      </c>
      <c r="L18" s="78">
        <v>49927.47</v>
      </c>
      <c r="M18" s="63" t="s">
        <v>110</v>
      </c>
      <c r="N18" s="63">
        <f t="shared" si="0"/>
        <v>35496.067142857144</v>
      </c>
    </row>
    <row r="20" spans="1:16" s="12" customFormat="1" ht="32.25" customHeight="1" thickBot="1" x14ac:dyDescent="0.4">
      <c r="A20" s="7"/>
      <c r="B20" s="8" t="s">
        <v>385</v>
      </c>
      <c r="C20" s="8" t="s">
        <v>6</v>
      </c>
      <c r="D20" s="73" t="s">
        <v>160</v>
      </c>
      <c r="E20" s="73" t="s">
        <v>336</v>
      </c>
      <c r="F20" s="9">
        <v>2010</v>
      </c>
      <c r="G20" s="9">
        <v>2011</v>
      </c>
      <c r="H20" s="9">
        <v>2012</v>
      </c>
      <c r="I20" s="9">
        <v>2013</v>
      </c>
      <c r="J20" s="9">
        <v>2014</v>
      </c>
      <c r="K20" s="9">
        <v>2015</v>
      </c>
      <c r="L20" s="9">
        <v>2016</v>
      </c>
      <c r="M20" s="9">
        <v>2017</v>
      </c>
      <c r="N20" s="74"/>
      <c r="O20" s="77"/>
      <c r="P20" s="77"/>
    </row>
    <row r="21" spans="1:16" x14ac:dyDescent="0.35">
      <c r="B21" s="1" t="s">
        <v>124</v>
      </c>
      <c r="C21" s="1" t="s">
        <v>383</v>
      </c>
      <c r="D21" s="66" t="s">
        <v>161</v>
      </c>
      <c r="E21" s="66" t="s">
        <v>197</v>
      </c>
      <c r="F21" s="63">
        <f>F2</f>
        <v>12010</v>
      </c>
      <c r="G21" s="63">
        <f t="shared" ref="G21:M21" si="1">G2</f>
        <v>12425</v>
      </c>
      <c r="H21" s="63">
        <f t="shared" si="1"/>
        <v>12972.27</v>
      </c>
      <c r="I21" s="63">
        <f t="shared" si="1"/>
        <v>13342.010000000002</v>
      </c>
      <c r="J21" s="63">
        <f t="shared" si="1"/>
        <v>13667</v>
      </c>
      <c r="K21" s="63">
        <f t="shared" si="1"/>
        <v>13955.2</v>
      </c>
      <c r="L21" s="63" t="str">
        <f t="shared" si="1"/>
        <v>n.a.</v>
      </c>
      <c r="M21" s="63" t="str">
        <f t="shared" si="1"/>
        <v>n.a.</v>
      </c>
      <c r="N21" s="63"/>
    </row>
    <row r="22" spans="1:16" x14ac:dyDescent="0.35">
      <c r="B22" s="1" t="s">
        <v>132</v>
      </c>
      <c r="C22" s="1" t="s">
        <v>383</v>
      </c>
      <c r="D22" s="66" t="s">
        <v>161</v>
      </c>
      <c r="E22" s="66" t="s">
        <v>196</v>
      </c>
      <c r="F22" s="63">
        <f t="shared" ref="F22:M23" si="2">F3</f>
        <v>3223.5119140000006</v>
      </c>
      <c r="G22" s="63">
        <f t="shared" si="2"/>
        <v>3127.4251749999994</v>
      </c>
      <c r="H22" s="63">
        <f t="shared" si="2"/>
        <v>3090.4248029999999</v>
      </c>
      <c r="I22" s="63">
        <f t="shared" si="2"/>
        <v>2884.8342359999997</v>
      </c>
      <c r="J22" s="63">
        <f t="shared" si="2"/>
        <v>3064.06</v>
      </c>
      <c r="K22" s="63">
        <f t="shared" si="2"/>
        <v>3373.0045139999997</v>
      </c>
      <c r="L22" s="63" t="str">
        <f t="shared" si="2"/>
        <v>n.a.</v>
      </c>
      <c r="M22" s="63" t="str">
        <f t="shared" si="2"/>
        <v>n.a.</v>
      </c>
      <c r="N22" s="63"/>
    </row>
    <row r="23" spans="1:16" x14ac:dyDescent="0.35">
      <c r="B23" s="1" t="s">
        <v>251</v>
      </c>
      <c r="C23" s="1" t="s">
        <v>383</v>
      </c>
      <c r="D23" s="66" t="s">
        <v>162</v>
      </c>
      <c r="E23" s="66" t="s">
        <v>196</v>
      </c>
      <c r="F23" s="63" t="str">
        <f t="shared" si="2"/>
        <v>n.a.</v>
      </c>
      <c r="G23" s="63">
        <f t="shared" si="2"/>
        <v>126933.87</v>
      </c>
      <c r="H23" s="63">
        <f t="shared" si="2"/>
        <v>135838</v>
      </c>
      <c r="I23" s="63">
        <f t="shared" si="2"/>
        <v>140918</v>
      </c>
      <c r="J23" s="63">
        <f t="shared" si="2"/>
        <v>143586</v>
      </c>
      <c r="K23" s="63">
        <f t="shared" si="2"/>
        <v>146644</v>
      </c>
      <c r="L23" s="63">
        <f t="shared" si="2"/>
        <v>152061.60171328211</v>
      </c>
      <c r="M23" s="63" t="str">
        <f t="shared" si="2"/>
        <v>n.a.</v>
      </c>
      <c r="N23" s="63"/>
    </row>
    <row r="24" spans="1:16" x14ac:dyDescent="0.35">
      <c r="B24" s="1" t="s">
        <v>289</v>
      </c>
      <c r="C24" s="1" t="s">
        <v>383</v>
      </c>
      <c r="D24" s="66" t="s">
        <v>163</v>
      </c>
      <c r="E24" s="66" t="s">
        <v>196</v>
      </c>
      <c r="F24" s="63">
        <v>13697.28</v>
      </c>
      <c r="G24" s="63">
        <v>14441.24</v>
      </c>
      <c r="H24" s="63">
        <v>16388.21</v>
      </c>
      <c r="I24" s="63">
        <v>16444.84</v>
      </c>
      <c r="J24" s="63">
        <v>18024.46</v>
      </c>
      <c r="K24" s="63">
        <v>26361.61</v>
      </c>
      <c r="L24" s="63" t="s">
        <v>110</v>
      </c>
      <c r="M24" s="63" t="s">
        <v>110</v>
      </c>
      <c r="N24" s="63"/>
    </row>
    <row r="25" spans="1:16" x14ac:dyDescent="0.35">
      <c r="B25" s="1" t="s">
        <v>290</v>
      </c>
      <c r="C25" s="1" t="s">
        <v>383</v>
      </c>
      <c r="D25" s="66" t="s">
        <v>163</v>
      </c>
      <c r="E25" s="66" t="s">
        <v>196</v>
      </c>
      <c r="F25" s="63">
        <v>9868.5499999999993</v>
      </c>
      <c r="G25" s="63">
        <v>10334.24</v>
      </c>
      <c r="H25" s="63">
        <v>11725.82</v>
      </c>
      <c r="I25" s="63">
        <v>11903.93</v>
      </c>
      <c r="J25" s="63">
        <v>12900.32</v>
      </c>
      <c r="K25" s="63">
        <v>14155.76</v>
      </c>
      <c r="L25" s="63" t="s">
        <v>110</v>
      </c>
      <c r="M25" s="63" t="s">
        <v>110</v>
      </c>
      <c r="N25" s="63"/>
    </row>
    <row r="26" spans="1:16" x14ac:dyDescent="0.35">
      <c r="B26" s="1" t="s">
        <v>291</v>
      </c>
      <c r="C26" s="1" t="s">
        <v>383</v>
      </c>
      <c r="D26" s="66" t="s">
        <v>163</v>
      </c>
      <c r="E26" s="66" t="s">
        <v>196</v>
      </c>
      <c r="F26" s="63">
        <v>4089.9029999999998</v>
      </c>
      <c r="G26" s="63">
        <v>3978.7190000000001</v>
      </c>
      <c r="H26" s="63">
        <v>3775.0410000000002</v>
      </c>
      <c r="I26" s="63">
        <v>3945.3429999999998</v>
      </c>
      <c r="J26" s="63">
        <v>4123.3277698570691</v>
      </c>
      <c r="K26" s="63">
        <v>4309.3418994684289</v>
      </c>
      <c r="L26" s="63" t="s">
        <v>110</v>
      </c>
      <c r="M26" s="63" t="s">
        <v>110</v>
      </c>
      <c r="N26" s="63"/>
    </row>
    <row r="27" spans="1:16" x14ac:dyDescent="0.35">
      <c r="B27" s="1" t="s">
        <v>292</v>
      </c>
      <c r="C27" s="1" t="s">
        <v>383</v>
      </c>
      <c r="D27" s="66" t="s">
        <v>163</v>
      </c>
      <c r="E27" s="66" t="s">
        <v>196</v>
      </c>
      <c r="F27" s="63">
        <v>4361.4399999999996</v>
      </c>
      <c r="G27" s="63">
        <v>4469.79</v>
      </c>
      <c r="H27" s="63">
        <v>4662.96</v>
      </c>
      <c r="I27" s="63">
        <v>5211.93</v>
      </c>
      <c r="J27" s="63">
        <v>5494.25</v>
      </c>
      <c r="K27" s="63">
        <v>5886.5918127849263</v>
      </c>
      <c r="L27" s="63" t="s">
        <v>110</v>
      </c>
      <c r="M27" s="63" t="s">
        <v>110</v>
      </c>
      <c r="N27" s="63"/>
    </row>
    <row r="28" spans="1:16" x14ac:dyDescent="0.35">
      <c r="B28" s="1" t="s">
        <v>293</v>
      </c>
      <c r="C28" s="1" t="s">
        <v>383</v>
      </c>
      <c r="D28" s="66" t="s">
        <v>163</v>
      </c>
      <c r="E28" s="66" t="s">
        <v>196</v>
      </c>
      <c r="F28" s="63" t="s">
        <v>110</v>
      </c>
      <c r="G28" s="63">
        <v>9776.91</v>
      </c>
      <c r="H28" s="63">
        <v>10214</v>
      </c>
      <c r="I28" s="63">
        <v>11862.67</v>
      </c>
      <c r="J28" s="63">
        <v>12499.59</v>
      </c>
      <c r="K28" s="63">
        <v>14487</v>
      </c>
      <c r="L28" s="63">
        <v>13984</v>
      </c>
      <c r="M28" s="63" t="s">
        <v>110</v>
      </c>
      <c r="N28" s="63"/>
    </row>
    <row r="29" spans="1:16" x14ac:dyDescent="0.35">
      <c r="B29" s="1" t="s">
        <v>294</v>
      </c>
      <c r="C29" s="1" t="s">
        <v>383</v>
      </c>
      <c r="D29" s="66" t="s">
        <v>163</v>
      </c>
      <c r="E29" s="66" t="s">
        <v>196</v>
      </c>
      <c r="F29" s="63" t="s">
        <v>110</v>
      </c>
      <c r="G29" s="63">
        <v>10720</v>
      </c>
      <c r="H29" s="63">
        <v>12370</v>
      </c>
      <c r="I29" s="63">
        <v>13615.15</v>
      </c>
      <c r="J29" s="63">
        <v>14586.58</v>
      </c>
      <c r="K29" s="63">
        <v>16776</v>
      </c>
      <c r="L29" s="63">
        <v>17968</v>
      </c>
      <c r="M29" s="63" t="s">
        <v>110</v>
      </c>
      <c r="N29" s="63"/>
    </row>
    <row r="30" spans="1:16" x14ac:dyDescent="0.35">
      <c r="B30" s="1" t="s">
        <v>295</v>
      </c>
      <c r="C30" s="1" t="s">
        <v>383</v>
      </c>
      <c r="D30" s="66" t="s">
        <v>163</v>
      </c>
      <c r="E30" s="66" t="s">
        <v>196</v>
      </c>
      <c r="F30" s="63" t="s">
        <v>110</v>
      </c>
      <c r="G30" s="63">
        <v>13650</v>
      </c>
      <c r="H30" s="63">
        <v>15874</v>
      </c>
      <c r="I30" s="63">
        <v>16682.400000000001</v>
      </c>
      <c r="J30" s="63">
        <v>15784.3</v>
      </c>
      <c r="K30" s="63">
        <v>21145</v>
      </c>
      <c r="L30" s="63">
        <v>19296</v>
      </c>
      <c r="M30" s="63" t="s">
        <v>110</v>
      </c>
      <c r="N30" s="63"/>
    </row>
    <row r="31" spans="1:16" x14ac:dyDescent="0.35">
      <c r="B31" s="1" t="s">
        <v>120</v>
      </c>
      <c r="C31" s="1" t="s">
        <v>383</v>
      </c>
      <c r="D31" s="66" t="s">
        <v>164</v>
      </c>
      <c r="E31" s="66" t="s">
        <v>196</v>
      </c>
      <c r="F31" s="63">
        <v>5318</v>
      </c>
      <c r="G31" s="63">
        <v>5785</v>
      </c>
      <c r="H31" s="63">
        <v>5991</v>
      </c>
      <c r="I31" s="63">
        <v>6144</v>
      </c>
      <c r="J31" s="63">
        <v>6751</v>
      </c>
      <c r="K31" s="63">
        <v>7090</v>
      </c>
      <c r="L31" s="63">
        <v>7330</v>
      </c>
      <c r="M31" s="63" t="s">
        <v>110</v>
      </c>
      <c r="N31" s="63"/>
    </row>
    <row r="32" spans="1:16" x14ac:dyDescent="0.35">
      <c r="B32" s="1" t="s">
        <v>125</v>
      </c>
      <c r="C32" s="1" t="s">
        <v>383</v>
      </c>
      <c r="D32" s="66" t="s">
        <v>162</v>
      </c>
      <c r="E32" s="66" t="s">
        <v>196</v>
      </c>
      <c r="F32" s="63">
        <v>23748.219658999999</v>
      </c>
      <c r="G32" s="63">
        <v>25669.820783999996</v>
      </c>
      <c r="H32" s="63">
        <v>27560.920651</v>
      </c>
      <c r="I32" s="63">
        <v>27769.167000000001</v>
      </c>
      <c r="J32" s="63">
        <v>28824.799999999999</v>
      </c>
      <c r="K32" s="63">
        <v>29381.464</v>
      </c>
      <c r="L32" s="64" t="s">
        <v>110</v>
      </c>
      <c r="M32" s="63" t="s">
        <v>110</v>
      </c>
      <c r="N32" s="63"/>
    </row>
    <row r="33" spans="1:16" x14ac:dyDescent="0.35">
      <c r="B33" s="1" t="s">
        <v>277</v>
      </c>
      <c r="C33" s="1" t="s">
        <v>383</v>
      </c>
      <c r="D33" s="66" t="s">
        <v>163</v>
      </c>
      <c r="E33" s="66" t="s">
        <v>196</v>
      </c>
      <c r="F33" s="63" t="s">
        <v>110</v>
      </c>
      <c r="G33" s="63" t="s">
        <v>110</v>
      </c>
      <c r="H33" s="63" t="s">
        <v>110</v>
      </c>
      <c r="I33" s="63">
        <v>14284.6</v>
      </c>
      <c r="J33" s="63">
        <v>15948.29</v>
      </c>
      <c r="K33" s="63">
        <v>16328.36</v>
      </c>
      <c r="L33" s="63">
        <v>17341.98</v>
      </c>
      <c r="M33" s="63">
        <v>17782.810000000001</v>
      </c>
      <c r="N33" s="63"/>
    </row>
    <row r="34" spans="1:16" x14ac:dyDescent="0.35">
      <c r="B34" s="1" t="s">
        <v>276</v>
      </c>
      <c r="C34" s="1" t="s">
        <v>383</v>
      </c>
      <c r="D34" s="66" t="s">
        <v>163</v>
      </c>
      <c r="E34" s="66" t="s">
        <v>197</v>
      </c>
      <c r="F34" s="63" t="s">
        <v>110</v>
      </c>
      <c r="G34" s="63" t="s">
        <v>110</v>
      </c>
      <c r="H34" s="63" t="s">
        <v>110</v>
      </c>
      <c r="I34" s="63">
        <v>10942</v>
      </c>
      <c r="J34" s="63">
        <v>11453</v>
      </c>
      <c r="K34" s="63">
        <v>12295</v>
      </c>
      <c r="L34" s="63">
        <v>12865</v>
      </c>
      <c r="M34" s="63">
        <v>12981</v>
      </c>
      <c r="N34" s="63"/>
    </row>
    <row r="35" spans="1:16" x14ac:dyDescent="0.35">
      <c r="B35" s="1" t="s">
        <v>296</v>
      </c>
      <c r="C35" s="1" t="s">
        <v>383</v>
      </c>
      <c r="D35" s="66" t="s">
        <v>161</v>
      </c>
      <c r="E35" s="66" t="s">
        <v>197</v>
      </c>
      <c r="F35" s="63">
        <v>5876.6319999999996</v>
      </c>
      <c r="G35" s="63">
        <v>6217.7529999999997</v>
      </c>
      <c r="H35" s="63">
        <v>6594.4059999999999</v>
      </c>
      <c r="I35" s="63">
        <v>6904.9579999999996</v>
      </c>
      <c r="J35" s="63">
        <v>7200.2960000000003</v>
      </c>
      <c r="K35" s="63">
        <v>7479.6</v>
      </c>
      <c r="L35" s="63">
        <v>7027.6869999999999</v>
      </c>
      <c r="M35" s="63" t="s">
        <v>110</v>
      </c>
      <c r="N35" s="63"/>
    </row>
    <row r="36" spans="1:16" x14ac:dyDescent="0.35">
      <c r="B36" s="1" t="s">
        <v>297</v>
      </c>
      <c r="C36" s="1" t="s">
        <v>383</v>
      </c>
      <c r="D36" s="66" t="s">
        <v>161</v>
      </c>
      <c r="E36" s="66" t="s">
        <v>196</v>
      </c>
      <c r="F36" s="63">
        <v>1322.77</v>
      </c>
      <c r="G36" s="63">
        <v>1467.1880000000001</v>
      </c>
      <c r="H36" s="63">
        <v>1561.36</v>
      </c>
      <c r="I36" s="63">
        <v>1651.0989999999999</v>
      </c>
      <c r="J36" s="63">
        <v>1746.2570000000001</v>
      </c>
      <c r="K36" s="63">
        <v>1792.298</v>
      </c>
      <c r="L36" s="63">
        <v>1797.162</v>
      </c>
      <c r="M36" s="63" t="s">
        <v>110</v>
      </c>
      <c r="N36" s="63"/>
    </row>
    <row r="37" spans="1:16" x14ac:dyDescent="0.35">
      <c r="B37" s="1" t="s">
        <v>298</v>
      </c>
      <c r="C37" s="1" t="s">
        <v>383</v>
      </c>
      <c r="D37" s="66" t="s">
        <v>165</v>
      </c>
      <c r="E37" s="66" t="s">
        <v>197</v>
      </c>
      <c r="F37" s="63">
        <v>29976</v>
      </c>
      <c r="G37" s="63">
        <v>30314</v>
      </c>
      <c r="H37" s="63">
        <v>32471</v>
      </c>
      <c r="I37" s="63">
        <v>33704</v>
      </c>
      <c r="J37" s="63">
        <v>34723</v>
      </c>
      <c r="K37" s="63">
        <v>36615</v>
      </c>
      <c r="L37" s="63">
        <v>40142</v>
      </c>
      <c r="M37" s="63" t="s">
        <v>110</v>
      </c>
      <c r="N37" s="63"/>
    </row>
    <row r="38" spans="1:16" x14ac:dyDescent="0.35">
      <c r="B38" s="1" t="s">
        <v>299</v>
      </c>
      <c r="C38" s="1" t="s">
        <v>383</v>
      </c>
      <c r="D38" s="66" t="s">
        <v>165</v>
      </c>
      <c r="E38" s="66" t="s">
        <v>197</v>
      </c>
      <c r="F38" s="63">
        <v>311.70548100000002</v>
      </c>
      <c r="G38" s="63">
        <v>318.654</v>
      </c>
      <c r="H38" s="63">
        <v>326.30900000000003</v>
      </c>
      <c r="I38" s="63">
        <v>341.99200000000002</v>
      </c>
      <c r="J38" s="63">
        <v>356.11099999999999</v>
      </c>
      <c r="K38" s="63">
        <v>366.68900000000002</v>
      </c>
      <c r="L38" s="63">
        <v>380.66631464526574</v>
      </c>
      <c r="M38" s="63" t="s">
        <v>110</v>
      </c>
      <c r="N38" s="63"/>
    </row>
    <row r="39" spans="1:16" x14ac:dyDescent="0.35">
      <c r="B39" s="1" t="s">
        <v>118</v>
      </c>
      <c r="C39" s="1" t="s">
        <v>383</v>
      </c>
      <c r="D39" s="66" t="s">
        <v>164</v>
      </c>
      <c r="E39" s="66" t="s">
        <v>196</v>
      </c>
      <c r="F39" s="63">
        <v>2047.3789999999999</v>
      </c>
      <c r="G39" s="63">
        <v>2031</v>
      </c>
      <c r="H39" s="63">
        <v>2313.7660000000001</v>
      </c>
      <c r="I39" s="63">
        <v>2406</v>
      </c>
      <c r="J39" s="63">
        <v>2579</v>
      </c>
      <c r="K39" s="63">
        <v>2753</v>
      </c>
      <c r="L39" s="63">
        <v>2881.59</v>
      </c>
      <c r="M39" s="63" t="s">
        <v>110</v>
      </c>
      <c r="N39" s="63"/>
    </row>
    <row r="40" spans="1:16" x14ac:dyDescent="0.35">
      <c r="B40" s="1" t="s">
        <v>129</v>
      </c>
      <c r="C40" s="1" t="s">
        <v>383</v>
      </c>
      <c r="D40" s="66" t="s">
        <v>166</v>
      </c>
      <c r="E40" s="66" t="s">
        <v>196</v>
      </c>
      <c r="F40" s="63" t="s">
        <v>110</v>
      </c>
      <c r="G40" s="63" t="s">
        <v>110</v>
      </c>
      <c r="H40" s="63" t="s">
        <v>110</v>
      </c>
      <c r="I40" s="63">
        <v>13385.035481999999</v>
      </c>
      <c r="J40" s="63">
        <v>12053.100245000003</v>
      </c>
      <c r="K40" s="63">
        <v>12869.000637999994</v>
      </c>
      <c r="L40" s="63" t="s">
        <v>110</v>
      </c>
      <c r="M40" s="63" t="s">
        <v>110</v>
      </c>
      <c r="N40" s="63"/>
    </row>
    <row r="41" spans="1:16" s="66" customFormat="1" x14ac:dyDescent="0.35">
      <c r="B41" s="66" t="s">
        <v>121</v>
      </c>
      <c r="C41" s="66" t="s">
        <v>383</v>
      </c>
      <c r="D41" s="66" t="s">
        <v>164</v>
      </c>
      <c r="E41" s="66" t="s">
        <v>196</v>
      </c>
      <c r="F41" s="78">
        <v>4093</v>
      </c>
      <c r="G41" s="78">
        <v>4000</v>
      </c>
      <c r="H41" s="78">
        <v>4443</v>
      </c>
      <c r="I41" s="78">
        <v>4776</v>
      </c>
      <c r="J41" s="63" t="s">
        <v>110</v>
      </c>
      <c r="K41" s="78">
        <v>5151.333333333333</v>
      </c>
      <c r="L41" s="78">
        <v>5549</v>
      </c>
      <c r="M41" s="63" t="s">
        <v>110</v>
      </c>
      <c r="N41" s="63"/>
    </row>
    <row r="42" spans="1:16" s="66" customFormat="1" x14ac:dyDescent="0.35">
      <c r="B42" s="66" t="s">
        <v>119</v>
      </c>
      <c r="C42" s="66" t="s">
        <v>383</v>
      </c>
      <c r="D42" s="66" t="s">
        <v>164</v>
      </c>
      <c r="E42" s="66" t="s">
        <v>197</v>
      </c>
      <c r="F42" s="78">
        <v>1625.172605</v>
      </c>
      <c r="G42" s="78">
        <v>1730.5549999999998</v>
      </c>
      <c r="H42" s="78">
        <v>1935.9359577999999</v>
      </c>
      <c r="I42" s="78">
        <v>2090.0151855539998</v>
      </c>
      <c r="J42" s="63">
        <v>2274.6652994177916</v>
      </c>
      <c r="K42" s="78">
        <v>2455.8322243477137</v>
      </c>
      <c r="L42" s="78">
        <v>2556.5301911522779</v>
      </c>
      <c r="M42" s="63" t="s">
        <v>110</v>
      </c>
      <c r="N42" s="63"/>
    </row>
    <row r="43" spans="1:16" s="66" customFormat="1" x14ac:dyDescent="0.35">
      <c r="B43" s="66" t="s">
        <v>130</v>
      </c>
      <c r="C43" s="66" t="s">
        <v>383</v>
      </c>
      <c r="D43" s="66" t="s">
        <v>166</v>
      </c>
      <c r="E43" s="66" t="s">
        <v>337</v>
      </c>
      <c r="F43" s="63" t="s">
        <v>110</v>
      </c>
      <c r="G43" s="63" t="s">
        <v>110</v>
      </c>
      <c r="H43" s="63" t="s">
        <v>110</v>
      </c>
      <c r="I43" s="63" t="s">
        <v>110</v>
      </c>
      <c r="J43" s="63">
        <v>133854</v>
      </c>
      <c r="K43" s="78">
        <v>116726.6</v>
      </c>
      <c r="L43" s="78">
        <v>118210.8</v>
      </c>
      <c r="M43" s="63">
        <v>119090.19999999998</v>
      </c>
      <c r="N43" s="63"/>
    </row>
    <row r="44" spans="1:16" s="66" customFormat="1" x14ac:dyDescent="0.35">
      <c r="B44" s="66" t="s">
        <v>117</v>
      </c>
      <c r="C44" s="66" t="s">
        <v>383</v>
      </c>
      <c r="D44" s="66" t="s">
        <v>165</v>
      </c>
      <c r="E44" s="66" t="s">
        <v>196</v>
      </c>
      <c r="F44" s="63">
        <v>23848</v>
      </c>
      <c r="G44" s="63">
        <v>27082</v>
      </c>
      <c r="H44" s="63">
        <v>30105</v>
      </c>
      <c r="I44" s="63">
        <v>33579</v>
      </c>
      <c r="J44" s="63">
        <v>39153</v>
      </c>
      <c r="K44" s="78">
        <v>44778</v>
      </c>
      <c r="L44" s="78">
        <v>49927.47</v>
      </c>
      <c r="M44" s="63" t="s">
        <v>110</v>
      </c>
      <c r="N44" s="63"/>
    </row>
    <row r="46" spans="1:16" s="12" customFormat="1" ht="32.25" customHeight="1" thickBot="1" x14ac:dyDescent="0.4">
      <c r="A46" s="7"/>
      <c r="B46" s="8" t="s">
        <v>240</v>
      </c>
      <c r="C46" s="8" t="s">
        <v>6</v>
      </c>
      <c r="D46" s="73" t="s">
        <v>160</v>
      </c>
      <c r="E46" s="73" t="s">
        <v>336</v>
      </c>
      <c r="F46" s="9">
        <v>2010</v>
      </c>
      <c r="G46" s="9">
        <v>2011</v>
      </c>
      <c r="H46" s="9">
        <v>2012</v>
      </c>
      <c r="I46" s="9">
        <v>2013</v>
      </c>
      <c r="J46" s="9">
        <v>2014</v>
      </c>
      <c r="K46" s="9">
        <v>2015</v>
      </c>
      <c r="L46" s="9">
        <v>2016</v>
      </c>
      <c r="M46" s="9" t="s">
        <v>150</v>
      </c>
      <c r="N46" s="74"/>
      <c r="O46" s="77"/>
      <c r="P46" s="77"/>
    </row>
    <row r="47" spans="1:16" s="13" customFormat="1" ht="30" customHeight="1" x14ac:dyDescent="0.35">
      <c r="B47" s="15" t="s">
        <v>240</v>
      </c>
      <c r="F47" s="18"/>
      <c r="G47" s="18"/>
      <c r="H47" s="18"/>
      <c r="I47" s="18"/>
      <c r="J47" s="18"/>
      <c r="K47" s="18"/>
      <c r="L47" s="18"/>
      <c r="M47" s="18"/>
      <c r="N47" s="18"/>
      <c r="O47" s="84"/>
      <c r="P47" s="84"/>
    </row>
    <row r="48" spans="1:16" x14ac:dyDescent="0.35">
      <c r="B48" s="1" t="s">
        <v>124</v>
      </c>
      <c r="C48" s="1" t="s">
        <v>7</v>
      </c>
      <c r="D48" s="66" t="s">
        <v>161</v>
      </c>
      <c r="E48" s="66" t="s">
        <v>197</v>
      </c>
      <c r="F48" s="55">
        <v>8.2000000000000003E-2</v>
      </c>
      <c r="G48" s="55">
        <v>7.8E-2</v>
      </c>
      <c r="H48" s="55">
        <v>7.2999999999999995E-2</v>
      </c>
      <c r="I48" s="55">
        <v>7.0000000000000007E-2</v>
      </c>
      <c r="J48" s="55">
        <v>7.1999999999999995E-2</v>
      </c>
      <c r="K48" s="55">
        <v>7.2999999999999995E-2</v>
      </c>
      <c r="L48" s="55">
        <v>7.0999999999999994E-2</v>
      </c>
      <c r="M48" s="55">
        <f t="shared" ref="M48:M64" si="3">AVERAGE(F48:L48)</f>
        <v>7.4142857142857149E-2</v>
      </c>
      <c r="N48" s="55"/>
    </row>
    <row r="49" spans="2:14" x14ac:dyDescent="0.35">
      <c r="B49" s="1" t="s">
        <v>132</v>
      </c>
      <c r="C49" s="1" t="s">
        <v>7</v>
      </c>
      <c r="D49" s="66" t="s">
        <v>161</v>
      </c>
      <c r="E49" s="66" t="s">
        <v>196</v>
      </c>
      <c r="F49" s="55">
        <v>0.12014861009752538</v>
      </c>
      <c r="G49" s="55">
        <v>0.11686216098802209</v>
      </c>
      <c r="H49" s="55">
        <v>0.11647496224003719</v>
      </c>
      <c r="I49" s="55">
        <v>0.1135461417151558</v>
      </c>
      <c r="J49" s="55">
        <v>0.12178688710225342</v>
      </c>
      <c r="K49" s="63" t="s">
        <v>110</v>
      </c>
      <c r="L49" s="63" t="s">
        <v>110</v>
      </c>
      <c r="M49" s="55">
        <f t="shared" si="3"/>
        <v>0.11776375242859878</v>
      </c>
      <c r="N49" s="55"/>
    </row>
    <row r="50" spans="2:14" x14ac:dyDescent="0.35">
      <c r="B50" s="1" t="s">
        <v>251</v>
      </c>
      <c r="C50" s="1" t="s">
        <v>7</v>
      </c>
      <c r="D50" s="66" t="s">
        <v>162</v>
      </c>
      <c r="E50" s="66" t="s">
        <v>196</v>
      </c>
      <c r="F50" s="55">
        <v>0.10641531403203676</v>
      </c>
      <c r="G50" s="55">
        <v>0.10722791957769258</v>
      </c>
      <c r="H50" s="55">
        <v>0.10071756449298191</v>
      </c>
      <c r="I50" s="55">
        <v>9.6290703300501143E-2</v>
      </c>
      <c r="J50" s="55">
        <v>0.11340624899512299</v>
      </c>
      <c r="K50" s="63" t="s">
        <v>110</v>
      </c>
      <c r="L50" s="63" t="s">
        <v>110</v>
      </c>
      <c r="M50" s="55">
        <f t="shared" si="3"/>
        <v>0.10481155007966707</v>
      </c>
      <c r="N50" s="55"/>
    </row>
    <row r="51" spans="2:14" x14ac:dyDescent="0.35">
      <c r="B51" s="1" t="s">
        <v>131</v>
      </c>
      <c r="C51" s="1" t="s">
        <v>7</v>
      </c>
      <c r="D51" s="66" t="s">
        <v>163</v>
      </c>
      <c r="E51" s="66" t="s">
        <v>196</v>
      </c>
      <c r="F51" s="63" t="s">
        <v>110</v>
      </c>
      <c r="G51" s="55">
        <v>0.14851585115606236</v>
      </c>
      <c r="H51" s="55">
        <v>0.13679015619603452</v>
      </c>
      <c r="I51" s="55">
        <v>0.12895382801440769</v>
      </c>
      <c r="J51" s="55">
        <v>0.12455390744897782</v>
      </c>
      <c r="K51" s="55">
        <v>0.12251055860733309</v>
      </c>
      <c r="L51" s="63" t="s">
        <v>110</v>
      </c>
      <c r="M51" s="55">
        <f t="shared" si="3"/>
        <v>0.13226486028456311</v>
      </c>
      <c r="N51" s="55"/>
    </row>
    <row r="52" spans="2:14" x14ac:dyDescent="0.35">
      <c r="B52" s="1" t="s">
        <v>133</v>
      </c>
      <c r="C52" s="1" t="s">
        <v>7</v>
      </c>
      <c r="D52" s="66" t="s">
        <v>163</v>
      </c>
      <c r="E52" s="66" t="s">
        <v>196</v>
      </c>
      <c r="F52" s="63" t="s">
        <v>110</v>
      </c>
      <c r="G52" s="55">
        <v>0.44918374772589453</v>
      </c>
      <c r="H52" s="55">
        <v>0.42715060408921934</v>
      </c>
      <c r="I52" s="55">
        <v>0.39711650732950921</v>
      </c>
      <c r="J52" s="55">
        <v>0.38869806888313763</v>
      </c>
      <c r="K52" s="55">
        <v>0.38869806888313768</v>
      </c>
      <c r="L52" s="63" t="s">
        <v>110</v>
      </c>
      <c r="M52" s="55">
        <f t="shared" si="3"/>
        <v>0.41016939938217967</v>
      </c>
      <c r="N52" s="55"/>
    </row>
    <row r="53" spans="2:14" x14ac:dyDescent="0.35">
      <c r="B53" s="1" t="s">
        <v>134</v>
      </c>
      <c r="C53" s="1" t="s">
        <v>7</v>
      </c>
      <c r="D53" s="66" t="s">
        <v>163</v>
      </c>
      <c r="E53" s="66" t="s">
        <v>196</v>
      </c>
      <c r="F53" s="63" t="s">
        <v>110</v>
      </c>
      <c r="G53" s="55">
        <v>0.23586319025645364</v>
      </c>
      <c r="H53" s="55">
        <v>0.23565588434135942</v>
      </c>
      <c r="I53" s="55">
        <v>0.23428918236195159</v>
      </c>
      <c r="J53" s="55">
        <v>0.28125046613671367</v>
      </c>
      <c r="K53" s="55">
        <v>0.3167544630590749</v>
      </c>
      <c r="L53" s="63" t="s">
        <v>110</v>
      </c>
      <c r="M53" s="55">
        <f t="shared" si="3"/>
        <v>0.26076263723111065</v>
      </c>
      <c r="N53" s="55"/>
    </row>
    <row r="54" spans="2:14" x14ac:dyDescent="0.35">
      <c r="B54" s="1" t="s">
        <v>120</v>
      </c>
      <c r="C54" s="1" t="s">
        <v>7</v>
      </c>
      <c r="D54" s="66" t="s">
        <v>164</v>
      </c>
      <c r="E54" s="66" t="s">
        <v>196</v>
      </c>
      <c r="F54" s="55">
        <v>0.159593544530783</v>
      </c>
      <c r="G54" s="55">
        <v>0.16158891429666855</v>
      </c>
      <c r="H54" s="55">
        <v>0.1734772351047329</v>
      </c>
      <c r="I54" s="55">
        <v>0.18623486787599997</v>
      </c>
      <c r="J54" s="55">
        <v>0.18049663442502406</v>
      </c>
      <c r="K54" s="55">
        <v>0.17519663829328735</v>
      </c>
      <c r="L54" s="55">
        <v>0.19396081867174686</v>
      </c>
      <c r="M54" s="55">
        <f t="shared" si="3"/>
        <v>0.1757926647426061</v>
      </c>
      <c r="N54" s="55"/>
    </row>
    <row r="55" spans="2:14" x14ac:dyDescent="0.35">
      <c r="B55" s="1" t="s">
        <v>125</v>
      </c>
      <c r="C55" s="1" t="s">
        <v>7</v>
      </c>
      <c r="D55" s="66" t="s">
        <v>162</v>
      </c>
      <c r="E55" s="66" t="s">
        <v>196</v>
      </c>
      <c r="F55" s="55">
        <v>0.11312943562014194</v>
      </c>
      <c r="G55" s="55">
        <v>0.10693433575941774</v>
      </c>
      <c r="H55" s="55">
        <v>0.11757819645143588</v>
      </c>
      <c r="I55" s="55">
        <v>0.13024816043860915</v>
      </c>
      <c r="J55" s="55">
        <v>0.14704654560634522</v>
      </c>
      <c r="K55" s="63" t="s">
        <v>110</v>
      </c>
      <c r="L55" s="63" t="s">
        <v>110</v>
      </c>
      <c r="M55" s="55">
        <f t="shared" si="3"/>
        <v>0.12298733477518997</v>
      </c>
      <c r="N55" s="55"/>
    </row>
    <row r="56" spans="2:14" x14ac:dyDescent="0.35">
      <c r="B56" s="1" t="s">
        <v>126</v>
      </c>
      <c r="C56" s="1" t="s">
        <v>7</v>
      </c>
      <c r="D56" s="66" t="s">
        <v>163</v>
      </c>
      <c r="E56" s="66" t="s">
        <v>337</v>
      </c>
      <c r="F56" s="63" t="s">
        <v>110</v>
      </c>
      <c r="G56" s="63" t="s">
        <v>110</v>
      </c>
      <c r="H56" s="63" t="s">
        <v>110</v>
      </c>
      <c r="I56" s="55">
        <v>0.20519999999999999</v>
      </c>
      <c r="J56" s="55">
        <v>0.2298</v>
      </c>
      <c r="K56" s="55">
        <v>0.22125</v>
      </c>
      <c r="L56" s="55">
        <v>0.20949999999999996</v>
      </c>
      <c r="M56" s="55">
        <f t="shared" si="3"/>
        <v>0.2164375</v>
      </c>
      <c r="N56" s="55"/>
    </row>
    <row r="57" spans="2:14" x14ac:dyDescent="0.35">
      <c r="B57" s="1" t="s">
        <v>127</v>
      </c>
      <c r="C57" s="1" t="s">
        <v>7</v>
      </c>
      <c r="D57" s="66" t="s">
        <v>161</v>
      </c>
      <c r="E57" s="66" t="s">
        <v>337</v>
      </c>
      <c r="F57" s="55">
        <v>6.880338336277203E-2</v>
      </c>
      <c r="G57" s="55">
        <v>6.5484252884601801E-2</v>
      </c>
      <c r="H57" s="55">
        <v>6.7629496203074124E-2</v>
      </c>
      <c r="I57" s="55">
        <v>6.2167428589751439E-2</v>
      </c>
      <c r="J57" s="55">
        <v>6.1456664308949471E-2</v>
      </c>
      <c r="K57" s="55">
        <v>6.1420028635438717E-2</v>
      </c>
      <c r="L57" s="55">
        <v>6.5187166499868665E-2</v>
      </c>
      <c r="M57" s="55">
        <f t="shared" si="3"/>
        <v>6.4592631497779468E-2</v>
      </c>
      <c r="N57" s="55"/>
    </row>
    <row r="58" spans="2:14" x14ac:dyDescent="0.35">
      <c r="B58" s="1" t="s">
        <v>128</v>
      </c>
      <c r="C58" s="1" t="s">
        <v>7</v>
      </c>
      <c r="D58" s="66" t="s">
        <v>165</v>
      </c>
      <c r="E58" s="66" t="s">
        <v>197</v>
      </c>
      <c r="F58" s="55">
        <v>7.9559029284485883E-2</v>
      </c>
      <c r="G58" s="55">
        <v>7.3763902299074036E-2</v>
      </c>
      <c r="H58" s="55">
        <v>7.0794018283261595E-2</v>
      </c>
      <c r="I58" s="55">
        <v>6.9460105226213931E-2</v>
      </c>
      <c r="J58" s="55">
        <v>6.5213455508110973E-2</v>
      </c>
      <c r="K58" s="55">
        <v>6.501039303882572E-2</v>
      </c>
      <c r="L58" s="55">
        <v>6.380610767043482E-2</v>
      </c>
      <c r="M58" s="55">
        <f t="shared" si="3"/>
        <v>6.9658144472915282E-2</v>
      </c>
      <c r="N58" s="55"/>
    </row>
    <row r="59" spans="2:14" x14ac:dyDescent="0.35">
      <c r="B59" s="1" t="s">
        <v>118</v>
      </c>
      <c r="C59" s="1" t="s">
        <v>7</v>
      </c>
      <c r="D59" s="66" t="s">
        <v>164</v>
      </c>
      <c r="E59" s="66" t="s">
        <v>196</v>
      </c>
      <c r="F59" s="55">
        <v>0.21817119530454943</v>
      </c>
      <c r="G59" s="55">
        <v>0.20667905148344368</v>
      </c>
      <c r="H59" s="55">
        <v>0.20685247300917475</v>
      </c>
      <c r="I59" s="55">
        <v>0.20800787647029584</v>
      </c>
      <c r="J59" s="55">
        <v>0.20086835460374508</v>
      </c>
      <c r="K59" s="55">
        <v>0.1938978683532443</v>
      </c>
      <c r="L59" s="55">
        <v>0.1938978683532443</v>
      </c>
      <c r="M59" s="55">
        <f t="shared" si="3"/>
        <v>0.20405352679681391</v>
      </c>
      <c r="N59" s="55"/>
    </row>
    <row r="60" spans="2:14" x14ac:dyDescent="0.35">
      <c r="B60" s="1" t="s">
        <v>129</v>
      </c>
      <c r="C60" s="1" t="s">
        <v>7</v>
      </c>
      <c r="D60" s="66" t="s">
        <v>166</v>
      </c>
      <c r="E60" s="66" t="s">
        <v>196</v>
      </c>
      <c r="F60" s="63" t="s">
        <v>110</v>
      </c>
      <c r="G60" s="63" t="s">
        <v>110</v>
      </c>
      <c r="H60" s="63" t="s">
        <v>110</v>
      </c>
      <c r="I60" s="55">
        <v>0.16115297510951368</v>
      </c>
      <c r="J60" s="55">
        <v>0.19210120737974345</v>
      </c>
      <c r="K60" s="55">
        <v>0.17354463612880502</v>
      </c>
      <c r="L60" s="55">
        <v>0.17354463612880502</v>
      </c>
      <c r="M60" s="55">
        <f t="shared" si="3"/>
        <v>0.17508586368671678</v>
      </c>
      <c r="N60" s="55"/>
    </row>
    <row r="61" spans="2:14" x14ac:dyDescent="0.35">
      <c r="B61" s="1" t="s">
        <v>121</v>
      </c>
      <c r="C61" s="1" t="s">
        <v>7</v>
      </c>
      <c r="D61" s="66" t="s">
        <v>164</v>
      </c>
      <c r="E61" s="66" t="s">
        <v>196</v>
      </c>
      <c r="F61" s="63" t="s">
        <v>110</v>
      </c>
      <c r="G61" s="63" t="s">
        <v>110</v>
      </c>
      <c r="H61" s="55">
        <v>0.21663201157178807</v>
      </c>
      <c r="I61" s="55">
        <v>0.20853153366614111</v>
      </c>
      <c r="J61" s="55">
        <f>0.5*(I61+K61)</f>
        <v>0.19519612094024974</v>
      </c>
      <c r="K61" s="55">
        <v>0.1818607082143584</v>
      </c>
      <c r="L61" s="55">
        <v>0.16500000000000001</v>
      </c>
      <c r="M61" s="55">
        <f t="shared" si="3"/>
        <v>0.19344407487850748</v>
      </c>
      <c r="N61" s="55"/>
    </row>
    <row r="62" spans="2:14" x14ac:dyDescent="0.35">
      <c r="B62" s="1" t="s">
        <v>119</v>
      </c>
      <c r="C62" s="1" t="s">
        <v>7</v>
      </c>
      <c r="D62" s="66" t="s">
        <v>164</v>
      </c>
      <c r="E62" s="66" t="s">
        <v>197</v>
      </c>
      <c r="F62" s="63" t="s">
        <v>110</v>
      </c>
      <c r="G62" s="63" t="s">
        <v>110</v>
      </c>
      <c r="H62" s="55">
        <v>0.30034495616994117</v>
      </c>
      <c r="I62" s="55">
        <v>0.28772228493196972</v>
      </c>
      <c r="J62" s="55">
        <v>0.28738725133677318</v>
      </c>
      <c r="K62" s="55">
        <v>0.23015031559354446</v>
      </c>
      <c r="L62" s="55">
        <v>0.235520898793881</v>
      </c>
      <c r="M62" s="55">
        <f t="shared" si="3"/>
        <v>0.26822514136522191</v>
      </c>
      <c r="N62" s="55"/>
    </row>
    <row r="63" spans="2:14" x14ac:dyDescent="0.35">
      <c r="B63" s="1" t="s">
        <v>130</v>
      </c>
      <c r="C63" s="1" t="s">
        <v>7</v>
      </c>
      <c r="D63" s="66" t="s">
        <v>166</v>
      </c>
      <c r="E63" s="66" t="s">
        <v>337</v>
      </c>
      <c r="F63" s="63" t="s">
        <v>110</v>
      </c>
      <c r="G63" s="63" t="s">
        <v>110</v>
      </c>
      <c r="H63" s="63" t="s">
        <v>110</v>
      </c>
      <c r="I63" s="63" t="s">
        <v>110</v>
      </c>
      <c r="J63" s="63" t="s">
        <v>110</v>
      </c>
      <c r="K63" s="55">
        <v>0.14190805759671155</v>
      </c>
      <c r="L63" s="55">
        <v>0.14043823136699835</v>
      </c>
      <c r="M63" s="55">
        <f t="shared" si="3"/>
        <v>0.14117314448185495</v>
      </c>
      <c r="N63" s="55"/>
    </row>
    <row r="64" spans="2:14" x14ac:dyDescent="0.35">
      <c r="B64" s="1" t="s">
        <v>117</v>
      </c>
      <c r="C64" s="1" t="s">
        <v>7</v>
      </c>
      <c r="D64" s="66" t="s">
        <v>165</v>
      </c>
      <c r="E64" s="66" t="s">
        <v>196</v>
      </c>
      <c r="F64" s="55">
        <v>0.10150000000000003</v>
      </c>
      <c r="G64" s="55">
        <v>9.2300000000000049E-2</v>
      </c>
      <c r="H64" s="55">
        <v>8.8500000000000023E-2</v>
      </c>
      <c r="I64" s="55">
        <v>8.8700000000000112E-2</v>
      </c>
      <c r="J64" s="55">
        <v>8.5999999999999965E-2</v>
      </c>
      <c r="K64" s="55">
        <v>7.9400000000000026E-2</v>
      </c>
      <c r="L64" s="55">
        <v>7.569999999999999E-2</v>
      </c>
      <c r="M64" s="55">
        <f t="shared" si="3"/>
        <v>8.7442857142857169E-2</v>
      </c>
      <c r="N64" s="55"/>
    </row>
  </sheetData>
  <pageMargins left="0.7" right="0.7" top="0.75" bottom="0.75" header="0.3" footer="0.3"/>
  <pageSetup paperSize="9" orientation="portrait" horizontalDpi="300" verticalDpi="3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E4F8C-D762-4C2C-BA14-9C0EB2882AE2}">
  <sheetPr codeName="Sheet11">
    <tabColor theme="9" tint="-0.249977111117893"/>
  </sheetPr>
  <dimension ref="A1:BG226"/>
  <sheetViews>
    <sheetView topLeftCell="A37" zoomScale="85" zoomScaleNormal="85" workbookViewId="0">
      <selection activeCell="I70" sqref="I70"/>
    </sheetView>
  </sheetViews>
  <sheetFormatPr defaultColWidth="9.1796875" defaultRowHeight="14.5" x14ac:dyDescent="0.35"/>
  <cols>
    <col min="1" max="1" width="3" style="1" customWidth="1"/>
    <col min="2" max="2" width="43.7265625" style="1" customWidth="1"/>
    <col min="3" max="3" width="11.1796875" style="1" customWidth="1"/>
    <col min="4" max="17" width="17.26953125" style="67" customWidth="1"/>
    <col min="18" max="18" width="23.81640625" style="1" bestFit="1" customWidth="1"/>
    <col min="19" max="20" width="22.26953125" style="1" bestFit="1" customWidth="1"/>
    <col min="21" max="21" width="21" style="1" bestFit="1" customWidth="1"/>
    <col min="22" max="22" width="21.1796875" style="1" bestFit="1" customWidth="1"/>
    <col min="23" max="23" width="22.1796875" style="1" bestFit="1" customWidth="1"/>
    <col min="24" max="24" width="27.7265625" style="1" bestFit="1" customWidth="1"/>
    <col min="25" max="25" width="28.26953125" style="1" bestFit="1" customWidth="1"/>
    <col min="26" max="26" width="27.7265625" style="1" bestFit="1" customWidth="1"/>
    <col min="27" max="27" width="27" style="1" bestFit="1" customWidth="1"/>
    <col min="28" max="28" width="25.453125" style="1" bestFit="1" customWidth="1"/>
    <col min="29" max="29" width="24.81640625" style="1" bestFit="1" customWidth="1"/>
    <col min="30" max="30" width="22.453125" style="1" bestFit="1" customWidth="1"/>
    <col min="31" max="31" width="25.453125" style="1" bestFit="1" customWidth="1"/>
    <col min="32" max="32" width="19.453125" style="1" bestFit="1" customWidth="1"/>
    <col min="33" max="33" width="21.54296875" style="1" bestFit="1" customWidth="1"/>
    <col min="34" max="35" width="24.453125" style="1" bestFit="1" customWidth="1"/>
    <col min="36" max="36" width="28" style="1" bestFit="1" customWidth="1"/>
    <col min="37" max="37" width="25.7265625" style="1" bestFit="1" customWidth="1"/>
    <col min="38" max="38" width="26.26953125" style="1" bestFit="1" customWidth="1"/>
    <col min="39" max="39" width="27.26953125" style="1" bestFit="1" customWidth="1"/>
    <col min="40" max="40" width="22.81640625" style="1" bestFit="1" customWidth="1"/>
    <col min="41" max="41" width="25.453125" style="1" bestFit="1" customWidth="1"/>
    <col min="42" max="42" width="23.1796875" style="1" bestFit="1" customWidth="1"/>
    <col min="43" max="43" width="23" style="1" bestFit="1" customWidth="1"/>
    <col min="44" max="44" width="22" style="1" bestFit="1" customWidth="1"/>
    <col min="45" max="45" width="22.1796875" style="1" bestFit="1" customWidth="1"/>
    <col min="46" max="46" width="22" style="1" bestFit="1" customWidth="1"/>
    <col min="47" max="47" width="23.1796875" style="1" bestFit="1" customWidth="1"/>
    <col min="48" max="48" width="31.453125" style="1" bestFit="1" customWidth="1"/>
    <col min="49" max="49" width="23" style="1" bestFit="1" customWidth="1"/>
    <col min="50" max="50" width="27" style="1" bestFit="1" customWidth="1"/>
    <col min="51" max="51" width="30.7265625" style="1" bestFit="1" customWidth="1"/>
    <col min="52" max="52" width="25.1796875" style="1" bestFit="1" customWidth="1"/>
    <col min="53" max="53" width="25.81640625" style="1" bestFit="1" customWidth="1"/>
    <col min="54" max="54" width="23.453125" style="1" bestFit="1" customWidth="1"/>
    <col min="55" max="55" width="20.1796875" style="1" bestFit="1" customWidth="1"/>
    <col min="56" max="56" width="20.453125" style="1" bestFit="1" customWidth="1"/>
    <col min="57" max="57" width="25.26953125" style="1" bestFit="1" customWidth="1"/>
    <col min="58" max="58" width="19.1796875" style="1" bestFit="1" customWidth="1"/>
    <col min="59" max="59" width="23.81640625" style="1" bestFit="1" customWidth="1"/>
    <col min="60" max="60" width="28.7265625" style="1" bestFit="1" customWidth="1"/>
    <col min="61" max="61" width="25.26953125" style="1" bestFit="1" customWidth="1"/>
    <col min="62" max="62" width="27.26953125" style="1" bestFit="1" customWidth="1"/>
    <col min="63" max="63" width="28" style="1" bestFit="1" customWidth="1"/>
    <col min="64" max="64" width="23.81640625" style="1" bestFit="1" customWidth="1"/>
    <col min="65" max="65" width="29.1796875" style="1" bestFit="1" customWidth="1"/>
    <col min="66" max="66" width="24.1796875" style="1" bestFit="1" customWidth="1"/>
    <col min="67" max="67" width="21.1796875" style="1" bestFit="1" customWidth="1"/>
    <col min="68" max="68" width="21.453125" style="1" bestFit="1" customWidth="1"/>
    <col min="69" max="69" width="20" style="1" bestFit="1" customWidth="1"/>
    <col min="70" max="70" width="20.1796875" style="1" bestFit="1" customWidth="1"/>
    <col min="71" max="71" width="27.54296875" style="1" bestFit="1" customWidth="1"/>
    <col min="72" max="72" width="28.26953125" style="1" bestFit="1" customWidth="1"/>
    <col min="73" max="73" width="24.7265625" style="1" bestFit="1" customWidth="1"/>
    <col min="74" max="74" width="28" style="1" bestFit="1" customWidth="1"/>
    <col min="75" max="75" width="27.7265625" style="1" bestFit="1" customWidth="1"/>
    <col min="76" max="76" width="24.81640625" style="1" bestFit="1" customWidth="1"/>
    <col min="77" max="77" width="23.81640625" style="1" bestFit="1" customWidth="1"/>
    <col min="78" max="78" width="21.26953125" style="1" bestFit="1" customWidth="1"/>
    <col min="79" max="79" width="22" style="1" bestFit="1" customWidth="1"/>
    <col min="80" max="80" width="24.81640625" style="1" bestFit="1" customWidth="1"/>
    <col min="81" max="81" width="22.453125" style="1" bestFit="1" customWidth="1"/>
    <col min="82" max="82" width="20.81640625" style="1" bestFit="1" customWidth="1"/>
    <col min="83" max="83" width="24.81640625" style="1" bestFit="1" customWidth="1"/>
    <col min="84" max="84" width="27" style="1" bestFit="1" customWidth="1"/>
    <col min="85" max="85" width="25" style="1" bestFit="1" customWidth="1"/>
    <col min="86" max="86" width="25.1796875" style="1" bestFit="1" customWidth="1"/>
    <col min="87" max="87" width="26.26953125" style="1" bestFit="1" customWidth="1"/>
    <col min="88" max="88" width="28.1796875" style="1" bestFit="1" customWidth="1"/>
    <col min="89" max="89" width="26.26953125" style="1" bestFit="1" customWidth="1"/>
    <col min="90" max="90" width="23.81640625" style="1" bestFit="1" customWidth="1"/>
    <col min="91" max="92" width="22.26953125" style="1" bestFit="1" customWidth="1"/>
    <col min="93" max="93" width="21" style="1" bestFit="1" customWidth="1"/>
    <col min="94" max="94" width="21.1796875" style="1" bestFit="1" customWidth="1"/>
    <col min="95" max="95" width="22.1796875" style="1" bestFit="1" customWidth="1"/>
    <col min="96" max="96" width="27.7265625" style="1" bestFit="1" customWidth="1"/>
    <col min="97" max="97" width="28.26953125" style="1" bestFit="1" customWidth="1"/>
    <col min="98" max="98" width="27.7265625" style="1" bestFit="1" customWidth="1"/>
    <col min="99" max="99" width="27" style="1" bestFit="1" customWidth="1"/>
    <col min="100" max="100" width="25.453125" style="1" bestFit="1" customWidth="1"/>
    <col min="101" max="101" width="24.81640625" style="1" bestFit="1" customWidth="1"/>
    <col min="102" max="102" width="22.453125" style="1" bestFit="1" customWidth="1"/>
    <col min="103" max="103" width="25.453125" style="1" bestFit="1" customWidth="1"/>
    <col min="104" max="104" width="19.453125" style="1" bestFit="1" customWidth="1"/>
    <col min="105" max="105" width="21.54296875" style="1" bestFit="1" customWidth="1"/>
    <col min="106" max="107" width="24.453125" style="1" bestFit="1" customWidth="1"/>
    <col min="108" max="108" width="28" style="1" bestFit="1" customWidth="1"/>
    <col min="109" max="109" width="25.7265625" style="1" bestFit="1" customWidth="1"/>
    <col min="110" max="110" width="26.26953125" style="1" bestFit="1" customWidth="1"/>
    <col min="111" max="111" width="27.26953125" style="1" bestFit="1" customWidth="1"/>
    <col min="112" max="118" width="9.26953125" style="1" bestFit="1" customWidth="1"/>
    <col min="119" max="121" width="9.81640625" style="1" bestFit="1" customWidth="1"/>
    <col min="122" max="16384" width="9.1796875" style="1"/>
  </cols>
  <sheetData>
    <row r="1" spans="1:17" s="12" customFormat="1" ht="32.25" customHeight="1" thickBot="1" x14ac:dyDescent="0.4">
      <c r="A1" s="7"/>
      <c r="B1" s="8" t="s">
        <v>194</v>
      </c>
      <c r="C1" s="8" t="s">
        <v>6</v>
      </c>
      <c r="D1" s="74" t="s">
        <v>236</v>
      </c>
      <c r="E1" s="74" t="s">
        <v>195</v>
      </c>
      <c r="F1" s="74" t="s">
        <v>234</v>
      </c>
      <c r="G1" s="74"/>
      <c r="H1" s="74"/>
      <c r="I1" s="74"/>
      <c r="J1" s="74"/>
      <c r="K1" s="74"/>
      <c r="L1" s="74"/>
      <c r="M1" s="74"/>
      <c r="N1" s="74"/>
      <c r="O1" s="74"/>
      <c r="P1" s="74"/>
      <c r="Q1" s="74"/>
    </row>
    <row r="2" spans="1:17" s="13" customFormat="1" ht="30" customHeight="1" x14ac:dyDescent="0.35">
      <c r="B2" s="15"/>
      <c r="D2" s="18"/>
      <c r="E2" s="18"/>
      <c r="F2" s="18"/>
      <c r="G2" s="18"/>
      <c r="H2" s="18"/>
      <c r="I2" s="18"/>
      <c r="J2" s="18"/>
      <c r="K2" s="18"/>
      <c r="L2" s="18"/>
      <c r="M2" s="18"/>
      <c r="N2" s="18"/>
      <c r="O2" s="18"/>
      <c r="P2" s="18"/>
      <c r="Q2" s="18"/>
    </row>
    <row r="3" spans="1:17" x14ac:dyDescent="0.35">
      <c r="B3" s="1" t="s">
        <v>124</v>
      </c>
      <c r="C3" s="1" t="s">
        <v>110</v>
      </c>
      <c r="D3" s="49">
        <v>0.747</v>
      </c>
      <c r="E3" s="49">
        <v>76.627929580516138</v>
      </c>
      <c r="F3" s="53">
        <v>4.01</v>
      </c>
      <c r="G3" s="49"/>
      <c r="H3" s="49"/>
      <c r="I3" s="49"/>
      <c r="J3" s="49"/>
      <c r="K3" s="49"/>
      <c r="L3" s="49"/>
      <c r="M3" s="49"/>
      <c r="N3" s="49"/>
      <c r="O3" s="49"/>
      <c r="P3" s="49"/>
      <c r="Q3" s="49"/>
    </row>
    <row r="4" spans="1:17" x14ac:dyDescent="0.35">
      <c r="B4" s="1" t="s">
        <v>132</v>
      </c>
      <c r="C4" s="1" t="s">
        <v>110</v>
      </c>
      <c r="D4" s="49">
        <v>0.73599999999999999</v>
      </c>
      <c r="E4" s="49">
        <v>69.196325186274237</v>
      </c>
      <c r="F4" s="53">
        <v>4.1900000000000004</v>
      </c>
      <c r="G4" s="49"/>
      <c r="H4" s="49"/>
      <c r="I4" s="49"/>
      <c r="J4" s="49"/>
      <c r="K4" s="49"/>
      <c r="L4" s="49"/>
      <c r="M4" s="49"/>
      <c r="N4" s="49"/>
      <c r="O4" s="49"/>
      <c r="P4" s="49"/>
      <c r="Q4" s="49"/>
    </row>
    <row r="5" spans="1:17" x14ac:dyDescent="0.35">
      <c r="B5" s="1" t="s">
        <v>251</v>
      </c>
      <c r="C5" s="1" t="s">
        <v>110</v>
      </c>
      <c r="D5" s="49">
        <v>0.69599999999999995</v>
      </c>
      <c r="E5" s="49">
        <v>88.73736287679192</v>
      </c>
      <c r="F5" s="53">
        <v>2.84</v>
      </c>
      <c r="G5" s="49"/>
      <c r="H5" s="49"/>
      <c r="I5" s="49"/>
      <c r="J5" s="49"/>
      <c r="K5" s="49"/>
      <c r="L5" s="49"/>
      <c r="M5" s="49"/>
      <c r="N5" s="49"/>
      <c r="O5" s="49"/>
      <c r="P5" s="49"/>
      <c r="Q5" s="49"/>
    </row>
    <row r="6" spans="1:17" x14ac:dyDescent="0.35">
      <c r="B6" s="1" t="s">
        <v>131</v>
      </c>
      <c r="C6" s="1" t="s">
        <v>110</v>
      </c>
      <c r="D6" s="49">
        <v>0.64</v>
      </c>
      <c r="E6" s="49">
        <v>76.308509939412346</v>
      </c>
      <c r="F6" s="53">
        <v>3.09</v>
      </c>
      <c r="G6" s="49"/>
      <c r="H6" s="49"/>
      <c r="I6" s="49"/>
      <c r="J6" s="49"/>
      <c r="K6" s="49"/>
      <c r="L6" s="49"/>
      <c r="M6" s="49"/>
      <c r="N6" s="49"/>
      <c r="O6" s="49"/>
      <c r="P6" s="49"/>
      <c r="Q6" s="49"/>
    </row>
    <row r="7" spans="1:17" x14ac:dyDescent="0.35">
      <c r="B7" s="1" t="s">
        <v>133</v>
      </c>
      <c r="C7" s="1" t="s">
        <v>110</v>
      </c>
      <c r="D7" s="49">
        <v>0.64</v>
      </c>
      <c r="E7" s="49">
        <v>76.308509939412346</v>
      </c>
      <c r="F7" s="53">
        <v>3.09</v>
      </c>
      <c r="G7" s="49"/>
      <c r="H7" s="49"/>
      <c r="I7" s="49"/>
      <c r="J7" s="49"/>
      <c r="K7" s="49"/>
      <c r="L7" s="49"/>
      <c r="M7" s="49"/>
      <c r="N7" s="49"/>
      <c r="O7" s="49"/>
      <c r="P7" s="49"/>
      <c r="Q7" s="49"/>
    </row>
    <row r="8" spans="1:17" x14ac:dyDescent="0.35">
      <c r="B8" s="1" t="s">
        <v>134</v>
      </c>
      <c r="C8" s="1" t="s">
        <v>110</v>
      </c>
      <c r="D8" s="49">
        <v>0.64</v>
      </c>
      <c r="E8" s="49">
        <v>76.308509939412346</v>
      </c>
      <c r="F8" s="53">
        <v>3.09</v>
      </c>
      <c r="G8" s="49"/>
      <c r="H8" s="49"/>
      <c r="I8" s="49"/>
      <c r="J8" s="49"/>
      <c r="K8" s="49"/>
      <c r="L8" s="49"/>
      <c r="M8" s="49"/>
      <c r="N8" s="49"/>
      <c r="O8" s="49"/>
      <c r="P8" s="49"/>
      <c r="Q8" s="49"/>
    </row>
    <row r="9" spans="1:17" x14ac:dyDescent="0.35">
      <c r="B9" s="1" t="s">
        <v>120</v>
      </c>
      <c r="C9" s="1" t="s">
        <v>110</v>
      </c>
      <c r="D9" s="49">
        <v>0.59</v>
      </c>
      <c r="E9" s="49">
        <v>97.380514993270978</v>
      </c>
      <c r="F9" s="53">
        <v>3.23</v>
      </c>
      <c r="G9" s="49"/>
      <c r="H9" s="49"/>
      <c r="I9" s="49"/>
      <c r="J9" s="49"/>
      <c r="K9" s="49"/>
      <c r="L9" s="49"/>
      <c r="M9" s="49"/>
      <c r="N9" s="49"/>
      <c r="O9" s="49"/>
      <c r="P9" s="49"/>
      <c r="Q9" s="49"/>
    </row>
    <row r="10" spans="1:17" x14ac:dyDescent="0.35">
      <c r="B10" s="1" t="s">
        <v>125</v>
      </c>
      <c r="C10" s="1" t="s">
        <v>110</v>
      </c>
      <c r="D10" s="49">
        <v>0.66700000000000004</v>
      </c>
      <c r="E10" s="49">
        <v>74.004152547876984</v>
      </c>
      <c r="F10" s="53" t="s">
        <v>110</v>
      </c>
      <c r="G10" s="49"/>
      <c r="H10" s="49"/>
      <c r="I10" s="49"/>
      <c r="J10" s="49"/>
      <c r="K10" s="49"/>
      <c r="L10" s="49"/>
      <c r="M10" s="49"/>
      <c r="N10" s="49"/>
      <c r="O10" s="49"/>
      <c r="P10" s="49"/>
      <c r="Q10" s="49"/>
    </row>
    <row r="11" spans="1:17" x14ac:dyDescent="0.35">
      <c r="B11" s="1" t="s">
        <v>126</v>
      </c>
      <c r="C11" s="1" t="s">
        <v>110</v>
      </c>
      <c r="D11" s="49">
        <v>0.56200000000000006</v>
      </c>
      <c r="E11" s="49">
        <v>96.338060055447116</v>
      </c>
      <c r="F11" s="53">
        <v>3.55</v>
      </c>
      <c r="G11" s="49"/>
      <c r="H11" s="49"/>
      <c r="I11" s="49"/>
      <c r="J11" s="49"/>
      <c r="K11" s="49"/>
      <c r="L11" s="49"/>
      <c r="M11" s="49"/>
      <c r="N11" s="49"/>
      <c r="O11" s="49"/>
      <c r="P11" s="49"/>
      <c r="Q11" s="49"/>
    </row>
    <row r="12" spans="1:17" x14ac:dyDescent="0.35">
      <c r="B12" s="1" t="s">
        <v>127</v>
      </c>
      <c r="C12" s="1" t="s">
        <v>110</v>
      </c>
      <c r="D12" s="49">
        <v>0.75</v>
      </c>
      <c r="E12" s="49">
        <v>70.072982065627599</v>
      </c>
      <c r="F12" s="53">
        <v>4.29</v>
      </c>
      <c r="G12" s="49"/>
      <c r="H12" s="49"/>
      <c r="I12" s="49"/>
      <c r="J12" s="49"/>
      <c r="K12" s="49"/>
      <c r="L12" s="49"/>
      <c r="M12" s="49"/>
      <c r="N12" s="49"/>
      <c r="O12" s="49"/>
      <c r="P12" s="49"/>
      <c r="Q12" s="49"/>
    </row>
    <row r="13" spans="1:17" x14ac:dyDescent="0.35">
      <c r="B13" s="1" t="s">
        <v>128</v>
      </c>
      <c r="C13" s="1" t="s">
        <v>110</v>
      </c>
      <c r="D13" s="49">
        <v>0.69899999999999995</v>
      </c>
      <c r="E13" s="49">
        <v>85.499881873296687</v>
      </c>
      <c r="F13" s="53">
        <v>3.83</v>
      </c>
      <c r="G13" s="49"/>
      <c r="H13" s="49"/>
      <c r="I13" s="49"/>
      <c r="J13" s="49"/>
      <c r="K13" s="49"/>
      <c r="L13" s="49"/>
      <c r="M13" s="49"/>
      <c r="N13" s="49"/>
      <c r="O13" s="49"/>
      <c r="P13" s="49"/>
      <c r="Q13" s="49"/>
    </row>
    <row r="14" spans="1:17" x14ac:dyDescent="0.35">
      <c r="B14" s="1" t="s">
        <v>118</v>
      </c>
      <c r="C14" s="1" t="s">
        <v>110</v>
      </c>
      <c r="D14" s="49">
        <v>0.505</v>
      </c>
      <c r="E14" s="49">
        <v>79.628288471555436</v>
      </c>
      <c r="F14" s="53">
        <v>3.09</v>
      </c>
      <c r="G14" s="49"/>
      <c r="H14" s="49"/>
      <c r="I14" s="49"/>
      <c r="J14" s="49"/>
      <c r="K14" s="49"/>
      <c r="L14" s="49"/>
      <c r="M14" s="49"/>
      <c r="N14" s="49"/>
      <c r="O14" s="49"/>
      <c r="P14" s="49"/>
      <c r="Q14" s="49"/>
    </row>
    <row r="15" spans="1:17" x14ac:dyDescent="0.35">
      <c r="B15" s="1" t="s">
        <v>129</v>
      </c>
      <c r="C15" s="1" t="s">
        <v>110</v>
      </c>
      <c r="D15" s="49">
        <v>0.65</v>
      </c>
      <c r="E15" s="49">
        <v>79.502037629536304</v>
      </c>
      <c r="F15" s="53">
        <v>3.52</v>
      </c>
      <c r="G15" s="49"/>
      <c r="H15" s="49"/>
      <c r="I15" s="49"/>
      <c r="J15" s="49"/>
      <c r="K15" s="49"/>
      <c r="L15" s="49"/>
      <c r="M15" s="49"/>
      <c r="N15" s="49"/>
      <c r="O15" s="49"/>
      <c r="P15" s="49"/>
      <c r="Q15" s="49"/>
    </row>
    <row r="16" spans="1:17" x14ac:dyDescent="0.35">
      <c r="B16" s="1" t="s">
        <v>121</v>
      </c>
      <c r="C16" s="1" t="s">
        <v>110</v>
      </c>
      <c r="D16" s="49">
        <v>0.53800000000000003</v>
      </c>
      <c r="E16" s="49">
        <v>79.385690849722849</v>
      </c>
      <c r="F16" s="53">
        <v>3.43</v>
      </c>
      <c r="G16" s="49"/>
      <c r="H16" s="49"/>
      <c r="I16" s="49"/>
      <c r="J16" s="49"/>
      <c r="K16" s="49"/>
      <c r="L16" s="49"/>
      <c r="M16" s="49"/>
      <c r="N16" s="49"/>
      <c r="O16" s="49"/>
      <c r="P16" s="49"/>
      <c r="Q16" s="49"/>
    </row>
    <row r="17" spans="1:17" x14ac:dyDescent="0.35">
      <c r="B17" s="1" t="s">
        <v>119</v>
      </c>
      <c r="C17" s="1" t="s">
        <v>110</v>
      </c>
      <c r="D17" s="49">
        <v>0.51600000000000001</v>
      </c>
      <c r="E17" s="49">
        <v>95.143795552327461</v>
      </c>
      <c r="F17" s="53">
        <v>3.21</v>
      </c>
      <c r="G17" s="49"/>
      <c r="H17" s="49"/>
      <c r="I17" s="49"/>
      <c r="J17" s="49"/>
      <c r="K17" s="49"/>
      <c r="L17" s="49"/>
      <c r="M17" s="49"/>
      <c r="N17" s="49"/>
      <c r="O17" s="49"/>
      <c r="P17" s="49"/>
      <c r="Q17" s="49"/>
    </row>
    <row r="18" spans="1:17" x14ac:dyDescent="0.35">
      <c r="B18" s="1" t="s">
        <v>130</v>
      </c>
      <c r="C18" s="1" t="s">
        <v>110</v>
      </c>
      <c r="D18" s="49">
        <v>0.751</v>
      </c>
      <c r="E18" s="49">
        <v>72.561612447311063</v>
      </c>
      <c r="F18" s="53">
        <v>3.42</v>
      </c>
      <c r="G18" s="49"/>
      <c r="H18" s="49"/>
      <c r="I18" s="49"/>
      <c r="J18" s="49"/>
      <c r="K18" s="49"/>
      <c r="L18" s="49"/>
      <c r="M18" s="49"/>
      <c r="N18" s="49"/>
      <c r="O18" s="49"/>
      <c r="P18" s="49"/>
      <c r="Q18" s="49"/>
    </row>
    <row r="19" spans="1:17" x14ac:dyDescent="0.35">
      <c r="B19" s="1" t="s">
        <v>117</v>
      </c>
      <c r="C19" s="1" t="s">
        <v>110</v>
      </c>
      <c r="D19" s="49">
        <v>0.69399999999999995</v>
      </c>
      <c r="E19" s="49">
        <v>68.395652340569626</v>
      </c>
      <c r="F19" s="53">
        <v>3.98</v>
      </c>
      <c r="G19" s="49"/>
      <c r="H19" s="49"/>
      <c r="I19" s="49"/>
      <c r="J19" s="49"/>
      <c r="K19" s="49"/>
      <c r="L19" s="49"/>
      <c r="M19" s="49"/>
      <c r="N19" s="49"/>
      <c r="O19" s="49"/>
      <c r="P19" s="49"/>
      <c r="Q19" s="49"/>
    </row>
    <row r="21" spans="1:17" s="12" customFormat="1" ht="32.25" customHeight="1" thickBot="1" x14ac:dyDescent="0.4">
      <c r="A21" s="7"/>
      <c r="B21" s="8" t="s">
        <v>228</v>
      </c>
      <c r="C21" s="8" t="s">
        <v>6</v>
      </c>
      <c r="D21" s="74" t="s">
        <v>229</v>
      </c>
      <c r="E21" s="74" t="s">
        <v>230</v>
      </c>
      <c r="F21" s="74" t="s">
        <v>231</v>
      </c>
      <c r="G21" s="74" t="s">
        <v>232</v>
      </c>
      <c r="H21" s="74"/>
      <c r="I21" s="74"/>
      <c r="J21" s="74"/>
      <c r="K21" s="74"/>
      <c r="L21" s="74"/>
      <c r="M21" s="74"/>
      <c r="N21" s="74"/>
      <c r="O21" s="74"/>
      <c r="P21" s="74"/>
      <c r="Q21" s="74"/>
    </row>
    <row r="22" spans="1:17" x14ac:dyDescent="0.35">
      <c r="B22" s="1" t="s">
        <v>124</v>
      </c>
      <c r="C22" s="1" t="s">
        <v>110</v>
      </c>
      <c r="D22" s="31">
        <f>IFERROR(AVERAGE(E22:G22),"n.a.")</f>
        <v>0.32656666666666667</v>
      </c>
      <c r="E22" s="51">
        <v>0.13300000000000001</v>
      </c>
      <c r="F22" s="51">
        <v>0.34670000000000001</v>
      </c>
      <c r="G22" s="51">
        <v>0.5</v>
      </c>
      <c r="H22" s="51"/>
      <c r="I22" s="51"/>
      <c r="J22" s="51"/>
      <c r="K22" s="51"/>
      <c r="L22" s="51"/>
      <c r="M22" s="51"/>
      <c r="N22" s="51"/>
      <c r="O22" s="51"/>
      <c r="P22" s="51"/>
      <c r="Q22" s="51"/>
    </row>
    <row r="23" spans="1:17" x14ac:dyDescent="0.35">
      <c r="B23" s="1" t="s">
        <v>132</v>
      </c>
      <c r="C23" s="1" t="s">
        <v>110</v>
      </c>
      <c r="D23" s="31" t="str">
        <f t="shared" ref="D23:D38" si="0">IFERROR(AVERAGE(E23:G23),"n.a.")</f>
        <v>n.a.</v>
      </c>
      <c r="E23" s="31" t="s">
        <v>110</v>
      </c>
      <c r="F23" s="31" t="s">
        <v>110</v>
      </c>
      <c r="G23" s="31" t="s">
        <v>110</v>
      </c>
      <c r="H23" s="31"/>
      <c r="I23" s="31"/>
      <c r="J23" s="31"/>
      <c r="K23" s="31"/>
      <c r="L23" s="31"/>
      <c r="M23" s="31"/>
      <c r="N23" s="31"/>
      <c r="O23" s="31"/>
      <c r="P23" s="31"/>
      <c r="Q23" s="31"/>
    </row>
    <row r="24" spans="1:17" x14ac:dyDescent="0.35">
      <c r="B24" s="1" t="s">
        <v>251</v>
      </c>
      <c r="C24" s="1" t="s">
        <v>110</v>
      </c>
      <c r="D24" s="31">
        <f t="shared" si="0"/>
        <v>2.2000000000000002E-2</v>
      </c>
      <c r="E24" s="51">
        <v>6.6000000000000003E-2</v>
      </c>
      <c r="F24" s="51">
        <v>0</v>
      </c>
      <c r="G24" s="51">
        <v>0</v>
      </c>
      <c r="H24" s="51"/>
      <c r="I24" s="51"/>
      <c r="J24" s="51"/>
      <c r="K24" s="51"/>
      <c r="L24" s="51"/>
      <c r="M24" s="51"/>
      <c r="N24" s="51"/>
      <c r="O24" s="51"/>
      <c r="P24" s="51"/>
      <c r="Q24" s="51"/>
    </row>
    <row r="25" spans="1:17" x14ac:dyDescent="0.35">
      <c r="B25" s="1" t="s">
        <v>131</v>
      </c>
      <c r="C25" s="1" t="s">
        <v>110</v>
      </c>
      <c r="D25" s="31">
        <f t="shared" si="0"/>
        <v>0.11333333333333334</v>
      </c>
      <c r="E25" s="51">
        <v>0.34</v>
      </c>
      <c r="F25" s="51">
        <v>0</v>
      </c>
      <c r="G25" s="51">
        <v>0</v>
      </c>
      <c r="H25" s="51"/>
      <c r="I25" s="51"/>
      <c r="J25" s="51"/>
      <c r="K25" s="51"/>
      <c r="L25" s="51"/>
      <c r="M25" s="51"/>
      <c r="N25" s="51"/>
      <c r="O25" s="51"/>
      <c r="P25" s="51"/>
      <c r="Q25" s="51"/>
    </row>
    <row r="26" spans="1:17" x14ac:dyDescent="0.35">
      <c r="B26" s="1" t="s">
        <v>133</v>
      </c>
      <c r="C26" s="1" t="s">
        <v>110</v>
      </c>
      <c r="D26" s="31">
        <f t="shared" si="0"/>
        <v>0.39736666666666665</v>
      </c>
      <c r="E26" s="51">
        <v>0.62960000000000005</v>
      </c>
      <c r="F26" s="51">
        <v>0.5625</v>
      </c>
      <c r="G26" s="51">
        <v>0</v>
      </c>
      <c r="H26" s="51"/>
      <c r="I26" s="51"/>
      <c r="J26" s="51"/>
      <c r="K26" s="51"/>
      <c r="L26" s="51"/>
      <c r="M26" s="51"/>
      <c r="N26" s="51"/>
      <c r="O26" s="51"/>
      <c r="P26" s="51"/>
      <c r="Q26" s="51"/>
    </row>
    <row r="27" spans="1:17" x14ac:dyDescent="0.35">
      <c r="B27" s="1" t="s">
        <v>134</v>
      </c>
      <c r="C27" s="1" t="s">
        <v>110</v>
      </c>
      <c r="D27" s="31">
        <f t="shared" si="0"/>
        <v>0.12203333333333334</v>
      </c>
      <c r="E27" s="51">
        <v>0.34</v>
      </c>
      <c r="F27" s="51">
        <v>9.5999999999999992E-3</v>
      </c>
      <c r="G27" s="51">
        <v>1.6500000000000001E-2</v>
      </c>
      <c r="H27" s="51"/>
      <c r="I27" s="51"/>
      <c r="J27" s="51"/>
      <c r="K27" s="51"/>
      <c r="L27" s="51"/>
      <c r="M27" s="51"/>
      <c r="N27" s="51"/>
      <c r="O27" s="51"/>
      <c r="P27" s="51"/>
      <c r="Q27" s="51"/>
    </row>
    <row r="28" spans="1:17" x14ac:dyDescent="0.35">
      <c r="B28" s="1" t="s">
        <v>120</v>
      </c>
      <c r="C28" s="1" t="s">
        <v>110</v>
      </c>
      <c r="D28" s="31">
        <f t="shared" si="0"/>
        <v>0.16803333333333334</v>
      </c>
      <c r="E28" s="51">
        <v>0.25409999999999999</v>
      </c>
      <c r="F28" s="51">
        <v>0.25</v>
      </c>
      <c r="G28" s="51">
        <v>0</v>
      </c>
      <c r="H28" s="51"/>
      <c r="I28" s="51"/>
      <c r="J28" s="51"/>
      <c r="K28" s="51"/>
      <c r="L28" s="51"/>
      <c r="M28" s="51"/>
      <c r="N28" s="51"/>
      <c r="O28" s="51"/>
      <c r="P28" s="51"/>
      <c r="Q28" s="51"/>
    </row>
    <row r="29" spans="1:17" x14ac:dyDescent="0.35">
      <c r="B29" s="1" t="s">
        <v>125</v>
      </c>
      <c r="C29" s="1" t="s">
        <v>110</v>
      </c>
      <c r="D29" s="31" t="str">
        <f t="shared" si="0"/>
        <v>n.a.</v>
      </c>
      <c r="E29" s="31" t="s">
        <v>110</v>
      </c>
      <c r="F29" s="31" t="s">
        <v>110</v>
      </c>
      <c r="G29" s="31" t="s">
        <v>110</v>
      </c>
      <c r="H29" s="31"/>
      <c r="I29" s="31"/>
      <c r="J29" s="31"/>
      <c r="K29" s="31"/>
      <c r="L29" s="31"/>
      <c r="M29" s="31"/>
      <c r="N29" s="31"/>
      <c r="O29" s="31"/>
      <c r="P29" s="31"/>
      <c r="Q29" s="31"/>
    </row>
    <row r="30" spans="1:17" x14ac:dyDescent="0.35">
      <c r="B30" s="1" t="s">
        <v>126</v>
      </c>
      <c r="C30" s="1" t="s">
        <v>110</v>
      </c>
      <c r="D30" s="31">
        <f t="shared" si="0"/>
        <v>0.15843333333333334</v>
      </c>
      <c r="E30" s="51">
        <v>0.3075</v>
      </c>
      <c r="F30" s="51">
        <v>9.2799999999999994E-2</v>
      </c>
      <c r="G30" s="51">
        <v>7.4999999999999997E-2</v>
      </c>
      <c r="H30" s="51"/>
      <c r="I30" s="51"/>
      <c r="J30" s="51"/>
      <c r="K30" s="51"/>
      <c r="L30" s="51"/>
      <c r="M30" s="51"/>
      <c r="N30" s="51"/>
      <c r="O30" s="51"/>
      <c r="P30" s="51"/>
      <c r="Q30" s="51"/>
    </row>
    <row r="31" spans="1:17" x14ac:dyDescent="0.35">
      <c r="B31" s="1" t="s">
        <v>127</v>
      </c>
      <c r="C31" s="1" t="s">
        <v>110</v>
      </c>
      <c r="D31" s="31">
        <f t="shared" si="0"/>
        <v>0.49730000000000002</v>
      </c>
      <c r="E31" s="51">
        <v>0.41549999999999998</v>
      </c>
      <c r="F31" s="51">
        <v>0.19439999999999999</v>
      </c>
      <c r="G31" s="51">
        <v>0.88200000000000001</v>
      </c>
      <c r="H31" s="51"/>
      <c r="I31" s="51"/>
      <c r="J31" s="51"/>
      <c r="K31" s="51"/>
      <c r="L31" s="51"/>
      <c r="M31" s="51"/>
      <c r="N31" s="51"/>
      <c r="O31" s="51"/>
      <c r="P31" s="51"/>
      <c r="Q31" s="51"/>
    </row>
    <row r="32" spans="1:17" x14ac:dyDescent="0.35">
      <c r="B32" s="1" t="s">
        <v>128</v>
      </c>
      <c r="C32" s="1" t="s">
        <v>110</v>
      </c>
      <c r="D32" s="31">
        <f t="shared" si="0"/>
        <v>0.60230000000000006</v>
      </c>
      <c r="E32" s="51">
        <v>0.75829999999999997</v>
      </c>
      <c r="F32" s="51">
        <v>0.3886</v>
      </c>
      <c r="G32" s="51">
        <v>0.66</v>
      </c>
      <c r="H32" s="51"/>
      <c r="I32" s="51"/>
      <c r="J32" s="51"/>
      <c r="K32" s="51"/>
      <c r="L32" s="51"/>
      <c r="M32" s="51"/>
      <c r="N32" s="51"/>
      <c r="O32" s="51"/>
      <c r="P32" s="51"/>
      <c r="Q32" s="51"/>
    </row>
    <row r="33" spans="1:17" x14ac:dyDescent="0.35">
      <c r="B33" s="1" t="s">
        <v>118</v>
      </c>
      <c r="C33" s="1" t="s">
        <v>110</v>
      </c>
      <c r="D33" s="31">
        <f t="shared" si="0"/>
        <v>0.11443333333333333</v>
      </c>
      <c r="E33" s="51">
        <v>0.3367</v>
      </c>
      <c r="F33" s="51">
        <v>6.6E-3</v>
      </c>
      <c r="G33" s="51">
        <v>0</v>
      </c>
      <c r="H33" s="51"/>
      <c r="I33" s="51"/>
      <c r="J33" s="51"/>
      <c r="K33" s="51"/>
      <c r="L33" s="51"/>
      <c r="M33" s="51"/>
      <c r="N33" s="51"/>
      <c r="O33" s="51"/>
      <c r="P33" s="51"/>
      <c r="Q33" s="51"/>
    </row>
    <row r="34" spans="1:17" x14ac:dyDescent="0.35">
      <c r="B34" s="1" t="s">
        <v>129</v>
      </c>
      <c r="C34" s="1" t="s">
        <v>110</v>
      </c>
      <c r="D34" s="31">
        <f t="shared" si="0"/>
        <v>6.1233333333333334E-2</v>
      </c>
      <c r="E34" s="51">
        <v>0.1507</v>
      </c>
      <c r="F34" s="51">
        <v>3.3000000000000002E-2</v>
      </c>
      <c r="G34" s="51">
        <v>0</v>
      </c>
      <c r="H34" s="51"/>
      <c r="I34" s="51"/>
      <c r="J34" s="51"/>
      <c r="K34" s="51"/>
      <c r="L34" s="51"/>
      <c r="M34" s="51"/>
      <c r="N34" s="51"/>
      <c r="O34" s="51"/>
      <c r="P34" s="51"/>
      <c r="Q34" s="51"/>
    </row>
    <row r="35" spans="1:17" x14ac:dyDescent="0.35">
      <c r="B35" s="1" t="s">
        <v>121</v>
      </c>
      <c r="C35" s="1" t="s">
        <v>110</v>
      </c>
      <c r="D35" s="31">
        <f t="shared" si="0"/>
        <v>3.4533333333333333E-2</v>
      </c>
      <c r="E35" s="51">
        <v>0.1036</v>
      </c>
      <c r="F35" s="51">
        <v>0</v>
      </c>
      <c r="G35" s="51">
        <v>0</v>
      </c>
      <c r="H35" s="51"/>
      <c r="I35" s="51"/>
      <c r="J35" s="51"/>
      <c r="K35" s="51"/>
      <c r="L35" s="51"/>
      <c r="M35" s="51"/>
      <c r="N35" s="51"/>
      <c r="O35" s="51"/>
      <c r="P35" s="51"/>
      <c r="Q35" s="51"/>
    </row>
    <row r="36" spans="1:17" x14ac:dyDescent="0.35">
      <c r="B36" s="1" t="s">
        <v>119</v>
      </c>
      <c r="C36" s="1" t="s">
        <v>110</v>
      </c>
      <c r="D36" s="31">
        <f t="shared" si="0"/>
        <v>0.3977</v>
      </c>
      <c r="E36" s="51">
        <v>0.53310000000000002</v>
      </c>
      <c r="F36" s="51">
        <v>0.66</v>
      </c>
      <c r="G36" s="51">
        <v>0</v>
      </c>
      <c r="H36" s="51"/>
      <c r="I36" s="51"/>
      <c r="J36" s="51"/>
      <c r="K36" s="51"/>
      <c r="L36" s="51"/>
      <c r="M36" s="51"/>
      <c r="N36" s="51"/>
      <c r="O36" s="51"/>
      <c r="P36" s="51"/>
      <c r="Q36" s="51"/>
    </row>
    <row r="37" spans="1:17" x14ac:dyDescent="0.35">
      <c r="B37" s="1" t="s">
        <v>130</v>
      </c>
      <c r="C37" s="1" t="s">
        <v>110</v>
      </c>
      <c r="D37" s="31">
        <f t="shared" si="0"/>
        <v>0.26946666666666669</v>
      </c>
      <c r="E37" s="51">
        <v>3.6799999999999999E-2</v>
      </c>
      <c r="F37" s="51">
        <v>0.52159999999999995</v>
      </c>
      <c r="G37" s="51">
        <v>0.25</v>
      </c>
      <c r="H37" s="51"/>
      <c r="I37" s="51"/>
      <c r="J37" s="51"/>
      <c r="K37" s="51"/>
      <c r="L37" s="51"/>
      <c r="M37" s="51"/>
      <c r="N37" s="51"/>
      <c r="O37" s="51"/>
      <c r="P37" s="51"/>
      <c r="Q37" s="51"/>
    </row>
    <row r="38" spans="1:17" x14ac:dyDescent="0.35">
      <c r="B38" s="1" t="s">
        <v>117</v>
      </c>
      <c r="C38" s="1" t="s">
        <v>110</v>
      </c>
      <c r="D38" s="31">
        <f t="shared" si="0"/>
        <v>9.8366666666666658E-2</v>
      </c>
      <c r="E38" s="51">
        <v>0.29509999999999997</v>
      </c>
      <c r="F38" s="51">
        <v>0</v>
      </c>
      <c r="G38" s="51">
        <v>0</v>
      </c>
      <c r="H38" s="51"/>
      <c r="I38" s="51"/>
      <c r="J38" s="51"/>
      <c r="K38" s="51"/>
      <c r="L38" s="51"/>
      <c r="M38" s="51"/>
      <c r="N38" s="51"/>
      <c r="O38" s="51"/>
      <c r="P38" s="51"/>
      <c r="Q38" s="51"/>
    </row>
    <row r="39" spans="1:17" x14ac:dyDescent="0.35">
      <c r="D39" s="31"/>
      <c r="E39" s="51"/>
      <c r="F39" s="51"/>
      <c r="G39" s="51"/>
      <c r="H39" s="51"/>
      <c r="I39" s="51"/>
      <c r="J39" s="51"/>
      <c r="K39" s="51"/>
      <c r="L39" s="51"/>
      <c r="M39" s="51"/>
      <c r="N39" s="51"/>
      <c r="O39" s="51"/>
      <c r="P39" s="51"/>
      <c r="Q39" s="51"/>
    </row>
    <row r="40" spans="1:17" s="12" customFormat="1" ht="58.5" thickBot="1" x14ac:dyDescent="0.4">
      <c r="A40" s="7"/>
      <c r="B40" s="8" t="s">
        <v>237</v>
      </c>
      <c r="C40" s="8"/>
      <c r="D40" s="74" t="s">
        <v>379</v>
      </c>
      <c r="E40" s="74" t="s">
        <v>346</v>
      </c>
      <c r="F40" s="74" t="s">
        <v>348</v>
      </c>
      <c r="G40" s="74" t="s">
        <v>349</v>
      </c>
      <c r="H40" s="74" t="s">
        <v>350</v>
      </c>
      <c r="I40" s="74" t="s">
        <v>351</v>
      </c>
      <c r="J40" s="74" t="s">
        <v>352</v>
      </c>
      <c r="K40" s="74" t="s">
        <v>353</v>
      </c>
      <c r="L40" s="74"/>
      <c r="M40" s="74"/>
      <c r="N40" s="74"/>
      <c r="O40" s="74"/>
      <c r="P40" s="74"/>
      <c r="Q40" s="74"/>
    </row>
    <row r="41" spans="1:17" x14ac:dyDescent="0.35">
      <c r="B41" s="1" t="s">
        <v>124</v>
      </c>
      <c r="C41" s="1" t="s">
        <v>110</v>
      </c>
      <c r="D41" s="31">
        <v>0.83079777456314585</v>
      </c>
      <c r="E41" s="51">
        <v>0.35868349166265839</v>
      </c>
      <c r="F41" s="51">
        <v>0.33564814814814814</v>
      </c>
      <c r="G41" s="51">
        <v>0.48181830400000003</v>
      </c>
      <c r="H41" s="51">
        <v>0.35</v>
      </c>
      <c r="I41" s="51">
        <v>0.95238095238095233</v>
      </c>
      <c r="J41" s="51">
        <v>0.68956679894179884</v>
      </c>
      <c r="K41" s="51">
        <v>0.61904761904761907</v>
      </c>
      <c r="L41" s="51"/>
      <c r="M41" s="51"/>
      <c r="N41" s="51"/>
      <c r="O41" s="51"/>
      <c r="P41" s="51"/>
      <c r="Q41" s="51"/>
    </row>
    <row r="42" spans="1:17" x14ac:dyDescent="0.35">
      <c r="B42" s="1" t="s">
        <v>132</v>
      </c>
      <c r="C42" s="1" t="s">
        <v>110</v>
      </c>
      <c r="D42" s="31">
        <v>0.82388112289852844</v>
      </c>
      <c r="E42" s="51">
        <v>0.58454411008230445</v>
      </c>
      <c r="F42" s="31">
        <v>9.3565672153635121E-2</v>
      </c>
      <c r="G42" s="31">
        <v>0.18227549999999998</v>
      </c>
      <c r="H42" s="31">
        <v>0.61111111111111116</v>
      </c>
      <c r="I42" s="31">
        <v>0.7232142857142857</v>
      </c>
      <c r="J42" s="31">
        <v>0.36775793650793653</v>
      </c>
      <c r="K42" s="31">
        <v>0.70370370370370372</v>
      </c>
      <c r="L42" s="31"/>
      <c r="M42" s="31"/>
      <c r="N42" s="31"/>
      <c r="O42" s="31"/>
      <c r="P42" s="31"/>
      <c r="Q42" s="31"/>
    </row>
    <row r="43" spans="1:17" x14ac:dyDescent="0.35">
      <c r="B43" s="1" t="s">
        <v>251</v>
      </c>
      <c r="C43" s="1" t="s">
        <v>110</v>
      </c>
      <c r="D43" s="31">
        <v>0.46651799754168954</v>
      </c>
      <c r="E43" s="51">
        <v>0.60129629629629622</v>
      </c>
      <c r="F43" s="51">
        <v>0.28097527472527473</v>
      </c>
      <c r="G43" s="51">
        <v>2.1780000000000001E-2</v>
      </c>
      <c r="H43" s="51">
        <v>0.31111111111111112</v>
      </c>
      <c r="I43" s="51">
        <v>0.65732142857142861</v>
      </c>
      <c r="J43" s="51">
        <v>0.41653439153439153</v>
      </c>
      <c r="K43" s="51">
        <v>0.57142857142857151</v>
      </c>
      <c r="L43" s="51"/>
      <c r="M43" s="51"/>
      <c r="N43" s="51"/>
      <c r="O43" s="51"/>
      <c r="P43" s="51"/>
      <c r="Q43" s="51"/>
    </row>
    <row r="44" spans="1:17" x14ac:dyDescent="0.35">
      <c r="B44" s="1" t="s">
        <v>131</v>
      </c>
      <c r="C44" s="1" t="s">
        <v>110</v>
      </c>
      <c r="D44" s="31">
        <v>0.81</v>
      </c>
      <c r="E44" s="51">
        <v>0.52083333333333337</v>
      </c>
      <c r="F44" s="51">
        <v>0.24974099974099973</v>
      </c>
      <c r="G44" s="51">
        <v>0.10989000000000002</v>
      </c>
      <c r="H44" s="51">
        <v>0.51111111111111107</v>
      </c>
      <c r="I44" s="51">
        <v>0.77657738095238094</v>
      </c>
      <c r="J44" s="51">
        <v>0.47628968253968251</v>
      </c>
      <c r="K44" s="51">
        <v>0.56349206349206349</v>
      </c>
      <c r="L44" s="51"/>
      <c r="M44" s="51"/>
      <c r="N44" s="51"/>
      <c r="O44" s="51"/>
      <c r="P44" s="51"/>
      <c r="Q44" s="51"/>
    </row>
    <row r="45" spans="1:17" x14ac:dyDescent="0.35">
      <c r="B45" s="1" t="s">
        <v>133</v>
      </c>
      <c r="C45" s="1" t="s">
        <v>110</v>
      </c>
      <c r="D45" s="31">
        <v>0.81299999999999994</v>
      </c>
      <c r="E45" s="51">
        <v>0.52083333333333337</v>
      </c>
      <c r="F45" s="51">
        <v>0.21406371406371408</v>
      </c>
      <c r="G45" s="51">
        <v>0.39338200000000001</v>
      </c>
      <c r="H45" s="51">
        <v>0.62222222222222223</v>
      </c>
      <c r="I45" s="51">
        <v>0.77657738095238094</v>
      </c>
      <c r="J45" s="51">
        <v>0.35196759259259258</v>
      </c>
      <c r="K45" s="51">
        <v>0.56349206349206349</v>
      </c>
      <c r="L45" s="51"/>
      <c r="M45" s="51"/>
      <c r="N45" s="51"/>
      <c r="O45" s="51"/>
      <c r="P45" s="51"/>
      <c r="Q45" s="51"/>
    </row>
    <row r="46" spans="1:17" x14ac:dyDescent="0.35">
      <c r="B46" s="1" t="s">
        <v>134</v>
      </c>
      <c r="C46" s="1" t="s">
        <v>110</v>
      </c>
      <c r="D46" s="31">
        <v>0.81150000000000011</v>
      </c>
      <c r="E46" s="51">
        <v>0.53977272727272729</v>
      </c>
      <c r="F46" s="51">
        <v>0.21406371406371408</v>
      </c>
      <c r="G46" s="51">
        <v>0.11849310000000002</v>
      </c>
      <c r="H46" s="51">
        <v>0.51111111111111107</v>
      </c>
      <c r="I46" s="51">
        <v>0.77657738095238094</v>
      </c>
      <c r="J46" s="51">
        <v>0.56028439153439158</v>
      </c>
      <c r="K46" s="51">
        <v>0.56349206349206349</v>
      </c>
      <c r="L46" s="51"/>
      <c r="M46" s="51"/>
      <c r="N46" s="51"/>
      <c r="O46" s="51"/>
      <c r="P46" s="51"/>
      <c r="Q46" s="51"/>
    </row>
    <row r="47" spans="1:17" x14ac:dyDescent="0.35">
      <c r="B47" s="1" t="s">
        <v>120</v>
      </c>
      <c r="C47" s="1" t="s">
        <v>110</v>
      </c>
      <c r="D47" s="31">
        <v>0.66409198647412593</v>
      </c>
      <c r="E47" s="51">
        <v>0.44913041819291816</v>
      </c>
      <c r="F47" s="51">
        <v>0.19471071174196175</v>
      </c>
      <c r="G47" s="51">
        <v>0.21955676470588237</v>
      </c>
      <c r="H47" s="51">
        <v>0.3611111111111111</v>
      </c>
      <c r="I47" s="51">
        <v>0.81803571428571431</v>
      </c>
      <c r="J47" s="51">
        <v>0.90740740740740744</v>
      </c>
      <c r="K47" s="51">
        <v>0.69047619047619035</v>
      </c>
      <c r="L47" s="51"/>
      <c r="M47" s="51"/>
      <c r="N47" s="51"/>
      <c r="O47" s="51"/>
      <c r="P47" s="51"/>
      <c r="Q47" s="51"/>
    </row>
    <row r="48" spans="1:17" x14ac:dyDescent="0.35">
      <c r="B48" s="1" t="s">
        <v>125</v>
      </c>
      <c r="C48" s="1" t="s">
        <v>110</v>
      </c>
      <c r="D48" s="31">
        <v>0.41646767301464893</v>
      </c>
      <c r="E48" s="51" t="s">
        <v>347</v>
      </c>
      <c r="F48" s="31" t="s">
        <v>347</v>
      </c>
      <c r="G48" s="31">
        <v>0.29502</v>
      </c>
      <c r="H48" s="31">
        <v>0</v>
      </c>
      <c r="I48" s="31">
        <v>0.60714285714285721</v>
      </c>
      <c r="J48" s="31">
        <v>0.3304563492063492</v>
      </c>
      <c r="K48" s="31">
        <v>0.53333333333333333</v>
      </c>
      <c r="L48" s="31"/>
      <c r="M48" s="31"/>
      <c r="N48" s="31"/>
      <c r="O48" s="31"/>
      <c r="P48" s="31"/>
      <c r="Q48" s="31"/>
    </row>
    <row r="49" spans="1:17" x14ac:dyDescent="0.35">
      <c r="B49" s="1" t="s">
        <v>126</v>
      </c>
      <c r="C49" s="1" t="s">
        <v>110</v>
      </c>
      <c r="D49" s="31">
        <v>0.72032125812016357</v>
      </c>
      <c r="E49" s="51">
        <v>0.60367699430199429</v>
      </c>
      <c r="F49" s="51">
        <v>0.37291270971826518</v>
      </c>
      <c r="G49" s="51">
        <v>0.195184</v>
      </c>
      <c r="H49" s="51">
        <v>0.62222222222222223</v>
      </c>
      <c r="I49" s="51">
        <v>0.6339285714285714</v>
      </c>
      <c r="J49" s="51">
        <v>0.62323082010582009</v>
      </c>
      <c r="K49" s="51">
        <v>0.73015873015873023</v>
      </c>
      <c r="L49" s="51"/>
      <c r="M49" s="51"/>
      <c r="N49" s="51"/>
      <c r="O49" s="51"/>
      <c r="P49" s="51"/>
      <c r="Q49" s="51"/>
    </row>
    <row r="50" spans="1:17" x14ac:dyDescent="0.35">
      <c r="B50" s="1" t="s">
        <v>127</v>
      </c>
      <c r="C50" s="1" t="s">
        <v>110</v>
      </c>
      <c r="D50" s="31">
        <v>0.9129102550732503</v>
      </c>
      <c r="E50" s="51">
        <v>0.69508744855967075</v>
      </c>
      <c r="F50" s="51">
        <v>0.66486625514403286</v>
      </c>
      <c r="G50" s="51">
        <v>0.60547950350877189</v>
      </c>
      <c r="H50" s="51">
        <v>0.62222222222222223</v>
      </c>
      <c r="I50" s="51">
        <v>0.77083333333333326</v>
      </c>
      <c r="J50" s="51">
        <v>0.69080687830687826</v>
      </c>
      <c r="K50" s="51">
        <v>0.67460317460317454</v>
      </c>
      <c r="L50" s="51"/>
      <c r="M50" s="51"/>
      <c r="N50" s="51"/>
      <c r="O50" s="51"/>
      <c r="P50" s="51"/>
      <c r="Q50" s="51"/>
    </row>
    <row r="51" spans="1:17" x14ac:dyDescent="0.35">
      <c r="B51" s="1" t="s">
        <v>128</v>
      </c>
      <c r="C51" s="1" t="s">
        <v>110</v>
      </c>
      <c r="D51" s="31">
        <v>0.93318090335642012</v>
      </c>
      <c r="E51" s="51">
        <v>0.39604046746903893</v>
      </c>
      <c r="F51" s="51">
        <v>0.32326398672552514</v>
      </c>
      <c r="G51" s="51">
        <v>0.59288943786407777</v>
      </c>
      <c r="H51" s="51">
        <v>0.83333333333333326</v>
      </c>
      <c r="I51" s="51">
        <v>0.65732142857142861</v>
      </c>
      <c r="J51" s="51">
        <v>0.75074404761904767</v>
      </c>
      <c r="K51" s="51">
        <v>0.59365079365079365</v>
      </c>
      <c r="L51" s="51"/>
      <c r="M51" s="51"/>
      <c r="N51" s="51"/>
      <c r="O51" s="51"/>
      <c r="P51" s="51"/>
      <c r="Q51" s="51"/>
    </row>
    <row r="52" spans="1:17" x14ac:dyDescent="0.35">
      <c r="B52" s="1" t="s">
        <v>118</v>
      </c>
      <c r="C52" s="1" t="s">
        <v>110</v>
      </c>
      <c r="D52" s="31">
        <v>0.4989858012170385</v>
      </c>
      <c r="E52" s="51">
        <v>0.36197457378012926</v>
      </c>
      <c r="F52" s="51">
        <v>0.45921746399176938</v>
      </c>
      <c r="G52" s="51">
        <v>8.6723999999999996E-2</v>
      </c>
      <c r="H52" s="51">
        <v>0</v>
      </c>
      <c r="I52" s="51">
        <v>0.58589285714285722</v>
      </c>
      <c r="J52" s="51">
        <v>0.42089947089947088</v>
      </c>
      <c r="K52" s="51">
        <v>0.33333333333333331</v>
      </c>
      <c r="L52" s="51"/>
      <c r="M52" s="51"/>
      <c r="N52" s="51"/>
      <c r="O52" s="51"/>
      <c r="P52" s="51"/>
      <c r="Q52" s="51"/>
    </row>
    <row r="53" spans="1:17" x14ac:dyDescent="0.35">
      <c r="B53" s="1" t="s">
        <v>129</v>
      </c>
      <c r="C53" s="1" t="s">
        <v>110</v>
      </c>
      <c r="D53" s="31">
        <v>0.12533322499034733</v>
      </c>
      <c r="E53" s="51">
        <v>0.1105417217813051</v>
      </c>
      <c r="F53" s="51">
        <v>3.2450947971781302E-2</v>
      </c>
      <c r="G53" s="51">
        <v>6.0339400000000001E-2</v>
      </c>
      <c r="H53" s="51">
        <v>0</v>
      </c>
      <c r="I53" s="51">
        <v>0.63607142857142862</v>
      </c>
      <c r="J53" s="51">
        <v>0.39814814814814814</v>
      </c>
      <c r="K53" s="51">
        <v>0.45238095238095233</v>
      </c>
      <c r="L53" s="51"/>
      <c r="M53" s="51"/>
      <c r="N53" s="51"/>
      <c r="O53" s="51"/>
      <c r="P53" s="51"/>
      <c r="Q53" s="51"/>
    </row>
    <row r="54" spans="1:17" x14ac:dyDescent="0.35">
      <c r="B54" s="1" t="s">
        <v>121</v>
      </c>
      <c r="C54" s="1" t="s">
        <v>110</v>
      </c>
      <c r="D54" s="31">
        <v>0.33913694345885681</v>
      </c>
      <c r="E54" s="51">
        <v>0.54000686813186816</v>
      </c>
      <c r="F54" s="51">
        <v>0.36157852564102566</v>
      </c>
      <c r="G54" s="51">
        <v>3.6394599999999999E-2</v>
      </c>
      <c r="H54" s="51">
        <v>0</v>
      </c>
      <c r="I54" s="51">
        <v>0.77339285714285722</v>
      </c>
      <c r="J54" s="51">
        <v>0.44477513227513232</v>
      </c>
      <c r="K54" s="51">
        <v>0.53174603174603174</v>
      </c>
      <c r="L54" s="51"/>
      <c r="M54" s="51"/>
      <c r="N54" s="51"/>
      <c r="O54" s="51"/>
      <c r="P54" s="51"/>
      <c r="Q54" s="51"/>
    </row>
    <row r="55" spans="1:17" x14ac:dyDescent="0.35">
      <c r="B55" s="1" t="s">
        <v>119</v>
      </c>
      <c r="C55" s="1" t="s">
        <v>110</v>
      </c>
      <c r="D55" s="31">
        <v>0.83499999999999996</v>
      </c>
      <c r="E55" s="51">
        <v>0.46184332642665971</v>
      </c>
      <c r="F55" s="51">
        <v>0.48481206293706297</v>
      </c>
      <c r="G55" s="51">
        <v>0.35524500000000003</v>
      </c>
      <c r="H55" s="51">
        <v>0.3</v>
      </c>
      <c r="I55" s="51">
        <v>0.86863095238095234</v>
      </c>
      <c r="J55" s="51">
        <v>0.68733465608465605</v>
      </c>
      <c r="K55" s="51">
        <v>0.35714285714285715</v>
      </c>
      <c r="L55" s="51"/>
      <c r="M55" s="51"/>
      <c r="N55" s="51"/>
      <c r="O55" s="51"/>
      <c r="P55" s="51"/>
      <c r="Q55" s="51"/>
    </row>
    <row r="56" spans="1:17" x14ac:dyDescent="0.35">
      <c r="B56" s="1" t="s">
        <v>130</v>
      </c>
      <c r="C56" s="1" t="s">
        <v>110</v>
      </c>
      <c r="D56" s="31">
        <v>0.85821218235905206</v>
      </c>
      <c r="E56" s="51">
        <v>0.42908653846153855</v>
      </c>
      <c r="F56" s="51">
        <v>0.42908653846153855</v>
      </c>
      <c r="G56" s="51">
        <v>0.29324484520123839</v>
      </c>
      <c r="H56" s="51">
        <v>0.52222222222222214</v>
      </c>
      <c r="I56" s="51">
        <v>0.37875000000000003</v>
      </c>
      <c r="J56" s="51">
        <v>0.63634259259259263</v>
      </c>
      <c r="K56" s="51">
        <v>0.72698412698412707</v>
      </c>
      <c r="L56" s="51"/>
      <c r="M56" s="51"/>
      <c r="N56" s="51"/>
      <c r="O56" s="51"/>
      <c r="P56" s="51"/>
      <c r="Q56" s="51"/>
    </row>
    <row r="57" spans="1:17" x14ac:dyDescent="0.35">
      <c r="B57" s="1" t="s">
        <v>117</v>
      </c>
      <c r="C57" s="1" t="s">
        <v>110</v>
      </c>
      <c r="D57" s="31">
        <v>0.60515984025355929</v>
      </c>
      <c r="E57" s="51">
        <v>0.27064043209876543</v>
      </c>
      <c r="F57" s="51">
        <v>3.1828703703703699E-2</v>
      </c>
      <c r="G57" s="51">
        <v>0.10376766400000001</v>
      </c>
      <c r="H57" s="51">
        <v>0.41111111111111109</v>
      </c>
      <c r="I57" s="51">
        <v>0.59482142857142861</v>
      </c>
      <c r="J57" s="51">
        <v>0.28042328042328041</v>
      </c>
      <c r="K57" s="51">
        <v>0.62698412698412709</v>
      </c>
      <c r="L57" s="51"/>
      <c r="M57" s="51"/>
      <c r="N57" s="51"/>
      <c r="O57" s="51"/>
      <c r="P57" s="51"/>
      <c r="Q57" s="51"/>
    </row>
    <row r="60" spans="1:17" s="12" customFormat="1" ht="44" thickBot="1" x14ac:dyDescent="0.4">
      <c r="A60" s="7"/>
      <c r="B60" s="8" t="s">
        <v>380</v>
      </c>
      <c r="C60" s="8"/>
      <c r="D60" s="74" t="s">
        <v>361</v>
      </c>
      <c r="E60" s="74" t="s">
        <v>362</v>
      </c>
      <c r="F60" s="74" t="s">
        <v>363</v>
      </c>
      <c r="G60" s="74" t="s">
        <v>364</v>
      </c>
      <c r="H60" s="74" t="s">
        <v>365</v>
      </c>
      <c r="I60" s="74" t="s">
        <v>366</v>
      </c>
      <c r="J60" s="74" t="s">
        <v>367</v>
      </c>
      <c r="K60" s="74" t="s">
        <v>368</v>
      </c>
      <c r="L60" s="74" t="s">
        <v>369</v>
      </c>
      <c r="M60" s="74" t="s">
        <v>370</v>
      </c>
      <c r="N60" s="74" t="s">
        <v>371</v>
      </c>
      <c r="O60" s="74" t="s">
        <v>372</v>
      </c>
      <c r="P60" s="74" t="s">
        <v>373</v>
      </c>
      <c r="Q60" s="74" t="s">
        <v>374</v>
      </c>
    </row>
    <row r="61" spans="1:17" x14ac:dyDescent="0.35">
      <c r="B61" s="1" t="s">
        <v>124</v>
      </c>
      <c r="C61" s="1" t="s">
        <v>7</v>
      </c>
      <c r="D61" s="31">
        <v>0.4452622655122655</v>
      </c>
      <c r="E61" s="31">
        <v>0.74603174603174605</v>
      </c>
      <c r="F61" s="31">
        <v>0.59684090909090903</v>
      </c>
      <c r="G61" s="31">
        <v>0.80555555555555569</v>
      </c>
      <c r="H61" s="31">
        <v>0.91666666666666674</v>
      </c>
      <c r="I61" s="31">
        <v>1</v>
      </c>
      <c r="J61" s="31">
        <v>0.5</v>
      </c>
      <c r="K61" s="31">
        <v>0.41666666666666657</v>
      </c>
      <c r="L61" s="31">
        <v>0.69841269841269826</v>
      </c>
      <c r="M61" s="31">
        <v>0.59659090909090906</v>
      </c>
      <c r="N61" s="31">
        <v>0.80555555555555569</v>
      </c>
      <c r="O61" s="31">
        <v>0.91666666666666674</v>
      </c>
      <c r="P61" s="31">
        <v>1</v>
      </c>
      <c r="Q61" s="31">
        <v>0.5</v>
      </c>
    </row>
    <row r="62" spans="1:17" x14ac:dyDescent="0.35">
      <c r="B62" s="1" t="s">
        <v>132</v>
      </c>
      <c r="C62" s="1" t="s">
        <v>7</v>
      </c>
      <c r="D62" s="31">
        <v>0.68995370370370357</v>
      </c>
      <c r="E62" s="31">
        <v>0.77777777777777768</v>
      </c>
      <c r="F62" s="31">
        <v>0.88708333333333333</v>
      </c>
      <c r="G62" s="31">
        <v>0.84722222222222232</v>
      </c>
      <c r="H62" s="31">
        <v>0.75</v>
      </c>
      <c r="I62" s="31">
        <v>0.79166666666666674</v>
      </c>
      <c r="J62" s="31">
        <v>1</v>
      </c>
      <c r="K62" s="31">
        <v>0.25910493827160497</v>
      </c>
      <c r="L62" s="31">
        <v>0.37037037037037041</v>
      </c>
      <c r="M62" s="31">
        <v>0.69958333333333333</v>
      </c>
      <c r="N62" s="31">
        <v>0.3611111111111111</v>
      </c>
      <c r="O62" s="31">
        <v>0.16666666666666666</v>
      </c>
      <c r="P62" s="31">
        <v>0.41666666666666663</v>
      </c>
      <c r="Q62" s="31">
        <v>0.5</v>
      </c>
    </row>
    <row r="63" spans="1:17" x14ac:dyDescent="0.35">
      <c r="B63" s="1" t="s">
        <v>251</v>
      </c>
      <c r="C63" s="1" t="s">
        <v>7</v>
      </c>
      <c r="D63" s="31">
        <v>0.77309523809523806</v>
      </c>
      <c r="E63" s="31">
        <v>0.87179487179487181</v>
      </c>
      <c r="F63" s="31">
        <v>0.88678571428571429</v>
      </c>
      <c r="G63" s="31">
        <v>0.77777777777777768</v>
      </c>
      <c r="H63" s="31">
        <v>0.75</v>
      </c>
      <c r="I63" s="31">
        <v>0.83333333333333326</v>
      </c>
      <c r="J63" s="31">
        <v>0.75</v>
      </c>
      <c r="K63" s="31">
        <v>0.56195054945054945</v>
      </c>
      <c r="L63" s="31">
        <v>0.76923076923076916</v>
      </c>
      <c r="M63" s="31">
        <v>0.73053571428571429</v>
      </c>
      <c r="N63" s="31">
        <v>0.5</v>
      </c>
      <c r="O63" s="31">
        <v>0.66666666666666674</v>
      </c>
      <c r="P63" s="31">
        <v>0.33333333333333331</v>
      </c>
      <c r="Q63" s="31">
        <v>0.5</v>
      </c>
    </row>
    <row r="64" spans="1:17" x14ac:dyDescent="0.35">
      <c r="B64" s="1" t="s">
        <v>131</v>
      </c>
      <c r="C64" s="1" t="s">
        <v>7</v>
      </c>
      <c r="D64" s="31">
        <v>0.68181818181818188</v>
      </c>
      <c r="E64" s="31">
        <v>0.90909090909090917</v>
      </c>
      <c r="F64" s="31">
        <v>0.75</v>
      </c>
      <c r="G64" s="31">
        <v>0.76388888888888884</v>
      </c>
      <c r="H64" s="31">
        <v>0.75</v>
      </c>
      <c r="I64" s="31">
        <v>0.83333333333333326</v>
      </c>
      <c r="J64" s="31">
        <v>0.70833333333333326</v>
      </c>
      <c r="K64" s="31">
        <v>0.64219114219114226</v>
      </c>
      <c r="L64" s="31">
        <v>0.87878787878787878</v>
      </c>
      <c r="M64" s="31">
        <v>0.73076923076923084</v>
      </c>
      <c r="N64" s="31">
        <v>0.38888888888888884</v>
      </c>
      <c r="O64" s="31">
        <v>0.5</v>
      </c>
      <c r="P64" s="31">
        <v>0.25</v>
      </c>
      <c r="Q64" s="31">
        <v>0.41666666666666663</v>
      </c>
    </row>
    <row r="65" spans="1:59" x14ac:dyDescent="0.35">
      <c r="B65" s="1" t="s">
        <v>133</v>
      </c>
      <c r="C65" s="1" t="s">
        <v>7</v>
      </c>
      <c r="D65" s="31">
        <v>0.68181818181818188</v>
      </c>
      <c r="E65" s="31">
        <v>0.90909090909090917</v>
      </c>
      <c r="F65" s="31">
        <v>0.75</v>
      </c>
      <c r="G65" s="31">
        <v>0.76388888888888884</v>
      </c>
      <c r="H65" s="31">
        <v>0.75</v>
      </c>
      <c r="I65" s="31">
        <v>0.83333333333333326</v>
      </c>
      <c r="J65" s="31">
        <v>0.70833333333333326</v>
      </c>
      <c r="K65" s="31">
        <v>0.64219114219114226</v>
      </c>
      <c r="L65" s="31">
        <v>0.87878787878787878</v>
      </c>
      <c r="M65" s="31">
        <v>0.73076923076923084</v>
      </c>
      <c r="N65" s="31">
        <v>0.33333333333333331</v>
      </c>
      <c r="O65" s="31">
        <v>0.5</v>
      </c>
      <c r="P65" s="31">
        <v>8.3333333333333329E-2</v>
      </c>
      <c r="Q65" s="31">
        <v>0.41666666666666663</v>
      </c>
      <c r="R65" s="66"/>
      <c r="S65" s="66"/>
      <c r="T65" s="66"/>
      <c r="U65" s="66"/>
      <c r="V65" s="66"/>
      <c r="W65" s="66"/>
      <c r="X65" s="66"/>
      <c r="Y65" s="66"/>
      <c r="Z65" s="66"/>
      <c r="AA65" s="66"/>
      <c r="AB65" s="66"/>
      <c r="AC65" s="66"/>
      <c r="AD65" s="66"/>
      <c r="AE65" s="66"/>
      <c r="AF65" s="66"/>
      <c r="AG65" s="66"/>
      <c r="AH65" s="66"/>
      <c r="AI65" s="66"/>
      <c r="AJ65" s="66"/>
      <c r="AK65" s="66"/>
      <c r="AL65" s="66"/>
      <c r="AM65" s="66"/>
      <c r="AN65" s="66"/>
      <c r="AO65" s="66"/>
      <c r="AP65" s="66"/>
      <c r="AQ65" s="66"/>
      <c r="AR65" s="66"/>
      <c r="AS65" s="66"/>
      <c r="AT65" s="66"/>
      <c r="AU65" s="66"/>
      <c r="AV65" s="66"/>
      <c r="AW65" s="66"/>
      <c r="AX65" s="66"/>
      <c r="AY65" s="66"/>
      <c r="AZ65" s="66"/>
      <c r="BA65" s="66"/>
      <c r="BB65" s="66"/>
      <c r="BC65" s="66"/>
      <c r="BD65" s="66"/>
      <c r="BE65" s="66"/>
      <c r="BF65" s="66"/>
      <c r="BG65" s="66"/>
    </row>
    <row r="66" spans="1:59" x14ac:dyDescent="0.35">
      <c r="B66" s="1" t="s">
        <v>134</v>
      </c>
      <c r="C66" s="1" t="s">
        <v>7</v>
      </c>
      <c r="D66" s="31">
        <v>0.68181818181818188</v>
      </c>
      <c r="E66" s="31">
        <v>0.90909090909090917</v>
      </c>
      <c r="F66" s="31">
        <v>0.75</v>
      </c>
      <c r="G66" s="31">
        <v>0.79166666666666663</v>
      </c>
      <c r="H66" s="31">
        <v>0.75</v>
      </c>
      <c r="I66" s="31">
        <v>0.91666666666666674</v>
      </c>
      <c r="J66" s="31">
        <v>0.70833333333333326</v>
      </c>
      <c r="K66" s="31">
        <v>0.64219114219114226</v>
      </c>
      <c r="L66" s="31">
        <v>0.87878787878787878</v>
      </c>
      <c r="M66" s="31">
        <v>0.73076923076923084</v>
      </c>
      <c r="N66" s="31">
        <v>0.33333333333333331</v>
      </c>
      <c r="O66" s="31">
        <v>0.5</v>
      </c>
      <c r="P66" s="31">
        <v>8.3333333333333329E-2</v>
      </c>
      <c r="Q66" s="31">
        <v>0.41666666666666663</v>
      </c>
    </row>
    <row r="67" spans="1:59" x14ac:dyDescent="0.35">
      <c r="B67" s="1" t="s">
        <v>120</v>
      </c>
      <c r="C67" s="1" t="s">
        <v>7</v>
      </c>
      <c r="D67" s="31">
        <v>0.55754120879120883</v>
      </c>
      <c r="E67" s="31">
        <v>0.94871794871794879</v>
      </c>
      <c r="F67" s="31">
        <v>0.58767857142857138</v>
      </c>
      <c r="G67" s="31">
        <v>0.80555555555555547</v>
      </c>
      <c r="H67" s="31">
        <v>0.875</v>
      </c>
      <c r="I67" s="31">
        <v>0.54166666666666663</v>
      </c>
      <c r="J67" s="31">
        <v>1</v>
      </c>
      <c r="K67" s="31">
        <v>0.3788965201465202</v>
      </c>
      <c r="L67" s="31">
        <v>0.70940170940170943</v>
      </c>
      <c r="M67" s="31">
        <v>0.53410714285714289</v>
      </c>
      <c r="N67" s="31">
        <v>0.51388888888888884</v>
      </c>
      <c r="O67" s="31">
        <v>0.58333333333333326</v>
      </c>
      <c r="P67" s="31">
        <v>0.29166666666666663</v>
      </c>
      <c r="Q67" s="31">
        <v>0.66666666666666663</v>
      </c>
    </row>
    <row r="68" spans="1:59" x14ac:dyDescent="0.35">
      <c r="B68" s="1" t="s">
        <v>125</v>
      </c>
      <c r="C68" s="1" t="s">
        <v>7</v>
      </c>
      <c r="D68" s="31" t="s">
        <v>110</v>
      </c>
      <c r="E68" s="31" t="s">
        <v>110</v>
      </c>
      <c r="F68" s="31" t="s">
        <v>110</v>
      </c>
      <c r="G68" s="31">
        <v>0.40277777777777773</v>
      </c>
      <c r="H68" s="31">
        <v>0.29166666666666663</v>
      </c>
      <c r="I68" s="31">
        <v>0.33333333333333331</v>
      </c>
      <c r="J68" s="31">
        <v>0.58333333333333326</v>
      </c>
      <c r="K68" s="31" t="s">
        <v>110</v>
      </c>
      <c r="L68" s="31" t="s">
        <v>355</v>
      </c>
      <c r="M68" s="31" t="s">
        <v>355</v>
      </c>
      <c r="N68" s="31">
        <v>0.375</v>
      </c>
      <c r="O68" s="31">
        <v>0.20833333333333331</v>
      </c>
      <c r="P68" s="31">
        <v>0.25</v>
      </c>
      <c r="Q68" s="31">
        <v>0.66666666666666663</v>
      </c>
    </row>
    <row r="69" spans="1:59" x14ac:dyDescent="0.35">
      <c r="B69" s="1" t="s">
        <v>126</v>
      </c>
      <c r="C69" s="1" t="s">
        <v>7</v>
      </c>
      <c r="D69" s="31">
        <v>0.72441239316239314</v>
      </c>
      <c r="E69" s="31">
        <v>0.78888888888888875</v>
      </c>
      <c r="F69" s="31">
        <v>0.91826923076923084</v>
      </c>
      <c r="G69" s="31">
        <v>0.83333333333333337</v>
      </c>
      <c r="H69" s="31">
        <v>0.83333333333333326</v>
      </c>
      <c r="I69" s="31">
        <v>1</v>
      </c>
      <c r="J69" s="31">
        <v>0.66666666666666663</v>
      </c>
      <c r="K69" s="31">
        <v>0.61022079772079763</v>
      </c>
      <c r="L69" s="31">
        <v>0.85185185185185175</v>
      </c>
      <c r="M69" s="31">
        <v>0.71634615384615385</v>
      </c>
      <c r="N69" s="31">
        <v>0.61111111111111105</v>
      </c>
      <c r="O69" s="31">
        <v>0.83333333333333326</v>
      </c>
      <c r="P69" s="31">
        <v>0.70833333333333326</v>
      </c>
      <c r="Q69" s="31">
        <v>0.29166666666666663</v>
      </c>
    </row>
    <row r="70" spans="1:59" x14ac:dyDescent="0.35">
      <c r="B70" s="1" t="s">
        <v>127</v>
      </c>
      <c r="C70" s="1" t="s">
        <v>7</v>
      </c>
      <c r="D70" s="31">
        <v>0.83410493827160481</v>
      </c>
      <c r="E70" s="31">
        <v>0.85185185185185175</v>
      </c>
      <c r="F70" s="31">
        <v>0.97916666666666663</v>
      </c>
      <c r="G70" s="31">
        <v>0.83333333333333337</v>
      </c>
      <c r="H70" s="31">
        <v>1</v>
      </c>
      <c r="I70" s="31">
        <v>1</v>
      </c>
      <c r="J70" s="31">
        <v>0.5</v>
      </c>
      <c r="K70" s="31">
        <v>0.79783950617283939</v>
      </c>
      <c r="L70" s="31">
        <v>0.81481481481481477</v>
      </c>
      <c r="M70" s="31">
        <v>0.97916666666666663</v>
      </c>
      <c r="N70" s="31">
        <v>0.83333333333333337</v>
      </c>
      <c r="O70" s="31">
        <v>1</v>
      </c>
      <c r="P70" s="31">
        <v>1</v>
      </c>
      <c r="Q70" s="31">
        <v>0.5</v>
      </c>
    </row>
    <row r="71" spans="1:59" x14ac:dyDescent="0.35">
      <c r="B71" s="1" t="s">
        <v>128</v>
      </c>
      <c r="C71" s="1" t="s">
        <v>7</v>
      </c>
      <c r="D71" s="31">
        <v>0.4175824175824176</v>
      </c>
      <c r="E71" s="31">
        <v>0.8205128205128206</v>
      </c>
      <c r="F71" s="31">
        <v>0.5089285714285714</v>
      </c>
      <c r="G71" s="31">
        <v>0.94841269841269848</v>
      </c>
      <c r="H71" s="31">
        <v>0.9285714285714286</v>
      </c>
      <c r="I71" s="31">
        <v>0.91666666666666674</v>
      </c>
      <c r="J71" s="31">
        <v>1</v>
      </c>
      <c r="K71" s="31">
        <v>0.39932610124917817</v>
      </c>
      <c r="L71" s="31">
        <v>0.73504273504273498</v>
      </c>
      <c r="M71" s="31">
        <v>0.54326923076923084</v>
      </c>
      <c r="N71" s="31">
        <v>0.80952380952380942</v>
      </c>
      <c r="O71" s="31">
        <v>0.84523809523809523</v>
      </c>
      <c r="P71" s="31">
        <v>0.91666666666666674</v>
      </c>
      <c r="Q71" s="31">
        <v>0.66666666666666663</v>
      </c>
    </row>
    <row r="72" spans="1:59" x14ac:dyDescent="0.35">
      <c r="B72" s="1" t="s">
        <v>118</v>
      </c>
      <c r="C72" s="1" t="s">
        <v>7</v>
      </c>
      <c r="D72" s="31">
        <v>0.49845679012345667</v>
      </c>
      <c r="E72" s="31">
        <v>0.70370370370370361</v>
      </c>
      <c r="F72" s="31">
        <v>0.70833333333333326</v>
      </c>
      <c r="G72" s="31">
        <v>0.72619047619047616</v>
      </c>
      <c r="H72" s="31">
        <v>0.76190476190476186</v>
      </c>
      <c r="I72" s="31">
        <v>0.41666666666666663</v>
      </c>
      <c r="J72" s="31">
        <v>1</v>
      </c>
      <c r="K72" s="31">
        <v>0.62384259259259245</v>
      </c>
      <c r="L72" s="31">
        <v>0.77777777777777768</v>
      </c>
      <c r="M72" s="31">
        <v>0.80208333333333326</v>
      </c>
      <c r="N72" s="31">
        <v>0.73611111111111105</v>
      </c>
      <c r="O72" s="31">
        <v>0.83333333333333326</v>
      </c>
      <c r="P72" s="31">
        <v>0.375</v>
      </c>
      <c r="Q72" s="31">
        <v>1</v>
      </c>
    </row>
    <row r="73" spans="1:59" x14ac:dyDescent="0.35">
      <c r="B73" s="1" t="s">
        <v>129</v>
      </c>
      <c r="C73" s="1" t="s">
        <v>7</v>
      </c>
      <c r="D73" s="31">
        <v>0.23865079365079361</v>
      </c>
      <c r="E73" s="31">
        <v>0.68888888888888877</v>
      </c>
      <c r="F73" s="31">
        <v>0.34642857142857142</v>
      </c>
      <c r="G73" s="31">
        <v>0.46319444444444446</v>
      </c>
      <c r="H73" s="31">
        <v>0.29166666666666663</v>
      </c>
      <c r="I73" s="31">
        <v>0.43125000000000002</v>
      </c>
      <c r="J73" s="31">
        <v>0.66666666666666663</v>
      </c>
      <c r="K73" s="31">
        <v>7.6984126984126974E-2</v>
      </c>
      <c r="L73" s="31">
        <v>0.22222222222222221</v>
      </c>
      <c r="M73" s="31">
        <v>0.34642857142857142</v>
      </c>
      <c r="N73" s="31">
        <v>0.42152777777777778</v>
      </c>
      <c r="O73" s="31">
        <v>0.29166666666666663</v>
      </c>
      <c r="P73" s="31">
        <v>0.43125000000000002</v>
      </c>
      <c r="Q73" s="31">
        <v>0.54166666666666663</v>
      </c>
    </row>
    <row r="74" spans="1:59" x14ac:dyDescent="0.35">
      <c r="B74" s="1" t="s">
        <v>121</v>
      </c>
      <c r="C74" s="1" t="s">
        <v>7</v>
      </c>
      <c r="D74" s="31">
        <v>0.64800824175824179</v>
      </c>
      <c r="E74" s="31">
        <v>0.94871794871794879</v>
      </c>
      <c r="F74" s="31">
        <v>0.6830357142857143</v>
      </c>
      <c r="G74" s="31">
        <v>0.83333333333333337</v>
      </c>
      <c r="H74" s="31">
        <v>0.875</v>
      </c>
      <c r="I74" s="31">
        <v>0.625</v>
      </c>
      <c r="J74" s="31">
        <v>1</v>
      </c>
      <c r="K74" s="31">
        <v>0.57852564102564108</v>
      </c>
      <c r="L74" s="31">
        <v>0.97435897435897445</v>
      </c>
      <c r="M74" s="31">
        <v>0.59375</v>
      </c>
      <c r="N74" s="31">
        <v>0.625</v>
      </c>
      <c r="O74" s="31">
        <v>0.79166666666666674</v>
      </c>
      <c r="P74" s="31">
        <v>0.41666666666666663</v>
      </c>
      <c r="Q74" s="31">
        <v>0.66666666666666663</v>
      </c>
    </row>
    <row r="75" spans="1:59" x14ac:dyDescent="0.35">
      <c r="B75" s="1" t="s">
        <v>119</v>
      </c>
      <c r="C75" s="1" t="s">
        <v>7</v>
      </c>
      <c r="D75" s="31">
        <v>0.59379856254856256</v>
      </c>
      <c r="E75" s="31">
        <v>0.73737373737373735</v>
      </c>
      <c r="F75" s="31">
        <v>0.80528846153846156</v>
      </c>
      <c r="G75" s="31">
        <v>0.77777777777777768</v>
      </c>
      <c r="H75" s="31">
        <v>0.91666666666666674</v>
      </c>
      <c r="I75" s="31">
        <v>0.58333333333333326</v>
      </c>
      <c r="J75" s="31">
        <v>0.83333333333333326</v>
      </c>
      <c r="K75" s="31">
        <v>0.68444055944055948</v>
      </c>
      <c r="L75" s="31">
        <v>0.87878787878787878</v>
      </c>
      <c r="M75" s="31">
        <v>0.77884615384615385</v>
      </c>
      <c r="N75" s="31">
        <v>0.70833333333333337</v>
      </c>
      <c r="O75" s="31">
        <v>0.83333333333333326</v>
      </c>
      <c r="P75" s="31">
        <v>0.45833333333333331</v>
      </c>
      <c r="Q75" s="31">
        <v>0.83333333333333326</v>
      </c>
    </row>
    <row r="76" spans="1:59" x14ac:dyDescent="0.35">
      <c r="B76" s="1" t="s">
        <v>130</v>
      </c>
      <c r="C76" s="1" t="s">
        <v>7</v>
      </c>
      <c r="D76" s="31">
        <v>0.57211538461538469</v>
      </c>
      <c r="E76" s="31">
        <v>0.83760683760683763</v>
      </c>
      <c r="F76" s="31">
        <v>0.6830357142857143</v>
      </c>
      <c r="G76" s="31">
        <v>0.75</v>
      </c>
      <c r="H76" s="31">
        <v>0.83333333333333326</v>
      </c>
      <c r="I76" s="31">
        <v>0.91666666666666674</v>
      </c>
      <c r="J76" s="31">
        <v>0.5</v>
      </c>
      <c r="K76" s="31">
        <v>0.57211538461538469</v>
      </c>
      <c r="L76" s="31">
        <v>0.83760683760683763</v>
      </c>
      <c r="M76" s="31">
        <v>0.6830357142857143</v>
      </c>
      <c r="N76" s="31">
        <v>0.75</v>
      </c>
      <c r="O76" s="31">
        <v>0.83333333333333326</v>
      </c>
      <c r="P76" s="31">
        <v>0.91666666666666674</v>
      </c>
      <c r="Q76" s="31">
        <v>0.5</v>
      </c>
    </row>
    <row r="77" spans="1:59" x14ac:dyDescent="0.35">
      <c r="B77" s="1" t="s">
        <v>117</v>
      </c>
      <c r="C77" s="1" t="s">
        <v>7</v>
      </c>
      <c r="D77" s="31">
        <v>0.31944444444444442</v>
      </c>
      <c r="E77" s="31">
        <v>0.63888888888888884</v>
      </c>
      <c r="F77" s="31">
        <v>0.5</v>
      </c>
      <c r="G77" s="31">
        <v>0.84722222222222221</v>
      </c>
      <c r="H77" s="31">
        <v>0.83333333333333326</v>
      </c>
      <c r="I77" s="31">
        <v>0.70833333333333326</v>
      </c>
      <c r="J77" s="31">
        <v>1</v>
      </c>
      <c r="K77" s="31">
        <v>5.0925925925925916E-2</v>
      </c>
      <c r="L77" s="31">
        <v>0.30555555555555552</v>
      </c>
      <c r="M77" s="31">
        <v>0.16666666666666666</v>
      </c>
      <c r="N77" s="31">
        <v>0.625</v>
      </c>
      <c r="O77" s="31">
        <v>0.66666666666666674</v>
      </c>
      <c r="P77" s="31">
        <v>0.70833333333333326</v>
      </c>
      <c r="Q77" s="31">
        <v>0.5</v>
      </c>
    </row>
    <row r="79" spans="1:59" s="12" customFormat="1" ht="29.5" thickBot="1" x14ac:dyDescent="0.4">
      <c r="A79" s="7"/>
      <c r="B79" s="8" t="s">
        <v>381</v>
      </c>
      <c r="C79" s="8"/>
      <c r="D79" s="74" t="s">
        <v>375</v>
      </c>
      <c r="E79" s="74" t="s">
        <v>376</v>
      </c>
      <c r="F79" s="74" t="s">
        <v>377</v>
      </c>
      <c r="G79" s="74" t="s">
        <v>378</v>
      </c>
      <c r="H79" s="74"/>
      <c r="I79" s="74"/>
      <c r="J79" s="74"/>
      <c r="K79" s="74"/>
      <c r="L79" s="74"/>
      <c r="M79" s="74"/>
      <c r="N79" s="74"/>
      <c r="O79" s="74"/>
      <c r="P79" s="74"/>
      <c r="Q79" s="74"/>
    </row>
    <row r="80" spans="1:59" x14ac:dyDescent="0.35">
      <c r="B80" s="1" t="s">
        <v>124</v>
      </c>
      <c r="C80" s="1" t="s">
        <v>7</v>
      </c>
      <c r="D80" s="51">
        <v>0.70833333333333326</v>
      </c>
      <c r="E80" s="51">
        <v>0.67080026455026454</v>
      </c>
      <c r="F80" s="51">
        <v>0.77083333333333337</v>
      </c>
      <c r="G80" s="51">
        <v>0.57076719576719581</v>
      </c>
    </row>
    <row r="81" spans="2:7" x14ac:dyDescent="0.35">
      <c r="B81" s="1" t="s">
        <v>132</v>
      </c>
      <c r="C81" s="1" t="s">
        <v>7</v>
      </c>
      <c r="D81" s="51">
        <v>0.31944444444444442</v>
      </c>
      <c r="E81" s="51">
        <v>0.41607142857142865</v>
      </c>
      <c r="F81" s="51">
        <v>0.14166666666666666</v>
      </c>
      <c r="G81" s="51">
        <v>0.69047619047619058</v>
      </c>
    </row>
    <row r="82" spans="2:7" x14ac:dyDescent="0.35">
      <c r="B82" s="1" t="s">
        <v>251</v>
      </c>
      <c r="C82" s="1" t="s">
        <v>7</v>
      </c>
      <c r="D82" s="51">
        <v>0.2638888888888889</v>
      </c>
      <c r="E82" s="51">
        <v>0.56917989417989423</v>
      </c>
      <c r="F82" s="51">
        <v>0.35000000000000003</v>
      </c>
      <c r="G82" s="51">
        <v>0.78835978835978837</v>
      </c>
    </row>
    <row r="83" spans="2:7" x14ac:dyDescent="0.35">
      <c r="B83" s="1" t="s">
        <v>131</v>
      </c>
      <c r="C83" s="1" t="s">
        <v>7</v>
      </c>
      <c r="D83" s="51">
        <v>0.41666666666666663</v>
      </c>
      <c r="E83" s="51">
        <v>0.5359126984126984</v>
      </c>
      <c r="F83" s="51">
        <v>0.42499999999999999</v>
      </c>
      <c r="G83" s="51">
        <v>0.64682539682539675</v>
      </c>
    </row>
    <row r="84" spans="2:7" x14ac:dyDescent="0.35">
      <c r="B84" s="1" t="s">
        <v>133</v>
      </c>
      <c r="C84" s="1" t="s">
        <v>7</v>
      </c>
      <c r="D84" s="51">
        <v>0.31944444444444442</v>
      </c>
      <c r="E84" s="51">
        <v>0.38449074074074069</v>
      </c>
      <c r="F84" s="51">
        <v>0.20416666666666666</v>
      </c>
      <c r="G84" s="51">
        <v>0.56481481481481466</v>
      </c>
    </row>
    <row r="85" spans="2:7" x14ac:dyDescent="0.35">
      <c r="B85" s="1" t="s">
        <v>134</v>
      </c>
      <c r="C85" s="1" t="s">
        <v>7</v>
      </c>
      <c r="D85" s="51">
        <v>0.52777777777777779</v>
      </c>
      <c r="E85" s="51">
        <v>0.59279100529100526</v>
      </c>
      <c r="F85" s="51">
        <v>0.5083333333333333</v>
      </c>
      <c r="G85" s="51">
        <v>0.67724867724867721</v>
      </c>
    </row>
    <row r="86" spans="2:7" x14ac:dyDescent="0.35">
      <c r="B86" s="1" t="s">
        <v>120</v>
      </c>
      <c r="C86" s="1" t="s">
        <v>7</v>
      </c>
      <c r="D86" s="51">
        <v>1</v>
      </c>
      <c r="E86" s="51">
        <v>0.81481481481481488</v>
      </c>
      <c r="F86" s="51">
        <v>0.75</v>
      </c>
      <c r="G86" s="51">
        <v>0.87962962962962965</v>
      </c>
    </row>
    <row r="87" spans="2:7" x14ac:dyDescent="0.35">
      <c r="B87" s="1" t="s">
        <v>125</v>
      </c>
      <c r="C87" s="1" t="s">
        <v>7</v>
      </c>
      <c r="D87" s="51">
        <v>0.19444444444444442</v>
      </c>
      <c r="E87" s="51">
        <v>0.46646825396825398</v>
      </c>
      <c r="F87" s="51">
        <v>0.42499999999999999</v>
      </c>
      <c r="G87" s="51">
        <v>0.50793650793650791</v>
      </c>
    </row>
    <row r="88" spans="2:7" x14ac:dyDescent="0.35">
      <c r="B88" s="1" t="s">
        <v>126</v>
      </c>
      <c r="C88" s="1" t="s">
        <v>7</v>
      </c>
      <c r="D88" s="51">
        <v>0.65277777777777779</v>
      </c>
      <c r="E88" s="51">
        <v>0.59368386243386251</v>
      </c>
      <c r="F88" s="51">
        <v>0.46250000000000002</v>
      </c>
      <c r="G88" s="51">
        <v>0.72486772486772488</v>
      </c>
    </row>
    <row r="89" spans="2:7" x14ac:dyDescent="0.35">
      <c r="B89" s="1" t="s">
        <v>127</v>
      </c>
      <c r="C89" s="1" t="s">
        <v>7</v>
      </c>
      <c r="D89" s="51">
        <v>0.65277777777777768</v>
      </c>
      <c r="E89" s="51">
        <v>0.72883597883597884</v>
      </c>
      <c r="F89" s="51">
        <v>0.60416666666666674</v>
      </c>
      <c r="G89" s="51">
        <v>0.85350529100529093</v>
      </c>
    </row>
    <row r="90" spans="2:7" x14ac:dyDescent="0.35">
      <c r="B90" s="1" t="s">
        <v>128</v>
      </c>
      <c r="C90" s="1" t="s">
        <v>7</v>
      </c>
      <c r="D90" s="51">
        <v>0.875</v>
      </c>
      <c r="E90" s="51">
        <v>0.62648809523809534</v>
      </c>
      <c r="F90" s="51">
        <v>0.52083333333333326</v>
      </c>
      <c r="G90" s="51">
        <v>0.73214285714285721</v>
      </c>
    </row>
    <row r="91" spans="2:7" x14ac:dyDescent="0.35">
      <c r="B91" s="1" t="s">
        <v>118</v>
      </c>
      <c r="C91" s="1" t="s">
        <v>7</v>
      </c>
      <c r="D91" s="51">
        <v>0.41666666666666663</v>
      </c>
      <c r="E91" s="51">
        <v>0.42513227513227514</v>
      </c>
      <c r="F91" s="51">
        <v>0.38333333333333336</v>
      </c>
      <c r="G91" s="51">
        <v>0.46693121693121692</v>
      </c>
    </row>
    <row r="92" spans="2:7" x14ac:dyDescent="0.35">
      <c r="B92" s="1" t="s">
        <v>129</v>
      </c>
      <c r="C92" s="1" t="s">
        <v>7</v>
      </c>
      <c r="D92" s="51">
        <v>0.22222222222222221</v>
      </c>
      <c r="E92" s="51">
        <v>0.57407407407407407</v>
      </c>
      <c r="F92" s="51">
        <v>0.41666666666666669</v>
      </c>
      <c r="G92" s="51">
        <v>0.73148148148148151</v>
      </c>
    </row>
    <row r="93" spans="2:7" x14ac:dyDescent="0.35">
      <c r="B93" s="1" t="s">
        <v>121</v>
      </c>
      <c r="C93" s="1" t="s">
        <v>7</v>
      </c>
      <c r="D93" s="51">
        <v>0.33333333333333337</v>
      </c>
      <c r="E93" s="51">
        <v>0.55621693121693128</v>
      </c>
      <c r="F93" s="51">
        <v>0.33333333333333331</v>
      </c>
      <c r="G93" s="51">
        <v>0.77910052910052918</v>
      </c>
    </row>
    <row r="94" spans="2:7" x14ac:dyDescent="0.35">
      <c r="B94" s="1" t="s">
        <v>119</v>
      </c>
      <c r="C94" s="1" t="s">
        <v>7</v>
      </c>
      <c r="D94" s="51">
        <v>0.77777777777777768</v>
      </c>
      <c r="E94" s="51">
        <v>0.59689153439153442</v>
      </c>
      <c r="F94" s="51">
        <v>0.65277777777777768</v>
      </c>
      <c r="G94" s="51">
        <v>0.54100529100529104</v>
      </c>
    </row>
    <row r="95" spans="2:7" x14ac:dyDescent="0.35">
      <c r="B95" s="1" t="s">
        <v>130</v>
      </c>
      <c r="C95" s="1" t="s">
        <v>7</v>
      </c>
      <c r="D95" s="51">
        <v>0.63888888888888884</v>
      </c>
      <c r="E95" s="51">
        <v>0.63379629629629619</v>
      </c>
      <c r="F95" s="51">
        <v>0.55000000000000004</v>
      </c>
      <c r="G95" s="51">
        <v>0.71759259259259256</v>
      </c>
    </row>
    <row r="96" spans="2:7" x14ac:dyDescent="0.35">
      <c r="B96" s="1" t="s">
        <v>117</v>
      </c>
      <c r="C96" s="1" t="s">
        <v>7</v>
      </c>
      <c r="D96" s="51">
        <v>5.5555555555555552E-2</v>
      </c>
      <c r="E96" s="51">
        <v>0.50529100529100524</v>
      </c>
      <c r="F96" s="51">
        <v>0.33333333333333331</v>
      </c>
      <c r="G96" s="51">
        <v>0.67724867724867721</v>
      </c>
    </row>
    <row r="99" spans="1:17" s="12" customFormat="1" ht="40.5" customHeight="1" thickBot="1" x14ac:dyDescent="0.4">
      <c r="A99" s="7"/>
      <c r="B99" s="8" t="s">
        <v>408</v>
      </c>
      <c r="C99" s="8"/>
      <c r="D99" s="74">
        <v>1996</v>
      </c>
      <c r="E99" s="74">
        <v>2010</v>
      </c>
      <c r="F99" s="74">
        <v>2011</v>
      </c>
      <c r="G99" s="74">
        <v>2012</v>
      </c>
      <c r="H99" s="74">
        <v>2013</v>
      </c>
      <c r="I99" s="74">
        <v>2014</v>
      </c>
      <c r="J99" s="74">
        <v>2015</v>
      </c>
      <c r="K99" s="74">
        <v>2016</v>
      </c>
      <c r="L99" s="74">
        <v>2017</v>
      </c>
      <c r="M99" s="74" t="s">
        <v>159</v>
      </c>
      <c r="N99" s="74" t="s">
        <v>420</v>
      </c>
      <c r="O99" s="74"/>
      <c r="P99" s="74"/>
      <c r="Q99" s="74"/>
    </row>
    <row r="100" spans="1:17" s="84" customFormat="1" ht="30" customHeight="1" x14ac:dyDescent="0.35">
      <c r="B100" s="68" t="s">
        <v>419</v>
      </c>
      <c r="D100" s="91"/>
      <c r="E100" s="91"/>
      <c r="F100" s="92"/>
      <c r="G100" s="92"/>
      <c r="H100" s="92"/>
      <c r="I100" s="92"/>
      <c r="J100" s="92"/>
      <c r="K100" s="92"/>
      <c r="L100" s="92"/>
      <c r="M100" s="18"/>
      <c r="N100" s="89"/>
      <c r="O100" s="89"/>
      <c r="P100" s="89"/>
      <c r="Q100" s="89"/>
    </row>
    <row r="101" spans="1:17" s="66" customFormat="1" x14ac:dyDescent="0.35">
      <c r="B101" s="66" t="s">
        <v>124</v>
      </c>
      <c r="C101" s="66" t="s">
        <v>7</v>
      </c>
      <c r="D101" s="90">
        <f>AVERAGE(D119,D138,D156,D174,D192,D210)</f>
        <v>-0.66347438221176469</v>
      </c>
      <c r="E101" s="90">
        <f t="shared" ref="E101:M101" si="1">AVERAGE(E119,E138,E156,E174,E192,E210)</f>
        <v>-0.36155138723552227</v>
      </c>
      <c r="F101" s="90">
        <f t="shared" si="1"/>
        <v>-0.24847918127973875</v>
      </c>
      <c r="G101" s="90">
        <f t="shared" si="1"/>
        <v>-0.29724941588938236</v>
      </c>
      <c r="H101" s="90">
        <f t="shared" si="1"/>
        <v>-0.28501537442207336</v>
      </c>
      <c r="I101" s="90">
        <f t="shared" si="1"/>
        <v>-0.23712672479450703</v>
      </c>
      <c r="J101" s="90">
        <f t="shared" si="1"/>
        <v>-0.20039982046000659</v>
      </c>
      <c r="K101" s="90">
        <f t="shared" si="1"/>
        <v>-0.15684900091340145</v>
      </c>
      <c r="L101" s="90">
        <f t="shared" si="1"/>
        <v>-0.18847635140021643</v>
      </c>
      <c r="M101" s="90">
        <f t="shared" si="1"/>
        <v>-0.24689340704935603</v>
      </c>
      <c r="N101" s="93">
        <f>M101-D101</f>
        <v>0.41658097516240866</v>
      </c>
      <c r="O101" s="67"/>
      <c r="P101" s="67"/>
      <c r="Q101" s="67"/>
    </row>
    <row r="102" spans="1:17" s="66" customFormat="1" x14ac:dyDescent="0.35">
      <c r="B102" s="66" t="s">
        <v>132</v>
      </c>
      <c r="C102" s="66" t="s">
        <v>7</v>
      </c>
      <c r="D102" s="90">
        <f t="shared" ref="D102:M117" si="2">AVERAGE(D120,D139,D157,D175,D193,D211)</f>
        <v>-0.23624687828123569</v>
      </c>
      <c r="E102" s="90">
        <f t="shared" si="2"/>
        <v>-0.40314692445099354</v>
      </c>
      <c r="F102" s="90">
        <f t="shared" si="2"/>
        <v>-0.38028130536258686</v>
      </c>
      <c r="G102" s="90">
        <f t="shared" si="2"/>
        <v>-0.29754809662699699</v>
      </c>
      <c r="H102" s="90">
        <f t="shared" si="2"/>
        <v>-0.27046576639016467</v>
      </c>
      <c r="I102" s="90">
        <f t="shared" si="2"/>
        <v>-0.22649364980558553</v>
      </c>
      <c r="J102" s="90">
        <f t="shared" si="2"/>
        <v>-0.22252897297342619</v>
      </c>
      <c r="K102" s="90">
        <f t="shared" si="2"/>
        <v>-0.17190048471093178</v>
      </c>
      <c r="L102" s="90">
        <f t="shared" si="2"/>
        <v>-0.21178351466854414</v>
      </c>
      <c r="M102" s="90">
        <f t="shared" si="2"/>
        <v>-0.2730185893736537</v>
      </c>
      <c r="N102" s="93">
        <f t="shared" ref="N102:N117" si="3">M102-D102</f>
        <v>-3.6771711092418002E-2</v>
      </c>
      <c r="O102" s="67"/>
      <c r="P102" s="67"/>
      <c r="Q102" s="67"/>
    </row>
    <row r="103" spans="1:17" s="66" customFormat="1" x14ac:dyDescent="0.35">
      <c r="B103" s="66" t="s">
        <v>251</v>
      </c>
      <c r="C103" s="66" t="s">
        <v>7</v>
      </c>
      <c r="D103" s="90">
        <f t="shared" si="2"/>
        <v>-0.3934330512226249</v>
      </c>
      <c r="E103" s="90">
        <f t="shared" si="2"/>
        <v>-0.57374489059050882</v>
      </c>
      <c r="F103" s="90">
        <f t="shared" si="2"/>
        <v>-0.7728143731753031</v>
      </c>
      <c r="G103" s="90">
        <f t="shared" si="2"/>
        <v>-0.75925054152806604</v>
      </c>
      <c r="H103" s="90">
        <f t="shared" si="2"/>
        <v>-0.91207671165466309</v>
      </c>
      <c r="I103" s="90">
        <f t="shared" si="2"/>
        <v>-0.9473908543586731</v>
      </c>
      <c r="J103" s="90">
        <f t="shared" si="2"/>
        <v>-0.91766499479611718</v>
      </c>
      <c r="K103" s="90">
        <f t="shared" si="2"/>
        <v>-0.89473772048950195</v>
      </c>
      <c r="L103" s="90">
        <f t="shared" si="2"/>
        <v>-0.87021100521087646</v>
      </c>
      <c r="M103" s="90">
        <f t="shared" si="2"/>
        <v>-0.83098638647546375</v>
      </c>
      <c r="N103" s="93">
        <f t="shared" si="3"/>
        <v>-0.43755333525283885</v>
      </c>
      <c r="O103" s="67"/>
      <c r="P103" s="67"/>
      <c r="Q103" s="67"/>
    </row>
    <row r="104" spans="1:17" s="66" customFormat="1" x14ac:dyDescent="0.35">
      <c r="B104" s="66" t="s">
        <v>225</v>
      </c>
      <c r="C104" s="66" t="s">
        <v>7</v>
      </c>
      <c r="D104" s="90">
        <f t="shared" si="2"/>
        <v>-0.20383340617020926</v>
      </c>
      <c r="E104" s="90">
        <f t="shared" si="2"/>
        <v>-0.28214381604144972</v>
      </c>
      <c r="F104" s="90">
        <f t="shared" si="2"/>
        <v>-0.30942141932124895</v>
      </c>
      <c r="G104" s="90">
        <f t="shared" si="2"/>
        <v>-0.35313127934932709</v>
      </c>
      <c r="H104" s="90">
        <f t="shared" si="2"/>
        <v>-0.33555435389280319</v>
      </c>
      <c r="I104" s="90">
        <f t="shared" si="2"/>
        <v>-0.28821559498707455</v>
      </c>
      <c r="J104" s="90">
        <f t="shared" si="2"/>
        <v>-0.20349766003588834</v>
      </c>
      <c r="K104" s="90">
        <f t="shared" si="2"/>
        <v>-0.17572001678248247</v>
      </c>
      <c r="L104" s="90">
        <f t="shared" si="2"/>
        <v>-0.13960724448164305</v>
      </c>
      <c r="M104" s="90">
        <f t="shared" si="2"/>
        <v>-0.26091142311148968</v>
      </c>
      <c r="N104" s="93">
        <f t="shared" si="3"/>
        <v>-5.7078016941280424E-2</v>
      </c>
      <c r="O104" s="67"/>
      <c r="P104" s="67"/>
      <c r="Q104" s="67"/>
    </row>
    <row r="105" spans="1:17" s="66" customFormat="1" x14ac:dyDescent="0.35">
      <c r="B105" s="66" t="s">
        <v>225</v>
      </c>
      <c r="C105" s="66" t="s">
        <v>7</v>
      </c>
      <c r="D105" s="90">
        <f t="shared" si="2"/>
        <v>-0.20383340617020926</v>
      </c>
      <c r="E105" s="90">
        <f t="shared" si="2"/>
        <v>-0.28214381604144972</v>
      </c>
      <c r="F105" s="90">
        <f t="shared" si="2"/>
        <v>-0.30942141932124895</v>
      </c>
      <c r="G105" s="90">
        <f t="shared" si="2"/>
        <v>-0.35313127934932709</v>
      </c>
      <c r="H105" s="90">
        <f t="shared" si="2"/>
        <v>-0.33555435389280319</v>
      </c>
      <c r="I105" s="90">
        <f t="shared" si="2"/>
        <v>-0.28821559498707455</v>
      </c>
      <c r="J105" s="90">
        <f t="shared" si="2"/>
        <v>-0.20349766003588834</v>
      </c>
      <c r="K105" s="90">
        <f t="shared" si="2"/>
        <v>-0.17572001678248247</v>
      </c>
      <c r="L105" s="90">
        <f t="shared" si="2"/>
        <v>-0.13960724448164305</v>
      </c>
      <c r="M105" s="90">
        <f t="shared" si="2"/>
        <v>-0.26091142311148968</v>
      </c>
      <c r="N105" s="93">
        <f t="shared" si="3"/>
        <v>-5.7078016941280424E-2</v>
      </c>
      <c r="O105" s="67"/>
      <c r="P105" s="67"/>
      <c r="Q105" s="67"/>
    </row>
    <row r="106" spans="1:17" s="66" customFormat="1" x14ac:dyDescent="0.35">
      <c r="B106" s="66" t="s">
        <v>225</v>
      </c>
      <c r="C106" s="66" t="s">
        <v>7</v>
      </c>
      <c r="D106" s="90">
        <f t="shared" si="2"/>
        <v>-0.20383340617020926</v>
      </c>
      <c r="E106" s="90">
        <f t="shared" si="2"/>
        <v>-0.28214381604144972</v>
      </c>
      <c r="F106" s="90">
        <f t="shared" si="2"/>
        <v>-0.30942141932124895</v>
      </c>
      <c r="G106" s="90">
        <f t="shared" si="2"/>
        <v>-0.35313127934932709</v>
      </c>
      <c r="H106" s="90">
        <f t="shared" si="2"/>
        <v>-0.33555435389280319</v>
      </c>
      <c r="I106" s="90">
        <f t="shared" si="2"/>
        <v>-0.28821559498707455</v>
      </c>
      <c r="J106" s="90">
        <f t="shared" si="2"/>
        <v>-0.20349766003588834</v>
      </c>
      <c r="K106" s="90">
        <f t="shared" si="2"/>
        <v>-0.17572001678248247</v>
      </c>
      <c r="L106" s="90">
        <f t="shared" si="2"/>
        <v>-0.13960724448164305</v>
      </c>
      <c r="M106" s="90">
        <f t="shared" si="2"/>
        <v>-0.26091142311148968</v>
      </c>
      <c r="N106" s="93">
        <f t="shared" si="3"/>
        <v>-5.7078016941280424E-2</v>
      </c>
      <c r="O106" s="67"/>
      <c r="P106" s="67"/>
      <c r="Q106" s="67"/>
    </row>
    <row r="107" spans="1:17" s="66" customFormat="1" x14ac:dyDescent="0.35">
      <c r="B107" s="66" t="s">
        <v>120</v>
      </c>
      <c r="C107" s="66" t="s">
        <v>7</v>
      </c>
      <c r="D107" s="90">
        <f t="shared" si="2"/>
        <v>-0.72012598315874732</v>
      </c>
      <c r="E107" s="90">
        <f t="shared" si="2"/>
        <v>-0.64594286059339845</v>
      </c>
      <c r="F107" s="90">
        <f t="shared" si="2"/>
        <v>-0.69154532502094901</v>
      </c>
      <c r="G107" s="90">
        <f t="shared" si="2"/>
        <v>-0.72528011103471124</v>
      </c>
      <c r="H107" s="90">
        <f t="shared" si="2"/>
        <v>-0.64651663104693091</v>
      </c>
      <c r="I107" s="90">
        <f t="shared" si="2"/>
        <v>-0.57119049876928329</v>
      </c>
      <c r="J107" s="90">
        <f t="shared" si="2"/>
        <v>-0.58236176023880637</v>
      </c>
      <c r="K107" s="90">
        <f t="shared" si="2"/>
        <v>-0.56939325730005896</v>
      </c>
      <c r="L107" s="90">
        <f t="shared" si="2"/>
        <v>-0.53335940092802048</v>
      </c>
      <c r="M107" s="90">
        <f t="shared" si="2"/>
        <v>-0.62069873061651981</v>
      </c>
      <c r="N107" s="93">
        <f t="shared" si="3"/>
        <v>9.9427252542227507E-2</v>
      </c>
      <c r="O107" s="67"/>
      <c r="P107" s="67"/>
      <c r="Q107" s="67"/>
    </row>
    <row r="108" spans="1:17" s="66" customFormat="1" x14ac:dyDescent="0.35">
      <c r="B108" s="66" t="s">
        <v>125</v>
      </c>
      <c r="C108" s="66" t="s">
        <v>7</v>
      </c>
      <c r="D108" s="90">
        <f t="shared" si="2"/>
        <v>-0.11948597431182861</v>
      </c>
      <c r="E108" s="90">
        <f t="shared" si="2"/>
        <v>-0.27388833090662956</v>
      </c>
      <c r="F108" s="90">
        <f t="shared" si="2"/>
        <v>-0.33323963979880017</v>
      </c>
      <c r="G108" s="90">
        <f t="shared" si="2"/>
        <v>-0.31073496304452419</v>
      </c>
      <c r="H108" s="90">
        <f t="shared" si="2"/>
        <v>-0.32697543005148572</v>
      </c>
      <c r="I108" s="90">
        <f t="shared" si="2"/>
        <v>-0.27804818128546077</v>
      </c>
      <c r="J108" s="90">
        <f t="shared" si="2"/>
        <v>-0.25195471631983918</v>
      </c>
      <c r="K108" s="90">
        <f t="shared" si="2"/>
        <v>-0.26102639858921367</v>
      </c>
      <c r="L108" s="90">
        <f t="shared" si="2"/>
        <v>-0.29287103811899823</v>
      </c>
      <c r="M108" s="90">
        <f t="shared" si="2"/>
        <v>-0.29109233726436895</v>
      </c>
      <c r="N108" s="93">
        <f t="shared" si="3"/>
        <v>-0.17160636295254034</v>
      </c>
      <c r="O108" s="67"/>
      <c r="P108" s="67"/>
      <c r="Q108" s="67"/>
    </row>
    <row r="109" spans="1:17" s="66" customFormat="1" x14ac:dyDescent="0.35">
      <c r="B109" s="66" t="s">
        <v>126</v>
      </c>
      <c r="C109" s="66" t="s">
        <v>7</v>
      </c>
      <c r="D109" s="90">
        <f t="shared" si="2"/>
        <v>-0.78346691528956092</v>
      </c>
      <c r="E109" s="90">
        <f t="shared" si="2"/>
        <v>-1.1105603178342183</v>
      </c>
      <c r="F109" s="90">
        <f t="shared" si="2"/>
        <v>-1.178232987721761</v>
      </c>
      <c r="G109" s="90">
        <f t="shared" si="2"/>
        <v>-1.1604629655679066</v>
      </c>
      <c r="H109" s="90">
        <f t="shared" si="2"/>
        <v>-1.1180117825667064</v>
      </c>
      <c r="I109" s="90">
        <f t="shared" si="2"/>
        <v>-1.0248898565769196</v>
      </c>
      <c r="J109" s="90">
        <f t="shared" si="2"/>
        <v>-1.0127719442049663</v>
      </c>
      <c r="K109" s="90">
        <f t="shared" si="2"/>
        <v>-1.0240564942359924</v>
      </c>
      <c r="L109" s="90">
        <f t="shared" si="2"/>
        <v>-0.96232080459594727</v>
      </c>
      <c r="M109" s="90">
        <f t="shared" si="2"/>
        <v>-1.0739133941630523</v>
      </c>
      <c r="N109" s="93">
        <f t="shared" si="3"/>
        <v>-0.2904464788734914</v>
      </c>
      <c r="O109" s="67"/>
      <c r="P109" s="67"/>
      <c r="Q109" s="67"/>
    </row>
    <row r="110" spans="1:17" s="66" customFormat="1" x14ac:dyDescent="0.35">
      <c r="B110" s="66" t="s">
        <v>127</v>
      </c>
      <c r="C110" s="66" t="s">
        <v>7</v>
      </c>
      <c r="D110" s="90">
        <f t="shared" si="2"/>
        <v>-0.35914029491444427</v>
      </c>
      <c r="E110" s="90">
        <f t="shared" si="2"/>
        <v>-0.2368913951019446</v>
      </c>
      <c r="F110" s="90">
        <f t="shared" si="2"/>
        <v>-0.1866042191783587</v>
      </c>
      <c r="G110" s="90">
        <f t="shared" si="2"/>
        <v>-0.23181290552020073</v>
      </c>
      <c r="H110" s="90">
        <f t="shared" si="2"/>
        <v>-0.22770549977819124</v>
      </c>
      <c r="I110" s="90">
        <f t="shared" si="2"/>
        <v>-0.19756529231866202</v>
      </c>
      <c r="J110" s="90">
        <f t="shared" si="2"/>
        <v>-0.16251157472531</v>
      </c>
      <c r="K110" s="90">
        <f t="shared" si="2"/>
        <v>-7.5337330500284835E-2</v>
      </c>
      <c r="L110" s="90">
        <f t="shared" si="2"/>
        <v>-0.11497212946414948</v>
      </c>
      <c r="M110" s="90">
        <f t="shared" si="2"/>
        <v>-0.17917504332338771</v>
      </c>
      <c r="N110" s="93">
        <f t="shared" si="3"/>
        <v>0.17996525159105656</v>
      </c>
      <c r="O110" s="67"/>
      <c r="P110" s="67"/>
      <c r="Q110" s="67"/>
    </row>
    <row r="111" spans="1:17" s="66" customFormat="1" x14ac:dyDescent="0.35">
      <c r="B111" s="66" t="s">
        <v>128</v>
      </c>
      <c r="C111" s="66" t="s">
        <v>7</v>
      </c>
      <c r="D111" s="90">
        <f t="shared" si="2"/>
        <v>-0.13347279839217663</v>
      </c>
      <c r="E111" s="90">
        <f t="shared" si="2"/>
        <v>-0.5391514630173333</v>
      </c>
      <c r="F111" s="90">
        <f t="shared" si="2"/>
        <v>-0.45459729836632806</v>
      </c>
      <c r="G111" s="90">
        <f t="shared" si="2"/>
        <v>-0.3761440624172489</v>
      </c>
      <c r="H111" s="90">
        <f t="shared" si="2"/>
        <v>-0.30262535034368437</v>
      </c>
      <c r="I111" s="90">
        <f t="shared" si="2"/>
        <v>-0.19211928608516851</v>
      </c>
      <c r="J111" s="90">
        <f t="shared" si="2"/>
        <v>-0.23928086521724859</v>
      </c>
      <c r="K111" s="90">
        <f t="shared" si="2"/>
        <v>-0.34814114309847355</v>
      </c>
      <c r="L111" s="90">
        <f t="shared" si="2"/>
        <v>-0.34802752360701561</v>
      </c>
      <c r="M111" s="90">
        <f t="shared" si="2"/>
        <v>-0.35001087401906261</v>
      </c>
      <c r="N111" s="93">
        <f t="shared" si="3"/>
        <v>-0.21653807562688598</v>
      </c>
      <c r="O111" s="67"/>
      <c r="P111" s="67"/>
      <c r="Q111" s="67"/>
    </row>
    <row r="112" spans="1:17" s="66" customFormat="1" x14ac:dyDescent="0.35">
      <c r="B112" s="66" t="s">
        <v>118</v>
      </c>
      <c r="C112" s="66" t="s">
        <v>7</v>
      </c>
      <c r="D112" s="90">
        <f t="shared" si="2"/>
        <v>-0.14532614996035895</v>
      </c>
      <c r="E112" s="90">
        <f t="shared" si="2"/>
        <v>-0.43011038502057392</v>
      </c>
      <c r="F112" s="90">
        <f t="shared" si="2"/>
        <v>-0.36109574635823566</v>
      </c>
      <c r="G112" s="90">
        <f t="shared" si="2"/>
        <v>-0.20056042207094529</v>
      </c>
      <c r="H112" s="90">
        <f t="shared" si="2"/>
        <v>-0.14878008142113686</v>
      </c>
      <c r="I112" s="90">
        <f t="shared" si="2"/>
        <v>-9.262383232514064E-2</v>
      </c>
      <c r="J112" s="90">
        <f t="shared" si="2"/>
        <v>-8.7674012407660484E-2</v>
      </c>
      <c r="K112" s="90">
        <f t="shared" si="2"/>
        <v>-9.4869484892114997E-2</v>
      </c>
      <c r="L112" s="90">
        <f t="shared" si="2"/>
        <v>-7.1758054817716285E-2</v>
      </c>
      <c r="M112" s="90">
        <f t="shared" si="2"/>
        <v>-0.18593400241419053</v>
      </c>
      <c r="N112" s="93">
        <f t="shared" si="3"/>
        <v>-4.0607852453831583E-2</v>
      </c>
      <c r="O112" s="67"/>
      <c r="P112" s="67"/>
      <c r="Q112" s="67"/>
    </row>
    <row r="113" spans="2:17" s="66" customFormat="1" x14ac:dyDescent="0.35">
      <c r="B113" s="66" t="s">
        <v>129</v>
      </c>
      <c r="C113" s="66" t="s">
        <v>7</v>
      </c>
      <c r="D113" s="90">
        <f t="shared" si="2"/>
        <v>-1.6014203230539958</v>
      </c>
      <c r="E113" s="90">
        <f t="shared" si="2"/>
        <v>-1.1505417227745056</v>
      </c>
      <c r="F113" s="90">
        <f t="shared" si="2"/>
        <v>-1.128951648871104</v>
      </c>
      <c r="G113" s="90">
        <f t="shared" si="2"/>
        <v>-1.1785709659258525</v>
      </c>
      <c r="H113" s="90">
        <f t="shared" si="2"/>
        <v>-1.2229637900988262</v>
      </c>
      <c r="I113" s="90">
        <f t="shared" si="2"/>
        <v>-1.0209735532601674</v>
      </c>
      <c r="J113" s="90">
        <f t="shared" si="2"/>
        <v>-1.0842263698577881</v>
      </c>
      <c r="K113" s="90">
        <f t="shared" si="2"/>
        <v>-1.1482431590557098</v>
      </c>
      <c r="L113" s="90">
        <f t="shared" si="2"/>
        <v>-1.2093043625354767</v>
      </c>
      <c r="M113" s="90">
        <f t="shared" si="2"/>
        <v>-1.1429719465474288</v>
      </c>
      <c r="N113" s="93">
        <f t="shared" si="3"/>
        <v>0.458448376506567</v>
      </c>
      <c r="O113" s="67"/>
      <c r="P113" s="67"/>
      <c r="Q113" s="67"/>
    </row>
    <row r="114" spans="2:17" s="66" customFormat="1" x14ac:dyDescent="0.35">
      <c r="B114" s="66" t="s">
        <v>121</v>
      </c>
      <c r="C114" s="66" t="s">
        <v>7</v>
      </c>
      <c r="D114" s="90">
        <f t="shared" si="2"/>
        <v>-0.54744987934827805</v>
      </c>
      <c r="E114" s="90">
        <f t="shared" si="2"/>
        <v>-0.35966766610120732</v>
      </c>
      <c r="F114" s="90">
        <f t="shared" si="2"/>
        <v>-0.38989085300515097</v>
      </c>
      <c r="G114" s="90">
        <f t="shared" si="2"/>
        <v>-0.41582119464874268</v>
      </c>
      <c r="H114" s="90">
        <f t="shared" si="2"/>
        <v>-0.44198056310415268</v>
      </c>
      <c r="I114" s="90">
        <f t="shared" si="2"/>
        <v>-0.48760347813367844</v>
      </c>
      <c r="J114" s="90">
        <f t="shared" si="2"/>
        <v>-0.44749585290749866</v>
      </c>
      <c r="K114" s="90">
        <f t="shared" si="2"/>
        <v>-0.42292347302039462</v>
      </c>
      <c r="L114" s="90">
        <f t="shared" si="2"/>
        <v>-0.50040158629417419</v>
      </c>
      <c r="M114" s="90">
        <f t="shared" si="2"/>
        <v>-0.43322308340187493</v>
      </c>
      <c r="N114" s="93">
        <f t="shared" si="3"/>
        <v>0.11422679594640311</v>
      </c>
      <c r="O114" s="67"/>
      <c r="P114" s="67"/>
      <c r="Q114" s="67"/>
    </row>
    <row r="115" spans="2:17" s="66" customFormat="1" x14ac:dyDescent="0.35">
      <c r="B115" s="66" t="s">
        <v>119</v>
      </c>
      <c r="C115" s="66" t="s">
        <v>7</v>
      </c>
      <c r="D115" s="90">
        <f t="shared" si="2"/>
        <v>-0.73965014237910509</v>
      </c>
      <c r="E115" s="90">
        <f t="shared" si="2"/>
        <v>-0.5886770561337471</v>
      </c>
      <c r="F115" s="90">
        <f t="shared" si="2"/>
        <v>-0.57588212937116623</v>
      </c>
      <c r="G115" s="90">
        <f t="shared" si="2"/>
        <v>-0.58468918999036157</v>
      </c>
      <c r="H115" s="90">
        <f t="shared" si="2"/>
        <v>-0.60074563572804129</v>
      </c>
      <c r="I115" s="90">
        <f t="shared" si="2"/>
        <v>-0.61933973928292596</v>
      </c>
      <c r="J115" s="90">
        <f t="shared" si="2"/>
        <v>-0.59345074991385138</v>
      </c>
      <c r="K115" s="90">
        <f t="shared" si="2"/>
        <v>-0.57651486247777939</v>
      </c>
      <c r="L115" s="90">
        <f t="shared" si="2"/>
        <v>-0.54860333601633704</v>
      </c>
      <c r="M115" s="90">
        <f t="shared" si="2"/>
        <v>-0.58598783736427629</v>
      </c>
      <c r="N115" s="93">
        <f t="shared" si="3"/>
        <v>0.1536623050148288</v>
      </c>
      <c r="O115" s="67"/>
      <c r="P115" s="67"/>
      <c r="Q115" s="67"/>
    </row>
    <row r="116" spans="2:17" s="66" customFormat="1" x14ac:dyDescent="0.35">
      <c r="B116" s="66" t="s">
        <v>130</v>
      </c>
      <c r="C116" s="66" t="s">
        <v>7</v>
      </c>
      <c r="D116" s="90">
        <f t="shared" si="2"/>
        <v>-0.58333301792542136</v>
      </c>
      <c r="E116" s="90">
        <f t="shared" si="2"/>
        <v>-0.53436333127319813</v>
      </c>
      <c r="F116" s="90">
        <f t="shared" si="2"/>
        <v>-0.58312954629460967</v>
      </c>
      <c r="G116" s="90">
        <f t="shared" si="2"/>
        <v>-0.56843797862529755</v>
      </c>
      <c r="H116" s="90">
        <f t="shared" si="2"/>
        <v>-0.71640783051649726</v>
      </c>
      <c r="I116" s="90">
        <f t="shared" si="2"/>
        <v>-0.83174515018860495</v>
      </c>
      <c r="J116" s="90">
        <f t="shared" si="2"/>
        <v>-0.82671272878845536</v>
      </c>
      <c r="K116" s="90">
        <f t="shared" si="2"/>
        <v>-0.73998109452077188</v>
      </c>
      <c r="L116" s="90">
        <f t="shared" si="2"/>
        <v>-0.69145217941453063</v>
      </c>
      <c r="M116" s="90">
        <f t="shared" si="2"/>
        <v>-0.68652872995274572</v>
      </c>
      <c r="N116" s="93">
        <f t="shared" si="3"/>
        <v>-0.10319571202732436</v>
      </c>
      <c r="O116" s="67"/>
      <c r="P116" s="67"/>
      <c r="Q116" s="67"/>
    </row>
    <row r="117" spans="2:17" s="66" customFormat="1" x14ac:dyDescent="0.35">
      <c r="B117" s="66" t="s">
        <v>117</v>
      </c>
      <c r="C117" s="66" t="s">
        <v>7</v>
      </c>
      <c r="D117" s="90">
        <f t="shared" si="2"/>
        <v>-0.4528738756974538</v>
      </c>
      <c r="E117" s="90">
        <f t="shared" si="2"/>
        <v>-0.57320443292458856</v>
      </c>
      <c r="F117" s="90">
        <f t="shared" si="2"/>
        <v>-0.54226939628521598</v>
      </c>
      <c r="G117" s="90">
        <f t="shared" si="2"/>
        <v>-0.52847802142302192</v>
      </c>
      <c r="H117" s="90">
        <f t="shared" si="2"/>
        <v>-0.50259826580683387</v>
      </c>
      <c r="I117" s="90">
        <f t="shared" si="2"/>
        <v>-0.47520257594684762</v>
      </c>
      <c r="J117" s="90">
        <f t="shared" si="2"/>
        <v>-0.41159330308437347</v>
      </c>
      <c r="K117" s="90">
        <f t="shared" si="2"/>
        <v>-0.32662491267547011</v>
      </c>
      <c r="L117" s="90">
        <f t="shared" si="2"/>
        <v>-0.33425559371244162</v>
      </c>
      <c r="M117" s="90">
        <f t="shared" si="2"/>
        <v>-0.46177831273234915</v>
      </c>
      <c r="N117" s="93">
        <f t="shared" si="3"/>
        <v>-8.9044370348953517E-3</v>
      </c>
      <c r="O117" s="67"/>
      <c r="P117" s="67"/>
      <c r="Q117" s="67"/>
    </row>
    <row r="118" spans="2:17" s="84" customFormat="1" ht="30" customHeight="1" x14ac:dyDescent="0.35">
      <c r="B118" s="68" t="s">
        <v>409</v>
      </c>
      <c r="D118" s="89"/>
      <c r="E118" s="89"/>
      <c r="F118" s="18"/>
      <c r="G118" s="18"/>
      <c r="H118" s="18"/>
      <c r="I118" s="18"/>
      <c r="J118" s="18"/>
      <c r="K118" s="18"/>
      <c r="L118" s="18"/>
      <c r="M118" s="18"/>
      <c r="N118" s="89"/>
      <c r="O118" s="89"/>
      <c r="P118" s="89"/>
      <c r="Q118" s="89"/>
    </row>
    <row r="119" spans="2:17" x14ac:dyDescent="0.35">
      <c r="B119" s="1" t="s">
        <v>124</v>
      </c>
      <c r="C119" s="1" t="s">
        <v>7</v>
      </c>
      <c r="D119" s="90">
        <v>-0.51094233989715576</v>
      </c>
      <c r="E119" s="90">
        <v>-0.1323791891336441</v>
      </c>
      <c r="F119" s="90">
        <v>-5.9714235365390778E-2</v>
      </c>
      <c r="G119" s="90">
        <v>-6.3991345465183258E-2</v>
      </c>
      <c r="H119" s="90">
        <v>-8.127882331609726E-2</v>
      </c>
      <c r="I119" s="90">
        <v>-4.331616684794426E-2</v>
      </c>
      <c r="J119" s="90">
        <v>3.91727639362216E-3</v>
      </c>
      <c r="K119" s="90">
        <v>0.12076428532600403</v>
      </c>
      <c r="L119" s="90">
        <v>0.11093447357416153</v>
      </c>
      <c r="M119" s="93">
        <f>AVERAGE(E119:L119)</f>
        <v>-1.8132965604308993E-2</v>
      </c>
    </row>
    <row r="120" spans="2:17" x14ac:dyDescent="0.35">
      <c r="B120" s="1" t="s">
        <v>132</v>
      </c>
      <c r="C120" s="1" t="s">
        <v>7</v>
      </c>
      <c r="D120" s="90">
        <v>5.6515026837587357E-2</v>
      </c>
      <c r="E120" s="90">
        <v>7.3861636221408844E-2</v>
      </c>
      <c r="F120" s="90">
        <v>9.0433284640312195E-2</v>
      </c>
      <c r="G120" s="90">
        <v>0.12459221482276917</v>
      </c>
      <c r="H120" s="90">
        <v>0.11536954343318939</v>
      </c>
      <c r="I120" s="90">
        <v>0.18896061182022095</v>
      </c>
      <c r="J120" s="90">
        <v>0.15424950420856476</v>
      </c>
      <c r="K120" s="90">
        <v>0.18060679733753204</v>
      </c>
      <c r="L120" s="90">
        <v>0.15746179223060608</v>
      </c>
      <c r="M120" s="93">
        <f t="shared" ref="M120:M135" si="4">AVERAGE(E120:L120)</f>
        <v>0.13569192308932543</v>
      </c>
    </row>
    <row r="121" spans="2:17" x14ac:dyDescent="0.35">
      <c r="B121" s="1" t="s">
        <v>251</v>
      </c>
      <c r="C121" s="1" t="s">
        <v>7</v>
      </c>
      <c r="D121" s="90">
        <v>-0.84418416023254395</v>
      </c>
      <c r="E121" s="90">
        <v>-1.1880536079406738</v>
      </c>
      <c r="F121" s="90">
        <v>-1.1399832963943481</v>
      </c>
      <c r="G121" s="90">
        <v>-0.76506346464157104</v>
      </c>
      <c r="H121" s="90">
        <v>-1.0515589714050293</v>
      </c>
      <c r="I121" s="90">
        <v>-1.180599570274353</v>
      </c>
      <c r="J121" s="90">
        <v>-1.1848131418228149</v>
      </c>
      <c r="K121" s="90">
        <v>-1.2026101350784302</v>
      </c>
      <c r="L121" s="90">
        <v>-1.2493281364440918</v>
      </c>
      <c r="M121" s="93">
        <f t="shared" si="4"/>
        <v>-1.120251290500164</v>
      </c>
    </row>
    <row r="122" spans="2:17" x14ac:dyDescent="0.35">
      <c r="B122" s="1" t="s">
        <v>225</v>
      </c>
      <c r="C122" s="1" t="s">
        <v>7</v>
      </c>
      <c r="D122" s="90">
        <v>0.4765637218952179</v>
      </c>
      <c r="E122" s="90">
        <v>0.44327238202095032</v>
      </c>
      <c r="F122" s="90">
        <v>0.43581858277320862</v>
      </c>
      <c r="G122" s="90">
        <v>0.39945420622825623</v>
      </c>
      <c r="H122" s="90">
        <v>0.43278014659881592</v>
      </c>
      <c r="I122" s="90">
        <v>0.41329404711723328</v>
      </c>
      <c r="J122" s="90">
        <v>0.42783477902412415</v>
      </c>
      <c r="K122" s="90">
        <v>0.44016510248184204</v>
      </c>
      <c r="L122" s="90">
        <v>0.38550087809562683</v>
      </c>
      <c r="M122" s="93">
        <f t="shared" si="4"/>
        <v>0.42226501554250717</v>
      </c>
    </row>
    <row r="123" spans="2:17" x14ac:dyDescent="0.35">
      <c r="B123" s="66" t="s">
        <v>225</v>
      </c>
      <c r="C123" s="1" t="s">
        <v>7</v>
      </c>
      <c r="D123" s="90">
        <v>0.4765637218952179</v>
      </c>
      <c r="E123" s="90">
        <v>0.44327238202095032</v>
      </c>
      <c r="F123" s="90">
        <v>0.43581858277320862</v>
      </c>
      <c r="G123" s="90">
        <v>0.39945420622825623</v>
      </c>
      <c r="H123" s="90">
        <v>0.43278014659881592</v>
      </c>
      <c r="I123" s="90">
        <v>0.41329404711723328</v>
      </c>
      <c r="J123" s="90">
        <v>0.42783477902412415</v>
      </c>
      <c r="K123" s="90">
        <v>0.44016510248184204</v>
      </c>
      <c r="L123" s="90">
        <v>0.38550087809562683</v>
      </c>
      <c r="M123" s="93">
        <f t="shared" si="4"/>
        <v>0.42226501554250717</v>
      </c>
    </row>
    <row r="124" spans="2:17" x14ac:dyDescent="0.35">
      <c r="B124" s="66" t="s">
        <v>225</v>
      </c>
      <c r="C124" s="1" t="s">
        <v>7</v>
      </c>
      <c r="D124" s="90">
        <v>0.4765637218952179</v>
      </c>
      <c r="E124" s="90">
        <v>0.44327238202095032</v>
      </c>
      <c r="F124" s="90">
        <v>0.43581858277320862</v>
      </c>
      <c r="G124" s="90">
        <v>0.39945420622825623</v>
      </c>
      <c r="H124" s="90">
        <v>0.43278014659881592</v>
      </c>
      <c r="I124" s="90">
        <v>0.41329404711723328</v>
      </c>
      <c r="J124" s="90">
        <v>0.42783477902412415</v>
      </c>
      <c r="K124" s="90">
        <v>0.44016510248184204</v>
      </c>
      <c r="L124" s="90">
        <v>0.38550087809562683</v>
      </c>
      <c r="M124" s="93">
        <f t="shared" si="4"/>
        <v>0.42226501554250717</v>
      </c>
    </row>
    <row r="125" spans="2:17" x14ac:dyDescent="0.35">
      <c r="B125" s="1" t="s">
        <v>120</v>
      </c>
      <c r="C125" s="1" t="s">
        <v>7</v>
      </c>
      <c r="D125" s="90">
        <v>-0.65215086936950684</v>
      </c>
      <c r="E125" s="90">
        <v>-0.21895529329776764</v>
      </c>
      <c r="F125" s="90">
        <v>-0.26952019333839417</v>
      </c>
      <c r="G125" s="90">
        <v>-0.28780364990234375</v>
      </c>
      <c r="H125" s="90">
        <v>-0.21225693821907043</v>
      </c>
      <c r="I125" s="90">
        <v>-0.14523221552371979</v>
      </c>
      <c r="J125" s="90">
        <v>-0.14646770060062408</v>
      </c>
      <c r="K125" s="90">
        <v>-0.11553126573562622</v>
      </c>
      <c r="L125" s="90">
        <v>-0.20246307551860809</v>
      </c>
      <c r="M125" s="93">
        <f t="shared" si="4"/>
        <v>-0.19977879151701927</v>
      </c>
    </row>
    <row r="126" spans="2:17" x14ac:dyDescent="0.35">
      <c r="B126" s="1" t="s">
        <v>125</v>
      </c>
      <c r="C126" s="1" t="s">
        <v>7</v>
      </c>
      <c r="D126" s="90">
        <v>-0.41684651374816895</v>
      </c>
      <c r="E126" s="90">
        <v>-0.69858962297439575</v>
      </c>
      <c r="F126" s="90">
        <v>-0.7099568247795105</v>
      </c>
      <c r="G126" s="90">
        <v>-0.60566723346710205</v>
      </c>
      <c r="H126" s="90">
        <v>-0.69858014583587646</v>
      </c>
      <c r="I126" s="90">
        <v>-0.68627113103866577</v>
      </c>
      <c r="J126" s="90">
        <v>-0.62827855348587036</v>
      </c>
      <c r="K126" s="90">
        <v>-0.62629097700119019</v>
      </c>
      <c r="L126" s="90">
        <v>-0.65219879150390625</v>
      </c>
      <c r="M126" s="93">
        <f t="shared" si="4"/>
        <v>-0.66322916001081467</v>
      </c>
    </row>
    <row r="127" spans="2:17" x14ac:dyDescent="0.35">
      <c r="B127" s="1" t="s">
        <v>126</v>
      </c>
      <c r="C127" s="1" t="s">
        <v>7</v>
      </c>
      <c r="D127" s="90">
        <v>-0.5968359112739563</v>
      </c>
      <c r="E127" s="90">
        <v>-0.79866307973861694</v>
      </c>
      <c r="F127" s="90">
        <v>-0.82919943332672119</v>
      </c>
      <c r="G127" s="90">
        <v>-0.8435821533203125</v>
      </c>
      <c r="H127" s="90">
        <v>-0.79948055744171143</v>
      </c>
      <c r="I127" s="90">
        <v>-0.71602386236190796</v>
      </c>
      <c r="J127" s="90">
        <v>-0.72203248739242554</v>
      </c>
      <c r="K127" s="90">
        <v>-0.70096266269683838</v>
      </c>
      <c r="L127" s="90">
        <v>-0.69478505849838257</v>
      </c>
      <c r="M127" s="93">
        <f t="shared" si="4"/>
        <v>-0.76309116184711456</v>
      </c>
    </row>
    <row r="128" spans="2:17" x14ac:dyDescent="0.35">
      <c r="B128" s="1" t="s">
        <v>127</v>
      </c>
      <c r="C128" s="1" t="s">
        <v>7</v>
      </c>
      <c r="D128" s="90">
        <v>-0.52950268983840942</v>
      </c>
      <c r="E128" s="90">
        <v>0.11113748699426651</v>
      </c>
      <c r="F128" s="90">
        <v>0.13123960793018341</v>
      </c>
      <c r="G128" s="90">
        <v>0.11426293104887009</v>
      </c>
      <c r="H128" s="90">
        <v>8.4785021841526031E-2</v>
      </c>
      <c r="I128" s="90">
        <v>0.19251707196235657</v>
      </c>
      <c r="J128" s="90">
        <v>0.22734446823596954</v>
      </c>
      <c r="K128" s="90">
        <v>0.26761659979820251</v>
      </c>
      <c r="L128" s="90">
        <v>0.27256834506988525</v>
      </c>
      <c r="M128" s="93">
        <f t="shared" si="4"/>
        <v>0.17518394161015749</v>
      </c>
    </row>
    <row r="129" spans="2:17" x14ac:dyDescent="0.35">
      <c r="B129" s="1" t="s">
        <v>128</v>
      </c>
      <c r="C129" s="1" t="s">
        <v>7</v>
      </c>
      <c r="D129" s="90">
        <v>0.25772792100906372</v>
      </c>
      <c r="E129" s="90">
        <v>-3.9102528244256973E-2</v>
      </c>
      <c r="F129" s="90">
        <v>-1.9902655854821205E-2</v>
      </c>
      <c r="G129" s="90">
        <v>-2.9686739668250084E-2</v>
      </c>
      <c r="H129" s="90">
        <v>6.3471365720033646E-3</v>
      </c>
      <c r="I129" s="90">
        <v>0.15926603972911835</v>
      </c>
      <c r="J129" s="90">
        <v>0.14705084264278412</v>
      </c>
      <c r="K129" s="90">
        <v>0.16209901869297028</v>
      </c>
      <c r="L129" s="90">
        <v>8.2393951714038849E-2</v>
      </c>
      <c r="M129" s="93">
        <f t="shared" si="4"/>
        <v>5.8558133197948337E-2</v>
      </c>
    </row>
    <row r="130" spans="2:17" x14ac:dyDescent="0.35">
      <c r="B130" s="1" t="s">
        <v>118</v>
      </c>
      <c r="C130" s="1" t="s">
        <v>7</v>
      </c>
      <c r="D130" s="90">
        <v>0.10849625617265701</v>
      </c>
      <c r="E130" s="90">
        <v>-0.26773783564567566</v>
      </c>
      <c r="F130" s="90">
        <v>-0.2201930433511734</v>
      </c>
      <c r="G130" s="90">
        <v>-4.1891341097652912E-3</v>
      </c>
      <c r="H130" s="90">
        <v>6.0057401657104492E-2</v>
      </c>
      <c r="I130" s="90">
        <v>0.29227980971336365</v>
      </c>
      <c r="J130" s="90">
        <v>0.27926990389823914</v>
      </c>
      <c r="K130" s="90">
        <v>0.36547118425369263</v>
      </c>
      <c r="L130" s="90">
        <v>0.3160407543182373</v>
      </c>
      <c r="M130" s="93">
        <f t="shared" si="4"/>
        <v>0.10262488009175286</v>
      </c>
    </row>
    <row r="131" spans="2:17" x14ac:dyDescent="0.35">
      <c r="B131" s="1" t="s">
        <v>129</v>
      </c>
      <c r="C131" s="1" t="s">
        <v>7</v>
      </c>
      <c r="D131" s="90">
        <v>-1.6458326578140259</v>
      </c>
      <c r="E131" s="90">
        <v>-1.4310786724090576</v>
      </c>
      <c r="F131" s="90">
        <v>-1.3808480501174927</v>
      </c>
      <c r="G131" s="90">
        <v>-1.4224035739898682</v>
      </c>
      <c r="H131" s="90">
        <v>-1.5041267871856689</v>
      </c>
      <c r="I131" s="90">
        <v>-1.4954855442047119</v>
      </c>
      <c r="J131" s="90">
        <v>-1.5690007209777832</v>
      </c>
      <c r="K131" s="90">
        <v>-1.6916908025741577</v>
      </c>
      <c r="L131" s="90">
        <v>-1.7226271629333496</v>
      </c>
      <c r="M131" s="93">
        <f t="shared" si="4"/>
        <v>-1.5271576642990112</v>
      </c>
    </row>
    <row r="132" spans="2:17" x14ac:dyDescent="0.35">
      <c r="B132" s="1" t="s">
        <v>121</v>
      </c>
      <c r="C132" s="1" t="s">
        <v>7</v>
      </c>
      <c r="D132" s="90">
        <v>-0.64158165454864502</v>
      </c>
      <c r="E132" s="90">
        <v>-0.13089121878147125</v>
      </c>
      <c r="F132" s="90">
        <v>-0.14148394763469696</v>
      </c>
      <c r="G132" s="90">
        <v>-0.17601369321346283</v>
      </c>
      <c r="H132" s="90">
        <v>-0.20378659665584564</v>
      </c>
      <c r="I132" s="90">
        <v>-0.19226162135601044</v>
      </c>
      <c r="J132" s="90">
        <v>-0.2296183705329895</v>
      </c>
      <c r="K132" s="90">
        <v>-0.23010717332363129</v>
      </c>
      <c r="L132" s="90">
        <v>-0.28780317306518555</v>
      </c>
      <c r="M132" s="93">
        <f t="shared" si="4"/>
        <v>-0.19899572432041168</v>
      </c>
    </row>
    <row r="133" spans="2:17" x14ac:dyDescent="0.35">
      <c r="B133" s="1" t="s">
        <v>119</v>
      </c>
      <c r="C133" s="1" t="s">
        <v>7</v>
      </c>
      <c r="D133" s="90">
        <v>-0.8918071985244751</v>
      </c>
      <c r="E133" s="90">
        <v>-0.51839232444763184</v>
      </c>
      <c r="F133" s="90">
        <v>-0.52540451288223267</v>
      </c>
      <c r="G133" s="90">
        <v>-0.49354612827301025</v>
      </c>
      <c r="H133" s="90">
        <v>-0.55197668075561523</v>
      </c>
      <c r="I133" s="90">
        <v>-0.58499681949615479</v>
      </c>
      <c r="J133" s="90">
        <v>-0.57071202993392944</v>
      </c>
      <c r="K133" s="90">
        <v>-0.65316927433013916</v>
      </c>
      <c r="L133" s="90">
        <v>-0.59327518939971924</v>
      </c>
      <c r="M133" s="93">
        <f t="shared" si="4"/>
        <v>-0.56143411993980408</v>
      </c>
    </row>
    <row r="134" spans="2:17" x14ac:dyDescent="0.35">
      <c r="B134" s="1" t="s">
        <v>130</v>
      </c>
      <c r="C134" s="1" t="s">
        <v>7</v>
      </c>
      <c r="D134" s="90">
        <v>-0.32485023140907288</v>
      </c>
      <c r="E134" s="90">
        <v>-8.4004156291484833E-2</v>
      </c>
      <c r="F134" s="90">
        <v>-0.13244064152240753</v>
      </c>
      <c r="G134" s="90">
        <v>-0.27954301238059998</v>
      </c>
      <c r="H134" s="90">
        <v>-0.31539657711982727</v>
      </c>
      <c r="I134" s="90">
        <v>-0.14223171770572662</v>
      </c>
      <c r="J134" s="90">
        <v>-8.6803622543811798E-2</v>
      </c>
      <c r="K134" s="90">
        <v>5.935459048487246E-4</v>
      </c>
      <c r="L134" s="90">
        <v>1.3320362195372581E-2</v>
      </c>
      <c r="M134" s="93">
        <f t="shared" si="4"/>
        <v>-0.12831322743295459</v>
      </c>
    </row>
    <row r="135" spans="2:17" x14ac:dyDescent="0.35">
      <c r="B135" s="1" t="s">
        <v>117</v>
      </c>
      <c r="C135" s="1" t="s">
        <v>7</v>
      </c>
      <c r="D135" s="90">
        <v>-1.0874944925308228</v>
      </c>
      <c r="E135" s="90">
        <v>-1.4969830513000488</v>
      </c>
      <c r="F135" s="90">
        <v>-1.4591630697250366</v>
      </c>
      <c r="G135" s="90">
        <v>-1.4200689792633057</v>
      </c>
      <c r="H135" s="90">
        <v>-1.3663995265960693</v>
      </c>
      <c r="I135" s="90">
        <v>-1.3747149705886841</v>
      </c>
      <c r="J135" s="90">
        <v>-1.3587929010391235</v>
      </c>
      <c r="K135" s="90">
        <v>-1.3749234676361084</v>
      </c>
      <c r="L135" s="90">
        <v>-1.4016016721725464</v>
      </c>
      <c r="M135" s="93">
        <f t="shared" si="4"/>
        <v>-1.4065809547901154</v>
      </c>
    </row>
    <row r="136" spans="2:17" x14ac:dyDescent="0.35">
      <c r="D136" s="90"/>
      <c r="E136" s="90"/>
      <c r="F136" s="90"/>
      <c r="G136" s="90"/>
      <c r="H136" s="90"/>
      <c r="I136" s="90"/>
      <c r="J136" s="90"/>
      <c r="K136" s="90"/>
      <c r="L136" s="90"/>
    </row>
    <row r="137" spans="2:17" s="84" customFormat="1" ht="30" customHeight="1" x14ac:dyDescent="0.35">
      <c r="B137" s="68" t="s">
        <v>414</v>
      </c>
      <c r="D137" s="91"/>
      <c r="E137" s="91"/>
      <c r="F137" s="92"/>
      <c r="G137" s="92"/>
      <c r="H137" s="92"/>
      <c r="I137" s="92"/>
      <c r="J137" s="92"/>
      <c r="K137" s="92"/>
      <c r="L137" s="92"/>
      <c r="M137" s="18"/>
      <c r="N137" s="89"/>
      <c r="O137" s="89"/>
      <c r="P137" s="89"/>
      <c r="Q137" s="89"/>
    </row>
    <row r="138" spans="2:17" s="66" customFormat="1" x14ac:dyDescent="0.35">
      <c r="B138" s="66" t="s">
        <v>124</v>
      </c>
      <c r="C138" s="66" t="s">
        <v>7</v>
      </c>
      <c r="D138" s="90">
        <v>-1.6416952610015869</v>
      </c>
      <c r="E138" s="90">
        <v>-1.5371848344802856</v>
      </c>
      <c r="F138" s="90">
        <v>-1.2846555709838867</v>
      </c>
      <c r="G138" s="90">
        <v>-1.4018104076385498</v>
      </c>
      <c r="H138" s="90">
        <v>-1.2919718027114868</v>
      </c>
      <c r="I138" s="90">
        <v>-1.1145941019058228</v>
      </c>
      <c r="J138" s="90">
        <v>-1.0691466331481934</v>
      </c>
      <c r="K138" s="90">
        <v>-0.88245934247970581</v>
      </c>
      <c r="L138" s="90">
        <v>-0.78582471609115601</v>
      </c>
      <c r="M138" s="93">
        <f>AVERAGE(E138:L138)</f>
        <v>-1.1709559261798859</v>
      </c>
      <c r="N138" s="67"/>
      <c r="O138" s="67"/>
      <c r="P138" s="67"/>
      <c r="Q138" s="67"/>
    </row>
    <row r="139" spans="2:17" s="66" customFormat="1" x14ac:dyDescent="0.35">
      <c r="B139" s="66" t="s">
        <v>132</v>
      </c>
      <c r="C139" s="66" t="s">
        <v>7</v>
      </c>
      <c r="D139" s="90">
        <v>-7.3888316750526428E-2</v>
      </c>
      <c r="E139" s="90">
        <v>-4.4954035431146622E-2</v>
      </c>
      <c r="F139" s="90">
        <v>-4.8185020568780601E-4</v>
      </c>
      <c r="G139" s="90">
        <v>0.2523668110370636</v>
      </c>
      <c r="H139" s="90">
        <v>0.2074286937713623</v>
      </c>
      <c r="I139" s="90">
        <v>0.14593449234962463</v>
      </c>
      <c r="J139" s="90">
        <v>0.23670642077922821</v>
      </c>
      <c r="K139" s="90">
        <v>0.25210604071617126</v>
      </c>
      <c r="L139" s="90">
        <v>0.16027931869029999</v>
      </c>
      <c r="M139" s="93">
        <f t="shared" ref="M139:M154" si="5">AVERAGE(E139:L139)</f>
        <v>0.15117323646336445</v>
      </c>
      <c r="N139" s="67"/>
      <c r="O139" s="67"/>
      <c r="P139" s="67"/>
      <c r="Q139" s="67"/>
    </row>
    <row r="140" spans="2:17" s="66" customFormat="1" x14ac:dyDescent="0.35">
      <c r="B140" s="66" t="s">
        <v>251</v>
      </c>
      <c r="C140" s="66" t="s">
        <v>7</v>
      </c>
      <c r="D140" s="90">
        <v>-0.52357614040374756</v>
      </c>
      <c r="E140" s="90">
        <v>-0.89841830730438232</v>
      </c>
      <c r="F140" s="90">
        <v>-1.4370570182800293</v>
      </c>
      <c r="G140" s="90">
        <v>-1.43632972240448</v>
      </c>
      <c r="H140" s="90">
        <v>-1.6388309001922607</v>
      </c>
      <c r="I140" s="90">
        <v>-1.6311765909194946</v>
      </c>
      <c r="J140" s="90">
        <v>-1.4966456890106201</v>
      </c>
      <c r="K140" s="90">
        <v>-1.4376965761184692</v>
      </c>
      <c r="L140" s="90">
        <v>-1.4152572154998779</v>
      </c>
      <c r="M140" s="93">
        <f t="shared" si="5"/>
        <v>-1.4239265024662018</v>
      </c>
      <c r="N140" s="67"/>
      <c r="O140" s="67"/>
      <c r="P140" s="67"/>
      <c r="Q140" s="67"/>
    </row>
    <row r="141" spans="2:17" s="66" customFormat="1" x14ac:dyDescent="0.35">
      <c r="B141" s="66" t="s">
        <v>225</v>
      </c>
      <c r="C141" s="66" t="s">
        <v>7</v>
      </c>
      <c r="D141" s="90">
        <v>-0.96697336435317993</v>
      </c>
      <c r="E141" s="90">
        <v>-1.2779844999313354</v>
      </c>
      <c r="F141" s="90">
        <v>-1.3267953395843506</v>
      </c>
      <c r="G141" s="90">
        <v>-1.2893098592758179</v>
      </c>
      <c r="H141" s="90">
        <v>-1.2291741371154785</v>
      </c>
      <c r="I141" s="90">
        <v>-0.99791198968887329</v>
      </c>
      <c r="J141" s="90">
        <v>-0.9484933614730835</v>
      </c>
      <c r="K141" s="90">
        <v>-0.95383983850479126</v>
      </c>
      <c r="L141" s="90">
        <v>-0.82611703872680664</v>
      </c>
      <c r="M141" s="93">
        <f t="shared" si="5"/>
        <v>-1.1062032580375671</v>
      </c>
      <c r="N141" s="67"/>
      <c r="O141" s="67"/>
      <c r="P141" s="67"/>
      <c r="Q141" s="67"/>
    </row>
    <row r="142" spans="2:17" s="66" customFormat="1" x14ac:dyDescent="0.35">
      <c r="B142" s="66" t="s">
        <v>225</v>
      </c>
      <c r="C142" s="66" t="s">
        <v>7</v>
      </c>
      <c r="D142" s="90">
        <v>-0.96697336435317993</v>
      </c>
      <c r="E142" s="90">
        <v>-1.2779844999313354</v>
      </c>
      <c r="F142" s="90">
        <v>-1.3267953395843506</v>
      </c>
      <c r="G142" s="90">
        <v>-1.2893098592758179</v>
      </c>
      <c r="H142" s="90">
        <v>-1.2291741371154785</v>
      </c>
      <c r="I142" s="90">
        <v>-0.99791198968887329</v>
      </c>
      <c r="J142" s="90">
        <v>-0.9484933614730835</v>
      </c>
      <c r="K142" s="90">
        <v>-0.95383983850479126</v>
      </c>
      <c r="L142" s="90">
        <v>-0.82611703872680664</v>
      </c>
      <c r="M142" s="93">
        <f t="shared" si="5"/>
        <v>-1.1062032580375671</v>
      </c>
      <c r="N142" s="67"/>
      <c r="O142" s="67"/>
      <c r="P142" s="67"/>
      <c r="Q142" s="67"/>
    </row>
    <row r="143" spans="2:17" s="66" customFormat="1" x14ac:dyDescent="0.35">
      <c r="B143" s="66" t="s">
        <v>225</v>
      </c>
      <c r="C143" s="66" t="s">
        <v>7</v>
      </c>
      <c r="D143" s="90">
        <v>-0.96697336435317993</v>
      </c>
      <c r="E143" s="90">
        <v>-1.2779844999313354</v>
      </c>
      <c r="F143" s="90">
        <v>-1.3267953395843506</v>
      </c>
      <c r="G143" s="90">
        <v>-1.2893098592758179</v>
      </c>
      <c r="H143" s="90">
        <v>-1.2291741371154785</v>
      </c>
      <c r="I143" s="90">
        <v>-0.99791198968887329</v>
      </c>
      <c r="J143" s="90">
        <v>-0.9484933614730835</v>
      </c>
      <c r="K143" s="90">
        <v>-0.95383983850479126</v>
      </c>
      <c r="L143" s="90">
        <v>-0.82611703872680664</v>
      </c>
      <c r="M143" s="93">
        <f t="shared" si="5"/>
        <v>-1.1062032580375671</v>
      </c>
      <c r="N143" s="67"/>
      <c r="O143" s="67"/>
      <c r="P143" s="67"/>
      <c r="Q143" s="67"/>
    </row>
    <row r="144" spans="2:17" s="66" customFormat="1" x14ac:dyDescent="0.35">
      <c r="B144" s="66" t="s">
        <v>120</v>
      </c>
      <c r="C144" s="66" t="s">
        <v>7</v>
      </c>
      <c r="D144" s="90">
        <v>-0.65389949083328247</v>
      </c>
      <c r="E144" s="90">
        <v>-1.1655235290527344</v>
      </c>
      <c r="F144" s="90">
        <v>-1.24479079246521</v>
      </c>
      <c r="G144" s="90">
        <v>-1.3234412670135498</v>
      </c>
      <c r="H144" s="90">
        <v>-1.1669309139251709</v>
      </c>
      <c r="I144" s="90">
        <v>-1.2822471857070923</v>
      </c>
      <c r="J144" s="90">
        <v>-1.2444056272506714</v>
      </c>
      <c r="K144" s="90">
        <v>-1.3547910451889038</v>
      </c>
      <c r="L144" s="90">
        <v>-1.0843828916549683</v>
      </c>
      <c r="M144" s="93">
        <f t="shared" si="5"/>
        <v>-1.2333141565322876</v>
      </c>
      <c r="N144" s="67"/>
      <c r="O144" s="67"/>
      <c r="P144" s="67"/>
      <c r="Q144" s="67"/>
    </row>
    <row r="145" spans="2:17" s="66" customFormat="1" x14ac:dyDescent="0.35">
      <c r="B145" s="66" t="s">
        <v>125</v>
      </c>
      <c r="C145" s="66" t="s">
        <v>7</v>
      </c>
      <c r="D145" s="90">
        <v>-0.20739911496639252</v>
      </c>
      <c r="E145" s="90">
        <v>-0.38301330804824829</v>
      </c>
      <c r="F145" s="90">
        <v>-0.39225679636001587</v>
      </c>
      <c r="G145" s="90">
        <v>-0.47045877575874329</v>
      </c>
      <c r="H145" s="90">
        <v>-0.49301761388778687</v>
      </c>
      <c r="I145" s="90">
        <v>-0.44626560807228088</v>
      </c>
      <c r="J145" s="90">
        <v>-0.34148743748664856</v>
      </c>
      <c r="K145" s="90">
        <v>-0.31257346272468567</v>
      </c>
      <c r="L145" s="90">
        <v>-0.40967398881912231</v>
      </c>
      <c r="M145" s="93">
        <f t="shared" si="5"/>
        <v>-0.40609337389469147</v>
      </c>
      <c r="N145" s="67"/>
      <c r="O145" s="67"/>
      <c r="P145" s="67"/>
      <c r="Q145" s="67"/>
    </row>
    <row r="146" spans="2:17" s="66" customFormat="1" x14ac:dyDescent="0.35">
      <c r="B146" s="66" t="s">
        <v>126</v>
      </c>
      <c r="C146" s="66" t="s">
        <v>7</v>
      </c>
      <c r="D146" s="90">
        <v>-1.1244117021560669</v>
      </c>
      <c r="E146" s="90">
        <v>-2.6759331226348877</v>
      </c>
      <c r="F146" s="90">
        <v>-2.8100354671478271</v>
      </c>
      <c r="G146" s="90">
        <v>-2.6770036220550537</v>
      </c>
      <c r="H146" s="90">
        <v>-2.603302001953125</v>
      </c>
      <c r="I146" s="90">
        <v>-2.4012792110443115</v>
      </c>
      <c r="J146" s="90">
        <v>-2.4827079772949219</v>
      </c>
      <c r="K146" s="90">
        <v>-2.483173131942749</v>
      </c>
      <c r="L146" s="90">
        <v>-2.3991239070892334</v>
      </c>
      <c r="M146" s="93">
        <f t="shared" si="5"/>
        <v>-2.5665698051452637</v>
      </c>
      <c r="N146" s="67"/>
      <c r="O146" s="67"/>
      <c r="P146" s="67"/>
      <c r="Q146" s="67"/>
    </row>
    <row r="147" spans="2:17" s="66" customFormat="1" x14ac:dyDescent="0.35">
      <c r="B147" s="66" t="s">
        <v>127</v>
      </c>
      <c r="C147" s="66" t="s">
        <v>7</v>
      </c>
      <c r="D147" s="90">
        <v>-1.0586240291595459</v>
      </c>
      <c r="E147" s="90">
        <v>-0.99991542100906372</v>
      </c>
      <c r="F147" s="90">
        <v>-0.7607496976852417</v>
      </c>
      <c r="G147" s="90">
        <v>-0.90736472606658936</v>
      </c>
      <c r="H147" s="90">
        <v>-0.80573976039886475</v>
      </c>
      <c r="I147" s="90">
        <v>-0.55065691471099854</v>
      </c>
      <c r="J147" s="90">
        <v>-0.39757141470909119</v>
      </c>
      <c r="K147" s="90">
        <v>-0.20172694325447083</v>
      </c>
      <c r="L147" s="90">
        <v>-0.25561085343360901</v>
      </c>
      <c r="M147" s="93">
        <f t="shared" si="5"/>
        <v>-0.60991696640849113</v>
      </c>
      <c r="N147" s="67"/>
      <c r="O147" s="67"/>
      <c r="P147" s="67"/>
      <c r="Q147" s="67"/>
    </row>
    <row r="148" spans="2:17" s="66" customFormat="1" x14ac:dyDescent="0.35">
      <c r="B148" s="66" t="s">
        <v>128</v>
      </c>
      <c r="C148" s="66" t="s">
        <v>7</v>
      </c>
      <c r="D148" s="90">
        <v>-0.47655022144317627</v>
      </c>
      <c r="E148" s="90">
        <v>-1.6507595777511597</v>
      </c>
      <c r="F148" s="90">
        <v>-1.3921816349029541</v>
      </c>
      <c r="G148" s="90">
        <v>-1.1882402896881104</v>
      </c>
      <c r="H148" s="90">
        <v>-1.084253191947937</v>
      </c>
      <c r="I148" s="90">
        <v>-0.7138209342956543</v>
      </c>
      <c r="J148" s="90">
        <v>-0.85566246509552002</v>
      </c>
      <c r="K148" s="90">
        <v>-1.3798187971115112</v>
      </c>
      <c r="L148" s="90">
        <v>-1.2368882894515991</v>
      </c>
      <c r="M148" s="93">
        <f t="shared" si="5"/>
        <v>-1.1877031475305557</v>
      </c>
      <c r="N148" s="67"/>
      <c r="O148" s="67"/>
      <c r="P148" s="67"/>
      <c r="Q148" s="67"/>
    </row>
    <row r="149" spans="2:17" s="66" customFormat="1" x14ac:dyDescent="0.35">
      <c r="B149" s="66" t="s">
        <v>118</v>
      </c>
      <c r="C149" s="66" t="s">
        <v>7</v>
      </c>
      <c r="D149" s="90">
        <v>-0.60249871015548706</v>
      </c>
      <c r="E149" s="90">
        <v>-0.41792497038841248</v>
      </c>
      <c r="F149" s="90">
        <v>-0.28060224652290344</v>
      </c>
      <c r="G149" s="90">
        <v>-0.10832203179597855</v>
      </c>
      <c r="H149" s="90">
        <v>-6.072283536195755E-2</v>
      </c>
      <c r="I149" s="90">
        <v>-0.19822309911251068</v>
      </c>
      <c r="J149" s="90">
        <v>-0.11666480451822281</v>
      </c>
      <c r="K149" s="90">
        <v>-0.21825532615184784</v>
      </c>
      <c r="L149" s="90">
        <v>-4.4703539460897446E-2</v>
      </c>
      <c r="M149" s="93">
        <f t="shared" si="5"/>
        <v>-0.18067735666409135</v>
      </c>
      <c r="N149" s="67"/>
      <c r="O149" s="67"/>
      <c r="P149" s="67"/>
      <c r="Q149" s="67"/>
    </row>
    <row r="150" spans="2:17" s="66" customFormat="1" x14ac:dyDescent="0.35">
      <c r="B150" s="66" t="s">
        <v>129</v>
      </c>
      <c r="C150" s="66" t="s">
        <v>7</v>
      </c>
      <c r="D150" s="90">
        <v>-2.1138968467712402</v>
      </c>
      <c r="E150" s="90">
        <v>-1.0345383882522583</v>
      </c>
      <c r="F150" s="90">
        <v>-1.0232338905334473</v>
      </c>
      <c r="G150" s="90">
        <v>-1.2408597469329834</v>
      </c>
      <c r="H150" s="90">
        <v>-1.1823740005493164</v>
      </c>
      <c r="I150" s="90">
        <v>-0.69334077835083008</v>
      </c>
      <c r="J150" s="90">
        <v>-0.88264226913452148</v>
      </c>
      <c r="K150" s="90">
        <v>-0.777759850025177</v>
      </c>
      <c r="L150" s="90">
        <v>-0.66772407293319702</v>
      </c>
      <c r="M150" s="93">
        <f t="shared" si="5"/>
        <v>-0.93780912458896637</v>
      </c>
      <c r="N150" s="67"/>
      <c r="O150" s="67"/>
      <c r="P150" s="67"/>
      <c r="Q150" s="67"/>
    </row>
    <row r="151" spans="2:17" s="66" customFormat="1" x14ac:dyDescent="0.35">
      <c r="B151" s="66" t="s">
        <v>121</v>
      </c>
      <c r="C151" s="66" t="s">
        <v>7</v>
      </c>
      <c r="D151" s="90">
        <v>-0.62412154674530029</v>
      </c>
      <c r="E151" s="90">
        <v>1.4471621252596378E-2</v>
      </c>
      <c r="F151" s="90">
        <v>-2.4133479222655296E-2</v>
      </c>
      <c r="G151" s="90">
        <v>5.1454290747642517E-2</v>
      </c>
      <c r="H151" s="90">
        <v>-0.16212084889411926</v>
      </c>
      <c r="I151" s="90">
        <v>-0.5971185564994812</v>
      </c>
      <c r="J151" s="90">
        <v>-0.41619434952735901</v>
      </c>
      <c r="K151" s="90">
        <v>-0.44099476933479309</v>
      </c>
      <c r="L151" s="90">
        <v>-0.5830426812171936</v>
      </c>
      <c r="M151" s="93">
        <f t="shared" si="5"/>
        <v>-0.26970984658692032</v>
      </c>
      <c r="N151" s="67"/>
      <c r="O151" s="67"/>
      <c r="P151" s="67"/>
      <c r="Q151" s="67"/>
    </row>
    <row r="152" spans="2:17" s="66" customFormat="1" x14ac:dyDescent="0.35">
      <c r="B152" s="66" t="s">
        <v>119</v>
      </c>
      <c r="C152" s="66" t="s">
        <v>7</v>
      </c>
      <c r="D152" s="90">
        <v>-1.5286718606948853</v>
      </c>
      <c r="E152" s="90">
        <v>-1.0005582571029663</v>
      </c>
      <c r="F152" s="90">
        <v>-0.97610181570053101</v>
      </c>
      <c r="G152" s="90">
        <v>-0.86896651983261108</v>
      </c>
      <c r="H152" s="90">
        <v>-0.83869063854217529</v>
      </c>
      <c r="I152" s="90">
        <v>-0.94112616777420044</v>
      </c>
      <c r="J152" s="90">
        <v>-0.80450165271759033</v>
      </c>
      <c r="K152" s="90">
        <v>-0.71532273292541504</v>
      </c>
      <c r="L152" s="90">
        <v>-0.55739635229110718</v>
      </c>
      <c r="M152" s="93">
        <f t="shared" si="5"/>
        <v>-0.83783301711082458</v>
      </c>
      <c r="N152" s="67"/>
      <c r="O152" s="67"/>
      <c r="P152" s="67"/>
      <c r="Q152" s="67"/>
    </row>
    <row r="153" spans="2:17" s="66" customFormat="1" x14ac:dyDescent="0.35">
      <c r="B153" s="66" t="s">
        <v>130</v>
      </c>
      <c r="C153" s="66" t="s">
        <v>7</v>
      </c>
      <c r="D153" s="90">
        <v>-0.152462437748909</v>
      </c>
      <c r="E153" s="90">
        <v>1.3131719082593918E-2</v>
      </c>
      <c r="F153" s="90">
        <v>-7.0431463420391083E-2</v>
      </c>
      <c r="G153" s="90">
        <v>-9.2274904251098633E-2</v>
      </c>
      <c r="H153" s="90">
        <v>-0.77728497982025146</v>
      </c>
      <c r="I153" s="90">
        <v>-2.0208334922790527</v>
      </c>
      <c r="J153" s="90">
        <v>-1.9618000984191895</v>
      </c>
      <c r="K153" s="90">
        <v>-1.8564798831939697</v>
      </c>
      <c r="L153" s="90">
        <v>-1.8860409259796143</v>
      </c>
      <c r="M153" s="93">
        <f t="shared" si="5"/>
        <v>-1.0815017535351217</v>
      </c>
      <c r="N153" s="67"/>
      <c r="O153" s="67"/>
      <c r="P153" s="67"/>
      <c r="Q153" s="67"/>
    </row>
    <row r="154" spans="2:17" s="66" customFormat="1" x14ac:dyDescent="0.35">
      <c r="B154" s="66" t="s">
        <v>117</v>
      </c>
      <c r="C154" s="66" t="s">
        <v>7</v>
      </c>
      <c r="D154" s="90">
        <v>0.52618449926376343</v>
      </c>
      <c r="E154" s="90">
        <v>0.14840787649154663</v>
      </c>
      <c r="F154" s="90">
        <v>0.18908844888210297</v>
      </c>
      <c r="G154" s="90">
        <v>0.26735866069793701</v>
      </c>
      <c r="H154" s="90">
        <v>0.25057727098464966</v>
      </c>
      <c r="I154" s="90">
        <v>-2.2347357124090195E-2</v>
      </c>
      <c r="J154" s="90">
        <v>6.9970488548278809E-2</v>
      </c>
      <c r="K154" s="90">
        <v>0.23359192907810211</v>
      </c>
      <c r="L154" s="90">
        <v>0.30517598986625671</v>
      </c>
      <c r="M154" s="93">
        <f t="shared" si="5"/>
        <v>0.18022791342809796</v>
      </c>
      <c r="N154" s="67"/>
      <c r="O154" s="67"/>
      <c r="P154" s="67"/>
      <c r="Q154" s="67"/>
    </row>
    <row r="155" spans="2:17" s="84" customFormat="1" ht="30" customHeight="1" x14ac:dyDescent="0.35">
      <c r="B155" s="68" t="s">
        <v>415</v>
      </c>
      <c r="D155" s="91"/>
      <c r="E155" s="91"/>
      <c r="F155" s="92"/>
      <c r="G155" s="92"/>
      <c r="H155" s="92"/>
      <c r="I155" s="92"/>
      <c r="J155" s="92"/>
      <c r="K155" s="92"/>
      <c r="L155" s="92"/>
      <c r="M155" s="18"/>
      <c r="N155" s="89"/>
      <c r="O155" s="89"/>
      <c r="P155" s="89"/>
      <c r="Q155" s="89"/>
    </row>
    <row r="156" spans="2:17" s="66" customFormat="1" x14ac:dyDescent="0.35">
      <c r="B156" s="66" t="s">
        <v>124</v>
      </c>
      <c r="C156" s="66" t="s">
        <v>7</v>
      </c>
      <c r="D156" s="90">
        <v>-0.45862889289855957</v>
      </c>
      <c r="E156" s="90">
        <v>-5.9238377958536148E-2</v>
      </c>
      <c r="F156" s="90">
        <v>3.8879260420799255E-2</v>
      </c>
      <c r="G156" s="90">
        <v>2.2952001541852951E-2</v>
      </c>
      <c r="H156" s="90">
        <v>7.1358077228069305E-2</v>
      </c>
      <c r="I156" s="90">
        <v>-0.10055634379386902</v>
      </c>
      <c r="J156" s="90">
        <v>-3.6017831414937973E-2</v>
      </c>
      <c r="K156" s="90">
        <v>2.1653598174452782E-2</v>
      </c>
      <c r="L156" s="90">
        <v>-6.7272685468196869E-2</v>
      </c>
      <c r="M156" s="93">
        <f>AVERAGE(E156:L156)</f>
        <v>-1.3530287658795714E-2</v>
      </c>
      <c r="N156" s="67"/>
      <c r="O156" s="67"/>
      <c r="P156" s="67"/>
      <c r="Q156" s="67"/>
    </row>
    <row r="157" spans="2:17" s="66" customFormat="1" x14ac:dyDescent="0.35">
      <c r="B157" s="66" t="s">
        <v>132</v>
      </c>
      <c r="C157" s="66" t="s">
        <v>7</v>
      </c>
      <c r="D157" s="90">
        <v>-0.22323839366436005</v>
      </c>
      <c r="E157" s="90">
        <v>-0.64354389905929565</v>
      </c>
      <c r="F157" s="90">
        <v>-0.59070128202438354</v>
      </c>
      <c r="G157" s="90">
        <v>-0.51024264097213745</v>
      </c>
      <c r="H157" s="90">
        <v>-0.46754539012908936</v>
      </c>
      <c r="I157" s="90">
        <v>-0.43526986241340637</v>
      </c>
      <c r="J157" s="90">
        <v>-0.35723584890365601</v>
      </c>
      <c r="K157" s="90">
        <v>-0.24733991920948029</v>
      </c>
      <c r="L157" s="90">
        <v>-0.35315901041030884</v>
      </c>
      <c r="M157" s="93">
        <f t="shared" ref="M157:M172" si="6">AVERAGE(E157:L157)</f>
        <v>-0.45062973164021969</v>
      </c>
      <c r="N157" s="67"/>
      <c r="O157" s="67"/>
      <c r="P157" s="67"/>
      <c r="Q157" s="67"/>
    </row>
    <row r="158" spans="2:17" s="66" customFormat="1" x14ac:dyDescent="0.35">
      <c r="B158" s="66" t="s">
        <v>251</v>
      </c>
      <c r="C158" s="66" t="s">
        <v>7</v>
      </c>
      <c r="D158" s="90">
        <v>-0.47367608547210693</v>
      </c>
      <c r="E158" s="90">
        <v>-0.37058189511299133</v>
      </c>
      <c r="F158" s="90">
        <v>-0.56837838888168335</v>
      </c>
      <c r="G158" s="90">
        <v>-0.80849754810333252</v>
      </c>
      <c r="H158" s="90">
        <v>-0.8773995041847229</v>
      </c>
      <c r="I158" s="90">
        <v>-0.82267743349075317</v>
      </c>
      <c r="J158" s="90">
        <v>-0.7522207498550415</v>
      </c>
      <c r="K158" s="90">
        <v>-0.64834052324295044</v>
      </c>
      <c r="L158" s="90">
        <v>-0.61925327777862549</v>
      </c>
      <c r="M158" s="93">
        <f t="shared" si="6"/>
        <v>-0.68341866508126259</v>
      </c>
      <c r="N158" s="67"/>
      <c r="O158" s="67"/>
      <c r="P158" s="67"/>
      <c r="Q158" s="67"/>
    </row>
    <row r="159" spans="2:17" s="66" customFormat="1" x14ac:dyDescent="0.35">
      <c r="B159" s="66" t="s">
        <v>225</v>
      </c>
      <c r="C159" s="66" t="s">
        <v>7</v>
      </c>
      <c r="D159" s="90">
        <v>-0.11160668730735779</v>
      </c>
      <c r="E159" s="90">
        <v>2.5990726426243782E-2</v>
      </c>
      <c r="F159" s="90">
        <v>5.9621753171086311E-3</v>
      </c>
      <c r="G159" s="90">
        <v>-0.17095109820365906</v>
      </c>
      <c r="H159" s="90">
        <v>-0.17153671383857727</v>
      </c>
      <c r="I159" s="90">
        <v>-0.20564733445644379</v>
      </c>
      <c r="J159" s="90">
        <v>9.0463779866695404E-2</v>
      </c>
      <c r="K159" s="90">
        <v>7.7004849910736084E-2</v>
      </c>
      <c r="L159" s="90">
        <v>9.1671541333198547E-2</v>
      </c>
      <c r="M159" s="93">
        <f t="shared" si="6"/>
        <v>-3.2130259205587208E-2</v>
      </c>
      <c r="N159" s="67"/>
      <c r="O159" s="67"/>
      <c r="P159" s="67"/>
      <c r="Q159" s="67"/>
    </row>
    <row r="160" spans="2:17" s="66" customFormat="1" x14ac:dyDescent="0.35">
      <c r="B160" s="66" t="s">
        <v>225</v>
      </c>
      <c r="C160" s="66" t="s">
        <v>7</v>
      </c>
      <c r="D160" s="90">
        <v>-0.11160668730735779</v>
      </c>
      <c r="E160" s="90">
        <v>2.5990726426243782E-2</v>
      </c>
      <c r="F160" s="90">
        <v>5.9621753171086311E-3</v>
      </c>
      <c r="G160" s="90">
        <v>-0.17095109820365906</v>
      </c>
      <c r="H160" s="90">
        <v>-0.17153671383857727</v>
      </c>
      <c r="I160" s="90">
        <v>-0.20564733445644379</v>
      </c>
      <c r="J160" s="90">
        <v>9.0463779866695404E-2</v>
      </c>
      <c r="K160" s="90">
        <v>7.7004849910736084E-2</v>
      </c>
      <c r="L160" s="90">
        <v>9.1671541333198547E-2</v>
      </c>
      <c r="M160" s="93">
        <f t="shared" si="6"/>
        <v>-3.2130259205587208E-2</v>
      </c>
      <c r="N160" s="67"/>
      <c r="O160" s="67"/>
      <c r="P160" s="67"/>
      <c r="Q160" s="67"/>
    </row>
    <row r="161" spans="2:17" s="66" customFormat="1" x14ac:dyDescent="0.35">
      <c r="B161" s="66" t="s">
        <v>225</v>
      </c>
      <c r="C161" s="66" t="s">
        <v>7</v>
      </c>
      <c r="D161" s="90">
        <v>-0.11160668730735779</v>
      </c>
      <c r="E161" s="90">
        <v>2.5990726426243782E-2</v>
      </c>
      <c r="F161" s="90">
        <v>5.9621753171086311E-3</v>
      </c>
      <c r="G161" s="90">
        <v>-0.17095109820365906</v>
      </c>
      <c r="H161" s="90">
        <v>-0.17153671383857727</v>
      </c>
      <c r="I161" s="90">
        <v>-0.20564733445644379</v>
      </c>
      <c r="J161" s="90">
        <v>9.0463779866695404E-2</v>
      </c>
      <c r="K161" s="90">
        <v>7.7004849910736084E-2</v>
      </c>
      <c r="L161" s="90">
        <v>9.1671541333198547E-2</v>
      </c>
      <c r="M161" s="93">
        <f t="shared" si="6"/>
        <v>-3.2130259205587208E-2</v>
      </c>
      <c r="N161" s="67"/>
      <c r="O161" s="67"/>
      <c r="P161" s="67"/>
      <c r="Q161" s="67"/>
    </row>
    <row r="162" spans="2:17" s="66" customFormat="1" x14ac:dyDescent="0.35">
      <c r="B162" s="66" t="s">
        <v>120</v>
      </c>
      <c r="C162" s="66" t="s">
        <v>7</v>
      </c>
      <c r="D162" s="90">
        <v>-0.52085006237030029</v>
      </c>
      <c r="E162" s="90">
        <v>-0.55710870027542114</v>
      </c>
      <c r="F162" s="90">
        <v>-0.56656062602996826</v>
      </c>
      <c r="G162" s="90">
        <v>-0.52325057983398438</v>
      </c>
      <c r="H162" s="90">
        <v>-0.45726722478866577</v>
      </c>
      <c r="I162" s="90">
        <v>-0.33334395289421082</v>
      </c>
      <c r="J162" s="90">
        <v>-0.29414168000221252</v>
      </c>
      <c r="K162" s="90">
        <v>-0.31554347276687622</v>
      </c>
      <c r="L162" s="90">
        <v>-0.3119952380657196</v>
      </c>
      <c r="M162" s="93">
        <f t="shared" si="6"/>
        <v>-0.41990143433213234</v>
      </c>
      <c r="N162" s="67"/>
      <c r="O162" s="67"/>
      <c r="P162" s="67"/>
      <c r="Q162" s="67"/>
    </row>
    <row r="163" spans="2:17" s="66" customFormat="1" x14ac:dyDescent="0.35">
      <c r="B163" s="66" t="s">
        <v>125</v>
      </c>
      <c r="C163" s="66" t="s">
        <v>7</v>
      </c>
      <c r="D163" s="90">
        <v>-0.1044110506772995</v>
      </c>
      <c r="E163" s="90">
        <v>-0.1041627898812294</v>
      </c>
      <c r="F163" s="90">
        <v>-0.15164196491241455</v>
      </c>
      <c r="G163" s="90">
        <v>-5.916522815823555E-2</v>
      </c>
      <c r="H163" s="90">
        <v>-3.5124547779560089E-2</v>
      </c>
      <c r="I163" s="90">
        <v>-7.4534334242343903E-2</v>
      </c>
      <c r="J163" s="90">
        <v>-6.1943847686052322E-2</v>
      </c>
      <c r="K163" s="90">
        <v>-0.10430070012807846</v>
      </c>
      <c r="L163" s="90">
        <v>-0.15993444621562958</v>
      </c>
      <c r="M163" s="93">
        <f t="shared" si="6"/>
        <v>-9.3850982375442982E-2</v>
      </c>
      <c r="N163" s="67"/>
      <c r="O163" s="67"/>
      <c r="P163" s="67"/>
      <c r="Q163" s="67"/>
    </row>
    <row r="164" spans="2:17" s="66" customFormat="1" x14ac:dyDescent="0.35">
      <c r="B164" s="66" t="s">
        <v>126</v>
      </c>
      <c r="C164" s="66" t="s">
        <v>7</v>
      </c>
      <c r="D164" s="90">
        <v>-0.62415462732315063</v>
      </c>
      <c r="E164" s="90">
        <v>-0.76585888862609863</v>
      </c>
      <c r="F164" s="90">
        <v>-0.81790077686309814</v>
      </c>
      <c r="G164" s="90">
        <v>-0.77793312072753906</v>
      </c>
      <c r="H164" s="90">
        <v>-0.79180353879928589</v>
      </c>
      <c r="I164" s="90">
        <v>-0.75500088930130005</v>
      </c>
      <c r="J164" s="90">
        <v>-0.66747301816940308</v>
      </c>
      <c r="K164" s="90">
        <v>-0.64076781272888184</v>
      </c>
      <c r="L164" s="90">
        <v>-0.58498656749725342</v>
      </c>
      <c r="M164" s="93">
        <f t="shared" si="6"/>
        <v>-0.72521557658910751</v>
      </c>
      <c r="N164" s="67"/>
      <c r="O164" s="67"/>
      <c r="P164" s="67"/>
      <c r="Q164" s="67"/>
    </row>
    <row r="165" spans="2:17" s="66" customFormat="1" x14ac:dyDescent="0.35">
      <c r="B165" s="66" t="s">
        <v>127</v>
      </c>
      <c r="C165" s="66" t="s">
        <v>7</v>
      </c>
      <c r="D165" s="90">
        <v>3.4111183136701584E-2</v>
      </c>
      <c r="E165" s="90">
        <v>-0.19117073714733124</v>
      </c>
      <c r="F165" s="90">
        <v>-0.15718808770179749</v>
      </c>
      <c r="G165" s="90">
        <v>-0.14491620659828186</v>
      </c>
      <c r="H165" s="90">
        <v>-0.11477132141590118</v>
      </c>
      <c r="I165" s="90">
        <v>-0.26677787303924561</v>
      </c>
      <c r="J165" s="90">
        <v>-0.27690368890762329</v>
      </c>
      <c r="K165" s="90">
        <v>-0.17684447765350342</v>
      </c>
      <c r="L165" s="90">
        <v>-0.12788867950439453</v>
      </c>
      <c r="M165" s="93">
        <f t="shared" si="6"/>
        <v>-0.18205763399600983</v>
      </c>
      <c r="N165" s="67"/>
      <c r="O165" s="67"/>
      <c r="P165" s="67"/>
      <c r="Q165" s="67"/>
    </row>
    <row r="166" spans="2:17" s="66" customFormat="1" x14ac:dyDescent="0.35">
      <c r="B166" s="66" t="s">
        <v>128</v>
      </c>
      <c r="C166" s="66" t="s">
        <v>7</v>
      </c>
      <c r="D166" s="90">
        <v>-0.31325414776802063</v>
      </c>
      <c r="E166" s="90">
        <v>1.555010792799294E-3</v>
      </c>
      <c r="F166" s="90">
        <v>9.0305030345916748E-2</v>
      </c>
      <c r="G166" s="90">
        <v>0.10819143801927567</v>
      </c>
      <c r="H166" s="90">
        <v>0.11848615109920502</v>
      </c>
      <c r="I166" s="90">
        <v>0.19302679598331451</v>
      </c>
      <c r="J166" s="90">
        <v>0.11236677318811417</v>
      </c>
      <c r="K166" s="90">
        <v>-2.3835988715291023E-2</v>
      </c>
      <c r="L166" s="90">
        <v>-6.2704764306545258E-2</v>
      </c>
      <c r="M166" s="93">
        <f t="shared" si="6"/>
        <v>6.7173805800848641E-2</v>
      </c>
      <c r="N166" s="67"/>
      <c r="O166" s="67"/>
      <c r="P166" s="67"/>
      <c r="Q166" s="67"/>
    </row>
    <row r="167" spans="2:17" s="66" customFormat="1" x14ac:dyDescent="0.35">
      <c r="B167" s="66" t="s">
        <v>118</v>
      </c>
      <c r="C167" s="66" t="s">
        <v>7</v>
      </c>
      <c r="D167" s="90">
        <v>7.6242513954639435E-2</v>
      </c>
      <c r="E167" s="90">
        <v>-0.57993412017822266</v>
      </c>
      <c r="F167" s="90">
        <v>-0.49637448787689209</v>
      </c>
      <c r="G167" s="90">
        <v>-0.46616339683532715</v>
      </c>
      <c r="H167" s="90">
        <v>-0.41851603984832764</v>
      </c>
      <c r="I167" s="90">
        <v>-0.40394440293312073</v>
      </c>
      <c r="J167" s="90">
        <v>-0.45029726624488831</v>
      </c>
      <c r="K167" s="90">
        <v>-0.46949496865272522</v>
      </c>
      <c r="L167" s="90">
        <v>-0.31977307796478271</v>
      </c>
      <c r="M167" s="93">
        <f t="shared" si="6"/>
        <v>-0.45056222006678581</v>
      </c>
      <c r="N167" s="67"/>
      <c r="O167" s="67"/>
      <c r="P167" s="67"/>
      <c r="Q167" s="67"/>
    </row>
    <row r="168" spans="2:17" s="66" customFormat="1" x14ac:dyDescent="0.35">
      <c r="B168" s="66" t="s">
        <v>129</v>
      </c>
      <c r="C168" s="66" t="s">
        <v>7</v>
      </c>
      <c r="D168" s="90">
        <v>-1.4060512781143188</v>
      </c>
      <c r="E168" s="90">
        <v>-0.9184335470199585</v>
      </c>
      <c r="F168" s="90">
        <v>-0.94827884435653687</v>
      </c>
      <c r="G168" s="90">
        <v>-0.93113470077514648</v>
      </c>
      <c r="H168" s="90">
        <v>-1.0584474802017212</v>
      </c>
      <c r="I168" s="90">
        <v>-0.78260940313339233</v>
      </c>
      <c r="J168" s="90">
        <v>-0.84822344779968262</v>
      </c>
      <c r="K168" s="90">
        <v>-1.0323207378387451</v>
      </c>
      <c r="L168" s="90">
        <v>-1.1205000877380371</v>
      </c>
      <c r="M168" s="93">
        <f t="shared" si="6"/>
        <v>-0.95499353110790253</v>
      </c>
      <c r="N168" s="67"/>
      <c r="O168" s="67"/>
      <c r="P168" s="67"/>
      <c r="Q168" s="67"/>
    </row>
    <row r="169" spans="2:17" s="66" customFormat="1" x14ac:dyDescent="0.35">
      <c r="B169" s="66" t="s">
        <v>121</v>
      </c>
      <c r="C169" s="66" t="s">
        <v>7</v>
      </c>
      <c r="D169" s="90">
        <v>-0.68785011768341064</v>
      </c>
      <c r="E169" s="90">
        <v>-0.5974767804145813</v>
      </c>
      <c r="F169" s="90">
        <v>-0.65161406993865967</v>
      </c>
      <c r="G169" s="90">
        <v>-0.69141888618469238</v>
      </c>
      <c r="H169" s="90">
        <v>-0.7097700834274292</v>
      </c>
      <c r="I169" s="90">
        <v>-0.65504556894302368</v>
      </c>
      <c r="J169" s="90">
        <v>-0.61055546998977661</v>
      </c>
      <c r="K169" s="90">
        <v>-0.55258733034133911</v>
      </c>
      <c r="L169" s="90">
        <v>-0.6294015645980835</v>
      </c>
      <c r="M169" s="93">
        <f t="shared" si="6"/>
        <v>-0.63723371922969818</v>
      </c>
      <c r="N169" s="67"/>
      <c r="O169" s="67"/>
      <c r="P169" s="67"/>
      <c r="Q169" s="67"/>
    </row>
    <row r="170" spans="2:17" s="66" customFormat="1" x14ac:dyDescent="0.35">
      <c r="B170" s="66" t="s">
        <v>119</v>
      </c>
      <c r="C170" s="66" t="s">
        <v>7</v>
      </c>
      <c r="D170" s="90">
        <v>-0.68785011768341064</v>
      </c>
      <c r="E170" s="90">
        <v>-0.52505534887313843</v>
      </c>
      <c r="F170" s="90">
        <v>-0.51558107137680054</v>
      </c>
      <c r="G170" s="90">
        <v>-0.57001835107803345</v>
      </c>
      <c r="H170" s="90">
        <v>-0.58594250679016113</v>
      </c>
      <c r="I170" s="90">
        <v>-0.50147634744644165</v>
      </c>
      <c r="J170" s="90">
        <v>-0.48569321632385254</v>
      </c>
      <c r="K170" s="90">
        <v>-0.57338452339172363</v>
      </c>
      <c r="L170" s="90">
        <v>-0.58420580625534058</v>
      </c>
      <c r="M170" s="93">
        <f t="shared" si="6"/>
        <v>-0.54266964644193649</v>
      </c>
      <c r="N170" s="67"/>
      <c r="O170" s="67"/>
      <c r="P170" s="67"/>
      <c r="Q170" s="67"/>
    </row>
    <row r="171" spans="2:17" s="66" customFormat="1" x14ac:dyDescent="0.35">
      <c r="B171" s="66" t="s">
        <v>130</v>
      </c>
      <c r="C171" s="66" t="s">
        <v>7</v>
      </c>
      <c r="D171" s="90">
        <v>-0.67008024454116821</v>
      </c>
      <c r="E171" s="90">
        <v>-0.78470897674560547</v>
      </c>
      <c r="F171" s="90">
        <v>-0.82412797212600708</v>
      </c>
      <c r="G171" s="90">
        <v>-0.58306246995925903</v>
      </c>
      <c r="H171" s="90">
        <v>-0.64575046300888062</v>
      </c>
      <c r="I171" s="90">
        <v>-0.41341859102249146</v>
      </c>
      <c r="J171" s="90">
        <v>-0.52352362871170044</v>
      </c>
      <c r="K171" s="90">
        <v>-0.57406336069107056</v>
      </c>
      <c r="L171" s="90">
        <v>-0.45980575680732727</v>
      </c>
      <c r="M171" s="93">
        <f t="shared" si="6"/>
        <v>-0.60105765238404274</v>
      </c>
      <c r="N171" s="67"/>
      <c r="O171" s="67"/>
      <c r="P171" s="67"/>
      <c r="Q171" s="67"/>
    </row>
    <row r="172" spans="2:17" s="66" customFormat="1" x14ac:dyDescent="0.35">
      <c r="B172" s="66" t="s">
        <v>117</v>
      </c>
      <c r="C172" s="66" t="s">
        <v>7</v>
      </c>
      <c r="D172" s="90">
        <v>-0.5808756947517395</v>
      </c>
      <c r="E172" s="90">
        <v>-0.25913777947425842</v>
      </c>
      <c r="F172" s="90">
        <v>-0.23250719904899597</v>
      </c>
      <c r="G172" s="90">
        <v>-0.2698495090007782</v>
      </c>
      <c r="H172" s="90">
        <v>-0.26564338803291321</v>
      </c>
      <c r="I172" s="90">
        <v>-7.0451654493808746E-2</v>
      </c>
      <c r="J172" s="90">
        <v>6.7519068717956543E-2</v>
      </c>
      <c r="K172" s="90">
        <v>1.2490621767938137E-2</v>
      </c>
      <c r="L172" s="90">
        <v>2.403325168415904E-3</v>
      </c>
      <c r="M172" s="93">
        <f t="shared" si="6"/>
        <v>-0.1268970642995555</v>
      </c>
      <c r="N172" s="67"/>
      <c r="O172" s="67"/>
      <c r="P172" s="67"/>
      <c r="Q172" s="67"/>
    </row>
    <row r="173" spans="2:17" s="84" customFormat="1" ht="30" customHeight="1" x14ac:dyDescent="0.35">
      <c r="B173" s="68" t="s">
        <v>416</v>
      </c>
      <c r="D173" s="91"/>
      <c r="E173" s="91"/>
      <c r="F173" s="92"/>
      <c r="G173" s="92"/>
      <c r="H173" s="92"/>
      <c r="I173" s="92"/>
      <c r="J173" s="92"/>
      <c r="K173" s="92"/>
      <c r="L173" s="92"/>
      <c r="M173" s="18"/>
      <c r="N173" s="89"/>
      <c r="O173" s="89"/>
      <c r="P173" s="89"/>
      <c r="Q173" s="89"/>
    </row>
    <row r="174" spans="2:17" s="66" customFormat="1" x14ac:dyDescent="0.35">
      <c r="B174" s="66" t="s">
        <v>124</v>
      </c>
      <c r="C174" s="66" t="s">
        <v>7</v>
      </c>
      <c r="D174" s="90">
        <v>-0.1054876521229744</v>
      </c>
      <c r="E174" s="90">
        <v>0.2534748911857605</v>
      </c>
      <c r="F174" s="90">
        <v>0.35923779010772705</v>
      </c>
      <c r="G174" s="90">
        <v>0.40067663788795471</v>
      </c>
      <c r="H174" s="90">
        <v>0.40289288759231567</v>
      </c>
      <c r="I174" s="90">
        <v>0.49623459577560425</v>
      </c>
      <c r="J174" s="90">
        <v>0.46542724967002869</v>
      </c>
      <c r="K174" s="90">
        <v>0.4020092785358429</v>
      </c>
      <c r="L174" s="90">
        <v>0.34093460440635681</v>
      </c>
      <c r="M174" s="93">
        <f>AVERAGE(E174:L174)</f>
        <v>0.39011099189519882</v>
      </c>
      <c r="N174" s="67"/>
      <c r="O174" s="67"/>
      <c r="P174" s="67"/>
      <c r="Q174" s="67"/>
    </row>
    <row r="175" spans="2:17" s="66" customFormat="1" x14ac:dyDescent="0.35">
      <c r="B175" s="66" t="s">
        <v>132</v>
      </c>
      <c r="C175" s="66" t="s">
        <v>7</v>
      </c>
      <c r="D175" s="90">
        <v>-0.2312835305929184</v>
      </c>
      <c r="E175" s="90">
        <v>-0.15228171646595001</v>
      </c>
      <c r="F175" s="90">
        <v>-0.19543422758579254</v>
      </c>
      <c r="G175" s="90">
        <v>-0.10427439957857132</v>
      </c>
      <c r="H175" s="90">
        <v>-7.1071162819862366E-2</v>
      </c>
      <c r="I175" s="90">
        <v>-3.6815155297517776E-2</v>
      </c>
      <c r="J175" s="90">
        <v>-3.7778012454509735E-2</v>
      </c>
      <c r="K175" s="90">
        <v>-6.5245024859905243E-2</v>
      </c>
      <c r="L175" s="90">
        <v>-7.8867755830287933E-2</v>
      </c>
      <c r="M175" s="93">
        <f t="shared" ref="M175:M190" si="7">AVERAGE(E175:L175)</f>
        <v>-9.2720931861549616E-2</v>
      </c>
      <c r="N175" s="67"/>
      <c r="O175" s="67"/>
      <c r="P175" s="67"/>
      <c r="Q175" s="67"/>
    </row>
    <row r="176" spans="2:17" s="66" customFormat="1" x14ac:dyDescent="0.35">
      <c r="B176" s="66" t="s">
        <v>251</v>
      </c>
      <c r="C176" s="66" t="s">
        <v>7</v>
      </c>
      <c r="D176" s="90">
        <v>-4.8169966787099838E-2</v>
      </c>
      <c r="E176" s="90">
        <v>-0.1746295839548111</v>
      </c>
      <c r="F176" s="90">
        <v>-0.3439163863658905</v>
      </c>
      <c r="G176" s="90">
        <v>-0.47514134645462036</v>
      </c>
      <c r="H176" s="90">
        <v>-0.6400836706161499</v>
      </c>
      <c r="I176" s="90">
        <v>-0.76256030797958374</v>
      </c>
      <c r="J176" s="90">
        <v>-0.83559274673461914</v>
      </c>
      <c r="K176" s="90">
        <v>-0.92318969964981079</v>
      </c>
      <c r="L176" s="90">
        <v>-0.86205732822418213</v>
      </c>
      <c r="M176" s="93">
        <f t="shared" si="7"/>
        <v>-0.62714638374745846</v>
      </c>
      <c r="N176" s="67"/>
      <c r="O176" s="67"/>
      <c r="P176" s="67"/>
      <c r="Q176" s="67"/>
    </row>
    <row r="177" spans="2:17" s="66" customFormat="1" x14ac:dyDescent="0.35">
      <c r="B177" s="66" t="s">
        <v>225</v>
      </c>
      <c r="C177" s="66" t="s">
        <v>7</v>
      </c>
      <c r="D177" s="90">
        <v>-0.55334997177124023</v>
      </c>
      <c r="E177" s="90">
        <v>-0.37862932682037354</v>
      </c>
      <c r="F177" s="90">
        <v>-0.34453806281089783</v>
      </c>
      <c r="G177" s="90">
        <v>-0.47278153896331787</v>
      </c>
      <c r="H177" s="90">
        <v>-0.47063687443733215</v>
      </c>
      <c r="I177" s="90">
        <v>-0.44775912165641785</v>
      </c>
      <c r="J177" s="90">
        <v>-0.39146459102630615</v>
      </c>
      <c r="K177" s="90">
        <v>-0.30650502443313599</v>
      </c>
      <c r="L177" s="90">
        <v>-0.25402981042861938</v>
      </c>
      <c r="M177" s="93">
        <f t="shared" si="7"/>
        <v>-0.38329304382205009</v>
      </c>
      <c r="N177" s="67"/>
      <c r="O177" s="67"/>
      <c r="P177" s="67"/>
      <c r="Q177" s="67"/>
    </row>
    <row r="178" spans="2:17" s="66" customFormat="1" x14ac:dyDescent="0.35">
      <c r="B178" s="66" t="s">
        <v>225</v>
      </c>
      <c r="C178" s="66" t="s">
        <v>7</v>
      </c>
      <c r="D178" s="90">
        <v>-0.55334997177124023</v>
      </c>
      <c r="E178" s="90">
        <v>-0.37862932682037354</v>
      </c>
      <c r="F178" s="90">
        <v>-0.34453806281089783</v>
      </c>
      <c r="G178" s="90">
        <v>-0.47278153896331787</v>
      </c>
      <c r="H178" s="90">
        <v>-0.47063687443733215</v>
      </c>
      <c r="I178" s="90">
        <v>-0.44775912165641785</v>
      </c>
      <c r="J178" s="90">
        <v>-0.39146459102630615</v>
      </c>
      <c r="K178" s="90">
        <v>-0.30650502443313599</v>
      </c>
      <c r="L178" s="90">
        <v>-0.25402981042861938</v>
      </c>
      <c r="M178" s="93">
        <f t="shared" si="7"/>
        <v>-0.38329304382205009</v>
      </c>
      <c r="N178" s="67"/>
      <c r="O178" s="67"/>
      <c r="P178" s="67"/>
      <c r="Q178" s="67"/>
    </row>
    <row r="179" spans="2:17" s="66" customFormat="1" x14ac:dyDescent="0.35">
      <c r="B179" s="66" t="s">
        <v>225</v>
      </c>
      <c r="C179" s="66" t="s">
        <v>7</v>
      </c>
      <c r="D179" s="90">
        <v>-0.55334997177124023</v>
      </c>
      <c r="E179" s="90">
        <v>-0.37862932682037354</v>
      </c>
      <c r="F179" s="90">
        <v>-0.34453806281089783</v>
      </c>
      <c r="G179" s="90">
        <v>-0.47278153896331787</v>
      </c>
      <c r="H179" s="90">
        <v>-0.47063687443733215</v>
      </c>
      <c r="I179" s="90">
        <v>-0.44775912165641785</v>
      </c>
      <c r="J179" s="90">
        <v>-0.39146459102630615</v>
      </c>
      <c r="K179" s="90">
        <v>-0.30650502443313599</v>
      </c>
      <c r="L179" s="90">
        <v>-0.25402981042861938</v>
      </c>
      <c r="M179" s="93">
        <f t="shared" si="7"/>
        <v>-0.38329304382205009</v>
      </c>
      <c r="N179" s="67"/>
      <c r="O179" s="67"/>
      <c r="P179" s="67"/>
      <c r="Q179" s="67"/>
    </row>
    <row r="180" spans="2:17" s="66" customFormat="1" x14ac:dyDescent="0.35">
      <c r="B180" s="66" t="s">
        <v>120</v>
      </c>
      <c r="C180" s="66" t="s">
        <v>7</v>
      </c>
      <c r="D180" s="90">
        <v>-0.31342530250549316</v>
      </c>
      <c r="E180" s="90">
        <v>-8.167845755815506E-2</v>
      </c>
      <c r="F180" s="90">
        <v>-0.21452422440052032</v>
      </c>
      <c r="G180" s="90">
        <v>-0.29986903071403503</v>
      </c>
      <c r="H180" s="90">
        <v>-0.30024817585945129</v>
      </c>
      <c r="I180" s="90">
        <v>-0.31616058945655823</v>
      </c>
      <c r="J180" s="90">
        <v>-0.31242114305496216</v>
      </c>
      <c r="K180" s="90">
        <v>-0.30032971501350403</v>
      </c>
      <c r="L180" s="90">
        <v>-0.23258686065673828</v>
      </c>
      <c r="M180" s="93">
        <f t="shared" si="7"/>
        <v>-0.25722727458924055</v>
      </c>
      <c r="N180" s="67"/>
      <c r="O180" s="67"/>
      <c r="P180" s="67"/>
      <c r="Q180" s="67"/>
    </row>
    <row r="181" spans="2:17" s="66" customFormat="1" x14ac:dyDescent="0.35">
      <c r="B181" s="66" t="s">
        <v>125</v>
      </c>
      <c r="C181" s="66" t="s">
        <v>7</v>
      </c>
      <c r="D181" s="90">
        <v>-0.10256348550319672</v>
      </c>
      <c r="E181" s="90">
        <v>-8.0809280276298523E-2</v>
      </c>
      <c r="F181" s="90">
        <v>-0.11708621680736542</v>
      </c>
      <c r="G181" s="90">
        <v>-8.3183139562606812E-2</v>
      </c>
      <c r="H181" s="90">
        <v>-0.11606701463460922</v>
      </c>
      <c r="I181" s="90">
        <v>-0.13039170205593109</v>
      </c>
      <c r="J181" s="90">
        <v>-0.17074477672576904</v>
      </c>
      <c r="K181" s="90">
        <v>-0.23495045304298401</v>
      </c>
      <c r="L181" s="90">
        <v>-0.22811327874660492</v>
      </c>
      <c r="M181" s="93">
        <f t="shared" si="7"/>
        <v>-0.14516823273152113</v>
      </c>
      <c r="N181" s="67"/>
      <c r="O181" s="67"/>
      <c r="P181" s="67"/>
      <c r="Q181" s="67"/>
    </row>
    <row r="182" spans="2:17" s="66" customFormat="1" x14ac:dyDescent="0.35">
      <c r="B182" s="66" t="s">
        <v>126</v>
      </c>
      <c r="C182" s="66" t="s">
        <v>7</v>
      </c>
      <c r="D182" s="90">
        <v>-0.51007920503616333</v>
      </c>
      <c r="E182" s="90">
        <v>-0.59679621458053589</v>
      </c>
      <c r="F182" s="90">
        <v>-0.63409918546676636</v>
      </c>
      <c r="G182" s="90">
        <v>-0.71711337566375732</v>
      </c>
      <c r="H182" s="90">
        <v>-0.70030653476715088</v>
      </c>
      <c r="I182" s="90">
        <v>-0.68286269903182983</v>
      </c>
      <c r="J182" s="90">
        <v>-0.62701302766799927</v>
      </c>
      <c r="K182" s="90">
        <v>-0.63958418369293213</v>
      </c>
      <c r="L182" s="90">
        <v>-0.59333950281143188</v>
      </c>
      <c r="M182" s="93">
        <f t="shared" si="7"/>
        <v>-0.64888934046030045</v>
      </c>
      <c r="N182" s="67"/>
      <c r="O182" s="67"/>
      <c r="P182" s="67"/>
      <c r="Q182" s="67"/>
    </row>
    <row r="183" spans="2:17" s="66" customFormat="1" x14ac:dyDescent="0.35">
      <c r="B183" s="66" t="s">
        <v>127</v>
      </c>
      <c r="C183" s="66" t="s">
        <v>7</v>
      </c>
      <c r="D183" s="90">
        <v>0.4947839081287384</v>
      </c>
      <c r="E183" s="90">
        <v>0.45033371448516846</v>
      </c>
      <c r="F183" s="90">
        <v>0.46354421973228455</v>
      </c>
      <c r="G183" s="90">
        <v>0.49197307229042053</v>
      </c>
      <c r="H183" s="90">
        <v>0.45894801616668701</v>
      </c>
      <c r="I183" s="90">
        <v>0.52090984582901001</v>
      </c>
      <c r="J183" s="90">
        <v>0.4913470447063446</v>
      </c>
      <c r="K183" s="90">
        <v>0.50834643840789795</v>
      </c>
      <c r="L183" s="90">
        <v>0.4182274341583252</v>
      </c>
      <c r="M183" s="93">
        <f t="shared" si="7"/>
        <v>0.47545372322201729</v>
      </c>
      <c r="N183" s="67"/>
      <c r="O183" s="67"/>
      <c r="P183" s="67"/>
      <c r="Q183" s="67"/>
    </row>
    <row r="184" spans="2:17" s="66" customFormat="1" x14ac:dyDescent="0.35">
      <c r="B184" s="66" t="s">
        <v>128</v>
      </c>
      <c r="C184" s="66" t="s">
        <v>7</v>
      </c>
      <c r="D184" s="90">
        <v>1.5600059181451797E-2</v>
      </c>
      <c r="E184" s="90">
        <v>-0.23353251814842224</v>
      </c>
      <c r="F184" s="90">
        <v>-0.22762812674045563</v>
      </c>
      <c r="G184" s="90">
        <v>-6.1108432710170746E-2</v>
      </c>
      <c r="H184" s="90">
        <v>-7.1982160210609436E-2</v>
      </c>
      <c r="I184" s="90">
        <v>-3.6814872175455093E-2</v>
      </c>
      <c r="J184" s="90">
        <v>-4.3083187192678452E-2</v>
      </c>
      <c r="K184" s="90">
        <v>-4.1013751178979874E-3</v>
      </c>
      <c r="L184" s="90">
        <v>1.8699206411838531E-2</v>
      </c>
      <c r="M184" s="93">
        <f t="shared" si="7"/>
        <v>-8.2443933235481381E-2</v>
      </c>
      <c r="N184" s="67"/>
      <c r="O184" s="67"/>
      <c r="P184" s="67"/>
      <c r="Q184" s="67"/>
    </row>
    <row r="185" spans="2:17" s="66" customFormat="1" x14ac:dyDescent="0.35">
      <c r="B185" s="66" t="s">
        <v>118</v>
      </c>
      <c r="C185" s="66" t="s">
        <v>7</v>
      </c>
      <c r="D185" s="90">
        <v>-0.12993903458118439</v>
      </c>
      <c r="E185" s="90">
        <v>-0.27843129634857178</v>
      </c>
      <c r="F185" s="90">
        <v>-0.21418012678623199</v>
      </c>
      <c r="G185" s="90">
        <v>-8.1253558397293091E-2</v>
      </c>
      <c r="H185" s="90">
        <v>-4.7789037227630615E-2</v>
      </c>
      <c r="I185" s="90">
        <v>-0.21968771517276764</v>
      </c>
      <c r="J185" s="90">
        <v>-0.15755821764469147</v>
      </c>
      <c r="K185" s="90">
        <v>-0.14307232201099396</v>
      </c>
      <c r="L185" s="90">
        <v>-0.14746592938899994</v>
      </c>
      <c r="M185" s="93">
        <f t="shared" si="7"/>
        <v>-0.16117977537214756</v>
      </c>
      <c r="N185" s="67"/>
      <c r="O185" s="67"/>
      <c r="P185" s="67"/>
      <c r="Q185" s="67"/>
    </row>
    <row r="186" spans="2:17" s="66" customFormat="1" x14ac:dyDescent="0.35">
      <c r="B186" s="66" t="s">
        <v>129</v>
      </c>
      <c r="C186" s="66" t="s">
        <v>7</v>
      </c>
      <c r="D186" s="90">
        <v>-1.5215511322021484</v>
      </c>
      <c r="E186" s="90">
        <v>-1.0186823606491089</v>
      </c>
      <c r="F186" s="90">
        <v>-0.97668713331222534</v>
      </c>
      <c r="G186" s="90">
        <v>-1.0009831190109253</v>
      </c>
      <c r="H186" s="90">
        <v>-1.0558162927627563</v>
      </c>
      <c r="I186" s="90">
        <v>-1.0162563323974609</v>
      </c>
      <c r="J186" s="90">
        <v>-1.0242601633071899</v>
      </c>
      <c r="K186" s="90">
        <v>-1.0931367874145508</v>
      </c>
      <c r="L186" s="90">
        <v>-1.0602337121963501</v>
      </c>
      <c r="M186" s="93">
        <f t="shared" si="7"/>
        <v>-1.030756987631321</v>
      </c>
      <c r="N186" s="67"/>
      <c r="O186" s="67"/>
      <c r="P186" s="67"/>
      <c r="Q186" s="67"/>
    </row>
    <row r="187" spans="2:17" s="66" customFormat="1" x14ac:dyDescent="0.35">
      <c r="B187" s="66" t="s">
        <v>121</v>
      </c>
      <c r="C187" s="66" t="s">
        <v>7</v>
      </c>
      <c r="D187" s="90">
        <v>-0.44214534759521484</v>
      </c>
      <c r="E187" s="90">
        <v>-0.42326825857162476</v>
      </c>
      <c r="F187" s="90">
        <v>-0.41888046264648438</v>
      </c>
      <c r="G187" s="90">
        <v>-0.39263361692428589</v>
      </c>
      <c r="H187" s="90">
        <v>-0.32908838987350464</v>
      </c>
      <c r="I187" s="90">
        <v>-0.33161374926567078</v>
      </c>
      <c r="J187" s="90">
        <v>-0.37491828203201294</v>
      </c>
      <c r="K187" s="90">
        <v>-0.43530836701393127</v>
      </c>
      <c r="L187" s="90">
        <v>-0.57931697368621826</v>
      </c>
      <c r="M187" s="93">
        <f t="shared" si="7"/>
        <v>-0.41062851250171661</v>
      </c>
      <c r="N187" s="67"/>
      <c r="O187" s="67"/>
      <c r="P187" s="67"/>
      <c r="Q187" s="67"/>
    </row>
    <row r="188" spans="2:17" s="66" customFormat="1" x14ac:dyDescent="0.35">
      <c r="B188" s="66" t="s">
        <v>119</v>
      </c>
      <c r="C188" s="66" t="s">
        <v>7</v>
      </c>
      <c r="D188" s="90">
        <v>-2.5424255058169365E-2</v>
      </c>
      <c r="E188" s="90">
        <v>-0.17253710329532623</v>
      </c>
      <c r="F188" s="90">
        <v>-0.15698118507862091</v>
      </c>
      <c r="G188" s="90">
        <v>-0.23898649215698242</v>
      </c>
      <c r="H188" s="90">
        <v>-0.24392448365688324</v>
      </c>
      <c r="I188" s="90">
        <v>-0.21501761674880981</v>
      </c>
      <c r="J188" s="90">
        <v>-0.2619875967502594</v>
      </c>
      <c r="K188" s="90">
        <v>-0.21314658224582672</v>
      </c>
      <c r="L188" s="90">
        <v>-0.22245419025421143</v>
      </c>
      <c r="M188" s="93">
        <f t="shared" si="7"/>
        <v>-0.21562940627336502</v>
      </c>
      <c r="N188" s="67"/>
      <c r="O188" s="67"/>
      <c r="P188" s="67"/>
      <c r="Q188" s="67"/>
    </row>
    <row r="189" spans="2:17" s="66" customFormat="1" x14ac:dyDescent="0.35">
      <c r="B189" s="66" t="s">
        <v>130</v>
      </c>
      <c r="C189" s="66" t="s">
        <v>7</v>
      </c>
      <c r="D189" s="90">
        <v>-0.41892156004905701</v>
      </c>
      <c r="E189" s="90">
        <v>-0.51590538024902344</v>
      </c>
      <c r="F189" s="90">
        <v>-0.60298961400985718</v>
      </c>
      <c r="G189" s="90">
        <v>-0.59547364711761475</v>
      </c>
      <c r="H189" s="90">
        <v>-0.62402153015136719</v>
      </c>
      <c r="I189" s="90">
        <v>-0.6288178563117981</v>
      </c>
      <c r="J189" s="90">
        <v>-0.59470105171203613</v>
      </c>
      <c r="K189" s="90">
        <v>-0.42953437566757202</v>
      </c>
      <c r="L189" s="90">
        <v>-0.32130244374275208</v>
      </c>
      <c r="M189" s="93">
        <f t="shared" si="7"/>
        <v>-0.53909323737025261</v>
      </c>
      <c r="N189" s="67"/>
      <c r="O189" s="67"/>
      <c r="P189" s="67"/>
      <c r="Q189" s="67"/>
    </row>
    <row r="190" spans="2:17" s="66" customFormat="1" x14ac:dyDescent="0.35">
      <c r="B190" s="66" t="s">
        <v>117</v>
      </c>
      <c r="C190" s="66" t="s">
        <v>7</v>
      </c>
      <c r="D190" s="90">
        <v>-0.60283201932907104</v>
      </c>
      <c r="E190" s="90">
        <v>-0.61654126644134521</v>
      </c>
      <c r="F190" s="90">
        <v>-0.59883111715316772</v>
      </c>
      <c r="G190" s="90">
        <v>-0.66871285438537598</v>
      </c>
      <c r="H190" s="90">
        <v>-0.64106231927871704</v>
      </c>
      <c r="I190" s="90">
        <v>-0.58768200874328613</v>
      </c>
      <c r="J190" s="90">
        <v>-0.48272654414176941</v>
      </c>
      <c r="K190" s="90">
        <v>-0.45379292964935303</v>
      </c>
      <c r="L190" s="90">
        <v>-0.39828002452850342</v>
      </c>
      <c r="M190" s="93">
        <f t="shared" si="7"/>
        <v>-0.55595363304018974</v>
      </c>
      <c r="N190" s="67"/>
      <c r="O190" s="67"/>
      <c r="P190" s="67"/>
      <c r="Q190" s="67"/>
    </row>
    <row r="191" spans="2:17" s="84" customFormat="1" ht="30" customHeight="1" x14ac:dyDescent="0.35">
      <c r="B191" s="68" t="s">
        <v>417</v>
      </c>
      <c r="D191" s="91"/>
      <c r="E191" s="91"/>
      <c r="F191" s="92"/>
      <c r="G191" s="92"/>
      <c r="H191" s="92"/>
      <c r="I191" s="92"/>
      <c r="J191" s="92"/>
      <c r="K191" s="92"/>
      <c r="L191" s="92"/>
      <c r="M191" s="18"/>
      <c r="N191" s="89"/>
      <c r="O191" s="89"/>
      <c r="P191" s="89"/>
      <c r="Q191" s="89"/>
    </row>
    <row r="192" spans="2:17" s="66" customFormat="1" x14ac:dyDescent="0.35">
      <c r="B192" s="66" t="s">
        <v>124</v>
      </c>
      <c r="C192" s="66" t="s">
        <v>7</v>
      </c>
      <c r="D192" s="90">
        <v>-0.75183779001235962</v>
      </c>
      <c r="E192" s="90">
        <v>-0.30858981609344482</v>
      </c>
      <c r="F192" s="90">
        <v>-0.2558286190032959</v>
      </c>
      <c r="G192" s="90">
        <v>-0.35387200117111206</v>
      </c>
      <c r="H192" s="90">
        <v>-0.40588757395744324</v>
      </c>
      <c r="I192" s="90">
        <v>-0.29190191626548767</v>
      </c>
      <c r="J192" s="90">
        <v>-0.26841342449188232</v>
      </c>
      <c r="K192" s="90">
        <v>-0.27878901362419128</v>
      </c>
      <c r="L192" s="90">
        <v>-0.35996723175048828</v>
      </c>
      <c r="M192" s="93">
        <f>AVERAGE(E192:L192)</f>
        <v>-0.3154061995446682</v>
      </c>
      <c r="N192" s="67"/>
      <c r="O192" s="67"/>
      <c r="P192" s="67"/>
      <c r="Q192" s="67"/>
    </row>
    <row r="193" spans="2:17" s="66" customFormat="1" x14ac:dyDescent="0.35">
      <c r="B193" s="66" t="s">
        <v>132</v>
      </c>
      <c r="C193" s="66" t="s">
        <v>7</v>
      </c>
      <c r="D193" s="90">
        <v>-0.52259063720703125</v>
      </c>
      <c r="E193" s="90">
        <v>-0.80833345651626587</v>
      </c>
      <c r="F193" s="90">
        <v>-0.77340638637542725</v>
      </c>
      <c r="G193" s="90">
        <v>-0.68777072429656982</v>
      </c>
      <c r="H193" s="90">
        <v>-0.53239059448242188</v>
      </c>
      <c r="I193" s="90">
        <v>-0.40566942095756531</v>
      </c>
      <c r="J193" s="90">
        <v>-0.51268631219863892</v>
      </c>
      <c r="K193" s="90">
        <v>-0.39514243602752686</v>
      </c>
      <c r="L193" s="90">
        <v>-0.41792717576026917</v>
      </c>
      <c r="M193" s="93">
        <f t="shared" ref="M193:M208" si="8">AVERAGE(E193:L193)</f>
        <v>-0.56666581332683563</v>
      </c>
      <c r="N193" s="67"/>
      <c r="O193" s="67"/>
      <c r="P193" s="67"/>
      <c r="Q193" s="67"/>
    </row>
    <row r="194" spans="2:17" s="66" customFormat="1" x14ac:dyDescent="0.35">
      <c r="B194" s="66" t="s">
        <v>251</v>
      </c>
      <c r="C194" s="66" t="s">
        <v>7</v>
      </c>
      <c r="D194" s="90">
        <v>1.2624410446733236E-3</v>
      </c>
      <c r="E194" s="90">
        <v>-0.1794198751449585</v>
      </c>
      <c r="F194" s="90">
        <v>-0.4520469605922699</v>
      </c>
      <c r="G194" s="90">
        <v>-0.47238349914550781</v>
      </c>
      <c r="H194" s="90">
        <v>-0.63328200578689575</v>
      </c>
      <c r="I194" s="90">
        <v>-0.66251629590988159</v>
      </c>
      <c r="J194" s="90">
        <v>-0.59408795833587646</v>
      </c>
      <c r="K194" s="90">
        <v>-0.50796020030975342</v>
      </c>
      <c r="L194" s="90">
        <v>-0.53481084108352661</v>
      </c>
      <c r="M194" s="93">
        <f t="shared" si="8"/>
        <v>-0.50456345453858376</v>
      </c>
      <c r="N194" s="67"/>
      <c r="O194" s="67"/>
      <c r="P194" s="67"/>
      <c r="Q194" s="67"/>
    </row>
    <row r="195" spans="2:17" s="66" customFormat="1" x14ac:dyDescent="0.35">
      <c r="B195" s="66" t="s">
        <v>225</v>
      </c>
      <c r="C195" s="66" t="s">
        <v>7</v>
      </c>
      <c r="D195" s="90">
        <v>0.3134562075138092</v>
      </c>
      <c r="E195" s="90">
        <v>-3.7394791841506958E-2</v>
      </c>
      <c r="F195" s="90">
        <v>-9.069368988275528E-2</v>
      </c>
      <c r="G195" s="90">
        <v>-7.1961909532546997E-2</v>
      </c>
      <c r="H195" s="90">
        <v>-5.7318583130836487E-2</v>
      </c>
      <c r="I195" s="90">
        <v>-6.3245445489883423E-2</v>
      </c>
      <c r="J195" s="90">
        <v>-4.7318074852228165E-2</v>
      </c>
      <c r="K195" s="90">
        <v>-2.8865490108728409E-2</v>
      </c>
      <c r="L195" s="90">
        <v>4.8038586974143982E-3</v>
      </c>
      <c r="M195" s="93">
        <f t="shared" si="8"/>
        <v>-4.8999265767633915E-2</v>
      </c>
      <c r="N195" s="67"/>
      <c r="O195" s="67"/>
      <c r="P195" s="67"/>
      <c r="Q195" s="67"/>
    </row>
    <row r="196" spans="2:17" s="66" customFormat="1" x14ac:dyDescent="0.35">
      <c r="B196" s="66" t="s">
        <v>225</v>
      </c>
      <c r="C196" s="66" t="s">
        <v>7</v>
      </c>
      <c r="D196" s="90">
        <v>0.3134562075138092</v>
      </c>
      <c r="E196" s="90">
        <v>-3.7394791841506958E-2</v>
      </c>
      <c r="F196" s="90">
        <v>-9.069368988275528E-2</v>
      </c>
      <c r="G196" s="90">
        <v>-7.1961909532546997E-2</v>
      </c>
      <c r="H196" s="90">
        <v>-5.7318583130836487E-2</v>
      </c>
      <c r="I196" s="90">
        <v>-6.3245445489883423E-2</v>
      </c>
      <c r="J196" s="90">
        <v>-4.7318074852228165E-2</v>
      </c>
      <c r="K196" s="90">
        <v>-2.8865490108728409E-2</v>
      </c>
      <c r="L196" s="90">
        <v>4.8038586974143982E-3</v>
      </c>
      <c r="M196" s="93">
        <f t="shared" si="8"/>
        <v>-4.8999265767633915E-2</v>
      </c>
      <c r="N196" s="67"/>
      <c r="O196" s="67"/>
      <c r="P196" s="67"/>
      <c r="Q196" s="67"/>
    </row>
    <row r="197" spans="2:17" s="66" customFormat="1" x14ac:dyDescent="0.35">
      <c r="B197" s="66" t="s">
        <v>225</v>
      </c>
      <c r="C197" s="66" t="s">
        <v>7</v>
      </c>
      <c r="D197" s="90">
        <v>0.3134562075138092</v>
      </c>
      <c r="E197" s="90">
        <v>-3.7394791841506958E-2</v>
      </c>
      <c r="F197" s="90">
        <v>-9.069368988275528E-2</v>
      </c>
      <c r="G197" s="90">
        <v>-7.1961909532546997E-2</v>
      </c>
      <c r="H197" s="90">
        <v>-5.7318583130836487E-2</v>
      </c>
      <c r="I197" s="90">
        <v>-6.3245445489883423E-2</v>
      </c>
      <c r="J197" s="90">
        <v>-4.7318074852228165E-2</v>
      </c>
      <c r="K197" s="90">
        <v>-2.8865490108728409E-2</v>
      </c>
      <c r="L197" s="90">
        <v>4.8038586974143982E-3</v>
      </c>
      <c r="M197" s="93">
        <f t="shared" si="8"/>
        <v>-4.8999265767633915E-2</v>
      </c>
      <c r="N197" s="67"/>
      <c r="O197" s="67"/>
      <c r="P197" s="67"/>
      <c r="Q197" s="67"/>
    </row>
    <row r="198" spans="2:17" s="66" customFormat="1" x14ac:dyDescent="0.35">
      <c r="B198" s="66" t="s">
        <v>120</v>
      </c>
      <c r="C198" s="66" t="s">
        <v>7</v>
      </c>
      <c r="D198" s="90">
        <v>-1.021580696105957</v>
      </c>
      <c r="E198" s="90">
        <v>-0.94235926866531372</v>
      </c>
      <c r="F198" s="90">
        <v>-0.90367496013641357</v>
      </c>
      <c r="G198" s="90">
        <v>-0.82380145788192749</v>
      </c>
      <c r="H198" s="90">
        <v>-0.71112459897994995</v>
      </c>
      <c r="I198" s="90">
        <v>-0.41685760021209717</v>
      </c>
      <c r="J198" s="90">
        <v>-0.48796561360359192</v>
      </c>
      <c r="K198" s="90">
        <v>-0.44086119532585144</v>
      </c>
      <c r="L198" s="90">
        <v>-0.41293895244598389</v>
      </c>
      <c r="M198" s="93">
        <f t="shared" si="8"/>
        <v>-0.64244795590639114</v>
      </c>
      <c r="N198" s="67"/>
      <c r="O198" s="67"/>
      <c r="P198" s="67"/>
      <c r="Q198" s="67"/>
    </row>
    <row r="199" spans="2:17" s="66" customFormat="1" x14ac:dyDescent="0.35">
      <c r="B199" s="66" t="s">
        <v>125</v>
      </c>
      <c r="C199" s="66" t="s">
        <v>7</v>
      </c>
      <c r="D199" s="90">
        <v>0.22123131155967712</v>
      </c>
      <c r="E199" s="90">
        <v>-0.17184552550315857</v>
      </c>
      <c r="F199" s="90">
        <v>-0.22767673432826996</v>
      </c>
      <c r="G199" s="90">
        <v>-0.20917816460132599</v>
      </c>
      <c r="H199" s="90">
        <v>-0.24794968962669373</v>
      </c>
      <c r="I199" s="90">
        <v>-6.5144658088684082E-2</v>
      </c>
      <c r="J199" s="90">
        <v>-8.8940836489200592E-2</v>
      </c>
      <c r="K199" s="90">
        <v>-0.15830257534980774</v>
      </c>
      <c r="L199" s="90">
        <v>-0.17489787936210632</v>
      </c>
      <c r="M199" s="93">
        <f t="shared" si="8"/>
        <v>-0.16799200791865587</v>
      </c>
      <c r="N199" s="67"/>
      <c r="O199" s="67"/>
      <c r="P199" s="67"/>
      <c r="Q199" s="67"/>
    </row>
    <row r="200" spans="2:17" s="66" customFormat="1" x14ac:dyDescent="0.35">
      <c r="B200" s="66" t="s">
        <v>126</v>
      </c>
      <c r="C200" s="66" t="s">
        <v>7</v>
      </c>
      <c r="D200" s="90">
        <v>-0.62528961896896362</v>
      </c>
      <c r="E200" s="90">
        <v>-0.73871982097625732</v>
      </c>
      <c r="F200" s="90">
        <v>-0.90187102556228638</v>
      </c>
      <c r="G200" s="90">
        <v>-0.88422125577926636</v>
      </c>
      <c r="H200" s="90">
        <v>-0.85681575536727905</v>
      </c>
      <c r="I200" s="90">
        <v>-0.76033848524093628</v>
      </c>
      <c r="J200" s="90">
        <v>-0.76666569709777832</v>
      </c>
      <c r="K200" s="90">
        <v>-0.80437654256820679</v>
      </c>
      <c r="L200" s="90">
        <v>-0.723838210105896</v>
      </c>
      <c r="M200" s="93">
        <f t="shared" si="8"/>
        <v>-0.80460584908723831</v>
      </c>
      <c r="N200" s="67"/>
      <c r="O200" s="67"/>
      <c r="P200" s="67"/>
      <c r="Q200" s="67"/>
    </row>
    <row r="201" spans="2:17" s="66" customFormat="1" x14ac:dyDescent="0.35">
      <c r="B201" s="66" t="s">
        <v>127</v>
      </c>
      <c r="C201" s="66" t="s">
        <v>7</v>
      </c>
      <c r="D201" s="90">
        <v>-0.69672459363937378</v>
      </c>
      <c r="E201" s="90">
        <v>-0.56292259693145752</v>
      </c>
      <c r="F201" s="90">
        <v>-0.57651221752166748</v>
      </c>
      <c r="G201" s="90">
        <v>-0.57438260316848755</v>
      </c>
      <c r="H201" s="90">
        <v>-0.56596803665161133</v>
      </c>
      <c r="I201" s="90">
        <v>-0.52106779813766479</v>
      </c>
      <c r="J201" s="90">
        <v>-0.48545753955841064</v>
      </c>
      <c r="K201" s="90">
        <v>-0.48201704025268555</v>
      </c>
      <c r="L201" s="90">
        <v>-0.50124704837799072</v>
      </c>
      <c r="M201" s="93">
        <f t="shared" si="8"/>
        <v>-0.53369686007499695</v>
      </c>
      <c r="N201" s="67"/>
      <c r="O201" s="67"/>
      <c r="P201" s="67"/>
      <c r="Q201" s="67"/>
    </row>
    <row r="202" spans="2:17" s="66" customFormat="1" x14ac:dyDescent="0.35">
      <c r="B202" s="66" t="s">
        <v>128</v>
      </c>
      <c r="C202" s="66" t="s">
        <v>7</v>
      </c>
      <c r="D202" s="90">
        <v>7.4511446058750153E-2</v>
      </c>
      <c r="E202" s="90">
        <v>-0.55258262157440186</v>
      </c>
      <c r="F202" s="90">
        <v>-0.51105552911758423</v>
      </c>
      <c r="G202" s="90">
        <v>-0.52316027879714966</v>
      </c>
      <c r="H202" s="90">
        <v>-0.40339028835296631</v>
      </c>
      <c r="I202" s="90">
        <v>-0.31731075048446655</v>
      </c>
      <c r="J202" s="90">
        <v>-0.34289771318435669</v>
      </c>
      <c r="K202" s="90">
        <v>-0.35492601990699768</v>
      </c>
      <c r="L202" s="90">
        <v>-0.41447275876998901</v>
      </c>
      <c r="M202" s="93">
        <f t="shared" si="8"/>
        <v>-0.427474495023489</v>
      </c>
      <c r="N202" s="67"/>
      <c r="O202" s="67"/>
      <c r="P202" s="67"/>
      <c r="Q202" s="67"/>
    </row>
    <row r="203" spans="2:17" s="66" customFormat="1" x14ac:dyDescent="0.35">
      <c r="B203" s="66" t="s">
        <v>118</v>
      </c>
      <c r="C203" s="66" t="s">
        <v>7</v>
      </c>
      <c r="D203" s="90">
        <v>-0.18154323101043701</v>
      </c>
      <c r="E203" s="90">
        <v>-0.398639976978302</v>
      </c>
      <c r="F203" s="90">
        <v>-0.45890164375305176</v>
      </c>
      <c r="G203" s="90">
        <v>-0.28681111335754395</v>
      </c>
      <c r="H203" s="90">
        <v>-0.23884874582290649</v>
      </c>
      <c r="I203" s="90">
        <v>-8.1823833286762238E-2</v>
      </c>
      <c r="J203" s="90">
        <v>-0.14172391593456268</v>
      </c>
      <c r="K203" s="90">
        <v>-0.10630358010530472</v>
      </c>
      <c r="L203" s="90">
        <v>-0.14861120283603668</v>
      </c>
      <c r="M203" s="93">
        <f t="shared" si="8"/>
        <v>-0.23270800150930882</v>
      </c>
      <c r="N203" s="67"/>
      <c r="O203" s="67"/>
      <c r="P203" s="67"/>
      <c r="Q203" s="67"/>
    </row>
    <row r="204" spans="2:17" s="66" customFormat="1" x14ac:dyDescent="0.35">
      <c r="B204" s="66" t="s">
        <v>129</v>
      </c>
      <c r="C204" s="66" t="s">
        <v>7</v>
      </c>
      <c r="D204" s="90">
        <v>-1.6481573581695557</v>
      </c>
      <c r="E204" s="90">
        <v>-1.2094569206237793</v>
      </c>
      <c r="F204" s="90">
        <v>-1.2263979911804199</v>
      </c>
      <c r="G204" s="90">
        <v>-1.2004107236862183</v>
      </c>
      <c r="H204" s="90">
        <v>-1.2526177167892456</v>
      </c>
      <c r="I204" s="90">
        <v>-1.0110112428665161</v>
      </c>
      <c r="J204" s="90">
        <v>-1.055544376373291</v>
      </c>
      <c r="K204" s="90">
        <v>-1.1480081081390381</v>
      </c>
      <c r="L204" s="90">
        <v>-1.3542226552963257</v>
      </c>
      <c r="M204" s="93">
        <f t="shared" si="8"/>
        <v>-1.1822087168693542</v>
      </c>
      <c r="N204" s="67"/>
      <c r="O204" s="67"/>
      <c r="P204" s="67"/>
      <c r="Q204" s="67"/>
    </row>
    <row r="205" spans="2:17" s="66" customFormat="1" x14ac:dyDescent="0.35">
      <c r="B205" s="66" t="s">
        <v>121</v>
      </c>
      <c r="C205" s="66" t="s">
        <v>7</v>
      </c>
      <c r="D205" s="90">
        <v>-0.18623818457126617</v>
      </c>
      <c r="E205" s="90">
        <v>-0.48561191558837891</v>
      </c>
      <c r="F205" s="90">
        <v>-0.51149368286132813</v>
      </c>
      <c r="G205" s="90">
        <v>-0.52937412261962891</v>
      </c>
      <c r="H205" s="90">
        <v>-0.47296422719955444</v>
      </c>
      <c r="I205" s="90">
        <v>-0.39512407779693604</v>
      </c>
      <c r="J205" s="90">
        <v>-0.37161922454833984</v>
      </c>
      <c r="K205" s="90">
        <v>-0.37579065561294556</v>
      </c>
      <c r="L205" s="90">
        <v>-0.44677799940109253</v>
      </c>
      <c r="M205" s="93">
        <f t="shared" si="8"/>
        <v>-0.44859448820352554</v>
      </c>
      <c r="N205" s="67"/>
      <c r="O205" s="67"/>
      <c r="P205" s="67"/>
      <c r="Q205" s="67"/>
    </row>
    <row r="206" spans="2:17" s="66" customFormat="1" x14ac:dyDescent="0.35">
      <c r="B206" s="66" t="s">
        <v>119</v>
      </c>
      <c r="C206" s="66" t="s">
        <v>7</v>
      </c>
      <c r="D206" s="90">
        <v>-0.5803903341293335</v>
      </c>
      <c r="E206" s="90">
        <v>-0.39796462655067444</v>
      </c>
      <c r="F206" s="90">
        <v>-0.3606753945350647</v>
      </c>
      <c r="G206" s="90">
        <v>-0.34816199541091919</v>
      </c>
      <c r="H206" s="90">
        <v>-0.34128201007843018</v>
      </c>
      <c r="I206" s="90">
        <v>-0.38838008046150208</v>
      </c>
      <c r="J206" s="90">
        <v>-0.38577765226364136</v>
      </c>
      <c r="K206" s="90">
        <v>-0.24699604511260986</v>
      </c>
      <c r="L206" s="90">
        <v>-0.29607152938842773</v>
      </c>
      <c r="M206" s="93">
        <f t="shared" si="8"/>
        <v>-0.34566366672515869</v>
      </c>
      <c r="N206" s="67"/>
      <c r="O206" s="67"/>
      <c r="P206" s="67"/>
      <c r="Q206" s="67"/>
    </row>
    <row r="207" spans="2:17" s="66" customFormat="1" x14ac:dyDescent="0.35">
      <c r="B207" s="66" t="s">
        <v>130</v>
      </c>
      <c r="C207" s="66" t="s">
        <v>7</v>
      </c>
      <c r="D207" s="90">
        <v>-0.8235466480255127</v>
      </c>
      <c r="E207" s="90">
        <v>-0.807639479637146</v>
      </c>
      <c r="F207" s="90">
        <v>-0.81879574060440063</v>
      </c>
      <c r="G207" s="90">
        <v>-0.78289711475372314</v>
      </c>
      <c r="H207" s="90">
        <v>-0.80447566509246826</v>
      </c>
      <c r="I207" s="90">
        <v>-0.79097157716751099</v>
      </c>
      <c r="J207" s="90">
        <v>-0.81355082988739014</v>
      </c>
      <c r="K207" s="90">
        <v>-0.76629126071929932</v>
      </c>
      <c r="L207" s="90">
        <v>-0.71137046813964844</v>
      </c>
      <c r="M207" s="93">
        <f t="shared" si="8"/>
        <v>-0.78699901700019836</v>
      </c>
      <c r="N207" s="67"/>
      <c r="O207" s="67"/>
      <c r="P207" s="67"/>
      <c r="Q207" s="67"/>
    </row>
    <row r="208" spans="2:17" s="66" customFormat="1" x14ac:dyDescent="0.35">
      <c r="B208" s="66" t="s">
        <v>117</v>
      </c>
      <c r="C208" s="66" t="s">
        <v>7</v>
      </c>
      <c r="D208" s="90">
        <v>-0.48242661356925964</v>
      </c>
      <c r="E208" s="90">
        <v>-0.5913960337638855</v>
      </c>
      <c r="F208" s="90">
        <v>-0.54489463567733765</v>
      </c>
      <c r="G208" s="90">
        <v>-0.55159491300582886</v>
      </c>
      <c r="H208" s="90">
        <v>-0.51479518413543701</v>
      </c>
      <c r="I208" s="90">
        <v>-0.35981839895248413</v>
      </c>
      <c r="J208" s="90">
        <v>-0.33934426307678223</v>
      </c>
      <c r="K208" s="90">
        <v>7.5373686850070953E-2</v>
      </c>
      <c r="L208" s="90">
        <v>6.950698047876358E-2</v>
      </c>
      <c r="M208" s="93">
        <f t="shared" si="8"/>
        <v>-0.3446203451603651</v>
      </c>
      <c r="N208" s="67"/>
      <c r="O208" s="67"/>
      <c r="P208" s="67"/>
      <c r="Q208" s="67"/>
    </row>
    <row r="209" spans="2:17" s="84" customFormat="1" ht="30" customHeight="1" x14ac:dyDescent="0.35">
      <c r="B209" s="68" t="s">
        <v>418</v>
      </c>
      <c r="D209" s="91"/>
      <c r="E209" s="91"/>
      <c r="F209" s="92"/>
      <c r="G209" s="92"/>
      <c r="H209" s="92"/>
      <c r="I209" s="92"/>
      <c r="J209" s="92"/>
      <c r="K209" s="92"/>
      <c r="L209" s="92"/>
      <c r="M209" s="18"/>
      <c r="N209" s="89"/>
      <c r="O209" s="89"/>
      <c r="P209" s="89"/>
      <c r="Q209" s="89"/>
    </row>
    <row r="210" spans="2:17" s="66" customFormat="1" x14ac:dyDescent="0.35">
      <c r="B210" s="66" t="s">
        <v>124</v>
      </c>
      <c r="C210" s="66" t="s">
        <v>7</v>
      </c>
      <c r="D210" s="90">
        <v>-0.51225435733795166</v>
      </c>
      <c r="E210" s="90">
        <v>-0.3853909969329834</v>
      </c>
      <c r="F210" s="90">
        <v>-0.28879371285438538</v>
      </c>
      <c r="G210" s="90">
        <v>-0.38745138049125671</v>
      </c>
      <c r="H210" s="90">
        <v>-0.40520501136779785</v>
      </c>
      <c r="I210" s="90">
        <v>-0.36862641572952271</v>
      </c>
      <c r="J210" s="90">
        <v>-0.29816555976867676</v>
      </c>
      <c r="K210" s="90">
        <v>-0.32427281141281128</v>
      </c>
      <c r="L210" s="90">
        <v>-0.36966255307197571</v>
      </c>
      <c r="M210" s="93">
        <f>AVERAGE(E210:L210)</f>
        <v>-0.35344605520367622</v>
      </c>
      <c r="N210" s="67"/>
      <c r="O210" s="67"/>
      <c r="P210" s="67"/>
      <c r="Q210" s="67"/>
    </row>
    <row r="211" spans="2:17" s="66" customFormat="1" x14ac:dyDescent="0.35">
      <c r="B211" s="66" t="s">
        <v>132</v>
      </c>
      <c r="C211" s="66" t="s">
        <v>7</v>
      </c>
      <c r="D211" s="90">
        <v>-0.42299541831016541</v>
      </c>
      <c r="E211" s="90">
        <v>-0.84363007545471191</v>
      </c>
      <c r="F211" s="90">
        <v>-0.81209737062454224</v>
      </c>
      <c r="G211" s="90">
        <v>-0.85995984077453613</v>
      </c>
      <c r="H211" s="90">
        <v>-0.87458568811416626</v>
      </c>
      <c r="I211" s="90">
        <v>-0.81610256433486938</v>
      </c>
      <c r="J211" s="90">
        <v>-0.81842958927154541</v>
      </c>
      <c r="K211" s="90">
        <v>-0.75638836622238159</v>
      </c>
      <c r="L211" s="90">
        <v>-0.73848825693130493</v>
      </c>
      <c r="M211" s="93">
        <f t="shared" ref="M211:M226" si="9">AVERAGE(E211:L211)</f>
        <v>-0.81496021896600723</v>
      </c>
      <c r="N211" s="67"/>
      <c r="O211" s="67"/>
      <c r="P211" s="67"/>
      <c r="Q211" s="67"/>
    </row>
    <row r="212" spans="2:17" s="66" customFormat="1" x14ac:dyDescent="0.35">
      <c r="B212" s="66" t="s">
        <v>251</v>
      </c>
      <c r="C212" s="66" t="s">
        <v>7</v>
      </c>
      <c r="D212" s="90">
        <v>-0.47225439548492432</v>
      </c>
      <c r="E212" s="90">
        <v>-0.6313660740852356</v>
      </c>
      <c r="F212" s="90">
        <v>-0.69550418853759766</v>
      </c>
      <c r="G212" s="90">
        <v>-0.59808766841888428</v>
      </c>
      <c r="H212" s="90">
        <v>-0.63130521774291992</v>
      </c>
      <c r="I212" s="90">
        <v>-0.62481492757797241</v>
      </c>
      <c r="J212" s="90">
        <v>-0.64262968301773071</v>
      </c>
      <c r="K212" s="90">
        <v>-0.64862918853759766</v>
      </c>
      <c r="L212" s="90">
        <v>-0.54055923223495483</v>
      </c>
      <c r="M212" s="93">
        <f t="shared" si="9"/>
        <v>-0.62661202251911163</v>
      </c>
      <c r="N212" s="67"/>
      <c r="O212" s="67"/>
      <c r="P212" s="67"/>
      <c r="Q212" s="67"/>
    </row>
    <row r="213" spans="2:17" s="66" customFormat="1" x14ac:dyDescent="0.35">
      <c r="B213" s="66" t="s">
        <v>225</v>
      </c>
      <c r="C213" s="66" t="s">
        <v>7</v>
      </c>
      <c r="D213" s="90">
        <v>-0.38109034299850464</v>
      </c>
      <c r="E213" s="90">
        <v>-0.46811738610267639</v>
      </c>
      <c r="F213" s="90">
        <v>-0.53628218173980713</v>
      </c>
      <c r="G213" s="90">
        <v>-0.51323747634887695</v>
      </c>
      <c r="H213" s="90">
        <v>-0.51743996143341064</v>
      </c>
      <c r="I213" s="90">
        <v>-0.42802372574806213</v>
      </c>
      <c r="J213" s="90">
        <v>-0.35200849175453186</v>
      </c>
      <c r="K213" s="90">
        <v>-0.28227970004081726</v>
      </c>
      <c r="L213" s="90">
        <v>-0.239472895860672</v>
      </c>
      <c r="M213" s="93">
        <f t="shared" si="9"/>
        <v>-0.4171077273786068</v>
      </c>
      <c r="N213" s="67"/>
      <c r="O213" s="67"/>
      <c r="P213" s="67"/>
      <c r="Q213" s="67"/>
    </row>
    <row r="214" spans="2:17" s="66" customFormat="1" x14ac:dyDescent="0.35">
      <c r="B214" s="66" t="s">
        <v>225</v>
      </c>
      <c r="C214" s="66" t="s">
        <v>7</v>
      </c>
      <c r="D214" s="90">
        <v>-0.38109034299850464</v>
      </c>
      <c r="E214" s="90">
        <v>-0.46811738610267639</v>
      </c>
      <c r="F214" s="90">
        <v>-0.53628218173980713</v>
      </c>
      <c r="G214" s="90">
        <v>-0.51323747634887695</v>
      </c>
      <c r="H214" s="90">
        <v>-0.51743996143341064</v>
      </c>
      <c r="I214" s="90">
        <v>-0.42802372574806213</v>
      </c>
      <c r="J214" s="90">
        <v>-0.35200849175453186</v>
      </c>
      <c r="K214" s="90">
        <v>-0.28227970004081726</v>
      </c>
      <c r="L214" s="90">
        <v>-0.239472895860672</v>
      </c>
      <c r="M214" s="93">
        <f t="shared" si="9"/>
        <v>-0.4171077273786068</v>
      </c>
      <c r="N214" s="67"/>
      <c r="O214" s="67"/>
      <c r="P214" s="67"/>
      <c r="Q214" s="67"/>
    </row>
    <row r="215" spans="2:17" s="66" customFormat="1" x14ac:dyDescent="0.35">
      <c r="B215" s="66" t="s">
        <v>225</v>
      </c>
      <c r="C215" s="66" t="s">
        <v>7</v>
      </c>
      <c r="D215" s="90">
        <v>-0.38109034299850464</v>
      </c>
      <c r="E215" s="90">
        <v>-0.46811738610267639</v>
      </c>
      <c r="F215" s="90">
        <v>-0.53628218173980713</v>
      </c>
      <c r="G215" s="90">
        <v>-0.51323747634887695</v>
      </c>
      <c r="H215" s="90">
        <v>-0.51743996143341064</v>
      </c>
      <c r="I215" s="90">
        <v>-0.42802372574806213</v>
      </c>
      <c r="J215" s="90">
        <v>-0.35200849175453186</v>
      </c>
      <c r="K215" s="90">
        <v>-0.28227970004081726</v>
      </c>
      <c r="L215" s="90">
        <v>-0.239472895860672</v>
      </c>
      <c r="M215" s="93">
        <f t="shared" si="9"/>
        <v>-0.4171077273786068</v>
      </c>
      <c r="N215" s="67"/>
      <c r="O215" s="67"/>
      <c r="P215" s="67"/>
      <c r="Q215" s="67"/>
    </row>
    <row r="216" spans="2:17" s="66" customFormat="1" x14ac:dyDescent="0.35">
      <c r="B216" s="66" t="s">
        <v>120</v>
      </c>
      <c r="C216" s="66" t="s">
        <v>7</v>
      </c>
      <c r="D216" s="90">
        <v>-1.1588494777679443</v>
      </c>
      <c r="E216" s="90">
        <v>-0.91003191471099854</v>
      </c>
      <c r="F216" s="90">
        <v>-0.95020115375518799</v>
      </c>
      <c r="G216" s="90">
        <v>-1.0935146808624268</v>
      </c>
      <c r="H216" s="90">
        <v>-1.0312719345092773</v>
      </c>
      <c r="I216" s="90">
        <v>-0.93330144882202148</v>
      </c>
      <c r="J216" s="90">
        <v>-1.0087687969207764</v>
      </c>
      <c r="K216" s="90">
        <v>-0.88930284976959229</v>
      </c>
      <c r="L216" s="90">
        <v>-0.95578938722610474</v>
      </c>
      <c r="M216" s="93">
        <f t="shared" si="9"/>
        <v>-0.97152277082204819</v>
      </c>
      <c r="N216" s="67"/>
      <c r="O216" s="67"/>
      <c r="P216" s="67"/>
      <c r="Q216" s="67"/>
    </row>
    <row r="217" spans="2:17" s="66" customFormat="1" x14ac:dyDescent="0.35">
      <c r="B217" s="66" t="s">
        <v>125</v>
      </c>
      <c r="C217" s="66" t="s">
        <v>7</v>
      </c>
      <c r="D217" s="90">
        <v>-0.10692699253559113</v>
      </c>
      <c r="E217" s="90">
        <v>-0.20490945875644684</v>
      </c>
      <c r="F217" s="90">
        <v>-0.40081930160522461</v>
      </c>
      <c r="G217" s="90">
        <v>-0.43675723671913147</v>
      </c>
      <c r="H217" s="90">
        <v>-0.37111356854438782</v>
      </c>
      <c r="I217" s="90">
        <v>-0.26568165421485901</v>
      </c>
      <c r="J217" s="90">
        <v>-0.22033284604549408</v>
      </c>
      <c r="K217" s="90">
        <v>-0.12974022328853607</v>
      </c>
      <c r="L217" s="90">
        <v>-0.13240784406661987</v>
      </c>
      <c r="M217" s="93">
        <f t="shared" si="9"/>
        <v>-0.27022026665508747</v>
      </c>
      <c r="N217" s="67"/>
      <c r="O217" s="67"/>
      <c r="P217" s="67"/>
      <c r="Q217" s="67"/>
    </row>
    <row r="218" spans="2:17" s="66" customFormat="1" x14ac:dyDescent="0.35">
      <c r="B218" s="66" t="s">
        <v>126</v>
      </c>
      <c r="C218" s="66" t="s">
        <v>7</v>
      </c>
      <c r="D218" s="90">
        <v>-1.2200304269790649</v>
      </c>
      <c r="E218" s="90">
        <v>-1.0873907804489136</v>
      </c>
      <c r="F218" s="90">
        <v>-1.0762920379638672</v>
      </c>
      <c r="G218" s="90">
        <v>-1.0629242658615112</v>
      </c>
      <c r="H218" s="90">
        <v>-0.95636230707168579</v>
      </c>
      <c r="I218" s="90">
        <v>-0.83383399248123169</v>
      </c>
      <c r="J218" s="90">
        <v>-0.81073945760726929</v>
      </c>
      <c r="K218" s="90">
        <v>-0.87547463178634644</v>
      </c>
      <c r="L218" s="90">
        <v>-0.77785158157348633</v>
      </c>
      <c r="M218" s="93">
        <f t="shared" si="9"/>
        <v>-0.93510863184928894</v>
      </c>
      <c r="N218" s="67"/>
      <c r="O218" s="67"/>
      <c r="P218" s="67"/>
      <c r="Q218" s="67"/>
    </row>
    <row r="219" spans="2:17" s="66" customFormat="1" x14ac:dyDescent="0.35">
      <c r="B219" s="66" t="s">
        <v>127</v>
      </c>
      <c r="C219" s="66" t="s">
        <v>7</v>
      </c>
      <c r="D219" s="90">
        <v>-0.39888554811477661</v>
      </c>
      <c r="E219" s="90">
        <v>-0.22881081700325012</v>
      </c>
      <c r="F219" s="90">
        <v>-0.21995913982391357</v>
      </c>
      <c r="G219" s="90">
        <v>-0.37044990062713623</v>
      </c>
      <c r="H219" s="90">
        <v>-0.42348691821098328</v>
      </c>
      <c r="I219" s="90">
        <v>-0.56031608581542969</v>
      </c>
      <c r="J219" s="90">
        <v>-0.53382831811904907</v>
      </c>
      <c r="K219" s="90">
        <v>-0.36739856004714966</v>
      </c>
      <c r="L219" s="90">
        <v>-0.49588197469711304</v>
      </c>
      <c r="M219" s="93">
        <f t="shared" si="9"/>
        <v>-0.40001646429300308</v>
      </c>
      <c r="N219" s="67"/>
      <c r="O219" s="67"/>
      <c r="P219" s="67"/>
      <c r="Q219" s="67"/>
    </row>
    <row r="220" spans="2:17" s="66" customFormat="1" x14ac:dyDescent="0.35">
      <c r="B220" s="66" t="s">
        <v>128</v>
      </c>
      <c r="C220" s="66" t="s">
        <v>7</v>
      </c>
      <c r="D220" s="90">
        <v>-0.35887184739112854</v>
      </c>
      <c r="E220" s="90">
        <v>-0.76048654317855835</v>
      </c>
      <c r="F220" s="90">
        <v>-0.66712087392807007</v>
      </c>
      <c r="G220" s="90">
        <v>-0.56286007165908813</v>
      </c>
      <c r="H220" s="90">
        <v>-0.38095974922180176</v>
      </c>
      <c r="I220" s="90">
        <v>-0.43706199526786804</v>
      </c>
      <c r="J220" s="90">
        <v>-0.45345944166183472</v>
      </c>
      <c r="K220" s="90">
        <v>-0.48826369643211365</v>
      </c>
      <c r="L220" s="90">
        <v>-0.47519248723983765</v>
      </c>
      <c r="M220" s="93">
        <f t="shared" si="9"/>
        <v>-0.52817560732364655</v>
      </c>
      <c r="N220" s="67"/>
      <c r="O220" s="67"/>
      <c r="P220" s="67"/>
      <c r="Q220" s="67"/>
    </row>
    <row r="221" spans="2:17" s="66" customFormat="1" x14ac:dyDescent="0.35">
      <c r="B221" s="66" t="s">
        <v>118</v>
      </c>
      <c r="C221" s="66" t="s">
        <v>7</v>
      </c>
      <c r="D221" s="90">
        <v>-0.14271469414234161</v>
      </c>
      <c r="E221" s="90">
        <v>-0.63799411058425903</v>
      </c>
      <c r="F221" s="90">
        <v>-0.49632292985916138</v>
      </c>
      <c r="G221" s="90">
        <v>-0.25662329792976379</v>
      </c>
      <c r="H221" s="90">
        <v>-0.18686123192310333</v>
      </c>
      <c r="I221" s="90">
        <v>5.5656246840953827E-2</v>
      </c>
      <c r="J221" s="90">
        <v>6.0930225998163223E-2</v>
      </c>
      <c r="K221" s="90">
        <v>2.4381033144891262E-3</v>
      </c>
      <c r="L221" s="90">
        <v>-8.6035333573818207E-2</v>
      </c>
      <c r="M221" s="93">
        <f t="shared" si="9"/>
        <v>-0.19310154096456245</v>
      </c>
      <c r="N221" s="67"/>
      <c r="O221" s="67"/>
      <c r="P221" s="67"/>
      <c r="Q221" s="67"/>
    </row>
    <row r="222" spans="2:17" s="66" customFormat="1" x14ac:dyDescent="0.35">
      <c r="B222" s="66" t="s">
        <v>129</v>
      </c>
      <c r="C222" s="66" t="s">
        <v>7</v>
      </c>
      <c r="D222" s="90">
        <v>-1.2730326652526855</v>
      </c>
      <c r="E222" s="90">
        <v>-1.2910604476928711</v>
      </c>
      <c r="F222" s="90">
        <v>-1.2182639837265015</v>
      </c>
      <c r="G222" s="90">
        <v>-1.2756339311599731</v>
      </c>
      <c r="H222" s="90">
        <v>-1.284400463104248</v>
      </c>
      <c r="I222" s="90">
        <v>-1.1271380186080933</v>
      </c>
      <c r="J222" s="90">
        <v>-1.1256872415542603</v>
      </c>
      <c r="K222" s="90">
        <v>-1.1465426683425903</v>
      </c>
      <c r="L222" s="90">
        <v>-1.3305184841156006</v>
      </c>
      <c r="M222" s="93">
        <f t="shared" si="9"/>
        <v>-1.2249056547880173</v>
      </c>
      <c r="N222" s="67"/>
      <c r="O222" s="67"/>
      <c r="P222" s="67"/>
      <c r="Q222" s="67"/>
    </row>
    <row r="223" spans="2:17" s="66" customFormat="1" x14ac:dyDescent="0.35">
      <c r="B223" s="66" t="s">
        <v>121</v>
      </c>
      <c r="C223" s="66" t="s">
        <v>7</v>
      </c>
      <c r="D223" s="90">
        <v>-0.7027624249458313</v>
      </c>
      <c r="E223" s="90">
        <v>-0.53522944450378418</v>
      </c>
      <c r="F223" s="90">
        <v>-0.5917394757270813</v>
      </c>
      <c r="G223" s="90">
        <v>-0.75694113969802856</v>
      </c>
      <c r="H223" s="90">
        <v>-0.77415323257446289</v>
      </c>
      <c r="I223" s="90">
        <v>-0.75445729494094849</v>
      </c>
      <c r="J223" s="90">
        <v>-0.68206942081451416</v>
      </c>
      <c r="K223" s="90">
        <v>-0.50275254249572754</v>
      </c>
      <c r="L223" s="90">
        <v>-0.47606712579727173</v>
      </c>
      <c r="M223" s="93">
        <f t="shared" si="9"/>
        <v>-0.63417620956897736</v>
      </c>
      <c r="N223" s="67"/>
      <c r="O223" s="67"/>
      <c r="P223" s="67"/>
      <c r="Q223" s="67"/>
    </row>
    <row r="224" spans="2:17" s="66" customFormat="1" x14ac:dyDescent="0.35">
      <c r="B224" s="66" t="s">
        <v>119</v>
      </c>
      <c r="C224" s="66" t="s">
        <v>7</v>
      </c>
      <c r="D224" s="90">
        <v>-0.72375708818435669</v>
      </c>
      <c r="E224" s="90">
        <v>-0.91755467653274536</v>
      </c>
      <c r="F224" s="90">
        <v>-0.92054879665374756</v>
      </c>
      <c r="G224" s="90">
        <v>-0.98845565319061279</v>
      </c>
      <c r="H224" s="90">
        <v>-1.0426574945449829</v>
      </c>
      <c r="I224" s="90">
        <v>-1.0850414037704468</v>
      </c>
      <c r="J224" s="90">
        <v>-1.0520323514938354</v>
      </c>
      <c r="K224" s="90">
        <v>-1.0570700168609619</v>
      </c>
      <c r="L224" s="90">
        <v>-1.0382169485092163</v>
      </c>
      <c r="M224" s="93">
        <f t="shared" si="9"/>
        <v>-1.0126971676945686</v>
      </c>
      <c r="N224" s="67"/>
      <c r="O224" s="67"/>
      <c r="P224" s="67"/>
      <c r="Q224" s="67"/>
    </row>
    <row r="225" spans="2:17" s="66" customFormat="1" x14ac:dyDescent="0.35">
      <c r="B225" s="66" t="s">
        <v>130</v>
      </c>
      <c r="C225" s="66" t="s">
        <v>7</v>
      </c>
      <c r="D225" s="90">
        <v>-1.1101369857788086</v>
      </c>
      <c r="E225" s="90">
        <v>-1.0270537137985229</v>
      </c>
      <c r="F225" s="90">
        <v>-1.0499918460845947</v>
      </c>
      <c r="G225" s="90">
        <v>-1.0773767232894897</v>
      </c>
      <c r="H225" s="90">
        <v>-1.131517767906189</v>
      </c>
      <c r="I225" s="90">
        <v>-0.99419766664505005</v>
      </c>
      <c r="J225" s="90">
        <v>-0.979897141456604</v>
      </c>
      <c r="K225" s="90">
        <v>-0.81411123275756836</v>
      </c>
      <c r="L225" s="90">
        <v>-0.78351384401321411</v>
      </c>
      <c r="M225" s="93">
        <f t="shared" si="9"/>
        <v>-0.98220749199390411</v>
      </c>
      <c r="N225" s="67"/>
      <c r="O225" s="67"/>
      <c r="P225" s="67"/>
      <c r="Q225" s="67"/>
    </row>
    <row r="226" spans="2:17" s="66" customFormat="1" x14ac:dyDescent="0.35">
      <c r="B226" s="66" t="s">
        <v>117</v>
      </c>
      <c r="C226" s="66" t="s">
        <v>7</v>
      </c>
      <c r="D226" s="90">
        <v>-0.48979893326759338</v>
      </c>
      <c r="E226" s="90">
        <v>-0.62357634305953979</v>
      </c>
      <c r="F226" s="90">
        <v>-0.60730880498886108</v>
      </c>
      <c r="G226" s="90">
        <v>-0.52800053358078003</v>
      </c>
      <c r="H226" s="90">
        <v>-0.47826644778251648</v>
      </c>
      <c r="I226" s="90">
        <v>-0.4362010657787323</v>
      </c>
      <c r="J226" s="90">
        <v>-0.42618566751480103</v>
      </c>
      <c r="K226" s="90">
        <v>-0.45248931646347046</v>
      </c>
      <c r="L226" s="90">
        <v>-0.58273816108703613</v>
      </c>
      <c r="M226" s="93">
        <f t="shared" si="9"/>
        <v>-0.51684579253196716</v>
      </c>
      <c r="N226" s="67"/>
      <c r="O226" s="67"/>
      <c r="P226" s="67"/>
      <c r="Q226" s="67"/>
    </row>
  </sheetData>
  <pageMargins left="0.7" right="0.7" top="0.75" bottom="0.75" header="0.3" footer="0.3"/>
  <pageSetup paperSize="9" orientation="portrait" horizontalDpi="300" verticalDpi="3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81007-7759-42C3-93E9-B85C5CE797AF}">
  <sheetPr codeName="Sheet12">
    <tabColor theme="5" tint="-0.249977111117893"/>
  </sheetPr>
  <dimension ref="A1:L102"/>
  <sheetViews>
    <sheetView zoomScale="66" zoomScaleNormal="85" workbookViewId="0">
      <selection activeCell="G8" sqref="G8"/>
    </sheetView>
  </sheetViews>
  <sheetFormatPr defaultColWidth="9.1796875" defaultRowHeight="14.5" x14ac:dyDescent="0.35"/>
  <cols>
    <col min="1" max="1" width="3" style="1" customWidth="1"/>
    <col min="2" max="2" width="74.54296875" style="1" bestFit="1" customWidth="1"/>
    <col min="3" max="4" width="11.1796875" style="1" customWidth="1"/>
    <col min="5" max="10" width="18" style="17" customWidth="1"/>
    <col min="11" max="12" width="18" style="67" customWidth="1"/>
    <col min="13" max="13" width="27.7265625" style="1" bestFit="1" customWidth="1"/>
    <col min="14" max="14" width="24.81640625" style="1" bestFit="1" customWidth="1"/>
    <col min="15" max="16" width="23.81640625" style="1" bestFit="1" customWidth="1"/>
    <col min="17" max="18" width="22.26953125" style="1" bestFit="1" customWidth="1"/>
    <col min="19" max="19" width="21" style="1" bestFit="1" customWidth="1"/>
    <col min="20" max="20" width="21.1796875" style="1" bestFit="1" customWidth="1"/>
    <col min="21" max="21" width="22.1796875" style="1" bestFit="1" customWidth="1"/>
    <col min="22" max="22" width="27.7265625" style="1" bestFit="1" customWidth="1"/>
    <col min="23" max="23" width="28.26953125" style="1" bestFit="1" customWidth="1"/>
    <col min="24" max="24" width="27.7265625" style="1" bestFit="1" customWidth="1"/>
    <col min="25" max="25" width="27" style="1" bestFit="1" customWidth="1"/>
    <col min="26" max="26" width="25.453125" style="1" bestFit="1" customWidth="1"/>
    <col min="27" max="27" width="24.81640625" style="1" bestFit="1" customWidth="1"/>
    <col min="28" max="28" width="22.453125" style="1" bestFit="1" customWidth="1"/>
    <col min="29" max="29" width="25.453125" style="1" bestFit="1" customWidth="1"/>
    <col min="30" max="30" width="19.453125" style="1" bestFit="1" customWidth="1"/>
    <col min="31" max="31" width="21.54296875" style="1" bestFit="1" customWidth="1"/>
    <col min="32" max="33" width="24.453125" style="1" bestFit="1" customWidth="1"/>
    <col min="34" max="34" width="28" style="1" bestFit="1" customWidth="1"/>
    <col min="35" max="35" width="25.7265625" style="1" bestFit="1" customWidth="1"/>
    <col min="36" max="36" width="26.26953125" style="1" bestFit="1" customWidth="1"/>
    <col min="37" max="37" width="27.26953125" style="1" bestFit="1" customWidth="1"/>
    <col min="38" max="38" width="22.81640625" style="1" bestFit="1" customWidth="1"/>
    <col min="39" max="39" width="25.453125" style="1" bestFit="1" customWidth="1"/>
    <col min="40" max="40" width="23.1796875" style="1" bestFit="1" customWidth="1"/>
    <col min="41" max="41" width="23" style="1" bestFit="1" customWidth="1"/>
    <col min="42" max="42" width="22" style="1" bestFit="1" customWidth="1"/>
    <col min="43" max="43" width="22.1796875" style="1" bestFit="1" customWidth="1"/>
    <col min="44" max="44" width="22" style="1" bestFit="1" customWidth="1"/>
    <col min="45" max="45" width="23.1796875" style="1" bestFit="1" customWidth="1"/>
    <col min="46" max="46" width="31.453125" style="1" bestFit="1" customWidth="1"/>
    <col min="47" max="47" width="23" style="1" bestFit="1" customWidth="1"/>
    <col min="48" max="48" width="27" style="1" bestFit="1" customWidth="1"/>
    <col min="49" max="49" width="30.7265625" style="1" bestFit="1" customWidth="1"/>
    <col min="50" max="50" width="25.1796875" style="1" bestFit="1" customWidth="1"/>
    <col min="51" max="51" width="25.81640625" style="1" bestFit="1" customWidth="1"/>
    <col min="52" max="52" width="23.453125" style="1" bestFit="1" customWidth="1"/>
    <col min="53" max="53" width="20.1796875" style="1" bestFit="1" customWidth="1"/>
    <col min="54" max="54" width="20.453125" style="1" bestFit="1" customWidth="1"/>
    <col min="55" max="55" width="25.26953125" style="1" bestFit="1" customWidth="1"/>
    <col min="56" max="56" width="19.1796875" style="1" bestFit="1" customWidth="1"/>
    <col min="57" max="57" width="23.81640625" style="1" bestFit="1" customWidth="1"/>
    <col min="58" max="58" width="28.7265625" style="1" bestFit="1" customWidth="1"/>
    <col min="59" max="59" width="25.26953125" style="1" bestFit="1" customWidth="1"/>
    <col min="60" max="60" width="27.26953125" style="1" bestFit="1" customWidth="1"/>
    <col min="61" max="61" width="28" style="1" bestFit="1" customWidth="1"/>
    <col min="62" max="62" width="23.81640625" style="1" bestFit="1" customWidth="1"/>
    <col min="63" max="63" width="29.1796875" style="1" bestFit="1" customWidth="1"/>
    <col min="64" max="64" width="24.1796875" style="1" bestFit="1" customWidth="1"/>
    <col min="65" max="65" width="21.1796875" style="1" bestFit="1" customWidth="1"/>
    <col min="66" max="66" width="21.453125" style="1" bestFit="1" customWidth="1"/>
    <col min="67" max="67" width="20" style="1" bestFit="1" customWidth="1"/>
    <col min="68" max="68" width="20.1796875" style="1" bestFit="1" customWidth="1"/>
    <col min="69" max="69" width="27.54296875" style="1" bestFit="1" customWidth="1"/>
    <col min="70" max="70" width="28.26953125" style="1" bestFit="1" customWidth="1"/>
    <col min="71" max="71" width="24.7265625" style="1" bestFit="1" customWidth="1"/>
    <col min="72" max="72" width="28" style="1" bestFit="1" customWidth="1"/>
    <col min="73" max="73" width="27.7265625" style="1" bestFit="1" customWidth="1"/>
    <col min="74" max="74" width="24.81640625" style="1" bestFit="1" customWidth="1"/>
    <col min="75" max="75" width="23.81640625" style="1" bestFit="1" customWidth="1"/>
    <col min="76" max="76" width="21.26953125" style="1" bestFit="1" customWidth="1"/>
    <col min="77" max="77" width="22" style="1" bestFit="1" customWidth="1"/>
    <col min="78" max="78" width="24.81640625" style="1" bestFit="1" customWidth="1"/>
    <col min="79" max="79" width="22.453125" style="1" bestFit="1" customWidth="1"/>
    <col min="80" max="80" width="20.81640625" style="1" bestFit="1" customWidth="1"/>
    <col min="81" max="81" width="24.81640625" style="1" bestFit="1" customWidth="1"/>
    <col min="82" max="82" width="27" style="1" bestFit="1" customWidth="1"/>
    <col min="83" max="83" width="25" style="1" bestFit="1" customWidth="1"/>
    <col min="84" max="84" width="25.1796875" style="1" bestFit="1" customWidth="1"/>
    <col min="85" max="85" width="26.26953125" style="1" bestFit="1" customWidth="1"/>
    <col min="86" max="86" width="28.1796875" style="1" bestFit="1" customWidth="1"/>
    <col min="87" max="87" width="26.26953125" style="1" bestFit="1" customWidth="1"/>
    <col min="88" max="88" width="23.81640625" style="1" bestFit="1" customWidth="1"/>
    <col min="89" max="90" width="22.26953125" style="1" bestFit="1" customWidth="1"/>
    <col min="91" max="91" width="21" style="1" bestFit="1" customWidth="1"/>
    <col min="92" max="92" width="21.1796875" style="1" bestFit="1" customWidth="1"/>
    <col min="93" max="93" width="22.1796875" style="1" bestFit="1" customWidth="1"/>
    <col min="94" max="94" width="27.7265625" style="1" bestFit="1" customWidth="1"/>
    <col min="95" max="95" width="28.26953125" style="1" bestFit="1" customWidth="1"/>
    <col min="96" max="96" width="27.7265625" style="1" bestFit="1" customWidth="1"/>
    <col min="97" max="97" width="27" style="1" bestFit="1" customWidth="1"/>
    <col min="98" max="98" width="25.453125" style="1" bestFit="1" customWidth="1"/>
    <col min="99" max="99" width="24.81640625" style="1" bestFit="1" customWidth="1"/>
    <col min="100" max="100" width="22.453125" style="1" bestFit="1" customWidth="1"/>
    <col min="101" max="101" width="25.453125" style="1" bestFit="1" customWidth="1"/>
    <col min="102" max="102" width="19.453125" style="1" bestFit="1" customWidth="1"/>
    <col min="103" max="103" width="21.54296875" style="1" bestFit="1" customWidth="1"/>
    <col min="104" max="105" width="24.453125" style="1" bestFit="1" customWidth="1"/>
    <col min="106" max="106" width="28" style="1" bestFit="1" customWidth="1"/>
    <col min="107" max="107" width="25.7265625" style="1" bestFit="1" customWidth="1"/>
    <col min="108" max="108" width="26.26953125" style="1" bestFit="1" customWidth="1"/>
    <col min="109" max="109" width="27.26953125" style="1" bestFit="1" customWidth="1"/>
    <col min="110" max="116" width="9.26953125" style="1" bestFit="1" customWidth="1"/>
    <col min="117" max="119" width="9.81640625" style="1" bestFit="1" customWidth="1"/>
    <col min="120" max="16384" width="9.1796875" style="1"/>
  </cols>
  <sheetData>
    <row r="1" spans="1:12" s="12" customFormat="1" ht="75" customHeight="1" thickBot="1" x14ac:dyDescent="0.4">
      <c r="A1" s="7"/>
      <c r="B1" s="8" t="s">
        <v>252</v>
      </c>
      <c r="C1" s="8" t="s">
        <v>6</v>
      </c>
      <c r="D1" s="8" t="s">
        <v>242</v>
      </c>
      <c r="E1" s="9" t="s">
        <v>243</v>
      </c>
      <c r="F1" s="9" t="s">
        <v>244</v>
      </c>
      <c r="G1" s="9" t="s">
        <v>245</v>
      </c>
      <c r="H1" s="9" t="s">
        <v>246</v>
      </c>
      <c r="I1" s="9" t="s">
        <v>247</v>
      </c>
      <c r="J1" s="9" t="s">
        <v>248</v>
      </c>
      <c r="K1" s="74" t="s">
        <v>249</v>
      </c>
      <c r="L1" s="74" t="s">
        <v>250</v>
      </c>
    </row>
    <row r="2" spans="1:12" s="16" customFormat="1" ht="30" customHeight="1" x14ac:dyDescent="0.35">
      <c r="B2" s="15"/>
      <c r="E2" s="18"/>
      <c r="F2" s="18"/>
      <c r="G2" s="18"/>
      <c r="H2" s="18"/>
      <c r="I2" s="18"/>
      <c r="J2" s="18"/>
      <c r="K2" s="18"/>
      <c r="L2" s="18"/>
    </row>
    <row r="3" spans="1:12" x14ac:dyDescent="0.35">
      <c r="B3" s="1" t="s">
        <v>124</v>
      </c>
      <c r="C3" s="1" t="s">
        <v>7</v>
      </c>
      <c r="D3" s="1">
        <v>2017</v>
      </c>
      <c r="E3" s="17">
        <v>53.9</v>
      </c>
      <c r="F3" s="17">
        <v>0.8</v>
      </c>
      <c r="G3" s="17">
        <v>2.8</v>
      </c>
      <c r="H3" s="17">
        <v>1.9</v>
      </c>
      <c r="I3" s="17">
        <v>17.7</v>
      </c>
      <c r="J3" s="17">
        <v>23.5</v>
      </c>
      <c r="K3" s="67">
        <v>59.6</v>
      </c>
      <c r="L3" s="67">
        <v>50.1</v>
      </c>
    </row>
    <row r="4" spans="1:12" x14ac:dyDescent="0.35">
      <c r="B4" s="1" t="s">
        <v>132</v>
      </c>
      <c r="C4" s="1" t="s">
        <v>7</v>
      </c>
      <c r="D4" s="1">
        <v>2016</v>
      </c>
      <c r="E4" s="17">
        <v>54.1</v>
      </c>
      <c r="F4" s="17">
        <v>7.4</v>
      </c>
      <c r="G4" s="17">
        <v>4</v>
      </c>
      <c r="H4" s="17">
        <v>3.1</v>
      </c>
      <c r="I4" s="17">
        <v>48.7</v>
      </c>
      <c r="J4" s="17">
        <v>23.3</v>
      </c>
      <c r="K4" s="67">
        <v>16.7</v>
      </c>
      <c r="L4" s="67">
        <v>37.6</v>
      </c>
    </row>
    <row r="5" spans="1:12" x14ac:dyDescent="0.35">
      <c r="B5" s="1" t="s">
        <v>410</v>
      </c>
      <c r="C5" s="1" t="s">
        <v>7</v>
      </c>
      <c r="D5" s="1">
        <v>2016</v>
      </c>
      <c r="E5" s="17">
        <v>38</v>
      </c>
      <c r="F5" s="17">
        <v>1.8</v>
      </c>
      <c r="G5" s="17">
        <v>1.3</v>
      </c>
      <c r="H5" s="17">
        <v>4.3</v>
      </c>
      <c r="I5" s="17">
        <v>6.4</v>
      </c>
      <c r="J5" s="17">
        <v>13.6</v>
      </c>
      <c r="K5" s="67">
        <v>76.900000000000006</v>
      </c>
      <c r="L5" s="67">
        <v>18.8</v>
      </c>
    </row>
    <row r="6" spans="1:12" x14ac:dyDescent="0.35">
      <c r="B6" s="1" t="s">
        <v>131</v>
      </c>
      <c r="C6" s="1" t="s">
        <v>7</v>
      </c>
      <c r="D6" s="1">
        <v>2014</v>
      </c>
      <c r="E6" s="17">
        <v>55.4</v>
      </c>
      <c r="F6" s="17">
        <v>55.4</v>
      </c>
      <c r="G6" s="17">
        <v>2</v>
      </c>
      <c r="H6" s="17">
        <v>3.7</v>
      </c>
      <c r="I6" s="17">
        <v>46.5</v>
      </c>
      <c r="J6" s="17">
        <v>46.5</v>
      </c>
      <c r="K6" s="67">
        <v>21.9</v>
      </c>
      <c r="L6" s="67">
        <v>21.3</v>
      </c>
    </row>
    <row r="7" spans="1:12" x14ac:dyDescent="0.35">
      <c r="B7" s="1" t="s">
        <v>133</v>
      </c>
      <c r="C7" s="1" t="s">
        <v>7</v>
      </c>
      <c r="D7" s="1">
        <v>2014</v>
      </c>
      <c r="E7" s="17">
        <v>55.4</v>
      </c>
      <c r="F7" s="17">
        <v>55.4</v>
      </c>
      <c r="G7" s="17">
        <v>2</v>
      </c>
      <c r="H7" s="17">
        <v>3.7</v>
      </c>
      <c r="I7" s="17">
        <v>46.5</v>
      </c>
      <c r="J7" s="17">
        <v>46.5</v>
      </c>
      <c r="K7" s="67">
        <v>21.9</v>
      </c>
      <c r="L7" s="67">
        <v>21.3</v>
      </c>
    </row>
    <row r="8" spans="1:12" x14ac:dyDescent="0.35">
      <c r="B8" s="1" t="s">
        <v>134</v>
      </c>
      <c r="C8" s="1" t="s">
        <v>7</v>
      </c>
      <c r="D8" s="1">
        <v>2014</v>
      </c>
      <c r="E8" s="17">
        <v>55.4</v>
      </c>
      <c r="F8" s="17">
        <v>55.4</v>
      </c>
      <c r="G8" s="17">
        <v>2</v>
      </c>
      <c r="H8" s="17">
        <v>3.7</v>
      </c>
      <c r="I8" s="17">
        <v>46.5</v>
      </c>
      <c r="J8" s="17">
        <v>46.5</v>
      </c>
      <c r="K8" s="67">
        <v>21.9</v>
      </c>
      <c r="L8" s="67">
        <v>21.3</v>
      </c>
    </row>
    <row r="9" spans="1:12" x14ac:dyDescent="0.35">
      <c r="B9" s="1" t="s">
        <v>120</v>
      </c>
      <c r="C9" s="1" t="s">
        <v>7</v>
      </c>
      <c r="D9" s="1">
        <v>2013</v>
      </c>
      <c r="E9" s="17">
        <v>89.4</v>
      </c>
      <c r="F9" s="17">
        <v>6.3</v>
      </c>
      <c r="G9" s="17">
        <v>5.6</v>
      </c>
      <c r="H9" s="17">
        <v>7</v>
      </c>
      <c r="I9" s="17">
        <v>57.4</v>
      </c>
      <c r="J9" s="17">
        <v>14</v>
      </c>
      <c r="K9" s="67">
        <v>43</v>
      </c>
      <c r="L9" s="67">
        <v>22.2</v>
      </c>
    </row>
    <row r="10" spans="1:12" x14ac:dyDescent="0.35">
      <c r="B10" s="1" t="s">
        <v>125</v>
      </c>
      <c r="C10" s="1" t="s">
        <v>7</v>
      </c>
      <c r="D10" s="1">
        <v>2013</v>
      </c>
      <c r="E10" s="17">
        <v>35</v>
      </c>
      <c r="F10" s="17">
        <v>0.6</v>
      </c>
      <c r="G10" s="17">
        <v>1.7</v>
      </c>
      <c r="H10" s="17">
        <v>0.8</v>
      </c>
      <c r="I10" s="17">
        <v>11.2</v>
      </c>
      <c r="J10" s="17">
        <v>26.5</v>
      </c>
      <c r="K10" s="67">
        <v>13.8</v>
      </c>
      <c r="L10" s="67">
        <v>24.5</v>
      </c>
    </row>
    <row r="11" spans="1:12" x14ac:dyDescent="0.35">
      <c r="B11" s="1" t="s">
        <v>126</v>
      </c>
      <c r="C11" s="1" t="s">
        <v>7</v>
      </c>
      <c r="D11" s="1">
        <v>2013</v>
      </c>
      <c r="E11" s="17">
        <v>81.099999999999994</v>
      </c>
      <c r="F11" s="17">
        <v>75.2</v>
      </c>
      <c r="G11" s="17">
        <v>16.899999999999999</v>
      </c>
      <c r="H11" s="17">
        <v>33.799999999999997</v>
      </c>
      <c r="I11" s="17">
        <v>65.400000000000006</v>
      </c>
      <c r="J11" s="17">
        <v>41.4</v>
      </c>
      <c r="K11" s="67">
        <v>82.8</v>
      </c>
      <c r="L11" s="67">
        <v>75.3</v>
      </c>
    </row>
    <row r="12" spans="1:12" x14ac:dyDescent="0.35">
      <c r="B12" s="1" t="s">
        <v>127</v>
      </c>
      <c r="C12" s="1" t="s">
        <v>7</v>
      </c>
      <c r="D12" s="1">
        <v>2017</v>
      </c>
      <c r="E12" s="17">
        <v>52.2</v>
      </c>
      <c r="F12" s="17">
        <v>0.5</v>
      </c>
      <c r="G12" s="17">
        <v>4.5999999999999996</v>
      </c>
      <c r="H12" s="17">
        <v>2.1</v>
      </c>
      <c r="I12" s="17">
        <v>17.5</v>
      </c>
      <c r="J12" s="17">
        <v>6.6</v>
      </c>
      <c r="K12" s="67">
        <v>79</v>
      </c>
      <c r="L12" s="67">
        <v>27.5</v>
      </c>
    </row>
    <row r="13" spans="1:12" x14ac:dyDescent="0.35">
      <c r="B13" s="1" t="s">
        <v>128</v>
      </c>
      <c r="C13" s="1" t="s">
        <v>7</v>
      </c>
      <c r="D13" s="1">
        <v>2015</v>
      </c>
      <c r="E13" s="17">
        <v>39.9</v>
      </c>
      <c r="F13" s="17">
        <v>0.1</v>
      </c>
      <c r="G13" s="17">
        <v>3</v>
      </c>
      <c r="H13" s="17">
        <v>0.8</v>
      </c>
      <c r="I13" s="17">
        <v>42.7</v>
      </c>
      <c r="J13" s="17">
        <v>38.9</v>
      </c>
      <c r="K13" s="67">
        <v>18.600000000000001</v>
      </c>
      <c r="L13" s="67">
        <v>19.600000000000001</v>
      </c>
    </row>
    <row r="14" spans="1:12" x14ac:dyDescent="0.35">
      <c r="B14" s="1" t="s">
        <v>118</v>
      </c>
      <c r="C14" s="1" t="s">
        <v>7</v>
      </c>
      <c r="D14" s="1">
        <v>2014</v>
      </c>
      <c r="E14" s="17">
        <v>83.7</v>
      </c>
      <c r="F14" s="17">
        <v>11.5</v>
      </c>
      <c r="G14" s="17">
        <v>6.2</v>
      </c>
      <c r="H14" s="17">
        <v>5</v>
      </c>
      <c r="I14" s="17">
        <v>55.4</v>
      </c>
      <c r="J14" s="17">
        <v>24.7</v>
      </c>
      <c r="K14" s="67">
        <v>9.4</v>
      </c>
      <c r="L14" s="67">
        <v>57.1</v>
      </c>
    </row>
    <row r="15" spans="1:12" x14ac:dyDescent="0.35">
      <c r="B15" s="1" t="s">
        <v>129</v>
      </c>
      <c r="C15" s="1" t="s">
        <v>7</v>
      </c>
      <c r="D15" s="1">
        <v>2013</v>
      </c>
      <c r="E15" s="17">
        <v>59.5</v>
      </c>
      <c r="F15" s="17">
        <v>6.1</v>
      </c>
      <c r="G15" s="17">
        <v>6.9</v>
      </c>
      <c r="H15" s="17">
        <v>9.1999999999999993</v>
      </c>
      <c r="I15" s="17">
        <v>33.299999999999997</v>
      </c>
      <c r="J15" s="17">
        <v>16.7</v>
      </c>
      <c r="K15" s="67">
        <v>19.2</v>
      </c>
      <c r="L15" s="67">
        <v>26.8</v>
      </c>
    </row>
    <row r="16" spans="1:12" x14ac:dyDescent="0.35">
      <c r="B16" s="1" t="s">
        <v>121</v>
      </c>
      <c r="C16" s="1" t="s">
        <v>7</v>
      </c>
      <c r="D16" s="1">
        <v>2013</v>
      </c>
      <c r="E16" s="17">
        <v>85.8</v>
      </c>
      <c r="F16" s="17">
        <v>8.9</v>
      </c>
      <c r="G16" s="17">
        <v>6.3</v>
      </c>
      <c r="H16" s="17">
        <v>15.1</v>
      </c>
      <c r="I16" s="17">
        <v>43</v>
      </c>
      <c r="J16" s="17">
        <v>24.5</v>
      </c>
      <c r="K16" s="67">
        <v>52.6</v>
      </c>
      <c r="L16" s="67">
        <v>45.8</v>
      </c>
    </row>
    <row r="17" spans="1:12" x14ac:dyDescent="0.35">
      <c r="B17" s="1" t="s">
        <v>119</v>
      </c>
      <c r="C17" s="1" t="s">
        <v>7</v>
      </c>
      <c r="D17" s="1">
        <v>2013</v>
      </c>
      <c r="E17" s="17">
        <v>81.5</v>
      </c>
      <c r="F17" s="17">
        <v>6.3</v>
      </c>
      <c r="G17" s="17">
        <v>10.1</v>
      </c>
      <c r="H17" s="17">
        <v>11.2</v>
      </c>
      <c r="I17" s="17">
        <v>52.2</v>
      </c>
      <c r="J17" s="17">
        <v>17.600000000000001</v>
      </c>
      <c r="K17" s="67">
        <v>18.100000000000001</v>
      </c>
      <c r="L17" s="67">
        <v>26.8</v>
      </c>
    </row>
    <row r="18" spans="1:12" x14ac:dyDescent="0.35">
      <c r="B18" s="1" t="s">
        <v>130</v>
      </c>
      <c r="C18" s="1" t="s">
        <v>7</v>
      </c>
      <c r="D18" s="1">
        <v>2013</v>
      </c>
      <c r="E18" s="17">
        <v>23.2</v>
      </c>
      <c r="F18" s="17">
        <v>0.3</v>
      </c>
      <c r="G18" s="17">
        <v>3.1</v>
      </c>
      <c r="H18" s="17">
        <v>2</v>
      </c>
      <c r="I18" s="17">
        <v>8.8000000000000007</v>
      </c>
      <c r="J18" s="17">
        <v>23</v>
      </c>
      <c r="K18" s="67">
        <v>6.7</v>
      </c>
      <c r="L18" s="67">
        <v>6.5</v>
      </c>
    </row>
    <row r="19" spans="1:12" x14ac:dyDescent="0.35">
      <c r="B19" s="1" t="s">
        <v>117</v>
      </c>
      <c r="C19" s="1" t="s">
        <v>7</v>
      </c>
      <c r="D19" s="1">
        <v>2015</v>
      </c>
      <c r="E19" s="17">
        <v>26.3</v>
      </c>
      <c r="F19" s="17">
        <v>0.2</v>
      </c>
      <c r="G19" s="17">
        <v>7.5</v>
      </c>
      <c r="H19" s="17">
        <v>2.2000000000000002</v>
      </c>
      <c r="I19" s="17">
        <v>25.2</v>
      </c>
      <c r="J19" s="17">
        <v>1.6</v>
      </c>
      <c r="K19" s="67">
        <v>18.5</v>
      </c>
      <c r="L19" s="67">
        <v>3.7</v>
      </c>
    </row>
    <row r="21" spans="1:12" s="12" customFormat="1" ht="32.25" customHeight="1" thickBot="1" x14ac:dyDescent="0.4">
      <c r="A21" s="7"/>
      <c r="B21" s="8" t="s">
        <v>257</v>
      </c>
      <c r="C21" s="8" t="s">
        <v>6</v>
      </c>
      <c r="D21" s="8"/>
      <c r="E21" s="9">
        <v>2015</v>
      </c>
      <c r="F21" s="9">
        <v>2016</v>
      </c>
      <c r="G21" s="9">
        <v>2017</v>
      </c>
      <c r="H21" s="9">
        <v>2018</v>
      </c>
      <c r="I21" s="9">
        <v>2019</v>
      </c>
      <c r="J21" s="9" t="s">
        <v>150</v>
      </c>
      <c r="K21" s="74"/>
      <c r="L21" s="74"/>
    </row>
    <row r="22" spans="1:12" s="16" customFormat="1" ht="30" customHeight="1" x14ac:dyDescent="0.35">
      <c r="B22" s="15" t="s">
        <v>254</v>
      </c>
      <c r="E22" s="18"/>
      <c r="F22" s="18"/>
      <c r="G22" s="18"/>
      <c r="H22" s="18"/>
      <c r="I22" s="18"/>
      <c r="J22" s="18"/>
      <c r="K22" s="18"/>
      <c r="L22" s="18"/>
    </row>
    <row r="23" spans="1:12" x14ac:dyDescent="0.35">
      <c r="B23" s="1" t="s">
        <v>124</v>
      </c>
      <c r="C23" s="1" t="s">
        <v>253</v>
      </c>
      <c r="E23" s="17">
        <v>74.73</v>
      </c>
      <c r="F23" s="17">
        <v>74.06</v>
      </c>
      <c r="G23" s="17">
        <v>73.73</v>
      </c>
      <c r="H23" s="17">
        <v>74.180000000000007</v>
      </c>
      <c r="I23" s="17">
        <v>75.77</v>
      </c>
      <c r="J23" s="49">
        <f>AVERAGE(E23:I23)</f>
        <v>74.494</v>
      </c>
      <c r="K23" s="49"/>
      <c r="L23" s="49"/>
    </row>
    <row r="24" spans="1:12" x14ac:dyDescent="0.35">
      <c r="B24" s="1" t="s">
        <v>132</v>
      </c>
      <c r="C24" s="1" t="s">
        <v>253</v>
      </c>
      <c r="E24" s="17">
        <v>50.32</v>
      </c>
      <c r="F24" s="17">
        <v>50.39</v>
      </c>
      <c r="G24" s="17">
        <v>52.02</v>
      </c>
      <c r="H24" s="17">
        <v>64.58</v>
      </c>
      <c r="I24" s="17">
        <v>64.650000000000006</v>
      </c>
      <c r="J24" s="49">
        <f t="shared" ref="J24:J39" si="0">AVERAGE(E24:I24)</f>
        <v>56.39200000000001</v>
      </c>
      <c r="K24" s="49"/>
      <c r="L24" s="49"/>
    </row>
    <row r="25" spans="1:12" x14ac:dyDescent="0.35">
      <c r="B25" s="1" t="s">
        <v>410</v>
      </c>
      <c r="C25" s="1" t="s">
        <v>253</v>
      </c>
      <c r="E25" s="17">
        <v>61.92</v>
      </c>
      <c r="F25" s="17">
        <v>62.02</v>
      </c>
      <c r="G25" s="17">
        <v>71.48</v>
      </c>
      <c r="H25" s="17">
        <v>71.239999999999995</v>
      </c>
      <c r="I25" s="17">
        <v>71.41</v>
      </c>
      <c r="J25" s="49">
        <f t="shared" si="0"/>
        <v>67.614000000000004</v>
      </c>
      <c r="K25" s="49"/>
      <c r="L25" s="49"/>
    </row>
    <row r="26" spans="1:12" x14ac:dyDescent="0.35">
      <c r="B26" s="1" t="s">
        <v>131</v>
      </c>
      <c r="C26" s="1" t="s">
        <v>253</v>
      </c>
      <c r="E26" s="17">
        <v>69.78</v>
      </c>
      <c r="F26" s="17">
        <v>81.709999999999994</v>
      </c>
      <c r="G26" s="17">
        <v>90.27</v>
      </c>
      <c r="H26" s="17">
        <v>88.64</v>
      </c>
      <c r="I26" s="17">
        <v>89.15</v>
      </c>
      <c r="J26" s="49">
        <f t="shared" ref="J26:J28" si="1">AVERAGE(E26:I26)</f>
        <v>83.91</v>
      </c>
      <c r="K26" s="49"/>
      <c r="L26" s="49"/>
    </row>
    <row r="27" spans="1:12" x14ac:dyDescent="0.35">
      <c r="B27" s="1" t="s">
        <v>133</v>
      </c>
      <c r="C27" s="1" t="s">
        <v>253</v>
      </c>
      <c r="E27" s="17">
        <v>69.78</v>
      </c>
      <c r="F27" s="17">
        <v>81.709999999999994</v>
      </c>
      <c r="G27" s="17">
        <v>90.27</v>
      </c>
      <c r="H27" s="17">
        <v>88.64</v>
      </c>
      <c r="I27" s="17">
        <v>89.15</v>
      </c>
      <c r="J27" s="49">
        <f t="shared" si="1"/>
        <v>83.91</v>
      </c>
      <c r="K27" s="49"/>
      <c r="L27" s="49"/>
    </row>
    <row r="28" spans="1:12" x14ac:dyDescent="0.35">
      <c r="B28" s="1" t="s">
        <v>134</v>
      </c>
      <c r="C28" s="1" t="s">
        <v>253</v>
      </c>
      <c r="E28" s="17">
        <v>69.78</v>
      </c>
      <c r="F28" s="17">
        <v>81.709999999999994</v>
      </c>
      <c r="G28" s="17">
        <v>90.27</v>
      </c>
      <c r="H28" s="17">
        <v>88.64</v>
      </c>
      <c r="I28" s="17">
        <v>89.15</v>
      </c>
      <c r="J28" s="49">
        <f t="shared" si="1"/>
        <v>83.91</v>
      </c>
      <c r="K28" s="49"/>
      <c r="L28" s="49"/>
    </row>
    <row r="29" spans="1:12" x14ac:dyDescent="0.35">
      <c r="B29" s="1" t="s">
        <v>120</v>
      </c>
      <c r="C29" s="1" t="s">
        <v>253</v>
      </c>
      <c r="E29" s="17">
        <v>53.91</v>
      </c>
      <c r="F29" s="17">
        <v>58.57</v>
      </c>
      <c r="G29" s="17">
        <v>64.430000000000007</v>
      </c>
      <c r="H29" s="17">
        <v>76.680000000000007</v>
      </c>
      <c r="I29" s="17">
        <v>76.8</v>
      </c>
      <c r="J29" s="49">
        <f t="shared" si="0"/>
        <v>66.078000000000003</v>
      </c>
      <c r="K29" s="49"/>
      <c r="L29" s="49"/>
    </row>
    <row r="30" spans="1:12" x14ac:dyDescent="0.35">
      <c r="B30" s="1" t="s">
        <v>125</v>
      </c>
      <c r="C30" s="1" t="s">
        <v>253</v>
      </c>
      <c r="E30" s="17">
        <v>80.790000000000006</v>
      </c>
      <c r="F30" s="17">
        <v>82.44</v>
      </c>
      <c r="G30" s="17">
        <v>82.83</v>
      </c>
      <c r="H30" s="17">
        <v>79.64</v>
      </c>
      <c r="I30" s="17">
        <v>81.34</v>
      </c>
      <c r="J30" s="49">
        <f t="shared" si="0"/>
        <v>81.407999999999987</v>
      </c>
      <c r="K30" s="49"/>
      <c r="L30" s="49"/>
    </row>
    <row r="31" spans="1:12" x14ac:dyDescent="0.35">
      <c r="B31" s="1" t="s">
        <v>126</v>
      </c>
      <c r="C31" s="1" t="s">
        <v>253</v>
      </c>
      <c r="E31" s="17">
        <v>43.36</v>
      </c>
      <c r="F31" s="17">
        <v>45.85</v>
      </c>
      <c r="G31" s="17">
        <v>44.17</v>
      </c>
      <c r="H31" s="17">
        <v>44.51</v>
      </c>
      <c r="I31" s="17">
        <v>44.75</v>
      </c>
      <c r="J31" s="49">
        <f t="shared" si="0"/>
        <v>44.527999999999999</v>
      </c>
      <c r="K31" s="49"/>
      <c r="L31" s="49"/>
    </row>
    <row r="32" spans="1:12" x14ac:dyDescent="0.35">
      <c r="B32" s="1" t="s">
        <v>127</v>
      </c>
      <c r="C32" s="1" t="s">
        <v>253</v>
      </c>
      <c r="E32" s="17">
        <v>79.09</v>
      </c>
      <c r="F32" s="17">
        <v>79.09</v>
      </c>
      <c r="G32" s="17">
        <v>79.06</v>
      </c>
      <c r="H32" s="17">
        <v>79.010000000000005</v>
      </c>
      <c r="I32" s="17">
        <v>79.02</v>
      </c>
      <c r="J32" s="49">
        <f t="shared" si="0"/>
        <v>79.054000000000002</v>
      </c>
      <c r="K32" s="49"/>
      <c r="L32" s="49"/>
    </row>
    <row r="33" spans="1:12" x14ac:dyDescent="0.35">
      <c r="B33" s="1" t="s">
        <v>128</v>
      </c>
      <c r="C33" s="1" t="s">
        <v>253</v>
      </c>
      <c r="E33" s="17">
        <v>83.75</v>
      </c>
      <c r="F33" s="17">
        <v>83.76</v>
      </c>
      <c r="G33" s="17">
        <v>83.77</v>
      </c>
      <c r="H33" s="17">
        <v>84.31</v>
      </c>
      <c r="I33" s="17">
        <v>87.45</v>
      </c>
      <c r="J33" s="49">
        <f t="shared" si="0"/>
        <v>84.60799999999999</v>
      </c>
      <c r="K33" s="49"/>
      <c r="L33" s="49"/>
    </row>
    <row r="34" spans="1:12" x14ac:dyDescent="0.35">
      <c r="B34" s="1" t="s">
        <v>118</v>
      </c>
      <c r="C34" s="1" t="s">
        <v>253</v>
      </c>
      <c r="E34" s="17">
        <v>25.99</v>
      </c>
      <c r="F34" s="17">
        <v>44.09</v>
      </c>
      <c r="G34" s="17">
        <v>44.51</v>
      </c>
      <c r="H34" s="17">
        <v>60.76</v>
      </c>
      <c r="I34" s="17">
        <v>61.37</v>
      </c>
      <c r="J34" s="49">
        <f t="shared" si="0"/>
        <v>47.344000000000001</v>
      </c>
      <c r="K34" s="49"/>
      <c r="L34" s="49"/>
    </row>
    <row r="35" spans="1:12" x14ac:dyDescent="0.35">
      <c r="B35" s="1" t="s">
        <v>129</v>
      </c>
      <c r="C35" s="1" t="s">
        <v>253</v>
      </c>
      <c r="E35" s="17">
        <v>34.590000000000003</v>
      </c>
      <c r="F35" s="17">
        <v>34.79</v>
      </c>
      <c r="G35" s="17">
        <v>35.21</v>
      </c>
      <c r="H35" s="17">
        <v>35</v>
      </c>
      <c r="I35" s="17">
        <v>34.74</v>
      </c>
      <c r="J35" s="49">
        <f t="shared" si="0"/>
        <v>34.866</v>
      </c>
      <c r="K35" s="49"/>
      <c r="L35" s="49"/>
    </row>
    <row r="36" spans="1:12" x14ac:dyDescent="0.35">
      <c r="B36" s="1" t="s">
        <v>121</v>
      </c>
      <c r="C36" s="1" t="s">
        <v>253</v>
      </c>
      <c r="E36" s="17">
        <v>72.08</v>
      </c>
      <c r="F36" s="17">
        <v>73.42</v>
      </c>
      <c r="G36" s="17">
        <v>73.64</v>
      </c>
      <c r="H36" s="17">
        <v>73.959999999999994</v>
      </c>
      <c r="I36" s="17">
        <v>74.61</v>
      </c>
      <c r="J36" s="49">
        <f t="shared" si="0"/>
        <v>73.542000000000002</v>
      </c>
      <c r="K36" s="49"/>
      <c r="L36" s="49"/>
    </row>
    <row r="37" spans="1:12" x14ac:dyDescent="0.35">
      <c r="B37" s="1" t="s">
        <v>119</v>
      </c>
      <c r="C37" s="1" t="s">
        <v>253</v>
      </c>
      <c r="E37" s="17">
        <v>25.11</v>
      </c>
      <c r="F37" s="17">
        <v>30.11</v>
      </c>
      <c r="G37" s="17">
        <v>32.28</v>
      </c>
      <c r="H37" s="17">
        <v>34.11</v>
      </c>
      <c r="I37" s="17">
        <v>34.090000000000003</v>
      </c>
      <c r="J37" s="49">
        <f t="shared" si="0"/>
        <v>31.139999999999997</v>
      </c>
      <c r="K37" s="49"/>
      <c r="L37" s="49"/>
    </row>
    <row r="38" spans="1:12" x14ac:dyDescent="0.35">
      <c r="B38" s="1" t="s">
        <v>130</v>
      </c>
      <c r="C38" s="1" t="s">
        <v>253</v>
      </c>
      <c r="E38" s="17">
        <v>54.57</v>
      </c>
      <c r="F38" s="17">
        <v>54.84</v>
      </c>
      <c r="G38" s="17">
        <v>58.45</v>
      </c>
      <c r="H38" s="17">
        <v>58.8</v>
      </c>
      <c r="I38" s="17">
        <v>59.17</v>
      </c>
      <c r="J38" s="49">
        <f t="shared" si="0"/>
        <v>57.166000000000011</v>
      </c>
      <c r="K38" s="49"/>
      <c r="L38" s="49"/>
    </row>
    <row r="39" spans="1:12" x14ac:dyDescent="0.35">
      <c r="B39" s="1" t="s">
        <v>117</v>
      </c>
      <c r="C39" s="1" t="s">
        <v>253</v>
      </c>
      <c r="E39" s="17">
        <v>56.91</v>
      </c>
      <c r="F39" s="17">
        <v>68.59</v>
      </c>
      <c r="G39" s="17">
        <v>72.23</v>
      </c>
      <c r="H39" s="17">
        <v>78.69</v>
      </c>
      <c r="I39" s="17">
        <v>87.94</v>
      </c>
      <c r="J39" s="49">
        <f t="shared" si="0"/>
        <v>72.872</v>
      </c>
      <c r="K39" s="49"/>
      <c r="L39" s="49"/>
    </row>
    <row r="42" spans="1:12" s="12" customFormat="1" ht="32.25" customHeight="1" thickBot="1" x14ac:dyDescent="0.4">
      <c r="A42" s="7"/>
      <c r="B42" s="8" t="s">
        <v>260</v>
      </c>
      <c r="C42" s="8" t="s">
        <v>6</v>
      </c>
      <c r="D42" s="8"/>
      <c r="E42" s="9">
        <v>1990</v>
      </c>
      <c r="F42" s="9">
        <v>2016</v>
      </c>
      <c r="G42" s="9" t="s">
        <v>258</v>
      </c>
      <c r="H42" s="9"/>
      <c r="I42" s="9"/>
      <c r="J42" s="9"/>
      <c r="K42" s="74"/>
      <c r="L42" s="74"/>
    </row>
    <row r="43" spans="1:12" s="16" customFormat="1" ht="30" customHeight="1" x14ac:dyDescent="0.35">
      <c r="B43" s="15" t="s">
        <v>261</v>
      </c>
      <c r="E43" s="18"/>
      <c r="F43" s="18"/>
      <c r="G43" s="18"/>
      <c r="H43" s="18"/>
      <c r="I43" s="18"/>
      <c r="J43" s="18"/>
      <c r="K43" s="18"/>
      <c r="L43" s="18"/>
    </row>
    <row r="44" spans="1:12" x14ac:dyDescent="0.35">
      <c r="B44" s="1" t="s">
        <v>124</v>
      </c>
      <c r="C44" s="1" t="s">
        <v>7</v>
      </c>
      <c r="E44" s="51">
        <v>0.89900000000000002</v>
      </c>
      <c r="F44" s="51">
        <v>0.99004455566399996</v>
      </c>
      <c r="G44" s="51">
        <v>9.1044555663999938E-2</v>
      </c>
      <c r="H44" s="59"/>
    </row>
    <row r="45" spans="1:12" x14ac:dyDescent="0.35">
      <c r="B45" s="1" t="s">
        <v>132</v>
      </c>
      <c r="C45" s="1" t="s">
        <v>7</v>
      </c>
      <c r="E45" s="51">
        <v>0.79598693847700008</v>
      </c>
      <c r="F45" s="51">
        <v>1</v>
      </c>
      <c r="G45" s="51">
        <v>0.20401306152299992</v>
      </c>
      <c r="H45" s="59"/>
    </row>
    <row r="46" spans="1:12" x14ac:dyDescent="0.35">
      <c r="B46" s="1" t="s">
        <v>251</v>
      </c>
      <c r="C46" s="1" t="s">
        <v>7</v>
      </c>
      <c r="E46" s="51">
        <v>0.93956466674799999</v>
      </c>
      <c r="F46" s="51">
        <v>1</v>
      </c>
      <c r="G46" s="51">
        <v>6.0435333252000012E-2</v>
      </c>
      <c r="H46" s="59"/>
    </row>
    <row r="47" spans="1:12" x14ac:dyDescent="0.35">
      <c r="B47" s="1" t="s">
        <v>131</v>
      </c>
      <c r="C47" s="1" t="s">
        <v>7</v>
      </c>
      <c r="E47" s="51">
        <v>0.43291561126700007</v>
      </c>
      <c r="F47" s="51">
        <v>0.84526817321799996</v>
      </c>
      <c r="G47" s="51">
        <v>0.41235256195099995</v>
      </c>
      <c r="H47" s="59"/>
    </row>
    <row r="48" spans="1:12" x14ac:dyDescent="0.35">
      <c r="B48" s="1" t="s">
        <v>133</v>
      </c>
      <c r="C48" s="1" t="s">
        <v>7</v>
      </c>
      <c r="E48" s="51">
        <v>0.43291561126700007</v>
      </c>
      <c r="F48" s="51">
        <v>0.84526817321799996</v>
      </c>
      <c r="G48" s="51">
        <v>0.41235256195099995</v>
      </c>
      <c r="H48" s="59"/>
    </row>
    <row r="49" spans="1:12" x14ac:dyDescent="0.35">
      <c r="B49" s="1" t="s">
        <v>134</v>
      </c>
      <c r="C49" s="1" t="s">
        <v>7</v>
      </c>
      <c r="E49" s="51">
        <v>0.43291561126700007</v>
      </c>
      <c r="F49" s="51">
        <v>0.84526817321799996</v>
      </c>
      <c r="G49" s="51">
        <v>0.41235256195099995</v>
      </c>
      <c r="H49" s="59"/>
    </row>
    <row r="50" spans="1:12" x14ac:dyDescent="0.35">
      <c r="B50" s="1" t="s">
        <v>120</v>
      </c>
      <c r="C50" s="1" t="s">
        <v>7</v>
      </c>
      <c r="E50" s="51">
        <v>3.3183898926000044E-2</v>
      </c>
      <c r="F50" s="51">
        <v>0.56000000000000005</v>
      </c>
      <c r="G50" s="51">
        <v>0.52681610107400001</v>
      </c>
      <c r="H50" s="59"/>
    </row>
    <row r="51" spans="1:12" x14ac:dyDescent="0.35">
      <c r="B51" s="1" t="s">
        <v>125</v>
      </c>
      <c r="C51" s="1" t="s">
        <v>7</v>
      </c>
      <c r="E51" s="51">
        <v>0.48116264343300008</v>
      </c>
      <c r="F51" s="51">
        <v>1</v>
      </c>
      <c r="G51" s="51">
        <v>0.51883735656699992</v>
      </c>
      <c r="H51" s="59"/>
    </row>
    <row r="52" spans="1:12" x14ac:dyDescent="0.35">
      <c r="B52" s="1" t="s">
        <v>126</v>
      </c>
      <c r="C52" s="1" t="s">
        <v>7</v>
      </c>
      <c r="E52" s="51">
        <v>0.59936603546099998</v>
      </c>
      <c r="F52" s="51">
        <v>0.99147438049300007</v>
      </c>
      <c r="G52" s="51">
        <v>0.39210834503200009</v>
      </c>
      <c r="H52" s="59"/>
    </row>
    <row r="53" spans="1:12" x14ac:dyDescent="0.35">
      <c r="B53" s="1" t="s">
        <v>127</v>
      </c>
      <c r="C53" s="1" t="s">
        <v>7</v>
      </c>
      <c r="E53" s="51">
        <v>0.60223789215099999</v>
      </c>
      <c r="F53" s="51">
        <v>0.94851745605500004</v>
      </c>
      <c r="G53" s="51">
        <v>0.34627956390400005</v>
      </c>
      <c r="H53" s="59"/>
    </row>
    <row r="54" spans="1:12" x14ac:dyDescent="0.35">
      <c r="B54" s="1" t="s">
        <v>128</v>
      </c>
      <c r="C54" s="1" t="s">
        <v>7</v>
      </c>
      <c r="E54" s="51">
        <v>0.62114448547400003</v>
      </c>
      <c r="F54" s="51">
        <v>0.90981613159199992</v>
      </c>
      <c r="G54" s="51">
        <v>0.28867164611799989</v>
      </c>
      <c r="H54" s="59"/>
    </row>
    <row r="55" spans="1:12" x14ac:dyDescent="0.35">
      <c r="B55" s="1" t="s">
        <v>118</v>
      </c>
      <c r="C55" s="1" t="s">
        <v>7</v>
      </c>
      <c r="E55" s="51">
        <v>0.25130535125700004</v>
      </c>
      <c r="F55" s="51">
        <v>0.64500000000000002</v>
      </c>
      <c r="G55" s="51">
        <v>0.39369464874300003</v>
      </c>
      <c r="H55" s="59"/>
    </row>
    <row r="56" spans="1:12" x14ac:dyDescent="0.35">
      <c r="B56" s="1" t="s">
        <v>129</v>
      </c>
      <c r="C56" s="1" t="s">
        <v>7</v>
      </c>
      <c r="E56" s="51">
        <v>0.96603431701700004</v>
      </c>
      <c r="F56" s="51">
        <v>1</v>
      </c>
      <c r="G56" s="51">
        <v>3.3965682982999956E-2</v>
      </c>
      <c r="H56" s="59"/>
    </row>
    <row r="57" spans="1:12" x14ac:dyDescent="0.35">
      <c r="B57" s="1" t="s">
        <v>259</v>
      </c>
      <c r="C57" s="1" t="s">
        <v>7</v>
      </c>
      <c r="E57" s="51">
        <v>2.4837088585E-2</v>
      </c>
      <c r="F57" s="51">
        <v>0.32799999999999996</v>
      </c>
      <c r="G57" s="51">
        <v>0.30316291141499996</v>
      </c>
      <c r="H57" s="59"/>
    </row>
    <row r="58" spans="1:12" x14ac:dyDescent="0.35">
      <c r="B58" s="1" t="s">
        <v>119</v>
      </c>
      <c r="C58" s="1" t="s">
        <v>7</v>
      </c>
      <c r="E58" s="51">
        <v>1.2664570807999986E-2</v>
      </c>
      <c r="F58" s="51">
        <v>0.26700000000000002</v>
      </c>
      <c r="G58" s="51">
        <v>0.25433542919200003</v>
      </c>
      <c r="H58" s="59"/>
    </row>
    <row r="59" spans="1:12" x14ac:dyDescent="0.35">
      <c r="B59" s="1" t="s">
        <v>130</v>
      </c>
      <c r="C59" s="1" t="s">
        <v>7</v>
      </c>
      <c r="E59" s="51">
        <v>0.98003189086899989</v>
      </c>
      <c r="F59" s="51">
        <v>1</v>
      </c>
      <c r="G59" s="51">
        <v>1.9968109131000111E-2</v>
      </c>
      <c r="H59" s="59"/>
    </row>
    <row r="60" spans="1:12" x14ac:dyDescent="0.35">
      <c r="B60" s="1" t="s">
        <v>117</v>
      </c>
      <c r="C60" s="1" t="s">
        <v>7</v>
      </c>
      <c r="E60" s="51">
        <v>0.74114669799799993</v>
      </c>
      <c r="F60" s="51">
        <v>1</v>
      </c>
      <c r="G60" s="51">
        <v>0.25885330200200007</v>
      </c>
      <c r="H60" s="59"/>
    </row>
    <row r="63" spans="1:12" s="12" customFormat="1" ht="44" thickBot="1" x14ac:dyDescent="0.4">
      <c r="A63" s="7"/>
      <c r="B63" s="8" t="s">
        <v>382</v>
      </c>
      <c r="C63" s="8"/>
      <c r="D63" s="8"/>
      <c r="E63" s="9" t="s">
        <v>354</v>
      </c>
      <c r="F63" s="9" t="s">
        <v>356</v>
      </c>
      <c r="G63" s="9" t="s">
        <v>357</v>
      </c>
      <c r="H63" s="9" t="s">
        <v>358</v>
      </c>
      <c r="I63" s="9" t="s">
        <v>359</v>
      </c>
      <c r="J63" s="9" t="s">
        <v>360</v>
      </c>
      <c r="K63" s="74"/>
      <c r="L63" s="74"/>
    </row>
    <row r="64" spans="1:12" x14ac:dyDescent="0.35">
      <c r="B64" s="1" t="s">
        <v>124</v>
      </c>
      <c r="C64" s="1" t="s">
        <v>110</v>
      </c>
      <c r="E64" s="31">
        <v>1.2064863469982765</v>
      </c>
      <c r="F64" s="31">
        <v>9.8857435281640635E-3</v>
      </c>
      <c r="G64" s="31">
        <v>1.8249863256617121E-2</v>
      </c>
      <c r="H64" s="31">
        <v>7.3237217120494011E-2</v>
      </c>
      <c r="I64" s="63">
        <v>200.30500000000001</v>
      </c>
      <c r="J64" s="31">
        <v>-4.898799999999994E-3</v>
      </c>
      <c r="K64" s="31"/>
      <c r="L64" s="31"/>
    </row>
    <row r="65" spans="2:12" x14ac:dyDescent="0.35">
      <c r="B65" s="1" t="s">
        <v>132</v>
      </c>
      <c r="C65" s="1" t="s">
        <v>110</v>
      </c>
      <c r="E65" s="31">
        <v>0.9860279441117763</v>
      </c>
      <c r="F65" s="31">
        <v>0.18610248826825387</v>
      </c>
      <c r="G65" s="31">
        <v>2.0171282660284118E-2</v>
      </c>
      <c r="H65" s="31">
        <v>0.10006034673604705</v>
      </c>
      <c r="I65" s="63">
        <v>599.31500000000005</v>
      </c>
      <c r="J65" s="31">
        <v>-0.11105599999999999</v>
      </c>
      <c r="K65" s="31"/>
      <c r="L65" s="31"/>
    </row>
    <row r="66" spans="2:12" x14ac:dyDescent="0.35">
      <c r="B66" s="1" t="s">
        <v>251</v>
      </c>
      <c r="C66" s="1" t="s">
        <v>110</v>
      </c>
      <c r="E66" s="31">
        <v>2.1369107651462724</v>
      </c>
      <c r="F66" s="31">
        <v>0.20362580712732145</v>
      </c>
      <c r="G66" s="31">
        <v>8.7970386585890239E-4</v>
      </c>
      <c r="H66" s="31">
        <v>4.920593785940737E-3</v>
      </c>
      <c r="I66" s="63">
        <v>472.428</v>
      </c>
      <c r="J66" s="31">
        <v>-2.2812399999999983E-2</v>
      </c>
      <c r="K66" s="31"/>
      <c r="L66" s="31"/>
    </row>
    <row r="67" spans="2:12" x14ac:dyDescent="0.35">
      <c r="B67" s="1" t="s">
        <v>131</v>
      </c>
      <c r="C67" s="1" t="s">
        <v>110</v>
      </c>
      <c r="E67" s="31">
        <v>2.8095992249115316</v>
      </c>
      <c r="F67" s="31">
        <v>1.9415552825033152E-2</v>
      </c>
      <c r="G67" s="31">
        <v>3.9797502525159636E-3</v>
      </c>
      <c r="H67" s="31">
        <v>3.0885435848817974E-2</v>
      </c>
      <c r="I67" s="63">
        <v>771.31399999999996</v>
      </c>
      <c r="J67" s="31">
        <v>1.3701199999999971E-2</v>
      </c>
      <c r="K67" s="31"/>
      <c r="L67" s="31"/>
    </row>
    <row r="68" spans="2:12" x14ac:dyDescent="0.35">
      <c r="B68" s="1" t="s">
        <v>133</v>
      </c>
      <c r="C68" s="1" t="s">
        <v>110</v>
      </c>
      <c r="E68" s="31">
        <v>2.8095992249115316</v>
      </c>
      <c r="F68" s="31">
        <v>0.21131418995978798</v>
      </c>
      <c r="G68" s="31">
        <v>3.9797502525159636E-3</v>
      </c>
      <c r="H68" s="31">
        <v>3.0885435848817974E-2</v>
      </c>
      <c r="I68" s="63">
        <v>771.31399999999996</v>
      </c>
      <c r="J68" s="31">
        <v>1.3701199999999971E-2</v>
      </c>
      <c r="K68" s="31"/>
      <c r="L68" s="31"/>
    </row>
    <row r="69" spans="2:12" x14ac:dyDescent="0.35">
      <c r="B69" s="1" t="s">
        <v>134</v>
      </c>
      <c r="C69" s="1" t="s">
        <v>110</v>
      </c>
      <c r="E69" s="31">
        <v>2.8095992249115316</v>
      </c>
      <c r="F69" s="31">
        <v>0.18199633271905641</v>
      </c>
      <c r="G69" s="31">
        <v>3.9797502525159636E-3</v>
      </c>
      <c r="H69" s="31">
        <v>3.0885435848817974E-2</v>
      </c>
      <c r="I69" s="63">
        <v>771.31399999999996</v>
      </c>
      <c r="J69" s="31">
        <v>1.3701199999999971E-2</v>
      </c>
      <c r="K69" s="31"/>
      <c r="L69" s="31"/>
    </row>
    <row r="70" spans="2:12" x14ac:dyDescent="0.35">
      <c r="B70" s="1" t="s">
        <v>120</v>
      </c>
      <c r="C70" s="1" t="s">
        <v>110</v>
      </c>
      <c r="E70" s="31">
        <v>1.9364811150468473</v>
      </c>
      <c r="F70" s="31">
        <v>4.569960263047225E-2</v>
      </c>
      <c r="G70" s="31">
        <v>3.2445578344638952E-2</v>
      </c>
      <c r="H70" s="31">
        <v>4.32077407230574E-2</v>
      </c>
      <c r="I70" s="63">
        <v>113.502</v>
      </c>
      <c r="J70" s="31">
        <v>2.4850799999999999E-2</v>
      </c>
      <c r="K70" s="31"/>
      <c r="L70" s="31"/>
    </row>
    <row r="71" spans="2:12" x14ac:dyDescent="0.35">
      <c r="B71" s="1" t="s">
        <v>125</v>
      </c>
      <c r="C71" s="1" t="s">
        <v>110</v>
      </c>
      <c r="E71" s="31">
        <v>0.92722741033129008</v>
      </c>
      <c r="F71" s="31">
        <v>2.2512802262173909E-2</v>
      </c>
      <c r="G71" s="31">
        <v>1.2460682791883481E-2</v>
      </c>
      <c r="H71" s="31">
        <v>4.5939703226550541E-2</v>
      </c>
      <c r="I71" s="63">
        <v>701.69</v>
      </c>
      <c r="J71" s="31">
        <v>-3.693039999999996E-2</v>
      </c>
      <c r="K71" s="31"/>
      <c r="L71" s="31"/>
    </row>
    <row r="72" spans="2:12" x14ac:dyDescent="0.35">
      <c r="B72" s="1" t="s">
        <v>126</v>
      </c>
      <c r="C72" s="1" t="s">
        <v>110</v>
      </c>
      <c r="E72" s="31">
        <v>0.39891067806006597</v>
      </c>
      <c r="F72" s="31">
        <v>0.10981299675665965</v>
      </c>
      <c r="G72" s="31">
        <v>6.8761655990672386E-3</v>
      </c>
      <c r="H72" s="31">
        <v>4.1798330606298895E-2</v>
      </c>
      <c r="I72" s="63">
        <v>410.45100000000002</v>
      </c>
      <c r="J72" s="31">
        <v>-9.1199999999980722E-5</v>
      </c>
      <c r="K72" s="31"/>
      <c r="L72" s="31"/>
    </row>
    <row r="73" spans="2:12" x14ac:dyDescent="0.35">
      <c r="B73" s="1" t="s">
        <v>127</v>
      </c>
      <c r="C73" s="1" t="s">
        <v>110</v>
      </c>
      <c r="E73" s="31">
        <v>1.4279974479494759</v>
      </c>
      <c r="F73" s="31">
        <v>1.9126228845385868E-2</v>
      </c>
      <c r="G73" s="31">
        <v>7.528293987770715E-2</v>
      </c>
      <c r="H73" s="31" t="s">
        <v>110</v>
      </c>
      <c r="I73" s="63">
        <v>244.31100000000001</v>
      </c>
      <c r="J73" s="31">
        <v>2.3522400000000006E-2</v>
      </c>
      <c r="K73" s="31"/>
      <c r="L73" s="31"/>
    </row>
    <row r="74" spans="2:12" x14ac:dyDescent="0.35">
      <c r="B74" s="1" t="s">
        <v>128</v>
      </c>
      <c r="C74" s="1" t="s">
        <v>110</v>
      </c>
      <c r="E74" s="31">
        <v>0.52154243766487418</v>
      </c>
      <c r="F74" s="31">
        <v>1.3431017212692076E-2</v>
      </c>
      <c r="G74" s="31">
        <v>1.3368275831107718E-2</v>
      </c>
      <c r="H74" s="31">
        <v>7.3506050931217676E-2</v>
      </c>
      <c r="I74" s="63">
        <v>614.28800000000001</v>
      </c>
      <c r="J74" s="31">
        <v>0.1077852</v>
      </c>
      <c r="K74" s="31"/>
      <c r="L74" s="31"/>
    </row>
    <row r="75" spans="2:12" x14ac:dyDescent="0.35">
      <c r="B75" s="1" t="s">
        <v>118</v>
      </c>
      <c r="C75" s="1" t="s">
        <v>110</v>
      </c>
      <c r="E75" s="31">
        <v>0.6589861751152073</v>
      </c>
      <c r="F75" s="31">
        <v>0.11393507924855109</v>
      </c>
      <c r="G75" s="31">
        <v>1.4149844327976269E-3</v>
      </c>
      <c r="H75" s="31">
        <v>0.13445090155977929</v>
      </c>
      <c r="I75" s="63">
        <v>616.53300000000002</v>
      </c>
      <c r="J75" s="31">
        <v>-0.11263479999999999</v>
      </c>
      <c r="K75" s="31"/>
      <c r="L75" s="31"/>
    </row>
    <row r="76" spans="2:12" x14ac:dyDescent="0.35">
      <c r="B76" s="1" t="s">
        <v>129</v>
      </c>
      <c r="C76" s="1" t="s">
        <v>110</v>
      </c>
      <c r="E76" s="31" t="s">
        <v>110</v>
      </c>
      <c r="F76" s="31">
        <v>0.14423679854010762</v>
      </c>
      <c r="G76" s="31">
        <v>9.2254710286066299E-3</v>
      </c>
      <c r="H76" s="31">
        <v>6.7308574427062725E-3</v>
      </c>
      <c r="I76" s="63">
        <v>7.6180000000000003</v>
      </c>
      <c r="J76" s="31">
        <v>-2.4293599999999999E-2</v>
      </c>
      <c r="K76" s="31"/>
      <c r="L76" s="31"/>
    </row>
    <row r="77" spans="2:12" x14ac:dyDescent="0.35">
      <c r="B77" s="1" t="s">
        <v>259</v>
      </c>
      <c r="C77" s="1" t="s">
        <v>110</v>
      </c>
      <c r="E77" s="31">
        <v>0.51738469139629739</v>
      </c>
      <c r="F77" s="31">
        <v>0.12706543211839028</v>
      </c>
      <c r="G77" s="31">
        <v>2.0897687598865726E-2</v>
      </c>
      <c r="H77" s="31">
        <v>0.21324400697557269</v>
      </c>
      <c r="I77" s="63">
        <v>439.71899999999999</v>
      </c>
      <c r="J77" s="31">
        <v>0.11442479999999999</v>
      </c>
      <c r="K77" s="31"/>
      <c r="L77" s="31"/>
    </row>
    <row r="78" spans="2:12" x14ac:dyDescent="0.35">
      <c r="B78" s="1" t="s">
        <v>119</v>
      </c>
      <c r="C78" s="1" t="s">
        <v>110</v>
      </c>
      <c r="E78" s="31">
        <v>2.3341744772891131</v>
      </c>
      <c r="F78" s="31">
        <v>5.5303585791342411E-2</v>
      </c>
      <c r="G78" s="31">
        <v>7.3357605352002836E-2</v>
      </c>
      <c r="H78" s="31" t="s">
        <v>110</v>
      </c>
      <c r="I78" s="31" t="s">
        <v>110</v>
      </c>
      <c r="J78" s="31" t="s">
        <v>110</v>
      </c>
      <c r="K78" s="31"/>
      <c r="L78" s="31"/>
    </row>
    <row r="79" spans="2:12" x14ac:dyDescent="0.35">
      <c r="B79" s="1" t="s">
        <v>130</v>
      </c>
      <c r="C79" s="1" t="s">
        <v>110</v>
      </c>
      <c r="E79" s="31">
        <v>-0.45118380475400383</v>
      </c>
      <c r="F79" s="31">
        <v>3.1710460011914715E-2</v>
      </c>
      <c r="G79" s="31">
        <v>7.4200652304293414E-3</v>
      </c>
      <c r="H79" s="31">
        <v>3.7085264353772768E-2</v>
      </c>
      <c r="I79" s="63">
        <v>407.25799999999998</v>
      </c>
      <c r="J79" s="31">
        <v>-0.10276320000000004</v>
      </c>
      <c r="K79" s="31"/>
      <c r="L79" s="31"/>
    </row>
    <row r="80" spans="2:12" x14ac:dyDescent="0.35">
      <c r="B80" s="1" t="s">
        <v>117</v>
      </c>
      <c r="C80" s="1" t="s">
        <v>110</v>
      </c>
      <c r="E80" s="31">
        <v>1.2399097386486071</v>
      </c>
      <c r="F80" s="31">
        <v>2.2399203583872867E-3</v>
      </c>
      <c r="G80" s="31">
        <v>1.6288394079673588E-5</v>
      </c>
      <c r="H80" s="31">
        <v>1.0835573901618042E-4</v>
      </c>
      <c r="I80" s="63">
        <v>479.76600000000002</v>
      </c>
      <c r="J80" s="31">
        <v>-3.2874E-2</v>
      </c>
      <c r="K80" s="31"/>
      <c r="L80" s="31"/>
    </row>
    <row r="83" spans="1:12" s="77" customFormat="1" ht="32.25" customHeight="1" thickBot="1" x14ac:dyDescent="0.4">
      <c r="A83" s="72"/>
      <c r="B83" s="73" t="s">
        <v>459</v>
      </c>
      <c r="C83" s="73" t="s">
        <v>6</v>
      </c>
      <c r="D83" s="73"/>
      <c r="E83" s="74" t="s">
        <v>460</v>
      </c>
      <c r="F83" s="74"/>
      <c r="G83" s="74"/>
      <c r="H83" s="74"/>
      <c r="I83" s="74"/>
      <c r="J83" s="74"/>
      <c r="K83" s="74"/>
      <c r="L83" s="74"/>
    </row>
    <row r="84" spans="1:12" s="16" customFormat="1" ht="30" customHeight="1" x14ac:dyDescent="0.35">
      <c r="B84" s="68" t="s">
        <v>261</v>
      </c>
      <c r="E84" s="18"/>
      <c r="F84" s="18"/>
      <c r="G84" s="18"/>
      <c r="H84" s="18"/>
      <c r="I84" s="18"/>
      <c r="J84" s="18"/>
      <c r="K84" s="18"/>
      <c r="L84" s="18"/>
    </row>
    <row r="85" spans="1:12" x14ac:dyDescent="0.35">
      <c r="B85" s="1" t="s">
        <v>124</v>
      </c>
      <c r="C85" s="1" t="s">
        <v>7</v>
      </c>
      <c r="E85" s="31">
        <v>1.2064863469982765</v>
      </c>
    </row>
    <row r="86" spans="1:12" x14ac:dyDescent="0.35">
      <c r="B86" s="1" t="s">
        <v>132</v>
      </c>
      <c r="C86" s="66" t="s">
        <v>7</v>
      </c>
      <c r="E86" s="31">
        <v>0.9860279441117763</v>
      </c>
    </row>
    <row r="87" spans="1:12" x14ac:dyDescent="0.35">
      <c r="B87" s="1" t="s">
        <v>455</v>
      </c>
      <c r="C87" s="66" t="s">
        <v>7</v>
      </c>
      <c r="E87" s="31">
        <v>2.1369107651462724</v>
      </c>
    </row>
    <row r="88" spans="1:12" x14ac:dyDescent="0.35">
      <c r="B88" s="1" t="s">
        <v>456</v>
      </c>
      <c r="C88" s="66" t="s">
        <v>7</v>
      </c>
      <c r="E88" s="31">
        <v>2.8095992249115316</v>
      </c>
    </row>
    <row r="89" spans="1:12" x14ac:dyDescent="0.35">
      <c r="B89" s="1" t="s">
        <v>457</v>
      </c>
      <c r="C89" s="66" t="s">
        <v>7</v>
      </c>
      <c r="E89" s="31">
        <v>2.8095992249115316</v>
      </c>
    </row>
    <row r="90" spans="1:12" x14ac:dyDescent="0.35">
      <c r="B90" s="1" t="s">
        <v>458</v>
      </c>
      <c r="C90" s="66" t="s">
        <v>7</v>
      </c>
      <c r="E90" s="31">
        <v>2.8095992249115316</v>
      </c>
    </row>
    <row r="91" spans="1:12" x14ac:dyDescent="0.35">
      <c r="B91" s="1" t="s">
        <v>120</v>
      </c>
      <c r="C91" s="66" t="s">
        <v>7</v>
      </c>
      <c r="E91" s="31">
        <v>1.9364811150468473</v>
      </c>
    </row>
    <row r="92" spans="1:12" x14ac:dyDescent="0.35">
      <c r="B92" s="1" t="s">
        <v>125</v>
      </c>
      <c r="C92" s="66" t="s">
        <v>7</v>
      </c>
      <c r="E92" s="31">
        <v>0.92722741033129008</v>
      </c>
    </row>
    <row r="93" spans="1:12" x14ac:dyDescent="0.35">
      <c r="B93" s="1" t="s">
        <v>126</v>
      </c>
      <c r="C93" s="66" t="s">
        <v>7</v>
      </c>
      <c r="E93" s="31">
        <v>0.39891067806006597</v>
      </c>
    </row>
    <row r="94" spans="1:12" x14ac:dyDescent="0.35">
      <c r="B94" s="1" t="s">
        <v>127</v>
      </c>
      <c r="C94" s="66" t="s">
        <v>7</v>
      </c>
      <c r="E94" s="31">
        <v>1.4279974479494759</v>
      </c>
    </row>
    <row r="95" spans="1:12" x14ac:dyDescent="0.35">
      <c r="B95" s="1" t="s">
        <v>128</v>
      </c>
      <c r="C95" s="66" t="s">
        <v>7</v>
      </c>
      <c r="E95" s="31">
        <v>0.52154243766487418</v>
      </c>
    </row>
    <row r="96" spans="1:12" x14ac:dyDescent="0.35">
      <c r="B96" s="1" t="s">
        <v>118</v>
      </c>
      <c r="C96" s="66" t="s">
        <v>7</v>
      </c>
      <c r="E96" s="31">
        <v>0.6589861751152073</v>
      </c>
    </row>
    <row r="97" spans="2:5" x14ac:dyDescent="0.35">
      <c r="B97" s="1" t="s">
        <v>129</v>
      </c>
      <c r="C97" s="66" t="s">
        <v>7</v>
      </c>
      <c r="E97" s="31" t="s">
        <v>110</v>
      </c>
    </row>
    <row r="98" spans="2:5" x14ac:dyDescent="0.35">
      <c r="B98" s="1" t="s">
        <v>121</v>
      </c>
      <c r="C98" s="66" t="s">
        <v>7</v>
      </c>
      <c r="E98" s="31">
        <v>0.51738469139629739</v>
      </c>
    </row>
    <row r="99" spans="2:5" x14ac:dyDescent="0.35">
      <c r="B99" s="1" t="s">
        <v>119</v>
      </c>
      <c r="C99" s="66" t="s">
        <v>7</v>
      </c>
      <c r="E99" s="31">
        <v>2.3341744772891131</v>
      </c>
    </row>
    <row r="100" spans="2:5" x14ac:dyDescent="0.35">
      <c r="B100" s="1" t="s">
        <v>130</v>
      </c>
      <c r="C100" s="66" t="s">
        <v>7</v>
      </c>
      <c r="E100" s="31" t="s">
        <v>110</v>
      </c>
    </row>
    <row r="101" spans="2:5" x14ac:dyDescent="0.35">
      <c r="B101" s="1" t="s">
        <v>117</v>
      </c>
      <c r="C101" s="66" t="s">
        <v>7</v>
      </c>
      <c r="E101" s="31">
        <v>1.2399097386486071</v>
      </c>
    </row>
    <row r="102" spans="2:5" x14ac:dyDescent="0.35">
      <c r="E102" s="51"/>
    </row>
  </sheetData>
  <sortState xmlns:xlrd2="http://schemas.microsoft.com/office/spreadsheetml/2017/richdata2" ref="B44:G60">
    <sortCondition ref="B44"/>
  </sortState>
  <pageMargins left="0.7" right="0.7" top="0.75" bottom="0.75" header="0.3" footer="0.3"/>
  <pageSetup paperSize="9" orientation="portrait" horizontalDpi="300" verticalDpi="3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5F2DA-77A5-44DA-9618-2151A2E5EC18}">
  <sheetPr codeName="Sheet16">
    <tabColor theme="5" tint="-0.249977111117893"/>
  </sheetPr>
  <dimension ref="A1:R19"/>
  <sheetViews>
    <sheetView zoomScale="85" zoomScaleNormal="85" workbookViewId="0">
      <selection activeCell="J16" sqref="J16"/>
    </sheetView>
  </sheetViews>
  <sheetFormatPr defaultColWidth="9.1796875" defaultRowHeight="14.5" x14ac:dyDescent="0.35"/>
  <cols>
    <col min="1" max="1" width="3" style="66" customWidth="1"/>
    <col min="2" max="2" width="74.54296875" style="66" bestFit="1" customWidth="1"/>
    <col min="3" max="3" width="11.1796875" style="66" customWidth="1"/>
    <col min="4" max="15" width="18" style="67" customWidth="1"/>
    <col min="16" max="16" width="18" style="66" customWidth="1"/>
    <col min="17" max="17" width="3.26953125" style="66" customWidth="1"/>
    <col min="18" max="18" width="22.26953125" style="66" bestFit="1" customWidth="1"/>
    <col min="19" max="19" width="21" style="66" bestFit="1" customWidth="1"/>
    <col min="20" max="20" width="21.1796875" style="66" bestFit="1" customWidth="1"/>
    <col min="21" max="21" width="22.1796875" style="66" bestFit="1" customWidth="1"/>
    <col min="22" max="22" width="27.7265625" style="66" bestFit="1" customWidth="1"/>
    <col min="23" max="23" width="28.26953125" style="66" bestFit="1" customWidth="1"/>
    <col min="24" max="24" width="27.7265625" style="66" bestFit="1" customWidth="1"/>
    <col min="25" max="25" width="27" style="66" bestFit="1" customWidth="1"/>
    <col min="26" max="26" width="25.453125" style="66" bestFit="1" customWidth="1"/>
    <col min="27" max="27" width="24.81640625" style="66" bestFit="1" customWidth="1"/>
    <col min="28" max="28" width="22.453125" style="66" bestFit="1" customWidth="1"/>
    <col min="29" max="29" width="25.453125" style="66" bestFit="1" customWidth="1"/>
    <col min="30" max="30" width="19.453125" style="66" bestFit="1" customWidth="1"/>
    <col min="31" max="31" width="21.54296875" style="66" bestFit="1" customWidth="1"/>
    <col min="32" max="33" width="24.453125" style="66" bestFit="1" customWidth="1"/>
    <col min="34" max="34" width="28" style="66" bestFit="1" customWidth="1"/>
    <col min="35" max="35" width="25.7265625" style="66" bestFit="1" customWidth="1"/>
    <col min="36" max="36" width="26.26953125" style="66" bestFit="1" customWidth="1"/>
    <col min="37" max="37" width="27.26953125" style="66" bestFit="1" customWidth="1"/>
    <col min="38" max="38" width="22.81640625" style="66" bestFit="1" customWidth="1"/>
    <col min="39" max="39" width="25.453125" style="66" bestFit="1" customWidth="1"/>
    <col min="40" max="40" width="23.1796875" style="66" bestFit="1" customWidth="1"/>
    <col min="41" max="41" width="23" style="66" bestFit="1" customWidth="1"/>
    <col min="42" max="42" width="22" style="66" bestFit="1" customWidth="1"/>
    <col min="43" max="43" width="22.1796875" style="66" bestFit="1" customWidth="1"/>
    <col min="44" max="44" width="22" style="66" bestFit="1" customWidth="1"/>
    <col min="45" max="45" width="23.1796875" style="66" bestFit="1" customWidth="1"/>
    <col min="46" max="46" width="31.453125" style="66" bestFit="1" customWidth="1"/>
    <col min="47" max="47" width="23" style="66" bestFit="1" customWidth="1"/>
    <col min="48" max="48" width="27" style="66" bestFit="1" customWidth="1"/>
    <col min="49" max="49" width="30.7265625" style="66" bestFit="1" customWidth="1"/>
    <col min="50" max="50" width="25.1796875" style="66" bestFit="1" customWidth="1"/>
    <col min="51" max="51" width="25.81640625" style="66" bestFit="1" customWidth="1"/>
    <col min="52" max="52" width="23.453125" style="66" bestFit="1" customWidth="1"/>
    <col min="53" max="53" width="20.1796875" style="66" bestFit="1" customWidth="1"/>
    <col min="54" max="54" width="20.453125" style="66" bestFit="1" customWidth="1"/>
    <col min="55" max="55" width="25.26953125" style="66" bestFit="1" customWidth="1"/>
    <col min="56" max="56" width="19.1796875" style="66" bestFit="1" customWidth="1"/>
    <col min="57" max="57" width="23.81640625" style="66" bestFit="1" customWidth="1"/>
    <col min="58" max="58" width="28.7265625" style="66" bestFit="1" customWidth="1"/>
    <col min="59" max="59" width="25.26953125" style="66" bestFit="1" customWidth="1"/>
    <col min="60" max="60" width="27.26953125" style="66" bestFit="1" customWidth="1"/>
    <col min="61" max="61" width="28" style="66" bestFit="1" customWidth="1"/>
    <col min="62" max="62" width="23.81640625" style="66" bestFit="1" customWidth="1"/>
    <col min="63" max="63" width="29.1796875" style="66" bestFit="1" customWidth="1"/>
    <col min="64" max="64" width="24.1796875" style="66" bestFit="1" customWidth="1"/>
    <col min="65" max="65" width="21.1796875" style="66" bestFit="1" customWidth="1"/>
    <col min="66" max="66" width="21.453125" style="66" bestFit="1" customWidth="1"/>
    <col min="67" max="67" width="20" style="66" bestFit="1" customWidth="1"/>
    <col min="68" max="68" width="20.1796875" style="66" bestFit="1" customWidth="1"/>
    <col min="69" max="69" width="27.54296875" style="66" bestFit="1" customWidth="1"/>
    <col min="70" max="70" width="28.26953125" style="66" bestFit="1" customWidth="1"/>
    <col min="71" max="71" width="24.7265625" style="66" bestFit="1" customWidth="1"/>
    <col min="72" max="72" width="28" style="66" bestFit="1" customWidth="1"/>
    <col min="73" max="73" width="27.7265625" style="66" bestFit="1" customWidth="1"/>
    <col min="74" max="74" width="24.81640625" style="66" bestFit="1" customWidth="1"/>
    <col min="75" max="75" width="23.81640625" style="66" bestFit="1" customWidth="1"/>
    <col min="76" max="76" width="21.26953125" style="66" bestFit="1" customWidth="1"/>
    <col min="77" max="77" width="22" style="66" bestFit="1" customWidth="1"/>
    <col min="78" max="78" width="24.81640625" style="66" bestFit="1" customWidth="1"/>
    <col min="79" max="79" width="22.453125" style="66" bestFit="1" customWidth="1"/>
    <col min="80" max="80" width="20.81640625" style="66" bestFit="1" customWidth="1"/>
    <col min="81" max="81" width="24.81640625" style="66" bestFit="1" customWidth="1"/>
    <col min="82" max="82" width="27" style="66" bestFit="1" customWidth="1"/>
    <col min="83" max="83" width="25" style="66" bestFit="1" customWidth="1"/>
    <col min="84" max="84" width="25.1796875" style="66" bestFit="1" customWidth="1"/>
    <col min="85" max="85" width="26.26953125" style="66" bestFit="1" customWidth="1"/>
    <col min="86" max="86" width="28.1796875" style="66" bestFit="1" customWidth="1"/>
    <col min="87" max="87" width="26.26953125" style="66" bestFit="1" customWidth="1"/>
    <col min="88" max="88" width="23.81640625" style="66" bestFit="1" customWidth="1"/>
    <col min="89" max="90" width="22.26953125" style="66" bestFit="1" customWidth="1"/>
    <col min="91" max="91" width="21" style="66" bestFit="1" customWidth="1"/>
    <col min="92" max="92" width="21.1796875" style="66" bestFit="1" customWidth="1"/>
    <col min="93" max="93" width="22.1796875" style="66" bestFit="1" customWidth="1"/>
    <col min="94" max="94" width="27.7265625" style="66" bestFit="1" customWidth="1"/>
    <col min="95" max="95" width="28.26953125" style="66" bestFit="1" customWidth="1"/>
    <col min="96" max="96" width="27.7265625" style="66" bestFit="1" customWidth="1"/>
    <col min="97" max="97" width="27" style="66" bestFit="1" customWidth="1"/>
    <col min="98" max="98" width="25.453125" style="66" bestFit="1" customWidth="1"/>
    <col min="99" max="99" width="24.81640625" style="66" bestFit="1" customWidth="1"/>
    <col min="100" max="100" width="22.453125" style="66" bestFit="1" customWidth="1"/>
    <col min="101" max="101" width="25.453125" style="66" bestFit="1" customWidth="1"/>
    <col min="102" max="102" width="19.453125" style="66" bestFit="1" customWidth="1"/>
    <col min="103" max="103" width="21.54296875" style="66" bestFit="1" customWidth="1"/>
    <col min="104" max="105" width="24.453125" style="66" bestFit="1" customWidth="1"/>
    <col min="106" max="106" width="28" style="66" bestFit="1" customWidth="1"/>
    <col min="107" max="107" width="25.7265625" style="66" bestFit="1" customWidth="1"/>
    <col min="108" max="108" width="26.26953125" style="66" bestFit="1" customWidth="1"/>
    <col min="109" max="109" width="27.26953125" style="66" bestFit="1" customWidth="1"/>
    <col min="110" max="116" width="9.26953125" style="66" bestFit="1" customWidth="1"/>
    <col min="117" max="119" width="9.81640625" style="66" bestFit="1" customWidth="1"/>
    <col min="120" max="16384" width="9.1796875" style="66"/>
  </cols>
  <sheetData>
    <row r="1" spans="1:18" s="77" customFormat="1" ht="44" thickBot="1" x14ac:dyDescent="0.4">
      <c r="A1" s="72"/>
      <c r="B1" s="73" t="s">
        <v>440</v>
      </c>
      <c r="C1" s="73" t="s">
        <v>6</v>
      </c>
      <c r="D1" s="74" t="s">
        <v>428</v>
      </c>
      <c r="E1" s="74" t="s">
        <v>429</v>
      </c>
      <c r="F1" s="74" t="s">
        <v>430</v>
      </c>
      <c r="G1" s="74" t="s">
        <v>431</v>
      </c>
      <c r="H1" s="74" t="s">
        <v>432</v>
      </c>
      <c r="I1" s="74" t="s">
        <v>433</v>
      </c>
      <c r="J1" s="74" t="s">
        <v>434</v>
      </c>
      <c r="K1" s="74" t="s">
        <v>435</v>
      </c>
      <c r="L1" s="74" t="s">
        <v>436</v>
      </c>
      <c r="M1" s="74" t="s">
        <v>437</v>
      </c>
      <c r="N1" s="74" t="s">
        <v>438</v>
      </c>
      <c r="O1" s="74" t="s">
        <v>439</v>
      </c>
      <c r="P1" s="75"/>
      <c r="Q1" s="72"/>
      <c r="R1" s="76" t="s">
        <v>153</v>
      </c>
    </row>
    <row r="2" spans="1:18" s="16" customFormat="1" ht="30" customHeight="1" x14ac:dyDescent="0.35">
      <c r="B2" s="68" t="s">
        <v>441</v>
      </c>
      <c r="D2" s="18" t="s">
        <v>146</v>
      </c>
      <c r="E2" s="18" t="s">
        <v>7</v>
      </c>
      <c r="F2" s="18" t="s">
        <v>7</v>
      </c>
      <c r="G2" s="18" t="s">
        <v>7</v>
      </c>
      <c r="H2" s="18" t="s">
        <v>146</v>
      </c>
      <c r="I2" s="18" t="s">
        <v>113</v>
      </c>
      <c r="J2" s="18" t="s">
        <v>146</v>
      </c>
      <c r="K2" s="18" t="s">
        <v>146</v>
      </c>
      <c r="L2" s="18"/>
      <c r="M2" s="18"/>
      <c r="N2" s="18"/>
      <c r="O2" s="18"/>
      <c r="P2" s="23"/>
      <c r="Q2" s="66"/>
      <c r="R2" s="66" t="s">
        <v>10</v>
      </c>
    </row>
    <row r="3" spans="1:18" x14ac:dyDescent="0.35">
      <c r="B3" s="66" t="s">
        <v>124</v>
      </c>
      <c r="C3" s="66" t="s">
        <v>7</v>
      </c>
      <c r="D3" s="70">
        <v>6314.1335293533275</v>
      </c>
      <c r="E3" s="70">
        <v>3.9</v>
      </c>
      <c r="F3" s="70">
        <v>8</v>
      </c>
      <c r="G3" s="70">
        <v>11.9</v>
      </c>
      <c r="H3" s="70">
        <v>751.381889993046</v>
      </c>
      <c r="I3" s="97">
        <v>3</v>
      </c>
      <c r="J3" s="70">
        <v>2254.1456699791379</v>
      </c>
      <c r="K3" s="70">
        <v>187.8454724982615</v>
      </c>
      <c r="L3" s="90">
        <v>3.4281541864679044</v>
      </c>
      <c r="M3" s="90">
        <v>0.11427180621559681</v>
      </c>
      <c r="N3" s="90">
        <v>11.42718062155968</v>
      </c>
      <c r="O3" s="55">
        <v>1.8249863256617121E-2</v>
      </c>
      <c r="P3" s="24"/>
      <c r="R3" s="66" t="s">
        <v>442</v>
      </c>
    </row>
    <row r="4" spans="1:18" x14ac:dyDescent="0.35">
      <c r="B4" s="66" t="s">
        <v>132</v>
      </c>
      <c r="C4" s="66" t="s">
        <v>7</v>
      </c>
      <c r="D4" s="70">
        <v>6388.5528894092595</v>
      </c>
      <c r="E4" s="70">
        <v>4.9000000000000004</v>
      </c>
      <c r="F4" s="70">
        <v>9.1</v>
      </c>
      <c r="G4" s="70">
        <v>14</v>
      </c>
      <c r="H4" s="70">
        <v>894.39740451729642</v>
      </c>
      <c r="I4" s="97">
        <v>3.5</v>
      </c>
      <c r="J4" s="70">
        <v>3130.3909158105375</v>
      </c>
      <c r="K4" s="70">
        <v>260.86590965087811</v>
      </c>
      <c r="L4" s="90">
        <v>5.2620000000000005</v>
      </c>
      <c r="M4" s="90">
        <v>0.17540000000000003</v>
      </c>
      <c r="N4" s="90">
        <v>17.540000000000003</v>
      </c>
      <c r="O4" s="55">
        <v>2.0171282660284118E-2</v>
      </c>
      <c r="P4" s="24"/>
    </row>
    <row r="5" spans="1:18" x14ac:dyDescent="0.35">
      <c r="B5" s="66" t="s">
        <v>410</v>
      </c>
      <c r="C5" s="66" t="s">
        <v>7</v>
      </c>
      <c r="D5" s="70">
        <v>3409.553807086756</v>
      </c>
      <c r="E5" s="70">
        <v>9.1</v>
      </c>
      <c r="F5" s="70">
        <v>12.8</v>
      </c>
      <c r="G5" s="70">
        <v>21.9</v>
      </c>
      <c r="H5" s="70">
        <v>746.69228375199953</v>
      </c>
      <c r="I5" s="97">
        <v>4.0999999999999996</v>
      </c>
      <c r="J5" s="70">
        <v>3061.4383633831976</v>
      </c>
      <c r="K5" s="70">
        <v>255.11986361526647</v>
      </c>
      <c r="L5" s="90">
        <v>0.22442993027974584</v>
      </c>
      <c r="M5" s="90">
        <v>7.480997675991528E-3</v>
      </c>
      <c r="N5" s="90">
        <v>0.74809976759915275</v>
      </c>
      <c r="O5" s="55">
        <v>8.7970386585890239E-4</v>
      </c>
      <c r="P5" s="24"/>
    </row>
    <row r="6" spans="1:18" x14ac:dyDescent="0.35">
      <c r="B6" s="66" t="s">
        <v>131</v>
      </c>
      <c r="C6" s="66" t="s">
        <v>7</v>
      </c>
      <c r="D6" s="70">
        <v>1670.7098848971807</v>
      </c>
      <c r="E6" s="70">
        <v>8.3000000000000007</v>
      </c>
      <c r="F6" s="70">
        <v>11.9</v>
      </c>
      <c r="G6" s="70">
        <v>20.200000000000003</v>
      </c>
      <c r="H6" s="70">
        <v>337.48339674923056</v>
      </c>
      <c r="I6" s="97">
        <v>4.8</v>
      </c>
      <c r="J6" s="70">
        <v>1619.9203043963066</v>
      </c>
      <c r="K6" s="70">
        <v>134.99335869969221</v>
      </c>
      <c r="L6" s="90">
        <v>0.53723985337307811</v>
      </c>
      <c r="M6" s="90">
        <v>1.7907995112435939E-2</v>
      </c>
      <c r="N6" s="90">
        <v>1.7907995112435937</v>
      </c>
      <c r="O6" s="55">
        <v>3.9797502525159636E-3</v>
      </c>
      <c r="P6" s="24"/>
    </row>
    <row r="7" spans="1:18" x14ac:dyDescent="0.35">
      <c r="B7" s="66" t="s">
        <v>133</v>
      </c>
      <c r="C7" s="66" t="s">
        <v>7</v>
      </c>
      <c r="D7" s="70">
        <v>1670.7098848971807</v>
      </c>
      <c r="E7" s="70">
        <v>8.3000000000000007</v>
      </c>
      <c r="F7" s="70">
        <v>11.9</v>
      </c>
      <c r="G7" s="70">
        <v>20.200000000000003</v>
      </c>
      <c r="H7" s="70">
        <v>337.48339674923056</v>
      </c>
      <c r="I7" s="97">
        <v>4.8</v>
      </c>
      <c r="J7" s="70">
        <v>1619.9203043963066</v>
      </c>
      <c r="K7" s="70">
        <v>134.99335869969221</v>
      </c>
      <c r="L7" s="90">
        <v>0.53723985337307811</v>
      </c>
      <c r="M7" s="90">
        <v>1.7907995112435939E-2</v>
      </c>
      <c r="N7" s="90">
        <v>1.7907995112435937</v>
      </c>
      <c r="O7" s="55">
        <v>3.9797502525159636E-3</v>
      </c>
      <c r="P7" s="24"/>
    </row>
    <row r="8" spans="1:18" x14ac:dyDescent="0.35">
      <c r="B8" s="66" t="s">
        <v>134</v>
      </c>
      <c r="C8" s="66" t="s">
        <v>7</v>
      </c>
      <c r="D8" s="70">
        <v>1670.7098848971807</v>
      </c>
      <c r="E8" s="70">
        <v>8.3000000000000007</v>
      </c>
      <c r="F8" s="70">
        <v>11.9</v>
      </c>
      <c r="G8" s="70">
        <v>20.200000000000003</v>
      </c>
      <c r="H8" s="70">
        <v>337.48339674923056</v>
      </c>
      <c r="I8" s="97">
        <v>4.8</v>
      </c>
      <c r="J8" s="70">
        <v>1619.9203043963066</v>
      </c>
      <c r="K8" s="70">
        <v>134.99335869969221</v>
      </c>
      <c r="L8" s="90">
        <v>0.53723985337307811</v>
      </c>
      <c r="M8" s="90">
        <v>1.7907995112435939E-2</v>
      </c>
      <c r="N8" s="90">
        <v>1.7907995112435937</v>
      </c>
      <c r="O8" s="55">
        <v>3.9797502525159636E-3</v>
      </c>
      <c r="P8" s="24"/>
    </row>
    <row r="9" spans="1:18" x14ac:dyDescent="0.35">
      <c r="B9" s="66" t="s">
        <v>120</v>
      </c>
      <c r="C9" s="66" t="s">
        <v>7</v>
      </c>
      <c r="D9" s="70">
        <v>1380.1842317261837</v>
      </c>
      <c r="E9" s="70">
        <v>4.7</v>
      </c>
      <c r="F9" s="70">
        <v>8.5</v>
      </c>
      <c r="G9" s="70">
        <v>13.2</v>
      </c>
      <c r="H9" s="70">
        <v>182.18431858785627</v>
      </c>
      <c r="I9" s="97">
        <v>3.9</v>
      </c>
      <c r="J9" s="70">
        <v>710.51884249263946</v>
      </c>
      <c r="K9" s="70">
        <v>59.209903541053286</v>
      </c>
      <c r="L9" s="90">
        <v>1.9210995641197599</v>
      </c>
      <c r="M9" s="90">
        <v>6.4036652137325331E-2</v>
      </c>
      <c r="N9" s="90">
        <v>6.4036652137325332</v>
      </c>
      <c r="O9" s="55">
        <v>3.2445578344638952E-2</v>
      </c>
      <c r="P9" s="24"/>
    </row>
    <row r="10" spans="1:18" x14ac:dyDescent="0.35">
      <c r="B10" s="66" t="s">
        <v>125</v>
      </c>
      <c r="C10" s="66" t="s">
        <v>7</v>
      </c>
      <c r="D10" s="70">
        <v>2925.6687596156862</v>
      </c>
      <c r="E10" s="70">
        <v>6.5</v>
      </c>
      <c r="F10" s="70">
        <v>10.3</v>
      </c>
      <c r="G10" s="70">
        <v>16.8</v>
      </c>
      <c r="H10" s="70">
        <v>491.51235161543531</v>
      </c>
      <c r="I10" s="97">
        <v>5.4</v>
      </c>
      <c r="J10" s="70">
        <v>2654.1666987233507</v>
      </c>
      <c r="K10" s="70">
        <v>221.18055822694589</v>
      </c>
      <c r="L10" s="90">
        <v>2.7560607757976872</v>
      </c>
      <c r="M10" s="90">
        <v>9.1868692526589565E-2</v>
      </c>
      <c r="N10" s="90">
        <v>9.1868692526589584</v>
      </c>
      <c r="O10" s="55">
        <v>1.2460682791883481E-2</v>
      </c>
      <c r="P10" s="24"/>
    </row>
    <row r="11" spans="1:18" x14ac:dyDescent="0.35">
      <c r="B11" s="66" t="s">
        <v>126</v>
      </c>
      <c r="C11" s="66" t="s">
        <v>7</v>
      </c>
      <c r="D11" s="70">
        <v>1496.3535457166508</v>
      </c>
      <c r="E11" s="70">
        <v>9.1999999999999993</v>
      </c>
      <c r="F11" s="70">
        <v>12.9</v>
      </c>
      <c r="G11" s="70">
        <v>22.1</v>
      </c>
      <c r="H11" s="70">
        <v>330.69413360337984</v>
      </c>
      <c r="I11" s="97">
        <v>6.8</v>
      </c>
      <c r="J11" s="70">
        <v>2248.7201085029828</v>
      </c>
      <c r="K11" s="70">
        <v>187.39334237524858</v>
      </c>
      <c r="L11" s="90">
        <v>1.2885476543349133</v>
      </c>
      <c r="M11" s="90">
        <v>4.2951588477830441E-2</v>
      </c>
      <c r="N11" s="90">
        <v>4.2951588477830445</v>
      </c>
      <c r="O11" s="55">
        <v>6.8761655990672386E-3</v>
      </c>
      <c r="P11" s="24"/>
    </row>
    <row r="12" spans="1:18" x14ac:dyDescent="0.35">
      <c r="B12" s="66" t="s">
        <v>127</v>
      </c>
      <c r="C12" s="66" t="s">
        <v>7</v>
      </c>
      <c r="D12" s="70">
        <v>3580.7951201227179</v>
      </c>
      <c r="E12" s="70">
        <v>6.6</v>
      </c>
      <c r="F12" s="70">
        <v>10.199999999999999</v>
      </c>
      <c r="G12" s="70">
        <v>16.799999999999997</v>
      </c>
      <c r="H12" s="70">
        <v>601.57358018061655</v>
      </c>
      <c r="I12" s="97">
        <v>4.7</v>
      </c>
      <c r="J12" s="70">
        <v>2827.3958268488977</v>
      </c>
      <c r="K12" s="70">
        <v>235.6163189040748</v>
      </c>
      <c r="L12" s="90">
        <v>3.1497839414199116</v>
      </c>
      <c r="M12" s="90">
        <v>0.10499279804733039</v>
      </c>
      <c r="N12" s="90">
        <v>10.499279804733039</v>
      </c>
      <c r="O12" s="55">
        <v>1.3368275831107718E-2</v>
      </c>
      <c r="P12" s="24"/>
    </row>
    <row r="13" spans="1:18" x14ac:dyDescent="0.35">
      <c r="B13" s="66" t="s">
        <v>128</v>
      </c>
      <c r="C13" s="66" t="s">
        <v>7</v>
      </c>
      <c r="D13" s="70">
        <v>5949.5162566657</v>
      </c>
      <c r="E13" s="70">
        <v>4.5999999999999996</v>
      </c>
      <c r="F13" s="70">
        <v>9.6999999999999993</v>
      </c>
      <c r="G13" s="70">
        <v>14.299999999999999</v>
      </c>
      <c r="H13" s="70">
        <v>850.78082470319498</v>
      </c>
      <c r="I13" s="97">
        <v>3.7</v>
      </c>
      <c r="J13" s="70">
        <v>3147.8890514018217</v>
      </c>
      <c r="K13" s="70">
        <v>262.32408761681847</v>
      </c>
      <c r="L13" s="90">
        <v>19.748528516531326</v>
      </c>
      <c r="M13" s="90">
        <v>0.65828428388437754</v>
      </c>
      <c r="N13" s="90">
        <v>65.828428388437757</v>
      </c>
      <c r="O13" s="55">
        <v>7.528293987770715E-2</v>
      </c>
      <c r="P13" s="24"/>
    </row>
    <row r="14" spans="1:18" x14ac:dyDescent="0.35">
      <c r="B14" s="66" t="s">
        <v>118</v>
      </c>
      <c r="C14" s="66" t="s">
        <v>7</v>
      </c>
      <c r="D14" s="70">
        <v>950.49876504849544</v>
      </c>
      <c r="E14" s="70">
        <v>6.1</v>
      </c>
      <c r="F14" s="70">
        <v>10.3</v>
      </c>
      <c r="G14" s="70">
        <v>16.399999999999999</v>
      </c>
      <c r="H14" s="70">
        <v>155.88179746795322</v>
      </c>
      <c r="I14" s="97">
        <v>8.3000000000000007</v>
      </c>
      <c r="J14" s="70">
        <v>1293.8189189840118</v>
      </c>
      <c r="K14" s="70">
        <v>107.81824324866766</v>
      </c>
      <c r="L14" s="90">
        <v>0.15256113576845257</v>
      </c>
      <c r="M14" s="90">
        <v>5.0853711922817521E-3</v>
      </c>
      <c r="N14" s="90">
        <v>0.50853711922817524</v>
      </c>
      <c r="O14" s="55">
        <v>1.4149844327976269E-3</v>
      </c>
      <c r="P14" s="24"/>
    </row>
    <row r="15" spans="1:18" x14ac:dyDescent="0.35">
      <c r="B15" s="66" t="s">
        <v>129</v>
      </c>
      <c r="C15" s="66" t="s">
        <v>7</v>
      </c>
      <c r="D15" s="70">
        <v>1106.100311567872</v>
      </c>
      <c r="E15" s="70">
        <v>7.4</v>
      </c>
      <c r="F15" s="70">
        <v>12</v>
      </c>
      <c r="G15" s="70">
        <v>19.399999999999999</v>
      </c>
      <c r="H15" s="70">
        <v>214.58346044416714</v>
      </c>
      <c r="I15" s="97">
        <v>3.4</v>
      </c>
      <c r="J15" s="70">
        <v>729.58376551016829</v>
      </c>
      <c r="K15" s="70">
        <v>60.79864712584736</v>
      </c>
      <c r="L15" s="90">
        <v>0.56089615763798262</v>
      </c>
      <c r="M15" s="90">
        <v>1.8696538587932753E-2</v>
      </c>
      <c r="N15" s="90">
        <v>1.8696538587932754</v>
      </c>
      <c r="O15" s="55">
        <v>9.2254710286066299E-3</v>
      </c>
      <c r="P15" s="24"/>
    </row>
    <row r="16" spans="1:18" x14ac:dyDescent="0.35">
      <c r="B16" s="66" t="s">
        <v>121</v>
      </c>
      <c r="C16" s="66" t="s">
        <v>7</v>
      </c>
      <c r="D16" s="70">
        <v>872.89274507400341</v>
      </c>
      <c r="E16" s="70">
        <v>7.4</v>
      </c>
      <c r="F16" s="70">
        <v>11.1</v>
      </c>
      <c r="G16" s="70">
        <v>18.5</v>
      </c>
      <c r="H16" s="70">
        <v>161.48515783869064</v>
      </c>
      <c r="I16" s="97">
        <v>4.9000000000000004</v>
      </c>
      <c r="J16" s="70">
        <v>791.27727340958415</v>
      </c>
      <c r="K16" s="70">
        <v>65.939772784132018</v>
      </c>
      <c r="L16" s="90">
        <v>1.3779887719829793</v>
      </c>
      <c r="M16" s="90">
        <v>4.5932959066099309E-2</v>
      </c>
      <c r="N16" s="90">
        <v>4.5932959066099306</v>
      </c>
      <c r="O16" s="55">
        <v>2.0897687598865726E-2</v>
      </c>
      <c r="P16" s="24"/>
    </row>
    <row r="17" spans="2:16" x14ac:dyDescent="0.35">
      <c r="B17" s="66" t="s">
        <v>119</v>
      </c>
      <c r="C17" s="66" t="s">
        <v>7</v>
      </c>
      <c r="D17" s="70">
        <v>633.21636807846585</v>
      </c>
      <c r="E17" s="70">
        <v>6.4</v>
      </c>
      <c r="F17" s="70">
        <v>10.4</v>
      </c>
      <c r="G17" s="70">
        <v>16.8</v>
      </c>
      <c r="H17" s="70">
        <v>106.38034983718227</v>
      </c>
      <c r="I17" s="97">
        <v>4.7</v>
      </c>
      <c r="J17" s="70">
        <v>499.98764423475666</v>
      </c>
      <c r="K17" s="70">
        <v>41.665637019563057</v>
      </c>
      <c r="L17" s="90">
        <v>3.0564913572209065</v>
      </c>
      <c r="M17" s="90">
        <v>0.10188304524069688</v>
      </c>
      <c r="N17" s="90">
        <v>10.188304524069688</v>
      </c>
      <c r="O17" s="55">
        <v>7.3357605352002836E-2</v>
      </c>
      <c r="P17" s="24"/>
    </row>
    <row r="18" spans="2:16" x14ac:dyDescent="0.35">
      <c r="B18" s="66" t="s">
        <v>130</v>
      </c>
      <c r="C18" s="66" t="s">
        <v>7</v>
      </c>
      <c r="D18" s="70">
        <v>2191.5204226385226</v>
      </c>
      <c r="E18" s="70">
        <v>10.1</v>
      </c>
      <c r="F18" s="70">
        <v>14.4</v>
      </c>
      <c r="G18" s="70">
        <v>24.5</v>
      </c>
      <c r="H18" s="70">
        <v>536.92250354643807</v>
      </c>
      <c r="I18" s="97">
        <v>2.5</v>
      </c>
      <c r="J18" s="70">
        <v>1342.306258866095</v>
      </c>
      <c r="K18" s="70">
        <v>111.85885490550793</v>
      </c>
      <c r="L18" s="90">
        <v>0.83</v>
      </c>
      <c r="M18" s="90">
        <v>2.7666666666666666E-2</v>
      </c>
      <c r="N18" s="90">
        <v>2.7666666666666666</v>
      </c>
      <c r="O18" s="55">
        <v>7.4200652304293414E-3</v>
      </c>
      <c r="P18" s="24"/>
    </row>
    <row r="19" spans="2:16" x14ac:dyDescent="0.35">
      <c r="B19" s="66" t="s">
        <v>117</v>
      </c>
      <c r="C19" s="66" t="s">
        <v>7</v>
      </c>
      <c r="D19" s="70">
        <v>2060.1721622865512</v>
      </c>
      <c r="E19" s="70">
        <v>7.1</v>
      </c>
      <c r="F19" s="70">
        <v>12</v>
      </c>
      <c r="G19" s="70">
        <v>19.100000000000001</v>
      </c>
      <c r="H19" s="70">
        <v>393.49288299673128</v>
      </c>
      <c r="I19" s="97">
        <v>3.8</v>
      </c>
      <c r="J19" s="70">
        <v>1495.2729553875788</v>
      </c>
      <c r="K19" s="70">
        <v>124.60607961563157</v>
      </c>
      <c r="L19" s="90">
        <v>2.029632929502589E-3</v>
      </c>
      <c r="M19" s="90">
        <v>6.7654430983419634E-5</v>
      </c>
      <c r="N19" s="90">
        <v>6.7654430983419634E-3</v>
      </c>
      <c r="O19" s="55">
        <v>1.6288394079673588E-5</v>
      </c>
      <c r="P19" s="24"/>
    </row>
  </sheetData>
  <pageMargins left="0.7" right="0.7" top="0.75" bottom="0.75" header="0.3" footer="0.3"/>
  <pageSetup paperSize="9" orientation="portrait" horizontalDpi="300" verticalDpi="3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7">
    <tabColor rgb="FFFFC000"/>
  </sheetPr>
  <dimension ref="A1:AE87"/>
  <sheetViews>
    <sheetView zoomScale="85" zoomScaleNormal="85" workbookViewId="0"/>
  </sheetViews>
  <sheetFormatPr defaultColWidth="9.1796875" defaultRowHeight="14.5" x14ac:dyDescent="0.35"/>
  <cols>
    <col min="1" max="1" width="3" style="1" customWidth="1"/>
    <col min="2" max="2" width="40.453125" style="1" bestFit="1" customWidth="1"/>
    <col min="3" max="3" width="9.1796875" style="1"/>
    <col min="4" max="4" width="12" style="1" bestFit="1" customWidth="1"/>
    <col min="5" max="16384" width="9.1796875" style="1"/>
  </cols>
  <sheetData>
    <row r="1" spans="1:31" s="12" customFormat="1" ht="32.25" customHeight="1" thickBot="1" x14ac:dyDescent="0.4">
      <c r="A1" s="7"/>
      <c r="B1" s="8" t="s">
        <v>17</v>
      </c>
      <c r="C1" s="8"/>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1"/>
    </row>
    <row r="2" spans="1:31" s="27" customFormat="1" x14ac:dyDescent="0.35">
      <c r="B2" s="16" t="s">
        <v>18</v>
      </c>
      <c r="C2" s="16" t="s">
        <v>19</v>
      </c>
      <c r="D2" s="16">
        <v>2.8011204481792701E-5</v>
      </c>
      <c r="E2" s="16" t="s">
        <v>20</v>
      </c>
      <c r="L2" s="28"/>
      <c r="AC2" s="29"/>
    </row>
    <row r="3" spans="1:31" s="27" customFormat="1" x14ac:dyDescent="0.35">
      <c r="B3" s="16" t="s">
        <v>21</v>
      </c>
      <c r="C3" s="16" t="s">
        <v>19</v>
      </c>
      <c r="D3" s="16">
        <v>292.8</v>
      </c>
      <c r="E3" s="16" t="s">
        <v>22</v>
      </c>
      <c r="L3" s="28"/>
      <c r="AC3" s="29"/>
    </row>
    <row r="4" spans="1:31" s="27" customFormat="1" x14ac:dyDescent="0.35">
      <c r="B4" s="16" t="s">
        <v>23</v>
      </c>
      <c r="C4" s="16" t="s">
        <v>19</v>
      </c>
      <c r="D4" s="16">
        <v>3.9682999999999998E-6</v>
      </c>
      <c r="E4" s="16" t="s">
        <v>24</v>
      </c>
      <c r="L4" s="28"/>
      <c r="AC4" s="29"/>
    </row>
    <row r="5" spans="1:31" s="27" customFormat="1" x14ac:dyDescent="0.35">
      <c r="B5" s="16" t="s">
        <v>23</v>
      </c>
      <c r="C5" s="16" t="s">
        <v>19</v>
      </c>
      <c r="D5" s="16">
        <v>9.9999491850476734E-8</v>
      </c>
      <c r="E5" s="16" t="s">
        <v>25</v>
      </c>
      <c r="L5" s="28"/>
      <c r="AC5" s="29"/>
    </row>
    <row r="6" spans="1:31" s="27" customFormat="1" x14ac:dyDescent="0.35">
      <c r="B6" s="16" t="s">
        <v>26</v>
      </c>
      <c r="C6" s="16" t="s">
        <v>19</v>
      </c>
      <c r="D6" s="16">
        <v>39.683201650000001</v>
      </c>
      <c r="E6" s="16" t="s">
        <v>24</v>
      </c>
      <c r="L6" s="28"/>
      <c r="AC6" s="29"/>
    </row>
    <row r="7" spans="1:31" s="27" customFormat="1" x14ac:dyDescent="0.35">
      <c r="B7" s="16" t="s">
        <v>27</v>
      </c>
      <c r="C7" s="16" t="s">
        <v>19</v>
      </c>
      <c r="D7" s="16">
        <v>3.4099999999999998E-3</v>
      </c>
      <c r="E7" s="16" t="s">
        <v>24</v>
      </c>
      <c r="L7" s="28"/>
      <c r="AC7" s="29"/>
    </row>
    <row r="8" spans="1:31" s="27" customFormat="1" x14ac:dyDescent="0.35">
      <c r="B8" s="16" t="s">
        <v>28</v>
      </c>
      <c r="C8" s="16" t="s">
        <v>19</v>
      </c>
      <c r="D8" s="16">
        <f>1000*D7</f>
        <v>3.4099999999999997</v>
      </c>
      <c r="E8" s="16" t="s">
        <v>24</v>
      </c>
      <c r="L8" s="28"/>
      <c r="AC8" s="29"/>
    </row>
    <row r="9" spans="1:31" s="27" customFormat="1" x14ac:dyDescent="0.35">
      <c r="B9" s="16" t="s">
        <v>26</v>
      </c>
      <c r="C9" s="16" t="s">
        <v>19</v>
      </c>
      <c r="D9" s="16">
        <v>1.1100000000000001</v>
      </c>
      <c r="E9" s="16" t="s">
        <v>29</v>
      </c>
      <c r="L9" s="28"/>
      <c r="AC9" s="29"/>
    </row>
    <row r="10" spans="1:31" s="27" customFormat="1" x14ac:dyDescent="0.35">
      <c r="B10" s="16" t="s">
        <v>30</v>
      </c>
      <c r="C10" s="16" t="s">
        <v>19</v>
      </c>
      <c r="D10" s="16">
        <v>35</v>
      </c>
      <c r="E10" s="16" t="s">
        <v>31</v>
      </c>
      <c r="L10" s="28"/>
      <c r="AC10" s="29"/>
    </row>
    <row r="11" spans="1:31" s="27" customFormat="1" x14ac:dyDescent="0.35">
      <c r="B11" s="16" t="s">
        <v>32</v>
      </c>
      <c r="C11" s="16" t="s">
        <v>19</v>
      </c>
      <c r="D11" s="16">
        <v>46.1</v>
      </c>
      <c r="E11" s="16" t="s">
        <v>31</v>
      </c>
      <c r="L11" s="28"/>
      <c r="AC11" s="29"/>
    </row>
    <row r="12" spans="1:31" s="27" customFormat="1" x14ac:dyDescent="0.35">
      <c r="B12" s="16" t="s">
        <v>33</v>
      </c>
      <c r="C12" s="16" t="s">
        <v>19</v>
      </c>
      <c r="D12" s="16">
        <v>9.4780000000000005E-4</v>
      </c>
      <c r="E12" s="16" t="s">
        <v>24</v>
      </c>
      <c r="L12" s="28"/>
      <c r="AC12" s="29"/>
    </row>
    <row r="13" spans="1:31" s="27" customFormat="1" x14ac:dyDescent="0.35">
      <c r="B13" s="16" t="s">
        <v>34</v>
      </c>
      <c r="C13" s="16" t="s">
        <v>19</v>
      </c>
      <c r="D13" s="16">
        <v>0.94780000000000009</v>
      </c>
      <c r="E13" s="16" t="s">
        <v>24</v>
      </c>
      <c r="L13" s="28"/>
      <c r="AC13" s="29"/>
    </row>
    <row r="14" spans="1:31" s="27" customFormat="1" x14ac:dyDescent="0.35">
      <c r="B14" s="16" t="s">
        <v>35</v>
      </c>
      <c r="C14" s="16" t="s">
        <v>19</v>
      </c>
      <c r="D14" s="16">
        <v>158.9873</v>
      </c>
      <c r="E14" s="16" t="s">
        <v>36</v>
      </c>
      <c r="L14" s="28"/>
      <c r="AC14" s="29"/>
    </row>
    <row r="15" spans="1:31" s="27" customFormat="1" x14ac:dyDescent="0.35">
      <c r="B15" s="16" t="s">
        <v>37</v>
      </c>
      <c r="C15" s="16" t="s">
        <v>19</v>
      </c>
      <c r="D15" s="16">
        <v>3800</v>
      </c>
      <c r="E15" s="16" t="s">
        <v>38</v>
      </c>
      <c r="L15" s="28"/>
      <c r="AC15" s="29"/>
    </row>
    <row r="16" spans="1:31" s="27" customFormat="1" x14ac:dyDescent="0.35">
      <c r="B16" s="16" t="s">
        <v>39</v>
      </c>
      <c r="C16" s="16" t="s">
        <v>19</v>
      </c>
      <c r="D16" s="16">
        <v>4.4699999999999997E-2</v>
      </c>
      <c r="E16" s="16" t="s">
        <v>24</v>
      </c>
      <c r="L16" s="28"/>
      <c r="AC16" s="29"/>
    </row>
    <row r="17" spans="2:29" s="27" customFormat="1" x14ac:dyDescent="0.35">
      <c r="B17" s="16" t="s">
        <v>40</v>
      </c>
      <c r="C17" s="16" t="s">
        <v>19</v>
      </c>
      <c r="D17" s="16">
        <v>6.2869999999999999</v>
      </c>
      <c r="E17" s="16" t="s">
        <v>24</v>
      </c>
      <c r="L17" s="28"/>
      <c r="AC17" s="29"/>
    </row>
    <row r="18" spans="2:29" s="27" customFormat="1" x14ac:dyDescent="0.35">
      <c r="B18" s="16" t="s">
        <v>41</v>
      </c>
      <c r="C18" s="16" t="s">
        <v>19</v>
      </c>
      <c r="D18" s="16">
        <v>9.9999999999999995E-7</v>
      </c>
      <c r="E18" s="16" t="s">
        <v>42</v>
      </c>
      <c r="L18" s="28"/>
      <c r="AC18" s="29"/>
    </row>
    <row r="19" spans="2:29" s="27" customFormat="1" x14ac:dyDescent="0.35">
      <c r="B19" s="16" t="s">
        <v>43</v>
      </c>
      <c r="C19" s="16" t="s">
        <v>19</v>
      </c>
      <c r="D19" s="16">
        <v>28320000</v>
      </c>
      <c r="E19" s="16" t="s">
        <v>44</v>
      </c>
      <c r="L19" s="28"/>
      <c r="AC19" s="29"/>
    </row>
    <row r="20" spans="2:29" s="27" customFormat="1" x14ac:dyDescent="0.35">
      <c r="B20" s="16" t="s">
        <v>43</v>
      </c>
      <c r="C20" s="16" t="s">
        <v>19</v>
      </c>
      <c r="D20" s="16">
        <v>2.8000000000000001E-2</v>
      </c>
      <c r="E20" s="16" t="s">
        <v>45</v>
      </c>
      <c r="L20" s="28"/>
      <c r="AC20" s="29"/>
    </row>
    <row r="21" spans="2:29" s="27" customFormat="1" x14ac:dyDescent="0.35">
      <c r="B21" s="16" t="s">
        <v>46</v>
      </c>
      <c r="C21" s="16" t="s">
        <v>19</v>
      </c>
      <c r="D21" s="16">
        <v>3.308270676691729E-2</v>
      </c>
      <c r="E21" s="16" t="s">
        <v>24</v>
      </c>
      <c r="L21" s="28"/>
      <c r="AC21" s="29"/>
    </row>
    <row r="22" spans="2:29" s="27" customFormat="1" x14ac:dyDescent="0.35">
      <c r="B22" s="16" t="s">
        <v>26</v>
      </c>
      <c r="C22" s="16" t="str">
        <f>"="</f>
        <v>=</v>
      </c>
      <c r="D22" s="16">
        <v>39.683207199999998</v>
      </c>
      <c r="E22" s="16" t="s">
        <v>24</v>
      </c>
      <c r="L22" s="28"/>
      <c r="AC22" s="29"/>
    </row>
    <row r="23" spans="2:29" s="27" customFormat="1" x14ac:dyDescent="0.35">
      <c r="B23" s="16" t="s">
        <v>47</v>
      </c>
      <c r="C23" s="16" t="str">
        <f>"="</f>
        <v>=</v>
      </c>
      <c r="D23" s="16">
        <v>0.10537407796999999</v>
      </c>
      <c r="E23" s="16" t="s">
        <v>48</v>
      </c>
      <c r="L23" s="28"/>
      <c r="AC23" s="29"/>
    </row>
    <row r="24" spans="2:29" s="27" customFormat="1" x14ac:dyDescent="0.35">
      <c r="B24" s="16" t="s">
        <v>26</v>
      </c>
      <c r="C24" s="16" t="s">
        <v>19</v>
      </c>
      <c r="D24" s="16">
        <v>1.1100000000000001</v>
      </c>
      <c r="E24" s="16" t="s">
        <v>49</v>
      </c>
      <c r="L24" s="28"/>
      <c r="AC24" s="29"/>
    </row>
    <row r="25" spans="2:29" s="27" customFormat="1" x14ac:dyDescent="0.35">
      <c r="B25" s="16" t="s">
        <v>50</v>
      </c>
      <c r="C25" s="16" t="s">
        <v>19</v>
      </c>
      <c r="D25" s="16">
        <f>43000</f>
        <v>43000</v>
      </c>
      <c r="E25" s="16" t="s">
        <v>31</v>
      </c>
      <c r="L25" s="28"/>
      <c r="AC25" s="29"/>
    </row>
    <row r="26" spans="2:29" s="27" customFormat="1" x14ac:dyDescent="0.35">
      <c r="B26" s="16" t="s">
        <v>51</v>
      </c>
      <c r="C26" s="16" t="s">
        <v>19</v>
      </c>
      <c r="D26" s="16">
        <v>48000</v>
      </c>
      <c r="E26" s="16" t="s">
        <v>31</v>
      </c>
      <c r="L26" s="28"/>
      <c r="AC26" s="29"/>
    </row>
    <row r="27" spans="2:29" s="27" customFormat="1" x14ac:dyDescent="0.35">
      <c r="B27" s="16" t="s">
        <v>26</v>
      </c>
      <c r="C27" s="16" t="s">
        <v>19</v>
      </c>
      <c r="D27" s="16">
        <f>41868</f>
        <v>41868</v>
      </c>
      <c r="E27" s="16" t="s">
        <v>31</v>
      </c>
      <c r="L27" s="28"/>
      <c r="AC27" s="29"/>
    </row>
    <row r="28" spans="2:29" s="27" customFormat="1" x14ac:dyDescent="0.35">
      <c r="B28" s="16" t="s">
        <v>52</v>
      </c>
      <c r="C28" s="16" t="s">
        <v>19</v>
      </c>
      <c r="D28" s="16">
        <v>35800</v>
      </c>
      <c r="E28" s="16" t="s">
        <v>31</v>
      </c>
      <c r="L28" s="28"/>
      <c r="AC28" s="29"/>
    </row>
    <row r="29" spans="2:29" s="27" customFormat="1" x14ac:dyDescent="0.35">
      <c r="B29" s="16" t="s">
        <v>53</v>
      </c>
      <c r="C29" s="16" t="s">
        <v>19</v>
      </c>
      <c r="D29" s="30">
        <v>3600000</v>
      </c>
      <c r="E29" s="16" t="s">
        <v>31</v>
      </c>
      <c r="L29" s="28"/>
      <c r="AC29" s="29"/>
    </row>
    <row r="30" spans="2:29" x14ac:dyDescent="0.35">
      <c r="B30" s="1" t="s">
        <v>30</v>
      </c>
      <c r="C30" s="16" t="s">
        <v>19</v>
      </c>
      <c r="D30" s="1">
        <v>0.94710000000000005</v>
      </c>
      <c r="E30" s="1" t="s">
        <v>54</v>
      </c>
    </row>
    <row r="31" spans="2:29" x14ac:dyDescent="0.35">
      <c r="B31" s="1" t="s">
        <v>55</v>
      </c>
      <c r="C31" s="16" t="s">
        <v>19</v>
      </c>
      <c r="D31" s="1">
        <v>0.8397</v>
      </c>
      <c r="E31" s="1" t="s">
        <v>54</v>
      </c>
    </row>
    <row r="34" spans="1:31" s="12" customFormat="1" ht="32.25" customHeight="1" thickBot="1" x14ac:dyDescent="0.4">
      <c r="A34" s="7"/>
      <c r="B34" s="8" t="s">
        <v>16</v>
      </c>
      <c r="C34" s="8" t="s">
        <v>56</v>
      </c>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1"/>
    </row>
    <row r="35" spans="1:31" x14ac:dyDescent="0.35">
      <c r="B35" s="1" t="s">
        <v>57</v>
      </c>
      <c r="C35" s="32">
        <v>73.553799999999995</v>
      </c>
    </row>
    <row r="36" spans="1:31" x14ac:dyDescent="0.35">
      <c r="B36" s="1" t="s">
        <v>58</v>
      </c>
      <c r="C36" s="32">
        <v>77.253799999999998</v>
      </c>
    </row>
    <row r="37" spans="1:31" x14ac:dyDescent="0.35">
      <c r="B37" s="1" t="s">
        <v>59</v>
      </c>
      <c r="C37" s="32">
        <v>64.453800000000001</v>
      </c>
    </row>
    <row r="38" spans="1:31" x14ac:dyDescent="0.35">
      <c r="B38" s="1" t="s">
        <v>60</v>
      </c>
      <c r="C38" s="32">
        <v>69.553799999999995</v>
      </c>
    </row>
    <row r="39" spans="1:31" x14ac:dyDescent="0.35">
      <c r="B39" s="1" t="s">
        <v>61</v>
      </c>
      <c r="C39" s="32">
        <v>70.253799999999998</v>
      </c>
    </row>
    <row r="40" spans="1:31" x14ac:dyDescent="0.35">
      <c r="B40" s="1" t="s">
        <v>62</v>
      </c>
      <c r="C40" s="32">
        <v>70.253799999999998</v>
      </c>
    </row>
    <row r="41" spans="1:31" x14ac:dyDescent="0.35">
      <c r="B41" s="1" t="s">
        <v>63</v>
      </c>
      <c r="C41" s="32">
        <v>71.753799999999998</v>
      </c>
    </row>
    <row r="42" spans="1:31" x14ac:dyDescent="0.35">
      <c r="B42" s="1" t="s">
        <v>64</v>
      </c>
      <c r="C42" s="32">
        <v>72.153800000000004</v>
      </c>
    </row>
    <row r="43" spans="1:31" x14ac:dyDescent="0.35">
      <c r="B43" s="1" t="s">
        <v>65</v>
      </c>
      <c r="C43" s="32">
        <v>73.553799999999995</v>
      </c>
    </row>
    <row r="44" spans="1:31" x14ac:dyDescent="0.35">
      <c r="B44" s="1" t="s">
        <v>66</v>
      </c>
      <c r="C44" s="32">
        <v>74.353800000000007</v>
      </c>
    </row>
    <row r="45" spans="1:31" x14ac:dyDescent="0.35">
      <c r="B45" s="1" t="s">
        <v>67</v>
      </c>
      <c r="C45" s="32">
        <v>77.653800000000004</v>
      </c>
    </row>
    <row r="46" spans="1:31" x14ac:dyDescent="0.35">
      <c r="B46" s="1" t="s">
        <v>68</v>
      </c>
      <c r="C46" s="32">
        <v>63.154800000000002</v>
      </c>
    </row>
    <row r="47" spans="1:31" x14ac:dyDescent="0.35">
      <c r="B47" s="1" t="s">
        <v>69</v>
      </c>
      <c r="C47" s="32">
        <v>61.654800000000002</v>
      </c>
    </row>
    <row r="48" spans="1:31" x14ac:dyDescent="0.35">
      <c r="B48" s="1" t="s">
        <v>70</v>
      </c>
      <c r="C48" s="32">
        <v>73.553799999999995</v>
      </c>
    </row>
    <row r="49" spans="2:3" x14ac:dyDescent="0.35">
      <c r="B49" s="1" t="s">
        <v>71</v>
      </c>
      <c r="C49" s="32">
        <v>80.953800000000001</v>
      </c>
    </row>
    <row r="50" spans="2:3" x14ac:dyDescent="0.35">
      <c r="B50" s="1" t="s">
        <v>72</v>
      </c>
      <c r="C50" s="32">
        <v>73.553799999999995</v>
      </c>
    </row>
    <row r="51" spans="2:3" x14ac:dyDescent="0.35">
      <c r="B51" s="1" t="s">
        <v>73</v>
      </c>
      <c r="C51" s="32">
        <v>97.753799999999998</v>
      </c>
    </row>
    <row r="52" spans="2:3" x14ac:dyDescent="0.35">
      <c r="B52" s="1" t="s">
        <v>74</v>
      </c>
      <c r="C52" s="32">
        <v>73.553799999999995</v>
      </c>
    </row>
    <row r="53" spans="2:3" x14ac:dyDescent="0.35">
      <c r="B53" s="1" t="s">
        <v>75</v>
      </c>
      <c r="C53" s="32">
        <v>57.654800000000002</v>
      </c>
    </row>
    <row r="54" spans="2:3" x14ac:dyDescent="0.35">
      <c r="B54" s="1" t="s">
        <v>76</v>
      </c>
      <c r="C54" s="32">
        <v>73.553799999999995</v>
      </c>
    </row>
    <row r="55" spans="2:3" x14ac:dyDescent="0.35">
      <c r="B55" s="1" t="s">
        <v>77</v>
      </c>
      <c r="C55" s="32">
        <v>73.553799999999995</v>
      </c>
    </row>
    <row r="56" spans="2:3" x14ac:dyDescent="0.35">
      <c r="B56" s="1" t="s">
        <v>78</v>
      </c>
      <c r="C56" s="32">
        <v>73.553799999999995</v>
      </c>
    </row>
    <row r="57" spans="2:3" x14ac:dyDescent="0.35">
      <c r="B57" s="1" t="s">
        <v>79</v>
      </c>
      <c r="C57" s="32">
        <v>98.772000000000006</v>
      </c>
    </row>
    <row r="58" spans="2:3" x14ac:dyDescent="0.35">
      <c r="B58" s="1" t="s">
        <v>80</v>
      </c>
      <c r="C58" s="32">
        <v>95.072000000000003</v>
      </c>
    </row>
    <row r="59" spans="2:3" x14ac:dyDescent="0.35">
      <c r="B59" s="1" t="s">
        <v>81</v>
      </c>
      <c r="C59" s="32">
        <v>95.072000000000003</v>
      </c>
    </row>
    <row r="60" spans="2:3" x14ac:dyDescent="0.35">
      <c r="B60" s="1" t="s">
        <v>82</v>
      </c>
      <c r="C60" s="32">
        <v>96.572000000000003</v>
      </c>
    </row>
    <row r="61" spans="2:3" x14ac:dyDescent="0.35">
      <c r="B61" s="1" t="s">
        <v>83</v>
      </c>
      <c r="C61" s="32">
        <v>101.47199999999999</v>
      </c>
    </row>
    <row r="62" spans="2:3" x14ac:dyDescent="0.35">
      <c r="B62" s="1" t="s">
        <v>84</v>
      </c>
      <c r="C62" s="32">
        <v>107.47199999999999</v>
      </c>
    </row>
    <row r="63" spans="2:3" x14ac:dyDescent="0.35">
      <c r="B63" s="1" t="s">
        <v>85</v>
      </c>
      <c r="C63" s="32">
        <v>97.971999999999994</v>
      </c>
    </row>
    <row r="64" spans="2:3" x14ac:dyDescent="0.35">
      <c r="B64" s="1" t="s">
        <v>86</v>
      </c>
      <c r="C64" s="32">
        <v>97.971999999999994</v>
      </c>
    </row>
    <row r="65" spans="2:3" x14ac:dyDescent="0.35">
      <c r="B65" s="1" t="s">
        <v>87</v>
      </c>
      <c r="C65" s="32">
        <v>107.47199999999999</v>
      </c>
    </row>
    <row r="66" spans="2:3" x14ac:dyDescent="0.35">
      <c r="B66" s="1" t="s">
        <v>88</v>
      </c>
      <c r="C66" s="32">
        <v>107.0548</v>
      </c>
    </row>
    <row r="67" spans="2:3" x14ac:dyDescent="0.35">
      <c r="B67" s="1" t="s">
        <v>89</v>
      </c>
      <c r="C67" s="32">
        <v>81.171999999999997</v>
      </c>
    </row>
    <row r="68" spans="2:3" x14ac:dyDescent="0.35">
      <c r="B68" s="1" t="s">
        <v>90</v>
      </c>
      <c r="C68" s="32">
        <v>44.454799999999999</v>
      </c>
    </row>
    <row r="69" spans="2:3" x14ac:dyDescent="0.35">
      <c r="B69" s="1" t="s">
        <v>91</v>
      </c>
      <c r="C69" s="32">
        <v>44.454799999999999</v>
      </c>
    </row>
    <row r="70" spans="2:3" x14ac:dyDescent="0.35">
      <c r="B70" s="1" t="s">
        <v>92</v>
      </c>
      <c r="C70" s="32">
        <v>260.0548</v>
      </c>
    </row>
    <row r="71" spans="2:3" x14ac:dyDescent="0.35">
      <c r="B71" s="1" t="s">
        <v>93</v>
      </c>
      <c r="C71" s="32">
        <v>182.0548</v>
      </c>
    </row>
    <row r="72" spans="2:3" x14ac:dyDescent="0.35">
      <c r="B72" s="1" t="s">
        <v>94</v>
      </c>
      <c r="C72" s="32">
        <v>56.154800000000002</v>
      </c>
    </row>
    <row r="73" spans="2:3" x14ac:dyDescent="0.35">
      <c r="B73" s="1" t="s">
        <v>95</v>
      </c>
      <c r="C73" s="32">
        <v>93.641999999999996</v>
      </c>
    </row>
    <row r="74" spans="2:3" x14ac:dyDescent="0.35">
      <c r="B74" s="1" t="s">
        <v>96</v>
      </c>
      <c r="C74" s="32">
        <v>144.94200000000001</v>
      </c>
    </row>
    <row r="75" spans="2:3" x14ac:dyDescent="0.35">
      <c r="B75" s="1" t="s">
        <v>97</v>
      </c>
      <c r="C75" s="32">
        <v>75.242000000000004</v>
      </c>
    </row>
    <row r="76" spans="2:3" x14ac:dyDescent="0.35">
      <c r="B76" s="1" t="s">
        <v>98</v>
      </c>
      <c r="C76" s="32">
        <v>106.47199999999999</v>
      </c>
    </row>
    <row r="77" spans="2:3" x14ac:dyDescent="0.35">
      <c r="B77" s="1" t="s">
        <v>99</v>
      </c>
      <c r="C77" s="32">
        <v>113.94199999999999</v>
      </c>
    </row>
    <row r="78" spans="2:3" x14ac:dyDescent="0.35">
      <c r="B78" s="1" t="s">
        <v>100</v>
      </c>
      <c r="C78" s="32">
        <v>95.971000000000004</v>
      </c>
    </row>
    <row r="79" spans="2:3" x14ac:dyDescent="0.35">
      <c r="B79" s="1" t="s">
        <v>101</v>
      </c>
      <c r="C79" s="32">
        <v>101.94199999999999</v>
      </c>
    </row>
    <row r="80" spans="2:3" x14ac:dyDescent="0.35">
      <c r="B80" s="1" t="s">
        <v>102</v>
      </c>
      <c r="C80" s="32">
        <v>118.19199999999999</v>
      </c>
    </row>
    <row r="81" spans="2:3" x14ac:dyDescent="0.35">
      <c r="B81" s="1" t="s">
        <v>103</v>
      </c>
      <c r="C81" s="32">
        <v>71.053799999999995</v>
      </c>
    </row>
    <row r="82" spans="2:3" x14ac:dyDescent="0.35">
      <c r="B82" s="1" t="s">
        <v>104</v>
      </c>
      <c r="C82" s="32">
        <v>71.053799999999995</v>
      </c>
    </row>
    <row r="83" spans="2:3" x14ac:dyDescent="0.35">
      <c r="B83" s="1" t="s">
        <v>105</v>
      </c>
      <c r="C83" s="32">
        <v>79.853800000000007</v>
      </c>
    </row>
    <row r="84" spans="2:3" x14ac:dyDescent="0.35">
      <c r="B84" s="1" t="s">
        <v>106</v>
      </c>
      <c r="C84" s="32">
        <v>54.654800000000002</v>
      </c>
    </row>
    <row r="85" spans="2:3" x14ac:dyDescent="0.35">
      <c r="B85" s="1" t="s">
        <v>107</v>
      </c>
      <c r="C85" s="32">
        <v>0</v>
      </c>
    </row>
    <row r="86" spans="2:3" x14ac:dyDescent="0.35">
      <c r="B86" s="1" t="s">
        <v>108</v>
      </c>
      <c r="C86" s="32">
        <v>54.654800000000002</v>
      </c>
    </row>
    <row r="87" spans="2:3" x14ac:dyDescent="0.35">
      <c r="B87" s="1" t="s">
        <v>109</v>
      </c>
      <c r="C87" s="32">
        <v>101.94199999999999</v>
      </c>
    </row>
  </sheetData>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755EB-503D-438F-880E-18B01F949FEF}">
  <sheetPr codeName="Sheet10">
    <tabColor rgb="FFFFC000"/>
  </sheetPr>
  <dimension ref="A1:BA3"/>
  <sheetViews>
    <sheetView topLeftCell="O1" zoomScale="85" zoomScaleNormal="85" workbookViewId="0"/>
  </sheetViews>
  <sheetFormatPr defaultColWidth="9.1796875" defaultRowHeight="14.5" x14ac:dyDescent="0.35"/>
  <cols>
    <col min="1" max="1" width="3" style="1" customWidth="1"/>
    <col min="2" max="2" width="60.26953125" style="1" bestFit="1" customWidth="1"/>
    <col min="3" max="3" width="11.7265625" style="1" customWidth="1"/>
    <col min="4" max="34" width="12.1796875" style="19" customWidth="1"/>
    <col min="35" max="35" width="12.453125" style="1" customWidth="1"/>
    <col min="36" max="36" width="2.81640625" style="1" customWidth="1"/>
    <col min="37" max="16384" width="9.1796875" style="1"/>
  </cols>
  <sheetData>
    <row r="1" spans="1:53" s="12" customFormat="1" ht="32.25" customHeight="1" thickBot="1" x14ac:dyDescent="0.4">
      <c r="A1" s="7"/>
      <c r="B1" s="8" t="s">
        <v>167</v>
      </c>
      <c r="C1" s="8" t="s">
        <v>6</v>
      </c>
      <c r="D1" s="40">
        <v>1987</v>
      </c>
      <c r="E1" s="40">
        <v>1988</v>
      </c>
      <c r="F1" s="40">
        <v>1989</v>
      </c>
      <c r="G1" s="40">
        <v>1990</v>
      </c>
      <c r="H1" s="40">
        <v>1991</v>
      </c>
      <c r="I1" s="40">
        <v>1992</v>
      </c>
      <c r="J1" s="40">
        <v>1993</v>
      </c>
      <c r="K1" s="40">
        <v>1994</v>
      </c>
      <c r="L1" s="40">
        <v>1995</v>
      </c>
      <c r="M1" s="40">
        <v>1996</v>
      </c>
      <c r="N1" s="40">
        <v>1997</v>
      </c>
      <c r="O1" s="40">
        <v>1998</v>
      </c>
      <c r="P1" s="40">
        <v>1999</v>
      </c>
      <c r="Q1" s="40">
        <v>2000</v>
      </c>
      <c r="R1" s="40">
        <v>2001</v>
      </c>
      <c r="S1" s="40">
        <v>2002</v>
      </c>
      <c r="T1" s="40">
        <v>2003</v>
      </c>
      <c r="U1" s="40">
        <v>2004</v>
      </c>
      <c r="V1" s="40">
        <v>2005</v>
      </c>
      <c r="W1" s="40">
        <v>2006</v>
      </c>
      <c r="X1" s="40">
        <v>2007</v>
      </c>
      <c r="Y1" s="40">
        <v>2008</v>
      </c>
      <c r="Z1" s="40">
        <v>2009</v>
      </c>
      <c r="AA1" s="40">
        <v>2010</v>
      </c>
      <c r="AB1" s="40">
        <v>2011</v>
      </c>
      <c r="AC1" s="40">
        <v>2012</v>
      </c>
      <c r="AD1" s="40">
        <v>2013</v>
      </c>
      <c r="AE1" s="40">
        <v>2014</v>
      </c>
      <c r="AF1" s="40">
        <v>2015</v>
      </c>
      <c r="AG1" s="40">
        <v>2016</v>
      </c>
      <c r="AH1" s="40">
        <v>2017</v>
      </c>
      <c r="AI1" s="10"/>
      <c r="AJ1" s="7"/>
      <c r="AK1" s="11" t="s">
        <v>9</v>
      </c>
    </row>
    <row r="2" spans="1:53" x14ac:dyDescent="0.35">
      <c r="B2" s="1" t="s">
        <v>169</v>
      </c>
      <c r="C2" s="1" t="s">
        <v>7</v>
      </c>
      <c r="D2" s="21">
        <v>3.6645632175169101</v>
      </c>
      <c r="E2" s="21">
        <v>4.0777411074440799</v>
      </c>
      <c r="F2" s="21">
        <v>4.8270030300894904</v>
      </c>
      <c r="G2" s="21">
        <v>5.3979564399032203</v>
      </c>
      <c r="H2" s="21">
        <v>4.2349639645385304</v>
      </c>
      <c r="I2" s="21">
        <v>3.0288196781496999</v>
      </c>
      <c r="J2" s="21">
        <v>2.9516569663855399</v>
      </c>
      <c r="K2" s="21">
        <v>2.6074415921546001</v>
      </c>
      <c r="L2" s="21">
        <v>2.8054196885365501</v>
      </c>
      <c r="M2" s="21">
        <v>2.9312041999343998</v>
      </c>
      <c r="N2" s="21">
        <v>2.33768993730741</v>
      </c>
      <c r="O2" s="21">
        <v>1.5522790987436199</v>
      </c>
      <c r="P2" s="21">
        <v>2.1880271969735801</v>
      </c>
      <c r="Q2" s="21">
        <v>3.3768572714993499</v>
      </c>
      <c r="R2" s="21">
        <v>2.8261711188540199</v>
      </c>
      <c r="S2" s="21">
        <v>1.5860316265060299</v>
      </c>
      <c r="T2" s="21">
        <v>2.2700949733611302</v>
      </c>
      <c r="U2" s="21">
        <v>2.67723669309173</v>
      </c>
      <c r="V2" s="21">
        <v>3.3927468454954699</v>
      </c>
      <c r="W2" s="21">
        <v>3.2259441007040701</v>
      </c>
      <c r="X2" s="21">
        <v>2.8526724815013602</v>
      </c>
      <c r="Y2" s="21">
        <v>3.8391002966510102</v>
      </c>
      <c r="Z2" s="21">
        <v>-0.35554626629975</v>
      </c>
      <c r="AA2" s="21">
        <v>1.64004344238989</v>
      </c>
      <c r="AB2" s="21">
        <v>3.1568415686220601</v>
      </c>
      <c r="AC2" s="21">
        <v>2.0693372652605899</v>
      </c>
      <c r="AD2" s="21">
        <v>1.46483265562714</v>
      </c>
      <c r="AE2" s="21">
        <v>1.62222297740821</v>
      </c>
      <c r="AF2" s="21">
        <v>0.118627135552435</v>
      </c>
      <c r="AG2" s="21">
        <v>1.26158320570537</v>
      </c>
      <c r="AH2" s="21">
        <v>2.1301100036596301</v>
      </c>
      <c r="AI2" s="22"/>
      <c r="AJ2" s="22"/>
      <c r="AK2" s="22" t="s">
        <v>10</v>
      </c>
      <c r="AL2" s="22"/>
      <c r="AM2" s="22"/>
      <c r="AN2" s="22"/>
      <c r="AO2" s="22"/>
      <c r="AP2" s="22"/>
      <c r="AQ2" s="22"/>
      <c r="AR2" s="22"/>
      <c r="AS2" s="22"/>
      <c r="AT2" s="22"/>
      <c r="AU2" s="22"/>
      <c r="AV2" s="22"/>
      <c r="AW2" s="22"/>
      <c r="AX2" s="22"/>
      <c r="AY2" s="22"/>
      <c r="AZ2" s="22"/>
      <c r="BA2" s="22"/>
    </row>
    <row r="3" spans="1:53" x14ac:dyDescent="0.35">
      <c r="B3" s="1" t="s">
        <v>168</v>
      </c>
      <c r="C3" s="1" t="s">
        <v>110</v>
      </c>
      <c r="D3" s="21">
        <v>1</v>
      </c>
      <c r="E3" s="21">
        <f>D3*(1+E2/100)</f>
        <v>1.0407774110744408</v>
      </c>
      <c r="F3" s="21">
        <f t="shared" ref="F3:AH3" si="0">E3*(1+F2/100)</f>
        <v>1.0910157682434911</v>
      </c>
      <c r="G3" s="21">
        <f t="shared" si="0"/>
        <v>1.1499083241657502</v>
      </c>
      <c r="H3" s="21">
        <f t="shared" si="0"/>
        <v>1.1986065273193987</v>
      </c>
      <c r="I3" s="21">
        <f t="shared" si="0"/>
        <v>1.2349101576824353</v>
      </c>
      <c r="J3" s="21">
        <f t="shared" si="0"/>
        <v>1.2713604693802714</v>
      </c>
      <c r="K3" s="21">
        <f t="shared" si="0"/>
        <v>1.3045104510451044</v>
      </c>
      <c r="L3" s="21">
        <f t="shared" si="0"/>
        <v>1.3411074440777409</v>
      </c>
      <c r="M3" s="21">
        <f t="shared" si="0"/>
        <v>1.3804180418041805</v>
      </c>
      <c r="N3" s="21">
        <f t="shared" si="0"/>
        <v>1.4126879354602129</v>
      </c>
      <c r="O3" s="21">
        <f t="shared" si="0"/>
        <v>1.4346167950128346</v>
      </c>
      <c r="P3" s="21">
        <f t="shared" si="0"/>
        <v>1.4660066006600661</v>
      </c>
      <c r="Q3" s="21">
        <f t="shared" si="0"/>
        <v>1.5155115511551158</v>
      </c>
      <c r="R3" s="21">
        <f t="shared" si="0"/>
        <v>1.5583425009167582</v>
      </c>
      <c r="S3" s="21">
        <f t="shared" si="0"/>
        <v>1.5830583058305832</v>
      </c>
      <c r="T3" s="21">
        <f t="shared" si="0"/>
        <v>1.6189952328566191</v>
      </c>
      <c r="U3" s="21">
        <f t="shared" si="0"/>
        <v>1.6623395672900623</v>
      </c>
      <c r="V3" s="21">
        <f t="shared" si="0"/>
        <v>1.7187385405207187</v>
      </c>
      <c r="W3" s="21">
        <f t="shared" si="0"/>
        <v>1.774184085075174</v>
      </c>
      <c r="X3" s="21">
        <f t="shared" si="0"/>
        <v>1.8247957462412903</v>
      </c>
      <c r="Y3" s="21">
        <f t="shared" si="0"/>
        <v>1.8948514851485145</v>
      </c>
      <c r="Z3" s="21">
        <f t="shared" si="0"/>
        <v>1.8881144114411434</v>
      </c>
      <c r="AA3" s="21">
        <f t="shared" si="0"/>
        <v>1.9190803080308023</v>
      </c>
      <c r="AB3" s="21">
        <f t="shared" si="0"/>
        <v>1.9796626329299589</v>
      </c>
      <c r="AC3" s="21">
        <f t="shared" si="0"/>
        <v>2.0206285295196178</v>
      </c>
      <c r="AD3" s="21">
        <f t="shared" si="0"/>
        <v>2.0502273560689397</v>
      </c>
      <c r="AE3" s="21">
        <f t="shared" si="0"/>
        <v>2.0834866153281988</v>
      </c>
      <c r="AF3" s="21">
        <f t="shared" si="0"/>
        <v>2.0859581958195812</v>
      </c>
      <c r="AG3" s="21">
        <f t="shared" si="0"/>
        <v>2.1122742940960757</v>
      </c>
      <c r="AH3" s="21">
        <f t="shared" si="0"/>
        <v>2.157268060139347</v>
      </c>
    </row>
  </sheetData>
  <pageMargins left="0.7" right="0.7" top="0.75" bottom="0.75" header="0.3" footer="0.3"/>
  <pageSetup paperSize="9" orientation="portrait" horizontalDpi="300" verticalDpi="30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8">
    <tabColor rgb="FFFFC000"/>
  </sheetPr>
  <dimension ref="A1:AF116"/>
  <sheetViews>
    <sheetView topLeftCell="A82" zoomScale="70" zoomScaleNormal="70" workbookViewId="0">
      <selection activeCell="H12" sqref="H12"/>
    </sheetView>
  </sheetViews>
  <sheetFormatPr defaultColWidth="9.1796875" defaultRowHeight="14.5" x14ac:dyDescent="0.35"/>
  <cols>
    <col min="1" max="1" width="3" style="1" customWidth="1"/>
    <col min="2" max="2" width="60.26953125" style="1" bestFit="1" customWidth="1"/>
    <col min="3" max="3" width="11.7265625" style="1" customWidth="1"/>
    <col min="4" max="5" width="5.26953125" style="1" customWidth="1"/>
    <col min="6" max="6" width="25.26953125" style="19" bestFit="1" customWidth="1"/>
    <col min="7" max="7" width="25.7265625" style="19" bestFit="1" customWidth="1"/>
    <col min="8" max="8" width="25.26953125" style="19" bestFit="1" customWidth="1"/>
    <col min="9" max="10" width="25.7265625" style="19" bestFit="1" customWidth="1"/>
    <col min="11" max="11" width="25.26953125" style="19" bestFit="1" customWidth="1"/>
    <col min="12" max="13" width="25.7265625" style="19" bestFit="1" customWidth="1"/>
    <col min="14" max="14" width="12.453125" style="1" customWidth="1"/>
    <col min="15" max="15" width="2.81640625" style="1" customWidth="1"/>
    <col min="16" max="16384" width="9.1796875" style="1"/>
  </cols>
  <sheetData>
    <row r="1" spans="1:32" s="12" customFormat="1" ht="32.25" customHeight="1" thickBot="1" x14ac:dyDescent="0.4">
      <c r="A1" s="7"/>
      <c r="B1" s="8" t="s">
        <v>13</v>
      </c>
      <c r="C1" s="8" t="s">
        <v>6</v>
      </c>
      <c r="D1" s="8"/>
      <c r="E1" s="8"/>
      <c r="F1" s="40">
        <v>2010</v>
      </c>
      <c r="G1" s="40">
        <v>2011</v>
      </c>
      <c r="H1" s="40">
        <v>2012</v>
      </c>
      <c r="I1" s="40">
        <v>2013</v>
      </c>
      <c r="J1" s="40">
        <v>2014</v>
      </c>
      <c r="K1" s="40">
        <v>2015</v>
      </c>
      <c r="L1" s="40">
        <v>2016</v>
      </c>
      <c r="M1" s="40">
        <v>2017</v>
      </c>
      <c r="N1" s="10"/>
      <c r="O1" s="7"/>
      <c r="P1" s="11" t="s">
        <v>9</v>
      </c>
    </row>
    <row r="2" spans="1:32" x14ac:dyDescent="0.35">
      <c r="B2" s="1" t="s">
        <v>12</v>
      </c>
      <c r="C2" s="1" t="s">
        <v>14</v>
      </c>
      <c r="F2" s="25">
        <v>79.51166666666667</v>
      </c>
      <c r="G2" s="25">
        <v>111.26416666666667</v>
      </c>
      <c r="H2" s="25">
        <v>111.65166666666666</v>
      </c>
      <c r="I2" s="25">
        <v>108.63749999999999</v>
      </c>
      <c r="J2" s="25">
        <v>96.2</v>
      </c>
      <c r="K2" s="25">
        <v>50.8</v>
      </c>
      <c r="L2" s="25">
        <v>42.8</v>
      </c>
      <c r="M2" s="25">
        <v>52.8</v>
      </c>
      <c r="N2" s="22"/>
      <c r="O2" s="22"/>
      <c r="P2" s="22" t="s">
        <v>15</v>
      </c>
      <c r="Q2" s="22"/>
      <c r="R2" s="22"/>
      <c r="S2" s="22"/>
      <c r="T2" s="22"/>
      <c r="U2" s="22"/>
      <c r="V2" s="22"/>
      <c r="W2" s="22"/>
      <c r="X2" s="22"/>
      <c r="Y2" s="22"/>
      <c r="Z2" s="22"/>
      <c r="AA2" s="22"/>
      <c r="AB2" s="22"/>
      <c r="AC2" s="22"/>
      <c r="AD2" s="22"/>
      <c r="AE2" s="22"/>
      <c r="AF2" s="22"/>
    </row>
    <row r="3" spans="1:32" x14ac:dyDescent="0.35">
      <c r="P3" s="1" t="s">
        <v>111</v>
      </c>
    </row>
    <row r="4" spans="1:32" s="12" customFormat="1" ht="32.25" customHeight="1" thickBot="1" x14ac:dyDescent="0.4">
      <c r="A4" s="7"/>
      <c r="B4" s="8" t="s">
        <v>143</v>
      </c>
      <c r="C4" s="8" t="s">
        <v>6</v>
      </c>
      <c r="D4" s="8"/>
      <c r="E4" s="8"/>
      <c r="F4" s="40">
        <v>2010</v>
      </c>
      <c r="G4" s="40">
        <v>2011</v>
      </c>
      <c r="H4" s="40">
        <v>2012</v>
      </c>
      <c r="I4" s="40">
        <v>2013</v>
      </c>
      <c r="J4" s="40">
        <v>2014</v>
      </c>
      <c r="K4" s="40">
        <v>2015</v>
      </c>
      <c r="L4" s="40">
        <v>2016</v>
      </c>
      <c r="M4" s="40">
        <v>2017</v>
      </c>
      <c r="N4" s="10"/>
      <c r="O4" s="7"/>
      <c r="P4" s="11" t="s">
        <v>9</v>
      </c>
    </row>
    <row r="5" spans="1:32" x14ac:dyDescent="0.35">
      <c r="B5" s="1" t="s">
        <v>124</v>
      </c>
      <c r="C5" s="1" t="s">
        <v>144</v>
      </c>
      <c r="F5" s="25">
        <v>543187689784600</v>
      </c>
      <c r="G5" s="25">
        <v>618117720583400</v>
      </c>
      <c r="H5" s="25">
        <v>665883659003100</v>
      </c>
      <c r="I5" s="25">
        <v>713626705158800</v>
      </c>
      <c r="J5" s="25">
        <v>762903000000000</v>
      </c>
      <c r="K5" s="25">
        <v>804692000000000</v>
      </c>
      <c r="L5" s="25">
        <v>863877000000000</v>
      </c>
      <c r="M5" s="25">
        <v>928067336506300</v>
      </c>
      <c r="N5" s="22"/>
      <c r="O5" s="22"/>
      <c r="P5" s="22" t="s">
        <v>10</v>
      </c>
      <c r="Q5" s="22"/>
      <c r="R5" s="22"/>
      <c r="S5" s="22"/>
      <c r="T5" s="22"/>
      <c r="U5" s="22"/>
      <c r="V5" s="22"/>
      <c r="W5" s="22"/>
      <c r="X5" s="22"/>
      <c r="Y5" s="22"/>
      <c r="Z5" s="22"/>
      <c r="AA5" s="22"/>
      <c r="AB5" s="22"/>
      <c r="AC5" s="22"/>
      <c r="AD5" s="22"/>
      <c r="AE5" s="22"/>
      <c r="AF5" s="22"/>
    </row>
    <row r="6" spans="1:32" x14ac:dyDescent="0.35">
      <c r="B6" s="1" t="s">
        <v>132</v>
      </c>
      <c r="C6" s="1" t="s">
        <v>144</v>
      </c>
      <c r="F6" s="19">
        <v>1983201682200</v>
      </c>
      <c r="G6" s="19">
        <v>2210213934500</v>
      </c>
      <c r="H6" s="19">
        <v>2386016247000</v>
      </c>
      <c r="I6" s="19">
        <v>2619769696500.0005</v>
      </c>
      <c r="J6" s="19">
        <v>2877527811199.9995</v>
      </c>
      <c r="K6" s="19">
        <v>3099651209100</v>
      </c>
      <c r="L6" s="19">
        <v>3333419263300.0005</v>
      </c>
      <c r="M6" s="19">
        <v>3613147144200</v>
      </c>
    </row>
    <row r="7" spans="1:32" x14ac:dyDescent="0.35">
      <c r="B7" s="1" t="s">
        <v>251</v>
      </c>
      <c r="C7" s="1" t="s">
        <v>144</v>
      </c>
      <c r="F7" s="19">
        <v>1206600000000</v>
      </c>
      <c r="G7" s="19">
        <v>1371100000000</v>
      </c>
      <c r="H7" s="19">
        <v>1674700000000</v>
      </c>
      <c r="I7" s="19">
        <v>1860400000000</v>
      </c>
      <c r="J7" s="19">
        <v>2130000000000</v>
      </c>
      <c r="K7" s="19">
        <v>2443900000000</v>
      </c>
      <c r="L7" s="19">
        <v>2709400000000</v>
      </c>
      <c r="M7" s="19">
        <v>3470000000000</v>
      </c>
    </row>
    <row r="8" spans="1:32" x14ac:dyDescent="0.35">
      <c r="B8" s="1" t="s">
        <v>131</v>
      </c>
      <c r="C8" s="1" t="s">
        <v>144</v>
      </c>
      <c r="F8" s="19">
        <v>75479118409100</v>
      </c>
      <c r="G8" s="19">
        <v>87363287113700</v>
      </c>
      <c r="H8" s="19">
        <v>99440131041500.016</v>
      </c>
      <c r="I8" s="19">
        <v>112335216116400</v>
      </c>
      <c r="J8" s="19">
        <v>124679592925500.02</v>
      </c>
      <c r="K8" s="19">
        <v>137640372678799.98</v>
      </c>
      <c r="L8" s="19">
        <v>152537135144699.97</v>
      </c>
      <c r="M8" s="19">
        <v>167731450000000</v>
      </c>
    </row>
    <row r="9" spans="1:32" x14ac:dyDescent="0.35">
      <c r="B9" s="1" t="s">
        <v>133</v>
      </c>
      <c r="C9" s="1" t="s">
        <v>144</v>
      </c>
      <c r="F9" s="19">
        <v>75479118409100</v>
      </c>
      <c r="G9" s="19">
        <v>87363287113700</v>
      </c>
      <c r="H9" s="19">
        <v>99440131041500.016</v>
      </c>
      <c r="I9" s="19">
        <v>112335216116400</v>
      </c>
      <c r="J9" s="19">
        <v>124679592925500.02</v>
      </c>
      <c r="K9" s="19">
        <v>137640372678799.98</v>
      </c>
      <c r="L9" s="19">
        <v>152537135144699.97</v>
      </c>
      <c r="M9" s="19">
        <v>167731450000000</v>
      </c>
    </row>
    <row r="10" spans="1:32" x14ac:dyDescent="0.35">
      <c r="B10" s="1" t="s">
        <v>134</v>
      </c>
      <c r="C10" s="1" t="s">
        <v>144</v>
      </c>
      <c r="F10" s="19">
        <v>75479118409100</v>
      </c>
      <c r="G10" s="19">
        <v>87363287113700</v>
      </c>
      <c r="H10" s="19">
        <v>99440131041500.016</v>
      </c>
      <c r="I10" s="19">
        <v>112335216116400</v>
      </c>
      <c r="J10" s="19">
        <v>124679592925500.02</v>
      </c>
      <c r="K10" s="19">
        <v>137640372678799.98</v>
      </c>
      <c r="L10" s="19">
        <v>152537135144699.97</v>
      </c>
      <c r="M10" s="19">
        <v>167731450000000</v>
      </c>
    </row>
    <row r="11" spans="1:32" x14ac:dyDescent="0.35">
      <c r="B11" s="1" t="s">
        <v>120</v>
      </c>
      <c r="C11" s="1" t="s">
        <v>144</v>
      </c>
      <c r="F11" s="19">
        <v>3169335000000</v>
      </c>
      <c r="G11" s="19">
        <v>3725918000000</v>
      </c>
      <c r="H11" s="19">
        <v>4261370003300</v>
      </c>
      <c r="I11" s="19">
        <v>4745090000000</v>
      </c>
      <c r="J11" s="19">
        <v>5402646999999.999</v>
      </c>
      <c r="K11" s="19">
        <v>6284184999999.999</v>
      </c>
      <c r="L11" s="19">
        <v>7194147000000</v>
      </c>
      <c r="M11" s="19">
        <v>8196666000000</v>
      </c>
    </row>
    <row r="12" spans="1:32" x14ac:dyDescent="0.35">
      <c r="B12" s="1" t="s">
        <v>125</v>
      </c>
      <c r="C12" s="1" t="s">
        <v>144</v>
      </c>
      <c r="F12" s="19">
        <v>784623999999.99988</v>
      </c>
      <c r="G12" s="19">
        <v>820077000000</v>
      </c>
      <c r="H12" s="19">
        <v>847881000000</v>
      </c>
      <c r="I12" s="19">
        <v>897923000000</v>
      </c>
      <c r="J12" s="19">
        <v>925376000000</v>
      </c>
      <c r="K12" s="19">
        <v>987950000000</v>
      </c>
      <c r="L12" s="19">
        <v>1013559000000</v>
      </c>
      <c r="M12" s="19">
        <v>1063296999999.9999</v>
      </c>
    </row>
    <row r="13" spans="1:32" x14ac:dyDescent="0.35">
      <c r="B13" s="1" t="s">
        <v>126</v>
      </c>
      <c r="C13" s="1" t="s">
        <v>144</v>
      </c>
      <c r="F13" s="19">
        <v>14866996000000.002</v>
      </c>
      <c r="G13" s="19">
        <v>18276440000000</v>
      </c>
      <c r="H13" s="19">
        <v>20046500000000</v>
      </c>
      <c r="I13" s="19">
        <v>22385656800000</v>
      </c>
      <c r="J13" s="19">
        <v>25168805000000</v>
      </c>
      <c r="K13" s="19">
        <v>27443022000000.004</v>
      </c>
      <c r="L13" s="19">
        <v>29075633000000</v>
      </c>
      <c r="M13" s="19">
        <v>31962610000000</v>
      </c>
    </row>
    <row r="14" spans="1:32" x14ac:dyDescent="0.35">
      <c r="B14" s="1" t="s">
        <v>127</v>
      </c>
      <c r="C14" s="1" t="s">
        <v>144</v>
      </c>
      <c r="F14" s="19">
        <v>416784000000</v>
      </c>
      <c r="G14" s="19">
        <v>473049000000</v>
      </c>
      <c r="H14" s="19">
        <v>508131000000</v>
      </c>
      <c r="I14" s="19">
        <v>543670000000</v>
      </c>
      <c r="J14" s="19">
        <v>570868000000</v>
      </c>
      <c r="K14" s="19">
        <v>604802000000</v>
      </c>
      <c r="L14" s="19">
        <v>646803000000</v>
      </c>
      <c r="M14" s="19">
        <v>689277000000</v>
      </c>
    </row>
    <row r="15" spans="1:32" x14ac:dyDescent="0.35">
      <c r="B15" s="1" t="s">
        <v>128</v>
      </c>
      <c r="C15" s="1" t="s">
        <v>144</v>
      </c>
      <c r="F15" s="19">
        <v>9003479991600</v>
      </c>
      <c r="G15" s="19">
        <v>9708331798900.002</v>
      </c>
      <c r="H15" s="19">
        <v>10561088976800</v>
      </c>
      <c r="I15" s="19">
        <v>11538410474800</v>
      </c>
      <c r="J15" s="19">
        <v>12634186811000.002</v>
      </c>
      <c r="K15" s="19">
        <v>13322041272600</v>
      </c>
      <c r="L15" s="19">
        <v>14479944611200</v>
      </c>
      <c r="M15" s="19">
        <v>15806358822600</v>
      </c>
    </row>
    <row r="16" spans="1:32" x14ac:dyDescent="0.35">
      <c r="B16" s="1" t="s">
        <v>118</v>
      </c>
      <c r="C16" s="1" t="s">
        <v>144</v>
      </c>
      <c r="F16" s="19">
        <v>8030950855700.001</v>
      </c>
      <c r="G16" s="19">
        <v>8436390278600</v>
      </c>
      <c r="H16" s="19">
        <v>9100358932000</v>
      </c>
      <c r="I16" s="19">
        <v>9367088498800</v>
      </c>
      <c r="J16" s="19">
        <v>9775039000000</v>
      </c>
      <c r="K16" s="19">
        <v>10508650000000.002</v>
      </c>
      <c r="L16" s="19">
        <v>11251675000000</v>
      </c>
      <c r="M16" s="19">
        <v>12264864620999.998</v>
      </c>
    </row>
    <row r="17" spans="1:16" x14ac:dyDescent="0.35">
      <c r="B17" s="1" t="s">
        <v>129</v>
      </c>
      <c r="C17" s="1" t="s">
        <v>144</v>
      </c>
      <c r="F17" s="19">
        <v>24707100000</v>
      </c>
      <c r="G17" s="19">
        <v>30071099999.999996</v>
      </c>
      <c r="H17" s="19">
        <v>36163100000</v>
      </c>
      <c r="I17" s="19">
        <v>40524500000</v>
      </c>
      <c r="J17" s="19">
        <v>45605200000</v>
      </c>
      <c r="K17" s="19">
        <v>48408700000</v>
      </c>
      <c r="L17" s="19">
        <v>54479100000</v>
      </c>
      <c r="M17" s="19">
        <v>61100000000</v>
      </c>
    </row>
    <row r="18" spans="1:16" x14ac:dyDescent="0.35">
      <c r="B18" s="1" t="s">
        <v>121</v>
      </c>
      <c r="C18" s="1" t="s">
        <v>144</v>
      </c>
      <c r="F18" s="19">
        <v>43836018049900.008</v>
      </c>
      <c r="G18" s="19">
        <v>52762580930800</v>
      </c>
      <c r="H18" s="19">
        <v>61434213909500.008</v>
      </c>
      <c r="I18" s="19">
        <v>70953227346232.094</v>
      </c>
      <c r="J18" s="19">
        <v>79718416093104.594</v>
      </c>
      <c r="K18" s="19">
        <v>90863826500409.313</v>
      </c>
      <c r="L18" s="19">
        <v>103168610921000</v>
      </c>
      <c r="M18" s="19">
        <v>116101907854100</v>
      </c>
    </row>
    <row r="19" spans="1:16" x14ac:dyDescent="0.35">
      <c r="B19" s="1" t="s">
        <v>119</v>
      </c>
      <c r="C19" s="1" t="s">
        <v>144</v>
      </c>
      <c r="F19" s="19">
        <v>40956005316400</v>
      </c>
      <c r="G19" s="19">
        <v>46877602538700</v>
      </c>
      <c r="H19" s="19">
        <v>59152262124900</v>
      </c>
      <c r="I19" s="19">
        <v>63740291673900</v>
      </c>
      <c r="J19" s="19">
        <v>69276042928800.008</v>
      </c>
      <c r="K19" s="19">
        <v>76516733783400</v>
      </c>
      <c r="L19" s="19">
        <v>83091168383980.484</v>
      </c>
      <c r="M19" s="19">
        <v>91718270876940.094</v>
      </c>
    </row>
    <row r="20" spans="1:16" x14ac:dyDescent="0.35">
      <c r="B20" s="1" t="s">
        <v>130</v>
      </c>
      <c r="C20" s="1" t="s">
        <v>144</v>
      </c>
      <c r="F20" s="19">
        <v>1079346000000</v>
      </c>
      <c r="G20" s="19">
        <v>1299991000000</v>
      </c>
      <c r="H20" s="19">
        <v>1404669000000</v>
      </c>
      <c r="I20" s="19">
        <v>1465198000000</v>
      </c>
      <c r="J20" s="19">
        <v>1586915000000</v>
      </c>
      <c r="K20" s="19">
        <v>1988544000000</v>
      </c>
      <c r="L20" s="19">
        <v>2385367000000</v>
      </c>
      <c r="M20" s="19">
        <v>2982920000000</v>
      </c>
    </row>
    <row r="21" spans="1:16" x14ac:dyDescent="0.35">
      <c r="B21" s="1" t="s">
        <v>117</v>
      </c>
      <c r="C21" s="1" t="s">
        <v>144</v>
      </c>
      <c r="F21" s="19">
        <v>2157828000000000</v>
      </c>
      <c r="G21" s="19">
        <v>2779880000000000.5</v>
      </c>
      <c r="H21" s="19">
        <v>3245419000000000</v>
      </c>
      <c r="I21" s="19">
        <v>3584262000000000.5</v>
      </c>
      <c r="J21" s="19">
        <v>3937856000000000</v>
      </c>
      <c r="K21" s="19">
        <v>4192862000000000</v>
      </c>
      <c r="L21" s="19">
        <v>4502733000000000.5</v>
      </c>
      <c r="M21" s="19">
        <v>5005975000000000</v>
      </c>
    </row>
    <row r="23" spans="1:16" s="12" customFormat="1" ht="32.25" customHeight="1" thickBot="1" x14ac:dyDescent="0.4">
      <c r="A23" s="7"/>
      <c r="B23" s="8" t="s">
        <v>145</v>
      </c>
      <c r="C23" s="8" t="s">
        <v>6</v>
      </c>
      <c r="D23" s="8"/>
      <c r="E23" s="8"/>
      <c r="F23" s="40">
        <v>2010</v>
      </c>
      <c r="G23" s="40">
        <v>2011</v>
      </c>
      <c r="H23" s="40">
        <v>2012</v>
      </c>
      <c r="I23" s="40">
        <v>2013</v>
      </c>
      <c r="J23" s="40">
        <v>2014</v>
      </c>
      <c r="K23" s="40">
        <v>2015</v>
      </c>
      <c r="L23" s="40">
        <v>2016</v>
      </c>
      <c r="M23" s="40">
        <v>2017</v>
      </c>
      <c r="N23" s="10"/>
      <c r="O23" s="7"/>
      <c r="P23" s="11" t="s">
        <v>9</v>
      </c>
    </row>
    <row r="24" spans="1:16" x14ac:dyDescent="0.35">
      <c r="B24" s="1" t="s">
        <v>124</v>
      </c>
      <c r="C24" s="1" t="s">
        <v>146</v>
      </c>
      <c r="F24" s="19">
        <v>286103648654.54498</v>
      </c>
      <c r="G24" s="19">
        <v>334454039093.58575</v>
      </c>
      <c r="H24" s="19">
        <v>370574421703.06024</v>
      </c>
      <c r="I24" s="19">
        <v>381866608838.80023</v>
      </c>
      <c r="J24" s="19">
        <v>381112119657.44507</v>
      </c>
      <c r="K24" s="19">
        <v>293481748240.77881</v>
      </c>
      <c r="L24" s="19">
        <v>282856115393.17505</v>
      </c>
      <c r="M24" s="19">
        <v>314457601859.52258</v>
      </c>
      <c r="P24" s="22" t="s">
        <v>10</v>
      </c>
    </row>
    <row r="25" spans="1:16" x14ac:dyDescent="0.35">
      <c r="B25" s="1" t="s">
        <v>132</v>
      </c>
      <c r="C25" s="1" t="s">
        <v>146</v>
      </c>
      <c r="F25" s="19">
        <v>53982886258.220459</v>
      </c>
      <c r="G25" s="19">
        <v>57811180659.454483</v>
      </c>
      <c r="H25" s="19">
        <v>60657780260.67923</v>
      </c>
      <c r="I25" s="19">
        <v>62661773591.720268</v>
      </c>
      <c r="J25" s="19">
        <v>66065015410.046829</v>
      </c>
      <c r="K25" s="19">
        <v>68802092020.944824</v>
      </c>
      <c r="L25" s="19">
        <v>72342967648.335434</v>
      </c>
      <c r="M25" s="19">
        <v>75931656814.656967</v>
      </c>
    </row>
    <row r="26" spans="1:16" x14ac:dyDescent="0.35">
      <c r="B26" s="1" t="s">
        <v>251</v>
      </c>
      <c r="C26" s="1" t="s">
        <v>146</v>
      </c>
      <c r="F26" s="19">
        <v>218888324504.7529</v>
      </c>
      <c r="G26" s="19">
        <v>236001858960.01514</v>
      </c>
      <c r="H26" s="19">
        <v>279372758361.83167</v>
      </c>
      <c r="I26" s="19">
        <v>288586231501.87695</v>
      </c>
      <c r="J26" s="19">
        <v>305529656458.43793</v>
      </c>
      <c r="K26" s="19">
        <v>332698041030.80713</v>
      </c>
      <c r="L26" s="19">
        <v>332927833278.0379</v>
      </c>
      <c r="M26" s="19">
        <v>235369129337.7106</v>
      </c>
    </row>
    <row r="27" spans="1:16" x14ac:dyDescent="0.35">
      <c r="B27" s="1" t="s">
        <v>131</v>
      </c>
      <c r="C27" s="1" t="s">
        <v>146</v>
      </c>
      <c r="F27" s="19">
        <v>1656617073124.2126</v>
      </c>
      <c r="G27" s="19">
        <v>1823049927771.4595</v>
      </c>
      <c r="H27" s="19">
        <v>1827637859135.6963</v>
      </c>
      <c r="I27" s="19">
        <v>1856722121394.5347</v>
      </c>
      <c r="J27" s="19">
        <v>2039127446298.5498</v>
      </c>
      <c r="K27" s="19">
        <v>2102390808996.6926</v>
      </c>
      <c r="L27" s="19">
        <v>2274229710530.4741</v>
      </c>
      <c r="M27" s="19">
        <v>2600818243559.6465</v>
      </c>
    </row>
    <row r="28" spans="1:16" x14ac:dyDescent="0.35">
      <c r="B28" s="1" t="s">
        <v>133</v>
      </c>
      <c r="C28" s="1" t="s">
        <v>146</v>
      </c>
      <c r="F28" s="19">
        <v>1656617073124.2126</v>
      </c>
      <c r="G28" s="19">
        <v>1823049927771.4595</v>
      </c>
      <c r="H28" s="19">
        <v>1827637859135.6963</v>
      </c>
      <c r="I28" s="19">
        <v>1856722121394.5347</v>
      </c>
      <c r="J28" s="19">
        <v>2039127446298.5498</v>
      </c>
      <c r="K28" s="19">
        <v>2102390808996.6926</v>
      </c>
      <c r="L28" s="19">
        <v>2274229710530.4741</v>
      </c>
      <c r="M28" s="19">
        <v>2600818243559.6465</v>
      </c>
    </row>
    <row r="29" spans="1:16" x14ac:dyDescent="0.35">
      <c r="B29" s="1" t="s">
        <v>134</v>
      </c>
      <c r="C29" s="1" t="s">
        <v>146</v>
      </c>
      <c r="F29" s="19">
        <v>1656617073124.2126</v>
      </c>
      <c r="G29" s="19">
        <v>1823049927771.4595</v>
      </c>
      <c r="H29" s="19">
        <v>1827637859135.6963</v>
      </c>
      <c r="I29" s="19">
        <v>1856722121394.5347</v>
      </c>
      <c r="J29" s="19">
        <v>2039127446298.5498</v>
      </c>
      <c r="K29" s="19">
        <v>2102390808996.6926</v>
      </c>
      <c r="L29" s="19">
        <v>2274229710530.4741</v>
      </c>
      <c r="M29" s="19">
        <v>2600818243559.6465</v>
      </c>
    </row>
    <row r="30" spans="1:16" x14ac:dyDescent="0.35">
      <c r="B30" s="1" t="s">
        <v>120</v>
      </c>
      <c r="C30" s="1" t="s">
        <v>146</v>
      </c>
      <c r="F30" s="19">
        <v>40000088346.804123</v>
      </c>
      <c r="G30" s="19">
        <v>41953433591.410057</v>
      </c>
      <c r="H30" s="19">
        <v>50412754861.019096</v>
      </c>
      <c r="I30" s="19">
        <v>55096728047.940788</v>
      </c>
      <c r="J30" s="19">
        <v>61448041564.019089</v>
      </c>
      <c r="K30" s="19">
        <v>64007751187.88736</v>
      </c>
      <c r="L30" s="19">
        <v>70875223143.036163</v>
      </c>
      <c r="M30" s="19">
        <v>79263075749.268219</v>
      </c>
    </row>
    <row r="31" spans="1:16" x14ac:dyDescent="0.35">
      <c r="B31" s="1" t="s">
        <v>125</v>
      </c>
      <c r="C31" s="1" t="s">
        <v>146</v>
      </c>
      <c r="F31" s="19">
        <v>93216746661.597672</v>
      </c>
      <c r="G31" s="19">
        <v>101370474295.10872</v>
      </c>
      <c r="H31" s="19">
        <v>98266306615.363235</v>
      </c>
      <c r="I31" s="19">
        <v>106825649872.10754</v>
      </c>
      <c r="J31" s="19">
        <v>110081248587.369</v>
      </c>
      <c r="K31" s="19">
        <v>101179808076.3598</v>
      </c>
      <c r="L31" s="19">
        <v>103345296966.60719</v>
      </c>
      <c r="M31" s="19">
        <v>109708728848.53487</v>
      </c>
    </row>
    <row r="32" spans="1:16" x14ac:dyDescent="0.35">
      <c r="B32" s="1" t="s">
        <v>126</v>
      </c>
      <c r="C32" s="1" t="s">
        <v>146</v>
      </c>
      <c r="F32" s="19">
        <v>177406854514.88458</v>
      </c>
      <c r="G32" s="19">
        <v>213587413183.99557</v>
      </c>
      <c r="H32" s="19">
        <v>224383620829.56964</v>
      </c>
      <c r="I32" s="19">
        <v>231218567178.97867</v>
      </c>
      <c r="J32" s="19">
        <v>244360888750.80704</v>
      </c>
      <c r="K32" s="19">
        <v>270556126820.06354</v>
      </c>
      <c r="L32" s="19">
        <v>278654637737.68988</v>
      </c>
      <c r="M32" s="19">
        <v>304951818494.06555</v>
      </c>
    </row>
    <row r="33" spans="1:16" x14ac:dyDescent="0.35">
      <c r="B33" s="1" t="s">
        <v>127</v>
      </c>
      <c r="C33" s="1" t="s">
        <v>146</v>
      </c>
      <c r="F33" s="19">
        <v>147528937028.77774</v>
      </c>
      <c r="G33" s="19">
        <v>171761737046.58508</v>
      </c>
      <c r="H33" s="19">
        <v>192648999090.08191</v>
      </c>
      <c r="I33" s="19">
        <v>201217661645.5087</v>
      </c>
      <c r="J33" s="19">
        <v>201080662205.00177</v>
      </c>
      <c r="K33" s="19">
        <v>189926516769.25009</v>
      </c>
      <c r="L33" s="19">
        <v>191639655121.32971</v>
      </c>
      <c r="M33" s="19">
        <v>211389272242.15659</v>
      </c>
    </row>
    <row r="34" spans="1:16" x14ac:dyDescent="0.35">
      <c r="B34" s="1" t="s">
        <v>128</v>
      </c>
      <c r="C34" s="1" t="s">
        <v>146</v>
      </c>
      <c r="F34" s="19">
        <v>199590775190.25842</v>
      </c>
      <c r="G34" s="19">
        <v>224143083706.77698</v>
      </c>
      <c r="H34" s="19">
        <v>250092092998.14346</v>
      </c>
      <c r="I34" s="19">
        <v>271836123723.67847</v>
      </c>
      <c r="J34" s="19">
        <v>284584522898.87195</v>
      </c>
      <c r="K34" s="19">
        <v>292774099013.68707</v>
      </c>
      <c r="L34" s="19">
        <v>304889079564.14172</v>
      </c>
      <c r="M34" s="19">
        <v>313595208736.66022</v>
      </c>
    </row>
    <row r="35" spans="1:16" x14ac:dyDescent="0.35">
      <c r="B35" s="1" t="s">
        <v>118</v>
      </c>
      <c r="C35" s="1" t="s">
        <v>146</v>
      </c>
      <c r="F35" s="19">
        <v>16215069255.588289</v>
      </c>
      <c r="G35" s="19">
        <v>17878780184.887196</v>
      </c>
      <c r="H35" s="19">
        <v>17825417949.409542</v>
      </c>
      <c r="I35" s="19">
        <v>18960182371.467896</v>
      </c>
      <c r="J35" s="19">
        <v>19770919167.096466</v>
      </c>
      <c r="K35" s="19">
        <v>17767620058.855408</v>
      </c>
      <c r="L35" s="19">
        <v>18973894458.795006</v>
      </c>
      <c r="M35" s="19">
        <v>21070225734.78606</v>
      </c>
    </row>
    <row r="36" spans="1:16" x14ac:dyDescent="0.35">
      <c r="B36" s="1" t="s">
        <v>129</v>
      </c>
      <c r="C36" s="1" t="s">
        <v>146</v>
      </c>
      <c r="F36" s="19">
        <v>5642178579.5843801</v>
      </c>
      <c r="G36" s="19">
        <v>6522732202.5074825</v>
      </c>
      <c r="H36" s="19">
        <v>7633049792.0932093</v>
      </c>
      <c r="I36" s="19">
        <v>8506045086.2684193</v>
      </c>
      <c r="J36" s="19">
        <v>9236309138.0427742</v>
      </c>
      <c r="K36" s="19">
        <v>7854602391.6535511</v>
      </c>
      <c r="L36" s="19">
        <v>6952678127.0339594</v>
      </c>
      <c r="M36" s="19">
        <v>7146449583.0263052</v>
      </c>
    </row>
    <row r="37" spans="1:16" x14ac:dyDescent="0.35">
      <c r="B37" s="1" t="s">
        <v>121</v>
      </c>
      <c r="C37" s="1" t="s">
        <v>146</v>
      </c>
      <c r="F37" s="19">
        <v>31409598703.706139</v>
      </c>
      <c r="G37" s="19">
        <v>33877905103.871532</v>
      </c>
      <c r="H37" s="19">
        <v>39087797979.955444</v>
      </c>
      <c r="I37" s="19">
        <v>44413614439.152672</v>
      </c>
      <c r="J37" s="19">
        <v>48219739330.659332</v>
      </c>
      <c r="K37" s="19">
        <v>45628320355.173508</v>
      </c>
      <c r="L37" s="19">
        <v>47388394818.119263</v>
      </c>
      <c r="M37" s="19">
        <v>52090321003.055557</v>
      </c>
    </row>
    <row r="38" spans="1:16" x14ac:dyDescent="0.35">
      <c r="B38" s="1" t="s">
        <v>119</v>
      </c>
      <c r="C38" s="1" t="s">
        <v>146</v>
      </c>
      <c r="F38" s="19">
        <v>20186496527.125565</v>
      </c>
      <c r="G38" s="19">
        <v>20176025256.91531</v>
      </c>
      <c r="H38" s="19">
        <v>23114293416.390514</v>
      </c>
      <c r="I38" s="19">
        <v>24599550623.725426</v>
      </c>
      <c r="J38" s="19">
        <v>27291879819.362194</v>
      </c>
      <c r="K38" s="19">
        <v>27102650386.60117</v>
      </c>
      <c r="L38" s="19">
        <v>24133664284.503258</v>
      </c>
      <c r="M38" s="19">
        <v>25995031850.165829</v>
      </c>
    </row>
    <row r="39" spans="1:16" x14ac:dyDescent="0.35">
      <c r="B39" s="1" t="s">
        <v>130</v>
      </c>
      <c r="C39" s="1" t="s">
        <v>146</v>
      </c>
      <c r="F39" s="19">
        <v>136013155905.03554</v>
      </c>
      <c r="G39" s="19">
        <v>163159671670.26456</v>
      </c>
      <c r="H39" s="19">
        <v>175781379051.43286</v>
      </c>
      <c r="I39" s="19">
        <v>183310146378.08081</v>
      </c>
      <c r="J39" s="19">
        <v>133503411375.73927</v>
      </c>
      <c r="K39" s="19">
        <v>91030959454.696106</v>
      </c>
      <c r="L39" s="19">
        <v>93355993628.504227</v>
      </c>
      <c r="M39" s="19">
        <v>112154185121.40649</v>
      </c>
    </row>
    <row r="40" spans="1:16" x14ac:dyDescent="0.35">
      <c r="B40" s="1" t="s">
        <v>117</v>
      </c>
      <c r="C40" s="1" t="s">
        <v>146</v>
      </c>
      <c r="F40" s="19">
        <v>115931749697.24118</v>
      </c>
      <c r="G40" s="19">
        <v>135539438559.70946</v>
      </c>
      <c r="H40" s="19">
        <v>155820001920.49164</v>
      </c>
      <c r="I40" s="19">
        <v>171222025117.38089</v>
      </c>
      <c r="J40" s="19">
        <v>186204652922.26215</v>
      </c>
      <c r="K40" s="19">
        <v>193241108709.53622</v>
      </c>
      <c r="L40" s="19">
        <v>205276172134.9014</v>
      </c>
      <c r="M40" s="19">
        <v>223779865815.18256</v>
      </c>
    </row>
    <row r="42" spans="1:16" s="77" customFormat="1" ht="32.25" customHeight="1" thickBot="1" x14ac:dyDescent="0.4">
      <c r="A42" s="72"/>
      <c r="B42" s="73" t="s">
        <v>395</v>
      </c>
      <c r="C42" s="73" t="s">
        <v>6</v>
      </c>
      <c r="D42" s="73"/>
      <c r="E42" s="73"/>
      <c r="F42" s="40">
        <v>2010</v>
      </c>
      <c r="G42" s="40">
        <v>2011</v>
      </c>
      <c r="H42" s="40">
        <v>2012</v>
      </c>
      <c r="I42" s="40">
        <v>2013</v>
      </c>
      <c r="J42" s="40">
        <v>2014</v>
      </c>
      <c r="K42" s="40">
        <v>2015</v>
      </c>
      <c r="L42" s="40">
        <v>2016</v>
      </c>
      <c r="M42" s="40">
        <v>2017</v>
      </c>
      <c r="N42" s="75"/>
      <c r="O42" s="72"/>
      <c r="P42" s="76" t="s">
        <v>9</v>
      </c>
    </row>
    <row r="43" spans="1:16" s="66" customFormat="1" x14ac:dyDescent="0.35">
      <c r="B43" s="66" t="s">
        <v>124</v>
      </c>
      <c r="C43" s="66" t="s">
        <v>146</v>
      </c>
      <c r="F43" s="70">
        <f>F24*('Inflation adjustment'!$AH$3/'Inflation adjustment'!AA$3)</f>
        <v>321613566951.29675</v>
      </c>
      <c r="G43" s="70">
        <f>G24*('Inflation adjustment'!$AH$3/'Inflation adjustment'!AB$3)</f>
        <v>364459582213.42871</v>
      </c>
      <c r="H43" s="70">
        <f>H24*('Inflation adjustment'!$AH$3/'Inflation adjustment'!AC$3)</f>
        <v>395633513120.13617</v>
      </c>
      <c r="I43" s="70">
        <f>I24*('Inflation adjustment'!$AH$3/'Inflation adjustment'!AD$3)</f>
        <v>401803554148.83521</v>
      </c>
      <c r="J43" s="70">
        <f>J24*('Inflation adjustment'!$AH$3/'Inflation adjustment'!AE$3)</f>
        <v>394608248030.19012</v>
      </c>
      <c r="K43" s="70">
        <f>K24*('Inflation adjustment'!$AH$3/'Inflation adjustment'!AF$3)</f>
        <v>303514616439.82483</v>
      </c>
      <c r="L43" s="70">
        <f>L24*('Inflation adjustment'!$AH$3/'Inflation adjustment'!AG$3)</f>
        <v>288881261803.12811</v>
      </c>
      <c r="M43" s="70">
        <f>M24*('Inflation adjustment'!$AH$3/'Inflation adjustment'!AH$3)</f>
        <v>314457601859.52258</v>
      </c>
      <c r="P43" s="81" t="s">
        <v>10</v>
      </c>
    </row>
    <row r="44" spans="1:16" s="66" customFormat="1" x14ac:dyDescent="0.35">
      <c r="B44" s="66" t="s">
        <v>132</v>
      </c>
      <c r="C44" s="66" t="s">
        <v>146</v>
      </c>
      <c r="F44" s="70">
        <f>F25*('Inflation adjustment'!$AH$3/'Inflation adjustment'!AA$3)</f>
        <v>60683003119.599045</v>
      </c>
      <c r="G44" s="70">
        <f>G25*('Inflation adjustment'!$AH$3/'Inflation adjustment'!AB$3)</f>
        <v>62997710559.907875</v>
      </c>
      <c r="H44" s="70">
        <f>H25*('Inflation adjustment'!$AH$3/'Inflation adjustment'!AC$3)</f>
        <v>64759598334.694214</v>
      </c>
      <c r="I44" s="70">
        <f>I25*('Inflation adjustment'!$AH$3/'Inflation adjustment'!AD$3)</f>
        <v>65933293866.631996</v>
      </c>
      <c r="J44" s="70">
        <f>J25*('Inflation adjustment'!$AH$3/'Inflation adjustment'!AE$3)</f>
        <v>68404541976.98674</v>
      </c>
      <c r="K44" s="70">
        <f>K25*('Inflation adjustment'!$AH$3/'Inflation adjustment'!AF$3)</f>
        <v>71154137165.838989</v>
      </c>
      <c r="L44" s="70">
        <f>L25*('Inflation adjustment'!$AH$3/'Inflation adjustment'!AG$3)</f>
        <v>73883952439.156876</v>
      </c>
      <c r="M44" s="70">
        <f>M25*('Inflation adjustment'!$AH$3/'Inflation adjustment'!AH$3)</f>
        <v>75931656814.656967</v>
      </c>
    </row>
    <row r="45" spans="1:16" s="66" customFormat="1" x14ac:dyDescent="0.35">
      <c r="B45" s="66" t="s">
        <v>251</v>
      </c>
      <c r="C45" s="66" t="s">
        <v>146</v>
      </c>
      <c r="F45" s="70">
        <f>F26*('Inflation adjustment'!$AH$3/'Inflation adjustment'!AA$3)</f>
        <v>246055774328.72137</v>
      </c>
      <c r="G45" s="70">
        <f>G26*('Inflation adjustment'!$AH$3/'Inflation adjustment'!AB$3)</f>
        <v>257174765032.78751</v>
      </c>
      <c r="H45" s="70">
        <f>H26*('Inflation adjustment'!$AH$3/'Inflation adjustment'!AC$3)</f>
        <v>298264584352.02246</v>
      </c>
      <c r="I45" s="70">
        <f>I26*('Inflation adjustment'!$AH$3/'Inflation adjustment'!AD$3)</f>
        <v>303653084118.75708</v>
      </c>
      <c r="J45" s="70">
        <f>J26*('Inflation adjustment'!$AH$3/'Inflation adjustment'!AE$3)</f>
        <v>316349221758.40814</v>
      </c>
      <c r="K45" s="70">
        <f>K26*('Inflation adjustment'!$AH$3/'Inflation adjustment'!AF$3)</f>
        <v>344071544206.90375</v>
      </c>
      <c r="L45" s="70">
        <f>L26*('Inflation adjustment'!$AH$3/'Inflation adjustment'!AG$3)</f>
        <v>340019562359.66064</v>
      </c>
      <c r="M45" s="70">
        <f>M26*('Inflation adjustment'!$AH$3/'Inflation adjustment'!AH$3)</f>
        <v>235369129337.7106</v>
      </c>
      <c r="P45" s="66" t="s">
        <v>427</v>
      </c>
    </row>
    <row r="46" spans="1:16" s="66" customFormat="1" x14ac:dyDescent="0.35">
      <c r="B46" s="66" t="s">
        <v>131</v>
      </c>
      <c r="C46" s="66" t="s">
        <v>146</v>
      </c>
      <c r="F46" s="70">
        <f>F27*('Inflation adjustment'!$AH$3/'Inflation adjustment'!AA$3)*$P$46</f>
        <v>80873033306.446854</v>
      </c>
      <c r="G46" s="70">
        <f>G27*('Inflation adjustment'!$AH$3/'Inflation adjustment'!AB$3)*$P$46</f>
        <v>86274435407.765076</v>
      </c>
      <c r="H46" s="70">
        <f>H27*('Inflation adjustment'!$AH$3/'Inflation adjustment'!AC$3)*$P$46</f>
        <v>84738039892.84938</v>
      </c>
      <c r="I46" s="70">
        <f>I27*('Inflation adjustment'!$AH$3/'Inflation adjustment'!AD$3)*$P$46</f>
        <v>84843707185.89682</v>
      </c>
      <c r="J46" s="70">
        <f>J27*('Inflation adjustment'!$AH$3/'Inflation adjustment'!AE$3)*$P$46</f>
        <v>91691357827.554581</v>
      </c>
      <c r="K46" s="70">
        <f>K27*('Inflation adjustment'!$AH$3/'Inflation adjustment'!AF$3)*$P$46</f>
        <v>94424044199.968155</v>
      </c>
      <c r="L46" s="70">
        <f>L27*('Inflation adjustment'!$AH$3/'Inflation adjustment'!AG$3)*$P$46</f>
        <v>100869243511.98419</v>
      </c>
      <c r="M46" s="70">
        <f>M27*('Inflation adjustment'!$AH$3/'Inflation adjustment'!AH$3)*$P$46</f>
        <v>112948544319.13187</v>
      </c>
      <c r="P46" s="47">
        <v>4.3428080604565142E-2</v>
      </c>
    </row>
    <row r="47" spans="1:16" s="66" customFormat="1" x14ac:dyDescent="0.35">
      <c r="B47" s="66" t="s">
        <v>133</v>
      </c>
      <c r="C47" s="66" t="s">
        <v>146</v>
      </c>
      <c r="F47" s="70">
        <f>F28*('Inflation adjustment'!$AH$3/'Inflation adjustment'!AA$3)*$P47</f>
        <v>49237008092.620064</v>
      </c>
      <c r="G47" s="70">
        <f>G28*('Inflation adjustment'!$AH$3/'Inflation adjustment'!AB$3)*$P47</f>
        <v>52525482236.607689</v>
      </c>
      <c r="H47" s="70">
        <f>H28*('Inflation adjustment'!$AH$3/'Inflation adjustment'!AC$3)*$P47</f>
        <v>51590096047.805756</v>
      </c>
      <c r="I47" s="70">
        <f>I28*('Inflation adjustment'!$AH$3/'Inflation adjustment'!AD$3)*$P47</f>
        <v>51654428262.76284</v>
      </c>
      <c r="J47" s="70">
        <f>J28*('Inflation adjustment'!$AH$3/'Inflation adjustment'!AE$3)*$P47</f>
        <v>55823405439.384476</v>
      </c>
      <c r="K47" s="70">
        <f>K28*('Inflation adjustment'!$AH$3/'Inflation adjustment'!AF$3)*$P47</f>
        <v>57487115770.654991</v>
      </c>
      <c r="L47" s="70">
        <f>L28*('Inflation adjustment'!$AH$3/'Inflation adjustment'!AG$3)*$P47</f>
        <v>61411073086.337692</v>
      </c>
      <c r="M47" s="70">
        <f>M28*('Inflation adjustment'!$AH$3/'Inflation adjustment'!AH$3)*$P47</f>
        <v>68765176268.557648</v>
      </c>
      <c r="P47" s="47">
        <v>2.643982386652334E-2</v>
      </c>
    </row>
    <row r="48" spans="1:16" s="66" customFormat="1" x14ac:dyDescent="0.35">
      <c r="B48" s="66" t="s">
        <v>134</v>
      </c>
      <c r="C48" s="66" t="s">
        <v>146</v>
      </c>
      <c r="F48" s="70">
        <f>F29*('Inflation adjustment'!$AH$3/'Inflation adjustment'!AA$3)*$P48</f>
        <v>92689514509.347427</v>
      </c>
      <c r="G48" s="70">
        <f>G29*('Inflation adjustment'!$AH$3/'Inflation adjustment'!AB$3)*$P48</f>
        <v>98880123640.377075</v>
      </c>
      <c r="H48" s="70">
        <f>H29*('Inflation adjustment'!$AH$3/'Inflation adjustment'!AC$3)*$P48</f>
        <v>97119243053.244186</v>
      </c>
      <c r="I48" s="70">
        <f>I29*('Inflation adjustment'!$AH$3/'Inflation adjustment'!AD$3)*$P48</f>
        <v>97240349554.282318</v>
      </c>
      <c r="J48" s="70">
        <f>J29*('Inflation adjustment'!$AH$3/'Inflation adjustment'!AE$3)*$P48</f>
        <v>105088520787.08165</v>
      </c>
      <c r="K48" s="70">
        <f>K29*('Inflation adjustment'!$AH$3/'Inflation adjustment'!AF$3)*$P48</f>
        <v>108220484098.08478</v>
      </c>
      <c r="L48" s="70">
        <f>L29*('Inflation adjustment'!$AH$3/'Inflation adjustment'!AG$3)*$P48</f>
        <v>115607401228.83031</v>
      </c>
      <c r="M48" s="70">
        <f>M29*('Inflation adjustment'!$AH$3/'Inflation adjustment'!AH$3)*$P48</f>
        <v>129451626944.76662</v>
      </c>
      <c r="P48" s="47">
        <v>4.9773423139169784E-2</v>
      </c>
    </row>
    <row r="49" spans="1:20" s="66" customFormat="1" x14ac:dyDescent="0.35">
      <c r="B49" s="66" t="s">
        <v>120</v>
      </c>
      <c r="C49" s="66" t="s">
        <v>146</v>
      </c>
      <c r="F49" s="70">
        <f>F30*('Inflation adjustment'!$AH$3/'Inflation adjustment'!AA$3)</f>
        <v>44964722232.941391</v>
      </c>
      <c r="G49" s="70">
        <f>G30*('Inflation adjustment'!$AH$3/'Inflation adjustment'!AB$3)</f>
        <v>45717285760.946205</v>
      </c>
      <c r="H49" s="70">
        <f>H30*('Inflation adjustment'!$AH$3/'Inflation adjustment'!AC$3)</f>
        <v>53821780845.174019</v>
      </c>
      <c r="I49" s="70">
        <f>I30*('Inflation adjustment'!$AH$3/'Inflation adjustment'!AD$3)</f>
        <v>57973283443.014267</v>
      </c>
      <c r="J49" s="70">
        <f>J30*('Inflation adjustment'!$AH$3/'Inflation adjustment'!AE$3)</f>
        <v>63624069599.93457</v>
      </c>
      <c r="K49" s="70">
        <f>K30*('Inflation adjustment'!$AH$3/'Inflation adjustment'!AF$3)</f>
        <v>66195898611.823738</v>
      </c>
      <c r="L49" s="70">
        <f>L30*('Inflation adjustment'!$AH$3/'Inflation adjustment'!AG$3)</f>
        <v>72384943361.322067</v>
      </c>
      <c r="M49" s="70">
        <f>M30*('Inflation adjustment'!$AH$3/'Inflation adjustment'!AH$3)</f>
        <v>79263075749.268219</v>
      </c>
      <c r="P49" s="47"/>
    </row>
    <row r="50" spans="1:20" s="66" customFormat="1" x14ac:dyDescent="0.35">
      <c r="B50" s="66" t="s">
        <v>125</v>
      </c>
      <c r="C50" s="66" t="s">
        <v>146</v>
      </c>
      <c r="F50" s="70">
        <f>F31*('Inflation adjustment'!$AH$3/'Inflation adjustment'!AA$3)</f>
        <v>104786396588.8488</v>
      </c>
      <c r="G50" s="70">
        <f>G31*('Inflation adjustment'!$AH$3/'Inflation adjustment'!AB$3)</f>
        <v>110464926094.1785</v>
      </c>
      <c r="H50" s="70">
        <f>H31*('Inflation adjustment'!$AH$3/'Inflation adjustment'!AC$3)</f>
        <v>104911299406.22012</v>
      </c>
      <c r="I50" s="70">
        <f>I31*('Inflation adjustment'!$AH$3/'Inflation adjustment'!AD$3)</f>
        <v>112402930236.2784</v>
      </c>
      <c r="J50" s="70">
        <f>J31*('Inflation adjustment'!$AH$3/'Inflation adjustment'!AE$3)</f>
        <v>113979499484.51329</v>
      </c>
      <c r="K50" s="70">
        <f>K31*('Inflation adjustment'!$AH$3/'Inflation adjustment'!AF$3)</f>
        <v>104638706917.32643</v>
      </c>
      <c r="L50" s="70">
        <f>L31*('Inflation adjustment'!$AH$3/'Inflation adjustment'!AG$3)</f>
        <v>105546665475.60464</v>
      </c>
      <c r="M50" s="70">
        <f>M31*('Inflation adjustment'!$AH$3/'Inflation adjustment'!AH$3)</f>
        <v>109708728848.53487</v>
      </c>
      <c r="P50" s="47"/>
    </row>
    <row r="51" spans="1:20" s="66" customFormat="1" x14ac:dyDescent="0.35">
      <c r="B51" s="66" t="s">
        <v>126</v>
      </c>
      <c r="C51" s="66" t="s">
        <v>146</v>
      </c>
      <c r="F51" s="70">
        <f>F32*('Inflation adjustment'!$AH$3/'Inflation adjustment'!AA$3)</f>
        <v>199425807921.22101</v>
      </c>
      <c r="G51" s="70">
        <f>G32*('Inflation adjustment'!$AH$3/'Inflation adjustment'!AB$3)</f>
        <v>232749407320.81866</v>
      </c>
      <c r="H51" s="70">
        <f>H32*('Inflation adjustment'!$AH$3/'Inflation adjustment'!AC$3)</f>
        <v>239556955354.44476</v>
      </c>
      <c r="I51" s="70">
        <f>I32*('Inflation adjustment'!$AH$3/'Inflation adjustment'!AD$3)</f>
        <v>243290300663.42667</v>
      </c>
      <c r="J51" s="70">
        <f>J32*('Inflation adjustment'!$AH$3/'Inflation adjustment'!AE$3)</f>
        <v>253014315796.95621</v>
      </c>
      <c r="K51" s="70">
        <f>K32*('Inflation adjustment'!$AH$3/'Inflation adjustment'!AF$3)</f>
        <v>279805267446.69995</v>
      </c>
      <c r="L51" s="70">
        <f>L32*('Inflation adjustment'!$AH$3/'Inflation adjustment'!AG$3)</f>
        <v>284590288051.80194</v>
      </c>
      <c r="M51" s="70">
        <f>M32*('Inflation adjustment'!$AH$3/'Inflation adjustment'!AH$3)</f>
        <v>304951818494.06555</v>
      </c>
    </row>
    <row r="52" spans="1:20" s="66" customFormat="1" x14ac:dyDescent="0.35">
      <c r="B52" s="66" t="s">
        <v>127</v>
      </c>
      <c r="C52" s="66" t="s">
        <v>146</v>
      </c>
      <c r="F52" s="70">
        <f>F33*('Inflation adjustment'!$AH$3/'Inflation adjustment'!AA$3)</f>
        <v>165839575585.58984</v>
      </c>
      <c r="G52" s="70">
        <f>G33*('Inflation adjustment'!$AH$3/'Inflation adjustment'!AB$3)</f>
        <v>187171340773.47656</v>
      </c>
      <c r="H52" s="70">
        <f>H33*('Inflation adjustment'!$AH$3/'Inflation adjustment'!AC$3)</f>
        <v>205676365785.87311</v>
      </c>
      <c r="I52" s="70">
        <f>I33*('Inflation adjustment'!$AH$3/'Inflation adjustment'!AD$3)</f>
        <v>211723072233.35379</v>
      </c>
      <c r="J52" s="70">
        <f>J33*('Inflation adjustment'!$AH$3/'Inflation adjustment'!AE$3)</f>
        <v>208201428746.96991</v>
      </c>
      <c r="K52" s="70">
        <f>K33*('Inflation adjustment'!$AH$3/'Inflation adjustment'!AF$3)</f>
        <v>196419280703.19827</v>
      </c>
      <c r="L52" s="70">
        <f>L33*('Inflation adjustment'!$AH$3/'Inflation adjustment'!AG$3)</f>
        <v>195721790586.04797</v>
      </c>
      <c r="M52" s="70">
        <f>M33*('Inflation adjustment'!$AH$3/'Inflation adjustment'!AH$3)</f>
        <v>211389272242.15659</v>
      </c>
    </row>
    <row r="53" spans="1:20" s="66" customFormat="1" x14ac:dyDescent="0.35">
      <c r="B53" s="66" t="s">
        <v>128</v>
      </c>
      <c r="C53" s="66" t="s">
        <v>146</v>
      </c>
      <c r="F53" s="70">
        <f>F34*('Inflation adjustment'!$AH$3/'Inflation adjustment'!AA$3)</f>
        <v>224363098623.11734</v>
      </c>
      <c r="G53" s="70">
        <f>G34*('Inflation adjustment'!$AH$3/'Inflation adjustment'!AB$3)</f>
        <v>244252079793.07135</v>
      </c>
      <c r="H53" s="70">
        <f>H34*('Inflation adjustment'!$AH$3/'Inflation adjustment'!AC$3)</f>
        <v>267003893311.63113</v>
      </c>
      <c r="I53" s="70">
        <f>I34*('Inflation adjustment'!$AH$3/'Inflation adjustment'!AD$3)</f>
        <v>286028466826.02783</v>
      </c>
      <c r="J53" s="70">
        <f>J34*('Inflation adjustment'!$AH$3/'Inflation adjustment'!AE$3)</f>
        <v>294662368907.52631</v>
      </c>
      <c r="K53" s="70">
        <f>K34*('Inflation adjustment'!$AH$3/'Inflation adjustment'!AF$3)</f>
        <v>302782775754.59601</v>
      </c>
      <c r="L53" s="70">
        <f>L34*('Inflation adjustment'!$AH$3/'Inflation adjustment'!AG$3)</f>
        <v>311383552348.0033</v>
      </c>
      <c r="M53" s="70">
        <f>M34*('Inflation adjustment'!$AH$3/'Inflation adjustment'!AH$3)</f>
        <v>313595208736.66022</v>
      </c>
    </row>
    <row r="54" spans="1:20" s="66" customFormat="1" x14ac:dyDescent="0.35">
      <c r="B54" s="66" t="s">
        <v>118</v>
      </c>
      <c r="C54" s="66" t="s">
        <v>146</v>
      </c>
      <c r="F54" s="70">
        <f>F35*('Inflation adjustment'!$AH$3/'Inflation adjustment'!AA$3)</f>
        <v>18227611867.854496</v>
      </c>
      <c r="G54" s="70">
        <f>G35*('Inflation adjustment'!$AH$3/'Inflation adjustment'!AB$3)</f>
        <v>19482774895.854687</v>
      </c>
      <c r="H54" s="70">
        <f>H35*('Inflation adjustment'!$AH$3/'Inflation adjustment'!AC$3)</f>
        <v>19030813550.889477</v>
      </c>
      <c r="I54" s="70">
        <f>I35*('Inflation adjustment'!$AH$3/'Inflation adjustment'!AD$3)</f>
        <v>19950078084.417797</v>
      </c>
      <c r="J54" s="70">
        <f>J35*('Inflation adjustment'!$AH$3/'Inflation adjustment'!AE$3)</f>
        <v>20471056605.30267</v>
      </c>
      <c r="K54" s="70">
        <f>K35*('Inflation adjustment'!$AH$3/'Inflation adjustment'!AF$3)</f>
        <v>18375017933.952477</v>
      </c>
      <c r="L54" s="70">
        <f>L35*('Inflation adjustment'!$AH$3/'Inflation adjustment'!AG$3)</f>
        <v>19378059282.745621</v>
      </c>
      <c r="M54" s="70">
        <f>M35*('Inflation adjustment'!$AH$3/'Inflation adjustment'!AH$3)</f>
        <v>21070225734.78606</v>
      </c>
    </row>
    <row r="55" spans="1:20" s="66" customFormat="1" x14ac:dyDescent="0.35">
      <c r="B55" s="66" t="s">
        <v>129</v>
      </c>
      <c r="C55" s="66" t="s">
        <v>146</v>
      </c>
      <c r="F55" s="70">
        <f>F36*('Inflation adjustment'!$AH$3/'Inflation adjustment'!AA$3)</f>
        <v>6342460807.0880222</v>
      </c>
      <c r="G55" s="70">
        <f>G36*('Inflation adjustment'!$AH$3/'Inflation adjustment'!AB$3)</f>
        <v>7107919102.6027784</v>
      </c>
      <c r="H55" s="70">
        <f>H36*('Inflation adjustment'!$AH$3/'Inflation adjustment'!AC$3)</f>
        <v>8149214107.0831566</v>
      </c>
      <c r="I55" s="70">
        <f>I36*('Inflation adjustment'!$AH$3/'Inflation adjustment'!AD$3)</f>
        <v>8950138787.4833717</v>
      </c>
      <c r="J55" s="70">
        <f>J36*('Inflation adjustment'!$AH$3/'Inflation adjustment'!AE$3)</f>
        <v>9563389824.7693653</v>
      </c>
      <c r="K55" s="70">
        <f>K36*('Inflation adjustment'!$AH$3/'Inflation adjustment'!AF$3)</f>
        <v>8123117183.5400944</v>
      </c>
      <c r="L55" s="70">
        <f>L36*('Inflation adjustment'!$AH$3/'Inflation adjustment'!AG$3)</f>
        <v>7100777819.3401651</v>
      </c>
      <c r="M55" s="70">
        <f>M36*('Inflation adjustment'!$AH$3/'Inflation adjustment'!AH$3)</f>
        <v>7146449583.0263052</v>
      </c>
    </row>
    <row r="56" spans="1:20" s="66" customFormat="1" x14ac:dyDescent="0.35">
      <c r="B56" s="66" t="s">
        <v>121</v>
      </c>
      <c r="C56" s="66" t="s">
        <v>146</v>
      </c>
      <c r="F56" s="70">
        <f>F37*('Inflation adjustment'!$AH$3/'Inflation adjustment'!AA$3)</f>
        <v>35308019045.241501</v>
      </c>
      <c r="G56" s="70">
        <f>G37*('Inflation adjustment'!$AH$3/'Inflation adjustment'!AB$3)</f>
        <v>36917261259.231712</v>
      </c>
      <c r="H56" s="70">
        <f>H37*('Inflation adjustment'!$AH$3/'Inflation adjustment'!AC$3)</f>
        <v>41731004433.251274</v>
      </c>
      <c r="I56" s="70">
        <f>I37*('Inflation adjustment'!$AH$3/'Inflation adjustment'!AD$3)</f>
        <v>46732413154.722374</v>
      </c>
      <c r="J56" s="70">
        <f>J37*('Inflation adjustment'!$AH$3/'Inflation adjustment'!AE$3)</f>
        <v>49927320272.172874</v>
      </c>
      <c r="K56" s="70">
        <f>K37*('Inflation adjustment'!$AH$3/'Inflation adjustment'!AF$3)</f>
        <v>47188154746.959023</v>
      </c>
      <c r="L56" s="70">
        <f>L37*('Inflation adjustment'!$AH$3/'Inflation adjustment'!AG$3)</f>
        <v>48397819756.713745</v>
      </c>
      <c r="M56" s="70">
        <f>M37*('Inflation adjustment'!$AH$3/'Inflation adjustment'!AH$3)</f>
        <v>52090321003.055557</v>
      </c>
      <c r="T56" s="47"/>
    </row>
    <row r="57" spans="1:20" s="66" customFormat="1" x14ac:dyDescent="0.35">
      <c r="B57" s="66" t="s">
        <v>119</v>
      </c>
      <c r="C57" s="66" t="s">
        <v>146</v>
      </c>
      <c r="F57" s="70">
        <f>F38*('Inflation adjustment'!$AH$3/'Inflation adjustment'!AA$3)</f>
        <v>22691955110.918095</v>
      </c>
      <c r="G57" s="70">
        <f>G38*('Inflation adjustment'!$AH$3/'Inflation adjustment'!AB$3)</f>
        <v>21986117302.668758</v>
      </c>
      <c r="H57" s="70">
        <f>H38*('Inflation adjustment'!$AH$3/'Inflation adjustment'!AC$3)</f>
        <v>24677334894.268269</v>
      </c>
      <c r="I57" s="70">
        <f>I38*('Inflation adjustment'!$AH$3/'Inflation adjustment'!AD$3)</f>
        <v>25883873170.093136</v>
      </c>
      <c r="J57" s="70">
        <f>J38*('Inflation adjustment'!$AH$3/'Inflation adjustment'!AE$3)</f>
        <v>28258353186.587337</v>
      </c>
      <c r="K57" s="70">
        <f>K38*('Inflation adjustment'!$AH$3/'Inflation adjustment'!AF$3)</f>
        <v>28029172464.391525</v>
      </c>
      <c r="L57" s="70">
        <f>L38*('Inflation adjustment'!$AH$3/'Inflation adjustment'!AG$3)</f>
        <v>24647737881.677094</v>
      </c>
      <c r="M57" s="70">
        <f>M38*('Inflation adjustment'!$AH$3/'Inflation adjustment'!AH$3)</f>
        <v>25995031850.165829</v>
      </c>
    </row>
    <row r="58" spans="1:20" s="66" customFormat="1" x14ac:dyDescent="0.35">
      <c r="B58" s="66" t="s">
        <v>130</v>
      </c>
      <c r="C58" s="66" t="s">
        <v>146</v>
      </c>
      <c r="F58" s="70">
        <f>F39*('Inflation adjustment'!$AH$3/'Inflation adjustment'!AA$3)</f>
        <v>152894506688.86603</v>
      </c>
      <c r="G58" s="70">
        <f>G39*('Inflation adjustment'!$AH$3/'Inflation adjustment'!AB$3)</f>
        <v>177797541127.57327</v>
      </c>
      <c r="H58" s="70">
        <f>H39*('Inflation adjustment'!$AH$3/'Inflation adjustment'!AC$3)</f>
        <v>187668118634.87656</v>
      </c>
      <c r="I58" s="70">
        <f>I39*('Inflation adjustment'!$AH$3/'Inflation adjustment'!AD$3)</f>
        <v>192880620146.99069</v>
      </c>
      <c r="J58" s="70">
        <f>J39*('Inflation adjustment'!$AH$3/'Inflation adjustment'!AE$3)</f>
        <v>138231099332.09674</v>
      </c>
      <c r="K58" s="70">
        <f>K39*('Inflation adjustment'!$AH$3/'Inflation adjustment'!AF$3)</f>
        <v>94142913174.872177</v>
      </c>
      <c r="L58" s="70">
        <f>L39*('Inflation adjustment'!$AH$3/'Inflation adjustment'!AG$3)</f>
        <v>95344578987.800842</v>
      </c>
      <c r="M58" s="70">
        <f>M39*('Inflation adjustment'!$AH$3/'Inflation adjustment'!AH$3)</f>
        <v>112154185121.40649</v>
      </c>
    </row>
    <row r="59" spans="1:20" s="66" customFormat="1" x14ac:dyDescent="0.35">
      <c r="B59" s="66" t="s">
        <v>117</v>
      </c>
      <c r="C59" s="66" t="s">
        <v>146</v>
      </c>
      <c r="F59" s="70">
        <f>F40*('Inflation adjustment'!$AH$3/'Inflation adjustment'!AA$3)</f>
        <v>130320685242.48212</v>
      </c>
      <c r="G59" s="70">
        <f>G40*('Inflation adjustment'!$AH$3/'Inflation adjustment'!AB$3)</f>
        <v>147699358885.87622</v>
      </c>
      <c r="H59" s="70">
        <f>H40*('Inflation adjustment'!$AH$3/'Inflation adjustment'!AC$3)</f>
        <v>166356907448.91306</v>
      </c>
      <c r="I59" s="70">
        <f>I40*('Inflation adjustment'!$AH$3/'Inflation adjustment'!AD$3)</f>
        <v>180161387899.10995</v>
      </c>
      <c r="J59" s="70">
        <f>J40*('Inflation adjustment'!$AH$3/'Inflation adjustment'!AE$3)</f>
        <v>192798622963.67697</v>
      </c>
      <c r="K59" s="70">
        <f>K40*('Inflation adjustment'!$AH$3/'Inflation adjustment'!AF$3)</f>
        <v>199847184167.1817</v>
      </c>
      <c r="L59" s="70">
        <f>L40*('Inflation adjustment'!$AH$3/'Inflation adjustment'!AG$3)</f>
        <v>209648780412.67651</v>
      </c>
      <c r="M59" s="70">
        <f>M40*('Inflation adjustment'!$AH$3/'Inflation adjustment'!AH$3)</f>
        <v>223779865815.18256</v>
      </c>
    </row>
    <row r="60" spans="1:20" s="66" customFormat="1" x14ac:dyDescent="0.35">
      <c r="F60" s="70"/>
      <c r="G60" s="70"/>
      <c r="H60" s="70"/>
      <c r="I60" s="70"/>
      <c r="J60" s="70"/>
      <c r="K60" s="70"/>
      <c r="L60" s="70"/>
      <c r="M60" s="70"/>
    </row>
    <row r="61" spans="1:20" s="12" customFormat="1" ht="32.25" customHeight="1" thickBot="1" x14ac:dyDescent="0.4">
      <c r="A61" s="7"/>
      <c r="B61" s="8" t="s">
        <v>8</v>
      </c>
      <c r="C61" s="8" t="s">
        <v>6</v>
      </c>
      <c r="D61" s="8"/>
      <c r="E61" s="8"/>
      <c r="F61" s="40">
        <v>2010</v>
      </c>
      <c r="G61" s="40">
        <v>2011</v>
      </c>
      <c r="H61" s="40">
        <v>2012</v>
      </c>
      <c r="I61" s="40">
        <v>2013</v>
      </c>
      <c r="J61" s="40">
        <v>2014</v>
      </c>
      <c r="K61" s="40">
        <v>2015</v>
      </c>
      <c r="L61" s="40">
        <v>2016</v>
      </c>
      <c r="M61" s="40">
        <v>2017</v>
      </c>
      <c r="N61" s="10"/>
      <c r="O61" s="7"/>
      <c r="P61" s="11" t="s">
        <v>9</v>
      </c>
      <c r="R61" s="12" t="s">
        <v>468</v>
      </c>
    </row>
    <row r="62" spans="1:20" s="13" customFormat="1" ht="15" customHeight="1" x14ac:dyDescent="0.35">
      <c r="B62" s="1" t="s">
        <v>124</v>
      </c>
      <c r="C62" s="16" t="s">
        <v>147</v>
      </c>
      <c r="F62" s="41">
        <f t="shared" ref="F62:F78" si="0">F5/F24</f>
        <v>1898.5696</v>
      </c>
      <c r="G62" s="41">
        <f t="shared" ref="G62:M62" si="1">G5/G24</f>
        <v>1848.1395</v>
      </c>
      <c r="H62" s="41">
        <f t="shared" si="1"/>
        <v>1796.8959</v>
      </c>
      <c r="I62" s="41">
        <f t="shared" si="1"/>
        <v>1868.7853000000002</v>
      </c>
      <c r="J62" s="41">
        <f t="shared" si="1"/>
        <v>2001.7809999999999</v>
      </c>
      <c r="K62" s="41">
        <f t="shared" si="1"/>
        <v>2741.8809000000001</v>
      </c>
      <c r="L62" s="41">
        <f t="shared" si="1"/>
        <v>3054.1217000000001</v>
      </c>
      <c r="M62" s="41">
        <f t="shared" si="1"/>
        <v>2951.3274000000001</v>
      </c>
      <c r="N62" s="23"/>
      <c r="O62" s="1"/>
      <c r="P62" s="16" t="s">
        <v>112</v>
      </c>
      <c r="R62" s="98">
        <f>STDEV(F62:M62)/AVERAGE(F62:M62)</f>
        <v>0.2397920940142394</v>
      </c>
    </row>
    <row r="63" spans="1:20" x14ac:dyDescent="0.35">
      <c r="B63" s="1" t="s">
        <v>132</v>
      </c>
      <c r="C63" s="16" t="s">
        <v>147</v>
      </c>
      <c r="F63" s="41">
        <f t="shared" si="0"/>
        <v>36.7376</v>
      </c>
      <c r="G63" s="41">
        <f t="shared" ref="G63:M72" si="2">G6/G25</f>
        <v>38.2316</v>
      </c>
      <c r="H63" s="41">
        <f t="shared" si="2"/>
        <v>39.335700000000003</v>
      </c>
      <c r="I63" s="41">
        <f t="shared" si="2"/>
        <v>41.808100000000003</v>
      </c>
      <c r="J63" s="41">
        <f t="shared" si="2"/>
        <v>43.555999999999997</v>
      </c>
      <c r="K63" s="41">
        <f t="shared" si="2"/>
        <v>45.051700000000004</v>
      </c>
      <c r="L63" s="41">
        <f t="shared" si="2"/>
        <v>46.078000000000003</v>
      </c>
      <c r="M63" s="41">
        <f t="shared" si="2"/>
        <v>47.584200000000003</v>
      </c>
      <c r="N63" s="24"/>
      <c r="R63" s="98">
        <f t="shared" ref="R63:R78" si="3">STDEV(F63:M63)/AVERAGE(F63:M63)</f>
        <v>9.2806007725048739E-2</v>
      </c>
    </row>
    <row r="64" spans="1:20" x14ac:dyDescent="0.35">
      <c r="B64" s="1" t="s">
        <v>251</v>
      </c>
      <c r="C64" s="16" t="s">
        <v>147</v>
      </c>
      <c r="F64" s="41">
        <f t="shared" si="0"/>
        <v>5.5124000000000004</v>
      </c>
      <c r="G64" s="41">
        <f t="shared" si="2"/>
        <v>5.8097000000000003</v>
      </c>
      <c r="H64" s="41">
        <f t="shared" si="2"/>
        <v>5.9945000000000004</v>
      </c>
      <c r="I64" s="41">
        <f t="shared" si="2"/>
        <v>6.4466000000000001</v>
      </c>
      <c r="J64" s="41">
        <f t="shared" si="2"/>
        <v>6.9714999999999998</v>
      </c>
      <c r="K64" s="41">
        <f t="shared" si="2"/>
        <v>7.3456999999999999</v>
      </c>
      <c r="L64" s="41">
        <f t="shared" si="2"/>
        <v>8.1380999999999997</v>
      </c>
      <c r="M64" s="41">
        <f t="shared" si="2"/>
        <v>14.742800000000001</v>
      </c>
      <c r="R64" s="98">
        <f t="shared" si="3"/>
        <v>0.39443153224077215</v>
      </c>
    </row>
    <row r="65" spans="1:18" x14ac:dyDescent="0.35">
      <c r="B65" s="1" t="s">
        <v>131</v>
      </c>
      <c r="C65" s="16" t="s">
        <v>147</v>
      </c>
      <c r="F65" s="41">
        <f t="shared" si="0"/>
        <v>45.562199999999997</v>
      </c>
      <c r="G65" s="41">
        <f t="shared" si="2"/>
        <v>47.921500000000002</v>
      </c>
      <c r="H65" s="41">
        <f t="shared" si="2"/>
        <v>54.409100000000002</v>
      </c>
      <c r="I65" s="41">
        <f t="shared" si="2"/>
        <v>60.501899999999999</v>
      </c>
      <c r="J65" s="41">
        <f t="shared" si="2"/>
        <v>61.143600000000006</v>
      </c>
      <c r="K65" s="41">
        <f t="shared" si="2"/>
        <v>65.468500000000006</v>
      </c>
      <c r="L65" s="41">
        <f t="shared" si="2"/>
        <v>67.072000000000003</v>
      </c>
      <c r="M65" s="41">
        <f t="shared" si="2"/>
        <v>64.491799999999998</v>
      </c>
      <c r="R65" s="98">
        <f t="shared" si="3"/>
        <v>0.13970562388929217</v>
      </c>
    </row>
    <row r="66" spans="1:18" x14ac:dyDescent="0.35">
      <c r="B66" s="1" t="s">
        <v>133</v>
      </c>
      <c r="C66" s="16" t="s">
        <v>147</v>
      </c>
      <c r="F66" s="41">
        <f t="shared" si="0"/>
        <v>45.562199999999997</v>
      </c>
      <c r="G66" s="41">
        <f t="shared" si="2"/>
        <v>47.921500000000002</v>
      </c>
      <c r="H66" s="41">
        <f t="shared" si="2"/>
        <v>54.409100000000002</v>
      </c>
      <c r="I66" s="41">
        <f t="shared" si="2"/>
        <v>60.501899999999999</v>
      </c>
      <c r="J66" s="41">
        <f t="shared" si="2"/>
        <v>61.143600000000006</v>
      </c>
      <c r="K66" s="41">
        <f t="shared" si="2"/>
        <v>65.468500000000006</v>
      </c>
      <c r="L66" s="41">
        <f t="shared" si="2"/>
        <v>67.072000000000003</v>
      </c>
      <c r="M66" s="41">
        <f t="shared" si="2"/>
        <v>64.491799999999998</v>
      </c>
      <c r="R66" s="98">
        <f t="shared" si="3"/>
        <v>0.13970562388929217</v>
      </c>
    </row>
    <row r="67" spans="1:18" x14ac:dyDescent="0.35">
      <c r="B67" s="1" t="s">
        <v>134</v>
      </c>
      <c r="C67" s="16" t="s">
        <v>147</v>
      </c>
      <c r="F67" s="41">
        <f t="shared" si="0"/>
        <v>45.562199999999997</v>
      </c>
      <c r="G67" s="41">
        <f t="shared" si="2"/>
        <v>47.921500000000002</v>
      </c>
      <c r="H67" s="41">
        <f t="shared" si="2"/>
        <v>54.409100000000002</v>
      </c>
      <c r="I67" s="41">
        <f t="shared" si="2"/>
        <v>60.501899999999999</v>
      </c>
      <c r="J67" s="41">
        <f t="shared" si="2"/>
        <v>61.143600000000006</v>
      </c>
      <c r="K67" s="41">
        <f t="shared" si="2"/>
        <v>65.468500000000006</v>
      </c>
      <c r="L67" s="41">
        <f t="shared" si="2"/>
        <v>67.072000000000003</v>
      </c>
      <c r="M67" s="41">
        <f t="shared" si="2"/>
        <v>64.491799999999998</v>
      </c>
      <c r="R67" s="98">
        <f t="shared" si="3"/>
        <v>0.13970562388929217</v>
      </c>
    </row>
    <row r="68" spans="1:18" x14ac:dyDescent="0.35">
      <c r="B68" s="1" t="s">
        <v>120</v>
      </c>
      <c r="C68" s="16" t="s">
        <v>147</v>
      </c>
      <c r="F68" s="41">
        <f t="shared" si="0"/>
        <v>79.233199999999982</v>
      </c>
      <c r="G68" s="41">
        <f t="shared" si="2"/>
        <v>88.810799999999986</v>
      </c>
      <c r="H68" s="41">
        <f t="shared" si="2"/>
        <v>84.529600000000002</v>
      </c>
      <c r="I68" s="41">
        <f t="shared" si="2"/>
        <v>86.122900000000001</v>
      </c>
      <c r="J68" s="41">
        <f t="shared" si="2"/>
        <v>87.922200000000004</v>
      </c>
      <c r="K68" s="41">
        <f t="shared" si="2"/>
        <v>98.1785</v>
      </c>
      <c r="L68" s="41">
        <f t="shared" si="2"/>
        <v>101.5044</v>
      </c>
      <c r="M68" s="41">
        <f t="shared" si="2"/>
        <v>103.41089999999998</v>
      </c>
      <c r="R68" s="98">
        <f t="shared" si="3"/>
        <v>9.5746777225326665E-2</v>
      </c>
    </row>
    <row r="69" spans="1:18" x14ac:dyDescent="0.35">
      <c r="B69" s="1" t="s">
        <v>125</v>
      </c>
      <c r="C69" s="16" t="s">
        <v>147</v>
      </c>
      <c r="F69" s="41">
        <f t="shared" si="0"/>
        <v>8.4171999999999993</v>
      </c>
      <c r="G69" s="41">
        <f t="shared" si="2"/>
        <v>8.0899000000000001</v>
      </c>
      <c r="H69" s="41">
        <f t="shared" si="2"/>
        <v>8.6283999999999992</v>
      </c>
      <c r="I69" s="41">
        <f t="shared" si="2"/>
        <v>8.4055</v>
      </c>
      <c r="J69" s="41">
        <f t="shared" si="2"/>
        <v>8.4062999999999999</v>
      </c>
      <c r="K69" s="41">
        <f t="shared" si="2"/>
        <v>9.7643000000000004</v>
      </c>
      <c r="L69" s="41">
        <f t="shared" si="2"/>
        <v>9.8074999999999992</v>
      </c>
      <c r="M69" s="41">
        <f t="shared" si="2"/>
        <v>9.6920000000000002</v>
      </c>
      <c r="R69" s="98">
        <f t="shared" si="3"/>
        <v>8.1113458704075853E-2</v>
      </c>
    </row>
    <row r="70" spans="1:18" x14ac:dyDescent="0.35">
      <c r="B70" s="1" t="s">
        <v>126</v>
      </c>
      <c r="C70" s="16" t="s">
        <v>147</v>
      </c>
      <c r="F70" s="41">
        <f t="shared" si="0"/>
        <v>83.801699999999997</v>
      </c>
      <c r="G70" s="41">
        <f t="shared" si="2"/>
        <v>85.568899999999999</v>
      </c>
      <c r="H70" s="41">
        <f t="shared" si="2"/>
        <v>89.340299999999999</v>
      </c>
      <c r="I70" s="41">
        <f t="shared" si="2"/>
        <v>96.816000000000003</v>
      </c>
      <c r="J70" s="41">
        <f t="shared" si="2"/>
        <v>102.99850000000001</v>
      </c>
      <c r="K70" s="41">
        <f t="shared" si="2"/>
        <v>101.4319</v>
      </c>
      <c r="L70" s="41">
        <f t="shared" si="2"/>
        <v>104.3429</v>
      </c>
      <c r="M70" s="41">
        <f t="shared" si="2"/>
        <v>104.812</v>
      </c>
      <c r="R70" s="98">
        <f t="shared" si="3"/>
        <v>9.0355416906200192E-2</v>
      </c>
    </row>
    <row r="71" spans="1:18" x14ac:dyDescent="0.35">
      <c r="B71" s="1" t="s">
        <v>127</v>
      </c>
      <c r="C71" s="16" t="s">
        <v>147</v>
      </c>
      <c r="F71" s="41">
        <f t="shared" si="0"/>
        <v>2.8250999999999999</v>
      </c>
      <c r="G71" s="41">
        <f t="shared" si="2"/>
        <v>2.7541000000000002</v>
      </c>
      <c r="H71" s="41">
        <f t="shared" si="2"/>
        <v>2.6375999999999999</v>
      </c>
      <c r="I71" s="41">
        <f t="shared" si="2"/>
        <v>2.7019000000000002</v>
      </c>
      <c r="J71" s="41">
        <f t="shared" si="2"/>
        <v>2.839</v>
      </c>
      <c r="K71" s="41">
        <f t="shared" si="2"/>
        <v>3.1844000000000001</v>
      </c>
      <c r="L71" s="41">
        <f t="shared" si="2"/>
        <v>3.3751000000000007</v>
      </c>
      <c r="M71" s="41">
        <f t="shared" si="2"/>
        <v>3.2606999999999999</v>
      </c>
      <c r="R71" s="98">
        <f t="shared" si="3"/>
        <v>9.576048197491191E-2</v>
      </c>
    </row>
    <row r="72" spans="1:18" x14ac:dyDescent="0.35">
      <c r="B72" s="1" t="s">
        <v>128</v>
      </c>
      <c r="C72" s="16" t="s">
        <v>147</v>
      </c>
      <c r="F72" s="41">
        <f t="shared" si="0"/>
        <v>45.109699999999997</v>
      </c>
      <c r="G72" s="41">
        <f t="shared" si="2"/>
        <v>43.313099999999999</v>
      </c>
      <c r="H72" s="41">
        <f t="shared" si="2"/>
        <v>42.2288</v>
      </c>
      <c r="I72" s="41">
        <f t="shared" si="2"/>
        <v>42.446199999999997</v>
      </c>
      <c r="J72" s="41">
        <f t="shared" si="2"/>
        <v>44.39520000000001</v>
      </c>
      <c r="K72" s="41">
        <f t="shared" si="2"/>
        <v>45.502800000000001</v>
      </c>
      <c r="L72" s="41">
        <f t="shared" si="2"/>
        <v>47.4925</v>
      </c>
      <c r="M72" s="41">
        <f t="shared" si="2"/>
        <v>50.403700000000001</v>
      </c>
      <c r="R72" s="98">
        <f t="shared" si="3"/>
        <v>6.0990730761850923E-2</v>
      </c>
    </row>
    <row r="73" spans="1:18" x14ac:dyDescent="0.35">
      <c r="B73" s="1" t="s">
        <v>118</v>
      </c>
      <c r="C73" s="16" t="s">
        <v>147</v>
      </c>
      <c r="F73" s="41">
        <f t="shared" si="0"/>
        <v>495.27699999999999</v>
      </c>
      <c r="G73" s="41">
        <f t="shared" ref="G73:M78" si="4">G16/G35</f>
        <v>471.86610000000002</v>
      </c>
      <c r="H73" s="41">
        <f t="shared" si="4"/>
        <v>510.52709999999996</v>
      </c>
      <c r="I73" s="41">
        <f t="shared" si="4"/>
        <v>494.04</v>
      </c>
      <c r="J73" s="41">
        <f t="shared" si="4"/>
        <v>494.41500000000002</v>
      </c>
      <c r="K73" s="41">
        <f t="shared" si="4"/>
        <v>591.44950000000006</v>
      </c>
      <c r="L73" s="41">
        <f t="shared" si="4"/>
        <v>593.00819999999999</v>
      </c>
      <c r="M73" s="41">
        <f t="shared" si="4"/>
        <v>582.09460000000001</v>
      </c>
      <c r="R73" s="98">
        <f t="shared" si="3"/>
        <v>9.5782279783753657E-2</v>
      </c>
    </row>
    <row r="74" spans="1:18" x14ac:dyDescent="0.35">
      <c r="B74" s="1" t="s">
        <v>129</v>
      </c>
      <c r="C74" s="16" t="s">
        <v>147</v>
      </c>
      <c r="F74" s="41">
        <f t="shared" si="0"/>
        <v>4.3789999999999996</v>
      </c>
      <c r="G74" s="41">
        <f t="shared" si="4"/>
        <v>4.6101999999999999</v>
      </c>
      <c r="H74" s="41">
        <f t="shared" si="4"/>
        <v>4.7377000000000002</v>
      </c>
      <c r="I74" s="41">
        <f t="shared" si="4"/>
        <v>4.7641999999999998</v>
      </c>
      <c r="J74" s="41">
        <f t="shared" si="4"/>
        <v>4.9375999999999998</v>
      </c>
      <c r="K74" s="41">
        <f t="shared" si="4"/>
        <v>6.1631</v>
      </c>
      <c r="L74" s="41">
        <f t="shared" si="4"/>
        <v>7.835700000000001</v>
      </c>
      <c r="M74" s="41">
        <f t="shared" si="4"/>
        <v>8.5496999999999996</v>
      </c>
      <c r="R74" s="98">
        <f t="shared" si="3"/>
        <v>0.28052212057505699</v>
      </c>
    </row>
    <row r="75" spans="1:18" x14ac:dyDescent="0.35">
      <c r="B75" s="1" t="s">
        <v>121</v>
      </c>
      <c r="C75" s="16" t="s">
        <v>147</v>
      </c>
      <c r="F75" s="41">
        <f t="shared" si="0"/>
        <v>1395.6249</v>
      </c>
      <c r="G75" s="41">
        <f t="shared" si="4"/>
        <v>1557.4334000000001</v>
      </c>
      <c r="H75" s="41">
        <f t="shared" si="4"/>
        <v>1571.6979999999999</v>
      </c>
      <c r="I75" s="41">
        <f t="shared" si="4"/>
        <v>1597.5557999999999</v>
      </c>
      <c r="J75" s="41">
        <f t="shared" si="4"/>
        <v>1653.2320000000002</v>
      </c>
      <c r="K75" s="41">
        <f t="shared" si="4"/>
        <v>1991.3909999999996</v>
      </c>
      <c r="L75" s="41">
        <f t="shared" si="4"/>
        <v>2177.0860000000002</v>
      </c>
      <c r="M75" s="41">
        <f t="shared" si="4"/>
        <v>2228.8575999999998</v>
      </c>
      <c r="R75" s="98">
        <f t="shared" si="3"/>
        <v>0.17764102498952433</v>
      </c>
    </row>
    <row r="76" spans="1:18" x14ac:dyDescent="0.35">
      <c r="B76" s="1" t="s">
        <v>119</v>
      </c>
      <c r="C76" s="16" t="s">
        <v>147</v>
      </c>
      <c r="F76" s="41">
        <f t="shared" si="0"/>
        <v>2028.8813</v>
      </c>
      <c r="G76" s="41">
        <f t="shared" si="4"/>
        <v>2323.431</v>
      </c>
      <c r="H76" s="41">
        <f t="shared" si="4"/>
        <v>2559.1205</v>
      </c>
      <c r="I76" s="41">
        <f t="shared" si="4"/>
        <v>2591.1161000000002</v>
      </c>
      <c r="J76" s="41">
        <f t="shared" si="4"/>
        <v>2538.3389999999999</v>
      </c>
      <c r="K76" s="41">
        <f t="shared" si="4"/>
        <v>2823.2195999999999</v>
      </c>
      <c r="L76" s="41">
        <f t="shared" si="4"/>
        <v>3442.9569999999999</v>
      </c>
      <c r="M76" s="41">
        <f t="shared" si="4"/>
        <v>3528.3</v>
      </c>
      <c r="R76" s="98">
        <f t="shared" si="3"/>
        <v>0.19069600999087652</v>
      </c>
    </row>
    <row r="77" spans="1:18" x14ac:dyDescent="0.35">
      <c r="B77" s="1" t="s">
        <v>130</v>
      </c>
      <c r="C77" s="16" t="s">
        <v>147</v>
      </c>
      <c r="F77" s="41">
        <f t="shared" si="0"/>
        <v>7.9356</v>
      </c>
      <c r="G77" s="41">
        <f t="shared" si="4"/>
        <v>7.9676000000000009</v>
      </c>
      <c r="H77" s="41">
        <f t="shared" si="4"/>
        <v>7.9909999999999997</v>
      </c>
      <c r="I77" s="41">
        <f t="shared" si="4"/>
        <v>7.9930000000000003</v>
      </c>
      <c r="J77" s="41">
        <f t="shared" si="4"/>
        <v>11.886699999999999</v>
      </c>
      <c r="K77" s="41">
        <f t="shared" si="4"/>
        <v>21.8447</v>
      </c>
      <c r="L77" s="41">
        <f t="shared" si="4"/>
        <v>25.551300000000001</v>
      </c>
      <c r="M77" s="41">
        <f t="shared" si="4"/>
        <v>26.596599999999999</v>
      </c>
      <c r="R77" s="98">
        <f t="shared" si="3"/>
        <v>0.57372836621226975</v>
      </c>
    </row>
    <row r="78" spans="1:18" x14ac:dyDescent="0.35">
      <c r="B78" s="1" t="s">
        <v>117</v>
      </c>
      <c r="C78" s="16" t="s">
        <v>147</v>
      </c>
      <c r="F78" s="41">
        <f t="shared" si="0"/>
        <v>18612.916699999998</v>
      </c>
      <c r="G78" s="41">
        <f t="shared" si="4"/>
        <v>20509.749999999996</v>
      </c>
      <c r="H78" s="41">
        <f t="shared" si="4"/>
        <v>20828</v>
      </c>
      <c r="I78" s="41">
        <f t="shared" si="4"/>
        <v>20933.416699999998</v>
      </c>
      <c r="J78" s="41">
        <f t="shared" si="4"/>
        <v>21148</v>
      </c>
      <c r="K78" s="41">
        <f t="shared" si="4"/>
        <v>21697.567500000001</v>
      </c>
      <c r="L78" s="41">
        <f t="shared" si="4"/>
        <v>21935.000800000002</v>
      </c>
      <c r="M78" s="41">
        <f t="shared" si="4"/>
        <v>22370.0867</v>
      </c>
      <c r="R78" s="98">
        <f t="shared" si="3"/>
        <v>5.4675856322374344E-2</v>
      </c>
    </row>
    <row r="79" spans="1:18" x14ac:dyDescent="0.35">
      <c r="C79" s="16"/>
      <c r="F79" s="41"/>
      <c r="G79" s="41"/>
      <c r="H79" s="41"/>
      <c r="I79" s="41"/>
      <c r="J79" s="41"/>
      <c r="K79" s="41"/>
      <c r="L79" s="41"/>
      <c r="M79" s="41"/>
    </row>
    <row r="80" spans="1:18" s="12" customFormat="1" ht="32.25" customHeight="1" thickBot="1" x14ac:dyDescent="0.4">
      <c r="A80" s="7"/>
      <c r="B80" s="8" t="s">
        <v>11</v>
      </c>
      <c r="C80" s="8" t="s">
        <v>6</v>
      </c>
      <c r="D80" s="8"/>
      <c r="E80" s="8"/>
      <c r="F80" s="40">
        <v>2010</v>
      </c>
      <c r="G80" s="40">
        <v>2011</v>
      </c>
      <c r="H80" s="40">
        <v>2012</v>
      </c>
      <c r="I80" s="40">
        <v>2013</v>
      </c>
      <c r="J80" s="40">
        <v>2014</v>
      </c>
      <c r="K80" s="40">
        <v>2015</v>
      </c>
      <c r="L80" s="40">
        <v>2016</v>
      </c>
      <c r="M80" s="40">
        <v>2017</v>
      </c>
      <c r="N80" s="10"/>
      <c r="O80" s="7"/>
      <c r="P80" s="11" t="s">
        <v>9</v>
      </c>
    </row>
    <row r="81" spans="2:32" x14ac:dyDescent="0.35">
      <c r="B81" s="1" t="s">
        <v>124</v>
      </c>
      <c r="C81" s="1" t="s">
        <v>113</v>
      </c>
      <c r="F81" s="25">
        <v>45918097</v>
      </c>
      <c r="G81" s="25">
        <v>46406646</v>
      </c>
      <c r="H81" s="25">
        <v>46881475</v>
      </c>
      <c r="I81" s="25">
        <v>47342981</v>
      </c>
      <c r="J81" s="25">
        <v>47791911</v>
      </c>
      <c r="K81" s="25">
        <v>48228697</v>
      </c>
      <c r="L81" s="25">
        <v>48653419</v>
      </c>
      <c r="M81" s="25">
        <v>49065615</v>
      </c>
      <c r="N81" s="22"/>
      <c r="O81" s="22"/>
      <c r="P81" s="22" t="s">
        <v>10</v>
      </c>
      <c r="Q81" s="22"/>
      <c r="R81" s="22"/>
      <c r="S81" s="22"/>
      <c r="T81" s="22"/>
      <c r="U81" s="22"/>
      <c r="V81" s="22"/>
      <c r="W81" s="22"/>
      <c r="X81" s="22"/>
      <c r="Y81" s="22"/>
      <c r="Z81" s="22"/>
      <c r="AA81" s="22"/>
      <c r="AB81" s="22"/>
      <c r="AC81" s="22"/>
      <c r="AD81" s="22"/>
      <c r="AE81" s="22"/>
      <c r="AF81" s="22"/>
    </row>
    <row r="82" spans="2:32" x14ac:dyDescent="0.35">
      <c r="B82" s="1" t="s">
        <v>132</v>
      </c>
      <c r="C82" s="1" t="s">
        <v>113</v>
      </c>
      <c r="F82" s="25">
        <v>9897985</v>
      </c>
      <c r="G82" s="25">
        <v>10027095</v>
      </c>
      <c r="H82" s="25">
        <v>10154950</v>
      </c>
      <c r="I82" s="25">
        <v>10281296</v>
      </c>
      <c r="J82" s="25">
        <v>10405844</v>
      </c>
      <c r="K82" s="25">
        <v>10528394</v>
      </c>
      <c r="L82" s="25">
        <v>10648791</v>
      </c>
      <c r="M82" s="25">
        <v>10766998</v>
      </c>
      <c r="N82" s="22"/>
      <c r="O82" s="22"/>
      <c r="P82" s="22"/>
      <c r="Q82" s="22"/>
      <c r="R82" s="22"/>
      <c r="S82" s="22"/>
      <c r="T82" s="22"/>
      <c r="U82" s="22"/>
      <c r="V82" s="22"/>
      <c r="W82" s="22"/>
      <c r="X82" s="22"/>
      <c r="Y82" s="22"/>
      <c r="Z82" s="22"/>
      <c r="AA82" s="22"/>
      <c r="AB82" s="22"/>
      <c r="AC82" s="22"/>
      <c r="AD82" s="22"/>
      <c r="AE82" s="22"/>
      <c r="AF82" s="22"/>
    </row>
    <row r="83" spans="2:32" x14ac:dyDescent="0.35">
      <c r="B83" s="1" t="s">
        <v>251</v>
      </c>
      <c r="C83" s="1" t="s">
        <v>113</v>
      </c>
      <c r="F83" s="19">
        <v>84107606</v>
      </c>
      <c r="G83" s="19">
        <v>85897561</v>
      </c>
      <c r="H83" s="19">
        <v>87813257</v>
      </c>
      <c r="I83" s="19">
        <v>89807433</v>
      </c>
      <c r="J83" s="19">
        <v>91812566</v>
      </c>
      <c r="K83" s="19">
        <v>93778172</v>
      </c>
      <c r="L83" s="19">
        <v>95688681</v>
      </c>
      <c r="M83" s="19">
        <v>97553151</v>
      </c>
    </row>
    <row r="84" spans="2:32" x14ac:dyDescent="0.35">
      <c r="B84" s="1" t="s">
        <v>131</v>
      </c>
      <c r="C84" s="1" t="s">
        <v>113</v>
      </c>
      <c r="F84" s="19">
        <v>1230980691</v>
      </c>
      <c r="G84" s="19">
        <v>1247236029</v>
      </c>
      <c r="H84" s="19">
        <v>1263065852</v>
      </c>
      <c r="I84" s="19">
        <v>1278562207</v>
      </c>
      <c r="J84" s="19">
        <v>1293859294</v>
      </c>
      <c r="K84" s="19">
        <v>1309053980</v>
      </c>
      <c r="L84" s="19">
        <v>1324171354</v>
      </c>
      <c r="M84" s="19">
        <v>1339180127</v>
      </c>
    </row>
    <row r="85" spans="2:32" x14ac:dyDescent="0.35">
      <c r="B85" s="1" t="s">
        <v>133</v>
      </c>
      <c r="C85" s="1" t="s">
        <v>113</v>
      </c>
      <c r="F85" s="19">
        <v>1230980691</v>
      </c>
      <c r="G85" s="19">
        <v>1247236029</v>
      </c>
      <c r="H85" s="19">
        <v>1263065852</v>
      </c>
      <c r="I85" s="19">
        <v>1278562207</v>
      </c>
      <c r="J85" s="19">
        <v>1293859294</v>
      </c>
      <c r="K85" s="19">
        <v>1309053980</v>
      </c>
      <c r="L85" s="19">
        <v>1324171354</v>
      </c>
      <c r="M85" s="19">
        <v>1339180127</v>
      </c>
    </row>
    <row r="86" spans="2:32" x14ac:dyDescent="0.35">
      <c r="B86" s="1" t="s">
        <v>134</v>
      </c>
      <c r="C86" s="1" t="s">
        <v>113</v>
      </c>
      <c r="F86" s="19">
        <v>1230980691</v>
      </c>
      <c r="G86" s="19">
        <v>1247236029</v>
      </c>
      <c r="H86" s="19">
        <v>1263065852</v>
      </c>
      <c r="I86" s="19">
        <v>1278562207</v>
      </c>
      <c r="J86" s="19">
        <v>1293859294</v>
      </c>
      <c r="K86" s="19">
        <v>1309053980</v>
      </c>
      <c r="L86" s="19">
        <v>1324171354</v>
      </c>
      <c r="M86" s="19">
        <v>1339180127</v>
      </c>
    </row>
    <row r="87" spans="2:32" x14ac:dyDescent="0.35">
      <c r="B87" s="1" t="s">
        <v>120</v>
      </c>
      <c r="C87" s="1" t="s">
        <v>113</v>
      </c>
      <c r="F87" s="19">
        <v>41350152</v>
      </c>
      <c r="G87" s="19">
        <v>42486839</v>
      </c>
      <c r="H87" s="19">
        <v>43646629</v>
      </c>
      <c r="I87" s="19">
        <v>44826849</v>
      </c>
      <c r="J87" s="19">
        <v>46024250</v>
      </c>
      <c r="K87" s="19">
        <v>47236259</v>
      </c>
      <c r="L87" s="19">
        <v>48461567</v>
      </c>
      <c r="M87" s="19">
        <v>49699862</v>
      </c>
    </row>
    <row r="88" spans="2:32" x14ac:dyDescent="0.35">
      <c r="B88" s="1" t="s">
        <v>125</v>
      </c>
      <c r="C88" s="1" t="s">
        <v>113</v>
      </c>
      <c r="F88" s="19">
        <v>32409639</v>
      </c>
      <c r="G88" s="19">
        <v>32858823</v>
      </c>
      <c r="H88" s="19">
        <v>33333789</v>
      </c>
      <c r="I88" s="19">
        <v>33824769</v>
      </c>
      <c r="J88" s="19">
        <v>34318082</v>
      </c>
      <c r="K88" s="19">
        <v>34803322</v>
      </c>
      <c r="L88" s="19">
        <v>35276786</v>
      </c>
      <c r="M88" s="19">
        <v>35739580</v>
      </c>
    </row>
    <row r="89" spans="2:32" x14ac:dyDescent="0.35">
      <c r="B89" s="1" t="s">
        <v>126</v>
      </c>
      <c r="C89" s="1" t="s">
        <v>113</v>
      </c>
      <c r="F89" s="19">
        <v>170560182</v>
      </c>
      <c r="G89" s="19">
        <v>174184265</v>
      </c>
      <c r="H89" s="19">
        <v>177911533</v>
      </c>
      <c r="I89" s="19">
        <v>181712595</v>
      </c>
      <c r="J89" s="19">
        <v>185546257</v>
      </c>
      <c r="K89" s="19">
        <v>189380513</v>
      </c>
      <c r="L89" s="19">
        <v>193203476</v>
      </c>
      <c r="M89" s="19">
        <v>197015955</v>
      </c>
    </row>
    <row r="90" spans="2:32" x14ac:dyDescent="0.35">
      <c r="B90" s="1" t="s">
        <v>127</v>
      </c>
      <c r="C90" s="1" t="s">
        <v>113</v>
      </c>
      <c r="F90" s="19">
        <v>29373646</v>
      </c>
      <c r="G90" s="19">
        <v>29759989</v>
      </c>
      <c r="H90" s="19">
        <v>30158966</v>
      </c>
      <c r="I90" s="19">
        <v>30565716</v>
      </c>
      <c r="J90" s="19">
        <v>30973354</v>
      </c>
      <c r="K90" s="19">
        <v>31376671</v>
      </c>
      <c r="L90" s="19">
        <v>31773839</v>
      </c>
      <c r="M90" s="19">
        <v>32165485</v>
      </c>
    </row>
    <row r="91" spans="2:32" x14ac:dyDescent="0.35">
      <c r="B91" s="1" t="s">
        <v>128</v>
      </c>
      <c r="C91" s="1" t="s">
        <v>113</v>
      </c>
      <c r="F91" s="19">
        <v>93726624</v>
      </c>
      <c r="G91" s="19">
        <v>95277940</v>
      </c>
      <c r="H91" s="19">
        <v>96866642</v>
      </c>
      <c r="I91" s="19">
        <v>98481032</v>
      </c>
      <c r="J91" s="19">
        <v>100102249</v>
      </c>
      <c r="K91" s="19">
        <v>101716359</v>
      </c>
      <c r="L91" s="19">
        <v>103320222</v>
      </c>
      <c r="M91" s="19">
        <v>104918090</v>
      </c>
    </row>
    <row r="92" spans="2:32" x14ac:dyDescent="0.35">
      <c r="B92" s="1" t="s">
        <v>118</v>
      </c>
      <c r="C92" s="1" t="s">
        <v>113</v>
      </c>
      <c r="F92" s="19">
        <v>12916229</v>
      </c>
      <c r="G92" s="19">
        <v>13300910</v>
      </c>
      <c r="H92" s="19">
        <v>13703513</v>
      </c>
      <c r="I92" s="19">
        <v>14120320</v>
      </c>
      <c r="J92" s="19">
        <v>14546111</v>
      </c>
      <c r="K92" s="19">
        <v>14976994</v>
      </c>
      <c r="L92" s="19">
        <v>15411614</v>
      </c>
      <c r="M92" s="19">
        <v>15850567</v>
      </c>
    </row>
    <row r="93" spans="2:32" x14ac:dyDescent="0.35">
      <c r="B93" s="1" t="s">
        <v>129</v>
      </c>
      <c r="C93" s="1" t="s">
        <v>113</v>
      </c>
      <c r="F93" s="19">
        <v>7641630</v>
      </c>
      <c r="G93" s="19">
        <v>7815949</v>
      </c>
      <c r="H93" s="19">
        <v>7995062</v>
      </c>
      <c r="I93" s="19">
        <v>8177809</v>
      </c>
      <c r="J93" s="19">
        <v>8362745</v>
      </c>
      <c r="K93" s="19">
        <v>8548651</v>
      </c>
      <c r="L93" s="19">
        <v>8734951</v>
      </c>
      <c r="M93" s="19">
        <v>8921343</v>
      </c>
    </row>
    <row r="94" spans="2:32" x14ac:dyDescent="0.35">
      <c r="B94" s="1" t="s">
        <v>121</v>
      </c>
      <c r="C94" s="1" t="s">
        <v>113</v>
      </c>
      <c r="F94" s="19">
        <v>46098591</v>
      </c>
      <c r="G94" s="19">
        <v>47570902</v>
      </c>
      <c r="H94" s="19">
        <v>49082997</v>
      </c>
      <c r="I94" s="19">
        <v>50636595</v>
      </c>
      <c r="J94" s="19">
        <v>52234869</v>
      </c>
      <c r="K94" s="19">
        <v>53879957</v>
      </c>
      <c r="L94" s="19">
        <v>55572201</v>
      </c>
      <c r="M94" s="19">
        <v>57310019</v>
      </c>
    </row>
    <row r="95" spans="2:32" x14ac:dyDescent="0.35">
      <c r="B95" s="1" t="s">
        <v>119</v>
      </c>
      <c r="C95" s="1" t="s">
        <v>113</v>
      </c>
      <c r="F95" s="19">
        <v>33915133</v>
      </c>
      <c r="G95" s="19">
        <v>35093648</v>
      </c>
      <c r="H95" s="19">
        <v>36306796</v>
      </c>
      <c r="I95" s="19">
        <v>37553726</v>
      </c>
      <c r="J95" s="19">
        <v>38833338</v>
      </c>
      <c r="K95" s="19">
        <v>40144870</v>
      </c>
      <c r="L95" s="19">
        <v>41487965</v>
      </c>
      <c r="M95" s="19">
        <v>42862958</v>
      </c>
    </row>
    <row r="96" spans="2:32" x14ac:dyDescent="0.35">
      <c r="B96" s="1" t="s">
        <v>130</v>
      </c>
      <c r="C96" s="1" t="s">
        <v>113</v>
      </c>
      <c r="F96" s="19">
        <v>45870700</v>
      </c>
      <c r="G96" s="19">
        <v>45706100</v>
      </c>
      <c r="H96" s="19">
        <v>45593300</v>
      </c>
      <c r="I96" s="19">
        <v>45489600</v>
      </c>
      <c r="J96" s="19">
        <v>45271947</v>
      </c>
      <c r="K96" s="19">
        <v>45154029</v>
      </c>
      <c r="L96" s="19">
        <v>45004645</v>
      </c>
      <c r="M96" s="19">
        <v>44831159</v>
      </c>
    </row>
    <row r="97" spans="1:32" x14ac:dyDescent="0.35">
      <c r="B97" s="1" t="s">
        <v>117</v>
      </c>
      <c r="C97" s="1" t="s">
        <v>113</v>
      </c>
      <c r="F97" s="19">
        <v>88472512</v>
      </c>
      <c r="G97" s="19">
        <v>89436644</v>
      </c>
      <c r="H97" s="19">
        <v>90451881</v>
      </c>
      <c r="I97" s="19">
        <v>91497725</v>
      </c>
      <c r="J97" s="19">
        <v>92544915</v>
      </c>
      <c r="K97" s="19">
        <v>93571567</v>
      </c>
      <c r="L97" s="19">
        <v>94569072</v>
      </c>
      <c r="M97" s="19">
        <v>95540800</v>
      </c>
    </row>
    <row r="99" spans="1:32" s="12" customFormat="1" ht="32.25" customHeight="1" thickBot="1" x14ac:dyDescent="0.4">
      <c r="A99" s="7"/>
      <c r="B99" s="8" t="s">
        <v>226</v>
      </c>
      <c r="C99" s="8" t="s">
        <v>6</v>
      </c>
      <c r="D99" s="8"/>
      <c r="E99" s="8"/>
      <c r="F99" s="40">
        <v>2010</v>
      </c>
      <c r="G99" s="40">
        <v>2011</v>
      </c>
      <c r="H99" s="40">
        <v>2012</v>
      </c>
      <c r="I99" s="40">
        <v>2013</v>
      </c>
      <c r="J99" s="40">
        <v>2014</v>
      </c>
      <c r="K99" s="40">
        <v>2015</v>
      </c>
      <c r="L99" s="40">
        <v>2016</v>
      </c>
      <c r="M99" s="40">
        <v>2017</v>
      </c>
      <c r="N99" s="10"/>
      <c r="O99" s="7"/>
      <c r="P99" s="11" t="s">
        <v>9</v>
      </c>
    </row>
    <row r="100" spans="1:32" x14ac:dyDescent="0.35">
      <c r="B100" s="1" t="s">
        <v>124</v>
      </c>
      <c r="C100" s="1" t="s">
        <v>227</v>
      </c>
      <c r="F100" s="25">
        <f t="shared" ref="F100:F116" si="5">F24/F81</f>
        <v>6230.738365628371</v>
      </c>
      <c r="G100" s="25">
        <f t="shared" ref="G100:M100" si="6">G24/G81</f>
        <v>7207.0289047302786</v>
      </c>
      <c r="H100" s="25">
        <f t="shared" si="6"/>
        <v>7904.4957886470138</v>
      </c>
      <c r="I100" s="25">
        <f t="shared" si="6"/>
        <v>8065.9603762340239</v>
      </c>
      <c r="J100" s="25">
        <f t="shared" si="6"/>
        <v>7974.4063730250309</v>
      </c>
      <c r="K100" s="25">
        <f t="shared" si="6"/>
        <v>6085.2099786311628</v>
      </c>
      <c r="L100" s="25">
        <f t="shared" si="6"/>
        <v>5813.6945194576165</v>
      </c>
      <c r="M100" s="25">
        <f t="shared" si="6"/>
        <v>6408.920011692966</v>
      </c>
      <c r="N100" s="22"/>
      <c r="O100" s="22"/>
      <c r="P100" s="22" t="s">
        <v>10</v>
      </c>
      <c r="Q100" s="22"/>
      <c r="R100" s="22"/>
      <c r="S100" s="22"/>
      <c r="T100" s="22"/>
      <c r="U100" s="22"/>
      <c r="V100" s="22"/>
      <c r="W100" s="22"/>
      <c r="X100" s="22"/>
      <c r="Y100" s="22"/>
      <c r="Z100" s="22"/>
      <c r="AA100" s="22"/>
      <c r="AB100" s="22"/>
      <c r="AC100" s="22"/>
      <c r="AD100" s="22"/>
      <c r="AE100" s="22"/>
      <c r="AF100" s="22"/>
    </row>
    <row r="101" spans="1:32" x14ac:dyDescent="0.35">
      <c r="B101" s="1" t="s">
        <v>132</v>
      </c>
      <c r="C101" s="1" t="s">
        <v>227</v>
      </c>
      <c r="F101" s="25">
        <f t="shared" si="5"/>
        <v>5453.9268606913893</v>
      </c>
      <c r="G101" s="25">
        <f t="shared" ref="G101:M110" si="7">G25/G82</f>
        <v>5765.496453305218</v>
      </c>
      <c r="H101" s="25">
        <f t="shared" si="7"/>
        <v>5973.2229366643096</v>
      </c>
      <c r="I101" s="25">
        <f t="shared" si="7"/>
        <v>6094.7349042105461</v>
      </c>
      <c r="J101" s="25">
        <f t="shared" si="7"/>
        <v>6348.8377694348319</v>
      </c>
      <c r="K101" s="25">
        <f t="shared" si="7"/>
        <v>6534.9085549937463</v>
      </c>
      <c r="L101" s="25">
        <f t="shared" si="7"/>
        <v>6793.5381254393515</v>
      </c>
      <c r="M101" s="25">
        <f t="shared" si="7"/>
        <v>7052.2588389685752</v>
      </c>
      <c r="N101" s="22"/>
      <c r="O101" s="22"/>
      <c r="P101" s="22"/>
      <c r="Q101" s="22"/>
      <c r="R101" s="22"/>
      <c r="S101" s="22"/>
      <c r="T101" s="22"/>
      <c r="U101" s="22"/>
      <c r="V101" s="22"/>
      <c r="W101" s="22"/>
      <c r="X101" s="22"/>
      <c r="Y101" s="22"/>
      <c r="Z101" s="22"/>
      <c r="AA101" s="22"/>
      <c r="AB101" s="22"/>
      <c r="AC101" s="22"/>
      <c r="AD101" s="22"/>
      <c r="AE101" s="22"/>
      <c r="AF101" s="22"/>
    </row>
    <row r="102" spans="1:32" x14ac:dyDescent="0.35">
      <c r="B102" s="1" t="s">
        <v>251</v>
      </c>
      <c r="C102" s="1" t="s">
        <v>227</v>
      </c>
      <c r="F102" s="25">
        <f t="shared" si="5"/>
        <v>2602.4795486956659</v>
      </c>
      <c r="G102" s="25">
        <f t="shared" si="7"/>
        <v>2747.4803267116645</v>
      </c>
      <c r="H102" s="25">
        <f t="shared" si="7"/>
        <v>3181.4417083041535</v>
      </c>
      <c r="I102" s="25">
        <f t="shared" si="7"/>
        <v>3213.3891579094234</v>
      </c>
      <c r="J102" s="25">
        <f t="shared" si="7"/>
        <v>3327.7542472610767</v>
      </c>
      <c r="K102" s="25">
        <f t="shared" si="7"/>
        <v>3547.7130118382679</v>
      </c>
      <c r="L102" s="25">
        <f t="shared" si="7"/>
        <v>3479.2812462117427</v>
      </c>
      <c r="M102" s="25">
        <f t="shared" si="7"/>
        <v>2412.7270818521342</v>
      </c>
    </row>
    <row r="103" spans="1:32" x14ac:dyDescent="0.35">
      <c r="B103" s="1" t="s">
        <v>131</v>
      </c>
      <c r="C103" s="1" t="s">
        <v>227</v>
      </c>
      <c r="F103" s="25">
        <f t="shared" si="5"/>
        <v>1345.7701532088554</v>
      </c>
      <c r="G103" s="25">
        <f t="shared" si="7"/>
        <v>1461.6719573384448</v>
      </c>
      <c r="H103" s="25">
        <f t="shared" si="7"/>
        <v>1446.9854095427609</v>
      </c>
      <c r="I103" s="25">
        <f t="shared" si="7"/>
        <v>1452.1953732318748</v>
      </c>
      <c r="J103" s="25">
        <f t="shared" si="7"/>
        <v>1576.0040181761447</v>
      </c>
      <c r="K103" s="25">
        <f t="shared" si="7"/>
        <v>1606.0382849885934</v>
      </c>
      <c r="L103" s="25">
        <f t="shared" si="7"/>
        <v>1717.4738780298928</v>
      </c>
      <c r="M103" s="25">
        <f t="shared" si="7"/>
        <v>1942.0974005833993</v>
      </c>
    </row>
    <row r="104" spans="1:32" x14ac:dyDescent="0.35">
      <c r="B104" s="1" t="s">
        <v>133</v>
      </c>
      <c r="C104" s="1" t="s">
        <v>227</v>
      </c>
      <c r="F104" s="25">
        <f t="shared" si="5"/>
        <v>1345.7701532088554</v>
      </c>
      <c r="G104" s="25">
        <f t="shared" si="7"/>
        <v>1461.6719573384448</v>
      </c>
      <c r="H104" s="25">
        <f t="shared" si="7"/>
        <v>1446.9854095427609</v>
      </c>
      <c r="I104" s="25">
        <f t="shared" si="7"/>
        <v>1452.1953732318748</v>
      </c>
      <c r="J104" s="25">
        <f t="shared" si="7"/>
        <v>1576.0040181761447</v>
      </c>
      <c r="K104" s="25">
        <f t="shared" si="7"/>
        <v>1606.0382849885934</v>
      </c>
      <c r="L104" s="25">
        <f t="shared" si="7"/>
        <v>1717.4738780298928</v>
      </c>
      <c r="M104" s="25">
        <f t="shared" si="7"/>
        <v>1942.0974005833993</v>
      </c>
    </row>
    <row r="105" spans="1:32" x14ac:dyDescent="0.35">
      <c r="B105" s="1" t="s">
        <v>134</v>
      </c>
      <c r="C105" s="1" t="s">
        <v>227</v>
      </c>
      <c r="F105" s="25">
        <f t="shared" si="5"/>
        <v>1345.7701532088554</v>
      </c>
      <c r="G105" s="25">
        <f t="shared" si="7"/>
        <v>1461.6719573384448</v>
      </c>
      <c r="H105" s="25">
        <f t="shared" si="7"/>
        <v>1446.9854095427609</v>
      </c>
      <c r="I105" s="25">
        <f t="shared" si="7"/>
        <v>1452.1953732318748</v>
      </c>
      <c r="J105" s="25">
        <f t="shared" si="7"/>
        <v>1576.0040181761447</v>
      </c>
      <c r="K105" s="25">
        <f t="shared" si="7"/>
        <v>1606.0382849885934</v>
      </c>
      <c r="L105" s="25">
        <f t="shared" si="7"/>
        <v>1717.4738780298928</v>
      </c>
      <c r="M105" s="25">
        <f t="shared" si="7"/>
        <v>1942.0974005833993</v>
      </c>
    </row>
    <row r="106" spans="1:32" x14ac:dyDescent="0.35">
      <c r="B106" s="1" t="s">
        <v>120</v>
      </c>
      <c r="C106" s="1" t="s">
        <v>227</v>
      </c>
      <c r="F106" s="25">
        <f t="shared" si="5"/>
        <v>967.35045488597291</v>
      </c>
      <c r="G106" s="25">
        <f t="shared" si="7"/>
        <v>987.4453967123809</v>
      </c>
      <c r="H106" s="25">
        <f t="shared" si="7"/>
        <v>1155.020582712564</v>
      </c>
      <c r="I106" s="25">
        <f t="shared" si="7"/>
        <v>1229.1010694938827</v>
      </c>
      <c r="J106" s="25">
        <f t="shared" si="7"/>
        <v>1335.1231484276027</v>
      </c>
      <c r="K106" s="25">
        <f t="shared" si="7"/>
        <v>1355.0554710077138</v>
      </c>
      <c r="L106" s="25">
        <f t="shared" si="7"/>
        <v>1462.503743286637</v>
      </c>
      <c r="M106" s="25">
        <f t="shared" si="7"/>
        <v>1594.8349262874858</v>
      </c>
    </row>
    <row r="107" spans="1:32" x14ac:dyDescent="0.35">
      <c r="B107" s="1" t="s">
        <v>125</v>
      </c>
      <c r="C107" s="1" t="s">
        <v>227</v>
      </c>
      <c r="F107" s="25">
        <f t="shared" si="5"/>
        <v>2876.2044113357038</v>
      </c>
      <c r="G107" s="25">
        <f t="shared" si="7"/>
        <v>3085.0305957431501</v>
      </c>
      <c r="H107" s="25">
        <f t="shared" si="7"/>
        <v>2947.9488999994342</v>
      </c>
      <c r="I107" s="25">
        <f t="shared" si="7"/>
        <v>3158.2078172391225</v>
      </c>
      <c r="J107" s="25">
        <f t="shared" si="7"/>
        <v>3207.6748516239631</v>
      </c>
      <c r="K107" s="25">
        <f t="shared" si="7"/>
        <v>2907.1882298005862</v>
      </c>
      <c r="L107" s="25">
        <f t="shared" si="7"/>
        <v>2929.5553445999076</v>
      </c>
      <c r="M107" s="25">
        <f t="shared" si="7"/>
        <v>3069.6703444342343</v>
      </c>
    </row>
    <row r="108" spans="1:32" x14ac:dyDescent="0.35">
      <c r="B108" s="1" t="s">
        <v>126</v>
      </c>
      <c r="C108" s="1" t="s">
        <v>227</v>
      </c>
      <c r="F108" s="25">
        <f t="shared" si="5"/>
        <v>1040.1422678763593</v>
      </c>
      <c r="G108" s="25">
        <f t="shared" si="7"/>
        <v>1226.2153139033287</v>
      </c>
      <c r="H108" s="25">
        <f t="shared" si="7"/>
        <v>1261.2089674342228</v>
      </c>
      <c r="I108" s="25">
        <f t="shared" si="7"/>
        <v>1272.4410610006348</v>
      </c>
      <c r="J108" s="25">
        <f t="shared" si="7"/>
        <v>1316.980965834342</v>
      </c>
      <c r="K108" s="25">
        <f t="shared" si="7"/>
        <v>1428.6376276743085</v>
      </c>
      <c r="L108" s="25">
        <f t="shared" si="7"/>
        <v>1442.2858403318266</v>
      </c>
      <c r="M108" s="25">
        <f t="shared" si="7"/>
        <v>1547.8534136692917</v>
      </c>
    </row>
    <row r="109" spans="1:32" x14ac:dyDescent="0.35">
      <c r="B109" s="1" t="s">
        <v>127</v>
      </c>
      <c r="C109" s="1" t="s">
        <v>227</v>
      </c>
      <c r="F109" s="25">
        <f t="shared" si="5"/>
        <v>5022.4931909636871</v>
      </c>
      <c r="G109" s="25">
        <f t="shared" si="7"/>
        <v>5771.5658781522088</v>
      </c>
      <c r="H109" s="25">
        <f t="shared" si="7"/>
        <v>6387.7852805060329</v>
      </c>
      <c r="I109" s="25">
        <f t="shared" si="7"/>
        <v>6583.116248463105</v>
      </c>
      <c r="J109" s="25">
        <f t="shared" si="7"/>
        <v>6492.0532082189666</v>
      </c>
      <c r="K109" s="25">
        <f t="shared" si="7"/>
        <v>6053.1124149292345</v>
      </c>
      <c r="L109" s="25">
        <f t="shared" si="7"/>
        <v>6031.3660908689599</v>
      </c>
      <c r="M109" s="25">
        <f t="shared" si="7"/>
        <v>6571.9286446996393</v>
      </c>
    </row>
    <row r="110" spans="1:32" x14ac:dyDescent="0.35">
      <c r="B110" s="1" t="s">
        <v>128</v>
      </c>
      <c r="C110" s="1" t="s">
        <v>227</v>
      </c>
      <c r="F110" s="25">
        <f t="shared" si="5"/>
        <v>2129.4992465562232</v>
      </c>
      <c r="G110" s="25">
        <f t="shared" si="7"/>
        <v>2352.5181559002745</v>
      </c>
      <c r="H110" s="25">
        <f t="shared" si="7"/>
        <v>2581.8185480006982</v>
      </c>
      <c r="I110" s="25">
        <f t="shared" si="7"/>
        <v>2760.2891460731084</v>
      </c>
      <c r="J110" s="25">
        <f t="shared" si="7"/>
        <v>2842.9383529522092</v>
      </c>
      <c r="K110" s="25">
        <f t="shared" si="7"/>
        <v>2878.3383704649423</v>
      </c>
      <c r="L110" s="25">
        <f t="shared" si="7"/>
        <v>2950.9139030318938</v>
      </c>
      <c r="M110" s="25">
        <f t="shared" si="7"/>
        <v>2988.9527033580216</v>
      </c>
    </row>
    <row r="111" spans="1:32" x14ac:dyDescent="0.35">
      <c r="B111" s="1" t="s">
        <v>118</v>
      </c>
      <c r="C111" s="1" t="s">
        <v>227</v>
      </c>
      <c r="F111" s="25">
        <f t="shared" si="5"/>
        <v>1255.4027383370401</v>
      </c>
      <c r="G111" s="25">
        <f t="shared" ref="G111:M116" si="8">G35/G92</f>
        <v>1344.177216813526</v>
      </c>
      <c r="H111" s="25">
        <f t="shared" si="8"/>
        <v>1300.7918443547683</v>
      </c>
      <c r="I111" s="25">
        <f t="shared" si="8"/>
        <v>1342.7586890005252</v>
      </c>
      <c r="J111" s="25">
        <f t="shared" si="8"/>
        <v>1359.1893508234928</v>
      </c>
      <c r="K111" s="25">
        <f t="shared" si="8"/>
        <v>1186.3275139761295</v>
      </c>
      <c r="L111" s="25">
        <f t="shared" si="8"/>
        <v>1231.1425953696353</v>
      </c>
      <c r="M111" s="25">
        <f t="shared" si="8"/>
        <v>1329.3042283462833</v>
      </c>
    </row>
    <row r="112" spans="1:32" x14ac:dyDescent="0.35">
      <c r="B112" s="1" t="s">
        <v>129</v>
      </c>
      <c r="C112" s="1" t="s">
        <v>227</v>
      </c>
      <c r="F112" s="25">
        <f t="shared" si="5"/>
        <v>738.34752266000578</v>
      </c>
      <c r="G112" s="25">
        <f t="shared" si="8"/>
        <v>834.54129530623629</v>
      </c>
      <c r="H112" s="25">
        <f t="shared" si="8"/>
        <v>954.72052525586537</v>
      </c>
      <c r="I112" s="25">
        <f t="shared" si="8"/>
        <v>1040.1374116549334</v>
      </c>
      <c r="J112" s="25">
        <f t="shared" si="8"/>
        <v>1104.4590189038138</v>
      </c>
      <c r="K112" s="25">
        <f t="shared" si="8"/>
        <v>918.81191449429286</v>
      </c>
      <c r="L112" s="25">
        <f t="shared" si="8"/>
        <v>795.96074746543616</v>
      </c>
      <c r="M112" s="25">
        <f t="shared" si="8"/>
        <v>801.05087126751039</v>
      </c>
    </row>
    <row r="113" spans="2:13" x14ac:dyDescent="0.35">
      <c r="B113" s="1" t="s">
        <v>121</v>
      </c>
      <c r="C113" s="1" t="s">
        <v>227</v>
      </c>
      <c r="F113" s="25">
        <f t="shared" si="5"/>
        <v>681.35702246747928</v>
      </c>
      <c r="G113" s="25">
        <f t="shared" si="8"/>
        <v>712.15603824101402</v>
      </c>
      <c r="H113" s="25">
        <f t="shared" si="8"/>
        <v>796.36127312998929</v>
      </c>
      <c r="I113" s="25">
        <f t="shared" si="8"/>
        <v>877.10507468270077</v>
      </c>
      <c r="J113" s="25">
        <f t="shared" si="8"/>
        <v>923.1331532708416</v>
      </c>
      <c r="K113" s="25">
        <f t="shared" si="8"/>
        <v>846.85146194852211</v>
      </c>
      <c r="L113" s="25">
        <f t="shared" si="8"/>
        <v>852.73561178761418</v>
      </c>
      <c r="M113" s="25">
        <f t="shared" si="8"/>
        <v>908.92171930802465</v>
      </c>
    </row>
    <row r="114" spans="2:13" x14ac:dyDescent="0.35">
      <c r="B114" s="1" t="s">
        <v>119</v>
      </c>
      <c r="C114" s="1" t="s">
        <v>227</v>
      </c>
      <c r="F114" s="25">
        <f t="shared" si="5"/>
        <v>595.2061732184734</v>
      </c>
      <c r="G114" s="25">
        <f t="shared" si="8"/>
        <v>574.91957681103167</v>
      </c>
      <c r="H114" s="25">
        <f t="shared" si="8"/>
        <v>636.63820449456659</v>
      </c>
      <c r="I114" s="25">
        <f t="shared" si="8"/>
        <v>655.04953153584347</v>
      </c>
      <c r="J114" s="25">
        <f t="shared" si="8"/>
        <v>702.79510402536584</v>
      </c>
      <c r="K114" s="25">
        <f t="shared" si="8"/>
        <v>675.12113967740265</v>
      </c>
      <c r="L114" s="25">
        <f t="shared" si="8"/>
        <v>581.70277294881191</v>
      </c>
      <c r="M114" s="25">
        <f t="shared" si="8"/>
        <v>606.46845348764373</v>
      </c>
    </row>
    <row r="115" spans="2:13" x14ac:dyDescent="0.35">
      <c r="B115" s="1" t="s">
        <v>130</v>
      </c>
      <c r="C115" s="1" t="s">
        <v>227</v>
      </c>
      <c r="F115" s="25">
        <f t="shared" si="5"/>
        <v>2965.1423654977043</v>
      </c>
      <c r="G115" s="25">
        <f t="shared" si="8"/>
        <v>3569.7570274047566</v>
      </c>
      <c r="H115" s="25">
        <f t="shared" si="8"/>
        <v>3855.4212801317926</v>
      </c>
      <c r="I115" s="25">
        <f t="shared" si="8"/>
        <v>4029.7155037213079</v>
      </c>
      <c r="J115" s="25">
        <f t="shared" si="8"/>
        <v>2948.9213568777873</v>
      </c>
      <c r="K115" s="25">
        <f t="shared" si="8"/>
        <v>2016.0096777786121</v>
      </c>
      <c r="L115" s="25">
        <f t="shared" si="8"/>
        <v>2074.3635157771878</v>
      </c>
      <c r="M115" s="25">
        <f t="shared" si="8"/>
        <v>2501.7016651611993</v>
      </c>
    </row>
    <row r="116" spans="2:13" x14ac:dyDescent="0.35">
      <c r="B116" s="1" t="s">
        <v>117</v>
      </c>
      <c r="C116" s="1" t="s">
        <v>227</v>
      </c>
      <c r="F116" s="25">
        <f t="shared" si="5"/>
        <v>1310.3702729412857</v>
      </c>
      <c r="G116" s="25">
        <f t="shared" si="8"/>
        <v>1515.4799252050364</v>
      </c>
      <c r="H116" s="25">
        <f t="shared" si="8"/>
        <v>1722.6839309233562</v>
      </c>
      <c r="I116" s="25">
        <f t="shared" si="8"/>
        <v>1871.3254905231895</v>
      </c>
      <c r="J116" s="25">
        <f t="shared" si="8"/>
        <v>2012.0462904121975</v>
      </c>
      <c r="K116" s="25">
        <f t="shared" si="8"/>
        <v>2065.1690989586209</v>
      </c>
      <c r="L116" s="25">
        <f t="shared" si="8"/>
        <v>2170.6480543121052</v>
      </c>
      <c r="M116" s="25">
        <f t="shared" si="8"/>
        <v>2342.2440027211678</v>
      </c>
    </row>
  </sheetData>
  <pageMargins left="0.7" right="0.7" top="0.75" bottom="0.75" header="0.3" footer="0.3"/>
  <pageSetup paperSize="9" orientation="portrait" horizontalDpi="300" verticalDpi="3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D604C3B73AE9943B737720A48E3AF7C" ma:contentTypeVersion="13" ma:contentTypeDescription="Create a new document." ma:contentTypeScope="" ma:versionID="9ff1a58471fed2f3457f40752567fc24">
  <xsd:schema xmlns:xsd="http://www.w3.org/2001/XMLSchema" xmlns:xs="http://www.w3.org/2001/XMLSchema" xmlns:p="http://schemas.microsoft.com/office/2006/metadata/properties" xmlns:ns3="60c75bb3-2e3f-4394-b4f4-3e2677e21dfa" xmlns:ns4="9c83b91e-5ffe-420f-9ed1-9dac5903eaec" targetNamespace="http://schemas.microsoft.com/office/2006/metadata/properties" ma:root="true" ma:fieldsID="155e50273782d3acc82edc1ef496f436" ns3:_="" ns4:_="">
    <xsd:import namespace="60c75bb3-2e3f-4394-b4f4-3e2677e21dfa"/>
    <xsd:import namespace="9c83b91e-5ffe-420f-9ed1-9dac5903eaec"/>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ServiceOCR" minOccurs="0"/>
                <xsd:element ref="ns4:MediaServiceEventHashCode" minOccurs="0"/>
                <xsd:element ref="ns4:MediaServiceGenerationTime" minOccurs="0"/>
                <xsd:element ref="ns4:MediaServiceLocation"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0c75bb3-2e3f-4394-b4f4-3e2677e21dfa"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c83b91e-5ffe-420f-9ed1-9dac5903eaec" elementFormDefault="qualified">
    <xsd:import namespace="http://schemas.microsoft.com/office/2006/documentManagement/types"/>
    <xsd:import namespace="http://schemas.microsoft.com/office/infopath/2007/PartnerControls"/>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DateTaken" ma:index="13" nillable="true" ma:displayName="MediaServiceDateTaken" ma:description="" ma:hidden="true" ma:internalName="MediaServiceDateTaken" ma:readOnly="true">
      <xsd:simpleType>
        <xsd:restriction base="dms:Text"/>
      </xsd:simpleType>
    </xsd:element>
    <xsd:element name="MediaServiceAutoTags" ma:index="14" nillable="true" ma:displayName="MediaServiceAutoTags" ma:description="" ma:internalName="MediaServiceAutoTags"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0037ECB-9826-4CC4-9401-F88389EE28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0c75bb3-2e3f-4394-b4f4-3e2677e21dfa"/>
    <ds:schemaRef ds:uri="9c83b91e-5ffe-420f-9ed1-9dac5903ea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0A0630D-1780-49D6-82C8-7DAEB1FD4D44}">
  <ds:schemaRefs>
    <ds:schemaRef ds:uri="http://schemas.microsoft.com/sharepoint/v3/contenttype/forms"/>
  </ds:schemaRefs>
</ds:datastoreItem>
</file>

<file path=customXml/itemProps3.xml><?xml version="1.0" encoding="utf-8"?>
<ds:datastoreItem xmlns:ds="http://schemas.openxmlformats.org/officeDocument/2006/customXml" ds:itemID="{FB2EF471-389C-4B92-BFB0-98EDBE70E303}">
  <ds:schemaRefs>
    <ds:schemaRef ds:uri="http://schemas.microsoft.com/office/2006/metadata/properties"/>
    <ds:schemaRef ds:uri="http://schemas.openxmlformats.org/package/2006/metadata/core-properties"/>
    <ds:schemaRef ds:uri="http://schemas.microsoft.com/office/2006/documentManagement/types"/>
    <ds:schemaRef ds:uri="60c75bb3-2e3f-4394-b4f4-3e2677e21dfa"/>
    <ds:schemaRef ds:uri="http://purl.org/dc/terms/"/>
    <ds:schemaRef ds:uri="http://www.w3.org/XML/1998/namespace"/>
    <ds:schemaRef ds:uri="http://schemas.microsoft.com/office/infopath/2007/PartnerControls"/>
    <ds:schemaRef ds:uri="9c83b91e-5ffe-420f-9ed1-9dac5903eaec"/>
    <ds:schemaRef ds:uri="http://purl.org/dc/dcmityp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Cover</vt:lpstr>
      <vt:lpstr>Utilities</vt:lpstr>
      <vt:lpstr>Graphics</vt:lpstr>
      <vt:lpstr>Cost Recovery</vt:lpstr>
      <vt:lpstr>Costs</vt:lpstr>
      <vt:lpstr>Sales &amp; Collections</vt:lpstr>
      <vt:lpstr>Investments</vt:lpstr>
      <vt:lpstr>QFD</vt:lpstr>
      <vt:lpstr>Supply-Demand Balance</vt:lpstr>
      <vt:lpstr>Reforms &amp; Country Context</vt:lpstr>
      <vt:lpstr>Outcomes</vt:lpstr>
      <vt:lpstr>Affordability</vt:lpstr>
      <vt:lpstr>Conversation factors</vt:lpstr>
      <vt:lpstr>Inflation adjustment</vt:lpstr>
      <vt:lpstr>Macroeconomic indicators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Joern Huenteler</dc:creator>
  <cp:lastModifiedBy>Anshul Rana</cp:lastModifiedBy>
  <dcterms:created xsi:type="dcterms:W3CDTF">2018-06-15T06:19:38Z</dcterms:created>
  <dcterms:modified xsi:type="dcterms:W3CDTF">2020-06-18T17:16:49Z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0x010100FD604C3B73AE9943B737720A48E3AF7C</vt:lpwstr>
  </property>
</Properties>
</file>